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showInkAnnotation="0" codeName="ThisWorkbook" hidePivotFieldList="1" checkCompatibility="1" autoCompressPictures="0"/>
  <mc:AlternateContent xmlns:mc="http://schemas.openxmlformats.org/markup-compatibility/2006">
    <mc:Choice Requires="x15">
      <x15ac:absPath xmlns:x15ac="http://schemas.microsoft.com/office/spreadsheetml/2010/11/ac" url="C:\Users\The Asadys\Desktop\Robo\Portfolio_Management\"/>
    </mc:Choice>
  </mc:AlternateContent>
  <bookViews>
    <workbookView xWindow="0" yWindow="-15" windowWidth="25605" windowHeight="14715" tabRatio="500" activeTab="3"/>
  </bookViews>
  <sheets>
    <sheet name="PortfolioManagement" sheetId="47" r:id="rId1"/>
    <sheet name="RiskTolerance" sheetId="52" r:id="rId2"/>
    <sheet name="Output" sheetId="53" r:id="rId3"/>
    <sheet name="Database" sheetId="30" r:id="rId4"/>
    <sheet name="Edits" sheetId="46" r:id="rId5"/>
    <sheet name="ETF" sheetId="57" r:id="rId6"/>
    <sheet name="Notes" sheetId="54" r:id="rId7"/>
    <sheet name="utility" sheetId="58" r:id="rId8"/>
  </sheets>
  <definedNames>
    <definedName name="_xlnm._FilterDatabase" localSheetId="6" hidden="1">Notes!$Z$1:$AW$739</definedName>
    <definedName name="_xlnm._FilterDatabase" localSheetId="0" hidden="1">PortfolioManagement!$AQ$3:$BB$19</definedName>
    <definedName name="age">RiskTolerance!$D$3</definedName>
    <definedName name="age_adjustment">RiskTolerance!$T$17</definedName>
    <definedName name="age_lowerbound">RiskTolerance!$T$3</definedName>
    <definedName name="age_upperbound">RiskTolerance!$U$3</definedName>
    <definedName name="AI_beta">RiskTolerance!$W$23</definedName>
    <definedName name="AI_intercept">RiskTolerance!$X$23</definedName>
    <definedName name="AI_LowerBound">RiskTolerance!$T$6</definedName>
    <definedName name="AI_upperbound">RiskTolerance!$U$6</definedName>
    <definedName name="alphabet_soup">Notes!$AY$91:$AZ$100</definedName>
    <definedName name="Alternative_Weight">#REF!</definedName>
    <definedName name="Annualized_Vol">Database!$FA$3</definedName>
    <definedName name="Asset_Weights_1">RiskTolerance!$S$11:$U$14</definedName>
    <definedName name="Avg_Annualized">Database!$EW$3</definedName>
    <definedName name="cash">RiskTolerance!$T$24</definedName>
    <definedName name="Cash_Allocation">PortfolioManagement!$BA$22</definedName>
    <definedName name="cash_beta">RiskTolerance!$W$24</definedName>
    <definedName name="cash_intercept">RiskTolerance!$X$24</definedName>
    <definedName name="cash_lowerbound">RiskTolerance!$T$8</definedName>
    <definedName name="cash_upperbound">RiskTolerance!$U$8</definedName>
    <definedName name="Date_Range">Database!$A$3:$A$1270</definedName>
    <definedName name="Divisor">RiskTolerance!$U$10</definedName>
    <definedName name="equities_intercept">RiskTolerance!$X$21</definedName>
    <definedName name="Equities_LowerBound">RiskTolerance!$T$4</definedName>
    <definedName name="Equities_UpperBound">RiskTolerance!$U$4</definedName>
    <definedName name="equity_beta">RiskTolerance!$W$21</definedName>
    <definedName name="ETF_Data">PortfolioManagement!$A$2:$Q$19</definedName>
    <definedName name="ETF_Parameters">Database!$EP$4:$FG$21</definedName>
    <definedName name="ETF_Profiles">Database!$EP$4:$FC$21</definedName>
    <definedName name="ETFs">Database!$A$1:$EL$1</definedName>
    <definedName name="FI_beta">RiskTolerance!$W$22</definedName>
    <definedName name="FI_intercept">RiskTolerance!$X$22</definedName>
    <definedName name="FI_Lowerbound">RiskTolerance!$T$5</definedName>
    <definedName name="FI_upperbound">RiskTolerance!$U$5</definedName>
    <definedName name="Geo_Annualized">Database!$EY$3</definedName>
    <definedName name="income">RiskTolerance!$D$5</definedName>
    <definedName name="income_adjustment">RiskTolerance!$T$18</definedName>
    <definedName name="Income_Thresholds">RiskTolerance!$N$4:$P$8</definedName>
    <definedName name="letters">Notes!$AY$91:$AY$100</definedName>
    <definedName name="Market">RiskTolerance!$N$2</definedName>
    <definedName name="NW">RiskTolerance!$D$7</definedName>
    <definedName name="nw_adjustment">RiskTolerance!$T$19</definedName>
    <definedName name="NW_Threshholds">RiskTolerance!$N$10:$P$14</definedName>
    <definedName name="NW_Thresholds">RiskTolerance!$N$10:$P$14</definedName>
    <definedName name="Portfolio_Return">PortfolioManagement!$AR$22</definedName>
    <definedName name="Portfolio_Risk">PortfolioManagement!$AR$23</definedName>
    <definedName name="Portfolio_SR">PortfolioManagement!$AV$22</definedName>
    <definedName name="RF">PortfolioManagement!$AS$20</definedName>
    <definedName name="RFCoVar">PortfolioManagement!$BD$20</definedName>
    <definedName name="RFrisk">PortfolioManagement!$AT$20</definedName>
    <definedName name="Risk">Database!$EZ$3</definedName>
    <definedName name="Risk_LowerBound">Database!$FF$3</definedName>
    <definedName name="Risk_Tolerance">RiskTolerance!$O$25</definedName>
    <definedName name="Risk_Upperbound">Database!$FG$3</definedName>
    <definedName name="RT_lowerbound">RiskTolerance!$T$25</definedName>
    <definedName name="RT_upperbound">RiskTolerance!$T$26</definedName>
    <definedName name="solver_adj" localSheetId="0" hidden="1">PortfolioManagement!$AW$4:$AW$19</definedName>
    <definedName name="solver_cvg" localSheetId="0" hidden="1">0.0001</definedName>
    <definedName name="solver_drv" localSheetId="0" hidden="1">1</definedName>
    <definedName name="solver_eng" localSheetId="0" hidden="1">1</definedName>
    <definedName name="solver_itr" localSheetId="0" hidden="1">2147483647</definedName>
    <definedName name="solver_lhs1" localSheetId="0" hidden="1">PortfolioManagement!$AR$27:$AR$29</definedName>
    <definedName name="solver_lhs2" localSheetId="0" hidden="1">PortfolioManagement!$AT$22</definedName>
    <definedName name="solver_lhs3" localSheetId="0" hidden="1">PortfolioManagement!$AW$4:$AW$19</definedName>
    <definedName name="solver_lhs4" localSheetId="0" hidden="1">PortfolioManagement!$AW$4:$AW$19</definedName>
    <definedName name="solver_lhs5" localSheetId="0" hidden="1">PortfolioManagement!$AW$4:$AW$19</definedName>
    <definedName name="solver_lhs6" localSheetId="0" hidden="1">PortfolioManagement!$AY$27:$AY$36</definedName>
    <definedName name="solver_lhs7" localSheetId="0" hidden="1">PortfolioManagement!$AY$27:$AY$36</definedName>
    <definedName name="solver_lin" localSheetId="0" hidden="1">2</definedName>
    <definedName name="solver_mip" localSheetId="0" hidden="1">2147483647</definedName>
    <definedName name="solver_mni" localSheetId="0" hidden="1">30</definedName>
    <definedName name="solver_mrt" localSheetId="0" hidden="1">0.075</definedName>
    <definedName name="solver_msl" localSheetId="0" hidden="1">2</definedName>
    <definedName name="solver_neg" localSheetId="0" hidden="1">1</definedName>
    <definedName name="solver_nod" localSheetId="0" hidden="1">2147483647</definedName>
    <definedName name="solver_num" localSheetId="0" hidden="1">5</definedName>
    <definedName name="solver_opt" localSheetId="0" hidden="1">PortfolioManagement!$AW$22</definedName>
    <definedName name="solver_pre" localSheetId="0" hidden="1">0.000001</definedName>
    <definedName name="solver_rbv" localSheetId="0" hidden="1">1</definedName>
    <definedName name="solver_rel1" localSheetId="0" hidden="1">2</definedName>
    <definedName name="solver_rel2" localSheetId="0" hidden="1">2</definedName>
    <definedName name="solver_rel3" localSheetId="0" hidden="1">1</definedName>
    <definedName name="solver_rel4" localSheetId="0" hidden="1">1</definedName>
    <definedName name="solver_rel5" localSheetId="0" hidden="1">3</definedName>
    <definedName name="solver_rel6" localSheetId="0" hidden="1">1</definedName>
    <definedName name="solver_rel7" localSheetId="0" hidden="1">3</definedName>
    <definedName name="solver_rhs1" localSheetId="0" hidden="1">PortfolioManagement!$AU$27:$AU$29</definedName>
    <definedName name="solver_rhs2" localSheetId="0" hidden="1">1</definedName>
    <definedName name="solver_rhs3" localSheetId="0" hidden="1">PortfolioManagement!$BB$4:$BB$19</definedName>
    <definedName name="solver_rhs4" localSheetId="0" hidden="1">PortfolioManagement!$BC$4:$BC$19</definedName>
    <definedName name="solver_rhs5" localSheetId="0" hidden="1">PortfolioManagement!$BA$4:$BA$19</definedName>
    <definedName name="solver_rhs6" localSheetId="0" hidden="1">PortfolioManagement!$BA$27:$BA$36</definedName>
    <definedName name="solver_rhs7" localSheetId="0" hidden="1">PortfolioManagement!$AZ$27:$AZ$36</definedName>
    <definedName name="solver_rlx" localSheetId="0" hidden="1">2</definedName>
    <definedName name="solver_rsd" localSheetId="0" hidden="1">0</definedName>
    <definedName name="solver_scl" localSheetId="0" hidden="1">1</definedName>
    <definedName name="solver_sho" localSheetId="0" hidden="1">2</definedName>
    <definedName name="solver_ssz" localSheetId="0" hidden="1">100</definedName>
    <definedName name="solver_tim" localSheetId="0" hidden="1">2147483647</definedName>
    <definedName name="solver_tol" localSheetId="0" hidden="1">0.01</definedName>
    <definedName name="solver_typ" localSheetId="0" hidden="1">1</definedName>
    <definedName name="solver_val" localSheetId="0" hidden="1">0</definedName>
    <definedName name="solver_ver" localSheetId="0" hidden="1">2</definedName>
    <definedName name="SR_Annualized">Database!$FC$3</definedName>
    <definedName name="Universe">Database!$A$1:$EJ$1270</definedName>
    <definedName name="utility_universe">utility!$P$7:$AK$107</definedName>
    <definedName name="Variables">RiskTolerance!$O$28:$P$30</definedName>
    <definedName name="Weights">RiskTolerance!#REF!</definedName>
  </definedNames>
  <calcPr calcId="171027" concurrentCalc="0"/>
  <pivotCaches>
    <pivotCache cacheId="0" r:id="rId9"/>
    <pivotCache cacheId="1" r:id="rId10"/>
    <pivotCache cacheId="2" r:id="rId11"/>
    <pivotCache cacheId="3" r:id="rId12"/>
  </pivotCaches>
  <extLst>
    <ext xmlns:mx="http://schemas.microsoft.com/office/mac/excel/2008/main" uri="{7523E5D3-25F3-A5E0-1632-64F254C22452}">
      <mx:ArchID Flags="2"/>
    </ext>
  </extLst>
</workbook>
</file>

<file path=xl/calcChain.xml><?xml version="1.0" encoding="utf-8"?>
<calcChain xmlns="http://schemas.openxmlformats.org/spreadsheetml/2006/main">
  <c r="V11" i="52" l="1"/>
  <c r="V12" i="52"/>
  <c r="EP5" i="30"/>
  <c r="ET5" i="30"/>
  <c r="EU5" i="30"/>
  <c r="EZ5" i="30"/>
  <c r="FA5" i="30"/>
  <c r="EP6" i="30"/>
  <c r="ET6" i="30"/>
  <c r="EU6" i="30"/>
  <c r="EZ6" i="30"/>
  <c r="FA6" i="30"/>
  <c r="EP7" i="30"/>
  <c r="ET7" i="30"/>
  <c r="EU7" i="30"/>
  <c r="EZ7" i="30"/>
  <c r="FA7" i="30"/>
  <c r="EP8" i="30"/>
  <c r="ET8" i="30"/>
  <c r="EU8" i="30"/>
  <c r="EZ8" i="30"/>
  <c r="FA8" i="30"/>
  <c r="EP9" i="30"/>
  <c r="ET9" i="30"/>
  <c r="EU9" i="30"/>
  <c r="EZ9" i="30"/>
  <c r="FA9" i="30"/>
  <c r="EP10" i="30"/>
  <c r="ET10" i="30"/>
  <c r="EU10" i="30"/>
  <c r="EZ10" i="30"/>
  <c r="FA10" i="30"/>
  <c r="EP11" i="30"/>
  <c r="ET11" i="30"/>
  <c r="EU11" i="30"/>
  <c r="EZ11" i="30"/>
  <c r="FA11" i="30"/>
  <c r="EP12" i="30"/>
  <c r="ET12" i="30"/>
  <c r="EU12" i="30"/>
  <c r="EZ12" i="30"/>
  <c r="FA12" i="30"/>
  <c r="EP13" i="30"/>
  <c r="ET13" i="30"/>
  <c r="EU13" i="30"/>
  <c r="EZ13" i="30"/>
  <c r="FA13" i="30"/>
  <c r="EP14" i="30"/>
  <c r="ET14" i="30"/>
  <c r="EU14" i="30"/>
  <c r="EZ14" i="30"/>
  <c r="FA14" i="30"/>
  <c r="EP15" i="30"/>
  <c r="ET15" i="30"/>
  <c r="EU15" i="30"/>
  <c r="EZ15" i="30"/>
  <c r="FA15" i="30"/>
  <c r="EP16" i="30"/>
  <c r="ET16" i="30"/>
  <c r="EZ16" i="30"/>
  <c r="FA16" i="30"/>
  <c r="EP17" i="30"/>
  <c r="ET17" i="30"/>
  <c r="EU17" i="30"/>
  <c r="EZ17" i="30"/>
  <c r="FA17" i="30"/>
  <c r="EP18" i="30"/>
  <c r="ET18" i="30"/>
  <c r="EU18" i="30"/>
  <c r="EZ18" i="30"/>
  <c r="FA18" i="30"/>
  <c r="EP19" i="30"/>
  <c r="ET19" i="30"/>
  <c r="EU19" i="30"/>
  <c r="EZ19" i="30"/>
  <c r="FA19" i="30"/>
  <c r="EP20" i="30"/>
  <c r="ET20" i="30"/>
  <c r="EU20" i="30"/>
  <c r="EZ20" i="30"/>
  <c r="FA20" i="30"/>
  <c r="ET21" i="30"/>
  <c r="ES21" i="30"/>
  <c r="EU21" i="30"/>
  <c r="EZ21" i="30"/>
  <c r="FA21" i="30"/>
  <c r="EP4" i="30"/>
  <c r="ET4" i="30"/>
  <c r="EU4" i="30"/>
  <c r="EZ4" i="30"/>
  <c r="FA4" i="30"/>
  <c r="R4" i="47"/>
  <c r="X4" i="47"/>
  <c r="AR4" i="47"/>
  <c r="AT4" i="47"/>
  <c r="Y2" i="47"/>
  <c r="Y3" i="47"/>
  <c r="Z2" i="47"/>
  <c r="X24" i="47"/>
  <c r="Y23" i="47"/>
  <c r="Y24" i="47"/>
  <c r="X44" i="47"/>
  <c r="Y43" i="47"/>
  <c r="Y44" i="47"/>
  <c r="Y67" i="47"/>
  <c r="R5" i="47"/>
  <c r="X5" i="47"/>
  <c r="X25" i="47"/>
  <c r="Y25" i="47"/>
  <c r="X45" i="47"/>
  <c r="AR5" i="47"/>
  <c r="Y45" i="47"/>
  <c r="Y68" i="47"/>
  <c r="R6" i="47"/>
  <c r="X6" i="47"/>
  <c r="X26" i="47"/>
  <c r="Y26" i="47"/>
  <c r="X46" i="47"/>
  <c r="AR6" i="47"/>
  <c r="Y46" i="47"/>
  <c r="Y69" i="47"/>
  <c r="R7" i="47"/>
  <c r="X7" i="47"/>
  <c r="X27" i="47"/>
  <c r="Y27" i="47"/>
  <c r="X47" i="47"/>
  <c r="AR7" i="47"/>
  <c r="Y47" i="47"/>
  <c r="Y70" i="47"/>
  <c r="R8" i="47"/>
  <c r="X8" i="47"/>
  <c r="X28" i="47"/>
  <c r="Y28" i="47"/>
  <c r="X48" i="47"/>
  <c r="AR8" i="47"/>
  <c r="Y48" i="47"/>
  <c r="Y71" i="47"/>
  <c r="R9" i="47"/>
  <c r="X9" i="47"/>
  <c r="X29" i="47"/>
  <c r="Y29" i="47"/>
  <c r="X49" i="47"/>
  <c r="AR9" i="47"/>
  <c r="Y49" i="47"/>
  <c r="Y72" i="47"/>
  <c r="R10" i="47"/>
  <c r="X10" i="47"/>
  <c r="X30" i="47"/>
  <c r="Y30" i="47"/>
  <c r="X50" i="47"/>
  <c r="AR10" i="47"/>
  <c r="Y50" i="47"/>
  <c r="Y73" i="47"/>
  <c r="R11" i="47"/>
  <c r="X11" i="47"/>
  <c r="X31" i="47"/>
  <c r="Y31" i="47"/>
  <c r="X51" i="47"/>
  <c r="AR11" i="47"/>
  <c r="Y51" i="47"/>
  <c r="Y74" i="47"/>
  <c r="R12" i="47"/>
  <c r="X12" i="47"/>
  <c r="X32" i="47"/>
  <c r="Y32" i="47"/>
  <c r="X52" i="47"/>
  <c r="AR12" i="47"/>
  <c r="Y52" i="47"/>
  <c r="Y75" i="47"/>
  <c r="R13" i="47"/>
  <c r="X13" i="47"/>
  <c r="X33" i="47"/>
  <c r="Y33" i="47"/>
  <c r="X53" i="47"/>
  <c r="AR13" i="47"/>
  <c r="Y53" i="47"/>
  <c r="Y76" i="47"/>
  <c r="R14" i="47"/>
  <c r="X14" i="47"/>
  <c r="X34" i="47"/>
  <c r="Y34" i="47"/>
  <c r="X54" i="47"/>
  <c r="AR14" i="47"/>
  <c r="Y54" i="47"/>
  <c r="Y77" i="47"/>
  <c r="E15" i="47"/>
  <c r="R15" i="47"/>
  <c r="X15" i="47"/>
  <c r="X35" i="47"/>
  <c r="Y35" i="47"/>
  <c r="X55" i="47"/>
  <c r="AR15" i="47"/>
  <c r="Y55" i="47"/>
  <c r="Y78" i="47"/>
  <c r="R16" i="47"/>
  <c r="X16" i="47"/>
  <c r="X36" i="47"/>
  <c r="Y36" i="47"/>
  <c r="X56" i="47"/>
  <c r="AR16" i="47"/>
  <c r="Y56" i="47"/>
  <c r="Y79" i="47"/>
  <c r="R17" i="47"/>
  <c r="X17" i="47"/>
  <c r="X37" i="47"/>
  <c r="Y37" i="47"/>
  <c r="X57" i="47"/>
  <c r="AR17" i="47"/>
  <c r="Y57" i="47"/>
  <c r="Y80" i="47"/>
  <c r="R18" i="47"/>
  <c r="X18" i="47"/>
  <c r="X38" i="47"/>
  <c r="Y38" i="47"/>
  <c r="X58" i="47"/>
  <c r="AR18" i="47"/>
  <c r="Y58" i="47"/>
  <c r="Y81" i="47"/>
  <c r="R19" i="47"/>
  <c r="X19" i="47"/>
  <c r="X39" i="47"/>
  <c r="Y39" i="47"/>
  <c r="X59" i="47"/>
  <c r="AR19" i="47"/>
  <c r="Y59" i="47"/>
  <c r="Y82" i="47"/>
  <c r="Y40" i="47"/>
  <c r="Y60" i="47"/>
  <c r="Y83" i="47"/>
  <c r="Y84" i="47"/>
  <c r="Y66" i="47"/>
  <c r="X67" i="47"/>
  <c r="Y85" i="47"/>
  <c r="Y86" i="47"/>
  <c r="X68" i="47"/>
  <c r="X69" i="47"/>
  <c r="X70" i="47"/>
  <c r="X71" i="47"/>
  <c r="X72" i="47"/>
  <c r="X73" i="47"/>
  <c r="X74" i="47"/>
  <c r="X75" i="47"/>
  <c r="X76" i="47"/>
  <c r="X77" i="47"/>
  <c r="X78" i="47"/>
  <c r="X79" i="47"/>
  <c r="X80" i="47"/>
  <c r="X81" i="47"/>
  <c r="X82" i="47"/>
  <c r="AU4" i="47"/>
  <c r="AT5" i="47"/>
  <c r="Z3" i="47"/>
  <c r="Z23" i="47"/>
  <c r="Z24" i="47"/>
  <c r="Z43" i="47"/>
  <c r="Z44" i="47"/>
  <c r="Z67" i="47"/>
  <c r="Z25" i="47"/>
  <c r="Z45" i="47"/>
  <c r="Z68" i="47"/>
  <c r="Z26" i="47"/>
  <c r="Z46" i="47"/>
  <c r="Z69" i="47"/>
  <c r="Z27" i="47"/>
  <c r="Z47" i="47"/>
  <c r="Z70" i="47"/>
  <c r="Z28" i="47"/>
  <c r="Z48" i="47"/>
  <c r="Z71" i="47"/>
  <c r="Z29" i="47"/>
  <c r="Z49" i="47"/>
  <c r="Z72" i="47"/>
  <c r="Z30" i="47"/>
  <c r="Z50" i="47"/>
  <c r="Z73" i="47"/>
  <c r="Z31" i="47"/>
  <c r="Z51" i="47"/>
  <c r="Z74" i="47"/>
  <c r="Z32" i="47"/>
  <c r="Z52" i="47"/>
  <c r="Z75" i="47"/>
  <c r="Z33" i="47"/>
  <c r="Z53" i="47"/>
  <c r="Z76" i="47"/>
  <c r="Z34" i="47"/>
  <c r="Z54" i="47"/>
  <c r="Z77" i="47"/>
  <c r="Z35" i="47"/>
  <c r="Z55" i="47"/>
  <c r="Z78" i="47"/>
  <c r="Z36" i="47"/>
  <c r="Z56" i="47"/>
  <c r="Z79" i="47"/>
  <c r="Z37" i="47"/>
  <c r="Z57" i="47"/>
  <c r="Z80" i="47"/>
  <c r="Z38" i="47"/>
  <c r="Z58" i="47"/>
  <c r="Z81" i="47"/>
  <c r="Z39" i="47"/>
  <c r="Z59" i="47"/>
  <c r="Z82" i="47"/>
  <c r="Z40" i="47"/>
  <c r="Z60" i="47"/>
  <c r="Z83" i="47"/>
  <c r="Z84" i="47"/>
  <c r="Z66" i="47"/>
  <c r="Z85" i="47"/>
  <c r="Z86" i="47"/>
  <c r="AU5" i="47"/>
  <c r="AT6" i="47"/>
  <c r="AA3" i="47"/>
  <c r="AA23" i="47"/>
  <c r="AA24" i="47"/>
  <c r="AA43" i="47"/>
  <c r="AA44" i="47"/>
  <c r="AA67" i="47"/>
  <c r="AA25" i="47"/>
  <c r="AA45" i="47"/>
  <c r="AA68" i="47"/>
  <c r="AA26" i="47"/>
  <c r="AA46" i="47"/>
  <c r="AA69" i="47"/>
  <c r="AA27" i="47"/>
  <c r="AA47" i="47"/>
  <c r="AA70" i="47"/>
  <c r="AA28" i="47"/>
  <c r="AA48" i="47"/>
  <c r="AA71" i="47"/>
  <c r="AA29" i="47"/>
  <c r="AA49" i="47"/>
  <c r="AA72" i="47"/>
  <c r="AA30" i="47"/>
  <c r="AA50" i="47"/>
  <c r="AA73" i="47"/>
  <c r="AA31" i="47"/>
  <c r="AA51" i="47"/>
  <c r="AA74" i="47"/>
  <c r="AA32" i="47"/>
  <c r="AA52" i="47"/>
  <c r="AA75" i="47"/>
  <c r="AA33" i="47"/>
  <c r="AA53" i="47"/>
  <c r="AA76" i="47"/>
  <c r="AA34" i="47"/>
  <c r="AA54" i="47"/>
  <c r="AA77" i="47"/>
  <c r="AA35" i="47"/>
  <c r="AA55" i="47"/>
  <c r="AA78" i="47"/>
  <c r="AA36" i="47"/>
  <c r="AA56" i="47"/>
  <c r="AA79" i="47"/>
  <c r="AA37" i="47"/>
  <c r="AA57" i="47"/>
  <c r="AA80" i="47"/>
  <c r="AA38" i="47"/>
  <c r="AA58" i="47"/>
  <c r="AA81" i="47"/>
  <c r="AA39" i="47"/>
  <c r="AA59" i="47"/>
  <c r="AA82" i="47"/>
  <c r="AA40" i="47"/>
  <c r="AA60" i="47"/>
  <c r="AA83" i="47"/>
  <c r="AA84" i="47"/>
  <c r="AA66" i="47"/>
  <c r="AA85" i="47"/>
  <c r="AA86" i="47"/>
  <c r="AU6" i="47"/>
  <c r="AT7" i="47"/>
  <c r="AB3" i="47"/>
  <c r="AB23" i="47"/>
  <c r="AB24" i="47"/>
  <c r="AB43" i="47"/>
  <c r="AB44" i="47"/>
  <c r="AB67" i="47"/>
  <c r="AB25" i="47"/>
  <c r="AB45" i="47"/>
  <c r="AB68" i="47"/>
  <c r="AB26" i="47"/>
  <c r="AB46" i="47"/>
  <c r="AB69" i="47"/>
  <c r="AB27" i="47"/>
  <c r="AB47" i="47"/>
  <c r="AB70" i="47"/>
  <c r="AB28" i="47"/>
  <c r="AB48" i="47"/>
  <c r="AB71" i="47"/>
  <c r="AB29" i="47"/>
  <c r="AB49" i="47"/>
  <c r="AB72" i="47"/>
  <c r="AB30" i="47"/>
  <c r="AB50" i="47"/>
  <c r="AB73" i="47"/>
  <c r="AB31" i="47"/>
  <c r="AB51" i="47"/>
  <c r="AB74" i="47"/>
  <c r="AB32" i="47"/>
  <c r="AB52" i="47"/>
  <c r="AB75" i="47"/>
  <c r="AB33" i="47"/>
  <c r="AB53" i="47"/>
  <c r="AB76" i="47"/>
  <c r="AB34" i="47"/>
  <c r="AB54" i="47"/>
  <c r="AB77" i="47"/>
  <c r="AB35" i="47"/>
  <c r="AB55" i="47"/>
  <c r="AB78" i="47"/>
  <c r="AB36" i="47"/>
  <c r="AB56" i="47"/>
  <c r="AB79" i="47"/>
  <c r="AB37" i="47"/>
  <c r="AB57" i="47"/>
  <c r="AB80" i="47"/>
  <c r="AB38" i="47"/>
  <c r="AB58" i="47"/>
  <c r="AB81" i="47"/>
  <c r="AB39" i="47"/>
  <c r="AB59" i="47"/>
  <c r="AB82" i="47"/>
  <c r="AB40" i="47"/>
  <c r="AB60" i="47"/>
  <c r="AB83" i="47"/>
  <c r="AB84" i="47"/>
  <c r="AB66" i="47"/>
  <c r="AB85" i="47"/>
  <c r="AB86" i="47"/>
  <c r="AU7" i="47"/>
  <c r="AT8" i="47"/>
  <c r="AC3" i="47"/>
  <c r="AC23" i="47"/>
  <c r="AC24" i="47"/>
  <c r="AC43" i="47"/>
  <c r="AC44" i="47"/>
  <c r="AC67" i="47"/>
  <c r="AC25" i="47"/>
  <c r="AC45" i="47"/>
  <c r="AC68" i="47"/>
  <c r="AC26" i="47"/>
  <c r="AC46" i="47"/>
  <c r="AC69" i="47"/>
  <c r="AC27" i="47"/>
  <c r="AC47" i="47"/>
  <c r="AC70" i="47"/>
  <c r="AC28" i="47"/>
  <c r="AC48" i="47"/>
  <c r="AC71" i="47"/>
  <c r="AC29" i="47"/>
  <c r="AC49" i="47"/>
  <c r="AC72" i="47"/>
  <c r="AC30" i="47"/>
  <c r="AC50" i="47"/>
  <c r="AC73" i="47"/>
  <c r="AC31" i="47"/>
  <c r="AC51" i="47"/>
  <c r="AC74" i="47"/>
  <c r="AC32" i="47"/>
  <c r="AC52" i="47"/>
  <c r="AC75" i="47"/>
  <c r="AC33" i="47"/>
  <c r="AC53" i="47"/>
  <c r="AC76" i="47"/>
  <c r="AC34" i="47"/>
  <c r="AC54" i="47"/>
  <c r="AC77" i="47"/>
  <c r="AC35" i="47"/>
  <c r="AC55" i="47"/>
  <c r="AC78" i="47"/>
  <c r="AC36" i="47"/>
  <c r="AC56" i="47"/>
  <c r="AC79" i="47"/>
  <c r="AC37" i="47"/>
  <c r="AC57" i="47"/>
  <c r="AC80" i="47"/>
  <c r="AC38" i="47"/>
  <c r="AC58" i="47"/>
  <c r="AC81" i="47"/>
  <c r="AC39" i="47"/>
  <c r="AC59" i="47"/>
  <c r="AC82" i="47"/>
  <c r="AC40" i="47"/>
  <c r="AC60" i="47"/>
  <c r="AC83" i="47"/>
  <c r="AC84" i="47"/>
  <c r="AC66" i="47"/>
  <c r="AC85" i="47"/>
  <c r="AC86" i="47"/>
  <c r="AU8" i="47"/>
  <c r="AT9" i="47"/>
  <c r="AD3" i="47"/>
  <c r="AD23" i="47"/>
  <c r="AD24" i="47"/>
  <c r="AD43" i="47"/>
  <c r="AD44" i="47"/>
  <c r="AD67" i="47"/>
  <c r="AD25" i="47"/>
  <c r="AD45" i="47"/>
  <c r="AD68" i="47"/>
  <c r="AD26" i="47"/>
  <c r="AD46" i="47"/>
  <c r="AD69" i="47"/>
  <c r="AD27" i="47"/>
  <c r="AD47" i="47"/>
  <c r="AD70" i="47"/>
  <c r="AD28" i="47"/>
  <c r="AD48" i="47"/>
  <c r="AD71" i="47"/>
  <c r="AD29" i="47"/>
  <c r="AD49" i="47"/>
  <c r="AD72" i="47"/>
  <c r="AD30" i="47"/>
  <c r="AD50" i="47"/>
  <c r="AD73" i="47"/>
  <c r="AD31" i="47"/>
  <c r="AD51" i="47"/>
  <c r="AD74" i="47"/>
  <c r="AD32" i="47"/>
  <c r="AD52" i="47"/>
  <c r="AD75" i="47"/>
  <c r="AD33" i="47"/>
  <c r="AD53" i="47"/>
  <c r="AD76" i="47"/>
  <c r="AD34" i="47"/>
  <c r="AD54" i="47"/>
  <c r="AD77" i="47"/>
  <c r="AD35" i="47"/>
  <c r="AD55" i="47"/>
  <c r="AD78" i="47"/>
  <c r="AD36" i="47"/>
  <c r="AD56" i="47"/>
  <c r="AD79" i="47"/>
  <c r="AD37" i="47"/>
  <c r="AD57" i="47"/>
  <c r="AD80" i="47"/>
  <c r="AD38" i="47"/>
  <c r="AD58" i="47"/>
  <c r="AD81" i="47"/>
  <c r="AD39" i="47"/>
  <c r="AD59" i="47"/>
  <c r="AD82" i="47"/>
  <c r="AD40" i="47"/>
  <c r="AD60" i="47"/>
  <c r="AD83" i="47"/>
  <c r="AD84" i="47"/>
  <c r="AD66" i="47"/>
  <c r="AD85" i="47"/>
  <c r="AD86" i="47"/>
  <c r="AU9" i="47"/>
  <c r="AT10" i="47"/>
  <c r="AE3" i="47"/>
  <c r="AE23" i="47"/>
  <c r="AE24" i="47"/>
  <c r="AE43" i="47"/>
  <c r="AE44" i="47"/>
  <c r="AE67" i="47"/>
  <c r="AE25" i="47"/>
  <c r="AE45" i="47"/>
  <c r="AE68" i="47"/>
  <c r="AE26" i="47"/>
  <c r="AE46" i="47"/>
  <c r="AE69" i="47"/>
  <c r="AE27" i="47"/>
  <c r="AE47" i="47"/>
  <c r="AE70" i="47"/>
  <c r="AE28" i="47"/>
  <c r="AE48" i="47"/>
  <c r="AE71" i="47"/>
  <c r="AE29" i="47"/>
  <c r="AE49" i="47"/>
  <c r="AE72" i="47"/>
  <c r="AE30" i="47"/>
  <c r="AE50" i="47"/>
  <c r="AE73" i="47"/>
  <c r="AE31" i="47"/>
  <c r="AE51" i="47"/>
  <c r="AE74" i="47"/>
  <c r="AE32" i="47"/>
  <c r="AE52" i="47"/>
  <c r="AE75" i="47"/>
  <c r="AE33" i="47"/>
  <c r="AE53" i="47"/>
  <c r="AE76" i="47"/>
  <c r="AE34" i="47"/>
  <c r="AE54" i="47"/>
  <c r="AE77" i="47"/>
  <c r="AE35" i="47"/>
  <c r="AE55" i="47"/>
  <c r="AE78" i="47"/>
  <c r="AE36" i="47"/>
  <c r="AE56" i="47"/>
  <c r="AE79" i="47"/>
  <c r="AE37" i="47"/>
  <c r="AE57" i="47"/>
  <c r="AE80" i="47"/>
  <c r="AE38" i="47"/>
  <c r="AE58" i="47"/>
  <c r="AE81" i="47"/>
  <c r="AE39" i="47"/>
  <c r="AE59" i="47"/>
  <c r="AE82" i="47"/>
  <c r="AE40" i="47"/>
  <c r="AE60" i="47"/>
  <c r="AE83" i="47"/>
  <c r="AE84" i="47"/>
  <c r="AE66" i="47"/>
  <c r="AE85" i="47"/>
  <c r="AE86" i="47"/>
  <c r="AU10" i="47"/>
  <c r="AT11" i="47"/>
  <c r="AF3" i="47"/>
  <c r="AF23" i="47"/>
  <c r="AF24" i="47"/>
  <c r="AF43" i="47"/>
  <c r="AF44" i="47"/>
  <c r="AF67" i="47"/>
  <c r="AF25" i="47"/>
  <c r="AF45" i="47"/>
  <c r="AF68" i="47"/>
  <c r="AF26" i="47"/>
  <c r="AF46" i="47"/>
  <c r="AF69" i="47"/>
  <c r="AF27" i="47"/>
  <c r="AF47" i="47"/>
  <c r="AF70" i="47"/>
  <c r="AF28" i="47"/>
  <c r="AF48" i="47"/>
  <c r="AF71" i="47"/>
  <c r="AF29" i="47"/>
  <c r="AF49" i="47"/>
  <c r="AF72" i="47"/>
  <c r="AF30" i="47"/>
  <c r="AF50" i="47"/>
  <c r="AF73" i="47"/>
  <c r="AF31" i="47"/>
  <c r="AF51" i="47"/>
  <c r="AF74" i="47"/>
  <c r="AF32" i="47"/>
  <c r="AF52" i="47"/>
  <c r="AF75" i="47"/>
  <c r="AF33" i="47"/>
  <c r="AF53" i="47"/>
  <c r="AF76" i="47"/>
  <c r="AF34" i="47"/>
  <c r="AF54" i="47"/>
  <c r="AF77" i="47"/>
  <c r="AF35" i="47"/>
  <c r="AF55" i="47"/>
  <c r="AF78" i="47"/>
  <c r="AF36" i="47"/>
  <c r="AF56" i="47"/>
  <c r="AF79" i="47"/>
  <c r="AF37" i="47"/>
  <c r="AF57" i="47"/>
  <c r="AF80" i="47"/>
  <c r="AF38" i="47"/>
  <c r="AF58" i="47"/>
  <c r="AF81" i="47"/>
  <c r="AF39" i="47"/>
  <c r="AF59" i="47"/>
  <c r="AF82" i="47"/>
  <c r="AF40" i="47"/>
  <c r="AF60" i="47"/>
  <c r="AF83" i="47"/>
  <c r="AF84" i="47"/>
  <c r="AF66" i="47"/>
  <c r="AF85" i="47"/>
  <c r="AF86" i="47"/>
  <c r="AU11" i="47"/>
  <c r="AT12" i="47"/>
  <c r="AG3" i="47"/>
  <c r="AG23" i="47"/>
  <c r="AG24" i="47"/>
  <c r="AG43" i="47"/>
  <c r="AG44" i="47"/>
  <c r="AG67" i="47"/>
  <c r="AG25" i="47"/>
  <c r="AG45" i="47"/>
  <c r="AG68" i="47"/>
  <c r="AG26" i="47"/>
  <c r="AG46" i="47"/>
  <c r="AG69" i="47"/>
  <c r="AG27" i="47"/>
  <c r="AG47" i="47"/>
  <c r="AG70" i="47"/>
  <c r="AG28" i="47"/>
  <c r="AG48" i="47"/>
  <c r="AG71" i="47"/>
  <c r="AG29" i="47"/>
  <c r="AG49" i="47"/>
  <c r="AG72" i="47"/>
  <c r="AG30" i="47"/>
  <c r="AG50" i="47"/>
  <c r="AG73" i="47"/>
  <c r="AG31" i="47"/>
  <c r="AG51" i="47"/>
  <c r="AG74" i="47"/>
  <c r="AG32" i="47"/>
  <c r="AG52" i="47"/>
  <c r="AG75" i="47"/>
  <c r="AG33" i="47"/>
  <c r="AG53" i="47"/>
  <c r="AG76" i="47"/>
  <c r="AG34" i="47"/>
  <c r="AG54" i="47"/>
  <c r="AG77" i="47"/>
  <c r="AG35" i="47"/>
  <c r="AG55" i="47"/>
  <c r="AG78" i="47"/>
  <c r="AG36" i="47"/>
  <c r="AG56" i="47"/>
  <c r="AG79" i="47"/>
  <c r="AG37" i="47"/>
  <c r="AG57" i="47"/>
  <c r="AG80" i="47"/>
  <c r="AG38" i="47"/>
  <c r="AG58" i="47"/>
  <c r="AG81" i="47"/>
  <c r="AG39" i="47"/>
  <c r="AG59" i="47"/>
  <c r="AG82" i="47"/>
  <c r="AG40" i="47"/>
  <c r="AG60" i="47"/>
  <c r="AG83" i="47"/>
  <c r="AG84" i="47"/>
  <c r="AG66" i="47"/>
  <c r="AG85" i="47"/>
  <c r="AG86" i="47"/>
  <c r="AU12" i="47"/>
  <c r="AT13" i="47"/>
  <c r="AH3" i="47"/>
  <c r="AH23" i="47"/>
  <c r="AH24" i="47"/>
  <c r="AH43" i="47"/>
  <c r="AH44" i="47"/>
  <c r="AH67" i="47"/>
  <c r="AH25" i="47"/>
  <c r="AH45" i="47"/>
  <c r="AH68" i="47"/>
  <c r="AH26" i="47"/>
  <c r="AH46" i="47"/>
  <c r="AH69" i="47"/>
  <c r="AH27" i="47"/>
  <c r="AH47" i="47"/>
  <c r="AH70" i="47"/>
  <c r="AH28" i="47"/>
  <c r="AH48" i="47"/>
  <c r="AH71" i="47"/>
  <c r="AH29" i="47"/>
  <c r="AH49" i="47"/>
  <c r="AH72" i="47"/>
  <c r="AH30" i="47"/>
  <c r="AH50" i="47"/>
  <c r="AH73" i="47"/>
  <c r="AH31" i="47"/>
  <c r="AH51" i="47"/>
  <c r="AH74" i="47"/>
  <c r="AH32" i="47"/>
  <c r="AH52" i="47"/>
  <c r="AH75" i="47"/>
  <c r="AH33" i="47"/>
  <c r="AH53" i="47"/>
  <c r="AH76" i="47"/>
  <c r="AH34" i="47"/>
  <c r="AH54" i="47"/>
  <c r="AH77" i="47"/>
  <c r="AH35" i="47"/>
  <c r="AH55" i="47"/>
  <c r="AH78" i="47"/>
  <c r="AH36" i="47"/>
  <c r="AH56" i="47"/>
  <c r="AH79" i="47"/>
  <c r="AH37" i="47"/>
  <c r="AH57" i="47"/>
  <c r="AH80" i="47"/>
  <c r="AH38" i="47"/>
  <c r="AH58" i="47"/>
  <c r="AH81" i="47"/>
  <c r="AH39" i="47"/>
  <c r="AH59" i="47"/>
  <c r="AH82" i="47"/>
  <c r="AH40" i="47"/>
  <c r="AH60" i="47"/>
  <c r="AH83" i="47"/>
  <c r="AH84" i="47"/>
  <c r="AH66" i="47"/>
  <c r="AH85" i="47"/>
  <c r="AH86" i="47"/>
  <c r="AU13" i="47"/>
  <c r="AT14" i="47"/>
  <c r="AI3" i="47"/>
  <c r="AI23" i="47"/>
  <c r="AI24" i="47"/>
  <c r="AI43" i="47"/>
  <c r="AI44" i="47"/>
  <c r="AI67" i="47"/>
  <c r="AI25" i="47"/>
  <c r="AI45" i="47"/>
  <c r="AI68" i="47"/>
  <c r="AI26" i="47"/>
  <c r="AI46" i="47"/>
  <c r="AI69" i="47"/>
  <c r="AI27" i="47"/>
  <c r="AI47" i="47"/>
  <c r="AI70" i="47"/>
  <c r="AI28" i="47"/>
  <c r="AI48" i="47"/>
  <c r="AI71" i="47"/>
  <c r="AI29" i="47"/>
  <c r="AI49" i="47"/>
  <c r="AI72" i="47"/>
  <c r="AI30" i="47"/>
  <c r="AI50" i="47"/>
  <c r="AI73" i="47"/>
  <c r="AI31" i="47"/>
  <c r="AI51" i="47"/>
  <c r="AI74" i="47"/>
  <c r="AI32" i="47"/>
  <c r="AI52" i="47"/>
  <c r="AI75" i="47"/>
  <c r="AI33" i="47"/>
  <c r="AI53" i="47"/>
  <c r="AI76" i="47"/>
  <c r="AI34" i="47"/>
  <c r="AI54" i="47"/>
  <c r="AI77" i="47"/>
  <c r="AI35" i="47"/>
  <c r="AI55" i="47"/>
  <c r="AI78" i="47"/>
  <c r="AI36" i="47"/>
  <c r="AI56" i="47"/>
  <c r="AI79" i="47"/>
  <c r="AI37" i="47"/>
  <c r="AI57" i="47"/>
  <c r="AI80" i="47"/>
  <c r="AI38" i="47"/>
  <c r="AI58" i="47"/>
  <c r="AI81" i="47"/>
  <c r="AI39" i="47"/>
  <c r="AI59" i="47"/>
  <c r="AI82" i="47"/>
  <c r="AI40" i="47"/>
  <c r="AI60" i="47"/>
  <c r="AI83" i="47"/>
  <c r="AI84" i="47"/>
  <c r="AI66" i="47"/>
  <c r="AI85" i="47"/>
  <c r="AI86" i="47"/>
  <c r="AU14" i="47"/>
  <c r="AT15" i="47"/>
  <c r="AJ3" i="47"/>
  <c r="AJ23" i="47"/>
  <c r="AJ24" i="47"/>
  <c r="AJ43" i="47"/>
  <c r="AJ44" i="47"/>
  <c r="AJ67" i="47"/>
  <c r="AJ25" i="47"/>
  <c r="AJ45" i="47"/>
  <c r="AJ68" i="47"/>
  <c r="AJ26" i="47"/>
  <c r="AJ46" i="47"/>
  <c r="AJ69" i="47"/>
  <c r="AJ27" i="47"/>
  <c r="AJ47" i="47"/>
  <c r="AJ70" i="47"/>
  <c r="AJ28" i="47"/>
  <c r="AJ48" i="47"/>
  <c r="AJ71" i="47"/>
  <c r="AJ29" i="47"/>
  <c r="AJ49" i="47"/>
  <c r="AJ72" i="47"/>
  <c r="AJ30" i="47"/>
  <c r="AJ50" i="47"/>
  <c r="AJ73" i="47"/>
  <c r="AJ31" i="47"/>
  <c r="AJ51" i="47"/>
  <c r="AJ74" i="47"/>
  <c r="AJ32" i="47"/>
  <c r="AJ52" i="47"/>
  <c r="AJ75" i="47"/>
  <c r="AJ33" i="47"/>
  <c r="AJ53" i="47"/>
  <c r="AJ76" i="47"/>
  <c r="AJ34" i="47"/>
  <c r="AJ54" i="47"/>
  <c r="AJ77" i="47"/>
  <c r="AJ35" i="47"/>
  <c r="AJ55" i="47"/>
  <c r="AJ78" i="47"/>
  <c r="AJ36" i="47"/>
  <c r="AJ56" i="47"/>
  <c r="AJ79" i="47"/>
  <c r="AJ37" i="47"/>
  <c r="AJ57" i="47"/>
  <c r="AJ80" i="47"/>
  <c r="AJ38" i="47"/>
  <c r="AJ58" i="47"/>
  <c r="AJ81" i="47"/>
  <c r="AJ39" i="47"/>
  <c r="AJ59" i="47"/>
  <c r="AJ82" i="47"/>
  <c r="AJ40" i="47"/>
  <c r="AJ60" i="47"/>
  <c r="AJ83" i="47"/>
  <c r="AJ84" i="47"/>
  <c r="AJ66" i="47"/>
  <c r="AJ85" i="47"/>
  <c r="AJ86" i="47"/>
  <c r="AU15" i="47"/>
  <c r="AT16" i="47"/>
  <c r="AK3" i="47"/>
  <c r="AK23" i="47"/>
  <c r="AK24" i="47"/>
  <c r="AK43" i="47"/>
  <c r="AK44" i="47"/>
  <c r="AK67" i="47"/>
  <c r="AK25" i="47"/>
  <c r="AK45" i="47"/>
  <c r="AK68" i="47"/>
  <c r="AK26" i="47"/>
  <c r="AK46" i="47"/>
  <c r="AK69" i="47"/>
  <c r="AK27" i="47"/>
  <c r="AK47" i="47"/>
  <c r="AK70" i="47"/>
  <c r="AK28" i="47"/>
  <c r="AK48" i="47"/>
  <c r="AK71" i="47"/>
  <c r="AK29" i="47"/>
  <c r="AK49" i="47"/>
  <c r="AK72" i="47"/>
  <c r="AK30" i="47"/>
  <c r="AK50" i="47"/>
  <c r="AK73" i="47"/>
  <c r="AK31" i="47"/>
  <c r="AK51" i="47"/>
  <c r="AK74" i="47"/>
  <c r="AK32" i="47"/>
  <c r="AK52" i="47"/>
  <c r="AK75" i="47"/>
  <c r="AK33" i="47"/>
  <c r="AK53" i="47"/>
  <c r="AK76" i="47"/>
  <c r="AK34" i="47"/>
  <c r="AK54" i="47"/>
  <c r="AK77" i="47"/>
  <c r="AK35" i="47"/>
  <c r="AK55" i="47"/>
  <c r="AK78" i="47"/>
  <c r="AK36" i="47"/>
  <c r="AK56" i="47"/>
  <c r="AK79" i="47"/>
  <c r="AK37" i="47"/>
  <c r="AK57" i="47"/>
  <c r="AK80" i="47"/>
  <c r="AK38" i="47"/>
  <c r="AK58" i="47"/>
  <c r="AK81" i="47"/>
  <c r="AK39" i="47"/>
  <c r="AK59" i="47"/>
  <c r="AK82" i="47"/>
  <c r="AK40" i="47"/>
  <c r="AK60" i="47"/>
  <c r="AK83" i="47"/>
  <c r="AK84" i="47"/>
  <c r="AK66" i="47"/>
  <c r="AK85" i="47"/>
  <c r="AK86" i="47"/>
  <c r="AU16" i="47"/>
  <c r="AT17" i="47"/>
  <c r="AL3" i="47"/>
  <c r="AL23" i="47"/>
  <c r="AL24" i="47"/>
  <c r="AL43" i="47"/>
  <c r="AL44" i="47"/>
  <c r="AL67" i="47"/>
  <c r="AL25" i="47"/>
  <c r="AL45" i="47"/>
  <c r="AL68" i="47"/>
  <c r="AL26" i="47"/>
  <c r="AL46" i="47"/>
  <c r="AL69" i="47"/>
  <c r="AL27" i="47"/>
  <c r="AL47" i="47"/>
  <c r="AL70" i="47"/>
  <c r="AL28" i="47"/>
  <c r="AL48" i="47"/>
  <c r="AL71" i="47"/>
  <c r="AL29" i="47"/>
  <c r="AL49" i="47"/>
  <c r="AL72" i="47"/>
  <c r="AL30" i="47"/>
  <c r="AL50" i="47"/>
  <c r="AL73" i="47"/>
  <c r="AL31" i="47"/>
  <c r="AL51" i="47"/>
  <c r="AL74" i="47"/>
  <c r="AL32" i="47"/>
  <c r="AL52" i="47"/>
  <c r="AL75" i="47"/>
  <c r="AL33" i="47"/>
  <c r="AL53" i="47"/>
  <c r="AL76" i="47"/>
  <c r="AL34" i="47"/>
  <c r="AL54" i="47"/>
  <c r="AL77" i="47"/>
  <c r="AL35" i="47"/>
  <c r="AL55" i="47"/>
  <c r="AL78" i="47"/>
  <c r="AL36" i="47"/>
  <c r="AL56" i="47"/>
  <c r="AL79" i="47"/>
  <c r="AL37" i="47"/>
  <c r="AL57" i="47"/>
  <c r="AL80" i="47"/>
  <c r="AL38" i="47"/>
  <c r="AL58" i="47"/>
  <c r="AL81" i="47"/>
  <c r="AL39" i="47"/>
  <c r="AL59" i="47"/>
  <c r="AL82" i="47"/>
  <c r="AL40" i="47"/>
  <c r="AL60" i="47"/>
  <c r="AL83" i="47"/>
  <c r="AL84" i="47"/>
  <c r="AL66" i="47"/>
  <c r="AL85" i="47"/>
  <c r="AL86" i="47"/>
  <c r="AU17" i="47"/>
  <c r="AT18" i="47"/>
  <c r="AM3" i="47"/>
  <c r="AM23" i="47"/>
  <c r="AM24" i="47"/>
  <c r="AM43" i="47"/>
  <c r="AM44" i="47"/>
  <c r="AM67" i="47"/>
  <c r="AM25" i="47"/>
  <c r="AM45" i="47"/>
  <c r="AM68" i="47"/>
  <c r="AM26" i="47"/>
  <c r="AM46" i="47"/>
  <c r="AM69" i="47"/>
  <c r="AM27" i="47"/>
  <c r="AM47" i="47"/>
  <c r="AM70" i="47"/>
  <c r="AM28" i="47"/>
  <c r="AM48" i="47"/>
  <c r="AM71" i="47"/>
  <c r="AM29" i="47"/>
  <c r="AM49" i="47"/>
  <c r="AM72" i="47"/>
  <c r="AM30" i="47"/>
  <c r="AM50" i="47"/>
  <c r="AM73" i="47"/>
  <c r="AM31" i="47"/>
  <c r="AM51" i="47"/>
  <c r="AM74" i="47"/>
  <c r="AM32" i="47"/>
  <c r="AM52" i="47"/>
  <c r="AM75" i="47"/>
  <c r="AM33" i="47"/>
  <c r="AM53" i="47"/>
  <c r="AM76" i="47"/>
  <c r="AM34" i="47"/>
  <c r="AM54" i="47"/>
  <c r="AM77" i="47"/>
  <c r="AM35" i="47"/>
  <c r="AM55" i="47"/>
  <c r="AM78" i="47"/>
  <c r="AM36" i="47"/>
  <c r="AM56" i="47"/>
  <c r="AM79" i="47"/>
  <c r="AM37" i="47"/>
  <c r="AM57" i="47"/>
  <c r="AM80" i="47"/>
  <c r="AM38" i="47"/>
  <c r="AM58" i="47"/>
  <c r="AM81" i="47"/>
  <c r="AM39" i="47"/>
  <c r="AM59" i="47"/>
  <c r="AM82" i="47"/>
  <c r="AM40" i="47"/>
  <c r="AM60" i="47"/>
  <c r="AM83" i="47"/>
  <c r="AM84" i="47"/>
  <c r="AM66" i="47"/>
  <c r="AM85" i="47"/>
  <c r="AM86" i="47"/>
  <c r="AU18" i="47"/>
  <c r="AT19" i="47"/>
  <c r="AN3" i="47"/>
  <c r="AN23" i="47"/>
  <c r="AN24" i="47"/>
  <c r="AN43" i="47"/>
  <c r="AN44" i="47"/>
  <c r="AN67" i="47"/>
  <c r="AN25" i="47"/>
  <c r="AN45" i="47"/>
  <c r="AN68" i="47"/>
  <c r="AN26" i="47"/>
  <c r="AN46" i="47"/>
  <c r="AN69" i="47"/>
  <c r="AN27" i="47"/>
  <c r="AN47" i="47"/>
  <c r="AN70" i="47"/>
  <c r="AN28" i="47"/>
  <c r="AN48" i="47"/>
  <c r="AN71" i="47"/>
  <c r="AN29" i="47"/>
  <c r="AN49" i="47"/>
  <c r="AN72" i="47"/>
  <c r="AN30" i="47"/>
  <c r="AN50" i="47"/>
  <c r="AN73" i="47"/>
  <c r="AN31" i="47"/>
  <c r="AN51" i="47"/>
  <c r="AN74" i="47"/>
  <c r="AN32" i="47"/>
  <c r="AN52" i="47"/>
  <c r="AN75" i="47"/>
  <c r="AN33" i="47"/>
  <c r="AN53" i="47"/>
  <c r="AN76" i="47"/>
  <c r="AN34" i="47"/>
  <c r="AN54" i="47"/>
  <c r="AN77" i="47"/>
  <c r="AN35" i="47"/>
  <c r="AN55" i="47"/>
  <c r="AN78" i="47"/>
  <c r="AN36" i="47"/>
  <c r="AN56" i="47"/>
  <c r="AN79" i="47"/>
  <c r="AN37" i="47"/>
  <c r="AN57" i="47"/>
  <c r="AN80" i="47"/>
  <c r="AN38" i="47"/>
  <c r="AN58" i="47"/>
  <c r="AN81" i="47"/>
  <c r="AN39" i="47"/>
  <c r="AN59" i="47"/>
  <c r="AN82" i="47"/>
  <c r="AN40" i="47"/>
  <c r="AN60" i="47"/>
  <c r="AN83" i="47"/>
  <c r="AN84" i="47"/>
  <c r="AN66" i="47"/>
  <c r="AN85" i="47"/>
  <c r="AN86" i="47"/>
  <c r="AU19" i="47"/>
  <c r="AT23" i="47"/>
  <c r="AR23" i="47"/>
  <c r="AT20" i="47"/>
  <c r="AO24" i="47"/>
  <c r="AO43" i="47"/>
  <c r="AO44" i="47"/>
  <c r="AO67" i="47"/>
  <c r="AO25" i="47"/>
  <c r="AO45" i="47"/>
  <c r="AO68" i="47"/>
  <c r="AO26" i="47"/>
  <c r="AO46" i="47"/>
  <c r="AO69" i="47"/>
  <c r="AO27" i="47"/>
  <c r="AO47" i="47"/>
  <c r="AO70" i="47"/>
  <c r="AO28" i="47"/>
  <c r="AO48" i="47"/>
  <c r="AO71" i="47"/>
  <c r="AO29" i="47"/>
  <c r="AO49" i="47"/>
  <c r="AO72" i="47"/>
  <c r="AO30" i="47"/>
  <c r="AO50" i="47"/>
  <c r="AO73" i="47"/>
  <c r="AO31" i="47"/>
  <c r="AO51" i="47"/>
  <c r="AO74" i="47"/>
  <c r="AO32" i="47"/>
  <c r="AO52" i="47"/>
  <c r="AO75" i="47"/>
  <c r="AO33" i="47"/>
  <c r="AO53" i="47"/>
  <c r="AO76" i="47"/>
  <c r="AO34" i="47"/>
  <c r="AO54" i="47"/>
  <c r="AO77" i="47"/>
  <c r="AO35" i="47"/>
  <c r="AO55" i="47"/>
  <c r="AO78" i="47"/>
  <c r="AO36" i="47"/>
  <c r="AO56" i="47"/>
  <c r="AO79" i="47"/>
  <c r="AO37" i="47"/>
  <c r="AO57" i="47"/>
  <c r="AO80" i="47"/>
  <c r="AO38" i="47"/>
  <c r="AO58" i="47"/>
  <c r="AO81" i="47"/>
  <c r="AO39" i="47"/>
  <c r="AO59" i="47"/>
  <c r="AO82" i="47"/>
  <c r="AO40" i="47"/>
  <c r="AO60" i="47"/>
  <c r="AO83" i="47"/>
  <c r="AO84" i="47"/>
  <c r="AO85" i="47"/>
  <c r="AO86" i="47"/>
  <c r="V16" i="52"/>
  <c r="O22" i="52"/>
  <c r="O23" i="52"/>
  <c r="O24" i="52"/>
  <c r="O25" i="52"/>
  <c r="T24" i="52"/>
  <c r="BA22" i="47"/>
  <c r="AX20" i="47"/>
  <c r="BD20" i="47"/>
  <c r="E5" i="58"/>
  <c r="EO4" i="30"/>
  <c r="EX4" i="30"/>
  <c r="EY4" i="30"/>
  <c r="AS20" i="47"/>
  <c r="X24" i="52"/>
  <c r="W24" i="52"/>
  <c r="EV4" i="30"/>
  <c r="A1" i="30"/>
  <c r="B1" i="30"/>
  <c r="C1" i="30"/>
  <c r="H1" i="30"/>
  <c r="I1" i="30"/>
  <c r="J1" i="30"/>
  <c r="P1" i="30"/>
  <c r="Q1" i="30"/>
  <c r="R1" i="30"/>
  <c r="X1" i="30"/>
  <c r="Y1" i="30"/>
  <c r="Z1" i="30"/>
  <c r="AF1" i="30"/>
  <c r="AG1" i="30"/>
  <c r="AH1" i="30"/>
  <c r="AN1" i="30"/>
  <c r="AO1" i="30"/>
  <c r="AP1" i="30"/>
  <c r="AV1" i="30"/>
  <c r="AW1" i="30"/>
  <c r="AX1" i="30"/>
  <c r="BD1" i="30"/>
  <c r="BE1" i="30"/>
  <c r="BF1" i="30"/>
  <c r="BL1" i="30"/>
  <c r="BM1" i="30"/>
  <c r="BN1" i="30"/>
  <c r="BT1" i="30"/>
  <c r="BU1" i="30"/>
  <c r="BV1" i="30"/>
  <c r="CB1" i="30"/>
  <c r="CC1" i="30"/>
  <c r="CD1" i="30"/>
  <c r="CJ1" i="30"/>
  <c r="CK1" i="30"/>
  <c r="CL1" i="30"/>
  <c r="CR1" i="30"/>
  <c r="CS1" i="30"/>
  <c r="CT1" i="30"/>
  <c r="CZ1" i="30"/>
  <c r="DA1" i="30"/>
  <c r="DB1" i="30"/>
  <c r="DH1" i="30"/>
  <c r="DI1" i="30"/>
  <c r="DJ1" i="30"/>
  <c r="DP1" i="30"/>
  <c r="DQ1" i="30"/>
  <c r="DR1" i="30"/>
  <c r="DX1" i="30"/>
  <c r="DY1" i="30"/>
  <c r="DZ1" i="30"/>
  <c r="EF1" i="30"/>
  <c r="EG1" i="30"/>
  <c r="EH1" i="30"/>
  <c r="ES5" i="30"/>
  <c r="CE3" i="30"/>
  <c r="CE4" i="30"/>
  <c r="CE5" i="30"/>
  <c r="CE6" i="30"/>
  <c r="CE7" i="30"/>
  <c r="CE8" i="30"/>
  <c r="CE9" i="30"/>
  <c r="CE10" i="30"/>
  <c r="CE11" i="30"/>
  <c r="CE12" i="30"/>
  <c r="CE13" i="30"/>
  <c r="CE14" i="30"/>
  <c r="CE15" i="30"/>
  <c r="CE16" i="30"/>
  <c r="CE17" i="30"/>
  <c r="CE18" i="30"/>
  <c r="CE19" i="30"/>
  <c r="CE20" i="30"/>
  <c r="CE21" i="30"/>
  <c r="CE22" i="30"/>
  <c r="CE23" i="30"/>
  <c r="CE24" i="30"/>
  <c r="CE25" i="30"/>
  <c r="CE26" i="30"/>
  <c r="CE27" i="30"/>
  <c r="CE28" i="30"/>
  <c r="CE29" i="30"/>
  <c r="CE30" i="30"/>
  <c r="CE31" i="30"/>
  <c r="CE32" i="30"/>
  <c r="CE33" i="30"/>
  <c r="CE34" i="30"/>
  <c r="CE35" i="30"/>
  <c r="CE36" i="30"/>
  <c r="CE37" i="30"/>
  <c r="CE38" i="30"/>
  <c r="CE39" i="30"/>
  <c r="CE40" i="30"/>
  <c r="CE41" i="30"/>
  <c r="CE42" i="30"/>
  <c r="CE43" i="30"/>
  <c r="CE44" i="30"/>
  <c r="CE45" i="30"/>
  <c r="CE46" i="30"/>
  <c r="CE47" i="30"/>
  <c r="CE48" i="30"/>
  <c r="CE49" i="30"/>
  <c r="CE50" i="30"/>
  <c r="CE51" i="30"/>
  <c r="CE52" i="30"/>
  <c r="CE53" i="30"/>
  <c r="CE54" i="30"/>
  <c r="CE55" i="30"/>
  <c r="CE56" i="30"/>
  <c r="CE57" i="30"/>
  <c r="CE58" i="30"/>
  <c r="CE59" i="30"/>
  <c r="CE60" i="30"/>
  <c r="CE61" i="30"/>
  <c r="CE62" i="30"/>
  <c r="CE63" i="30"/>
  <c r="CE64" i="30"/>
  <c r="CE65" i="30"/>
  <c r="CE66" i="30"/>
  <c r="CE67" i="30"/>
  <c r="CE68" i="30"/>
  <c r="CE69" i="30"/>
  <c r="CE70" i="30"/>
  <c r="CE71" i="30"/>
  <c r="CE72" i="30"/>
  <c r="CE73" i="30"/>
  <c r="CE74" i="30"/>
  <c r="CE75" i="30"/>
  <c r="CE76" i="30"/>
  <c r="CE77" i="30"/>
  <c r="CE78" i="30"/>
  <c r="CE79" i="30"/>
  <c r="CE80" i="30"/>
  <c r="CE81" i="30"/>
  <c r="CE82" i="30"/>
  <c r="CE83" i="30"/>
  <c r="CE84" i="30"/>
  <c r="CE85" i="30"/>
  <c r="CE86" i="30"/>
  <c r="CE87" i="30"/>
  <c r="CE88" i="30"/>
  <c r="CE89" i="30"/>
  <c r="CE90" i="30"/>
  <c r="CE91" i="30"/>
  <c r="CE92" i="30"/>
  <c r="CE93" i="30"/>
  <c r="CE94" i="30"/>
  <c r="CE95" i="30"/>
  <c r="CE96" i="30"/>
  <c r="CE97" i="30"/>
  <c r="CE98" i="30"/>
  <c r="CE99" i="30"/>
  <c r="CE100" i="30"/>
  <c r="CE101" i="30"/>
  <c r="CE102" i="30"/>
  <c r="CE103" i="30"/>
  <c r="CE104" i="30"/>
  <c r="CE105" i="30"/>
  <c r="CE106" i="30"/>
  <c r="CE107" i="30"/>
  <c r="CE108" i="30"/>
  <c r="CE109" i="30"/>
  <c r="CE110" i="30"/>
  <c r="CE111" i="30"/>
  <c r="CE112" i="30"/>
  <c r="CE113" i="30"/>
  <c r="CE114" i="30"/>
  <c r="CE115" i="30"/>
  <c r="CE116" i="30"/>
  <c r="CE117" i="30"/>
  <c r="CE118" i="30"/>
  <c r="CE119" i="30"/>
  <c r="CE120" i="30"/>
  <c r="CE121" i="30"/>
  <c r="CE122" i="30"/>
  <c r="CE123" i="30"/>
  <c r="CE124" i="30"/>
  <c r="CE125" i="30"/>
  <c r="CE126" i="30"/>
  <c r="CE127" i="30"/>
  <c r="CE128" i="30"/>
  <c r="CE129" i="30"/>
  <c r="CE130" i="30"/>
  <c r="CE131" i="30"/>
  <c r="CE132" i="30"/>
  <c r="CE133" i="30"/>
  <c r="CE134" i="30"/>
  <c r="CE135" i="30"/>
  <c r="CE136" i="30"/>
  <c r="CE137" i="30"/>
  <c r="CE138" i="30"/>
  <c r="CE139" i="30"/>
  <c r="CE140" i="30"/>
  <c r="CE141" i="30"/>
  <c r="CE142" i="30"/>
  <c r="CE143" i="30"/>
  <c r="CE144" i="30"/>
  <c r="CE145" i="30"/>
  <c r="CE146" i="30"/>
  <c r="CE147" i="30"/>
  <c r="CE148" i="30"/>
  <c r="CE149" i="30"/>
  <c r="CE150" i="30"/>
  <c r="CE151" i="30"/>
  <c r="CE152" i="30"/>
  <c r="CE153" i="30"/>
  <c r="CE154" i="30"/>
  <c r="CE155" i="30"/>
  <c r="CE156" i="30"/>
  <c r="CE157" i="30"/>
  <c r="CE158" i="30"/>
  <c r="CE159" i="30"/>
  <c r="CE160" i="30"/>
  <c r="CE161" i="30"/>
  <c r="CE162" i="30"/>
  <c r="CE163" i="30"/>
  <c r="CE164" i="30"/>
  <c r="CE165" i="30"/>
  <c r="CE166" i="30"/>
  <c r="CE167" i="30"/>
  <c r="CE168" i="30"/>
  <c r="CE169" i="30"/>
  <c r="CE170" i="30"/>
  <c r="CE171" i="30"/>
  <c r="CE172" i="30"/>
  <c r="CE173" i="30"/>
  <c r="CE174" i="30"/>
  <c r="CE175" i="30"/>
  <c r="CE176" i="30"/>
  <c r="CE177" i="30"/>
  <c r="CE178" i="30"/>
  <c r="CE179" i="30"/>
  <c r="CE180" i="30"/>
  <c r="CE181" i="30"/>
  <c r="CE182" i="30"/>
  <c r="CE183" i="30"/>
  <c r="CE184" i="30"/>
  <c r="CE185" i="30"/>
  <c r="CE186" i="30"/>
  <c r="CE187" i="30"/>
  <c r="CE188" i="30"/>
  <c r="CE189" i="30"/>
  <c r="CE190" i="30"/>
  <c r="CE191" i="30"/>
  <c r="CE192" i="30"/>
  <c r="CE193" i="30"/>
  <c r="CE194" i="30"/>
  <c r="CE195" i="30"/>
  <c r="CE196" i="30"/>
  <c r="CE197" i="30"/>
  <c r="CE198" i="30"/>
  <c r="CE199" i="30"/>
  <c r="CE200" i="30"/>
  <c r="CE201" i="30"/>
  <c r="CE202" i="30"/>
  <c r="CE203" i="30"/>
  <c r="CE204" i="30"/>
  <c r="CE205" i="30"/>
  <c r="CE206" i="30"/>
  <c r="CE207" i="30"/>
  <c r="CE208" i="30"/>
  <c r="CE209" i="30"/>
  <c r="CE210" i="30"/>
  <c r="CE211" i="30"/>
  <c r="CE212" i="30"/>
  <c r="CE213" i="30"/>
  <c r="CE214" i="30"/>
  <c r="CE215" i="30"/>
  <c r="CE216" i="30"/>
  <c r="CE217" i="30"/>
  <c r="CE218" i="30"/>
  <c r="CE219" i="30"/>
  <c r="CE220" i="30"/>
  <c r="CE221" i="30"/>
  <c r="CE222" i="30"/>
  <c r="CE223" i="30"/>
  <c r="CE224" i="30"/>
  <c r="CE225" i="30"/>
  <c r="CE226" i="30"/>
  <c r="CE227" i="30"/>
  <c r="CE228" i="30"/>
  <c r="CE229" i="30"/>
  <c r="CE230" i="30"/>
  <c r="CE231" i="30"/>
  <c r="CE232" i="30"/>
  <c r="CE233" i="30"/>
  <c r="CE234" i="30"/>
  <c r="CE235" i="30"/>
  <c r="CE236" i="30"/>
  <c r="CE237" i="30"/>
  <c r="CE238" i="30"/>
  <c r="CE239" i="30"/>
  <c r="CE240" i="30"/>
  <c r="CE241" i="30"/>
  <c r="CE242" i="30"/>
  <c r="CE243" i="30"/>
  <c r="CE244" i="30"/>
  <c r="CE245" i="30"/>
  <c r="CE246" i="30"/>
  <c r="CE247" i="30"/>
  <c r="CE248" i="30"/>
  <c r="CE249" i="30"/>
  <c r="CE250" i="30"/>
  <c r="CE251" i="30"/>
  <c r="CE252" i="30"/>
  <c r="CE253" i="30"/>
  <c r="CE254" i="30"/>
  <c r="CE255" i="30"/>
  <c r="CE256" i="30"/>
  <c r="CE257" i="30"/>
  <c r="CE258" i="30"/>
  <c r="CE259" i="30"/>
  <c r="CE260" i="30"/>
  <c r="CE261" i="30"/>
  <c r="CE262" i="30"/>
  <c r="CE263" i="30"/>
  <c r="CE264" i="30"/>
  <c r="CE265" i="30"/>
  <c r="CE266" i="30"/>
  <c r="CE267" i="30"/>
  <c r="CE268" i="30"/>
  <c r="CE269" i="30"/>
  <c r="CE270" i="30"/>
  <c r="CE271" i="30"/>
  <c r="CE272" i="30"/>
  <c r="CE273" i="30"/>
  <c r="CE274" i="30"/>
  <c r="CE275" i="30"/>
  <c r="CE276" i="30"/>
  <c r="CE277" i="30"/>
  <c r="CE278" i="30"/>
  <c r="CE279" i="30"/>
  <c r="CE280" i="30"/>
  <c r="CE281" i="30"/>
  <c r="CE282" i="30"/>
  <c r="CE283" i="30"/>
  <c r="CE284" i="30"/>
  <c r="CE285" i="30"/>
  <c r="CE286" i="30"/>
  <c r="CE287" i="30"/>
  <c r="CE288" i="30"/>
  <c r="CE289" i="30"/>
  <c r="CE290" i="30"/>
  <c r="CE291" i="30"/>
  <c r="CE292" i="30"/>
  <c r="CE293" i="30"/>
  <c r="CE294" i="30"/>
  <c r="CE295" i="30"/>
  <c r="CE296" i="30"/>
  <c r="CE297" i="30"/>
  <c r="CE298" i="30"/>
  <c r="CE299" i="30"/>
  <c r="CE300" i="30"/>
  <c r="CE301" i="30"/>
  <c r="CE302" i="30"/>
  <c r="CE303" i="30"/>
  <c r="CE304" i="30"/>
  <c r="CE305" i="30"/>
  <c r="CE306" i="30"/>
  <c r="CE307" i="30"/>
  <c r="CE308" i="30"/>
  <c r="CE309" i="30"/>
  <c r="CE310" i="30"/>
  <c r="CE311" i="30"/>
  <c r="CE312" i="30"/>
  <c r="CE313" i="30"/>
  <c r="CE314" i="30"/>
  <c r="CE315" i="30"/>
  <c r="CE316" i="30"/>
  <c r="CE317" i="30"/>
  <c r="CE318" i="30"/>
  <c r="CE319" i="30"/>
  <c r="CE320" i="30"/>
  <c r="CE321" i="30"/>
  <c r="CE322" i="30"/>
  <c r="CE323" i="30"/>
  <c r="CE324" i="30"/>
  <c r="CE325" i="30"/>
  <c r="CE326" i="30"/>
  <c r="CE327" i="30"/>
  <c r="CE328" i="30"/>
  <c r="CE329" i="30"/>
  <c r="CE330" i="30"/>
  <c r="CE331" i="30"/>
  <c r="CE332" i="30"/>
  <c r="CE333" i="30"/>
  <c r="CE334" i="30"/>
  <c r="CE335" i="30"/>
  <c r="CE336" i="30"/>
  <c r="CE337" i="30"/>
  <c r="CE338" i="30"/>
  <c r="CE339" i="30"/>
  <c r="CE340" i="30"/>
  <c r="CE341" i="30"/>
  <c r="CE342" i="30"/>
  <c r="CE343" i="30"/>
  <c r="CE344" i="30"/>
  <c r="CE345" i="30"/>
  <c r="CE346" i="30"/>
  <c r="CE347" i="30"/>
  <c r="CE348" i="30"/>
  <c r="CE349" i="30"/>
  <c r="CE350" i="30"/>
  <c r="CE351" i="30"/>
  <c r="CE352" i="30"/>
  <c r="CE353" i="30"/>
  <c r="CE354" i="30"/>
  <c r="CE355" i="30"/>
  <c r="CE356" i="30"/>
  <c r="CE357" i="30"/>
  <c r="CE358" i="30"/>
  <c r="CE359" i="30"/>
  <c r="CE360" i="30"/>
  <c r="CE361" i="30"/>
  <c r="CE362" i="30"/>
  <c r="CE363" i="30"/>
  <c r="CE364" i="30"/>
  <c r="CE365" i="30"/>
  <c r="CE366" i="30"/>
  <c r="CE367" i="30"/>
  <c r="CE368" i="30"/>
  <c r="CE369" i="30"/>
  <c r="CE370" i="30"/>
  <c r="CE371" i="30"/>
  <c r="CE372" i="30"/>
  <c r="CE373" i="30"/>
  <c r="CE374" i="30"/>
  <c r="CE375" i="30"/>
  <c r="CE376" i="30"/>
  <c r="CE377" i="30"/>
  <c r="CE378" i="30"/>
  <c r="CE379" i="30"/>
  <c r="CE380" i="30"/>
  <c r="CE381" i="30"/>
  <c r="CE382" i="30"/>
  <c r="CE383" i="30"/>
  <c r="CE384" i="30"/>
  <c r="CE385" i="30"/>
  <c r="CE386" i="30"/>
  <c r="CE387" i="30"/>
  <c r="CE388" i="30"/>
  <c r="CE389" i="30"/>
  <c r="CE390" i="30"/>
  <c r="CE391" i="30"/>
  <c r="CE392" i="30"/>
  <c r="CE393" i="30"/>
  <c r="CE394" i="30"/>
  <c r="CE395" i="30"/>
  <c r="CE396" i="30"/>
  <c r="CE397" i="30"/>
  <c r="CE398" i="30"/>
  <c r="CE399" i="30"/>
  <c r="CE400" i="30"/>
  <c r="CE401" i="30"/>
  <c r="CE402" i="30"/>
  <c r="CE403" i="30"/>
  <c r="CE404" i="30"/>
  <c r="CE405" i="30"/>
  <c r="CE406" i="30"/>
  <c r="CE407" i="30"/>
  <c r="CE408" i="30"/>
  <c r="CE409" i="30"/>
  <c r="CE410" i="30"/>
  <c r="CE411" i="30"/>
  <c r="CE412" i="30"/>
  <c r="CE413" i="30"/>
  <c r="CE414" i="30"/>
  <c r="CE415" i="30"/>
  <c r="CE416" i="30"/>
  <c r="CE417" i="30"/>
  <c r="CE418" i="30"/>
  <c r="CE419" i="30"/>
  <c r="CE420" i="30"/>
  <c r="CE421" i="30"/>
  <c r="CE422" i="30"/>
  <c r="CE423" i="30"/>
  <c r="CE424" i="30"/>
  <c r="CE425" i="30"/>
  <c r="CE426" i="30"/>
  <c r="CE427" i="30"/>
  <c r="CE428" i="30"/>
  <c r="CE429" i="30"/>
  <c r="CE430" i="30"/>
  <c r="CE431" i="30"/>
  <c r="CE432" i="30"/>
  <c r="CE433" i="30"/>
  <c r="CE434" i="30"/>
  <c r="CE435" i="30"/>
  <c r="CE436" i="30"/>
  <c r="CE437" i="30"/>
  <c r="CE438" i="30"/>
  <c r="CE439" i="30"/>
  <c r="CE440" i="30"/>
  <c r="CE441" i="30"/>
  <c r="CE442" i="30"/>
  <c r="CE443" i="30"/>
  <c r="CE444" i="30"/>
  <c r="CE445" i="30"/>
  <c r="CE446" i="30"/>
  <c r="CE447" i="30"/>
  <c r="CE448" i="30"/>
  <c r="CE449" i="30"/>
  <c r="CE450" i="30"/>
  <c r="CE451" i="30"/>
  <c r="CE452" i="30"/>
  <c r="CE453" i="30"/>
  <c r="CE454" i="30"/>
  <c r="CE455" i="30"/>
  <c r="CE456" i="30"/>
  <c r="CE457" i="30"/>
  <c r="CE458" i="30"/>
  <c r="CE459" i="30"/>
  <c r="CE460" i="30"/>
  <c r="CE461" i="30"/>
  <c r="CE462" i="30"/>
  <c r="CE463" i="30"/>
  <c r="CE464" i="30"/>
  <c r="CE465" i="30"/>
  <c r="CE466" i="30"/>
  <c r="CE467" i="30"/>
  <c r="CE468" i="30"/>
  <c r="CE469" i="30"/>
  <c r="CE470" i="30"/>
  <c r="CE471" i="30"/>
  <c r="CE472" i="30"/>
  <c r="CE473" i="30"/>
  <c r="CE474" i="30"/>
  <c r="CE475" i="30"/>
  <c r="CE476" i="30"/>
  <c r="CE477" i="30"/>
  <c r="CE478" i="30"/>
  <c r="CE479" i="30"/>
  <c r="CE480" i="30"/>
  <c r="CE481" i="30"/>
  <c r="CE482" i="30"/>
  <c r="CE483" i="30"/>
  <c r="CE484" i="30"/>
  <c r="CE485" i="30"/>
  <c r="CE486" i="30"/>
  <c r="CE487" i="30"/>
  <c r="CE488" i="30"/>
  <c r="CE489" i="30"/>
  <c r="CE490" i="30"/>
  <c r="CE491" i="30"/>
  <c r="CE492" i="30"/>
  <c r="CE493" i="30"/>
  <c r="CE494" i="30"/>
  <c r="CE495" i="30"/>
  <c r="CE496" i="30"/>
  <c r="CE497" i="30"/>
  <c r="CE498" i="30"/>
  <c r="CE499" i="30"/>
  <c r="CE500" i="30"/>
  <c r="CE501" i="30"/>
  <c r="CE502" i="30"/>
  <c r="CE503" i="30"/>
  <c r="CE504" i="30"/>
  <c r="CE505" i="30"/>
  <c r="CE506" i="30"/>
  <c r="CE507" i="30"/>
  <c r="CE508" i="30"/>
  <c r="CE509" i="30"/>
  <c r="CE510" i="30"/>
  <c r="CE511" i="30"/>
  <c r="CE512" i="30"/>
  <c r="CE513" i="30"/>
  <c r="CE514" i="30"/>
  <c r="CE515" i="30"/>
  <c r="CE516" i="30"/>
  <c r="CE517" i="30"/>
  <c r="CE518" i="30"/>
  <c r="CE519" i="30"/>
  <c r="CE520" i="30"/>
  <c r="CE521" i="30"/>
  <c r="CE522" i="30"/>
  <c r="CE523" i="30"/>
  <c r="CE524" i="30"/>
  <c r="CE525" i="30"/>
  <c r="CE526" i="30"/>
  <c r="CE527" i="30"/>
  <c r="CE528" i="30"/>
  <c r="CE529" i="30"/>
  <c r="CE530" i="30"/>
  <c r="CE531" i="30"/>
  <c r="CE532" i="30"/>
  <c r="CE533" i="30"/>
  <c r="CE534" i="30"/>
  <c r="CE535" i="30"/>
  <c r="CE536" i="30"/>
  <c r="CE537" i="30"/>
  <c r="CE538" i="30"/>
  <c r="CE539" i="30"/>
  <c r="CE540" i="30"/>
  <c r="CE541" i="30"/>
  <c r="CE542" i="30"/>
  <c r="CE543" i="30"/>
  <c r="CE544" i="30"/>
  <c r="CE545" i="30"/>
  <c r="CE546" i="30"/>
  <c r="CE547" i="30"/>
  <c r="CE548" i="30"/>
  <c r="CE549" i="30"/>
  <c r="CE550" i="30"/>
  <c r="CE551" i="30"/>
  <c r="CE552" i="30"/>
  <c r="CE553" i="30"/>
  <c r="CE554" i="30"/>
  <c r="CE555" i="30"/>
  <c r="CE556" i="30"/>
  <c r="CE557" i="30"/>
  <c r="CE558" i="30"/>
  <c r="CE559" i="30"/>
  <c r="CE560" i="30"/>
  <c r="CE561" i="30"/>
  <c r="CE562" i="30"/>
  <c r="CE563" i="30"/>
  <c r="CE564" i="30"/>
  <c r="CE565" i="30"/>
  <c r="CE566" i="30"/>
  <c r="CE567" i="30"/>
  <c r="CE568" i="30"/>
  <c r="CE569" i="30"/>
  <c r="CE570" i="30"/>
  <c r="CE571" i="30"/>
  <c r="CE572" i="30"/>
  <c r="CE573" i="30"/>
  <c r="CE574" i="30"/>
  <c r="CE575" i="30"/>
  <c r="CE576" i="30"/>
  <c r="CE577" i="30"/>
  <c r="CE578" i="30"/>
  <c r="CE579" i="30"/>
  <c r="CE580" i="30"/>
  <c r="CE581" i="30"/>
  <c r="CE582" i="30"/>
  <c r="CE583" i="30"/>
  <c r="CE584" i="30"/>
  <c r="CE585" i="30"/>
  <c r="CE586" i="30"/>
  <c r="CE587" i="30"/>
  <c r="CE588" i="30"/>
  <c r="CE589" i="30"/>
  <c r="CE590" i="30"/>
  <c r="CE591" i="30"/>
  <c r="CE592" i="30"/>
  <c r="CE593" i="30"/>
  <c r="CE594" i="30"/>
  <c r="CE595" i="30"/>
  <c r="CE596" i="30"/>
  <c r="CE597" i="30"/>
  <c r="CE598" i="30"/>
  <c r="CE599" i="30"/>
  <c r="CE600" i="30"/>
  <c r="CE601" i="30"/>
  <c r="CE602" i="30"/>
  <c r="CE603" i="30"/>
  <c r="CE604" i="30"/>
  <c r="CE605" i="30"/>
  <c r="CE606" i="30"/>
  <c r="CE607" i="30"/>
  <c r="CE608" i="30"/>
  <c r="CE609" i="30"/>
  <c r="CE610" i="30"/>
  <c r="CE611" i="30"/>
  <c r="CE612" i="30"/>
  <c r="CE613" i="30"/>
  <c r="CE614" i="30"/>
  <c r="CE615" i="30"/>
  <c r="CE616" i="30"/>
  <c r="CE617" i="30"/>
  <c r="CE618" i="30"/>
  <c r="CE619" i="30"/>
  <c r="CE620" i="30"/>
  <c r="CE621" i="30"/>
  <c r="CE622" i="30"/>
  <c r="CE623" i="30"/>
  <c r="CE624" i="30"/>
  <c r="CE625" i="30"/>
  <c r="CE626" i="30"/>
  <c r="CE627" i="30"/>
  <c r="CE628" i="30"/>
  <c r="CE629" i="30"/>
  <c r="CE630" i="30"/>
  <c r="CE631" i="30"/>
  <c r="CE632" i="30"/>
  <c r="CE633" i="30"/>
  <c r="CE634" i="30"/>
  <c r="CE635" i="30"/>
  <c r="CE636" i="30"/>
  <c r="CE637" i="30"/>
  <c r="CE638" i="30"/>
  <c r="CE639" i="30"/>
  <c r="CE640" i="30"/>
  <c r="CE641" i="30"/>
  <c r="CE642" i="30"/>
  <c r="CE643" i="30"/>
  <c r="CE644" i="30"/>
  <c r="CE645" i="30"/>
  <c r="CE646" i="30"/>
  <c r="CE647" i="30"/>
  <c r="CE648" i="30"/>
  <c r="CE649" i="30"/>
  <c r="CE650" i="30"/>
  <c r="CE651" i="30"/>
  <c r="CE652" i="30"/>
  <c r="CE653" i="30"/>
  <c r="CE654" i="30"/>
  <c r="CE655" i="30"/>
  <c r="CE656" i="30"/>
  <c r="CE657" i="30"/>
  <c r="CE658" i="30"/>
  <c r="CE659" i="30"/>
  <c r="CE660" i="30"/>
  <c r="CE661" i="30"/>
  <c r="CE662" i="30"/>
  <c r="CE663" i="30"/>
  <c r="CE664" i="30"/>
  <c r="CE665" i="30"/>
  <c r="CE666" i="30"/>
  <c r="CE667" i="30"/>
  <c r="CE668" i="30"/>
  <c r="CE669" i="30"/>
  <c r="CE670" i="30"/>
  <c r="CE671" i="30"/>
  <c r="CE672" i="30"/>
  <c r="CE673" i="30"/>
  <c r="CE674" i="30"/>
  <c r="CE675" i="30"/>
  <c r="CE676" i="30"/>
  <c r="CE677" i="30"/>
  <c r="CE678" i="30"/>
  <c r="CE679" i="30"/>
  <c r="CE680" i="30"/>
  <c r="CE681" i="30"/>
  <c r="CE682" i="30"/>
  <c r="CE683" i="30"/>
  <c r="CE684" i="30"/>
  <c r="CE685" i="30"/>
  <c r="CE686" i="30"/>
  <c r="CE687" i="30"/>
  <c r="CE688" i="30"/>
  <c r="CE689" i="30"/>
  <c r="CE690" i="30"/>
  <c r="CE691" i="30"/>
  <c r="CE692" i="30"/>
  <c r="CE693" i="30"/>
  <c r="CE694" i="30"/>
  <c r="CE695" i="30"/>
  <c r="CE696" i="30"/>
  <c r="CE697" i="30"/>
  <c r="CE698" i="30"/>
  <c r="CE699" i="30"/>
  <c r="CE700" i="30"/>
  <c r="CE701" i="30"/>
  <c r="CE702" i="30"/>
  <c r="CE703" i="30"/>
  <c r="CE704" i="30"/>
  <c r="CE705" i="30"/>
  <c r="CE706" i="30"/>
  <c r="CE707" i="30"/>
  <c r="CE708" i="30"/>
  <c r="CE709" i="30"/>
  <c r="CE710" i="30"/>
  <c r="CE711" i="30"/>
  <c r="CE712" i="30"/>
  <c r="CE713" i="30"/>
  <c r="CE714" i="30"/>
  <c r="CE715" i="30"/>
  <c r="CE716" i="30"/>
  <c r="CE717" i="30"/>
  <c r="CE718" i="30"/>
  <c r="CE719" i="30"/>
  <c r="CE720" i="30"/>
  <c r="CE721" i="30"/>
  <c r="CE722" i="30"/>
  <c r="CE723" i="30"/>
  <c r="CE724" i="30"/>
  <c r="CE725" i="30"/>
  <c r="CE726" i="30"/>
  <c r="CE727" i="30"/>
  <c r="CE728" i="30"/>
  <c r="CE729" i="30"/>
  <c r="CE730" i="30"/>
  <c r="CE731" i="30"/>
  <c r="CE732" i="30"/>
  <c r="CE733" i="30"/>
  <c r="CE734" i="30"/>
  <c r="CE735" i="30"/>
  <c r="CE736" i="30"/>
  <c r="CE737" i="30"/>
  <c r="CE738" i="30"/>
  <c r="CE739" i="30"/>
  <c r="CE740" i="30"/>
  <c r="CE741" i="30"/>
  <c r="CE742" i="30"/>
  <c r="CE743" i="30"/>
  <c r="CE744" i="30"/>
  <c r="CE745" i="30"/>
  <c r="CE746" i="30"/>
  <c r="CE747" i="30"/>
  <c r="CE748" i="30"/>
  <c r="CE749" i="30"/>
  <c r="CE750" i="30"/>
  <c r="CE751" i="30"/>
  <c r="CE752" i="30"/>
  <c r="CE753" i="30"/>
  <c r="CE754" i="30"/>
  <c r="CE755" i="30"/>
  <c r="CE756" i="30"/>
  <c r="CE757" i="30"/>
  <c r="CE758" i="30"/>
  <c r="CE759" i="30"/>
  <c r="EQ4" i="30"/>
  <c r="ER4" i="30"/>
  <c r="ES4" i="30"/>
  <c r="EI3" i="30"/>
  <c r="EI4" i="30"/>
  <c r="EI5" i="30"/>
  <c r="EI6" i="30"/>
  <c r="EI7" i="30"/>
  <c r="EI8" i="30"/>
  <c r="EI9" i="30"/>
  <c r="EI10" i="30"/>
  <c r="EI11" i="30"/>
  <c r="EI12" i="30"/>
  <c r="EI13" i="30"/>
  <c r="EI14" i="30"/>
  <c r="EI15" i="30"/>
  <c r="EI16" i="30"/>
  <c r="EI17" i="30"/>
  <c r="EI18" i="30"/>
  <c r="EI19" i="30"/>
  <c r="EI20" i="30"/>
  <c r="EI21" i="30"/>
  <c r="EI22" i="30"/>
  <c r="EI23" i="30"/>
  <c r="EI24" i="30"/>
  <c r="EI25" i="30"/>
  <c r="EI26" i="30"/>
  <c r="EI27" i="30"/>
  <c r="EI28" i="30"/>
  <c r="EI29" i="30"/>
  <c r="EI30" i="30"/>
  <c r="EI31" i="30"/>
  <c r="EI32" i="30"/>
  <c r="EI33" i="30"/>
  <c r="EI34" i="30"/>
  <c r="EI35" i="30"/>
  <c r="EI36" i="30"/>
  <c r="EI37" i="30"/>
  <c r="EI38" i="30"/>
  <c r="EI39" i="30"/>
  <c r="EI40" i="30"/>
  <c r="EI41" i="30"/>
  <c r="EI42" i="30"/>
  <c r="EI43" i="30"/>
  <c r="EI44" i="30"/>
  <c r="EI45" i="30"/>
  <c r="EI46" i="30"/>
  <c r="EI47" i="30"/>
  <c r="EI48" i="30"/>
  <c r="EI49" i="30"/>
  <c r="EI50" i="30"/>
  <c r="EI51" i="30"/>
  <c r="EI52" i="30"/>
  <c r="EI53" i="30"/>
  <c r="EI54" i="30"/>
  <c r="EI55" i="30"/>
  <c r="EI56" i="30"/>
  <c r="EI57" i="30"/>
  <c r="EI58" i="30"/>
  <c r="EI59" i="30"/>
  <c r="EI60" i="30"/>
  <c r="EI61" i="30"/>
  <c r="EI62" i="30"/>
  <c r="EI63" i="30"/>
  <c r="EI64" i="30"/>
  <c r="EI65" i="30"/>
  <c r="EI66" i="30"/>
  <c r="EI67" i="30"/>
  <c r="EI68" i="30"/>
  <c r="EI69" i="30"/>
  <c r="EI70" i="30"/>
  <c r="EI71" i="30"/>
  <c r="EI72" i="30"/>
  <c r="EI73" i="30"/>
  <c r="EI74" i="30"/>
  <c r="EI75" i="30"/>
  <c r="EI76" i="30"/>
  <c r="EI77" i="30"/>
  <c r="EI78" i="30"/>
  <c r="EI79" i="30"/>
  <c r="EI80" i="30"/>
  <c r="EI81" i="30"/>
  <c r="EI82" i="30"/>
  <c r="EI83" i="30"/>
  <c r="EI84" i="30"/>
  <c r="EI85" i="30"/>
  <c r="EI86" i="30"/>
  <c r="EI87" i="30"/>
  <c r="EI88" i="30"/>
  <c r="EI89" i="30"/>
  <c r="EI90" i="30"/>
  <c r="EI91" i="30"/>
  <c r="EI92" i="30"/>
  <c r="EI93" i="30"/>
  <c r="EI94" i="30"/>
  <c r="EI95" i="30"/>
  <c r="EI96" i="30"/>
  <c r="EI97" i="30"/>
  <c r="EI98" i="30"/>
  <c r="EI99" i="30"/>
  <c r="EI100" i="30"/>
  <c r="EI101" i="30"/>
  <c r="EI102" i="30"/>
  <c r="EI103" i="30"/>
  <c r="EI104" i="30"/>
  <c r="EI105" i="30"/>
  <c r="EI106" i="30"/>
  <c r="EI107" i="30"/>
  <c r="EI108" i="30"/>
  <c r="EI109" i="30"/>
  <c r="EI110" i="30"/>
  <c r="EI111" i="30"/>
  <c r="EI112" i="30"/>
  <c r="EI113" i="30"/>
  <c r="EI114" i="30"/>
  <c r="EI115" i="30"/>
  <c r="EI116" i="30"/>
  <c r="EI117" i="30"/>
  <c r="EI118" i="30"/>
  <c r="EI119" i="30"/>
  <c r="EI120" i="30"/>
  <c r="EI121" i="30"/>
  <c r="EI122" i="30"/>
  <c r="EI123" i="30"/>
  <c r="EI124" i="30"/>
  <c r="EI125" i="30"/>
  <c r="EI126" i="30"/>
  <c r="EI127" i="30"/>
  <c r="EI128" i="30"/>
  <c r="EI129" i="30"/>
  <c r="EI130" i="30"/>
  <c r="EI131" i="30"/>
  <c r="EI132" i="30"/>
  <c r="EI133" i="30"/>
  <c r="EI134" i="30"/>
  <c r="EI135" i="30"/>
  <c r="EI136" i="30"/>
  <c r="EI137" i="30"/>
  <c r="EI138" i="30"/>
  <c r="EI139" i="30"/>
  <c r="EI140" i="30"/>
  <c r="EI141" i="30"/>
  <c r="EI142" i="30"/>
  <c r="EI143" i="30"/>
  <c r="EI144" i="30"/>
  <c r="EI145" i="30"/>
  <c r="EI146" i="30"/>
  <c r="EI147" i="30"/>
  <c r="EI148" i="30"/>
  <c r="EI149" i="30"/>
  <c r="EI150" i="30"/>
  <c r="EI151" i="30"/>
  <c r="EI152" i="30"/>
  <c r="EI153" i="30"/>
  <c r="EI154" i="30"/>
  <c r="EI155" i="30"/>
  <c r="EI156" i="30"/>
  <c r="EI157" i="30"/>
  <c r="EI158" i="30"/>
  <c r="EI159" i="30"/>
  <c r="EI160" i="30"/>
  <c r="EI161" i="30"/>
  <c r="EI162" i="30"/>
  <c r="EI163" i="30"/>
  <c r="EI164" i="30"/>
  <c r="EI165" i="30"/>
  <c r="EI166" i="30"/>
  <c r="EI167" i="30"/>
  <c r="EI168" i="30"/>
  <c r="EI169" i="30"/>
  <c r="EI170" i="30"/>
  <c r="EI171" i="30"/>
  <c r="EI172" i="30"/>
  <c r="EI173" i="30"/>
  <c r="EI174" i="30"/>
  <c r="EI175" i="30"/>
  <c r="EI176" i="30"/>
  <c r="EI177" i="30"/>
  <c r="EI178" i="30"/>
  <c r="EI179" i="30"/>
  <c r="EI180" i="30"/>
  <c r="EI181" i="30"/>
  <c r="EI182" i="30"/>
  <c r="EI183" i="30"/>
  <c r="EI184" i="30"/>
  <c r="EI185" i="30"/>
  <c r="EI186" i="30"/>
  <c r="EI187" i="30"/>
  <c r="EI188" i="30"/>
  <c r="EI189" i="30"/>
  <c r="EI190" i="30"/>
  <c r="EI191" i="30"/>
  <c r="EI192" i="30"/>
  <c r="EI193" i="30"/>
  <c r="EI194" i="30"/>
  <c r="EI195" i="30"/>
  <c r="EI196" i="30"/>
  <c r="EI197" i="30"/>
  <c r="EI198" i="30"/>
  <c r="EI199" i="30"/>
  <c r="EI200" i="30"/>
  <c r="EI201" i="30"/>
  <c r="EI202" i="30"/>
  <c r="EI203" i="30"/>
  <c r="EI204" i="30"/>
  <c r="EI205" i="30"/>
  <c r="EI206" i="30"/>
  <c r="EI207" i="30"/>
  <c r="EI208" i="30"/>
  <c r="EI209" i="30"/>
  <c r="EI210" i="30"/>
  <c r="EI211" i="30"/>
  <c r="EI212" i="30"/>
  <c r="EI213" i="30"/>
  <c r="EI214" i="30"/>
  <c r="EI215" i="30"/>
  <c r="EI216" i="30"/>
  <c r="EI217" i="30"/>
  <c r="EI218" i="30"/>
  <c r="EI219" i="30"/>
  <c r="EI220" i="30"/>
  <c r="EI221" i="30"/>
  <c r="EI222" i="30"/>
  <c r="EI223" i="30"/>
  <c r="EI224" i="30"/>
  <c r="EI225" i="30"/>
  <c r="EI226" i="30"/>
  <c r="EI227" i="30"/>
  <c r="EI228" i="30"/>
  <c r="EI229" i="30"/>
  <c r="EI230" i="30"/>
  <c r="EI231" i="30"/>
  <c r="EI232" i="30"/>
  <c r="EI233" i="30"/>
  <c r="EI234" i="30"/>
  <c r="EI235" i="30"/>
  <c r="EI236" i="30"/>
  <c r="EI237" i="30"/>
  <c r="EI238" i="30"/>
  <c r="EI239" i="30"/>
  <c r="EI240" i="30"/>
  <c r="EI241" i="30"/>
  <c r="EI242" i="30"/>
  <c r="EI243" i="30"/>
  <c r="EI244" i="30"/>
  <c r="EI245" i="30"/>
  <c r="EI246" i="30"/>
  <c r="EI247" i="30"/>
  <c r="EI248" i="30"/>
  <c r="EI249" i="30"/>
  <c r="EI250" i="30"/>
  <c r="EI251" i="30"/>
  <c r="EI252" i="30"/>
  <c r="EI253" i="30"/>
  <c r="EI254" i="30"/>
  <c r="EI255" i="30"/>
  <c r="EI256" i="30"/>
  <c r="EI257" i="30"/>
  <c r="EI258" i="30"/>
  <c r="EI259" i="30"/>
  <c r="EI260" i="30"/>
  <c r="EI261" i="30"/>
  <c r="EI262" i="30"/>
  <c r="EI263" i="30"/>
  <c r="EI264" i="30"/>
  <c r="EI265" i="30"/>
  <c r="EI266" i="30"/>
  <c r="EI267" i="30"/>
  <c r="EI268" i="30"/>
  <c r="EI269" i="30"/>
  <c r="EI270" i="30"/>
  <c r="EI271" i="30"/>
  <c r="EI272" i="30"/>
  <c r="EI273" i="30"/>
  <c r="EI274" i="30"/>
  <c r="EI275" i="30"/>
  <c r="EI276" i="30"/>
  <c r="EI277" i="30"/>
  <c r="EI278" i="30"/>
  <c r="EI279" i="30"/>
  <c r="EI280" i="30"/>
  <c r="EI281" i="30"/>
  <c r="EI282" i="30"/>
  <c r="EI283" i="30"/>
  <c r="EI284" i="30"/>
  <c r="EI285" i="30"/>
  <c r="EI286" i="30"/>
  <c r="EI287" i="30"/>
  <c r="EI288" i="30"/>
  <c r="EI289" i="30"/>
  <c r="EI290" i="30"/>
  <c r="EI291" i="30"/>
  <c r="EI292" i="30"/>
  <c r="EI293" i="30"/>
  <c r="EI294" i="30"/>
  <c r="EI295" i="30"/>
  <c r="EI296" i="30"/>
  <c r="EI297" i="30"/>
  <c r="EI298" i="30"/>
  <c r="EI299" i="30"/>
  <c r="EI300" i="30"/>
  <c r="EI301" i="30"/>
  <c r="EI302" i="30"/>
  <c r="EI303" i="30"/>
  <c r="EI304" i="30"/>
  <c r="EI305" i="30"/>
  <c r="EI306" i="30"/>
  <c r="EI307" i="30"/>
  <c r="EI308" i="30"/>
  <c r="EI309" i="30"/>
  <c r="EI310" i="30"/>
  <c r="EI311" i="30"/>
  <c r="EI312" i="30"/>
  <c r="EI313" i="30"/>
  <c r="EI314" i="30"/>
  <c r="EI315" i="30"/>
  <c r="EI316" i="30"/>
  <c r="EI317" i="30"/>
  <c r="EI318" i="30"/>
  <c r="EI319" i="30"/>
  <c r="EI320" i="30"/>
  <c r="EI321" i="30"/>
  <c r="EI322" i="30"/>
  <c r="EI323" i="30"/>
  <c r="EI324" i="30"/>
  <c r="EI325" i="30"/>
  <c r="EI326" i="30"/>
  <c r="EI327" i="30"/>
  <c r="EI328" i="30"/>
  <c r="EI329" i="30"/>
  <c r="EI330" i="30"/>
  <c r="EI331" i="30"/>
  <c r="EI332" i="30"/>
  <c r="EI333" i="30"/>
  <c r="EI334" i="30"/>
  <c r="EI335" i="30"/>
  <c r="EI336" i="30"/>
  <c r="EI337" i="30"/>
  <c r="EI338" i="30"/>
  <c r="EI339" i="30"/>
  <c r="EI340" i="30"/>
  <c r="EI341" i="30"/>
  <c r="EI342" i="30"/>
  <c r="EI343" i="30"/>
  <c r="EI344" i="30"/>
  <c r="EI345" i="30"/>
  <c r="EI346" i="30"/>
  <c r="EI347" i="30"/>
  <c r="EI348" i="30"/>
  <c r="EI349" i="30"/>
  <c r="EI350" i="30"/>
  <c r="EI351" i="30"/>
  <c r="EI352" i="30"/>
  <c r="EI353" i="30"/>
  <c r="EI354" i="30"/>
  <c r="EI355" i="30"/>
  <c r="EI356" i="30"/>
  <c r="EI357" i="30"/>
  <c r="EI358" i="30"/>
  <c r="EI359" i="30"/>
  <c r="EI360" i="30"/>
  <c r="EI361" i="30"/>
  <c r="EI362" i="30"/>
  <c r="EI363" i="30"/>
  <c r="EI364" i="30"/>
  <c r="EI365" i="30"/>
  <c r="EI366" i="30"/>
  <c r="EI367" i="30"/>
  <c r="EI368" i="30"/>
  <c r="EI369" i="30"/>
  <c r="EI370" i="30"/>
  <c r="EI371" i="30"/>
  <c r="EI372" i="30"/>
  <c r="EI373" i="30"/>
  <c r="EI374" i="30"/>
  <c r="EI375" i="30"/>
  <c r="EI376" i="30"/>
  <c r="EI377" i="30"/>
  <c r="EI378" i="30"/>
  <c r="EI379" i="30"/>
  <c r="EI380" i="30"/>
  <c r="EI381" i="30"/>
  <c r="EI382" i="30"/>
  <c r="EI383" i="30"/>
  <c r="EI384" i="30"/>
  <c r="EI385" i="30"/>
  <c r="EI386" i="30"/>
  <c r="EI387" i="30"/>
  <c r="EI388" i="30"/>
  <c r="EI389" i="30"/>
  <c r="EI390" i="30"/>
  <c r="EI391" i="30"/>
  <c r="EI392" i="30"/>
  <c r="EI393" i="30"/>
  <c r="EI394" i="30"/>
  <c r="EI395" i="30"/>
  <c r="EI396" i="30"/>
  <c r="EI397" i="30"/>
  <c r="EI398" i="30"/>
  <c r="EI399" i="30"/>
  <c r="EI400" i="30"/>
  <c r="EI401" i="30"/>
  <c r="EI402" i="30"/>
  <c r="EI403" i="30"/>
  <c r="EI404" i="30"/>
  <c r="EI405" i="30"/>
  <c r="EI406" i="30"/>
  <c r="EI407" i="30"/>
  <c r="EI408" i="30"/>
  <c r="EI409" i="30"/>
  <c r="EI410" i="30"/>
  <c r="EI411" i="30"/>
  <c r="EI412" i="30"/>
  <c r="EI413" i="30"/>
  <c r="EI414" i="30"/>
  <c r="EI415" i="30"/>
  <c r="EI416" i="30"/>
  <c r="EI417" i="30"/>
  <c r="EI418" i="30"/>
  <c r="EI419" i="30"/>
  <c r="EI420" i="30"/>
  <c r="EI421" i="30"/>
  <c r="EI422" i="30"/>
  <c r="EI423" i="30"/>
  <c r="EI424" i="30"/>
  <c r="EI425" i="30"/>
  <c r="EI426" i="30"/>
  <c r="EI427" i="30"/>
  <c r="EI428" i="30"/>
  <c r="EI429" i="30"/>
  <c r="EI430" i="30"/>
  <c r="EI431" i="30"/>
  <c r="EI432" i="30"/>
  <c r="EI433" i="30"/>
  <c r="EI434" i="30"/>
  <c r="EI435" i="30"/>
  <c r="EI436" i="30"/>
  <c r="EI437" i="30"/>
  <c r="EI438" i="30"/>
  <c r="EI439" i="30"/>
  <c r="EI440" i="30"/>
  <c r="EI441" i="30"/>
  <c r="EI442" i="30"/>
  <c r="EI443" i="30"/>
  <c r="EI444" i="30"/>
  <c r="EI445" i="30"/>
  <c r="EI446" i="30"/>
  <c r="EI447" i="30"/>
  <c r="EI448" i="30"/>
  <c r="EI449" i="30"/>
  <c r="EI450" i="30"/>
  <c r="EI451" i="30"/>
  <c r="EI452" i="30"/>
  <c r="EI453" i="30"/>
  <c r="EI454" i="30"/>
  <c r="EI455" i="30"/>
  <c r="EI456" i="30"/>
  <c r="EI457" i="30"/>
  <c r="EI458" i="30"/>
  <c r="EI459" i="30"/>
  <c r="EI460" i="30"/>
  <c r="EI461" i="30"/>
  <c r="EI462" i="30"/>
  <c r="EI463" i="30"/>
  <c r="EI464" i="30"/>
  <c r="EI465" i="30"/>
  <c r="EI466" i="30"/>
  <c r="EI467" i="30"/>
  <c r="EI468" i="30"/>
  <c r="EI469" i="30"/>
  <c r="EI470" i="30"/>
  <c r="EI471" i="30"/>
  <c r="EI472" i="30"/>
  <c r="EI473" i="30"/>
  <c r="EI474" i="30"/>
  <c r="EI475" i="30"/>
  <c r="EI476" i="30"/>
  <c r="EI477" i="30"/>
  <c r="EI478" i="30"/>
  <c r="EI479" i="30"/>
  <c r="EI480" i="30"/>
  <c r="EI481" i="30"/>
  <c r="EI482" i="30"/>
  <c r="EI483" i="30"/>
  <c r="EI484" i="30"/>
  <c r="EI485" i="30"/>
  <c r="EI486" i="30"/>
  <c r="EI487" i="30"/>
  <c r="EI488" i="30"/>
  <c r="EI489" i="30"/>
  <c r="EI490" i="30"/>
  <c r="EI491" i="30"/>
  <c r="EI492" i="30"/>
  <c r="EI493" i="30"/>
  <c r="EI494" i="30"/>
  <c r="EI495" i="30"/>
  <c r="EI496" i="30"/>
  <c r="EI497" i="30"/>
  <c r="EI498" i="30"/>
  <c r="EI499" i="30"/>
  <c r="EI500" i="30"/>
  <c r="EI501" i="30"/>
  <c r="EI502" i="30"/>
  <c r="EI503" i="30"/>
  <c r="EI504" i="30"/>
  <c r="EI505" i="30"/>
  <c r="EI506" i="30"/>
  <c r="EI507" i="30"/>
  <c r="EI508" i="30"/>
  <c r="EI509" i="30"/>
  <c r="EI510" i="30"/>
  <c r="EI511" i="30"/>
  <c r="EI512" i="30"/>
  <c r="EI513" i="30"/>
  <c r="EI514" i="30"/>
  <c r="EI515" i="30"/>
  <c r="EI516" i="30"/>
  <c r="EI517" i="30"/>
  <c r="EI518" i="30"/>
  <c r="EI519" i="30"/>
  <c r="EI520" i="30"/>
  <c r="EI521" i="30"/>
  <c r="EI522" i="30"/>
  <c r="EI523" i="30"/>
  <c r="EI524" i="30"/>
  <c r="EI525" i="30"/>
  <c r="EI526" i="30"/>
  <c r="EI527" i="30"/>
  <c r="EI528" i="30"/>
  <c r="EI529" i="30"/>
  <c r="EI530" i="30"/>
  <c r="EI531" i="30"/>
  <c r="EI532" i="30"/>
  <c r="EI533" i="30"/>
  <c r="EI534" i="30"/>
  <c r="EI535" i="30"/>
  <c r="EI536" i="30"/>
  <c r="EI537" i="30"/>
  <c r="EI538" i="30"/>
  <c r="EI539" i="30"/>
  <c r="EI540" i="30"/>
  <c r="EI541" i="30"/>
  <c r="EI542" i="30"/>
  <c r="EI543" i="30"/>
  <c r="EI544" i="30"/>
  <c r="EI545" i="30"/>
  <c r="EI546" i="30"/>
  <c r="EI547" i="30"/>
  <c r="EI548" i="30"/>
  <c r="EI549" i="30"/>
  <c r="EI550" i="30"/>
  <c r="EI551" i="30"/>
  <c r="EI552" i="30"/>
  <c r="EI553" i="30"/>
  <c r="EI554" i="30"/>
  <c r="EI555" i="30"/>
  <c r="EI556" i="30"/>
  <c r="EI557" i="30"/>
  <c r="EI558" i="30"/>
  <c r="EI559" i="30"/>
  <c r="EI560" i="30"/>
  <c r="EI561" i="30"/>
  <c r="EI562" i="30"/>
  <c r="EI563" i="30"/>
  <c r="EI564" i="30"/>
  <c r="EI565" i="30"/>
  <c r="EI566" i="30"/>
  <c r="EI567" i="30"/>
  <c r="EI568" i="30"/>
  <c r="EI569" i="30"/>
  <c r="EI570" i="30"/>
  <c r="EI571" i="30"/>
  <c r="EI572" i="30"/>
  <c r="EI573" i="30"/>
  <c r="EI574" i="30"/>
  <c r="EI575" i="30"/>
  <c r="EI576" i="30"/>
  <c r="EI577" i="30"/>
  <c r="EI578" i="30"/>
  <c r="EI579" i="30"/>
  <c r="EI580" i="30"/>
  <c r="EI581" i="30"/>
  <c r="EI582" i="30"/>
  <c r="EI583" i="30"/>
  <c r="EI584" i="30"/>
  <c r="EI585" i="30"/>
  <c r="EI586" i="30"/>
  <c r="EI587" i="30"/>
  <c r="EI588" i="30"/>
  <c r="EI589" i="30"/>
  <c r="EI590" i="30"/>
  <c r="EI591" i="30"/>
  <c r="EI592" i="30"/>
  <c r="EI593" i="30"/>
  <c r="EI594" i="30"/>
  <c r="EI595" i="30"/>
  <c r="EI596" i="30"/>
  <c r="EI597" i="30"/>
  <c r="EI598" i="30"/>
  <c r="EI599" i="30"/>
  <c r="EI600" i="30"/>
  <c r="EI601" i="30"/>
  <c r="EI602" i="30"/>
  <c r="EI603" i="30"/>
  <c r="EI604" i="30"/>
  <c r="EI605" i="30"/>
  <c r="EI606" i="30"/>
  <c r="EI607" i="30"/>
  <c r="EI608" i="30"/>
  <c r="EI609" i="30"/>
  <c r="EI610" i="30"/>
  <c r="EI611" i="30"/>
  <c r="EI612" i="30"/>
  <c r="EI613" i="30"/>
  <c r="EI614" i="30"/>
  <c r="EI615" i="30"/>
  <c r="EI616" i="30"/>
  <c r="EI617" i="30"/>
  <c r="EI618" i="30"/>
  <c r="EI619" i="30"/>
  <c r="EI620" i="30"/>
  <c r="EI621" i="30"/>
  <c r="EI622" i="30"/>
  <c r="EI623" i="30"/>
  <c r="EI624" i="30"/>
  <c r="EI625" i="30"/>
  <c r="EI626" i="30"/>
  <c r="EI627" i="30"/>
  <c r="EI628" i="30"/>
  <c r="EI629" i="30"/>
  <c r="EI630" i="30"/>
  <c r="EI631" i="30"/>
  <c r="EI632" i="30"/>
  <c r="EI633" i="30"/>
  <c r="EI634" i="30"/>
  <c r="EI635" i="30"/>
  <c r="EI636" i="30"/>
  <c r="EI637" i="30"/>
  <c r="EI638" i="30"/>
  <c r="EI639" i="30"/>
  <c r="EI640" i="30"/>
  <c r="EI641" i="30"/>
  <c r="EI642" i="30"/>
  <c r="EI643" i="30"/>
  <c r="EI644" i="30"/>
  <c r="EI645" i="30"/>
  <c r="EI646" i="30"/>
  <c r="EI647" i="30"/>
  <c r="EI648" i="30"/>
  <c r="EI649" i="30"/>
  <c r="EI650" i="30"/>
  <c r="EI651" i="30"/>
  <c r="EI652" i="30"/>
  <c r="EI653" i="30"/>
  <c r="EI654" i="30"/>
  <c r="EI655" i="30"/>
  <c r="EI656" i="30"/>
  <c r="EI657" i="30"/>
  <c r="EI658" i="30"/>
  <c r="EI659" i="30"/>
  <c r="EI660" i="30"/>
  <c r="EI661" i="30"/>
  <c r="EI662" i="30"/>
  <c r="EI663" i="30"/>
  <c r="EI664" i="30"/>
  <c r="EI665" i="30"/>
  <c r="EI666" i="30"/>
  <c r="EI667" i="30"/>
  <c r="EI668" i="30"/>
  <c r="EI669" i="30"/>
  <c r="EI670" i="30"/>
  <c r="EI671" i="30"/>
  <c r="EI672" i="30"/>
  <c r="EI673" i="30"/>
  <c r="EI674" i="30"/>
  <c r="EI675" i="30"/>
  <c r="EI676" i="30"/>
  <c r="EI677" i="30"/>
  <c r="EI678" i="30"/>
  <c r="EI679" i="30"/>
  <c r="EI680" i="30"/>
  <c r="EI681" i="30"/>
  <c r="EI682" i="30"/>
  <c r="EI683" i="30"/>
  <c r="EI684" i="30"/>
  <c r="EI685" i="30"/>
  <c r="EI686" i="30"/>
  <c r="EI687" i="30"/>
  <c r="EI688" i="30"/>
  <c r="EI689" i="30"/>
  <c r="EI690" i="30"/>
  <c r="EI691" i="30"/>
  <c r="EI692" i="30"/>
  <c r="EI693" i="30"/>
  <c r="EI694" i="30"/>
  <c r="EI695" i="30"/>
  <c r="EI696" i="30"/>
  <c r="EI697" i="30"/>
  <c r="EI698" i="30"/>
  <c r="EI699" i="30"/>
  <c r="EI700" i="30"/>
  <c r="EI701" i="30"/>
  <c r="EI702" i="30"/>
  <c r="EI703" i="30"/>
  <c r="EI704" i="30"/>
  <c r="EI705" i="30"/>
  <c r="EI706" i="30"/>
  <c r="EI707" i="30"/>
  <c r="EI708" i="30"/>
  <c r="EI709" i="30"/>
  <c r="EI710" i="30"/>
  <c r="EI711" i="30"/>
  <c r="EI712" i="30"/>
  <c r="EI713" i="30"/>
  <c r="EI714" i="30"/>
  <c r="EI715" i="30"/>
  <c r="EI716" i="30"/>
  <c r="EI717" i="30"/>
  <c r="EI718" i="30"/>
  <c r="EI719" i="30"/>
  <c r="EI720" i="30"/>
  <c r="EI721" i="30"/>
  <c r="EI722" i="30"/>
  <c r="EI723" i="30"/>
  <c r="EI724" i="30"/>
  <c r="EI725" i="30"/>
  <c r="EI726" i="30"/>
  <c r="EI727" i="30"/>
  <c r="EI728" i="30"/>
  <c r="EI729" i="30"/>
  <c r="EI730" i="30"/>
  <c r="EI731" i="30"/>
  <c r="EI732" i="30"/>
  <c r="EI733" i="30"/>
  <c r="EI734" i="30"/>
  <c r="EI735" i="30"/>
  <c r="EI736" i="30"/>
  <c r="EI737" i="30"/>
  <c r="EI738" i="30"/>
  <c r="EI739" i="30"/>
  <c r="EI740" i="30"/>
  <c r="EI741" i="30"/>
  <c r="EI742" i="30"/>
  <c r="EI743" i="30"/>
  <c r="EI744" i="30"/>
  <c r="EI745" i="30"/>
  <c r="EI746" i="30"/>
  <c r="EI747" i="30"/>
  <c r="EI748" i="30"/>
  <c r="EI749" i="30"/>
  <c r="EI750" i="30"/>
  <c r="EI751" i="30"/>
  <c r="EI752" i="30"/>
  <c r="EI753" i="30"/>
  <c r="EI754" i="30"/>
  <c r="EI755" i="30"/>
  <c r="EI756" i="30"/>
  <c r="EI757" i="30"/>
  <c r="EI758" i="30"/>
  <c r="EI759" i="30"/>
  <c r="EW4" i="30"/>
  <c r="EJ3" i="30"/>
  <c r="EJ4" i="30"/>
  <c r="EJ5" i="30"/>
  <c r="EJ6" i="30"/>
  <c r="EJ7" i="30"/>
  <c r="EJ8" i="30"/>
  <c r="EJ9" i="30"/>
  <c r="EJ10" i="30"/>
  <c r="EJ11" i="30"/>
  <c r="EJ12" i="30"/>
  <c r="EJ13" i="30"/>
  <c r="EJ14" i="30"/>
  <c r="EJ15" i="30"/>
  <c r="EJ16" i="30"/>
  <c r="EJ17" i="30"/>
  <c r="EJ18" i="30"/>
  <c r="EJ19" i="30"/>
  <c r="EJ20" i="30"/>
  <c r="EJ21" i="30"/>
  <c r="EJ22" i="30"/>
  <c r="EJ23" i="30"/>
  <c r="EJ24" i="30"/>
  <c r="EJ25" i="30"/>
  <c r="EJ26" i="30"/>
  <c r="EJ27" i="30"/>
  <c r="EJ28" i="30"/>
  <c r="EJ29" i="30"/>
  <c r="EJ30" i="30"/>
  <c r="EJ31" i="30"/>
  <c r="EJ32" i="30"/>
  <c r="EJ33" i="30"/>
  <c r="EJ34" i="30"/>
  <c r="EJ35" i="30"/>
  <c r="EJ36" i="30"/>
  <c r="EJ37" i="30"/>
  <c r="EJ38" i="30"/>
  <c r="EJ39" i="30"/>
  <c r="EJ40" i="30"/>
  <c r="EJ41" i="30"/>
  <c r="EJ42" i="30"/>
  <c r="EJ43" i="30"/>
  <c r="EJ44" i="30"/>
  <c r="EJ45" i="30"/>
  <c r="EJ46" i="30"/>
  <c r="EJ47" i="30"/>
  <c r="EJ48" i="30"/>
  <c r="EJ49" i="30"/>
  <c r="EJ50" i="30"/>
  <c r="EJ51" i="30"/>
  <c r="EJ52" i="30"/>
  <c r="EJ53" i="30"/>
  <c r="EJ54" i="30"/>
  <c r="EJ55" i="30"/>
  <c r="EJ56" i="30"/>
  <c r="EJ57" i="30"/>
  <c r="EJ58" i="30"/>
  <c r="EJ59" i="30"/>
  <c r="EJ60" i="30"/>
  <c r="EJ61" i="30"/>
  <c r="EJ62" i="30"/>
  <c r="EJ63" i="30"/>
  <c r="EJ64" i="30"/>
  <c r="EJ65" i="30"/>
  <c r="EJ66" i="30"/>
  <c r="EJ67" i="30"/>
  <c r="EJ68" i="30"/>
  <c r="EJ69" i="30"/>
  <c r="EJ70" i="30"/>
  <c r="EJ71" i="30"/>
  <c r="EJ72" i="30"/>
  <c r="EJ73" i="30"/>
  <c r="EJ74" i="30"/>
  <c r="EJ75" i="30"/>
  <c r="EJ76" i="30"/>
  <c r="EJ77" i="30"/>
  <c r="EJ78" i="30"/>
  <c r="EJ79" i="30"/>
  <c r="EJ80" i="30"/>
  <c r="EJ81" i="30"/>
  <c r="EJ82" i="30"/>
  <c r="EJ83" i="30"/>
  <c r="EJ84" i="30"/>
  <c r="EJ85" i="30"/>
  <c r="EJ86" i="30"/>
  <c r="EJ87" i="30"/>
  <c r="EJ88" i="30"/>
  <c r="EJ89" i="30"/>
  <c r="EJ90" i="30"/>
  <c r="EJ91" i="30"/>
  <c r="EJ92" i="30"/>
  <c r="EJ93" i="30"/>
  <c r="EJ94" i="30"/>
  <c r="EJ95" i="30"/>
  <c r="EJ96" i="30"/>
  <c r="EJ97" i="30"/>
  <c r="EJ98" i="30"/>
  <c r="EJ99" i="30"/>
  <c r="EJ100" i="30"/>
  <c r="EJ101" i="30"/>
  <c r="EJ102" i="30"/>
  <c r="EJ103" i="30"/>
  <c r="EJ104" i="30"/>
  <c r="EJ105" i="30"/>
  <c r="EJ106" i="30"/>
  <c r="EJ107" i="30"/>
  <c r="EJ108" i="30"/>
  <c r="EJ109" i="30"/>
  <c r="EJ110" i="30"/>
  <c r="EJ111" i="30"/>
  <c r="EJ112" i="30"/>
  <c r="EJ113" i="30"/>
  <c r="EJ114" i="30"/>
  <c r="EJ115" i="30"/>
  <c r="EJ116" i="30"/>
  <c r="EJ117" i="30"/>
  <c r="EJ118" i="30"/>
  <c r="EJ119" i="30"/>
  <c r="EJ120" i="30"/>
  <c r="EJ121" i="30"/>
  <c r="EJ122" i="30"/>
  <c r="EJ123" i="30"/>
  <c r="EJ124" i="30"/>
  <c r="EJ125" i="30"/>
  <c r="EJ126" i="30"/>
  <c r="EJ127" i="30"/>
  <c r="EJ128" i="30"/>
  <c r="EJ129" i="30"/>
  <c r="EJ130" i="30"/>
  <c r="EJ131" i="30"/>
  <c r="EJ132" i="30"/>
  <c r="EJ133" i="30"/>
  <c r="EJ134" i="30"/>
  <c r="EJ135" i="30"/>
  <c r="EJ136" i="30"/>
  <c r="EJ137" i="30"/>
  <c r="EJ138" i="30"/>
  <c r="EJ139" i="30"/>
  <c r="EJ140" i="30"/>
  <c r="EJ141" i="30"/>
  <c r="EJ142" i="30"/>
  <c r="EJ143" i="30"/>
  <c r="EJ144" i="30"/>
  <c r="EJ145" i="30"/>
  <c r="EJ146" i="30"/>
  <c r="EJ147" i="30"/>
  <c r="EJ148" i="30"/>
  <c r="EJ149" i="30"/>
  <c r="EJ150" i="30"/>
  <c r="EJ151" i="30"/>
  <c r="EJ152" i="30"/>
  <c r="EJ153" i="30"/>
  <c r="EJ154" i="30"/>
  <c r="EJ155" i="30"/>
  <c r="EJ156" i="30"/>
  <c r="EJ157" i="30"/>
  <c r="EJ158" i="30"/>
  <c r="EJ159" i="30"/>
  <c r="EJ160" i="30"/>
  <c r="EJ161" i="30"/>
  <c r="EJ162" i="30"/>
  <c r="EJ163" i="30"/>
  <c r="EJ164" i="30"/>
  <c r="EJ165" i="30"/>
  <c r="EJ166" i="30"/>
  <c r="EJ167" i="30"/>
  <c r="EJ168" i="30"/>
  <c r="EJ169" i="30"/>
  <c r="EJ170" i="30"/>
  <c r="EJ171" i="30"/>
  <c r="EJ172" i="30"/>
  <c r="EJ173" i="30"/>
  <c r="EJ174" i="30"/>
  <c r="EJ175" i="30"/>
  <c r="EJ176" i="30"/>
  <c r="EJ177" i="30"/>
  <c r="EJ178" i="30"/>
  <c r="EJ179" i="30"/>
  <c r="EJ180" i="30"/>
  <c r="EJ181" i="30"/>
  <c r="EJ182" i="30"/>
  <c r="EJ183" i="30"/>
  <c r="EJ184" i="30"/>
  <c r="EJ185" i="30"/>
  <c r="EJ186" i="30"/>
  <c r="EJ187" i="30"/>
  <c r="EJ188" i="30"/>
  <c r="EJ189" i="30"/>
  <c r="EJ190" i="30"/>
  <c r="EJ191" i="30"/>
  <c r="EJ192" i="30"/>
  <c r="EJ193" i="30"/>
  <c r="EJ194" i="30"/>
  <c r="EJ195" i="30"/>
  <c r="EJ196" i="30"/>
  <c r="EJ197" i="30"/>
  <c r="EJ198" i="30"/>
  <c r="EJ199" i="30"/>
  <c r="EJ200" i="30"/>
  <c r="EJ201" i="30"/>
  <c r="EJ202" i="30"/>
  <c r="EJ203" i="30"/>
  <c r="EJ204" i="30"/>
  <c r="EJ205" i="30"/>
  <c r="EJ206" i="30"/>
  <c r="EJ207" i="30"/>
  <c r="EJ208" i="30"/>
  <c r="EJ209" i="30"/>
  <c r="EJ210" i="30"/>
  <c r="EJ211" i="30"/>
  <c r="EJ212" i="30"/>
  <c r="EJ213" i="30"/>
  <c r="EJ214" i="30"/>
  <c r="EJ215" i="30"/>
  <c r="EJ216" i="30"/>
  <c r="EJ217" i="30"/>
  <c r="EJ218" i="30"/>
  <c r="EJ219" i="30"/>
  <c r="EJ220" i="30"/>
  <c r="EJ221" i="30"/>
  <c r="EJ222" i="30"/>
  <c r="EJ223" i="30"/>
  <c r="EJ224" i="30"/>
  <c r="EJ225" i="30"/>
  <c r="EJ226" i="30"/>
  <c r="EJ227" i="30"/>
  <c r="EJ228" i="30"/>
  <c r="EJ229" i="30"/>
  <c r="EJ230" i="30"/>
  <c r="EJ231" i="30"/>
  <c r="EJ232" i="30"/>
  <c r="EJ233" i="30"/>
  <c r="EJ234" i="30"/>
  <c r="EJ235" i="30"/>
  <c r="EJ236" i="30"/>
  <c r="EJ237" i="30"/>
  <c r="EJ238" i="30"/>
  <c r="EJ239" i="30"/>
  <c r="EJ240" i="30"/>
  <c r="EJ241" i="30"/>
  <c r="EJ242" i="30"/>
  <c r="EJ243" i="30"/>
  <c r="EJ244" i="30"/>
  <c r="EJ245" i="30"/>
  <c r="EJ246" i="30"/>
  <c r="EJ247" i="30"/>
  <c r="EJ248" i="30"/>
  <c r="EJ249" i="30"/>
  <c r="EJ250" i="30"/>
  <c r="EJ251" i="30"/>
  <c r="EJ252" i="30"/>
  <c r="EJ253" i="30"/>
  <c r="EJ254" i="30"/>
  <c r="EJ255" i="30"/>
  <c r="EJ256" i="30"/>
  <c r="EJ257" i="30"/>
  <c r="EJ258" i="30"/>
  <c r="EJ259" i="30"/>
  <c r="EJ260" i="30"/>
  <c r="EJ261" i="30"/>
  <c r="EJ262" i="30"/>
  <c r="EJ263" i="30"/>
  <c r="EJ264" i="30"/>
  <c r="EJ265" i="30"/>
  <c r="EJ266" i="30"/>
  <c r="EJ267" i="30"/>
  <c r="EJ268" i="30"/>
  <c r="EJ269" i="30"/>
  <c r="EJ270" i="30"/>
  <c r="EJ271" i="30"/>
  <c r="EJ272" i="30"/>
  <c r="EJ273" i="30"/>
  <c r="EJ274" i="30"/>
  <c r="EJ275" i="30"/>
  <c r="EJ276" i="30"/>
  <c r="EJ277" i="30"/>
  <c r="EJ278" i="30"/>
  <c r="EJ279" i="30"/>
  <c r="EJ280" i="30"/>
  <c r="EJ281" i="30"/>
  <c r="EJ282" i="30"/>
  <c r="EJ283" i="30"/>
  <c r="EJ284" i="30"/>
  <c r="EJ285" i="30"/>
  <c r="EJ286" i="30"/>
  <c r="EJ287" i="30"/>
  <c r="EJ288" i="30"/>
  <c r="EJ289" i="30"/>
  <c r="EJ290" i="30"/>
  <c r="EJ291" i="30"/>
  <c r="EJ292" i="30"/>
  <c r="EJ293" i="30"/>
  <c r="EJ294" i="30"/>
  <c r="EJ295" i="30"/>
  <c r="EJ296" i="30"/>
  <c r="EJ297" i="30"/>
  <c r="EJ298" i="30"/>
  <c r="EJ299" i="30"/>
  <c r="EJ300" i="30"/>
  <c r="EJ301" i="30"/>
  <c r="EJ302" i="30"/>
  <c r="EJ303" i="30"/>
  <c r="EJ304" i="30"/>
  <c r="EJ305" i="30"/>
  <c r="EJ306" i="30"/>
  <c r="EJ307" i="30"/>
  <c r="EJ308" i="30"/>
  <c r="EJ309" i="30"/>
  <c r="EJ310" i="30"/>
  <c r="EJ311" i="30"/>
  <c r="EJ312" i="30"/>
  <c r="EJ313" i="30"/>
  <c r="EJ314" i="30"/>
  <c r="EJ315" i="30"/>
  <c r="EJ316" i="30"/>
  <c r="EJ317" i="30"/>
  <c r="EJ318" i="30"/>
  <c r="EJ319" i="30"/>
  <c r="EJ320" i="30"/>
  <c r="EJ321" i="30"/>
  <c r="EJ322" i="30"/>
  <c r="EJ323" i="30"/>
  <c r="EJ324" i="30"/>
  <c r="EJ325" i="30"/>
  <c r="EJ326" i="30"/>
  <c r="EJ327" i="30"/>
  <c r="EJ328" i="30"/>
  <c r="EJ329" i="30"/>
  <c r="EJ330" i="30"/>
  <c r="EJ331" i="30"/>
  <c r="EJ332" i="30"/>
  <c r="EJ333" i="30"/>
  <c r="EJ334" i="30"/>
  <c r="EJ335" i="30"/>
  <c r="EJ336" i="30"/>
  <c r="EJ337" i="30"/>
  <c r="EJ338" i="30"/>
  <c r="EJ339" i="30"/>
  <c r="EJ340" i="30"/>
  <c r="EJ341" i="30"/>
  <c r="EJ342" i="30"/>
  <c r="EJ343" i="30"/>
  <c r="EJ344" i="30"/>
  <c r="EJ345" i="30"/>
  <c r="EJ346" i="30"/>
  <c r="EJ347" i="30"/>
  <c r="EJ348" i="30"/>
  <c r="EJ349" i="30"/>
  <c r="EJ350" i="30"/>
  <c r="EJ351" i="30"/>
  <c r="EJ352" i="30"/>
  <c r="EJ353" i="30"/>
  <c r="EJ354" i="30"/>
  <c r="EJ355" i="30"/>
  <c r="EJ356" i="30"/>
  <c r="EJ357" i="30"/>
  <c r="EJ358" i="30"/>
  <c r="EJ359" i="30"/>
  <c r="EJ360" i="30"/>
  <c r="EJ361" i="30"/>
  <c r="EJ362" i="30"/>
  <c r="EJ363" i="30"/>
  <c r="EJ364" i="30"/>
  <c r="EJ365" i="30"/>
  <c r="EJ366" i="30"/>
  <c r="EJ367" i="30"/>
  <c r="EJ368" i="30"/>
  <c r="EJ369" i="30"/>
  <c r="EJ370" i="30"/>
  <c r="EJ371" i="30"/>
  <c r="EJ372" i="30"/>
  <c r="EJ373" i="30"/>
  <c r="EJ374" i="30"/>
  <c r="EJ375" i="30"/>
  <c r="EJ376" i="30"/>
  <c r="EJ377" i="30"/>
  <c r="EJ378" i="30"/>
  <c r="EJ379" i="30"/>
  <c r="EJ380" i="30"/>
  <c r="EJ381" i="30"/>
  <c r="EJ382" i="30"/>
  <c r="EJ383" i="30"/>
  <c r="EJ384" i="30"/>
  <c r="EJ385" i="30"/>
  <c r="EJ386" i="30"/>
  <c r="EJ387" i="30"/>
  <c r="EJ388" i="30"/>
  <c r="EJ389" i="30"/>
  <c r="EJ390" i="30"/>
  <c r="EJ391" i="30"/>
  <c r="EJ392" i="30"/>
  <c r="EJ393" i="30"/>
  <c r="EJ394" i="30"/>
  <c r="EJ395" i="30"/>
  <c r="EJ396" i="30"/>
  <c r="EJ397" i="30"/>
  <c r="EJ398" i="30"/>
  <c r="EJ399" i="30"/>
  <c r="EJ400" i="30"/>
  <c r="EJ401" i="30"/>
  <c r="EJ402" i="30"/>
  <c r="EJ403" i="30"/>
  <c r="EJ404" i="30"/>
  <c r="EJ405" i="30"/>
  <c r="EJ406" i="30"/>
  <c r="EJ407" i="30"/>
  <c r="EJ408" i="30"/>
  <c r="EJ409" i="30"/>
  <c r="EJ410" i="30"/>
  <c r="EJ411" i="30"/>
  <c r="EJ412" i="30"/>
  <c r="EJ413" i="30"/>
  <c r="EJ414" i="30"/>
  <c r="EJ415" i="30"/>
  <c r="EJ416" i="30"/>
  <c r="EJ417" i="30"/>
  <c r="EJ418" i="30"/>
  <c r="EJ419" i="30"/>
  <c r="EJ420" i="30"/>
  <c r="EJ421" i="30"/>
  <c r="EJ422" i="30"/>
  <c r="EJ423" i="30"/>
  <c r="EJ424" i="30"/>
  <c r="EJ425" i="30"/>
  <c r="EJ426" i="30"/>
  <c r="EJ427" i="30"/>
  <c r="EJ428" i="30"/>
  <c r="EJ429" i="30"/>
  <c r="EJ430" i="30"/>
  <c r="EJ431" i="30"/>
  <c r="EJ432" i="30"/>
  <c r="EJ433" i="30"/>
  <c r="EJ434" i="30"/>
  <c r="EJ435" i="30"/>
  <c r="EJ436" i="30"/>
  <c r="EJ437" i="30"/>
  <c r="EJ438" i="30"/>
  <c r="EJ439" i="30"/>
  <c r="EJ440" i="30"/>
  <c r="EJ441" i="30"/>
  <c r="EJ442" i="30"/>
  <c r="EJ443" i="30"/>
  <c r="EJ444" i="30"/>
  <c r="EJ445" i="30"/>
  <c r="EJ446" i="30"/>
  <c r="EJ447" i="30"/>
  <c r="EJ448" i="30"/>
  <c r="EJ449" i="30"/>
  <c r="EJ450" i="30"/>
  <c r="EJ451" i="30"/>
  <c r="EJ452" i="30"/>
  <c r="EJ453" i="30"/>
  <c r="EJ454" i="30"/>
  <c r="EJ455" i="30"/>
  <c r="EJ456" i="30"/>
  <c r="EJ457" i="30"/>
  <c r="EJ458" i="30"/>
  <c r="EJ459" i="30"/>
  <c r="EJ460" i="30"/>
  <c r="EJ461" i="30"/>
  <c r="EJ462" i="30"/>
  <c r="EJ463" i="30"/>
  <c r="EJ464" i="30"/>
  <c r="EJ465" i="30"/>
  <c r="EJ466" i="30"/>
  <c r="EJ467" i="30"/>
  <c r="EJ468" i="30"/>
  <c r="EJ469" i="30"/>
  <c r="EJ470" i="30"/>
  <c r="EJ471" i="30"/>
  <c r="EJ472" i="30"/>
  <c r="EJ473" i="30"/>
  <c r="EJ474" i="30"/>
  <c r="EJ475" i="30"/>
  <c r="EJ476" i="30"/>
  <c r="EJ477" i="30"/>
  <c r="EJ478" i="30"/>
  <c r="EJ479" i="30"/>
  <c r="EJ480" i="30"/>
  <c r="EJ481" i="30"/>
  <c r="EJ482" i="30"/>
  <c r="EJ483" i="30"/>
  <c r="EJ484" i="30"/>
  <c r="EJ485" i="30"/>
  <c r="EJ486" i="30"/>
  <c r="EJ487" i="30"/>
  <c r="EJ488" i="30"/>
  <c r="EJ489" i="30"/>
  <c r="EJ490" i="30"/>
  <c r="EJ491" i="30"/>
  <c r="EJ492" i="30"/>
  <c r="EJ493" i="30"/>
  <c r="EJ494" i="30"/>
  <c r="EJ495" i="30"/>
  <c r="EJ496" i="30"/>
  <c r="EJ497" i="30"/>
  <c r="EJ498" i="30"/>
  <c r="EJ499" i="30"/>
  <c r="EJ500" i="30"/>
  <c r="EJ501" i="30"/>
  <c r="EJ502" i="30"/>
  <c r="EJ503" i="30"/>
  <c r="EJ504" i="30"/>
  <c r="EJ505" i="30"/>
  <c r="EJ506" i="30"/>
  <c r="EJ507" i="30"/>
  <c r="EJ508" i="30"/>
  <c r="EJ509" i="30"/>
  <c r="EJ510" i="30"/>
  <c r="EJ511" i="30"/>
  <c r="EJ512" i="30"/>
  <c r="EJ513" i="30"/>
  <c r="EJ514" i="30"/>
  <c r="EJ515" i="30"/>
  <c r="EJ516" i="30"/>
  <c r="EJ517" i="30"/>
  <c r="EJ518" i="30"/>
  <c r="EJ519" i="30"/>
  <c r="EJ520" i="30"/>
  <c r="EJ521" i="30"/>
  <c r="EJ522" i="30"/>
  <c r="EJ523" i="30"/>
  <c r="EJ524" i="30"/>
  <c r="EJ525" i="30"/>
  <c r="EJ526" i="30"/>
  <c r="EJ527" i="30"/>
  <c r="EJ528" i="30"/>
  <c r="EJ529" i="30"/>
  <c r="EJ530" i="30"/>
  <c r="EJ531" i="30"/>
  <c r="EJ532" i="30"/>
  <c r="EJ533" i="30"/>
  <c r="EJ534" i="30"/>
  <c r="EJ535" i="30"/>
  <c r="EJ536" i="30"/>
  <c r="EJ537" i="30"/>
  <c r="EJ538" i="30"/>
  <c r="EJ539" i="30"/>
  <c r="EJ540" i="30"/>
  <c r="EJ541" i="30"/>
  <c r="EJ542" i="30"/>
  <c r="EJ543" i="30"/>
  <c r="EJ544" i="30"/>
  <c r="EJ545" i="30"/>
  <c r="EJ546" i="30"/>
  <c r="EJ547" i="30"/>
  <c r="EJ548" i="30"/>
  <c r="EJ549" i="30"/>
  <c r="EJ550" i="30"/>
  <c r="EJ551" i="30"/>
  <c r="EJ552" i="30"/>
  <c r="EJ553" i="30"/>
  <c r="EJ554" i="30"/>
  <c r="EJ555" i="30"/>
  <c r="EJ556" i="30"/>
  <c r="EJ557" i="30"/>
  <c r="EJ558" i="30"/>
  <c r="EJ559" i="30"/>
  <c r="EJ560" i="30"/>
  <c r="EJ561" i="30"/>
  <c r="EJ562" i="30"/>
  <c r="EJ563" i="30"/>
  <c r="EJ564" i="30"/>
  <c r="EJ565" i="30"/>
  <c r="EJ566" i="30"/>
  <c r="EJ567" i="30"/>
  <c r="EJ568" i="30"/>
  <c r="EJ569" i="30"/>
  <c r="EJ570" i="30"/>
  <c r="EJ571" i="30"/>
  <c r="EJ572" i="30"/>
  <c r="EJ573" i="30"/>
  <c r="EJ574" i="30"/>
  <c r="EJ575" i="30"/>
  <c r="EJ576" i="30"/>
  <c r="EJ577" i="30"/>
  <c r="EJ578" i="30"/>
  <c r="EJ579" i="30"/>
  <c r="EJ580" i="30"/>
  <c r="EJ581" i="30"/>
  <c r="EJ582" i="30"/>
  <c r="EJ583" i="30"/>
  <c r="EJ584" i="30"/>
  <c r="EJ585" i="30"/>
  <c r="EJ586" i="30"/>
  <c r="EJ587" i="30"/>
  <c r="EJ588" i="30"/>
  <c r="EJ589" i="30"/>
  <c r="EJ590" i="30"/>
  <c r="EJ591" i="30"/>
  <c r="EJ592" i="30"/>
  <c r="EJ593" i="30"/>
  <c r="EJ594" i="30"/>
  <c r="EJ595" i="30"/>
  <c r="EJ596" i="30"/>
  <c r="EJ597" i="30"/>
  <c r="EJ598" i="30"/>
  <c r="EJ599" i="30"/>
  <c r="EJ600" i="30"/>
  <c r="EJ601" i="30"/>
  <c r="EJ602" i="30"/>
  <c r="EJ603" i="30"/>
  <c r="EJ604" i="30"/>
  <c r="EJ605" i="30"/>
  <c r="EJ606" i="30"/>
  <c r="EJ607" i="30"/>
  <c r="EJ608" i="30"/>
  <c r="EJ609" i="30"/>
  <c r="EJ610" i="30"/>
  <c r="EJ611" i="30"/>
  <c r="EJ612" i="30"/>
  <c r="EJ613" i="30"/>
  <c r="EJ614" i="30"/>
  <c r="EJ615" i="30"/>
  <c r="EJ616" i="30"/>
  <c r="EJ617" i="30"/>
  <c r="EJ618" i="30"/>
  <c r="EJ619" i="30"/>
  <c r="EJ620" i="30"/>
  <c r="EJ621" i="30"/>
  <c r="EJ622" i="30"/>
  <c r="EJ623" i="30"/>
  <c r="EJ624" i="30"/>
  <c r="EJ625" i="30"/>
  <c r="EJ626" i="30"/>
  <c r="EJ627" i="30"/>
  <c r="EJ628" i="30"/>
  <c r="EJ629" i="30"/>
  <c r="EJ630" i="30"/>
  <c r="EJ631" i="30"/>
  <c r="EJ632" i="30"/>
  <c r="EJ633" i="30"/>
  <c r="EJ634" i="30"/>
  <c r="EJ635" i="30"/>
  <c r="EJ636" i="30"/>
  <c r="EJ637" i="30"/>
  <c r="EJ638" i="30"/>
  <c r="EJ639" i="30"/>
  <c r="EJ640" i="30"/>
  <c r="EJ641" i="30"/>
  <c r="EJ642" i="30"/>
  <c r="EJ643" i="30"/>
  <c r="EJ644" i="30"/>
  <c r="EJ645" i="30"/>
  <c r="EJ646" i="30"/>
  <c r="EJ647" i="30"/>
  <c r="EJ648" i="30"/>
  <c r="EJ649" i="30"/>
  <c r="EJ650" i="30"/>
  <c r="EJ651" i="30"/>
  <c r="EJ652" i="30"/>
  <c r="EJ653" i="30"/>
  <c r="EJ654" i="30"/>
  <c r="EJ655" i="30"/>
  <c r="EJ656" i="30"/>
  <c r="EJ657" i="30"/>
  <c r="EJ658" i="30"/>
  <c r="EJ659" i="30"/>
  <c r="EJ660" i="30"/>
  <c r="EJ661" i="30"/>
  <c r="EJ662" i="30"/>
  <c r="EJ663" i="30"/>
  <c r="EJ664" i="30"/>
  <c r="EJ665" i="30"/>
  <c r="EJ666" i="30"/>
  <c r="EJ667" i="30"/>
  <c r="EJ668" i="30"/>
  <c r="EJ669" i="30"/>
  <c r="EJ670" i="30"/>
  <c r="EJ671" i="30"/>
  <c r="EJ672" i="30"/>
  <c r="EJ673" i="30"/>
  <c r="EJ674" i="30"/>
  <c r="EJ675" i="30"/>
  <c r="EJ676" i="30"/>
  <c r="EJ677" i="30"/>
  <c r="EJ678" i="30"/>
  <c r="EJ679" i="30"/>
  <c r="EJ680" i="30"/>
  <c r="EJ681" i="30"/>
  <c r="EJ682" i="30"/>
  <c r="EJ683" i="30"/>
  <c r="EJ684" i="30"/>
  <c r="EJ685" i="30"/>
  <c r="EJ686" i="30"/>
  <c r="EJ687" i="30"/>
  <c r="EJ688" i="30"/>
  <c r="EJ689" i="30"/>
  <c r="EJ690" i="30"/>
  <c r="EJ691" i="30"/>
  <c r="EJ692" i="30"/>
  <c r="EJ693" i="30"/>
  <c r="EJ694" i="30"/>
  <c r="EJ695" i="30"/>
  <c r="EJ696" i="30"/>
  <c r="EJ697" i="30"/>
  <c r="EJ698" i="30"/>
  <c r="EJ699" i="30"/>
  <c r="EJ700" i="30"/>
  <c r="EJ701" i="30"/>
  <c r="EJ702" i="30"/>
  <c r="EJ703" i="30"/>
  <c r="EJ704" i="30"/>
  <c r="EJ705" i="30"/>
  <c r="EJ706" i="30"/>
  <c r="EJ707" i="30"/>
  <c r="EJ708" i="30"/>
  <c r="EJ709" i="30"/>
  <c r="EJ710" i="30"/>
  <c r="EJ711" i="30"/>
  <c r="EJ712" i="30"/>
  <c r="EJ713" i="30"/>
  <c r="EJ714" i="30"/>
  <c r="EJ715" i="30"/>
  <c r="EJ716" i="30"/>
  <c r="EJ717" i="30"/>
  <c r="EJ718" i="30"/>
  <c r="EJ719" i="30"/>
  <c r="EJ720" i="30"/>
  <c r="EJ721" i="30"/>
  <c r="EJ722" i="30"/>
  <c r="EJ723" i="30"/>
  <c r="EJ724" i="30"/>
  <c r="EJ725" i="30"/>
  <c r="EJ726" i="30"/>
  <c r="EJ727" i="30"/>
  <c r="EJ728" i="30"/>
  <c r="EJ729" i="30"/>
  <c r="EJ730" i="30"/>
  <c r="EJ731" i="30"/>
  <c r="EJ732" i="30"/>
  <c r="EJ733" i="30"/>
  <c r="EJ734" i="30"/>
  <c r="EJ735" i="30"/>
  <c r="EJ736" i="30"/>
  <c r="EJ737" i="30"/>
  <c r="EJ738" i="30"/>
  <c r="EJ739" i="30"/>
  <c r="EJ740" i="30"/>
  <c r="EJ741" i="30"/>
  <c r="EJ742" i="30"/>
  <c r="EJ743" i="30"/>
  <c r="EJ744" i="30"/>
  <c r="EJ745" i="30"/>
  <c r="EJ746" i="30"/>
  <c r="EJ747" i="30"/>
  <c r="EJ748" i="30"/>
  <c r="EJ749" i="30"/>
  <c r="EJ750" i="30"/>
  <c r="EJ751" i="30"/>
  <c r="EJ752" i="30"/>
  <c r="EJ753" i="30"/>
  <c r="EJ754" i="30"/>
  <c r="EJ755" i="30"/>
  <c r="EJ756" i="30"/>
  <c r="EJ757" i="30"/>
  <c r="EJ758" i="30"/>
  <c r="EJ759" i="30"/>
  <c r="FB4" i="30"/>
  <c r="FC4" i="30"/>
  <c r="FD4" i="30"/>
  <c r="FE4" i="30"/>
  <c r="EQ5" i="30"/>
  <c r="ER5" i="30"/>
  <c r="EV5" i="30"/>
  <c r="EW5" i="30"/>
  <c r="CF3" i="30"/>
  <c r="CF4" i="30"/>
  <c r="CF5" i="30"/>
  <c r="CF6" i="30"/>
  <c r="CF7" i="30"/>
  <c r="CF8" i="30"/>
  <c r="CF9" i="30"/>
  <c r="CF10" i="30"/>
  <c r="CF11" i="30"/>
  <c r="CF12" i="30"/>
  <c r="CF13" i="30"/>
  <c r="CF14" i="30"/>
  <c r="CF15" i="30"/>
  <c r="CF16" i="30"/>
  <c r="CF17" i="30"/>
  <c r="CF18" i="30"/>
  <c r="CF19" i="30"/>
  <c r="CF20" i="30"/>
  <c r="CF21" i="30"/>
  <c r="CF22" i="30"/>
  <c r="CF23" i="30"/>
  <c r="CF24" i="30"/>
  <c r="CF25" i="30"/>
  <c r="CF26" i="30"/>
  <c r="CF27" i="30"/>
  <c r="CF28" i="30"/>
  <c r="CF29" i="30"/>
  <c r="CF30" i="30"/>
  <c r="CF31" i="30"/>
  <c r="CF32" i="30"/>
  <c r="CF33" i="30"/>
  <c r="CF34" i="30"/>
  <c r="CF35" i="30"/>
  <c r="CF36" i="30"/>
  <c r="CF37" i="30"/>
  <c r="CF38" i="30"/>
  <c r="CF39" i="30"/>
  <c r="CF40" i="30"/>
  <c r="CF41" i="30"/>
  <c r="CF42" i="30"/>
  <c r="CF43" i="30"/>
  <c r="CF44" i="30"/>
  <c r="CF45" i="30"/>
  <c r="CF46" i="30"/>
  <c r="CF47" i="30"/>
  <c r="CF48" i="30"/>
  <c r="CF49" i="30"/>
  <c r="CF50" i="30"/>
  <c r="CF51" i="30"/>
  <c r="CF52" i="30"/>
  <c r="CF53" i="30"/>
  <c r="CF54" i="30"/>
  <c r="CF55" i="30"/>
  <c r="CF56" i="30"/>
  <c r="CF57" i="30"/>
  <c r="CF58" i="30"/>
  <c r="CF59" i="30"/>
  <c r="CF60" i="30"/>
  <c r="CF61" i="30"/>
  <c r="CF62" i="30"/>
  <c r="CF63" i="30"/>
  <c r="CF64" i="30"/>
  <c r="CF65" i="30"/>
  <c r="CF66" i="30"/>
  <c r="CF67" i="30"/>
  <c r="CF68" i="30"/>
  <c r="CF69" i="30"/>
  <c r="CF70" i="30"/>
  <c r="CF71" i="30"/>
  <c r="CF72" i="30"/>
  <c r="CF73" i="30"/>
  <c r="CF74" i="30"/>
  <c r="CF75" i="30"/>
  <c r="CF76" i="30"/>
  <c r="CF77" i="30"/>
  <c r="CF78" i="30"/>
  <c r="CF79" i="30"/>
  <c r="CF80" i="30"/>
  <c r="CF81" i="30"/>
  <c r="CF82" i="30"/>
  <c r="CF83" i="30"/>
  <c r="CF84" i="30"/>
  <c r="CF85" i="30"/>
  <c r="CF86" i="30"/>
  <c r="CF87" i="30"/>
  <c r="CF88" i="30"/>
  <c r="CF89" i="30"/>
  <c r="CF90" i="30"/>
  <c r="CF91" i="30"/>
  <c r="CF92" i="30"/>
  <c r="CF93" i="30"/>
  <c r="CF94" i="30"/>
  <c r="CF95" i="30"/>
  <c r="CF96" i="30"/>
  <c r="CF97" i="30"/>
  <c r="CF98" i="30"/>
  <c r="CF99" i="30"/>
  <c r="CF100" i="30"/>
  <c r="CF101" i="30"/>
  <c r="CF102" i="30"/>
  <c r="CF103" i="30"/>
  <c r="CF104" i="30"/>
  <c r="CF105" i="30"/>
  <c r="CF106" i="30"/>
  <c r="CF107" i="30"/>
  <c r="CF108" i="30"/>
  <c r="CF109" i="30"/>
  <c r="CF110" i="30"/>
  <c r="CF111" i="30"/>
  <c r="CF112" i="30"/>
  <c r="CF113" i="30"/>
  <c r="CF114" i="30"/>
  <c r="CF115" i="30"/>
  <c r="CF116" i="30"/>
  <c r="CF117" i="30"/>
  <c r="CF118" i="30"/>
  <c r="CF119" i="30"/>
  <c r="CF120" i="30"/>
  <c r="CF121" i="30"/>
  <c r="CF122" i="30"/>
  <c r="CF123" i="30"/>
  <c r="CF124" i="30"/>
  <c r="CF125" i="30"/>
  <c r="CF126" i="30"/>
  <c r="CF127" i="30"/>
  <c r="CF128" i="30"/>
  <c r="CF129" i="30"/>
  <c r="CF130" i="30"/>
  <c r="CF131" i="30"/>
  <c r="CF132" i="30"/>
  <c r="CF133" i="30"/>
  <c r="CF134" i="30"/>
  <c r="CF135" i="30"/>
  <c r="CF136" i="30"/>
  <c r="CF137" i="30"/>
  <c r="CF138" i="30"/>
  <c r="CF139" i="30"/>
  <c r="CF140" i="30"/>
  <c r="CF141" i="30"/>
  <c r="CF142" i="30"/>
  <c r="CF143" i="30"/>
  <c r="CF144" i="30"/>
  <c r="CF145" i="30"/>
  <c r="CF146" i="30"/>
  <c r="CF147" i="30"/>
  <c r="CF148" i="30"/>
  <c r="CF149" i="30"/>
  <c r="CF150" i="30"/>
  <c r="CF151" i="30"/>
  <c r="CF152" i="30"/>
  <c r="CF153" i="30"/>
  <c r="CF154" i="30"/>
  <c r="CF155" i="30"/>
  <c r="CF156" i="30"/>
  <c r="CF157" i="30"/>
  <c r="CF158" i="30"/>
  <c r="CF159" i="30"/>
  <c r="CF160" i="30"/>
  <c r="CF161" i="30"/>
  <c r="CF162" i="30"/>
  <c r="CF163" i="30"/>
  <c r="CF164" i="30"/>
  <c r="CF165" i="30"/>
  <c r="CF166" i="30"/>
  <c r="CF167" i="30"/>
  <c r="CF168" i="30"/>
  <c r="CF169" i="30"/>
  <c r="CF170" i="30"/>
  <c r="CF171" i="30"/>
  <c r="CF172" i="30"/>
  <c r="CF173" i="30"/>
  <c r="CF174" i="30"/>
  <c r="CF175" i="30"/>
  <c r="CF176" i="30"/>
  <c r="CF177" i="30"/>
  <c r="CF178" i="30"/>
  <c r="CF179" i="30"/>
  <c r="CF180" i="30"/>
  <c r="CF181" i="30"/>
  <c r="CF182" i="30"/>
  <c r="CF183" i="30"/>
  <c r="CF184" i="30"/>
  <c r="CF185" i="30"/>
  <c r="CF186" i="30"/>
  <c r="CF187" i="30"/>
  <c r="CF188" i="30"/>
  <c r="CF189" i="30"/>
  <c r="CF190" i="30"/>
  <c r="CF191" i="30"/>
  <c r="CF192" i="30"/>
  <c r="CF193" i="30"/>
  <c r="CF194" i="30"/>
  <c r="CF195" i="30"/>
  <c r="CF196" i="30"/>
  <c r="CF197" i="30"/>
  <c r="CF198" i="30"/>
  <c r="CF199" i="30"/>
  <c r="CF200" i="30"/>
  <c r="CF201" i="30"/>
  <c r="CF202" i="30"/>
  <c r="CF203" i="30"/>
  <c r="CF204" i="30"/>
  <c r="CF205" i="30"/>
  <c r="CF206" i="30"/>
  <c r="CF207" i="30"/>
  <c r="CF208" i="30"/>
  <c r="CF209" i="30"/>
  <c r="CF210" i="30"/>
  <c r="CF211" i="30"/>
  <c r="CF212" i="30"/>
  <c r="CF213" i="30"/>
  <c r="CF214" i="30"/>
  <c r="CF215" i="30"/>
  <c r="CF216" i="30"/>
  <c r="CF217" i="30"/>
  <c r="CF218" i="30"/>
  <c r="CF219" i="30"/>
  <c r="CF220" i="30"/>
  <c r="CF221" i="30"/>
  <c r="CF222" i="30"/>
  <c r="CF223" i="30"/>
  <c r="CF224" i="30"/>
  <c r="CF225" i="30"/>
  <c r="CF226" i="30"/>
  <c r="CF227" i="30"/>
  <c r="CF228" i="30"/>
  <c r="CF229" i="30"/>
  <c r="CF230" i="30"/>
  <c r="CF231" i="30"/>
  <c r="CF232" i="30"/>
  <c r="CF233" i="30"/>
  <c r="CF234" i="30"/>
  <c r="CF235" i="30"/>
  <c r="CF236" i="30"/>
  <c r="CF237" i="30"/>
  <c r="CF238" i="30"/>
  <c r="CF239" i="30"/>
  <c r="CF240" i="30"/>
  <c r="CF241" i="30"/>
  <c r="CF242" i="30"/>
  <c r="CF243" i="30"/>
  <c r="CF244" i="30"/>
  <c r="CF245" i="30"/>
  <c r="CF246" i="30"/>
  <c r="CF247" i="30"/>
  <c r="CF248" i="30"/>
  <c r="CF249" i="30"/>
  <c r="CF250" i="30"/>
  <c r="CF251" i="30"/>
  <c r="CF252" i="30"/>
  <c r="CF253" i="30"/>
  <c r="CF254" i="30"/>
  <c r="CF255" i="30"/>
  <c r="CF256" i="30"/>
  <c r="CF257" i="30"/>
  <c r="CF258" i="30"/>
  <c r="CF259" i="30"/>
  <c r="CF260" i="30"/>
  <c r="CF261" i="30"/>
  <c r="CF262" i="30"/>
  <c r="CF263" i="30"/>
  <c r="CF264" i="30"/>
  <c r="CF265" i="30"/>
  <c r="CF266" i="30"/>
  <c r="CF267" i="30"/>
  <c r="CF268" i="30"/>
  <c r="CF269" i="30"/>
  <c r="CF270" i="30"/>
  <c r="CF271" i="30"/>
  <c r="CF272" i="30"/>
  <c r="CF273" i="30"/>
  <c r="CF274" i="30"/>
  <c r="CF275" i="30"/>
  <c r="CF276" i="30"/>
  <c r="CF277" i="30"/>
  <c r="CF278" i="30"/>
  <c r="CF279" i="30"/>
  <c r="CF280" i="30"/>
  <c r="CF281" i="30"/>
  <c r="CF282" i="30"/>
  <c r="CF283" i="30"/>
  <c r="CF284" i="30"/>
  <c r="CF285" i="30"/>
  <c r="CF286" i="30"/>
  <c r="CF287" i="30"/>
  <c r="CF288" i="30"/>
  <c r="CF289" i="30"/>
  <c r="CF290" i="30"/>
  <c r="CF291" i="30"/>
  <c r="CF292" i="30"/>
  <c r="CF293" i="30"/>
  <c r="CF294" i="30"/>
  <c r="CF295" i="30"/>
  <c r="CF296" i="30"/>
  <c r="CF297" i="30"/>
  <c r="CF298" i="30"/>
  <c r="CF299" i="30"/>
  <c r="CF300" i="30"/>
  <c r="CF301" i="30"/>
  <c r="CF302" i="30"/>
  <c r="CF303" i="30"/>
  <c r="CF304" i="30"/>
  <c r="CF305" i="30"/>
  <c r="CF306" i="30"/>
  <c r="CF307" i="30"/>
  <c r="CF308" i="30"/>
  <c r="CF309" i="30"/>
  <c r="CF310" i="30"/>
  <c r="CF311" i="30"/>
  <c r="CF312" i="30"/>
  <c r="CF313" i="30"/>
  <c r="CF314" i="30"/>
  <c r="CF315" i="30"/>
  <c r="CF316" i="30"/>
  <c r="CF317" i="30"/>
  <c r="CF318" i="30"/>
  <c r="CF319" i="30"/>
  <c r="CF320" i="30"/>
  <c r="CF321" i="30"/>
  <c r="CF322" i="30"/>
  <c r="CF323" i="30"/>
  <c r="CF324" i="30"/>
  <c r="CF325" i="30"/>
  <c r="CF326" i="30"/>
  <c r="CF327" i="30"/>
  <c r="CF328" i="30"/>
  <c r="CF329" i="30"/>
  <c r="CF330" i="30"/>
  <c r="CF331" i="30"/>
  <c r="CF332" i="30"/>
  <c r="CF333" i="30"/>
  <c r="CF334" i="30"/>
  <c r="CF335" i="30"/>
  <c r="CF336" i="30"/>
  <c r="CF337" i="30"/>
  <c r="CF338" i="30"/>
  <c r="CF339" i="30"/>
  <c r="CF340" i="30"/>
  <c r="CF341" i="30"/>
  <c r="CF342" i="30"/>
  <c r="CF343" i="30"/>
  <c r="CF344" i="30"/>
  <c r="CF345" i="30"/>
  <c r="CF346" i="30"/>
  <c r="CF347" i="30"/>
  <c r="CF348" i="30"/>
  <c r="CF349" i="30"/>
  <c r="CF350" i="30"/>
  <c r="CF351" i="30"/>
  <c r="CF352" i="30"/>
  <c r="CF353" i="30"/>
  <c r="CF354" i="30"/>
  <c r="CF355" i="30"/>
  <c r="CF356" i="30"/>
  <c r="CF357" i="30"/>
  <c r="CF358" i="30"/>
  <c r="CF359" i="30"/>
  <c r="CF360" i="30"/>
  <c r="CF361" i="30"/>
  <c r="CF362" i="30"/>
  <c r="CF363" i="30"/>
  <c r="CF364" i="30"/>
  <c r="CF365" i="30"/>
  <c r="CF366" i="30"/>
  <c r="CF367" i="30"/>
  <c r="CF368" i="30"/>
  <c r="CF369" i="30"/>
  <c r="CF370" i="30"/>
  <c r="CF371" i="30"/>
  <c r="CF372" i="30"/>
  <c r="CF373" i="30"/>
  <c r="CF374" i="30"/>
  <c r="CF375" i="30"/>
  <c r="CF376" i="30"/>
  <c r="CF377" i="30"/>
  <c r="CF378" i="30"/>
  <c r="CF379" i="30"/>
  <c r="CF380" i="30"/>
  <c r="CF381" i="30"/>
  <c r="CF382" i="30"/>
  <c r="CF383" i="30"/>
  <c r="CF384" i="30"/>
  <c r="CF385" i="30"/>
  <c r="CF386" i="30"/>
  <c r="CF387" i="30"/>
  <c r="CF388" i="30"/>
  <c r="CF389" i="30"/>
  <c r="CF390" i="30"/>
  <c r="CF391" i="30"/>
  <c r="CF392" i="30"/>
  <c r="CF393" i="30"/>
  <c r="CF394" i="30"/>
  <c r="CF395" i="30"/>
  <c r="CF396" i="30"/>
  <c r="CF397" i="30"/>
  <c r="CF398" i="30"/>
  <c r="CF399" i="30"/>
  <c r="CF400" i="30"/>
  <c r="CF401" i="30"/>
  <c r="CF402" i="30"/>
  <c r="CF403" i="30"/>
  <c r="CF404" i="30"/>
  <c r="CF405" i="30"/>
  <c r="CF406" i="30"/>
  <c r="CF407" i="30"/>
  <c r="CF408" i="30"/>
  <c r="CF409" i="30"/>
  <c r="CF410" i="30"/>
  <c r="CF411" i="30"/>
  <c r="CF412" i="30"/>
  <c r="CF413" i="30"/>
  <c r="CF414" i="30"/>
  <c r="CF415" i="30"/>
  <c r="CF416" i="30"/>
  <c r="CF417" i="30"/>
  <c r="CF418" i="30"/>
  <c r="CF419" i="30"/>
  <c r="CF420" i="30"/>
  <c r="CF421" i="30"/>
  <c r="CF422" i="30"/>
  <c r="CF423" i="30"/>
  <c r="CF424" i="30"/>
  <c r="CF425" i="30"/>
  <c r="CF426" i="30"/>
  <c r="CF427" i="30"/>
  <c r="CF428" i="30"/>
  <c r="CF429" i="30"/>
  <c r="CF430" i="30"/>
  <c r="CF431" i="30"/>
  <c r="CF432" i="30"/>
  <c r="CF433" i="30"/>
  <c r="CF434" i="30"/>
  <c r="CF435" i="30"/>
  <c r="CF436" i="30"/>
  <c r="CF437" i="30"/>
  <c r="CF438" i="30"/>
  <c r="CF439" i="30"/>
  <c r="CF440" i="30"/>
  <c r="CF441" i="30"/>
  <c r="CF442" i="30"/>
  <c r="CF443" i="30"/>
  <c r="CF444" i="30"/>
  <c r="CF445" i="30"/>
  <c r="CF446" i="30"/>
  <c r="CF447" i="30"/>
  <c r="CF448" i="30"/>
  <c r="CF449" i="30"/>
  <c r="CF450" i="30"/>
  <c r="CF451" i="30"/>
  <c r="CF452" i="30"/>
  <c r="CF453" i="30"/>
  <c r="CF454" i="30"/>
  <c r="CF455" i="30"/>
  <c r="CF456" i="30"/>
  <c r="CF457" i="30"/>
  <c r="CF458" i="30"/>
  <c r="CF459" i="30"/>
  <c r="CF460" i="30"/>
  <c r="CF461" i="30"/>
  <c r="CF462" i="30"/>
  <c r="CF463" i="30"/>
  <c r="CF464" i="30"/>
  <c r="CF465" i="30"/>
  <c r="CF466" i="30"/>
  <c r="CF467" i="30"/>
  <c r="CF468" i="30"/>
  <c r="CF469" i="30"/>
  <c r="CF470" i="30"/>
  <c r="CF471" i="30"/>
  <c r="CF472" i="30"/>
  <c r="CF473" i="30"/>
  <c r="CF474" i="30"/>
  <c r="CF475" i="30"/>
  <c r="CF476" i="30"/>
  <c r="CF477" i="30"/>
  <c r="CF478" i="30"/>
  <c r="CF479" i="30"/>
  <c r="CF480" i="30"/>
  <c r="CF481" i="30"/>
  <c r="CF482" i="30"/>
  <c r="CF483" i="30"/>
  <c r="CF484" i="30"/>
  <c r="CF485" i="30"/>
  <c r="CF486" i="30"/>
  <c r="CF487" i="30"/>
  <c r="CF488" i="30"/>
  <c r="CF489" i="30"/>
  <c r="CF490" i="30"/>
  <c r="CF491" i="30"/>
  <c r="CF492" i="30"/>
  <c r="CF493" i="30"/>
  <c r="CF494" i="30"/>
  <c r="CF495" i="30"/>
  <c r="CF496" i="30"/>
  <c r="CF497" i="30"/>
  <c r="CF498" i="30"/>
  <c r="CF499" i="30"/>
  <c r="CF500" i="30"/>
  <c r="CF501" i="30"/>
  <c r="CF502" i="30"/>
  <c r="CF503" i="30"/>
  <c r="CF504" i="30"/>
  <c r="CF505" i="30"/>
  <c r="CF506" i="30"/>
  <c r="CF507" i="30"/>
  <c r="CF508" i="30"/>
  <c r="CF509" i="30"/>
  <c r="CF510" i="30"/>
  <c r="CF511" i="30"/>
  <c r="CF512" i="30"/>
  <c r="CF513" i="30"/>
  <c r="CF514" i="30"/>
  <c r="CF515" i="30"/>
  <c r="CF516" i="30"/>
  <c r="CF517" i="30"/>
  <c r="CF518" i="30"/>
  <c r="CF519" i="30"/>
  <c r="CF520" i="30"/>
  <c r="CF521" i="30"/>
  <c r="CF522" i="30"/>
  <c r="CF523" i="30"/>
  <c r="CF524" i="30"/>
  <c r="CF525" i="30"/>
  <c r="CF526" i="30"/>
  <c r="CF527" i="30"/>
  <c r="CF528" i="30"/>
  <c r="CF529" i="30"/>
  <c r="CF530" i="30"/>
  <c r="CF531" i="30"/>
  <c r="CF532" i="30"/>
  <c r="CF533" i="30"/>
  <c r="CF534" i="30"/>
  <c r="CF535" i="30"/>
  <c r="CF536" i="30"/>
  <c r="CF537" i="30"/>
  <c r="CF538" i="30"/>
  <c r="CF539" i="30"/>
  <c r="CF540" i="30"/>
  <c r="CF541" i="30"/>
  <c r="CF542" i="30"/>
  <c r="CF543" i="30"/>
  <c r="CF544" i="30"/>
  <c r="CF545" i="30"/>
  <c r="CF546" i="30"/>
  <c r="CF547" i="30"/>
  <c r="CF548" i="30"/>
  <c r="CF549" i="30"/>
  <c r="CF550" i="30"/>
  <c r="CF551" i="30"/>
  <c r="CF552" i="30"/>
  <c r="CF553" i="30"/>
  <c r="CF554" i="30"/>
  <c r="CF555" i="30"/>
  <c r="CF556" i="30"/>
  <c r="CF557" i="30"/>
  <c r="CF558" i="30"/>
  <c r="CF559" i="30"/>
  <c r="CF560" i="30"/>
  <c r="CF561" i="30"/>
  <c r="CF562" i="30"/>
  <c r="CF563" i="30"/>
  <c r="CF564" i="30"/>
  <c r="CF565" i="30"/>
  <c r="CF566" i="30"/>
  <c r="CF567" i="30"/>
  <c r="CF568" i="30"/>
  <c r="CF569" i="30"/>
  <c r="CF570" i="30"/>
  <c r="CF571" i="30"/>
  <c r="CF572" i="30"/>
  <c r="CF573" i="30"/>
  <c r="CF574" i="30"/>
  <c r="CF575" i="30"/>
  <c r="CF576" i="30"/>
  <c r="CF577" i="30"/>
  <c r="CF578" i="30"/>
  <c r="CF579" i="30"/>
  <c r="CF580" i="30"/>
  <c r="CF581" i="30"/>
  <c r="CF582" i="30"/>
  <c r="CF583" i="30"/>
  <c r="CF584" i="30"/>
  <c r="CF585" i="30"/>
  <c r="CF586" i="30"/>
  <c r="CF587" i="30"/>
  <c r="CF588" i="30"/>
  <c r="CF589" i="30"/>
  <c r="CF590" i="30"/>
  <c r="CF591" i="30"/>
  <c r="CF592" i="30"/>
  <c r="CF593" i="30"/>
  <c r="CF594" i="30"/>
  <c r="CF595" i="30"/>
  <c r="CF596" i="30"/>
  <c r="CF597" i="30"/>
  <c r="CF598" i="30"/>
  <c r="CF599" i="30"/>
  <c r="CF600" i="30"/>
  <c r="CF601" i="30"/>
  <c r="CF602" i="30"/>
  <c r="CF603" i="30"/>
  <c r="CF604" i="30"/>
  <c r="CF605" i="30"/>
  <c r="CF606" i="30"/>
  <c r="CF607" i="30"/>
  <c r="CF608" i="30"/>
  <c r="CF609" i="30"/>
  <c r="CF610" i="30"/>
  <c r="CF611" i="30"/>
  <c r="CF612" i="30"/>
  <c r="CF613" i="30"/>
  <c r="CF614" i="30"/>
  <c r="CF615" i="30"/>
  <c r="CF616" i="30"/>
  <c r="CF617" i="30"/>
  <c r="CF618" i="30"/>
  <c r="CF619" i="30"/>
  <c r="CF620" i="30"/>
  <c r="CF621" i="30"/>
  <c r="CF622" i="30"/>
  <c r="CF623" i="30"/>
  <c r="CF624" i="30"/>
  <c r="CF625" i="30"/>
  <c r="CF626" i="30"/>
  <c r="CF627" i="30"/>
  <c r="CF628" i="30"/>
  <c r="CF629" i="30"/>
  <c r="CF630" i="30"/>
  <c r="CF631" i="30"/>
  <c r="CF632" i="30"/>
  <c r="CF633" i="30"/>
  <c r="CF634" i="30"/>
  <c r="CF635" i="30"/>
  <c r="CF636" i="30"/>
  <c r="CF637" i="30"/>
  <c r="CF638" i="30"/>
  <c r="CF639" i="30"/>
  <c r="CF640" i="30"/>
  <c r="CF641" i="30"/>
  <c r="CF642" i="30"/>
  <c r="CF643" i="30"/>
  <c r="CF644" i="30"/>
  <c r="CF645" i="30"/>
  <c r="CF646" i="30"/>
  <c r="CF647" i="30"/>
  <c r="CF648" i="30"/>
  <c r="CF649" i="30"/>
  <c r="CF650" i="30"/>
  <c r="CF651" i="30"/>
  <c r="CF652" i="30"/>
  <c r="CF653" i="30"/>
  <c r="CF654" i="30"/>
  <c r="CF655" i="30"/>
  <c r="CF656" i="30"/>
  <c r="CF657" i="30"/>
  <c r="CF658" i="30"/>
  <c r="CF659" i="30"/>
  <c r="CF660" i="30"/>
  <c r="CF661" i="30"/>
  <c r="CF662" i="30"/>
  <c r="CF663" i="30"/>
  <c r="CF664" i="30"/>
  <c r="CF665" i="30"/>
  <c r="CF666" i="30"/>
  <c r="CF667" i="30"/>
  <c r="CF668" i="30"/>
  <c r="CF669" i="30"/>
  <c r="CF670" i="30"/>
  <c r="CF671" i="30"/>
  <c r="CF672" i="30"/>
  <c r="CF673" i="30"/>
  <c r="CF674" i="30"/>
  <c r="CF675" i="30"/>
  <c r="CF676" i="30"/>
  <c r="CF677" i="30"/>
  <c r="CF678" i="30"/>
  <c r="CF679" i="30"/>
  <c r="CF680" i="30"/>
  <c r="CF681" i="30"/>
  <c r="CF682" i="30"/>
  <c r="CF683" i="30"/>
  <c r="CF684" i="30"/>
  <c r="CF685" i="30"/>
  <c r="CF686" i="30"/>
  <c r="CF687" i="30"/>
  <c r="CF688" i="30"/>
  <c r="CF689" i="30"/>
  <c r="CF690" i="30"/>
  <c r="CF691" i="30"/>
  <c r="CF692" i="30"/>
  <c r="CF693" i="30"/>
  <c r="CF694" i="30"/>
  <c r="CF695" i="30"/>
  <c r="CF696" i="30"/>
  <c r="CF697" i="30"/>
  <c r="CF698" i="30"/>
  <c r="CF699" i="30"/>
  <c r="CF700" i="30"/>
  <c r="CF701" i="30"/>
  <c r="CF702" i="30"/>
  <c r="CF703" i="30"/>
  <c r="CF704" i="30"/>
  <c r="CF705" i="30"/>
  <c r="CF706" i="30"/>
  <c r="CF707" i="30"/>
  <c r="CF708" i="30"/>
  <c r="CF709" i="30"/>
  <c r="CF710" i="30"/>
  <c r="CF711" i="30"/>
  <c r="CF712" i="30"/>
  <c r="CF713" i="30"/>
  <c r="CF714" i="30"/>
  <c r="CF715" i="30"/>
  <c r="CF716" i="30"/>
  <c r="CF717" i="30"/>
  <c r="CF718" i="30"/>
  <c r="CF719" i="30"/>
  <c r="CF720" i="30"/>
  <c r="CF721" i="30"/>
  <c r="CF722" i="30"/>
  <c r="CF723" i="30"/>
  <c r="CF724" i="30"/>
  <c r="CF725" i="30"/>
  <c r="CF726" i="30"/>
  <c r="CF727" i="30"/>
  <c r="CF728" i="30"/>
  <c r="CF729" i="30"/>
  <c r="CF730" i="30"/>
  <c r="CF731" i="30"/>
  <c r="CF732" i="30"/>
  <c r="CF733" i="30"/>
  <c r="CF734" i="30"/>
  <c r="CF735" i="30"/>
  <c r="CF736" i="30"/>
  <c r="CF737" i="30"/>
  <c r="CF738" i="30"/>
  <c r="CF739" i="30"/>
  <c r="CF740" i="30"/>
  <c r="CF741" i="30"/>
  <c r="CF742" i="30"/>
  <c r="CF743" i="30"/>
  <c r="CF744" i="30"/>
  <c r="CF745" i="30"/>
  <c r="CF746" i="30"/>
  <c r="CF747" i="30"/>
  <c r="CF748" i="30"/>
  <c r="CF749" i="30"/>
  <c r="CF750" i="30"/>
  <c r="CF751" i="30"/>
  <c r="CF752" i="30"/>
  <c r="CF753" i="30"/>
  <c r="CF754" i="30"/>
  <c r="CF755" i="30"/>
  <c r="CF756" i="30"/>
  <c r="CF757" i="30"/>
  <c r="CF758" i="30"/>
  <c r="CF759" i="30"/>
  <c r="EO5" i="30"/>
  <c r="EX5" i="30"/>
  <c r="EY5" i="30"/>
  <c r="FB5" i="30"/>
  <c r="FC5" i="30"/>
  <c r="FD5" i="30"/>
  <c r="FE5" i="30"/>
  <c r="EQ6" i="30"/>
  <c r="ER6" i="30"/>
  <c r="ES6" i="30"/>
  <c r="EA3" i="30"/>
  <c r="EA4" i="30"/>
  <c r="EA5" i="30"/>
  <c r="EA6" i="30"/>
  <c r="EA7" i="30"/>
  <c r="EA8" i="30"/>
  <c r="EA9" i="30"/>
  <c r="EA10" i="30"/>
  <c r="EA11" i="30"/>
  <c r="EA12" i="30"/>
  <c r="EA13" i="30"/>
  <c r="EA14" i="30"/>
  <c r="EA15" i="30"/>
  <c r="EA16" i="30"/>
  <c r="EA17" i="30"/>
  <c r="EA18" i="30"/>
  <c r="EA19" i="30"/>
  <c r="EA20" i="30"/>
  <c r="EA21" i="30"/>
  <c r="EA22" i="30"/>
  <c r="EA23" i="30"/>
  <c r="EA24" i="30"/>
  <c r="EA25" i="30"/>
  <c r="EA26" i="30"/>
  <c r="EA27" i="30"/>
  <c r="EA28" i="30"/>
  <c r="EA29" i="30"/>
  <c r="EA30" i="30"/>
  <c r="EA31" i="30"/>
  <c r="EA32" i="30"/>
  <c r="EA33" i="30"/>
  <c r="EA34" i="30"/>
  <c r="EA35" i="30"/>
  <c r="EA36" i="30"/>
  <c r="EA37" i="30"/>
  <c r="EA38" i="30"/>
  <c r="EA39" i="30"/>
  <c r="EA40" i="30"/>
  <c r="EA41" i="30"/>
  <c r="EA42" i="30"/>
  <c r="EA43" i="30"/>
  <c r="EA44" i="30"/>
  <c r="EA45" i="30"/>
  <c r="EA46" i="30"/>
  <c r="EA47" i="30"/>
  <c r="EA48" i="30"/>
  <c r="EA49" i="30"/>
  <c r="EA50" i="30"/>
  <c r="EA51" i="30"/>
  <c r="EA52" i="30"/>
  <c r="EA53" i="30"/>
  <c r="EA54" i="30"/>
  <c r="EA55" i="30"/>
  <c r="EA56" i="30"/>
  <c r="EA57" i="30"/>
  <c r="EA58" i="30"/>
  <c r="EA59" i="30"/>
  <c r="EA60" i="30"/>
  <c r="EA61" i="30"/>
  <c r="EA62" i="30"/>
  <c r="EA63" i="30"/>
  <c r="EA64" i="30"/>
  <c r="EA65" i="30"/>
  <c r="EA66" i="30"/>
  <c r="EA67" i="30"/>
  <c r="EA68" i="30"/>
  <c r="EA69" i="30"/>
  <c r="EA70" i="30"/>
  <c r="EA71" i="30"/>
  <c r="EA72" i="30"/>
  <c r="EA73" i="30"/>
  <c r="EA74" i="30"/>
  <c r="EA75" i="30"/>
  <c r="EA76" i="30"/>
  <c r="EA77" i="30"/>
  <c r="EA78" i="30"/>
  <c r="EA79" i="30"/>
  <c r="EA80" i="30"/>
  <c r="EA81" i="30"/>
  <c r="EA82" i="30"/>
  <c r="EA83" i="30"/>
  <c r="EA84" i="30"/>
  <c r="EA85" i="30"/>
  <c r="EA86" i="30"/>
  <c r="EA87" i="30"/>
  <c r="EA88" i="30"/>
  <c r="EA89" i="30"/>
  <c r="EA90" i="30"/>
  <c r="EA91" i="30"/>
  <c r="EA92" i="30"/>
  <c r="EA93" i="30"/>
  <c r="EA94" i="30"/>
  <c r="EA95" i="30"/>
  <c r="EA96" i="30"/>
  <c r="EA97" i="30"/>
  <c r="EA98" i="30"/>
  <c r="EA99" i="30"/>
  <c r="EA100" i="30"/>
  <c r="EA101" i="30"/>
  <c r="EA102" i="30"/>
  <c r="EA103" i="30"/>
  <c r="EA104" i="30"/>
  <c r="EA105" i="30"/>
  <c r="EA106" i="30"/>
  <c r="EA107" i="30"/>
  <c r="EA108" i="30"/>
  <c r="EA109" i="30"/>
  <c r="EA110" i="30"/>
  <c r="EA111" i="30"/>
  <c r="EA112" i="30"/>
  <c r="EA113" i="30"/>
  <c r="EA114" i="30"/>
  <c r="EA115" i="30"/>
  <c r="EA116" i="30"/>
  <c r="EA117" i="30"/>
  <c r="EA118" i="30"/>
  <c r="EA119" i="30"/>
  <c r="EA120" i="30"/>
  <c r="EA121" i="30"/>
  <c r="EA122" i="30"/>
  <c r="EA123" i="30"/>
  <c r="EA124" i="30"/>
  <c r="EA125" i="30"/>
  <c r="EA126" i="30"/>
  <c r="EA127" i="30"/>
  <c r="EA128" i="30"/>
  <c r="EA129" i="30"/>
  <c r="EA130" i="30"/>
  <c r="EA131" i="30"/>
  <c r="EA132" i="30"/>
  <c r="EA133" i="30"/>
  <c r="EA134" i="30"/>
  <c r="EA135" i="30"/>
  <c r="EA136" i="30"/>
  <c r="EA137" i="30"/>
  <c r="EA138" i="30"/>
  <c r="EA139" i="30"/>
  <c r="EA140" i="30"/>
  <c r="EA141" i="30"/>
  <c r="EA142" i="30"/>
  <c r="EA143" i="30"/>
  <c r="EA144" i="30"/>
  <c r="EA145" i="30"/>
  <c r="EA146" i="30"/>
  <c r="EA147" i="30"/>
  <c r="EA148" i="30"/>
  <c r="EA149" i="30"/>
  <c r="EA150" i="30"/>
  <c r="EA151" i="30"/>
  <c r="EA152" i="30"/>
  <c r="EA153" i="30"/>
  <c r="EA154" i="30"/>
  <c r="EA155" i="30"/>
  <c r="EA156" i="30"/>
  <c r="EA157" i="30"/>
  <c r="EA158" i="30"/>
  <c r="EA159" i="30"/>
  <c r="EA160" i="30"/>
  <c r="EA161" i="30"/>
  <c r="EA162" i="30"/>
  <c r="EA163" i="30"/>
  <c r="EA164" i="30"/>
  <c r="EA165" i="30"/>
  <c r="EA166" i="30"/>
  <c r="EA167" i="30"/>
  <c r="EA168" i="30"/>
  <c r="EA169" i="30"/>
  <c r="EA170" i="30"/>
  <c r="EA171" i="30"/>
  <c r="EA172" i="30"/>
  <c r="EA173" i="30"/>
  <c r="EA174" i="30"/>
  <c r="EA175" i="30"/>
  <c r="EA176" i="30"/>
  <c r="EA177" i="30"/>
  <c r="EA178" i="30"/>
  <c r="EA179" i="30"/>
  <c r="EA180" i="30"/>
  <c r="EA181" i="30"/>
  <c r="EA182" i="30"/>
  <c r="EA183" i="30"/>
  <c r="EA184" i="30"/>
  <c r="EA185" i="30"/>
  <c r="EA186" i="30"/>
  <c r="EA187" i="30"/>
  <c r="EA188" i="30"/>
  <c r="EA189" i="30"/>
  <c r="EA190" i="30"/>
  <c r="EA191" i="30"/>
  <c r="EA192" i="30"/>
  <c r="EA193" i="30"/>
  <c r="EA194" i="30"/>
  <c r="EA195" i="30"/>
  <c r="EA196" i="30"/>
  <c r="EA197" i="30"/>
  <c r="EA198" i="30"/>
  <c r="EA199" i="30"/>
  <c r="EA200" i="30"/>
  <c r="EA201" i="30"/>
  <c r="EA202" i="30"/>
  <c r="EA203" i="30"/>
  <c r="EA204" i="30"/>
  <c r="EA205" i="30"/>
  <c r="EA206" i="30"/>
  <c r="EA207" i="30"/>
  <c r="EA208" i="30"/>
  <c r="EA209" i="30"/>
  <c r="EA210" i="30"/>
  <c r="EA211" i="30"/>
  <c r="EA212" i="30"/>
  <c r="EA213" i="30"/>
  <c r="EA214" i="30"/>
  <c r="EA215" i="30"/>
  <c r="EA216" i="30"/>
  <c r="EA217" i="30"/>
  <c r="EA218" i="30"/>
  <c r="EA219" i="30"/>
  <c r="EA220" i="30"/>
  <c r="EA221" i="30"/>
  <c r="EA222" i="30"/>
  <c r="EA223" i="30"/>
  <c r="EA224" i="30"/>
  <c r="EA225" i="30"/>
  <c r="EA226" i="30"/>
  <c r="EA227" i="30"/>
  <c r="EA228" i="30"/>
  <c r="EA229" i="30"/>
  <c r="EA230" i="30"/>
  <c r="EA231" i="30"/>
  <c r="EA232" i="30"/>
  <c r="EA233" i="30"/>
  <c r="EA234" i="30"/>
  <c r="EA235" i="30"/>
  <c r="EA236" i="30"/>
  <c r="EA237" i="30"/>
  <c r="EA238" i="30"/>
  <c r="EA239" i="30"/>
  <c r="EA240" i="30"/>
  <c r="EA241" i="30"/>
  <c r="EA242" i="30"/>
  <c r="EA243" i="30"/>
  <c r="EA244" i="30"/>
  <c r="EA245" i="30"/>
  <c r="EA246" i="30"/>
  <c r="EA247" i="30"/>
  <c r="EA248" i="30"/>
  <c r="EA249" i="30"/>
  <c r="EA250" i="30"/>
  <c r="EA251" i="30"/>
  <c r="EA252" i="30"/>
  <c r="EA253" i="30"/>
  <c r="EA254" i="30"/>
  <c r="EA255" i="30"/>
  <c r="EA256" i="30"/>
  <c r="EA257" i="30"/>
  <c r="EA258" i="30"/>
  <c r="EA259" i="30"/>
  <c r="EA260" i="30"/>
  <c r="EA261" i="30"/>
  <c r="EA262" i="30"/>
  <c r="EA263" i="30"/>
  <c r="EA264" i="30"/>
  <c r="EA265" i="30"/>
  <c r="EA266" i="30"/>
  <c r="EA267" i="30"/>
  <c r="EA268" i="30"/>
  <c r="EA269" i="30"/>
  <c r="EA270" i="30"/>
  <c r="EA271" i="30"/>
  <c r="EA272" i="30"/>
  <c r="EA273" i="30"/>
  <c r="EA274" i="30"/>
  <c r="EA275" i="30"/>
  <c r="EA276" i="30"/>
  <c r="EA277" i="30"/>
  <c r="EA278" i="30"/>
  <c r="EA279" i="30"/>
  <c r="EA280" i="30"/>
  <c r="EA281" i="30"/>
  <c r="EA282" i="30"/>
  <c r="EA283" i="30"/>
  <c r="EA284" i="30"/>
  <c r="EA285" i="30"/>
  <c r="EA286" i="30"/>
  <c r="EA287" i="30"/>
  <c r="EA288" i="30"/>
  <c r="EA289" i="30"/>
  <c r="EA290" i="30"/>
  <c r="EA291" i="30"/>
  <c r="EA292" i="30"/>
  <c r="EA293" i="30"/>
  <c r="EA294" i="30"/>
  <c r="EA295" i="30"/>
  <c r="EA296" i="30"/>
  <c r="EA297" i="30"/>
  <c r="EA298" i="30"/>
  <c r="EA299" i="30"/>
  <c r="EA300" i="30"/>
  <c r="EA301" i="30"/>
  <c r="EA302" i="30"/>
  <c r="EA303" i="30"/>
  <c r="EA304" i="30"/>
  <c r="EA305" i="30"/>
  <c r="EA306" i="30"/>
  <c r="EA307" i="30"/>
  <c r="EA308" i="30"/>
  <c r="EA309" i="30"/>
  <c r="EA310" i="30"/>
  <c r="EA311" i="30"/>
  <c r="EA312" i="30"/>
  <c r="EA313" i="30"/>
  <c r="EA314" i="30"/>
  <c r="EA315" i="30"/>
  <c r="EA316" i="30"/>
  <c r="EA317" i="30"/>
  <c r="EA318" i="30"/>
  <c r="EA319" i="30"/>
  <c r="EA320" i="30"/>
  <c r="EA321" i="30"/>
  <c r="EA322" i="30"/>
  <c r="EA323" i="30"/>
  <c r="EA324" i="30"/>
  <c r="EA325" i="30"/>
  <c r="EA326" i="30"/>
  <c r="EA327" i="30"/>
  <c r="EA328" i="30"/>
  <c r="EA329" i="30"/>
  <c r="EA330" i="30"/>
  <c r="EA331" i="30"/>
  <c r="EA332" i="30"/>
  <c r="EA333" i="30"/>
  <c r="EA334" i="30"/>
  <c r="EA335" i="30"/>
  <c r="EA336" i="30"/>
  <c r="EA337" i="30"/>
  <c r="EA338" i="30"/>
  <c r="EA339" i="30"/>
  <c r="EA340" i="30"/>
  <c r="EA341" i="30"/>
  <c r="EA342" i="30"/>
  <c r="EA343" i="30"/>
  <c r="EA344" i="30"/>
  <c r="EA345" i="30"/>
  <c r="EA346" i="30"/>
  <c r="EA347" i="30"/>
  <c r="EA348" i="30"/>
  <c r="EA349" i="30"/>
  <c r="EA350" i="30"/>
  <c r="EA351" i="30"/>
  <c r="EA352" i="30"/>
  <c r="EA353" i="30"/>
  <c r="EA354" i="30"/>
  <c r="EA355" i="30"/>
  <c r="EA356" i="30"/>
  <c r="EA357" i="30"/>
  <c r="EA358" i="30"/>
  <c r="EA359" i="30"/>
  <c r="EA360" i="30"/>
  <c r="EA361" i="30"/>
  <c r="EA362" i="30"/>
  <c r="EA363" i="30"/>
  <c r="EA364" i="30"/>
  <c r="EA365" i="30"/>
  <c r="EA366" i="30"/>
  <c r="EA367" i="30"/>
  <c r="EA368" i="30"/>
  <c r="EA369" i="30"/>
  <c r="EA370" i="30"/>
  <c r="EA371" i="30"/>
  <c r="EA372" i="30"/>
  <c r="EA373" i="30"/>
  <c r="EA374" i="30"/>
  <c r="EA375" i="30"/>
  <c r="EA376" i="30"/>
  <c r="EA377" i="30"/>
  <c r="EA378" i="30"/>
  <c r="EA379" i="30"/>
  <c r="EA380" i="30"/>
  <c r="EA381" i="30"/>
  <c r="EA382" i="30"/>
  <c r="EA383" i="30"/>
  <c r="EA384" i="30"/>
  <c r="EA385" i="30"/>
  <c r="EA386" i="30"/>
  <c r="EA387" i="30"/>
  <c r="EA388" i="30"/>
  <c r="EA389" i="30"/>
  <c r="EA390" i="30"/>
  <c r="EA391" i="30"/>
  <c r="EA392" i="30"/>
  <c r="EA393" i="30"/>
  <c r="EA394" i="30"/>
  <c r="EA395" i="30"/>
  <c r="EA396" i="30"/>
  <c r="EA397" i="30"/>
  <c r="EA398" i="30"/>
  <c r="EA399" i="30"/>
  <c r="EA400" i="30"/>
  <c r="EA401" i="30"/>
  <c r="EA402" i="30"/>
  <c r="EA403" i="30"/>
  <c r="EA404" i="30"/>
  <c r="EA405" i="30"/>
  <c r="EA406" i="30"/>
  <c r="EA407" i="30"/>
  <c r="EA408" i="30"/>
  <c r="EA409" i="30"/>
  <c r="EA410" i="30"/>
  <c r="EA411" i="30"/>
  <c r="EA412" i="30"/>
  <c r="EA413" i="30"/>
  <c r="EA414" i="30"/>
  <c r="EA415" i="30"/>
  <c r="EA416" i="30"/>
  <c r="EA417" i="30"/>
  <c r="EA418" i="30"/>
  <c r="EA419" i="30"/>
  <c r="EA420" i="30"/>
  <c r="EA421" i="30"/>
  <c r="EA422" i="30"/>
  <c r="EA423" i="30"/>
  <c r="EA424" i="30"/>
  <c r="EA425" i="30"/>
  <c r="EA426" i="30"/>
  <c r="EA427" i="30"/>
  <c r="EA428" i="30"/>
  <c r="EA429" i="30"/>
  <c r="EA430" i="30"/>
  <c r="EA431" i="30"/>
  <c r="EA432" i="30"/>
  <c r="EA433" i="30"/>
  <c r="EA434" i="30"/>
  <c r="EA435" i="30"/>
  <c r="EA436" i="30"/>
  <c r="EA437" i="30"/>
  <c r="EA438" i="30"/>
  <c r="EA439" i="30"/>
  <c r="EA440" i="30"/>
  <c r="EA441" i="30"/>
  <c r="EA442" i="30"/>
  <c r="EA443" i="30"/>
  <c r="EA444" i="30"/>
  <c r="EA445" i="30"/>
  <c r="EA446" i="30"/>
  <c r="EA447" i="30"/>
  <c r="EA448" i="30"/>
  <c r="EA449" i="30"/>
  <c r="EA450" i="30"/>
  <c r="EA451" i="30"/>
  <c r="EA452" i="30"/>
  <c r="EA453" i="30"/>
  <c r="EA454" i="30"/>
  <c r="EA455" i="30"/>
  <c r="EA456" i="30"/>
  <c r="EA457" i="30"/>
  <c r="EA458" i="30"/>
  <c r="EA459" i="30"/>
  <c r="EA460" i="30"/>
  <c r="EA461" i="30"/>
  <c r="EA462" i="30"/>
  <c r="EA463" i="30"/>
  <c r="EA464" i="30"/>
  <c r="EA465" i="30"/>
  <c r="EA466" i="30"/>
  <c r="EA467" i="30"/>
  <c r="EA468" i="30"/>
  <c r="EA469" i="30"/>
  <c r="EA470" i="30"/>
  <c r="EA471" i="30"/>
  <c r="EA472" i="30"/>
  <c r="EA473" i="30"/>
  <c r="EA474" i="30"/>
  <c r="EA475" i="30"/>
  <c r="EA476" i="30"/>
  <c r="EA477" i="30"/>
  <c r="EA478" i="30"/>
  <c r="EA479" i="30"/>
  <c r="EA480" i="30"/>
  <c r="EA481" i="30"/>
  <c r="EA482" i="30"/>
  <c r="EA483" i="30"/>
  <c r="EA484" i="30"/>
  <c r="EA485" i="30"/>
  <c r="EA486" i="30"/>
  <c r="EA487" i="30"/>
  <c r="EA488" i="30"/>
  <c r="EA489" i="30"/>
  <c r="EA490" i="30"/>
  <c r="EA491" i="30"/>
  <c r="EA492" i="30"/>
  <c r="EA493" i="30"/>
  <c r="EA494" i="30"/>
  <c r="EA495" i="30"/>
  <c r="EA496" i="30"/>
  <c r="EA497" i="30"/>
  <c r="EA498" i="30"/>
  <c r="EA499" i="30"/>
  <c r="EA500" i="30"/>
  <c r="EA501" i="30"/>
  <c r="EA502" i="30"/>
  <c r="EA503" i="30"/>
  <c r="EA504" i="30"/>
  <c r="EA505" i="30"/>
  <c r="EA506" i="30"/>
  <c r="EA507" i="30"/>
  <c r="EA508" i="30"/>
  <c r="EA509" i="30"/>
  <c r="EA510" i="30"/>
  <c r="EA511" i="30"/>
  <c r="EA512" i="30"/>
  <c r="EA513" i="30"/>
  <c r="EA514" i="30"/>
  <c r="EA515" i="30"/>
  <c r="EA516" i="30"/>
  <c r="EA517" i="30"/>
  <c r="EA518" i="30"/>
  <c r="EA519" i="30"/>
  <c r="EA520" i="30"/>
  <c r="EA521" i="30"/>
  <c r="EA522" i="30"/>
  <c r="EA523" i="30"/>
  <c r="EA524" i="30"/>
  <c r="EA525" i="30"/>
  <c r="EA526" i="30"/>
  <c r="EA527" i="30"/>
  <c r="EA528" i="30"/>
  <c r="EA529" i="30"/>
  <c r="EA530" i="30"/>
  <c r="EA531" i="30"/>
  <c r="EA532" i="30"/>
  <c r="EA533" i="30"/>
  <c r="EA534" i="30"/>
  <c r="EA535" i="30"/>
  <c r="EA536" i="30"/>
  <c r="EA537" i="30"/>
  <c r="EA538" i="30"/>
  <c r="EA539" i="30"/>
  <c r="EA540" i="30"/>
  <c r="EA541" i="30"/>
  <c r="EA542" i="30"/>
  <c r="EA543" i="30"/>
  <c r="EA544" i="30"/>
  <c r="EA545" i="30"/>
  <c r="EA546" i="30"/>
  <c r="EA547" i="30"/>
  <c r="EA548" i="30"/>
  <c r="EA549" i="30"/>
  <c r="EA550" i="30"/>
  <c r="EA551" i="30"/>
  <c r="EA552" i="30"/>
  <c r="EA553" i="30"/>
  <c r="EA554" i="30"/>
  <c r="EA555" i="30"/>
  <c r="EA556" i="30"/>
  <c r="EA557" i="30"/>
  <c r="EA558" i="30"/>
  <c r="EA559" i="30"/>
  <c r="EA560" i="30"/>
  <c r="EA561" i="30"/>
  <c r="EA562" i="30"/>
  <c r="EA563" i="30"/>
  <c r="EA564" i="30"/>
  <c r="EA565" i="30"/>
  <c r="EA566" i="30"/>
  <c r="EA567" i="30"/>
  <c r="EA568" i="30"/>
  <c r="EA569" i="30"/>
  <c r="EA570" i="30"/>
  <c r="EA571" i="30"/>
  <c r="EA572" i="30"/>
  <c r="EA573" i="30"/>
  <c r="EA574" i="30"/>
  <c r="EA575" i="30"/>
  <c r="EA576" i="30"/>
  <c r="EA577" i="30"/>
  <c r="EA578" i="30"/>
  <c r="EA579" i="30"/>
  <c r="EA580" i="30"/>
  <c r="EA581" i="30"/>
  <c r="EA582" i="30"/>
  <c r="EA583" i="30"/>
  <c r="EA584" i="30"/>
  <c r="EA585" i="30"/>
  <c r="EA586" i="30"/>
  <c r="EA587" i="30"/>
  <c r="EA588" i="30"/>
  <c r="EA589" i="30"/>
  <c r="EA590" i="30"/>
  <c r="EA591" i="30"/>
  <c r="EA592" i="30"/>
  <c r="EA593" i="30"/>
  <c r="EA594" i="30"/>
  <c r="EA595" i="30"/>
  <c r="EA596" i="30"/>
  <c r="EA597" i="30"/>
  <c r="EA598" i="30"/>
  <c r="EA599" i="30"/>
  <c r="EA600" i="30"/>
  <c r="EA601" i="30"/>
  <c r="EA602" i="30"/>
  <c r="EA603" i="30"/>
  <c r="EA604" i="30"/>
  <c r="EA605" i="30"/>
  <c r="EA606" i="30"/>
  <c r="EA607" i="30"/>
  <c r="EA608" i="30"/>
  <c r="EA609" i="30"/>
  <c r="EA610" i="30"/>
  <c r="EA611" i="30"/>
  <c r="EA612" i="30"/>
  <c r="EA613" i="30"/>
  <c r="EA614" i="30"/>
  <c r="EA615" i="30"/>
  <c r="EA616" i="30"/>
  <c r="EA617" i="30"/>
  <c r="EA618" i="30"/>
  <c r="EA619" i="30"/>
  <c r="EA620" i="30"/>
  <c r="EA621" i="30"/>
  <c r="EA622" i="30"/>
  <c r="EA623" i="30"/>
  <c r="EA624" i="30"/>
  <c r="EA625" i="30"/>
  <c r="EA626" i="30"/>
  <c r="EA627" i="30"/>
  <c r="EA628" i="30"/>
  <c r="EA629" i="30"/>
  <c r="EA630" i="30"/>
  <c r="EA631" i="30"/>
  <c r="EA632" i="30"/>
  <c r="EA633" i="30"/>
  <c r="EA634" i="30"/>
  <c r="EA635" i="30"/>
  <c r="EA636" i="30"/>
  <c r="EA637" i="30"/>
  <c r="EA638" i="30"/>
  <c r="EA639" i="30"/>
  <c r="EA640" i="30"/>
  <c r="EA641" i="30"/>
  <c r="EA642" i="30"/>
  <c r="EA643" i="30"/>
  <c r="EA644" i="30"/>
  <c r="EA645" i="30"/>
  <c r="EA646" i="30"/>
  <c r="EA647" i="30"/>
  <c r="EA648" i="30"/>
  <c r="EA649" i="30"/>
  <c r="EA650" i="30"/>
  <c r="EA651" i="30"/>
  <c r="EA652" i="30"/>
  <c r="EA653" i="30"/>
  <c r="EA654" i="30"/>
  <c r="EA655" i="30"/>
  <c r="EA656" i="30"/>
  <c r="EA657" i="30"/>
  <c r="EA658" i="30"/>
  <c r="EA659" i="30"/>
  <c r="EA660" i="30"/>
  <c r="EA661" i="30"/>
  <c r="EA662" i="30"/>
  <c r="EA663" i="30"/>
  <c r="EA664" i="30"/>
  <c r="EA665" i="30"/>
  <c r="EA666" i="30"/>
  <c r="EA667" i="30"/>
  <c r="EA668" i="30"/>
  <c r="EA669" i="30"/>
  <c r="EA670" i="30"/>
  <c r="EA671" i="30"/>
  <c r="EA672" i="30"/>
  <c r="EA673" i="30"/>
  <c r="EA674" i="30"/>
  <c r="EA675" i="30"/>
  <c r="EA676" i="30"/>
  <c r="EA677" i="30"/>
  <c r="EA678" i="30"/>
  <c r="EA679" i="30"/>
  <c r="EA680" i="30"/>
  <c r="EA681" i="30"/>
  <c r="EA682" i="30"/>
  <c r="EA683" i="30"/>
  <c r="EA684" i="30"/>
  <c r="EA685" i="30"/>
  <c r="EA686" i="30"/>
  <c r="EA687" i="30"/>
  <c r="EA688" i="30"/>
  <c r="EA689" i="30"/>
  <c r="EA690" i="30"/>
  <c r="EA691" i="30"/>
  <c r="EA692" i="30"/>
  <c r="EA693" i="30"/>
  <c r="EA694" i="30"/>
  <c r="EA695" i="30"/>
  <c r="EA696" i="30"/>
  <c r="EA697" i="30"/>
  <c r="EA698" i="30"/>
  <c r="EA699" i="30"/>
  <c r="EA700" i="30"/>
  <c r="EA701" i="30"/>
  <c r="EA702" i="30"/>
  <c r="EA703" i="30"/>
  <c r="EA704" i="30"/>
  <c r="EA705" i="30"/>
  <c r="EA706" i="30"/>
  <c r="EA707" i="30"/>
  <c r="EA708" i="30"/>
  <c r="EA709" i="30"/>
  <c r="EA710" i="30"/>
  <c r="EA711" i="30"/>
  <c r="EA712" i="30"/>
  <c r="EA713" i="30"/>
  <c r="EA714" i="30"/>
  <c r="EA715" i="30"/>
  <c r="EA716" i="30"/>
  <c r="EA717" i="30"/>
  <c r="EA718" i="30"/>
  <c r="EA719" i="30"/>
  <c r="EA720" i="30"/>
  <c r="EA721" i="30"/>
  <c r="EA722" i="30"/>
  <c r="EA723" i="30"/>
  <c r="EA724" i="30"/>
  <c r="EA725" i="30"/>
  <c r="EA726" i="30"/>
  <c r="EA727" i="30"/>
  <c r="EA728" i="30"/>
  <c r="EA729" i="30"/>
  <c r="EA730" i="30"/>
  <c r="EA731" i="30"/>
  <c r="EA732" i="30"/>
  <c r="EA733" i="30"/>
  <c r="EA734" i="30"/>
  <c r="EA735" i="30"/>
  <c r="EA736" i="30"/>
  <c r="EA737" i="30"/>
  <c r="EA738" i="30"/>
  <c r="EA739" i="30"/>
  <c r="EA740" i="30"/>
  <c r="EA741" i="30"/>
  <c r="EA742" i="30"/>
  <c r="EA743" i="30"/>
  <c r="EA744" i="30"/>
  <c r="EA745" i="30"/>
  <c r="EA746" i="30"/>
  <c r="EA747" i="30"/>
  <c r="EA748" i="30"/>
  <c r="EA749" i="30"/>
  <c r="EA750" i="30"/>
  <c r="EA751" i="30"/>
  <c r="EA752" i="30"/>
  <c r="EA753" i="30"/>
  <c r="EA754" i="30"/>
  <c r="EA755" i="30"/>
  <c r="EA756" i="30"/>
  <c r="EA757" i="30"/>
  <c r="EA758" i="30"/>
  <c r="EA759" i="30"/>
  <c r="EV6" i="30"/>
  <c r="EW6" i="30"/>
  <c r="EB3" i="30"/>
  <c r="EB4" i="30"/>
  <c r="EB5" i="30"/>
  <c r="EB6" i="30"/>
  <c r="EB7" i="30"/>
  <c r="EB8" i="30"/>
  <c r="EB9" i="30"/>
  <c r="EB10" i="30"/>
  <c r="EB11" i="30"/>
  <c r="EB12" i="30"/>
  <c r="EB13" i="30"/>
  <c r="EB14" i="30"/>
  <c r="EB15" i="30"/>
  <c r="EB16" i="30"/>
  <c r="EB17" i="30"/>
  <c r="EB18" i="30"/>
  <c r="EB19" i="30"/>
  <c r="EB20" i="30"/>
  <c r="EB21" i="30"/>
  <c r="EB22" i="30"/>
  <c r="EB23" i="30"/>
  <c r="EB24" i="30"/>
  <c r="EB25" i="30"/>
  <c r="EB26" i="30"/>
  <c r="EB27" i="30"/>
  <c r="EB28" i="30"/>
  <c r="EB29" i="30"/>
  <c r="EB30" i="30"/>
  <c r="EB31" i="30"/>
  <c r="EB32" i="30"/>
  <c r="EB33" i="30"/>
  <c r="EB34" i="30"/>
  <c r="EB35" i="30"/>
  <c r="EB36" i="30"/>
  <c r="EB37" i="30"/>
  <c r="EB38" i="30"/>
  <c r="EB39" i="30"/>
  <c r="EB40" i="30"/>
  <c r="EB41" i="30"/>
  <c r="EB42" i="30"/>
  <c r="EB43" i="30"/>
  <c r="EB44" i="30"/>
  <c r="EB45" i="30"/>
  <c r="EB46" i="30"/>
  <c r="EB47" i="30"/>
  <c r="EB48" i="30"/>
  <c r="EB49" i="30"/>
  <c r="EB50" i="30"/>
  <c r="EB51" i="30"/>
  <c r="EB52" i="30"/>
  <c r="EB53" i="30"/>
  <c r="EB54" i="30"/>
  <c r="EB55" i="30"/>
  <c r="EB56" i="30"/>
  <c r="EB57" i="30"/>
  <c r="EB58" i="30"/>
  <c r="EB59" i="30"/>
  <c r="EB60" i="30"/>
  <c r="EB61" i="30"/>
  <c r="EB62" i="30"/>
  <c r="EB63" i="30"/>
  <c r="EB64" i="30"/>
  <c r="EB65" i="30"/>
  <c r="EB66" i="30"/>
  <c r="EB67" i="30"/>
  <c r="EB68" i="30"/>
  <c r="EB69" i="30"/>
  <c r="EB70" i="30"/>
  <c r="EB71" i="30"/>
  <c r="EB72" i="30"/>
  <c r="EB73" i="30"/>
  <c r="EB74" i="30"/>
  <c r="EB75" i="30"/>
  <c r="EB76" i="30"/>
  <c r="EB77" i="30"/>
  <c r="EB78" i="30"/>
  <c r="EB79" i="30"/>
  <c r="EB80" i="30"/>
  <c r="EB81" i="30"/>
  <c r="EB82" i="30"/>
  <c r="EB83" i="30"/>
  <c r="EB84" i="30"/>
  <c r="EB85" i="30"/>
  <c r="EB86" i="30"/>
  <c r="EB87" i="30"/>
  <c r="EB88" i="30"/>
  <c r="EB89" i="30"/>
  <c r="EB90" i="30"/>
  <c r="EB91" i="30"/>
  <c r="EB92" i="30"/>
  <c r="EB93" i="30"/>
  <c r="EB94" i="30"/>
  <c r="EB95" i="30"/>
  <c r="EB96" i="30"/>
  <c r="EB97" i="30"/>
  <c r="EB98" i="30"/>
  <c r="EB99" i="30"/>
  <c r="EB100" i="30"/>
  <c r="EB101" i="30"/>
  <c r="EB102" i="30"/>
  <c r="EB103" i="30"/>
  <c r="EB104" i="30"/>
  <c r="EB105" i="30"/>
  <c r="EB106" i="30"/>
  <c r="EB107" i="30"/>
  <c r="EB108" i="30"/>
  <c r="EB109" i="30"/>
  <c r="EB110" i="30"/>
  <c r="EB111" i="30"/>
  <c r="EB112" i="30"/>
  <c r="EB113" i="30"/>
  <c r="EB114" i="30"/>
  <c r="EB115" i="30"/>
  <c r="EB116" i="30"/>
  <c r="EB117" i="30"/>
  <c r="EB118" i="30"/>
  <c r="EB119" i="30"/>
  <c r="EB120" i="30"/>
  <c r="EB121" i="30"/>
  <c r="EB122" i="30"/>
  <c r="EB123" i="30"/>
  <c r="EB124" i="30"/>
  <c r="EB125" i="30"/>
  <c r="EB126" i="30"/>
  <c r="EB127" i="30"/>
  <c r="EB128" i="30"/>
  <c r="EB129" i="30"/>
  <c r="EB130" i="30"/>
  <c r="EB131" i="30"/>
  <c r="EB132" i="30"/>
  <c r="EB133" i="30"/>
  <c r="EB134" i="30"/>
  <c r="EB135" i="30"/>
  <c r="EB136" i="30"/>
  <c r="EB137" i="30"/>
  <c r="EB138" i="30"/>
  <c r="EB139" i="30"/>
  <c r="EB140" i="30"/>
  <c r="EB141" i="30"/>
  <c r="EB142" i="30"/>
  <c r="EB143" i="30"/>
  <c r="EB144" i="30"/>
  <c r="EB145" i="30"/>
  <c r="EB146" i="30"/>
  <c r="EB147" i="30"/>
  <c r="EB148" i="30"/>
  <c r="EB149" i="30"/>
  <c r="EB150" i="30"/>
  <c r="EB151" i="30"/>
  <c r="EB152" i="30"/>
  <c r="EB153" i="30"/>
  <c r="EB154" i="30"/>
  <c r="EB155" i="30"/>
  <c r="EB156" i="30"/>
  <c r="EB157" i="30"/>
  <c r="EB158" i="30"/>
  <c r="EB159" i="30"/>
  <c r="EB160" i="30"/>
  <c r="EB161" i="30"/>
  <c r="EB162" i="30"/>
  <c r="EB163" i="30"/>
  <c r="EB164" i="30"/>
  <c r="EB165" i="30"/>
  <c r="EB166" i="30"/>
  <c r="EB167" i="30"/>
  <c r="EB168" i="30"/>
  <c r="EB169" i="30"/>
  <c r="EB170" i="30"/>
  <c r="EB171" i="30"/>
  <c r="EB172" i="30"/>
  <c r="EB173" i="30"/>
  <c r="EB174" i="30"/>
  <c r="EB175" i="30"/>
  <c r="EB176" i="30"/>
  <c r="EB177" i="30"/>
  <c r="EB178" i="30"/>
  <c r="EB179" i="30"/>
  <c r="EB180" i="30"/>
  <c r="EB181" i="30"/>
  <c r="EB182" i="30"/>
  <c r="EB183" i="30"/>
  <c r="EB184" i="30"/>
  <c r="EB185" i="30"/>
  <c r="EB186" i="30"/>
  <c r="EB187" i="30"/>
  <c r="EB188" i="30"/>
  <c r="EB189" i="30"/>
  <c r="EB190" i="30"/>
  <c r="EB191" i="30"/>
  <c r="EB192" i="30"/>
  <c r="EB193" i="30"/>
  <c r="EB194" i="30"/>
  <c r="EB195" i="30"/>
  <c r="EB196" i="30"/>
  <c r="EB197" i="30"/>
  <c r="EB198" i="30"/>
  <c r="EB199" i="30"/>
  <c r="EB200" i="30"/>
  <c r="EB201" i="30"/>
  <c r="EB202" i="30"/>
  <c r="EB203" i="30"/>
  <c r="EB204" i="30"/>
  <c r="EB205" i="30"/>
  <c r="EB206" i="30"/>
  <c r="EB207" i="30"/>
  <c r="EB208" i="30"/>
  <c r="EB209" i="30"/>
  <c r="EB210" i="30"/>
  <c r="EB211" i="30"/>
  <c r="EB212" i="30"/>
  <c r="EB213" i="30"/>
  <c r="EB214" i="30"/>
  <c r="EB215" i="30"/>
  <c r="EB216" i="30"/>
  <c r="EB217" i="30"/>
  <c r="EB218" i="30"/>
  <c r="EB219" i="30"/>
  <c r="EB220" i="30"/>
  <c r="EB221" i="30"/>
  <c r="EB222" i="30"/>
  <c r="EB223" i="30"/>
  <c r="EB224" i="30"/>
  <c r="EB225" i="30"/>
  <c r="EB226" i="30"/>
  <c r="EB227" i="30"/>
  <c r="EB228" i="30"/>
  <c r="EB229" i="30"/>
  <c r="EB230" i="30"/>
  <c r="EB231" i="30"/>
  <c r="EB232" i="30"/>
  <c r="EB233" i="30"/>
  <c r="EB234" i="30"/>
  <c r="EB235" i="30"/>
  <c r="EB236" i="30"/>
  <c r="EB237" i="30"/>
  <c r="EB238" i="30"/>
  <c r="EB239" i="30"/>
  <c r="EB240" i="30"/>
  <c r="EB241" i="30"/>
  <c r="EB242" i="30"/>
  <c r="EB243" i="30"/>
  <c r="EB244" i="30"/>
  <c r="EB245" i="30"/>
  <c r="EB246" i="30"/>
  <c r="EB247" i="30"/>
  <c r="EB248" i="30"/>
  <c r="EB249" i="30"/>
  <c r="EB250" i="30"/>
  <c r="EB251" i="30"/>
  <c r="EB252" i="30"/>
  <c r="EB253" i="30"/>
  <c r="EB254" i="30"/>
  <c r="EB255" i="30"/>
  <c r="EB256" i="30"/>
  <c r="EB257" i="30"/>
  <c r="EB258" i="30"/>
  <c r="EB259" i="30"/>
  <c r="EB260" i="30"/>
  <c r="EB261" i="30"/>
  <c r="EB262" i="30"/>
  <c r="EB263" i="30"/>
  <c r="EB264" i="30"/>
  <c r="EB265" i="30"/>
  <c r="EB266" i="30"/>
  <c r="EB267" i="30"/>
  <c r="EB268" i="30"/>
  <c r="EB269" i="30"/>
  <c r="EB270" i="30"/>
  <c r="EB271" i="30"/>
  <c r="EB272" i="30"/>
  <c r="EB273" i="30"/>
  <c r="EB274" i="30"/>
  <c r="EB275" i="30"/>
  <c r="EB276" i="30"/>
  <c r="EB277" i="30"/>
  <c r="EB278" i="30"/>
  <c r="EB279" i="30"/>
  <c r="EB280" i="30"/>
  <c r="EB281" i="30"/>
  <c r="EB282" i="30"/>
  <c r="EB283" i="30"/>
  <c r="EB284" i="30"/>
  <c r="EB285" i="30"/>
  <c r="EB286" i="30"/>
  <c r="EB287" i="30"/>
  <c r="EB288" i="30"/>
  <c r="EB289" i="30"/>
  <c r="EB290" i="30"/>
  <c r="EB291" i="30"/>
  <c r="EB292" i="30"/>
  <c r="EB293" i="30"/>
  <c r="EB294" i="30"/>
  <c r="EB295" i="30"/>
  <c r="EB296" i="30"/>
  <c r="EB297" i="30"/>
  <c r="EB298" i="30"/>
  <c r="EB299" i="30"/>
  <c r="EB300" i="30"/>
  <c r="EB301" i="30"/>
  <c r="EB302" i="30"/>
  <c r="EB303" i="30"/>
  <c r="EB304" i="30"/>
  <c r="EB305" i="30"/>
  <c r="EB306" i="30"/>
  <c r="EB307" i="30"/>
  <c r="EB308" i="30"/>
  <c r="EB309" i="30"/>
  <c r="EB310" i="30"/>
  <c r="EB311" i="30"/>
  <c r="EB312" i="30"/>
  <c r="EB313" i="30"/>
  <c r="EB314" i="30"/>
  <c r="EB315" i="30"/>
  <c r="EB316" i="30"/>
  <c r="EB317" i="30"/>
  <c r="EB318" i="30"/>
  <c r="EB319" i="30"/>
  <c r="EB320" i="30"/>
  <c r="EB321" i="30"/>
  <c r="EB322" i="30"/>
  <c r="EB323" i="30"/>
  <c r="EB324" i="30"/>
  <c r="EB325" i="30"/>
  <c r="EB326" i="30"/>
  <c r="EB327" i="30"/>
  <c r="EB328" i="30"/>
  <c r="EB329" i="30"/>
  <c r="EB330" i="30"/>
  <c r="EB331" i="30"/>
  <c r="EB332" i="30"/>
  <c r="EB333" i="30"/>
  <c r="EB334" i="30"/>
  <c r="EB335" i="30"/>
  <c r="EB336" i="30"/>
  <c r="EB337" i="30"/>
  <c r="EB338" i="30"/>
  <c r="EB339" i="30"/>
  <c r="EB340" i="30"/>
  <c r="EB341" i="30"/>
  <c r="EB342" i="30"/>
  <c r="EB343" i="30"/>
  <c r="EB344" i="30"/>
  <c r="EB345" i="30"/>
  <c r="EB346" i="30"/>
  <c r="EB347" i="30"/>
  <c r="EB348" i="30"/>
  <c r="EB349" i="30"/>
  <c r="EB350" i="30"/>
  <c r="EB351" i="30"/>
  <c r="EB352" i="30"/>
  <c r="EB353" i="30"/>
  <c r="EB354" i="30"/>
  <c r="EB355" i="30"/>
  <c r="EB356" i="30"/>
  <c r="EB357" i="30"/>
  <c r="EB358" i="30"/>
  <c r="EB359" i="30"/>
  <c r="EB360" i="30"/>
  <c r="EB361" i="30"/>
  <c r="EB362" i="30"/>
  <c r="EB363" i="30"/>
  <c r="EB364" i="30"/>
  <c r="EB365" i="30"/>
  <c r="EB366" i="30"/>
  <c r="EB367" i="30"/>
  <c r="EB368" i="30"/>
  <c r="EB369" i="30"/>
  <c r="EB370" i="30"/>
  <c r="EB371" i="30"/>
  <c r="EB372" i="30"/>
  <c r="EB373" i="30"/>
  <c r="EB374" i="30"/>
  <c r="EB375" i="30"/>
  <c r="EB376" i="30"/>
  <c r="EB377" i="30"/>
  <c r="EB378" i="30"/>
  <c r="EB379" i="30"/>
  <c r="EB380" i="30"/>
  <c r="EB381" i="30"/>
  <c r="EB382" i="30"/>
  <c r="EB383" i="30"/>
  <c r="EB384" i="30"/>
  <c r="EB385" i="30"/>
  <c r="EB386" i="30"/>
  <c r="EB387" i="30"/>
  <c r="EB388" i="30"/>
  <c r="EB389" i="30"/>
  <c r="EB390" i="30"/>
  <c r="EB391" i="30"/>
  <c r="EB392" i="30"/>
  <c r="EB393" i="30"/>
  <c r="EB394" i="30"/>
  <c r="EB395" i="30"/>
  <c r="EB396" i="30"/>
  <c r="EB397" i="30"/>
  <c r="EB398" i="30"/>
  <c r="EB399" i="30"/>
  <c r="EB400" i="30"/>
  <c r="EB401" i="30"/>
  <c r="EB402" i="30"/>
  <c r="EB403" i="30"/>
  <c r="EB404" i="30"/>
  <c r="EB405" i="30"/>
  <c r="EB406" i="30"/>
  <c r="EB407" i="30"/>
  <c r="EB408" i="30"/>
  <c r="EB409" i="30"/>
  <c r="EB410" i="30"/>
  <c r="EB411" i="30"/>
  <c r="EB412" i="30"/>
  <c r="EB413" i="30"/>
  <c r="EB414" i="30"/>
  <c r="EB415" i="30"/>
  <c r="EB416" i="30"/>
  <c r="EB417" i="30"/>
  <c r="EB418" i="30"/>
  <c r="EB419" i="30"/>
  <c r="EB420" i="30"/>
  <c r="EB421" i="30"/>
  <c r="EB422" i="30"/>
  <c r="EB423" i="30"/>
  <c r="EB424" i="30"/>
  <c r="EB425" i="30"/>
  <c r="EB426" i="30"/>
  <c r="EB427" i="30"/>
  <c r="EB428" i="30"/>
  <c r="EB429" i="30"/>
  <c r="EB430" i="30"/>
  <c r="EB431" i="30"/>
  <c r="EB432" i="30"/>
  <c r="EB433" i="30"/>
  <c r="EB434" i="30"/>
  <c r="EB435" i="30"/>
  <c r="EB436" i="30"/>
  <c r="EB437" i="30"/>
  <c r="EB438" i="30"/>
  <c r="EB439" i="30"/>
  <c r="EB440" i="30"/>
  <c r="EB441" i="30"/>
  <c r="EB442" i="30"/>
  <c r="EB443" i="30"/>
  <c r="EB444" i="30"/>
  <c r="EB445" i="30"/>
  <c r="EB446" i="30"/>
  <c r="EB447" i="30"/>
  <c r="EB448" i="30"/>
  <c r="EB449" i="30"/>
  <c r="EB450" i="30"/>
  <c r="EB451" i="30"/>
  <c r="EB452" i="30"/>
  <c r="EB453" i="30"/>
  <c r="EB454" i="30"/>
  <c r="EB455" i="30"/>
  <c r="EB456" i="30"/>
  <c r="EB457" i="30"/>
  <c r="EB458" i="30"/>
  <c r="EB459" i="30"/>
  <c r="EB460" i="30"/>
  <c r="EB461" i="30"/>
  <c r="EB462" i="30"/>
  <c r="EB463" i="30"/>
  <c r="EB464" i="30"/>
  <c r="EB465" i="30"/>
  <c r="EB466" i="30"/>
  <c r="EB467" i="30"/>
  <c r="EB468" i="30"/>
  <c r="EB469" i="30"/>
  <c r="EB470" i="30"/>
  <c r="EB471" i="30"/>
  <c r="EB472" i="30"/>
  <c r="EB473" i="30"/>
  <c r="EB474" i="30"/>
  <c r="EB475" i="30"/>
  <c r="EB476" i="30"/>
  <c r="EB477" i="30"/>
  <c r="EB478" i="30"/>
  <c r="EB479" i="30"/>
  <c r="EB480" i="30"/>
  <c r="EB481" i="30"/>
  <c r="EB482" i="30"/>
  <c r="EB483" i="30"/>
  <c r="EB484" i="30"/>
  <c r="EB485" i="30"/>
  <c r="EB486" i="30"/>
  <c r="EB487" i="30"/>
  <c r="EB488" i="30"/>
  <c r="EB489" i="30"/>
  <c r="EB490" i="30"/>
  <c r="EB491" i="30"/>
  <c r="EB492" i="30"/>
  <c r="EB493" i="30"/>
  <c r="EB494" i="30"/>
  <c r="EB495" i="30"/>
  <c r="EB496" i="30"/>
  <c r="EB497" i="30"/>
  <c r="EB498" i="30"/>
  <c r="EB499" i="30"/>
  <c r="EB500" i="30"/>
  <c r="EB501" i="30"/>
  <c r="EB502" i="30"/>
  <c r="EB503" i="30"/>
  <c r="EB504" i="30"/>
  <c r="EB505" i="30"/>
  <c r="EB506" i="30"/>
  <c r="EB507" i="30"/>
  <c r="EB508" i="30"/>
  <c r="EB509" i="30"/>
  <c r="EB510" i="30"/>
  <c r="EB511" i="30"/>
  <c r="EB512" i="30"/>
  <c r="EB513" i="30"/>
  <c r="EB514" i="30"/>
  <c r="EB515" i="30"/>
  <c r="EB516" i="30"/>
  <c r="EB517" i="30"/>
  <c r="EB518" i="30"/>
  <c r="EB519" i="30"/>
  <c r="EB520" i="30"/>
  <c r="EB521" i="30"/>
  <c r="EB522" i="30"/>
  <c r="EB523" i="30"/>
  <c r="EB524" i="30"/>
  <c r="EB525" i="30"/>
  <c r="EB526" i="30"/>
  <c r="EB527" i="30"/>
  <c r="EB528" i="30"/>
  <c r="EB529" i="30"/>
  <c r="EB530" i="30"/>
  <c r="EB531" i="30"/>
  <c r="EB532" i="30"/>
  <c r="EB533" i="30"/>
  <c r="EB534" i="30"/>
  <c r="EB535" i="30"/>
  <c r="EB536" i="30"/>
  <c r="EB537" i="30"/>
  <c r="EB538" i="30"/>
  <c r="EB539" i="30"/>
  <c r="EB540" i="30"/>
  <c r="EB541" i="30"/>
  <c r="EB542" i="30"/>
  <c r="EB543" i="30"/>
  <c r="EB544" i="30"/>
  <c r="EB545" i="30"/>
  <c r="EB546" i="30"/>
  <c r="EB547" i="30"/>
  <c r="EB548" i="30"/>
  <c r="EB549" i="30"/>
  <c r="EB550" i="30"/>
  <c r="EB551" i="30"/>
  <c r="EB552" i="30"/>
  <c r="EB553" i="30"/>
  <c r="EB554" i="30"/>
  <c r="EB555" i="30"/>
  <c r="EB556" i="30"/>
  <c r="EB557" i="30"/>
  <c r="EB558" i="30"/>
  <c r="EB559" i="30"/>
  <c r="EB560" i="30"/>
  <c r="EB561" i="30"/>
  <c r="EB562" i="30"/>
  <c r="EB563" i="30"/>
  <c r="EB564" i="30"/>
  <c r="EB565" i="30"/>
  <c r="EB566" i="30"/>
  <c r="EB567" i="30"/>
  <c r="EB568" i="30"/>
  <c r="EB569" i="30"/>
  <c r="EB570" i="30"/>
  <c r="EB571" i="30"/>
  <c r="EB572" i="30"/>
  <c r="EB573" i="30"/>
  <c r="EB574" i="30"/>
  <c r="EB575" i="30"/>
  <c r="EB576" i="30"/>
  <c r="EB577" i="30"/>
  <c r="EB578" i="30"/>
  <c r="EB579" i="30"/>
  <c r="EB580" i="30"/>
  <c r="EB581" i="30"/>
  <c r="EB582" i="30"/>
  <c r="EB583" i="30"/>
  <c r="EB584" i="30"/>
  <c r="EB585" i="30"/>
  <c r="EB586" i="30"/>
  <c r="EB587" i="30"/>
  <c r="EB588" i="30"/>
  <c r="EB589" i="30"/>
  <c r="EB590" i="30"/>
  <c r="EB591" i="30"/>
  <c r="EB592" i="30"/>
  <c r="EB593" i="30"/>
  <c r="EB594" i="30"/>
  <c r="EB595" i="30"/>
  <c r="EB596" i="30"/>
  <c r="EB597" i="30"/>
  <c r="EB598" i="30"/>
  <c r="EB599" i="30"/>
  <c r="EB600" i="30"/>
  <c r="EB601" i="30"/>
  <c r="EB602" i="30"/>
  <c r="EB603" i="30"/>
  <c r="EB604" i="30"/>
  <c r="EB605" i="30"/>
  <c r="EB606" i="30"/>
  <c r="EB607" i="30"/>
  <c r="EB608" i="30"/>
  <c r="EB609" i="30"/>
  <c r="EB610" i="30"/>
  <c r="EB611" i="30"/>
  <c r="EB612" i="30"/>
  <c r="EB613" i="30"/>
  <c r="EB614" i="30"/>
  <c r="EB615" i="30"/>
  <c r="EB616" i="30"/>
  <c r="EB617" i="30"/>
  <c r="EB618" i="30"/>
  <c r="EB619" i="30"/>
  <c r="EB620" i="30"/>
  <c r="EB621" i="30"/>
  <c r="EB622" i="30"/>
  <c r="EB623" i="30"/>
  <c r="EB624" i="30"/>
  <c r="EB625" i="30"/>
  <c r="EB626" i="30"/>
  <c r="EB627" i="30"/>
  <c r="EB628" i="30"/>
  <c r="EB629" i="30"/>
  <c r="EB630" i="30"/>
  <c r="EB631" i="30"/>
  <c r="EB632" i="30"/>
  <c r="EB633" i="30"/>
  <c r="EB634" i="30"/>
  <c r="EB635" i="30"/>
  <c r="EB636" i="30"/>
  <c r="EB637" i="30"/>
  <c r="EB638" i="30"/>
  <c r="EB639" i="30"/>
  <c r="EB640" i="30"/>
  <c r="EB641" i="30"/>
  <c r="EB642" i="30"/>
  <c r="EB643" i="30"/>
  <c r="EB644" i="30"/>
  <c r="EB645" i="30"/>
  <c r="EB646" i="30"/>
  <c r="EB647" i="30"/>
  <c r="EB648" i="30"/>
  <c r="EB649" i="30"/>
  <c r="EB650" i="30"/>
  <c r="EB651" i="30"/>
  <c r="EB652" i="30"/>
  <c r="EB653" i="30"/>
  <c r="EB654" i="30"/>
  <c r="EB655" i="30"/>
  <c r="EB656" i="30"/>
  <c r="EB657" i="30"/>
  <c r="EB658" i="30"/>
  <c r="EB659" i="30"/>
  <c r="EB660" i="30"/>
  <c r="EB661" i="30"/>
  <c r="EB662" i="30"/>
  <c r="EB663" i="30"/>
  <c r="EB664" i="30"/>
  <c r="EB665" i="30"/>
  <c r="EB666" i="30"/>
  <c r="EB667" i="30"/>
  <c r="EB668" i="30"/>
  <c r="EB669" i="30"/>
  <c r="EB670" i="30"/>
  <c r="EB671" i="30"/>
  <c r="EB672" i="30"/>
  <c r="EB673" i="30"/>
  <c r="EB674" i="30"/>
  <c r="EB675" i="30"/>
  <c r="EB676" i="30"/>
  <c r="EB677" i="30"/>
  <c r="EB678" i="30"/>
  <c r="EB679" i="30"/>
  <c r="EB680" i="30"/>
  <c r="EB681" i="30"/>
  <c r="EB682" i="30"/>
  <c r="EB683" i="30"/>
  <c r="EB684" i="30"/>
  <c r="EB685" i="30"/>
  <c r="EB686" i="30"/>
  <c r="EB687" i="30"/>
  <c r="EB688" i="30"/>
  <c r="EB689" i="30"/>
  <c r="EB690" i="30"/>
  <c r="EB691" i="30"/>
  <c r="EB692" i="30"/>
  <c r="EB693" i="30"/>
  <c r="EB694" i="30"/>
  <c r="EB695" i="30"/>
  <c r="EB696" i="30"/>
  <c r="EB697" i="30"/>
  <c r="EB698" i="30"/>
  <c r="EB699" i="30"/>
  <c r="EB700" i="30"/>
  <c r="EB701" i="30"/>
  <c r="EB702" i="30"/>
  <c r="EB703" i="30"/>
  <c r="EB704" i="30"/>
  <c r="EB705" i="30"/>
  <c r="EB706" i="30"/>
  <c r="EB707" i="30"/>
  <c r="EB708" i="30"/>
  <c r="EB709" i="30"/>
  <c r="EB710" i="30"/>
  <c r="EB711" i="30"/>
  <c r="EB712" i="30"/>
  <c r="EB713" i="30"/>
  <c r="EB714" i="30"/>
  <c r="EB715" i="30"/>
  <c r="EB716" i="30"/>
  <c r="EB717" i="30"/>
  <c r="EB718" i="30"/>
  <c r="EB719" i="30"/>
  <c r="EB720" i="30"/>
  <c r="EB721" i="30"/>
  <c r="EB722" i="30"/>
  <c r="EB723" i="30"/>
  <c r="EB724" i="30"/>
  <c r="EB725" i="30"/>
  <c r="EB726" i="30"/>
  <c r="EB727" i="30"/>
  <c r="EB728" i="30"/>
  <c r="EB729" i="30"/>
  <c r="EB730" i="30"/>
  <c r="EB731" i="30"/>
  <c r="EB732" i="30"/>
  <c r="EB733" i="30"/>
  <c r="EB734" i="30"/>
  <c r="EB735" i="30"/>
  <c r="EB736" i="30"/>
  <c r="EB737" i="30"/>
  <c r="EB738" i="30"/>
  <c r="EB739" i="30"/>
  <c r="EB740" i="30"/>
  <c r="EB741" i="30"/>
  <c r="EB742" i="30"/>
  <c r="EB743" i="30"/>
  <c r="EB744" i="30"/>
  <c r="EB745" i="30"/>
  <c r="EB746" i="30"/>
  <c r="EB747" i="30"/>
  <c r="EB748" i="30"/>
  <c r="EB749" i="30"/>
  <c r="EB750" i="30"/>
  <c r="EB751" i="30"/>
  <c r="EB752" i="30"/>
  <c r="EB753" i="30"/>
  <c r="EB754" i="30"/>
  <c r="EB755" i="30"/>
  <c r="EB756" i="30"/>
  <c r="EB757" i="30"/>
  <c r="EB758" i="30"/>
  <c r="EB759" i="30"/>
  <c r="EO6" i="30"/>
  <c r="EX6" i="30"/>
  <c r="EY6" i="30"/>
  <c r="FB6" i="30"/>
  <c r="FC6" i="30"/>
  <c r="FD6" i="30"/>
  <c r="FE6" i="30"/>
  <c r="EQ7" i="30"/>
  <c r="ER7" i="30"/>
  <c r="ES7" i="30"/>
  <c r="CM3" i="30"/>
  <c r="CM4" i="30"/>
  <c r="CM5" i="30"/>
  <c r="CM6" i="30"/>
  <c r="CM7" i="30"/>
  <c r="CM8" i="30"/>
  <c r="CM9" i="30"/>
  <c r="CM10" i="30"/>
  <c r="CM11" i="30"/>
  <c r="CM12" i="30"/>
  <c r="CM13" i="30"/>
  <c r="CM14" i="30"/>
  <c r="CM15" i="30"/>
  <c r="CM16" i="30"/>
  <c r="CM17" i="30"/>
  <c r="CM18" i="30"/>
  <c r="CM19" i="30"/>
  <c r="CM20" i="30"/>
  <c r="CM21" i="30"/>
  <c r="CM22" i="30"/>
  <c r="CM23" i="30"/>
  <c r="CM24" i="30"/>
  <c r="CM25" i="30"/>
  <c r="CM26" i="30"/>
  <c r="CM27" i="30"/>
  <c r="CM28" i="30"/>
  <c r="CM29" i="30"/>
  <c r="CM30" i="30"/>
  <c r="CM31" i="30"/>
  <c r="CM32" i="30"/>
  <c r="CM33" i="30"/>
  <c r="CM34" i="30"/>
  <c r="CM35" i="30"/>
  <c r="CM36" i="30"/>
  <c r="CM37" i="30"/>
  <c r="CM38" i="30"/>
  <c r="CM39" i="30"/>
  <c r="CM40" i="30"/>
  <c r="CM41" i="30"/>
  <c r="CM42" i="30"/>
  <c r="CM43" i="30"/>
  <c r="CM44" i="30"/>
  <c r="CM45" i="30"/>
  <c r="CM46" i="30"/>
  <c r="CM47" i="30"/>
  <c r="CM48" i="30"/>
  <c r="CM49" i="30"/>
  <c r="CM50" i="30"/>
  <c r="CM51" i="30"/>
  <c r="CM52" i="30"/>
  <c r="CM53" i="30"/>
  <c r="CM54" i="30"/>
  <c r="CM55" i="30"/>
  <c r="CM56" i="30"/>
  <c r="CM57" i="30"/>
  <c r="CM58" i="30"/>
  <c r="CM59" i="30"/>
  <c r="CM60" i="30"/>
  <c r="CM61" i="30"/>
  <c r="CM62" i="30"/>
  <c r="CM63" i="30"/>
  <c r="CM64" i="30"/>
  <c r="CM65" i="30"/>
  <c r="CM66" i="30"/>
  <c r="CM67" i="30"/>
  <c r="CM68" i="30"/>
  <c r="CM69" i="30"/>
  <c r="CM70" i="30"/>
  <c r="CM71" i="30"/>
  <c r="CM72" i="30"/>
  <c r="CM73" i="30"/>
  <c r="CM74" i="30"/>
  <c r="CM75" i="30"/>
  <c r="CM76" i="30"/>
  <c r="CM77" i="30"/>
  <c r="CM78" i="30"/>
  <c r="CM79" i="30"/>
  <c r="CM80" i="30"/>
  <c r="CM81" i="30"/>
  <c r="CM82" i="30"/>
  <c r="CM83" i="30"/>
  <c r="CM84" i="30"/>
  <c r="CM85" i="30"/>
  <c r="CM86" i="30"/>
  <c r="CM87" i="30"/>
  <c r="CM88" i="30"/>
  <c r="CM89" i="30"/>
  <c r="CM90" i="30"/>
  <c r="CM91" i="30"/>
  <c r="CM92" i="30"/>
  <c r="CM93" i="30"/>
  <c r="CM94" i="30"/>
  <c r="CM95" i="30"/>
  <c r="CM96" i="30"/>
  <c r="CM97" i="30"/>
  <c r="CM98" i="30"/>
  <c r="CM99" i="30"/>
  <c r="CM100" i="30"/>
  <c r="CM101" i="30"/>
  <c r="CM102" i="30"/>
  <c r="CM103" i="30"/>
  <c r="CM104" i="30"/>
  <c r="CM105" i="30"/>
  <c r="CM106" i="30"/>
  <c r="CM107" i="30"/>
  <c r="CM108" i="30"/>
  <c r="CM109" i="30"/>
  <c r="CM110" i="30"/>
  <c r="CM111" i="30"/>
  <c r="CM112" i="30"/>
  <c r="CM113" i="30"/>
  <c r="CM114" i="30"/>
  <c r="CM115" i="30"/>
  <c r="CM116" i="30"/>
  <c r="CM117" i="30"/>
  <c r="CM118" i="30"/>
  <c r="CM119" i="30"/>
  <c r="CM120" i="30"/>
  <c r="CM121" i="30"/>
  <c r="CM122" i="30"/>
  <c r="CM123" i="30"/>
  <c r="CM124" i="30"/>
  <c r="CM125" i="30"/>
  <c r="CM126" i="30"/>
  <c r="CM127" i="30"/>
  <c r="CM128" i="30"/>
  <c r="CM129" i="30"/>
  <c r="CM130" i="30"/>
  <c r="CM131" i="30"/>
  <c r="CM132" i="30"/>
  <c r="CM133" i="30"/>
  <c r="CM134" i="30"/>
  <c r="CM135" i="30"/>
  <c r="CM136" i="30"/>
  <c r="CM137" i="30"/>
  <c r="CM138" i="30"/>
  <c r="CM139" i="30"/>
  <c r="CM140" i="30"/>
  <c r="CM141" i="30"/>
  <c r="CM142" i="30"/>
  <c r="CM143" i="30"/>
  <c r="CM144" i="30"/>
  <c r="CM145" i="30"/>
  <c r="CM146" i="30"/>
  <c r="CM147" i="30"/>
  <c r="CM148" i="30"/>
  <c r="CM149" i="30"/>
  <c r="CM150" i="30"/>
  <c r="CM151" i="30"/>
  <c r="CM152" i="30"/>
  <c r="CM153" i="30"/>
  <c r="CM154" i="30"/>
  <c r="CM155" i="30"/>
  <c r="CM156" i="30"/>
  <c r="CM157" i="30"/>
  <c r="CM158" i="30"/>
  <c r="CM159" i="30"/>
  <c r="CM160" i="30"/>
  <c r="CM161" i="30"/>
  <c r="CM162" i="30"/>
  <c r="CM163" i="30"/>
  <c r="CM164" i="30"/>
  <c r="CM165" i="30"/>
  <c r="CM166" i="30"/>
  <c r="CM167" i="30"/>
  <c r="CM168" i="30"/>
  <c r="CM169" i="30"/>
  <c r="CM170" i="30"/>
  <c r="CM171" i="30"/>
  <c r="CM172" i="30"/>
  <c r="CM173" i="30"/>
  <c r="CM174" i="30"/>
  <c r="CM175" i="30"/>
  <c r="CM176" i="30"/>
  <c r="CM177" i="30"/>
  <c r="CM178" i="30"/>
  <c r="CM179" i="30"/>
  <c r="CM180" i="30"/>
  <c r="CM181" i="30"/>
  <c r="CM182" i="30"/>
  <c r="CM183" i="30"/>
  <c r="CM184" i="30"/>
  <c r="CM185" i="30"/>
  <c r="CM186" i="30"/>
  <c r="CM187" i="30"/>
  <c r="CM188" i="30"/>
  <c r="CM189" i="30"/>
  <c r="CM190" i="30"/>
  <c r="CM191" i="30"/>
  <c r="CM192" i="30"/>
  <c r="CM193" i="30"/>
  <c r="CM194" i="30"/>
  <c r="CM195" i="30"/>
  <c r="CM196" i="30"/>
  <c r="CM197" i="30"/>
  <c r="CM198" i="30"/>
  <c r="CM199" i="30"/>
  <c r="CM200" i="30"/>
  <c r="CM201" i="30"/>
  <c r="CM202" i="30"/>
  <c r="CM203" i="30"/>
  <c r="CM204" i="30"/>
  <c r="CM205" i="30"/>
  <c r="CM206" i="30"/>
  <c r="CM207" i="30"/>
  <c r="CM208" i="30"/>
  <c r="CM209" i="30"/>
  <c r="CM210" i="30"/>
  <c r="CM211" i="30"/>
  <c r="CM212" i="30"/>
  <c r="CM213" i="30"/>
  <c r="CM214" i="30"/>
  <c r="CM215" i="30"/>
  <c r="CM216" i="30"/>
  <c r="CM217" i="30"/>
  <c r="CM218" i="30"/>
  <c r="CM219" i="30"/>
  <c r="CM220" i="30"/>
  <c r="CM221" i="30"/>
  <c r="CM222" i="30"/>
  <c r="CM223" i="30"/>
  <c r="CM224" i="30"/>
  <c r="CM225" i="30"/>
  <c r="CM226" i="30"/>
  <c r="CM227" i="30"/>
  <c r="CM228" i="30"/>
  <c r="CM229" i="30"/>
  <c r="CM230" i="30"/>
  <c r="CM231" i="30"/>
  <c r="CM232" i="30"/>
  <c r="CM233" i="30"/>
  <c r="CM234" i="30"/>
  <c r="CM235" i="30"/>
  <c r="CM236" i="30"/>
  <c r="CM237" i="30"/>
  <c r="CM238" i="30"/>
  <c r="CM239" i="30"/>
  <c r="CM240" i="30"/>
  <c r="CM241" i="30"/>
  <c r="CM242" i="30"/>
  <c r="CM243" i="30"/>
  <c r="CM244" i="30"/>
  <c r="CM245" i="30"/>
  <c r="CM246" i="30"/>
  <c r="CM247" i="30"/>
  <c r="CM248" i="30"/>
  <c r="CM249" i="30"/>
  <c r="CM250" i="30"/>
  <c r="CM251" i="30"/>
  <c r="CM252" i="30"/>
  <c r="CM253" i="30"/>
  <c r="CM254" i="30"/>
  <c r="CM255" i="30"/>
  <c r="CM256" i="30"/>
  <c r="CM257" i="30"/>
  <c r="CM258" i="30"/>
  <c r="CM259" i="30"/>
  <c r="CM260" i="30"/>
  <c r="CM261" i="30"/>
  <c r="CM262" i="30"/>
  <c r="CM263" i="30"/>
  <c r="CM264" i="30"/>
  <c r="CM265" i="30"/>
  <c r="CM266" i="30"/>
  <c r="CM267" i="30"/>
  <c r="CM268" i="30"/>
  <c r="CM269" i="30"/>
  <c r="CM270" i="30"/>
  <c r="CM271" i="30"/>
  <c r="CM272" i="30"/>
  <c r="CM273" i="30"/>
  <c r="CM274" i="30"/>
  <c r="CM275" i="30"/>
  <c r="CM276" i="30"/>
  <c r="CM277" i="30"/>
  <c r="CM278" i="30"/>
  <c r="CM279" i="30"/>
  <c r="CM280" i="30"/>
  <c r="CM281" i="30"/>
  <c r="CM282" i="30"/>
  <c r="CM283" i="30"/>
  <c r="CM284" i="30"/>
  <c r="CM285" i="30"/>
  <c r="CM286" i="30"/>
  <c r="CM287" i="30"/>
  <c r="CM288" i="30"/>
  <c r="CM289" i="30"/>
  <c r="CM290" i="30"/>
  <c r="CM291" i="30"/>
  <c r="CM292" i="30"/>
  <c r="CM293" i="30"/>
  <c r="CM294" i="30"/>
  <c r="CM295" i="30"/>
  <c r="CM296" i="30"/>
  <c r="CM297" i="30"/>
  <c r="CM298" i="30"/>
  <c r="CM299" i="30"/>
  <c r="CM300" i="30"/>
  <c r="CM301" i="30"/>
  <c r="CM302" i="30"/>
  <c r="CM303" i="30"/>
  <c r="CM304" i="30"/>
  <c r="CM305" i="30"/>
  <c r="CM306" i="30"/>
  <c r="CM307" i="30"/>
  <c r="CM308" i="30"/>
  <c r="CM309" i="30"/>
  <c r="CM310" i="30"/>
  <c r="CM311" i="30"/>
  <c r="CM312" i="30"/>
  <c r="CM313" i="30"/>
  <c r="CM314" i="30"/>
  <c r="CM315" i="30"/>
  <c r="CM316" i="30"/>
  <c r="CM317" i="30"/>
  <c r="CM318" i="30"/>
  <c r="CM319" i="30"/>
  <c r="CM320" i="30"/>
  <c r="CM321" i="30"/>
  <c r="CM322" i="30"/>
  <c r="CM323" i="30"/>
  <c r="CM324" i="30"/>
  <c r="CM325" i="30"/>
  <c r="CM326" i="30"/>
  <c r="CM327" i="30"/>
  <c r="CM328" i="30"/>
  <c r="CM329" i="30"/>
  <c r="CM330" i="30"/>
  <c r="CM331" i="30"/>
  <c r="CM332" i="30"/>
  <c r="CM333" i="30"/>
  <c r="CM334" i="30"/>
  <c r="CM335" i="30"/>
  <c r="CM336" i="30"/>
  <c r="CM337" i="30"/>
  <c r="CM338" i="30"/>
  <c r="CM339" i="30"/>
  <c r="CM340" i="30"/>
  <c r="CM341" i="30"/>
  <c r="CM342" i="30"/>
  <c r="CM343" i="30"/>
  <c r="CM344" i="30"/>
  <c r="CM345" i="30"/>
  <c r="CM346" i="30"/>
  <c r="CM347" i="30"/>
  <c r="CM348" i="30"/>
  <c r="CM349" i="30"/>
  <c r="CM350" i="30"/>
  <c r="CM351" i="30"/>
  <c r="CM352" i="30"/>
  <c r="CM353" i="30"/>
  <c r="CM354" i="30"/>
  <c r="CM355" i="30"/>
  <c r="CM356" i="30"/>
  <c r="CM357" i="30"/>
  <c r="CM358" i="30"/>
  <c r="CM359" i="30"/>
  <c r="CM360" i="30"/>
  <c r="CM361" i="30"/>
  <c r="CM362" i="30"/>
  <c r="CM363" i="30"/>
  <c r="CM364" i="30"/>
  <c r="CM365" i="30"/>
  <c r="CM366" i="30"/>
  <c r="CM367" i="30"/>
  <c r="CM368" i="30"/>
  <c r="CM369" i="30"/>
  <c r="CM370" i="30"/>
  <c r="CM371" i="30"/>
  <c r="CM372" i="30"/>
  <c r="CM373" i="30"/>
  <c r="CM374" i="30"/>
  <c r="CM375" i="30"/>
  <c r="CM376" i="30"/>
  <c r="CM377" i="30"/>
  <c r="CM378" i="30"/>
  <c r="CM379" i="30"/>
  <c r="CM380" i="30"/>
  <c r="CM381" i="30"/>
  <c r="CM382" i="30"/>
  <c r="CM383" i="30"/>
  <c r="CM384" i="30"/>
  <c r="CM385" i="30"/>
  <c r="CM386" i="30"/>
  <c r="CM387" i="30"/>
  <c r="CM388" i="30"/>
  <c r="CM389" i="30"/>
  <c r="CM390" i="30"/>
  <c r="CM391" i="30"/>
  <c r="CM392" i="30"/>
  <c r="CM393" i="30"/>
  <c r="CM394" i="30"/>
  <c r="CM395" i="30"/>
  <c r="CM396" i="30"/>
  <c r="CM397" i="30"/>
  <c r="CM398" i="30"/>
  <c r="CM399" i="30"/>
  <c r="CM400" i="30"/>
  <c r="CM401" i="30"/>
  <c r="CM402" i="30"/>
  <c r="CM403" i="30"/>
  <c r="CM404" i="30"/>
  <c r="CM405" i="30"/>
  <c r="CM406" i="30"/>
  <c r="CM407" i="30"/>
  <c r="CM408" i="30"/>
  <c r="CM409" i="30"/>
  <c r="CM410" i="30"/>
  <c r="CM411" i="30"/>
  <c r="CM412" i="30"/>
  <c r="CM413" i="30"/>
  <c r="CM414" i="30"/>
  <c r="CM415" i="30"/>
  <c r="CM416" i="30"/>
  <c r="CM417" i="30"/>
  <c r="CM418" i="30"/>
  <c r="CM419" i="30"/>
  <c r="CM420" i="30"/>
  <c r="CM421" i="30"/>
  <c r="CM422" i="30"/>
  <c r="CM423" i="30"/>
  <c r="CM424" i="30"/>
  <c r="CM425" i="30"/>
  <c r="CM426" i="30"/>
  <c r="CM427" i="30"/>
  <c r="CM428" i="30"/>
  <c r="CM429" i="30"/>
  <c r="CM430" i="30"/>
  <c r="CM431" i="30"/>
  <c r="CM432" i="30"/>
  <c r="CM433" i="30"/>
  <c r="CM434" i="30"/>
  <c r="CM435" i="30"/>
  <c r="CM436" i="30"/>
  <c r="CM437" i="30"/>
  <c r="CM438" i="30"/>
  <c r="CM439" i="30"/>
  <c r="CM440" i="30"/>
  <c r="CM441" i="30"/>
  <c r="CM442" i="30"/>
  <c r="CM443" i="30"/>
  <c r="CM444" i="30"/>
  <c r="CM445" i="30"/>
  <c r="CM446" i="30"/>
  <c r="CM447" i="30"/>
  <c r="CM448" i="30"/>
  <c r="CM449" i="30"/>
  <c r="CM450" i="30"/>
  <c r="CM451" i="30"/>
  <c r="CM452" i="30"/>
  <c r="CM453" i="30"/>
  <c r="CM454" i="30"/>
  <c r="CM455" i="30"/>
  <c r="CM456" i="30"/>
  <c r="CM457" i="30"/>
  <c r="CM458" i="30"/>
  <c r="CM459" i="30"/>
  <c r="CM460" i="30"/>
  <c r="CM461" i="30"/>
  <c r="CM462" i="30"/>
  <c r="CM463" i="30"/>
  <c r="CM464" i="30"/>
  <c r="CM465" i="30"/>
  <c r="CM466" i="30"/>
  <c r="CM467" i="30"/>
  <c r="CM468" i="30"/>
  <c r="CM469" i="30"/>
  <c r="CM470" i="30"/>
  <c r="CM471" i="30"/>
  <c r="CM472" i="30"/>
  <c r="CM473" i="30"/>
  <c r="CM474" i="30"/>
  <c r="CM475" i="30"/>
  <c r="CM476" i="30"/>
  <c r="CM477" i="30"/>
  <c r="CM478" i="30"/>
  <c r="CM479" i="30"/>
  <c r="CM480" i="30"/>
  <c r="CM481" i="30"/>
  <c r="CM482" i="30"/>
  <c r="CM483" i="30"/>
  <c r="CM484" i="30"/>
  <c r="CM485" i="30"/>
  <c r="CM486" i="30"/>
  <c r="CM487" i="30"/>
  <c r="CM488" i="30"/>
  <c r="CM489" i="30"/>
  <c r="CM490" i="30"/>
  <c r="CM491" i="30"/>
  <c r="CM492" i="30"/>
  <c r="CM493" i="30"/>
  <c r="CM494" i="30"/>
  <c r="CM495" i="30"/>
  <c r="CM496" i="30"/>
  <c r="CM497" i="30"/>
  <c r="CM498" i="30"/>
  <c r="CM499" i="30"/>
  <c r="CM500" i="30"/>
  <c r="CM501" i="30"/>
  <c r="CM502" i="30"/>
  <c r="CM503" i="30"/>
  <c r="CM504" i="30"/>
  <c r="CM505" i="30"/>
  <c r="CM506" i="30"/>
  <c r="CM507" i="30"/>
  <c r="CM508" i="30"/>
  <c r="CM509" i="30"/>
  <c r="CM510" i="30"/>
  <c r="CM511" i="30"/>
  <c r="CM512" i="30"/>
  <c r="CM513" i="30"/>
  <c r="CM514" i="30"/>
  <c r="CM515" i="30"/>
  <c r="CM516" i="30"/>
  <c r="CM517" i="30"/>
  <c r="CM518" i="30"/>
  <c r="CM519" i="30"/>
  <c r="CM520" i="30"/>
  <c r="CM521" i="30"/>
  <c r="CM522" i="30"/>
  <c r="CM523" i="30"/>
  <c r="CM524" i="30"/>
  <c r="CM525" i="30"/>
  <c r="CM526" i="30"/>
  <c r="CM527" i="30"/>
  <c r="CM528" i="30"/>
  <c r="CM529" i="30"/>
  <c r="CM530" i="30"/>
  <c r="CM531" i="30"/>
  <c r="CM532" i="30"/>
  <c r="CM533" i="30"/>
  <c r="CM534" i="30"/>
  <c r="CM535" i="30"/>
  <c r="CM536" i="30"/>
  <c r="CM537" i="30"/>
  <c r="CM538" i="30"/>
  <c r="CM539" i="30"/>
  <c r="CM540" i="30"/>
  <c r="CM541" i="30"/>
  <c r="CM542" i="30"/>
  <c r="CM543" i="30"/>
  <c r="CM544" i="30"/>
  <c r="CM545" i="30"/>
  <c r="CM546" i="30"/>
  <c r="CM547" i="30"/>
  <c r="CM548" i="30"/>
  <c r="CM549" i="30"/>
  <c r="CM550" i="30"/>
  <c r="CM551" i="30"/>
  <c r="CM552" i="30"/>
  <c r="CM553" i="30"/>
  <c r="CM554" i="30"/>
  <c r="CM555" i="30"/>
  <c r="CM556" i="30"/>
  <c r="CM557" i="30"/>
  <c r="CM558" i="30"/>
  <c r="CM559" i="30"/>
  <c r="CM560" i="30"/>
  <c r="CM561" i="30"/>
  <c r="CM562" i="30"/>
  <c r="CM563" i="30"/>
  <c r="CM564" i="30"/>
  <c r="CM565" i="30"/>
  <c r="CM566" i="30"/>
  <c r="CM567" i="30"/>
  <c r="CM568" i="30"/>
  <c r="CM569" i="30"/>
  <c r="CM570" i="30"/>
  <c r="CM571" i="30"/>
  <c r="CM572" i="30"/>
  <c r="CM573" i="30"/>
  <c r="CM574" i="30"/>
  <c r="CM575" i="30"/>
  <c r="CM576" i="30"/>
  <c r="CM577" i="30"/>
  <c r="CM578" i="30"/>
  <c r="CM579" i="30"/>
  <c r="CM580" i="30"/>
  <c r="CM581" i="30"/>
  <c r="CM582" i="30"/>
  <c r="CM583" i="30"/>
  <c r="CM584" i="30"/>
  <c r="CM585" i="30"/>
  <c r="CM586" i="30"/>
  <c r="CM587" i="30"/>
  <c r="CM588" i="30"/>
  <c r="CM589" i="30"/>
  <c r="CM590" i="30"/>
  <c r="CM591" i="30"/>
  <c r="CM592" i="30"/>
  <c r="CM593" i="30"/>
  <c r="CM594" i="30"/>
  <c r="CM595" i="30"/>
  <c r="CM596" i="30"/>
  <c r="CM597" i="30"/>
  <c r="CM598" i="30"/>
  <c r="CM599" i="30"/>
  <c r="CM600" i="30"/>
  <c r="CM601" i="30"/>
  <c r="CM602" i="30"/>
  <c r="CM603" i="30"/>
  <c r="CM604" i="30"/>
  <c r="CM605" i="30"/>
  <c r="CM606" i="30"/>
  <c r="CM607" i="30"/>
  <c r="CM608" i="30"/>
  <c r="CM609" i="30"/>
  <c r="CM610" i="30"/>
  <c r="CM611" i="30"/>
  <c r="CM612" i="30"/>
  <c r="CM613" i="30"/>
  <c r="CM614" i="30"/>
  <c r="CM615" i="30"/>
  <c r="CM616" i="30"/>
  <c r="CM617" i="30"/>
  <c r="CM618" i="30"/>
  <c r="CM619" i="30"/>
  <c r="CM620" i="30"/>
  <c r="CM621" i="30"/>
  <c r="CM622" i="30"/>
  <c r="CM623" i="30"/>
  <c r="CM624" i="30"/>
  <c r="CM625" i="30"/>
  <c r="CM626" i="30"/>
  <c r="CM627" i="30"/>
  <c r="CM628" i="30"/>
  <c r="CM629" i="30"/>
  <c r="CM630" i="30"/>
  <c r="CM631" i="30"/>
  <c r="CM632" i="30"/>
  <c r="CM633" i="30"/>
  <c r="CM634" i="30"/>
  <c r="CM635" i="30"/>
  <c r="CM636" i="30"/>
  <c r="CM637" i="30"/>
  <c r="CM638" i="30"/>
  <c r="CM639" i="30"/>
  <c r="CM640" i="30"/>
  <c r="CM641" i="30"/>
  <c r="CM642" i="30"/>
  <c r="CM643" i="30"/>
  <c r="CM644" i="30"/>
  <c r="CM645" i="30"/>
  <c r="CM646" i="30"/>
  <c r="CM647" i="30"/>
  <c r="CM648" i="30"/>
  <c r="CM649" i="30"/>
  <c r="CM650" i="30"/>
  <c r="CM651" i="30"/>
  <c r="CM652" i="30"/>
  <c r="CM653" i="30"/>
  <c r="CM654" i="30"/>
  <c r="CM655" i="30"/>
  <c r="CM656" i="30"/>
  <c r="CM657" i="30"/>
  <c r="CM658" i="30"/>
  <c r="CM659" i="30"/>
  <c r="CM660" i="30"/>
  <c r="CM661" i="30"/>
  <c r="CM662" i="30"/>
  <c r="CM663" i="30"/>
  <c r="CM664" i="30"/>
  <c r="CM665" i="30"/>
  <c r="CM666" i="30"/>
  <c r="CM667" i="30"/>
  <c r="CM668" i="30"/>
  <c r="CM669" i="30"/>
  <c r="CM670" i="30"/>
  <c r="CM671" i="30"/>
  <c r="CM672" i="30"/>
  <c r="CM673" i="30"/>
  <c r="CM674" i="30"/>
  <c r="CM675" i="30"/>
  <c r="CM676" i="30"/>
  <c r="CM677" i="30"/>
  <c r="CM678" i="30"/>
  <c r="CM679" i="30"/>
  <c r="CM680" i="30"/>
  <c r="CM681" i="30"/>
  <c r="CM682" i="30"/>
  <c r="CM683" i="30"/>
  <c r="CM684" i="30"/>
  <c r="CM685" i="30"/>
  <c r="CM686" i="30"/>
  <c r="CM687" i="30"/>
  <c r="CM688" i="30"/>
  <c r="CM689" i="30"/>
  <c r="CM690" i="30"/>
  <c r="CM691" i="30"/>
  <c r="CM692" i="30"/>
  <c r="CM693" i="30"/>
  <c r="CM694" i="30"/>
  <c r="CM695" i="30"/>
  <c r="CM696" i="30"/>
  <c r="CM697" i="30"/>
  <c r="CM698" i="30"/>
  <c r="CM699" i="30"/>
  <c r="CM700" i="30"/>
  <c r="CM701" i="30"/>
  <c r="CM702" i="30"/>
  <c r="CM703" i="30"/>
  <c r="CM704" i="30"/>
  <c r="CM705" i="30"/>
  <c r="CM706" i="30"/>
  <c r="CM707" i="30"/>
  <c r="CM708" i="30"/>
  <c r="CM709" i="30"/>
  <c r="CM710" i="30"/>
  <c r="CM711" i="30"/>
  <c r="CM712" i="30"/>
  <c r="CM713" i="30"/>
  <c r="CM714" i="30"/>
  <c r="CM715" i="30"/>
  <c r="CM716" i="30"/>
  <c r="CM717" i="30"/>
  <c r="CM718" i="30"/>
  <c r="CM719" i="30"/>
  <c r="CM720" i="30"/>
  <c r="CM721" i="30"/>
  <c r="CM722" i="30"/>
  <c r="CM723" i="30"/>
  <c r="CM724" i="30"/>
  <c r="CM725" i="30"/>
  <c r="CM726" i="30"/>
  <c r="CM727" i="30"/>
  <c r="CM728" i="30"/>
  <c r="CM729" i="30"/>
  <c r="CM730" i="30"/>
  <c r="CM731" i="30"/>
  <c r="CM732" i="30"/>
  <c r="CM733" i="30"/>
  <c r="CM734" i="30"/>
  <c r="CM735" i="30"/>
  <c r="CM736" i="30"/>
  <c r="CM737" i="30"/>
  <c r="CM738" i="30"/>
  <c r="CM739" i="30"/>
  <c r="CM740" i="30"/>
  <c r="CM741" i="30"/>
  <c r="CM742" i="30"/>
  <c r="CM743" i="30"/>
  <c r="CM744" i="30"/>
  <c r="CM745" i="30"/>
  <c r="CM746" i="30"/>
  <c r="CM747" i="30"/>
  <c r="CM748" i="30"/>
  <c r="CM749" i="30"/>
  <c r="CM750" i="30"/>
  <c r="CM751" i="30"/>
  <c r="CM752" i="30"/>
  <c r="CM753" i="30"/>
  <c r="CM754" i="30"/>
  <c r="CM755" i="30"/>
  <c r="CM756" i="30"/>
  <c r="CM757" i="30"/>
  <c r="CM758" i="30"/>
  <c r="CM759" i="30"/>
  <c r="EV7" i="30"/>
  <c r="EW7" i="30"/>
  <c r="CN3" i="30"/>
  <c r="CN4" i="30"/>
  <c r="CN5" i="30"/>
  <c r="CN6" i="30"/>
  <c r="CN7" i="30"/>
  <c r="CN8" i="30"/>
  <c r="CN9" i="30"/>
  <c r="CN10" i="30"/>
  <c r="CN11" i="30"/>
  <c r="CN12" i="30"/>
  <c r="CN13" i="30"/>
  <c r="CN14" i="30"/>
  <c r="CN15" i="30"/>
  <c r="CN16" i="30"/>
  <c r="CN17" i="30"/>
  <c r="CN18" i="30"/>
  <c r="CN19" i="30"/>
  <c r="CN20" i="30"/>
  <c r="CN21" i="30"/>
  <c r="CN22" i="30"/>
  <c r="CN23" i="30"/>
  <c r="CN24" i="30"/>
  <c r="CN25" i="30"/>
  <c r="CN26" i="30"/>
  <c r="CN27" i="30"/>
  <c r="CN28" i="30"/>
  <c r="CN29" i="30"/>
  <c r="CN30" i="30"/>
  <c r="CN31" i="30"/>
  <c r="CN32" i="30"/>
  <c r="CN33" i="30"/>
  <c r="CN34" i="30"/>
  <c r="CN35" i="30"/>
  <c r="CN36" i="30"/>
  <c r="CN37" i="30"/>
  <c r="CN38" i="30"/>
  <c r="CN39" i="30"/>
  <c r="CN40" i="30"/>
  <c r="CN41" i="30"/>
  <c r="CN42" i="30"/>
  <c r="CN43" i="30"/>
  <c r="CN44" i="30"/>
  <c r="CN45" i="30"/>
  <c r="CN46" i="30"/>
  <c r="CN47" i="30"/>
  <c r="CN48" i="30"/>
  <c r="CN49" i="30"/>
  <c r="CN50" i="30"/>
  <c r="CN51" i="30"/>
  <c r="CN52" i="30"/>
  <c r="CN53" i="30"/>
  <c r="CN54" i="30"/>
  <c r="CN55" i="30"/>
  <c r="CN56" i="30"/>
  <c r="CN57" i="30"/>
  <c r="CN58" i="30"/>
  <c r="CN59" i="30"/>
  <c r="CN60" i="30"/>
  <c r="CN61" i="30"/>
  <c r="CN62" i="30"/>
  <c r="CN63" i="30"/>
  <c r="CN64" i="30"/>
  <c r="CN65" i="30"/>
  <c r="CN66" i="30"/>
  <c r="CN67" i="30"/>
  <c r="CN68" i="30"/>
  <c r="CN69" i="30"/>
  <c r="CN70" i="30"/>
  <c r="CN71" i="30"/>
  <c r="CN72" i="30"/>
  <c r="CN73" i="30"/>
  <c r="CN74" i="30"/>
  <c r="CN75" i="30"/>
  <c r="CN76" i="30"/>
  <c r="CN77" i="30"/>
  <c r="CN78" i="30"/>
  <c r="CN79" i="30"/>
  <c r="CN80" i="30"/>
  <c r="CN81" i="30"/>
  <c r="CN82" i="30"/>
  <c r="CN83" i="30"/>
  <c r="CN84" i="30"/>
  <c r="CN85" i="30"/>
  <c r="CN86" i="30"/>
  <c r="CN87" i="30"/>
  <c r="CN88" i="30"/>
  <c r="CN89" i="30"/>
  <c r="CN90" i="30"/>
  <c r="CN91" i="30"/>
  <c r="CN92" i="30"/>
  <c r="CN93" i="30"/>
  <c r="CN94" i="30"/>
  <c r="CN95" i="30"/>
  <c r="CN96" i="30"/>
  <c r="CN97" i="30"/>
  <c r="CN98" i="30"/>
  <c r="CN99" i="30"/>
  <c r="CN100" i="30"/>
  <c r="CN101" i="30"/>
  <c r="CN102" i="30"/>
  <c r="CN103" i="30"/>
  <c r="CN104" i="30"/>
  <c r="CN105" i="30"/>
  <c r="CN106" i="30"/>
  <c r="CN107" i="30"/>
  <c r="CN108" i="30"/>
  <c r="CN109" i="30"/>
  <c r="CN110" i="30"/>
  <c r="CN111" i="30"/>
  <c r="CN112" i="30"/>
  <c r="CN113" i="30"/>
  <c r="CN114" i="30"/>
  <c r="CN115" i="30"/>
  <c r="CN116" i="30"/>
  <c r="CN117" i="30"/>
  <c r="CN118" i="30"/>
  <c r="CN119" i="30"/>
  <c r="CN120" i="30"/>
  <c r="CN121" i="30"/>
  <c r="CN122" i="30"/>
  <c r="CN123" i="30"/>
  <c r="CN124" i="30"/>
  <c r="CN125" i="30"/>
  <c r="CN126" i="30"/>
  <c r="CN127" i="30"/>
  <c r="CN128" i="30"/>
  <c r="CN129" i="30"/>
  <c r="CN130" i="30"/>
  <c r="CN131" i="30"/>
  <c r="CN132" i="30"/>
  <c r="CN133" i="30"/>
  <c r="CN134" i="30"/>
  <c r="CN135" i="30"/>
  <c r="CN136" i="30"/>
  <c r="CN137" i="30"/>
  <c r="CN138" i="30"/>
  <c r="CN139" i="30"/>
  <c r="CN140" i="30"/>
  <c r="CN141" i="30"/>
  <c r="CN142" i="30"/>
  <c r="CN143" i="30"/>
  <c r="CN144" i="30"/>
  <c r="CN145" i="30"/>
  <c r="CN146" i="30"/>
  <c r="CN147" i="30"/>
  <c r="CN148" i="30"/>
  <c r="CN149" i="30"/>
  <c r="CN150" i="30"/>
  <c r="CN151" i="30"/>
  <c r="CN152" i="30"/>
  <c r="CN153" i="30"/>
  <c r="CN154" i="30"/>
  <c r="CN155" i="30"/>
  <c r="CN156" i="30"/>
  <c r="CN157" i="30"/>
  <c r="CN158" i="30"/>
  <c r="CN159" i="30"/>
  <c r="CN160" i="30"/>
  <c r="CN161" i="30"/>
  <c r="CN162" i="30"/>
  <c r="CN163" i="30"/>
  <c r="CN164" i="30"/>
  <c r="CN165" i="30"/>
  <c r="CN166" i="30"/>
  <c r="CN167" i="30"/>
  <c r="CN168" i="30"/>
  <c r="CN169" i="30"/>
  <c r="CN170" i="30"/>
  <c r="CN171" i="30"/>
  <c r="CN172" i="30"/>
  <c r="CN173" i="30"/>
  <c r="CN174" i="30"/>
  <c r="CN175" i="30"/>
  <c r="CN176" i="30"/>
  <c r="CN177" i="30"/>
  <c r="CN178" i="30"/>
  <c r="CN179" i="30"/>
  <c r="CN180" i="30"/>
  <c r="CN181" i="30"/>
  <c r="CN182" i="30"/>
  <c r="CN183" i="30"/>
  <c r="CN184" i="30"/>
  <c r="CN185" i="30"/>
  <c r="CN186" i="30"/>
  <c r="CN187" i="30"/>
  <c r="CN188" i="30"/>
  <c r="CN189" i="30"/>
  <c r="CN190" i="30"/>
  <c r="CN191" i="30"/>
  <c r="CN192" i="30"/>
  <c r="CN193" i="30"/>
  <c r="CN194" i="30"/>
  <c r="CN195" i="30"/>
  <c r="CN196" i="30"/>
  <c r="CN197" i="30"/>
  <c r="CN198" i="30"/>
  <c r="CN199" i="30"/>
  <c r="CN200" i="30"/>
  <c r="CN201" i="30"/>
  <c r="CN202" i="30"/>
  <c r="CN203" i="30"/>
  <c r="CN204" i="30"/>
  <c r="CN205" i="30"/>
  <c r="CN206" i="30"/>
  <c r="CN207" i="30"/>
  <c r="CN208" i="30"/>
  <c r="CN209" i="30"/>
  <c r="CN210" i="30"/>
  <c r="CN211" i="30"/>
  <c r="CN212" i="30"/>
  <c r="CN213" i="30"/>
  <c r="CN214" i="30"/>
  <c r="CN215" i="30"/>
  <c r="CN216" i="30"/>
  <c r="CN217" i="30"/>
  <c r="CN218" i="30"/>
  <c r="CN219" i="30"/>
  <c r="CN220" i="30"/>
  <c r="CN221" i="30"/>
  <c r="CN222" i="30"/>
  <c r="CN223" i="30"/>
  <c r="CN224" i="30"/>
  <c r="CN225" i="30"/>
  <c r="CN226" i="30"/>
  <c r="CN227" i="30"/>
  <c r="CN228" i="30"/>
  <c r="CN229" i="30"/>
  <c r="CN230" i="30"/>
  <c r="CN231" i="30"/>
  <c r="CN232" i="30"/>
  <c r="CN233" i="30"/>
  <c r="CN234" i="30"/>
  <c r="CN235" i="30"/>
  <c r="CN236" i="30"/>
  <c r="CN237" i="30"/>
  <c r="CN238" i="30"/>
  <c r="CN239" i="30"/>
  <c r="CN240" i="30"/>
  <c r="CN241" i="30"/>
  <c r="CN242" i="30"/>
  <c r="CN243" i="30"/>
  <c r="CN244" i="30"/>
  <c r="CN245" i="30"/>
  <c r="CN246" i="30"/>
  <c r="CN247" i="30"/>
  <c r="CN248" i="30"/>
  <c r="CN249" i="30"/>
  <c r="CN250" i="30"/>
  <c r="CN251" i="30"/>
  <c r="CN252" i="30"/>
  <c r="CN253" i="30"/>
  <c r="CN254" i="30"/>
  <c r="CN255" i="30"/>
  <c r="CN256" i="30"/>
  <c r="CN257" i="30"/>
  <c r="CN258" i="30"/>
  <c r="CN259" i="30"/>
  <c r="CN260" i="30"/>
  <c r="CN261" i="30"/>
  <c r="CN262" i="30"/>
  <c r="CN263" i="30"/>
  <c r="CN264" i="30"/>
  <c r="CN265" i="30"/>
  <c r="CN266" i="30"/>
  <c r="CN267" i="30"/>
  <c r="CN268" i="30"/>
  <c r="CN269" i="30"/>
  <c r="CN270" i="30"/>
  <c r="CN271" i="30"/>
  <c r="CN272" i="30"/>
  <c r="CN273" i="30"/>
  <c r="CN274" i="30"/>
  <c r="CN275" i="30"/>
  <c r="CN276" i="30"/>
  <c r="CN277" i="30"/>
  <c r="CN278" i="30"/>
  <c r="CN279" i="30"/>
  <c r="CN280" i="30"/>
  <c r="CN281" i="30"/>
  <c r="CN282" i="30"/>
  <c r="CN283" i="30"/>
  <c r="CN284" i="30"/>
  <c r="CN285" i="30"/>
  <c r="CN286" i="30"/>
  <c r="CN287" i="30"/>
  <c r="CN288" i="30"/>
  <c r="CN289" i="30"/>
  <c r="CN290" i="30"/>
  <c r="CN291" i="30"/>
  <c r="CN292" i="30"/>
  <c r="CN293" i="30"/>
  <c r="CN294" i="30"/>
  <c r="CN295" i="30"/>
  <c r="CN296" i="30"/>
  <c r="CN297" i="30"/>
  <c r="CN298" i="30"/>
  <c r="CN299" i="30"/>
  <c r="CN300" i="30"/>
  <c r="CN301" i="30"/>
  <c r="CN302" i="30"/>
  <c r="CN303" i="30"/>
  <c r="CN304" i="30"/>
  <c r="CN305" i="30"/>
  <c r="CN306" i="30"/>
  <c r="CN307" i="30"/>
  <c r="CN308" i="30"/>
  <c r="CN309" i="30"/>
  <c r="CN310" i="30"/>
  <c r="CN311" i="30"/>
  <c r="CN312" i="30"/>
  <c r="CN313" i="30"/>
  <c r="CN314" i="30"/>
  <c r="CN315" i="30"/>
  <c r="CN316" i="30"/>
  <c r="CN317" i="30"/>
  <c r="CN318" i="30"/>
  <c r="CN319" i="30"/>
  <c r="CN320" i="30"/>
  <c r="CN321" i="30"/>
  <c r="CN322" i="30"/>
  <c r="CN323" i="30"/>
  <c r="CN324" i="30"/>
  <c r="CN325" i="30"/>
  <c r="CN326" i="30"/>
  <c r="CN327" i="30"/>
  <c r="CN328" i="30"/>
  <c r="CN329" i="30"/>
  <c r="CN330" i="30"/>
  <c r="CN331" i="30"/>
  <c r="CN332" i="30"/>
  <c r="CN333" i="30"/>
  <c r="CN334" i="30"/>
  <c r="CN335" i="30"/>
  <c r="CN336" i="30"/>
  <c r="CN337" i="30"/>
  <c r="CN338" i="30"/>
  <c r="CN339" i="30"/>
  <c r="CN340" i="30"/>
  <c r="CN341" i="30"/>
  <c r="CN342" i="30"/>
  <c r="CN343" i="30"/>
  <c r="CN344" i="30"/>
  <c r="CN345" i="30"/>
  <c r="CN346" i="30"/>
  <c r="CN347" i="30"/>
  <c r="CN348" i="30"/>
  <c r="CN349" i="30"/>
  <c r="CN350" i="30"/>
  <c r="CN351" i="30"/>
  <c r="CN352" i="30"/>
  <c r="CN353" i="30"/>
  <c r="CN354" i="30"/>
  <c r="CN355" i="30"/>
  <c r="CN356" i="30"/>
  <c r="CN357" i="30"/>
  <c r="CN358" i="30"/>
  <c r="CN359" i="30"/>
  <c r="CN360" i="30"/>
  <c r="CN361" i="30"/>
  <c r="CN362" i="30"/>
  <c r="CN363" i="30"/>
  <c r="CN364" i="30"/>
  <c r="CN365" i="30"/>
  <c r="CN366" i="30"/>
  <c r="CN367" i="30"/>
  <c r="CN368" i="30"/>
  <c r="CN369" i="30"/>
  <c r="CN370" i="30"/>
  <c r="CN371" i="30"/>
  <c r="CN372" i="30"/>
  <c r="CN373" i="30"/>
  <c r="CN374" i="30"/>
  <c r="CN375" i="30"/>
  <c r="CN376" i="30"/>
  <c r="CN377" i="30"/>
  <c r="CN378" i="30"/>
  <c r="CN379" i="30"/>
  <c r="CN380" i="30"/>
  <c r="CN381" i="30"/>
  <c r="CN382" i="30"/>
  <c r="CN383" i="30"/>
  <c r="CN384" i="30"/>
  <c r="CN385" i="30"/>
  <c r="CN386" i="30"/>
  <c r="CN387" i="30"/>
  <c r="CN388" i="30"/>
  <c r="CN389" i="30"/>
  <c r="CN390" i="30"/>
  <c r="CN391" i="30"/>
  <c r="CN392" i="30"/>
  <c r="CN393" i="30"/>
  <c r="CN394" i="30"/>
  <c r="CN395" i="30"/>
  <c r="CN396" i="30"/>
  <c r="CN397" i="30"/>
  <c r="CN398" i="30"/>
  <c r="CN399" i="30"/>
  <c r="CN400" i="30"/>
  <c r="CN401" i="30"/>
  <c r="CN402" i="30"/>
  <c r="CN403" i="30"/>
  <c r="CN404" i="30"/>
  <c r="CN405" i="30"/>
  <c r="CN406" i="30"/>
  <c r="CN407" i="30"/>
  <c r="CN408" i="30"/>
  <c r="CN409" i="30"/>
  <c r="CN410" i="30"/>
  <c r="CN411" i="30"/>
  <c r="CN412" i="30"/>
  <c r="CN413" i="30"/>
  <c r="CN414" i="30"/>
  <c r="CN415" i="30"/>
  <c r="CN416" i="30"/>
  <c r="CN417" i="30"/>
  <c r="CN418" i="30"/>
  <c r="CN419" i="30"/>
  <c r="CN420" i="30"/>
  <c r="CN421" i="30"/>
  <c r="CN422" i="30"/>
  <c r="CN423" i="30"/>
  <c r="CN424" i="30"/>
  <c r="CN425" i="30"/>
  <c r="CN426" i="30"/>
  <c r="CN427" i="30"/>
  <c r="CN428" i="30"/>
  <c r="CN429" i="30"/>
  <c r="CN430" i="30"/>
  <c r="CN431" i="30"/>
  <c r="CN432" i="30"/>
  <c r="CN433" i="30"/>
  <c r="CN434" i="30"/>
  <c r="CN435" i="30"/>
  <c r="CN436" i="30"/>
  <c r="CN437" i="30"/>
  <c r="CN438" i="30"/>
  <c r="CN439" i="30"/>
  <c r="CN440" i="30"/>
  <c r="CN441" i="30"/>
  <c r="CN442" i="30"/>
  <c r="CN443" i="30"/>
  <c r="CN444" i="30"/>
  <c r="CN445" i="30"/>
  <c r="CN446" i="30"/>
  <c r="CN447" i="30"/>
  <c r="CN448" i="30"/>
  <c r="CN449" i="30"/>
  <c r="CN450" i="30"/>
  <c r="CN451" i="30"/>
  <c r="CN452" i="30"/>
  <c r="CN453" i="30"/>
  <c r="CN454" i="30"/>
  <c r="CN455" i="30"/>
  <c r="CN456" i="30"/>
  <c r="CN457" i="30"/>
  <c r="CN458" i="30"/>
  <c r="CN459" i="30"/>
  <c r="CN460" i="30"/>
  <c r="CN461" i="30"/>
  <c r="CN462" i="30"/>
  <c r="CN463" i="30"/>
  <c r="CN464" i="30"/>
  <c r="CN465" i="30"/>
  <c r="CN466" i="30"/>
  <c r="CN467" i="30"/>
  <c r="CN468" i="30"/>
  <c r="CN469" i="30"/>
  <c r="CN470" i="30"/>
  <c r="CN471" i="30"/>
  <c r="CN472" i="30"/>
  <c r="CN473" i="30"/>
  <c r="CN474" i="30"/>
  <c r="CN475" i="30"/>
  <c r="CN476" i="30"/>
  <c r="CN477" i="30"/>
  <c r="CN478" i="30"/>
  <c r="CN479" i="30"/>
  <c r="CN480" i="30"/>
  <c r="CN481" i="30"/>
  <c r="CN482" i="30"/>
  <c r="CN483" i="30"/>
  <c r="CN484" i="30"/>
  <c r="CN485" i="30"/>
  <c r="CN486" i="30"/>
  <c r="CN487" i="30"/>
  <c r="CN488" i="30"/>
  <c r="CN489" i="30"/>
  <c r="CN490" i="30"/>
  <c r="CN491" i="30"/>
  <c r="CN492" i="30"/>
  <c r="CN493" i="30"/>
  <c r="CN494" i="30"/>
  <c r="CN495" i="30"/>
  <c r="CN496" i="30"/>
  <c r="CN497" i="30"/>
  <c r="CN498" i="30"/>
  <c r="CN499" i="30"/>
  <c r="CN500" i="30"/>
  <c r="CN501" i="30"/>
  <c r="CN502" i="30"/>
  <c r="CN503" i="30"/>
  <c r="CN504" i="30"/>
  <c r="CN505" i="30"/>
  <c r="CN506" i="30"/>
  <c r="CN507" i="30"/>
  <c r="CN508" i="30"/>
  <c r="CN509" i="30"/>
  <c r="CN510" i="30"/>
  <c r="CN511" i="30"/>
  <c r="CN512" i="30"/>
  <c r="CN513" i="30"/>
  <c r="CN514" i="30"/>
  <c r="CN515" i="30"/>
  <c r="CN516" i="30"/>
  <c r="CN517" i="30"/>
  <c r="CN518" i="30"/>
  <c r="CN519" i="30"/>
  <c r="CN520" i="30"/>
  <c r="CN521" i="30"/>
  <c r="CN522" i="30"/>
  <c r="CN523" i="30"/>
  <c r="CN524" i="30"/>
  <c r="CN525" i="30"/>
  <c r="CN526" i="30"/>
  <c r="CN527" i="30"/>
  <c r="CN528" i="30"/>
  <c r="CN529" i="30"/>
  <c r="CN530" i="30"/>
  <c r="CN531" i="30"/>
  <c r="CN532" i="30"/>
  <c r="CN533" i="30"/>
  <c r="CN534" i="30"/>
  <c r="CN535" i="30"/>
  <c r="CN536" i="30"/>
  <c r="CN537" i="30"/>
  <c r="CN538" i="30"/>
  <c r="CN539" i="30"/>
  <c r="CN540" i="30"/>
  <c r="CN541" i="30"/>
  <c r="CN542" i="30"/>
  <c r="CN543" i="30"/>
  <c r="CN544" i="30"/>
  <c r="CN545" i="30"/>
  <c r="CN546" i="30"/>
  <c r="CN547" i="30"/>
  <c r="CN548" i="30"/>
  <c r="CN549" i="30"/>
  <c r="CN550" i="30"/>
  <c r="CN551" i="30"/>
  <c r="CN552" i="30"/>
  <c r="CN553" i="30"/>
  <c r="CN554" i="30"/>
  <c r="CN555" i="30"/>
  <c r="CN556" i="30"/>
  <c r="CN557" i="30"/>
  <c r="CN558" i="30"/>
  <c r="CN559" i="30"/>
  <c r="CN560" i="30"/>
  <c r="CN561" i="30"/>
  <c r="CN562" i="30"/>
  <c r="CN563" i="30"/>
  <c r="CN564" i="30"/>
  <c r="CN565" i="30"/>
  <c r="CN566" i="30"/>
  <c r="CN567" i="30"/>
  <c r="CN568" i="30"/>
  <c r="CN569" i="30"/>
  <c r="CN570" i="30"/>
  <c r="CN571" i="30"/>
  <c r="CN572" i="30"/>
  <c r="CN573" i="30"/>
  <c r="CN574" i="30"/>
  <c r="CN575" i="30"/>
  <c r="CN576" i="30"/>
  <c r="CN577" i="30"/>
  <c r="CN578" i="30"/>
  <c r="CN579" i="30"/>
  <c r="CN580" i="30"/>
  <c r="CN581" i="30"/>
  <c r="CN582" i="30"/>
  <c r="CN583" i="30"/>
  <c r="CN584" i="30"/>
  <c r="CN585" i="30"/>
  <c r="CN586" i="30"/>
  <c r="CN587" i="30"/>
  <c r="CN588" i="30"/>
  <c r="CN589" i="30"/>
  <c r="CN590" i="30"/>
  <c r="CN591" i="30"/>
  <c r="CN592" i="30"/>
  <c r="CN593" i="30"/>
  <c r="CN594" i="30"/>
  <c r="CN595" i="30"/>
  <c r="CN596" i="30"/>
  <c r="CN597" i="30"/>
  <c r="CN598" i="30"/>
  <c r="CN599" i="30"/>
  <c r="CN600" i="30"/>
  <c r="CN601" i="30"/>
  <c r="CN602" i="30"/>
  <c r="CN603" i="30"/>
  <c r="CN604" i="30"/>
  <c r="CN605" i="30"/>
  <c r="CN606" i="30"/>
  <c r="CN607" i="30"/>
  <c r="CN608" i="30"/>
  <c r="CN609" i="30"/>
  <c r="CN610" i="30"/>
  <c r="CN611" i="30"/>
  <c r="CN612" i="30"/>
  <c r="CN613" i="30"/>
  <c r="CN614" i="30"/>
  <c r="CN615" i="30"/>
  <c r="CN616" i="30"/>
  <c r="CN617" i="30"/>
  <c r="CN618" i="30"/>
  <c r="CN619" i="30"/>
  <c r="CN620" i="30"/>
  <c r="CN621" i="30"/>
  <c r="CN622" i="30"/>
  <c r="CN623" i="30"/>
  <c r="CN624" i="30"/>
  <c r="CN625" i="30"/>
  <c r="CN626" i="30"/>
  <c r="CN627" i="30"/>
  <c r="CN628" i="30"/>
  <c r="CN629" i="30"/>
  <c r="CN630" i="30"/>
  <c r="CN631" i="30"/>
  <c r="CN632" i="30"/>
  <c r="CN633" i="30"/>
  <c r="CN634" i="30"/>
  <c r="CN635" i="30"/>
  <c r="CN636" i="30"/>
  <c r="CN637" i="30"/>
  <c r="CN638" i="30"/>
  <c r="CN639" i="30"/>
  <c r="CN640" i="30"/>
  <c r="CN641" i="30"/>
  <c r="CN642" i="30"/>
  <c r="CN643" i="30"/>
  <c r="CN644" i="30"/>
  <c r="CN645" i="30"/>
  <c r="CN646" i="30"/>
  <c r="CN647" i="30"/>
  <c r="CN648" i="30"/>
  <c r="CN649" i="30"/>
  <c r="CN650" i="30"/>
  <c r="CN651" i="30"/>
  <c r="CN652" i="30"/>
  <c r="CN653" i="30"/>
  <c r="CN654" i="30"/>
  <c r="CN655" i="30"/>
  <c r="CN656" i="30"/>
  <c r="CN657" i="30"/>
  <c r="CN658" i="30"/>
  <c r="CN659" i="30"/>
  <c r="CN660" i="30"/>
  <c r="CN661" i="30"/>
  <c r="CN662" i="30"/>
  <c r="CN663" i="30"/>
  <c r="CN664" i="30"/>
  <c r="CN665" i="30"/>
  <c r="CN666" i="30"/>
  <c r="CN667" i="30"/>
  <c r="CN668" i="30"/>
  <c r="CN669" i="30"/>
  <c r="CN670" i="30"/>
  <c r="CN671" i="30"/>
  <c r="CN672" i="30"/>
  <c r="CN673" i="30"/>
  <c r="CN674" i="30"/>
  <c r="CN675" i="30"/>
  <c r="CN676" i="30"/>
  <c r="CN677" i="30"/>
  <c r="CN678" i="30"/>
  <c r="CN679" i="30"/>
  <c r="CN680" i="30"/>
  <c r="CN681" i="30"/>
  <c r="CN682" i="30"/>
  <c r="CN683" i="30"/>
  <c r="CN684" i="30"/>
  <c r="CN685" i="30"/>
  <c r="CN686" i="30"/>
  <c r="CN687" i="30"/>
  <c r="CN688" i="30"/>
  <c r="CN689" i="30"/>
  <c r="CN690" i="30"/>
  <c r="CN691" i="30"/>
  <c r="CN692" i="30"/>
  <c r="CN693" i="30"/>
  <c r="CN694" i="30"/>
  <c r="CN695" i="30"/>
  <c r="CN696" i="30"/>
  <c r="CN697" i="30"/>
  <c r="CN698" i="30"/>
  <c r="CN699" i="30"/>
  <c r="CN700" i="30"/>
  <c r="CN701" i="30"/>
  <c r="CN702" i="30"/>
  <c r="CN703" i="30"/>
  <c r="CN704" i="30"/>
  <c r="CN705" i="30"/>
  <c r="CN706" i="30"/>
  <c r="CN707" i="30"/>
  <c r="CN708" i="30"/>
  <c r="CN709" i="30"/>
  <c r="CN710" i="30"/>
  <c r="CN711" i="30"/>
  <c r="CN712" i="30"/>
  <c r="CN713" i="30"/>
  <c r="CN714" i="30"/>
  <c r="CN715" i="30"/>
  <c r="CN716" i="30"/>
  <c r="CN717" i="30"/>
  <c r="CN718" i="30"/>
  <c r="CN719" i="30"/>
  <c r="CN720" i="30"/>
  <c r="CN721" i="30"/>
  <c r="CN722" i="30"/>
  <c r="CN723" i="30"/>
  <c r="CN724" i="30"/>
  <c r="CN725" i="30"/>
  <c r="CN726" i="30"/>
  <c r="CN727" i="30"/>
  <c r="CN728" i="30"/>
  <c r="CN729" i="30"/>
  <c r="CN730" i="30"/>
  <c r="CN731" i="30"/>
  <c r="CN732" i="30"/>
  <c r="CN733" i="30"/>
  <c r="CN734" i="30"/>
  <c r="CN735" i="30"/>
  <c r="CN736" i="30"/>
  <c r="CN737" i="30"/>
  <c r="CN738" i="30"/>
  <c r="CN739" i="30"/>
  <c r="CN740" i="30"/>
  <c r="CN741" i="30"/>
  <c r="CN742" i="30"/>
  <c r="CN743" i="30"/>
  <c r="CN744" i="30"/>
  <c r="CN745" i="30"/>
  <c r="CN746" i="30"/>
  <c r="CN747" i="30"/>
  <c r="CN748" i="30"/>
  <c r="CN749" i="30"/>
  <c r="CN750" i="30"/>
  <c r="CN751" i="30"/>
  <c r="CN752" i="30"/>
  <c r="CN753" i="30"/>
  <c r="CN754" i="30"/>
  <c r="CN755" i="30"/>
  <c r="CN756" i="30"/>
  <c r="CN757" i="30"/>
  <c r="CN758" i="30"/>
  <c r="CN759" i="30"/>
  <c r="EO7" i="30"/>
  <c r="EX7" i="30"/>
  <c r="EY7" i="30"/>
  <c r="FB7" i="30"/>
  <c r="FC7" i="30"/>
  <c r="FD7" i="30"/>
  <c r="FE7" i="30"/>
  <c r="EQ8" i="30"/>
  <c r="ER8" i="30"/>
  <c r="ES8" i="30"/>
  <c r="BO3" i="30"/>
  <c r="BO4" i="30"/>
  <c r="BO5" i="30"/>
  <c r="BO6" i="30"/>
  <c r="BO7" i="30"/>
  <c r="BO8" i="30"/>
  <c r="BO9" i="30"/>
  <c r="BO10" i="30"/>
  <c r="BO11" i="30"/>
  <c r="BO12" i="30"/>
  <c r="BO13" i="30"/>
  <c r="BO14" i="30"/>
  <c r="BO15" i="30"/>
  <c r="BO16" i="30"/>
  <c r="BO17" i="30"/>
  <c r="BO18" i="30"/>
  <c r="BO19" i="30"/>
  <c r="BO20" i="30"/>
  <c r="BO21" i="30"/>
  <c r="BO22" i="30"/>
  <c r="BO23" i="30"/>
  <c r="BO24" i="30"/>
  <c r="BO25" i="30"/>
  <c r="BO26" i="30"/>
  <c r="BO27" i="30"/>
  <c r="BO28" i="30"/>
  <c r="BO29" i="30"/>
  <c r="BO30" i="30"/>
  <c r="BO31" i="30"/>
  <c r="BO32" i="30"/>
  <c r="BO33" i="30"/>
  <c r="BO34" i="30"/>
  <c r="BO35" i="30"/>
  <c r="BO36" i="30"/>
  <c r="BO37" i="30"/>
  <c r="BO38" i="30"/>
  <c r="BO39" i="30"/>
  <c r="BO40" i="30"/>
  <c r="BO41" i="30"/>
  <c r="BO42" i="30"/>
  <c r="BO43" i="30"/>
  <c r="BO44" i="30"/>
  <c r="BO45" i="30"/>
  <c r="BO46" i="30"/>
  <c r="BO47" i="30"/>
  <c r="BO48" i="30"/>
  <c r="BO49" i="30"/>
  <c r="BO50" i="30"/>
  <c r="BO51" i="30"/>
  <c r="BO52" i="30"/>
  <c r="BO53" i="30"/>
  <c r="BO54" i="30"/>
  <c r="BO55" i="30"/>
  <c r="BO56" i="30"/>
  <c r="BO57" i="30"/>
  <c r="BO58" i="30"/>
  <c r="BO59" i="30"/>
  <c r="BO60" i="30"/>
  <c r="BO61" i="30"/>
  <c r="BO62" i="30"/>
  <c r="BO63" i="30"/>
  <c r="BO64" i="30"/>
  <c r="BO65" i="30"/>
  <c r="BO66" i="30"/>
  <c r="BO67" i="30"/>
  <c r="BO68" i="30"/>
  <c r="BO69" i="30"/>
  <c r="BO70" i="30"/>
  <c r="BO71" i="30"/>
  <c r="BO72" i="30"/>
  <c r="BO73" i="30"/>
  <c r="BO74" i="30"/>
  <c r="BO75" i="30"/>
  <c r="BO76" i="30"/>
  <c r="BO77" i="30"/>
  <c r="BO78" i="30"/>
  <c r="BO79" i="30"/>
  <c r="BO80" i="30"/>
  <c r="BO81" i="30"/>
  <c r="BO82" i="30"/>
  <c r="BO83" i="30"/>
  <c r="BO84" i="30"/>
  <c r="BO85" i="30"/>
  <c r="BO86" i="30"/>
  <c r="BO87" i="30"/>
  <c r="BO88" i="30"/>
  <c r="BO89" i="30"/>
  <c r="BO90" i="30"/>
  <c r="BO91" i="30"/>
  <c r="BO92" i="30"/>
  <c r="BO93" i="30"/>
  <c r="BO94" i="30"/>
  <c r="BO95" i="30"/>
  <c r="BO96" i="30"/>
  <c r="BO97" i="30"/>
  <c r="BO98" i="30"/>
  <c r="BO99" i="30"/>
  <c r="BO100" i="30"/>
  <c r="BO101" i="30"/>
  <c r="BO102" i="30"/>
  <c r="BO103" i="30"/>
  <c r="BO104" i="30"/>
  <c r="BO105" i="30"/>
  <c r="BO106" i="30"/>
  <c r="BO107" i="30"/>
  <c r="BO108" i="30"/>
  <c r="BO109" i="30"/>
  <c r="BO110" i="30"/>
  <c r="BO111" i="30"/>
  <c r="BO112" i="30"/>
  <c r="BO113" i="30"/>
  <c r="BO114" i="30"/>
  <c r="BO115" i="30"/>
  <c r="BO116" i="30"/>
  <c r="BO117" i="30"/>
  <c r="BO118" i="30"/>
  <c r="BO119" i="30"/>
  <c r="BO120" i="30"/>
  <c r="BO121" i="30"/>
  <c r="BO122" i="30"/>
  <c r="BO123" i="30"/>
  <c r="BO124" i="30"/>
  <c r="BO125" i="30"/>
  <c r="BO126" i="30"/>
  <c r="BO127" i="30"/>
  <c r="BO128" i="30"/>
  <c r="BO129" i="30"/>
  <c r="BO130" i="30"/>
  <c r="BO131" i="30"/>
  <c r="BO132" i="30"/>
  <c r="BO133" i="30"/>
  <c r="BO134" i="30"/>
  <c r="BO135" i="30"/>
  <c r="BO136" i="30"/>
  <c r="BO137" i="30"/>
  <c r="BO138" i="30"/>
  <c r="BO139" i="30"/>
  <c r="BO140" i="30"/>
  <c r="BO141" i="30"/>
  <c r="BO142" i="30"/>
  <c r="BO143" i="30"/>
  <c r="BO144" i="30"/>
  <c r="BO145" i="30"/>
  <c r="BO146" i="30"/>
  <c r="BO147" i="30"/>
  <c r="BO148" i="30"/>
  <c r="BO149" i="30"/>
  <c r="BO150" i="30"/>
  <c r="BO151" i="30"/>
  <c r="BO152" i="30"/>
  <c r="BO153" i="30"/>
  <c r="BO154" i="30"/>
  <c r="BO155" i="30"/>
  <c r="BO156" i="30"/>
  <c r="BO157" i="30"/>
  <c r="BO158" i="30"/>
  <c r="BO159" i="30"/>
  <c r="BO160" i="30"/>
  <c r="BO161" i="30"/>
  <c r="BO162" i="30"/>
  <c r="BO163" i="30"/>
  <c r="BO164" i="30"/>
  <c r="BO165" i="30"/>
  <c r="BO166" i="30"/>
  <c r="BO167" i="30"/>
  <c r="BO168" i="30"/>
  <c r="BO169" i="30"/>
  <c r="BO170" i="30"/>
  <c r="BO171" i="30"/>
  <c r="BO172" i="30"/>
  <c r="BO173" i="30"/>
  <c r="BO174" i="30"/>
  <c r="BO175" i="30"/>
  <c r="BO176" i="30"/>
  <c r="BO177" i="30"/>
  <c r="BO178" i="30"/>
  <c r="BO179" i="30"/>
  <c r="BO180" i="30"/>
  <c r="BO181" i="30"/>
  <c r="BO182" i="30"/>
  <c r="BO183" i="30"/>
  <c r="BO184" i="30"/>
  <c r="BO185" i="30"/>
  <c r="BO186" i="30"/>
  <c r="BO187" i="30"/>
  <c r="BO188" i="30"/>
  <c r="BO189" i="30"/>
  <c r="BO190" i="30"/>
  <c r="BO191" i="30"/>
  <c r="BO192" i="30"/>
  <c r="BO193" i="30"/>
  <c r="BO194" i="30"/>
  <c r="BO195" i="30"/>
  <c r="BO196" i="30"/>
  <c r="BO197" i="30"/>
  <c r="BO198" i="30"/>
  <c r="BO199" i="30"/>
  <c r="BO200" i="30"/>
  <c r="BO201" i="30"/>
  <c r="BO202" i="30"/>
  <c r="BO203" i="30"/>
  <c r="BO204" i="30"/>
  <c r="BO205" i="30"/>
  <c r="BO206" i="30"/>
  <c r="BO207" i="30"/>
  <c r="BO208" i="30"/>
  <c r="BO209" i="30"/>
  <c r="BO210" i="30"/>
  <c r="BO211" i="30"/>
  <c r="BO212" i="30"/>
  <c r="BO213" i="30"/>
  <c r="BO214" i="30"/>
  <c r="BO215" i="30"/>
  <c r="BO216" i="30"/>
  <c r="BO217" i="30"/>
  <c r="BO218" i="30"/>
  <c r="BO219" i="30"/>
  <c r="BO220" i="30"/>
  <c r="BO221" i="30"/>
  <c r="BO222" i="30"/>
  <c r="BO223" i="30"/>
  <c r="BO224" i="30"/>
  <c r="BO225" i="30"/>
  <c r="BO226" i="30"/>
  <c r="BO227" i="30"/>
  <c r="BO228" i="30"/>
  <c r="BO229" i="30"/>
  <c r="BO230" i="30"/>
  <c r="BO231" i="30"/>
  <c r="BO232" i="30"/>
  <c r="BO233" i="30"/>
  <c r="BO234" i="30"/>
  <c r="BO235" i="30"/>
  <c r="BO236" i="30"/>
  <c r="BO237" i="30"/>
  <c r="BO238" i="30"/>
  <c r="BO239" i="30"/>
  <c r="BO240" i="30"/>
  <c r="BO241" i="30"/>
  <c r="BO242" i="30"/>
  <c r="BO243" i="30"/>
  <c r="BO244" i="30"/>
  <c r="BO245" i="30"/>
  <c r="BO246" i="30"/>
  <c r="BO247" i="30"/>
  <c r="BO248" i="30"/>
  <c r="BO249" i="30"/>
  <c r="BO250" i="30"/>
  <c r="BO251" i="30"/>
  <c r="BO252" i="30"/>
  <c r="BO253" i="30"/>
  <c r="BO254" i="30"/>
  <c r="BO255" i="30"/>
  <c r="BO256" i="30"/>
  <c r="BO257" i="30"/>
  <c r="BO258" i="30"/>
  <c r="BO259" i="30"/>
  <c r="BO260" i="30"/>
  <c r="BO261" i="30"/>
  <c r="BO262" i="30"/>
  <c r="BO263" i="30"/>
  <c r="BO264" i="30"/>
  <c r="BO265" i="30"/>
  <c r="BO266" i="30"/>
  <c r="BO267" i="30"/>
  <c r="BO268" i="30"/>
  <c r="BO269" i="30"/>
  <c r="BO270" i="30"/>
  <c r="BO271" i="30"/>
  <c r="BO272" i="30"/>
  <c r="BO273" i="30"/>
  <c r="BO274" i="30"/>
  <c r="BO275" i="30"/>
  <c r="BO276" i="30"/>
  <c r="BO277" i="30"/>
  <c r="BO278" i="30"/>
  <c r="BO279" i="30"/>
  <c r="BO280" i="30"/>
  <c r="BO281" i="30"/>
  <c r="BO282" i="30"/>
  <c r="BO283" i="30"/>
  <c r="BO284" i="30"/>
  <c r="BO285" i="30"/>
  <c r="BO286" i="30"/>
  <c r="BO287" i="30"/>
  <c r="BO288" i="30"/>
  <c r="BO289" i="30"/>
  <c r="BO290" i="30"/>
  <c r="BO291" i="30"/>
  <c r="BO292" i="30"/>
  <c r="BO293" i="30"/>
  <c r="BO294" i="30"/>
  <c r="BO295" i="30"/>
  <c r="BO296" i="30"/>
  <c r="BO297" i="30"/>
  <c r="BO298" i="30"/>
  <c r="BO299" i="30"/>
  <c r="BO300" i="30"/>
  <c r="BO301" i="30"/>
  <c r="BO302" i="30"/>
  <c r="BO303" i="30"/>
  <c r="BO304" i="30"/>
  <c r="BO305" i="30"/>
  <c r="BO306" i="30"/>
  <c r="BO307" i="30"/>
  <c r="BO308" i="30"/>
  <c r="BO309" i="30"/>
  <c r="BO310" i="30"/>
  <c r="BO311" i="30"/>
  <c r="BO312" i="30"/>
  <c r="BO313" i="30"/>
  <c r="BO314" i="30"/>
  <c r="BO315" i="30"/>
  <c r="BO316" i="30"/>
  <c r="BO317" i="30"/>
  <c r="BO318" i="30"/>
  <c r="BO319" i="30"/>
  <c r="BO320" i="30"/>
  <c r="BO321" i="30"/>
  <c r="BO322" i="30"/>
  <c r="BO323" i="30"/>
  <c r="BO324" i="30"/>
  <c r="BO325" i="30"/>
  <c r="BO326" i="30"/>
  <c r="BO327" i="30"/>
  <c r="BO328" i="30"/>
  <c r="BO329" i="30"/>
  <c r="BO330" i="30"/>
  <c r="BO331" i="30"/>
  <c r="BO332" i="30"/>
  <c r="BO333" i="30"/>
  <c r="BO334" i="30"/>
  <c r="BO335" i="30"/>
  <c r="BO336" i="30"/>
  <c r="BO337" i="30"/>
  <c r="BO338" i="30"/>
  <c r="BO339" i="30"/>
  <c r="BO340" i="30"/>
  <c r="BO341" i="30"/>
  <c r="BO342" i="30"/>
  <c r="BO343" i="30"/>
  <c r="BO344" i="30"/>
  <c r="BO345" i="30"/>
  <c r="BO346" i="30"/>
  <c r="BO347" i="30"/>
  <c r="BO348" i="30"/>
  <c r="BO349" i="30"/>
  <c r="BO350" i="30"/>
  <c r="BO351" i="30"/>
  <c r="BO352" i="30"/>
  <c r="BO353" i="30"/>
  <c r="BO354" i="30"/>
  <c r="BO355" i="30"/>
  <c r="BO356" i="30"/>
  <c r="BO357" i="30"/>
  <c r="BO358" i="30"/>
  <c r="BO359" i="30"/>
  <c r="BO360" i="30"/>
  <c r="BO361" i="30"/>
  <c r="BO362" i="30"/>
  <c r="BO363" i="30"/>
  <c r="BO364" i="30"/>
  <c r="BO365" i="30"/>
  <c r="BO366" i="30"/>
  <c r="BO367" i="30"/>
  <c r="BO368" i="30"/>
  <c r="BO369" i="30"/>
  <c r="BO370" i="30"/>
  <c r="BO371" i="30"/>
  <c r="BO372" i="30"/>
  <c r="BO373" i="30"/>
  <c r="BO374" i="30"/>
  <c r="BO375" i="30"/>
  <c r="BO376" i="30"/>
  <c r="BO377" i="30"/>
  <c r="BO378" i="30"/>
  <c r="BO379" i="30"/>
  <c r="BO380" i="30"/>
  <c r="BO381" i="30"/>
  <c r="BO382" i="30"/>
  <c r="BO383" i="30"/>
  <c r="BO384" i="30"/>
  <c r="BO385" i="30"/>
  <c r="BO386" i="30"/>
  <c r="BO387" i="30"/>
  <c r="BO388" i="30"/>
  <c r="BO389" i="30"/>
  <c r="BO390" i="30"/>
  <c r="BO391" i="30"/>
  <c r="BO392" i="30"/>
  <c r="BO393" i="30"/>
  <c r="BO394" i="30"/>
  <c r="BO395" i="30"/>
  <c r="BO396" i="30"/>
  <c r="BO397" i="30"/>
  <c r="BO398" i="30"/>
  <c r="BO399" i="30"/>
  <c r="BO400" i="30"/>
  <c r="BO401" i="30"/>
  <c r="BO402" i="30"/>
  <c r="BO403" i="30"/>
  <c r="BO404" i="30"/>
  <c r="BO405" i="30"/>
  <c r="BO406" i="30"/>
  <c r="BO407" i="30"/>
  <c r="BO408" i="30"/>
  <c r="BO409" i="30"/>
  <c r="BO410" i="30"/>
  <c r="BO411" i="30"/>
  <c r="BO412" i="30"/>
  <c r="BO413" i="30"/>
  <c r="BO414" i="30"/>
  <c r="BO415" i="30"/>
  <c r="BO416" i="30"/>
  <c r="BO417" i="30"/>
  <c r="BO418" i="30"/>
  <c r="BO419" i="30"/>
  <c r="BO420" i="30"/>
  <c r="BO421" i="30"/>
  <c r="BO422" i="30"/>
  <c r="BO423" i="30"/>
  <c r="BO424" i="30"/>
  <c r="BO425" i="30"/>
  <c r="BO426" i="30"/>
  <c r="BO427" i="30"/>
  <c r="BO428" i="30"/>
  <c r="BO429" i="30"/>
  <c r="BO430" i="30"/>
  <c r="BO431" i="30"/>
  <c r="BO432" i="30"/>
  <c r="BO433" i="30"/>
  <c r="BO434" i="30"/>
  <c r="BO435" i="30"/>
  <c r="BO436" i="30"/>
  <c r="BO437" i="30"/>
  <c r="BO438" i="30"/>
  <c r="BO439" i="30"/>
  <c r="BO440" i="30"/>
  <c r="BO441" i="30"/>
  <c r="BO442" i="30"/>
  <c r="BO443" i="30"/>
  <c r="BO444" i="30"/>
  <c r="BO445" i="30"/>
  <c r="BO446" i="30"/>
  <c r="BO447" i="30"/>
  <c r="BO448" i="30"/>
  <c r="BO449" i="30"/>
  <c r="BO450" i="30"/>
  <c r="BO451" i="30"/>
  <c r="BO452" i="30"/>
  <c r="BO453" i="30"/>
  <c r="BO454" i="30"/>
  <c r="BO455" i="30"/>
  <c r="BO456" i="30"/>
  <c r="BO457" i="30"/>
  <c r="BO458" i="30"/>
  <c r="BO459" i="30"/>
  <c r="BO460" i="30"/>
  <c r="BO461" i="30"/>
  <c r="BO462" i="30"/>
  <c r="BO463" i="30"/>
  <c r="BO464" i="30"/>
  <c r="BO465" i="30"/>
  <c r="BO466" i="30"/>
  <c r="BO467" i="30"/>
  <c r="BO468" i="30"/>
  <c r="BO469" i="30"/>
  <c r="BO470" i="30"/>
  <c r="BO471" i="30"/>
  <c r="BO472" i="30"/>
  <c r="BO473" i="30"/>
  <c r="BO474" i="30"/>
  <c r="BO475" i="30"/>
  <c r="BO476" i="30"/>
  <c r="BO477" i="30"/>
  <c r="BO478" i="30"/>
  <c r="BO479" i="30"/>
  <c r="BO480" i="30"/>
  <c r="BO481" i="30"/>
  <c r="BO482" i="30"/>
  <c r="BO483" i="30"/>
  <c r="BO484" i="30"/>
  <c r="BO485" i="30"/>
  <c r="BO486" i="30"/>
  <c r="BO487" i="30"/>
  <c r="BO488" i="30"/>
  <c r="BO489" i="30"/>
  <c r="BO490" i="30"/>
  <c r="BO491" i="30"/>
  <c r="BO492" i="30"/>
  <c r="BO493" i="30"/>
  <c r="BO494" i="30"/>
  <c r="BO495" i="30"/>
  <c r="BO496" i="30"/>
  <c r="BO497" i="30"/>
  <c r="BO498" i="30"/>
  <c r="BO499" i="30"/>
  <c r="BO500" i="30"/>
  <c r="BO501" i="30"/>
  <c r="BO502" i="30"/>
  <c r="BO503" i="30"/>
  <c r="BO504" i="30"/>
  <c r="BO505" i="30"/>
  <c r="BO506" i="30"/>
  <c r="BO507" i="30"/>
  <c r="BO508" i="30"/>
  <c r="BO509" i="30"/>
  <c r="BO510" i="30"/>
  <c r="BO511" i="30"/>
  <c r="BO512" i="30"/>
  <c r="BO513" i="30"/>
  <c r="BO514" i="30"/>
  <c r="BO515" i="30"/>
  <c r="BO516" i="30"/>
  <c r="BO517" i="30"/>
  <c r="BO518" i="30"/>
  <c r="BO519" i="30"/>
  <c r="BO520" i="30"/>
  <c r="BO521" i="30"/>
  <c r="BO522" i="30"/>
  <c r="BO523" i="30"/>
  <c r="BO524" i="30"/>
  <c r="BO525" i="30"/>
  <c r="BO526" i="30"/>
  <c r="BO527" i="30"/>
  <c r="BO528" i="30"/>
  <c r="BO529" i="30"/>
  <c r="BO530" i="30"/>
  <c r="BO531" i="30"/>
  <c r="BO532" i="30"/>
  <c r="BO533" i="30"/>
  <c r="BO534" i="30"/>
  <c r="BO535" i="30"/>
  <c r="BO536" i="30"/>
  <c r="BO537" i="30"/>
  <c r="BO538" i="30"/>
  <c r="BO539" i="30"/>
  <c r="BO540" i="30"/>
  <c r="BO541" i="30"/>
  <c r="BO542" i="30"/>
  <c r="BO543" i="30"/>
  <c r="BO544" i="30"/>
  <c r="BO545" i="30"/>
  <c r="BO546" i="30"/>
  <c r="BO547" i="30"/>
  <c r="BO548" i="30"/>
  <c r="BO549" i="30"/>
  <c r="BO550" i="30"/>
  <c r="BO551" i="30"/>
  <c r="BO552" i="30"/>
  <c r="BO553" i="30"/>
  <c r="BO554" i="30"/>
  <c r="BO555" i="30"/>
  <c r="BO556" i="30"/>
  <c r="BO557" i="30"/>
  <c r="BO558" i="30"/>
  <c r="BO559" i="30"/>
  <c r="BO560" i="30"/>
  <c r="BO561" i="30"/>
  <c r="BO562" i="30"/>
  <c r="BO563" i="30"/>
  <c r="BO564" i="30"/>
  <c r="BO565" i="30"/>
  <c r="BO566" i="30"/>
  <c r="BO567" i="30"/>
  <c r="BO568" i="30"/>
  <c r="BO569" i="30"/>
  <c r="BO570" i="30"/>
  <c r="BO571" i="30"/>
  <c r="BO572" i="30"/>
  <c r="BO573" i="30"/>
  <c r="BO574" i="30"/>
  <c r="BO575" i="30"/>
  <c r="BO576" i="30"/>
  <c r="BO577" i="30"/>
  <c r="BO578" i="30"/>
  <c r="BO579" i="30"/>
  <c r="BO580" i="30"/>
  <c r="BO581" i="30"/>
  <c r="BO582" i="30"/>
  <c r="BO583" i="30"/>
  <c r="BO584" i="30"/>
  <c r="BO585" i="30"/>
  <c r="BO586" i="30"/>
  <c r="BO587" i="30"/>
  <c r="BO588" i="30"/>
  <c r="BO589" i="30"/>
  <c r="BO590" i="30"/>
  <c r="BO591" i="30"/>
  <c r="BO592" i="30"/>
  <c r="BO593" i="30"/>
  <c r="BO594" i="30"/>
  <c r="BO595" i="30"/>
  <c r="BO596" i="30"/>
  <c r="BO597" i="30"/>
  <c r="BO598" i="30"/>
  <c r="BO599" i="30"/>
  <c r="BO600" i="30"/>
  <c r="BO601" i="30"/>
  <c r="BO602" i="30"/>
  <c r="BO603" i="30"/>
  <c r="BO604" i="30"/>
  <c r="BO605" i="30"/>
  <c r="BO606" i="30"/>
  <c r="BO607" i="30"/>
  <c r="BO608" i="30"/>
  <c r="BO609" i="30"/>
  <c r="BO610" i="30"/>
  <c r="BO611" i="30"/>
  <c r="BO612" i="30"/>
  <c r="BO613" i="30"/>
  <c r="BO614" i="30"/>
  <c r="BO615" i="30"/>
  <c r="BO616" i="30"/>
  <c r="BO617" i="30"/>
  <c r="BO618" i="30"/>
  <c r="BO619" i="30"/>
  <c r="BO620" i="30"/>
  <c r="BO621" i="30"/>
  <c r="BO622" i="30"/>
  <c r="BO623" i="30"/>
  <c r="BO624" i="30"/>
  <c r="BO625" i="30"/>
  <c r="BO626" i="30"/>
  <c r="BO627" i="30"/>
  <c r="BO628" i="30"/>
  <c r="BO629" i="30"/>
  <c r="BO630" i="30"/>
  <c r="BO631" i="30"/>
  <c r="BO632" i="30"/>
  <c r="BO633" i="30"/>
  <c r="BO634" i="30"/>
  <c r="BO635" i="30"/>
  <c r="BO636" i="30"/>
  <c r="BO637" i="30"/>
  <c r="BO638" i="30"/>
  <c r="BO639" i="30"/>
  <c r="BO640" i="30"/>
  <c r="BO641" i="30"/>
  <c r="BO642" i="30"/>
  <c r="BO643" i="30"/>
  <c r="BO644" i="30"/>
  <c r="BO645" i="30"/>
  <c r="BO646" i="30"/>
  <c r="BO647" i="30"/>
  <c r="BO648" i="30"/>
  <c r="BO649" i="30"/>
  <c r="BO650" i="30"/>
  <c r="BO651" i="30"/>
  <c r="BO652" i="30"/>
  <c r="BO653" i="30"/>
  <c r="BO654" i="30"/>
  <c r="BO655" i="30"/>
  <c r="BO656" i="30"/>
  <c r="BO657" i="30"/>
  <c r="BO658" i="30"/>
  <c r="BO659" i="30"/>
  <c r="BO660" i="30"/>
  <c r="BO661" i="30"/>
  <c r="BO662" i="30"/>
  <c r="BO663" i="30"/>
  <c r="BO664" i="30"/>
  <c r="BO665" i="30"/>
  <c r="BO666" i="30"/>
  <c r="BO667" i="30"/>
  <c r="BO668" i="30"/>
  <c r="BO669" i="30"/>
  <c r="BO670" i="30"/>
  <c r="BO671" i="30"/>
  <c r="BO672" i="30"/>
  <c r="BO673" i="30"/>
  <c r="BO674" i="30"/>
  <c r="BO675" i="30"/>
  <c r="BO676" i="30"/>
  <c r="BO677" i="30"/>
  <c r="BO678" i="30"/>
  <c r="BO679" i="30"/>
  <c r="BO680" i="30"/>
  <c r="BO681" i="30"/>
  <c r="BO682" i="30"/>
  <c r="BO683" i="30"/>
  <c r="BO684" i="30"/>
  <c r="BO685" i="30"/>
  <c r="BO686" i="30"/>
  <c r="BO687" i="30"/>
  <c r="BO688" i="30"/>
  <c r="BO689" i="30"/>
  <c r="BO690" i="30"/>
  <c r="BO691" i="30"/>
  <c r="BO692" i="30"/>
  <c r="BO693" i="30"/>
  <c r="BO694" i="30"/>
  <c r="BO695" i="30"/>
  <c r="BO696" i="30"/>
  <c r="BO697" i="30"/>
  <c r="BO698" i="30"/>
  <c r="BO699" i="30"/>
  <c r="BO700" i="30"/>
  <c r="BO701" i="30"/>
  <c r="BO702" i="30"/>
  <c r="BO703" i="30"/>
  <c r="BO704" i="30"/>
  <c r="BO705" i="30"/>
  <c r="BO706" i="30"/>
  <c r="BO707" i="30"/>
  <c r="BO708" i="30"/>
  <c r="BO709" i="30"/>
  <c r="BO710" i="30"/>
  <c r="BO711" i="30"/>
  <c r="BO712" i="30"/>
  <c r="BO713" i="30"/>
  <c r="BO714" i="30"/>
  <c r="BO715" i="30"/>
  <c r="BO716" i="30"/>
  <c r="BO717" i="30"/>
  <c r="BO718" i="30"/>
  <c r="BO719" i="30"/>
  <c r="BO720" i="30"/>
  <c r="BO721" i="30"/>
  <c r="BO722" i="30"/>
  <c r="BO723" i="30"/>
  <c r="BO724" i="30"/>
  <c r="BO725" i="30"/>
  <c r="BO726" i="30"/>
  <c r="BO727" i="30"/>
  <c r="BO728" i="30"/>
  <c r="BO729" i="30"/>
  <c r="BO730" i="30"/>
  <c r="BO731" i="30"/>
  <c r="BO732" i="30"/>
  <c r="BO733" i="30"/>
  <c r="BO734" i="30"/>
  <c r="BO735" i="30"/>
  <c r="BO736" i="30"/>
  <c r="BO737" i="30"/>
  <c r="BO738" i="30"/>
  <c r="BO739" i="30"/>
  <c r="BO740" i="30"/>
  <c r="BO741" i="30"/>
  <c r="BO742" i="30"/>
  <c r="BO743" i="30"/>
  <c r="BO744" i="30"/>
  <c r="BO745" i="30"/>
  <c r="BO746" i="30"/>
  <c r="BO747" i="30"/>
  <c r="BO748" i="30"/>
  <c r="BO749" i="30"/>
  <c r="BO750" i="30"/>
  <c r="BO751" i="30"/>
  <c r="BO752" i="30"/>
  <c r="BO753" i="30"/>
  <c r="BO754" i="30"/>
  <c r="BO755" i="30"/>
  <c r="BO756" i="30"/>
  <c r="BO757" i="30"/>
  <c r="BO758" i="30"/>
  <c r="BO759" i="30"/>
  <c r="EV8" i="30"/>
  <c r="EW8" i="30"/>
  <c r="BP3" i="30"/>
  <c r="BP4" i="30"/>
  <c r="BP5" i="30"/>
  <c r="BP6" i="30"/>
  <c r="BP7" i="30"/>
  <c r="BP8" i="30"/>
  <c r="BP9" i="30"/>
  <c r="BP10" i="30"/>
  <c r="BP11" i="30"/>
  <c r="BP12" i="30"/>
  <c r="BP13" i="30"/>
  <c r="BP14" i="30"/>
  <c r="BP15" i="30"/>
  <c r="BP16" i="30"/>
  <c r="BP17" i="30"/>
  <c r="BP18" i="30"/>
  <c r="BP19" i="30"/>
  <c r="BP20" i="30"/>
  <c r="BP21" i="30"/>
  <c r="BP22" i="30"/>
  <c r="BP23" i="30"/>
  <c r="BP24" i="30"/>
  <c r="BP25" i="30"/>
  <c r="BP26" i="30"/>
  <c r="BP27" i="30"/>
  <c r="BP28" i="30"/>
  <c r="BP29" i="30"/>
  <c r="BP30" i="30"/>
  <c r="BP31" i="30"/>
  <c r="BP32" i="30"/>
  <c r="BP33" i="30"/>
  <c r="BP34" i="30"/>
  <c r="BP35" i="30"/>
  <c r="BP36" i="30"/>
  <c r="BP37" i="30"/>
  <c r="BP38" i="30"/>
  <c r="BP39" i="30"/>
  <c r="BP40" i="30"/>
  <c r="BP41" i="30"/>
  <c r="BP42" i="30"/>
  <c r="BP43" i="30"/>
  <c r="BP44" i="30"/>
  <c r="BP45" i="30"/>
  <c r="BP46" i="30"/>
  <c r="BP47" i="30"/>
  <c r="BP48" i="30"/>
  <c r="BP49" i="30"/>
  <c r="BP50" i="30"/>
  <c r="BP51" i="30"/>
  <c r="BP52" i="30"/>
  <c r="BP53" i="30"/>
  <c r="BP54" i="30"/>
  <c r="BP55" i="30"/>
  <c r="BP56" i="30"/>
  <c r="BP57" i="30"/>
  <c r="BP58" i="30"/>
  <c r="BP59" i="30"/>
  <c r="BP60" i="30"/>
  <c r="BP61" i="30"/>
  <c r="BP62" i="30"/>
  <c r="BP63" i="30"/>
  <c r="BP64" i="30"/>
  <c r="BP65" i="30"/>
  <c r="BP66" i="30"/>
  <c r="BP67" i="30"/>
  <c r="BP68" i="30"/>
  <c r="BP69" i="30"/>
  <c r="BP70" i="30"/>
  <c r="BP71" i="30"/>
  <c r="BP72" i="30"/>
  <c r="BP73" i="30"/>
  <c r="BP74" i="30"/>
  <c r="BP75" i="30"/>
  <c r="BP76" i="30"/>
  <c r="BP77" i="30"/>
  <c r="BP78" i="30"/>
  <c r="BP79" i="30"/>
  <c r="BP80" i="30"/>
  <c r="BP81" i="30"/>
  <c r="BP82" i="30"/>
  <c r="BP83" i="30"/>
  <c r="BP84" i="30"/>
  <c r="BP85" i="30"/>
  <c r="BP86" i="30"/>
  <c r="BP87" i="30"/>
  <c r="BP88" i="30"/>
  <c r="BP89" i="30"/>
  <c r="BP90" i="30"/>
  <c r="BP91" i="30"/>
  <c r="BP92" i="30"/>
  <c r="BP93" i="30"/>
  <c r="BP94" i="30"/>
  <c r="BP95" i="30"/>
  <c r="BP96" i="30"/>
  <c r="BP97" i="30"/>
  <c r="BP98" i="30"/>
  <c r="BP99" i="30"/>
  <c r="BP100" i="30"/>
  <c r="BP101" i="30"/>
  <c r="BP102" i="30"/>
  <c r="BP103" i="30"/>
  <c r="BP104" i="30"/>
  <c r="BP105" i="30"/>
  <c r="BP106" i="30"/>
  <c r="BP107" i="30"/>
  <c r="BP108" i="30"/>
  <c r="BP109" i="30"/>
  <c r="BP110" i="30"/>
  <c r="BP111" i="30"/>
  <c r="BP112" i="30"/>
  <c r="BP113" i="30"/>
  <c r="BP114" i="30"/>
  <c r="BP115" i="30"/>
  <c r="BP116" i="30"/>
  <c r="BP117" i="30"/>
  <c r="BP118" i="30"/>
  <c r="BP119" i="30"/>
  <c r="BP120" i="30"/>
  <c r="BP121" i="30"/>
  <c r="BP122" i="30"/>
  <c r="BP123" i="30"/>
  <c r="BP124" i="30"/>
  <c r="BP125" i="30"/>
  <c r="BP126" i="30"/>
  <c r="BP127" i="30"/>
  <c r="BP128" i="30"/>
  <c r="BP129" i="30"/>
  <c r="BP130" i="30"/>
  <c r="BP131" i="30"/>
  <c r="BP132" i="30"/>
  <c r="BP133" i="30"/>
  <c r="BP134" i="30"/>
  <c r="BP135" i="30"/>
  <c r="BP136" i="30"/>
  <c r="BP137" i="30"/>
  <c r="BP138" i="30"/>
  <c r="BP139" i="30"/>
  <c r="BP140" i="30"/>
  <c r="BP141" i="30"/>
  <c r="BP142" i="30"/>
  <c r="BP143" i="30"/>
  <c r="BP144" i="30"/>
  <c r="BP145" i="30"/>
  <c r="BP146" i="30"/>
  <c r="BP147" i="30"/>
  <c r="BP148" i="30"/>
  <c r="BP149" i="30"/>
  <c r="BP150" i="30"/>
  <c r="BP151" i="30"/>
  <c r="BP152" i="30"/>
  <c r="BP153" i="30"/>
  <c r="BP154" i="30"/>
  <c r="BP155" i="30"/>
  <c r="BP156" i="30"/>
  <c r="BP157" i="30"/>
  <c r="BP158" i="30"/>
  <c r="BP159" i="30"/>
  <c r="BP160" i="30"/>
  <c r="BP161" i="30"/>
  <c r="BP162" i="30"/>
  <c r="BP163" i="30"/>
  <c r="BP164" i="30"/>
  <c r="BP165" i="30"/>
  <c r="BP166" i="30"/>
  <c r="BP167" i="30"/>
  <c r="BP168" i="30"/>
  <c r="BP169" i="30"/>
  <c r="BP170" i="30"/>
  <c r="BP171" i="30"/>
  <c r="BP172" i="30"/>
  <c r="BP173" i="30"/>
  <c r="BP174" i="30"/>
  <c r="BP175" i="30"/>
  <c r="BP176" i="30"/>
  <c r="BP177" i="30"/>
  <c r="BP178" i="30"/>
  <c r="BP179" i="30"/>
  <c r="BP180" i="30"/>
  <c r="BP181" i="30"/>
  <c r="BP182" i="30"/>
  <c r="BP183" i="30"/>
  <c r="BP184" i="30"/>
  <c r="BP185" i="30"/>
  <c r="BP186" i="30"/>
  <c r="BP187" i="30"/>
  <c r="BP188" i="30"/>
  <c r="BP189" i="30"/>
  <c r="BP190" i="30"/>
  <c r="BP191" i="30"/>
  <c r="BP192" i="30"/>
  <c r="BP193" i="30"/>
  <c r="BP194" i="30"/>
  <c r="BP195" i="30"/>
  <c r="BP196" i="30"/>
  <c r="BP197" i="30"/>
  <c r="BP198" i="30"/>
  <c r="BP199" i="30"/>
  <c r="BP200" i="30"/>
  <c r="BP201" i="30"/>
  <c r="BP202" i="30"/>
  <c r="BP203" i="30"/>
  <c r="BP204" i="30"/>
  <c r="BP205" i="30"/>
  <c r="BP206" i="30"/>
  <c r="BP207" i="30"/>
  <c r="BP208" i="30"/>
  <c r="BP209" i="30"/>
  <c r="BP210" i="30"/>
  <c r="BP211" i="30"/>
  <c r="BP212" i="30"/>
  <c r="BP213" i="30"/>
  <c r="BP214" i="30"/>
  <c r="BP215" i="30"/>
  <c r="BP216" i="30"/>
  <c r="BP217" i="30"/>
  <c r="BP218" i="30"/>
  <c r="BP219" i="30"/>
  <c r="BP220" i="30"/>
  <c r="BP221" i="30"/>
  <c r="BP222" i="30"/>
  <c r="BP223" i="30"/>
  <c r="BP224" i="30"/>
  <c r="BP225" i="30"/>
  <c r="BP226" i="30"/>
  <c r="BP227" i="30"/>
  <c r="BP228" i="30"/>
  <c r="BP229" i="30"/>
  <c r="BP230" i="30"/>
  <c r="BP231" i="30"/>
  <c r="BP232" i="30"/>
  <c r="BP233" i="30"/>
  <c r="BP234" i="30"/>
  <c r="BP235" i="30"/>
  <c r="BP236" i="30"/>
  <c r="BP237" i="30"/>
  <c r="BP238" i="30"/>
  <c r="BP239" i="30"/>
  <c r="BP240" i="30"/>
  <c r="BP241" i="30"/>
  <c r="BP242" i="30"/>
  <c r="BP243" i="30"/>
  <c r="BP244" i="30"/>
  <c r="BP245" i="30"/>
  <c r="BP246" i="30"/>
  <c r="BP247" i="30"/>
  <c r="BP248" i="30"/>
  <c r="BP249" i="30"/>
  <c r="BP250" i="30"/>
  <c r="BP251" i="30"/>
  <c r="BP252" i="30"/>
  <c r="BP253" i="30"/>
  <c r="BP254" i="30"/>
  <c r="BP255" i="30"/>
  <c r="BP256" i="30"/>
  <c r="BP257" i="30"/>
  <c r="BP258" i="30"/>
  <c r="BP259" i="30"/>
  <c r="BP260" i="30"/>
  <c r="BP261" i="30"/>
  <c r="BP262" i="30"/>
  <c r="BP263" i="30"/>
  <c r="BP264" i="30"/>
  <c r="BP265" i="30"/>
  <c r="BP266" i="30"/>
  <c r="BP267" i="30"/>
  <c r="BP268" i="30"/>
  <c r="BP269" i="30"/>
  <c r="BP270" i="30"/>
  <c r="BP271" i="30"/>
  <c r="BP272" i="30"/>
  <c r="BP273" i="30"/>
  <c r="BP274" i="30"/>
  <c r="BP275" i="30"/>
  <c r="BP276" i="30"/>
  <c r="BP277" i="30"/>
  <c r="BP278" i="30"/>
  <c r="BP279" i="30"/>
  <c r="BP280" i="30"/>
  <c r="BP281" i="30"/>
  <c r="BP282" i="30"/>
  <c r="BP283" i="30"/>
  <c r="BP284" i="30"/>
  <c r="BP285" i="30"/>
  <c r="BP286" i="30"/>
  <c r="BP287" i="30"/>
  <c r="BP288" i="30"/>
  <c r="BP289" i="30"/>
  <c r="BP290" i="30"/>
  <c r="BP291" i="30"/>
  <c r="BP292" i="30"/>
  <c r="BP293" i="30"/>
  <c r="BP294" i="30"/>
  <c r="BP295" i="30"/>
  <c r="BP296" i="30"/>
  <c r="BP297" i="30"/>
  <c r="BP298" i="30"/>
  <c r="BP299" i="30"/>
  <c r="BP300" i="30"/>
  <c r="BP301" i="30"/>
  <c r="BP302" i="30"/>
  <c r="BP303" i="30"/>
  <c r="BP304" i="30"/>
  <c r="BP305" i="30"/>
  <c r="BP306" i="30"/>
  <c r="BP307" i="30"/>
  <c r="BP308" i="30"/>
  <c r="BP309" i="30"/>
  <c r="BP310" i="30"/>
  <c r="BP311" i="30"/>
  <c r="BP312" i="30"/>
  <c r="BP313" i="30"/>
  <c r="BP314" i="30"/>
  <c r="BP315" i="30"/>
  <c r="BP316" i="30"/>
  <c r="BP317" i="30"/>
  <c r="BP318" i="30"/>
  <c r="BP319" i="30"/>
  <c r="BP320" i="30"/>
  <c r="BP321" i="30"/>
  <c r="BP322" i="30"/>
  <c r="BP323" i="30"/>
  <c r="BP324" i="30"/>
  <c r="BP325" i="30"/>
  <c r="BP326" i="30"/>
  <c r="BP327" i="30"/>
  <c r="BP328" i="30"/>
  <c r="BP329" i="30"/>
  <c r="BP330" i="30"/>
  <c r="BP331" i="30"/>
  <c r="BP332" i="30"/>
  <c r="BP333" i="30"/>
  <c r="BP334" i="30"/>
  <c r="BP335" i="30"/>
  <c r="BP336" i="30"/>
  <c r="BP337" i="30"/>
  <c r="BP338" i="30"/>
  <c r="BP339" i="30"/>
  <c r="BP340" i="30"/>
  <c r="BP341" i="30"/>
  <c r="BP342" i="30"/>
  <c r="BP343" i="30"/>
  <c r="BP344" i="30"/>
  <c r="BP345" i="30"/>
  <c r="BP346" i="30"/>
  <c r="BP347" i="30"/>
  <c r="BP348" i="30"/>
  <c r="BP349" i="30"/>
  <c r="BP350" i="30"/>
  <c r="BP351" i="30"/>
  <c r="BP352" i="30"/>
  <c r="BP353" i="30"/>
  <c r="BP354" i="30"/>
  <c r="BP355" i="30"/>
  <c r="BP356" i="30"/>
  <c r="BP357" i="30"/>
  <c r="BP358" i="30"/>
  <c r="BP359" i="30"/>
  <c r="BP360" i="30"/>
  <c r="BP361" i="30"/>
  <c r="BP362" i="30"/>
  <c r="BP363" i="30"/>
  <c r="BP364" i="30"/>
  <c r="BP365" i="30"/>
  <c r="BP366" i="30"/>
  <c r="BP367" i="30"/>
  <c r="BP368" i="30"/>
  <c r="BP369" i="30"/>
  <c r="BP370" i="30"/>
  <c r="BP371" i="30"/>
  <c r="BP372" i="30"/>
  <c r="BP373" i="30"/>
  <c r="BP374" i="30"/>
  <c r="BP375" i="30"/>
  <c r="BP376" i="30"/>
  <c r="BP377" i="30"/>
  <c r="BP378" i="30"/>
  <c r="BP379" i="30"/>
  <c r="BP380" i="30"/>
  <c r="BP381" i="30"/>
  <c r="BP382" i="30"/>
  <c r="BP383" i="30"/>
  <c r="BP384" i="30"/>
  <c r="BP385" i="30"/>
  <c r="BP386" i="30"/>
  <c r="BP387" i="30"/>
  <c r="BP388" i="30"/>
  <c r="BP389" i="30"/>
  <c r="BP390" i="30"/>
  <c r="BP391" i="30"/>
  <c r="BP392" i="30"/>
  <c r="BP393" i="30"/>
  <c r="BP394" i="30"/>
  <c r="BP395" i="30"/>
  <c r="BP396" i="30"/>
  <c r="BP397" i="30"/>
  <c r="BP398" i="30"/>
  <c r="BP399" i="30"/>
  <c r="BP400" i="30"/>
  <c r="BP401" i="30"/>
  <c r="BP402" i="30"/>
  <c r="BP403" i="30"/>
  <c r="BP404" i="30"/>
  <c r="BP405" i="30"/>
  <c r="BP406" i="30"/>
  <c r="BP407" i="30"/>
  <c r="BP408" i="30"/>
  <c r="BP409" i="30"/>
  <c r="BP410" i="30"/>
  <c r="BP411" i="30"/>
  <c r="BP412" i="30"/>
  <c r="BP413" i="30"/>
  <c r="BP414" i="30"/>
  <c r="BP415" i="30"/>
  <c r="BP416" i="30"/>
  <c r="BP417" i="30"/>
  <c r="BP418" i="30"/>
  <c r="BP419" i="30"/>
  <c r="BP420" i="30"/>
  <c r="BP421" i="30"/>
  <c r="BP422" i="30"/>
  <c r="BP423" i="30"/>
  <c r="BP424" i="30"/>
  <c r="BP425" i="30"/>
  <c r="BP426" i="30"/>
  <c r="BP427" i="30"/>
  <c r="BP428" i="30"/>
  <c r="BP429" i="30"/>
  <c r="BP430" i="30"/>
  <c r="BP431" i="30"/>
  <c r="BP432" i="30"/>
  <c r="BP433" i="30"/>
  <c r="BP434" i="30"/>
  <c r="BP435" i="30"/>
  <c r="BP436" i="30"/>
  <c r="BP437" i="30"/>
  <c r="BP438" i="30"/>
  <c r="BP439" i="30"/>
  <c r="BP440" i="30"/>
  <c r="BP441" i="30"/>
  <c r="BP442" i="30"/>
  <c r="BP443" i="30"/>
  <c r="BP444" i="30"/>
  <c r="BP445" i="30"/>
  <c r="BP446" i="30"/>
  <c r="BP447" i="30"/>
  <c r="BP448" i="30"/>
  <c r="BP449" i="30"/>
  <c r="BP450" i="30"/>
  <c r="BP451" i="30"/>
  <c r="BP452" i="30"/>
  <c r="BP453" i="30"/>
  <c r="BP454" i="30"/>
  <c r="BP455" i="30"/>
  <c r="BP456" i="30"/>
  <c r="BP457" i="30"/>
  <c r="BP458" i="30"/>
  <c r="BP459" i="30"/>
  <c r="BP460" i="30"/>
  <c r="BP461" i="30"/>
  <c r="BP462" i="30"/>
  <c r="BP463" i="30"/>
  <c r="BP464" i="30"/>
  <c r="BP465" i="30"/>
  <c r="BP466" i="30"/>
  <c r="BP467" i="30"/>
  <c r="BP468" i="30"/>
  <c r="BP469" i="30"/>
  <c r="BP470" i="30"/>
  <c r="BP471" i="30"/>
  <c r="BP472" i="30"/>
  <c r="BP473" i="30"/>
  <c r="BP474" i="30"/>
  <c r="BP475" i="30"/>
  <c r="BP476" i="30"/>
  <c r="BP477" i="30"/>
  <c r="BP478" i="30"/>
  <c r="BP479" i="30"/>
  <c r="BP480" i="30"/>
  <c r="BP481" i="30"/>
  <c r="BP482" i="30"/>
  <c r="BP483" i="30"/>
  <c r="BP484" i="30"/>
  <c r="BP485" i="30"/>
  <c r="BP486" i="30"/>
  <c r="BP487" i="30"/>
  <c r="BP488" i="30"/>
  <c r="BP489" i="30"/>
  <c r="BP490" i="30"/>
  <c r="BP491" i="30"/>
  <c r="BP492" i="30"/>
  <c r="BP493" i="30"/>
  <c r="BP494" i="30"/>
  <c r="BP495" i="30"/>
  <c r="BP496" i="30"/>
  <c r="BP497" i="30"/>
  <c r="BP498" i="30"/>
  <c r="BP499" i="30"/>
  <c r="BP500" i="30"/>
  <c r="BP501" i="30"/>
  <c r="BP502" i="30"/>
  <c r="BP503" i="30"/>
  <c r="BP504" i="30"/>
  <c r="BP505" i="30"/>
  <c r="BP506" i="30"/>
  <c r="BP507" i="30"/>
  <c r="BP508" i="30"/>
  <c r="BP509" i="30"/>
  <c r="BP510" i="30"/>
  <c r="BP511" i="30"/>
  <c r="BP512" i="30"/>
  <c r="BP513" i="30"/>
  <c r="BP514" i="30"/>
  <c r="BP515" i="30"/>
  <c r="BP516" i="30"/>
  <c r="BP517" i="30"/>
  <c r="BP518" i="30"/>
  <c r="BP519" i="30"/>
  <c r="BP520" i="30"/>
  <c r="BP521" i="30"/>
  <c r="BP522" i="30"/>
  <c r="BP523" i="30"/>
  <c r="BP524" i="30"/>
  <c r="BP525" i="30"/>
  <c r="BP526" i="30"/>
  <c r="BP527" i="30"/>
  <c r="BP528" i="30"/>
  <c r="BP529" i="30"/>
  <c r="BP530" i="30"/>
  <c r="BP531" i="30"/>
  <c r="BP532" i="30"/>
  <c r="BP533" i="30"/>
  <c r="BP534" i="30"/>
  <c r="BP535" i="30"/>
  <c r="BP536" i="30"/>
  <c r="BP537" i="30"/>
  <c r="BP538" i="30"/>
  <c r="BP539" i="30"/>
  <c r="BP540" i="30"/>
  <c r="BP541" i="30"/>
  <c r="BP542" i="30"/>
  <c r="BP543" i="30"/>
  <c r="BP544" i="30"/>
  <c r="BP545" i="30"/>
  <c r="BP546" i="30"/>
  <c r="BP547" i="30"/>
  <c r="BP548" i="30"/>
  <c r="BP549" i="30"/>
  <c r="BP550" i="30"/>
  <c r="BP551" i="30"/>
  <c r="BP552" i="30"/>
  <c r="BP553" i="30"/>
  <c r="BP554" i="30"/>
  <c r="BP555" i="30"/>
  <c r="BP556" i="30"/>
  <c r="BP557" i="30"/>
  <c r="BP558" i="30"/>
  <c r="BP559" i="30"/>
  <c r="BP560" i="30"/>
  <c r="BP561" i="30"/>
  <c r="BP562" i="30"/>
  <c r="BP563" i="30"/>
  <c r="BP564" i="30"/>
  <c r="BP565" i="30"/>
  <c r="BP566" i="30"/>
  <c r="BP567" i="30"/>
  <c r="BP568" i="30"/>
  <c r="BP569" i="30"/>
  <c r="BP570" i="30"/>
  <c r="BP571" i="30"/>
  <c r="BP572" i="30"/>
  <c r="BP573" i="30"/>
  <c r="BP574" i="30"/>
  <c r="BP575" i="30"/>
  <c r="BP576" i="30"/>
  <c r="BP577" i="30"/>
  <c r="BP578" i="30"/>
  <c r="BP579" i="30"/>
  <c r="BP580" i="30"/>
  <c r="BP581" i="30"/>
  <c r="BP582" i="30"/>
  <c r="BP583" i="30"/>
  <c r="BP584" i="30"/>
  <c r="BP585" i="30"/>
  <c r="BP586" i="30"/>
  <c r="BP587" i="30"/>
  <c r="BP588" i="30"/>
  <c r="BP589" i="30"/>
  <c r="BP590" i="30"/>
  <c r="BP591" i="30"/>
  <c r="BP592" i="30"/>
  <c r="BP593" i="30"/>
  <c r="BP594" i="30"/>
  <c r="BP595" i="30"/>
  <c r="BP596" i="30"/>
  <c r="BP597" i="30"/>
  <c r="BP598" i="30"/>
  <c r="BP599" i="30"/>
  <c r="BP600" i="30"/>
  <c r="BP601" i="30"/>
  <c r="BP602" i="30"/>
  <c r="BP603" i="30"/>
  <c r="BP604" i="30"/>
  <c r="BP605" i="30"/>
  <c r="BP606" i="30"/>
  <c r="BP607" i="30"/>
  <c r="BP608" i="30"/>
  <c r="BP609" i="30"/>
  <c r="BP610" i="30"/>
  <c r="BP611" i="30"/>
  <c r="BP612" i="30"/>
  <c r="BP613" i="30"/>
  <c r="BP614" i="30"/>
  <c r="BP615" i="30"/>
  <c r="BP616" i="30"/>
  <c r="BP617" i="30"/>
  <c r="BP618" i="30"/>
  <c r="BP619" i="30"/>
  <c r="BP620" i="30"/>
  <c r="BP621" i="30"/>
  <c r="BP622" i="30"/>
  <c r="BP623" i="30"/>
  <c r="BP624" i="30"/>
  <c r="BP625" i="30"/>
  <c r="BP626" i="30"/>
  <c r="BP627" i="30"/>
  <c r="BP628" i="30"/>
  <c r="BP629" i="30"/>
  <c r="BP630" i="30"/>
  <c r="BP631" i="30"/>
  <c r="BP632" i="30"/>
  <c r="BP633" i="30"/>
  <c r="BP634" i="30"/>
  <c r="BP635" i="30"/>
  <c r="BP636" i="30"/>
  <c r="BP637" i="30"/>
  <c r="BP638" i="30"/>
  <c r="BP639" i="30"/>
  <c r="BP640" i="30"/>
  <c r="BP641" i="30"/>
  <c r="BP642" i="30"/>
  <c r="BP643" i="30"/>
  <c r="BP644" i="30"/>
  <c r="BP645" i="30"/>
  <c r="BP646" i="30"/>
  <c r="BP647" i="30"/>
  <c r="BP648" i="30"/>
  <c r="BP649" i="30"/>
  <c r="BP650" i="30"/>
  <c r="BP651" i="30"/>
  <c r="BP652" i="30"/>
  <c r="BP653" i="30"/>
  <c r="BP654" i="30"/>
  <c r="BP655" i="30"/>
  <c r="BP656" i="30"/>
  <c r="BP657" i="30"/>
  <c r="BP658" i="30"/>
  <c r="BP659" i="30"/>
  <c r="BP660" i="30"/>
  <c r="BP661" i="30"/>
  <c r="BP662" i="30"/>
  <c r="BP663" i="30"/>
  <c r="BP664" i="30"/>
  <c r="BP665" i="30"/>
  <c r="BP666" i="30"/>
  <c r="BP667" i="30"/>
  <c r="BP668" i="30"/>
  <c r="BP669" i="30"/>
  <c r="BP670" i="30"/>
  <c r="BP671" i="30"/>
  <c r="BP672" i="30"/>
  <c r="BP673" i="30"/>
  <c r="BP674" i="30"/>
  <c r="BP675" i="30"/>
  <c r="BP676" i="30"/>
  <c r="BP677" i="30"/>
  <c r="BP678" i="30"/>
  <c r="BP679" i="30"/>
  <c r="BP680" i="30"/>
  <c r="BP681" i="30"/>
  <c r="BP682" i="30"/>
  <c r="BP683" i="30"/>
  <c r="BP684" i="30"/>
  <c r="BP685" i="30"/>
  <c r="BP686" i="30"/>
  <c r="BP687" i="30"/>
  <c r="BP688" i="30"/>
  <c r="BP689" i="30"/>
  <c r="BP690" i="30"/>
  <c r="BP691" i="30"/>
  <c r="BP692" i="30"/>
  <c r="BP693" i="30"/>
  <c r="BP694" i="30"/>
  <c r="BP695" i="30"/>
  <c r="BP696" i="30"/>
  <c r="BP697" i="30"/>
  <c r="BP698" i="30"/>
  <c r="BP699" i="30"/>
  <c r="BP700" i="30"/>
  <c r="BP701" i="30"/>
  <c r="BP702" i="30"/>
  <c r="BP703" i="30"/>
  <c r="BP704" i="30"/>
  <c r="BP705" i="30"/>
  <c r="BP706" i="30"/>
  <c r="BP707" i="30"/>
  <c r="BP708" i="30"/>
  <c r="BP709" i="30"/>
  <c r="BP710" i="30"/>
  <c r="BP711" i="30"/>
  <c r="BP712" i="30"/>
  <c r="BP713" i="30"/>
  <c r="BP714" i="30"/>
  <c r="BP715" i="30"/>
  <c r="BP716" i="30"/>
  <c r="BP717" i="30"/>
  <c r="BP718" i="30"/>
  <c r="BP719" i="30"/>
  <c r="BP720" i="30"/>
  <c r="BP721" i="30"/>
  <c r="BP722" i="30"/>
  <c r="BP723" i="30"/>
  <c r="BP724" i="30"/>
  <c r="BP725" i="30"/>
  <c r="BP726" i="30"/>
  <c r="BP727" i="30"/>
  <c r="BP728" i="30"/>
  <c r="BP729" i="30"/>
  <c r="BP730" i="30"/>
  <c r="BP731" i="30"/>
  <c r="BP732" i="30"/>
  <c r="BP733" i="30"/>
  <c r="BP734" i="30"/>
  <c r="BP735" i="30"/>
  <c r="BP736" i="30"/>
  <c r="BP737" i="30"/>
  <c r="BP738" i="30"/>
  <c r="BP739" i="30"/>
  <c r="BP740" i="30"/>
  <c r="BP741" i="30"/>
  <c r="BP742" i="30"/>
  <c r="BP743" i="30"/>
  <c r="BP744" i="30"/>
  <c r="BP745" i="30"/>
  <c r="BP746" i="30"/>
  <c r="BP747" i="30"/>
  <c r="BP748" i="30"/>
  <c r="BP749" i="30"/>
  <c r="BP750" i="30"/>
  <c r="BP751" i="30"/>
  <c r="BP752" i="30"/>
  <c r="BP753" i="30"/>
  <c r="BP754" i="30"/>
  <c r="BP755" i="30"/>
  <c r="BP756" i="30"/>
  <c r="BP757" i="30"/>
  <c r="BP758" i="30"/>
  <c r="BP759" i="30"/>
  <c r="EO8" i="30"/>
  <c r="EX8" i="30"/>
  <c r="EY8" i="30"/>
  <c r="FB8" i="30"/>
  <c r="FC8" i="30"/>
  <c r="FD8" i="30"/>
  <c r="FE8" i="30"/>
  <c r="EQ9" i="30"/>
  <c r="ER9" i="30"/>
  <c r="ES9" i="30"/>
  <c r="AI3" i="30"/>
  <c r="AI4" i="30"/>
  <c r="AI5" i="30"/>
  <c r="AI6" i="30"/>
  <c r="AI7" i="30"/>
  <c r="AI8" i="30"/>
  <c r="AI9" i="30"/>
  <c r="AI10" i="30"/>
  <c r="AI11" i="30"/>
  <c r="AI12" i="30"/>
  <c r="AI13" i="30"/>
  <c r="AI14" i="30"/>
  <c r="AI15" i="30"/>
  <c r="AI16" i="30"/>
  <c r="AI17" i="30"/>
  <c r="AI18" i="30"/>
  <c r="AI19" i="30"/>
  <c r="AI20" i="30"/>
  <c r="AI21" i="30"/>
  <c r="AI22" i="30"/>
  <c r="AI23" i="30"/>
  <c r="AI24" i="30"/>
  <c r="AI25" i="30"/>
  <c r="AI26" i="30"/>
  <c r="AI27" i="30"/>
  <c r="AI28" i="30"/>
  <c r="AI29" i="30"/>
  <c r="AI30" i="30"/>
  <c r="AI31" i="30"/>
  <c r="AI32" i="30"/>
  <c r="AI33" i="30"/>
  <c r="AI34" i="30"/>
  <c r="AI35" i="30"/>
  <c r="AI36" i="30"/>
  <c r="AI37" i="30"/>
  <c r="AI38" i="30"/>
  <c r="AI39" i="30"/>
  <c r="AI40" i="30"/>
  <c r="AI41" i="30"/>
  <c r="AI42" i="30"/>
  <c r="AI43" i="30"/>
  <c r="AI44" i="30"/>
  <c r="AI45" i="30"/>
  <c r="AI46" i="30"/>
  <c r="AI47" i="30"/>
  <c r="AI48" i="30"/>
  <c r="AI49" i="30"/>
  <c r="AI50" i="30"/>
  <c r="AI51" i="30"/>
  <c r="AI52" i="30"/>
  <c r="AI53" i="30"/>
  <c r="AI54" i="30"/>
  <c r="AI55" i="30"/>
  <c r="AI56" i="30"/>
  <c r="AI57" i="30"/>
  <c r="AI58" i="30"/>
  <c r="AI59" i="30"/>
  <c r="AI60" i="30"/>
  <c r="AI61" i="30"/>
  <c r="AI62" i="30"/>
  <c r="AI63" i="30"/>
  <c r="AI64" i="30"/>
  <c r="AI65" i="30"/>
  <c r="AI66" i="30"/>
  <c r="AI67" i="30"/>
  <c r="AI68" i="30"/>
  <c r="AI69" i="30"/>
  <c r="AI70" i="30"/>
  <c r="AI71" i="30"/>
  <c r="AI72" i="30"/>
  <c r="AI73" i="30"/>
  <c r="AI74" i="30"/>
  <c r="AI75" i="30"/>
  <c r="AI76" i="30"/>
  <c r="AI77" i="30"/>
  <c r="AI78" i="30"/>
  <c r="AI79" i="30"/>
  <c r="AI80" i="30"/>
  <c r="AI81" i="30"/>
  <c r="AI82" i="30"/>
  <c r="AI83" i="30"/>
  <c r="AI84" i="30"/>
  <c r="AI85" i="30"/>
  <c r="AI86" i="30"/>
  <c r="AI87" i="30"/>
  <c r="AI88" i="30"/>
  <c r="AI89" i="30"/>
  <c r="AI90" i="30"/>
  <c r="AI91" i="30"/>
  <c r="AI92" i="30"/>
  <c r="AI93" i="30"/>
  <c r="AI94" i="30"/>
  <c r="AI95" i="30"/>
  <c r="AI96" i="30"/>
  <c r="AI97" i="30"/>
  <c r="AI98" i="30"/>
  <c r="AI99" i="30"/>
  <c r="AI100" i="30"/>
  <c r="AI101" i="30"/>
  <c r="AI102" i="30"/>
  <c r="AI103" i="30"/>
  <c r="AI104" i="30"/>
  <c r="AI105" i="30"/>
  <c r="AI106" i="30"/>
  <c r="AI107" i="30"/>
  <c r="AI108" i="30"/>
  <c r="AI109" i="30"/>
  <c r="AI110" i="30"/>
  <c r="AI111" i="30"/>
  <c r="AI112" i="30"/>
  <c r="AI113" i="30"/>
  <c r="AI114" i="30"/>
  <c r="AI115" i="30"/>
  <c r="AI116" i="30"/>
  <c r="AI117" i="30"/>
  <c r="AI118" i="30"/>
  <c r="AI119" i="30"/>
  <c r="AI120" i="30"/>
  <c r="AI121" i="30"/>
  <c r="AI122" i="30"/>
  <c r="AI123" i="30"/>
  <c r="AI124" i="30"/>
  <c r="AI125" i="30"/>
  <c r="AI126" i="30"/>
  <c r="AI127" i="30"/>
  <c r="AI128" i="30"/>
  <c r="AI129" i="30"/>
  <c r="AI130" i="30"/>
  <c r="AI131" i="30"/>
  <c r="AI132" i="30"/>
  <c r="AI133" i="30"/>
  <c r="AI134" i="30"/>
  <c r="AI135" i="30"/>
  <c r="AI136" i="30"/>
  <c r="AI137" i="30"/>
  <c r="AI138" i="30"/>
  <c r="AI139" i="30"/>
  <c r="AI140" i="30"/>
  <c r="AI141" i="30"/>
  <c r="AI142" i="30"/>
  <c r="AI143" i="30"/>
  <c r="AI144" i="30"/>
  <c r="AI145" i="30"/>
  <c r="AI146" i="30"/>
  <c r="AI147" i="30"/>
  <c r="AI148" i="30"/>
  <c r="AI149" i="30"/>
  <c r="AI150" i="30"/>
  <c r="AI151" i="30"/>
  <c r="AI152" i="30"/>
  <c r="AI153" i="30"/>
  <c r="AI154" i="30"/>
  <c r="AI155" i="30"/>
  <c r="AI156" i="30"/>
  <c r="AI157" i="30"/>
  <c r="AI158" i="30"/>
  <c r="AI159" i="30"/>
  <c r="AI160" i="30"/>
  <c r="AI161" i="30"/>
  <c r="AI162" i="30"/>
  <c r="AI163" i="30"/>
  <c r="AI164" i="30"/>
  <c r="AI165" i="30"/>
  <c r="AI166" i="30"/>
  <c r="AI167" i="30"/>
  <c r="AI168" i="30"/>
  <c r="AI169" i="30"/>
  <c r="AI170" i="30"/>
  <c r="AI171" i="30"/>
  <c r="AI172" i="30"/>
  <c r="AI173" i="30"/>
  <c r="AI174" i="30"/>
  <c r="AI175" i="30"/>
  <c r="AI176" i="30"/>
  <c r="AI177" i="30"/>
  <c r="AI178" i="30"/>
  <c r="AI179" i="30"/>
  <c r="AI180" i="30"/>
  <c r="AI181" i="30"/>
  <c r="AI182" i="30"/>
  <c r="AI183" i="30"/>
  <c r="AI184" i="30"/>
  <c r="AI185" i="30"/>
  <c r="AI186" i="30"/>
  <c r="AI187" i="30"/>
  <c r="AI188" i="30"/>
  <c r="AI189" i="30"/>
  <c r="AI190" i="30"/>
  <c r="AI191" i="30"/>
  <c r="AI192" i="30"/>
  <c r="AI193" i="30"/>
  <c r="AI194" i="30"/>
  <c r="AI195" i="30"/>
  <c r="AI196" i="30"/>
  <c r="AI197" i="30"/>
  <c r="AI198" i="30"/>
  <c r="AI199" i="30"/>
  <c r="AI200" i="30"/>
  <c r="AI201" i="30"/>
  <c r="AI202" i="30"/>
  <c r="AI203" i="30"/>
  <c r="AI204" i="30"/>
  <c r="AI205" i="30"/>
  <c r="AI206" i="30"/>
  <c r="AI207" i="30"/>
  <c r="AI208" i="30"/>
  <c r="AI209" i="30"/>
  <c r="AI210" i="30"/>
  <c r="AI211" i="30"/>
  <c r="AI212" i="30"/>
  <c r="AI213" i="30"/>
  <c r="AI214" i="30"/>
  <c r="AI215" i="30"/>
  <c r="AI216" i="30"/>
  <c r="AI217" i="30"/>
  <c r="AI218" i="30"/>
  <c r="AI219" i="30"/>
  <c r="AI220" i="30"/>
  <c r="AI221" i="30"/>
  <c r="AI222" i="30"/>
  <c r="AI223" i="30"/>
  <c r="AI224" i="30"/>
  <c r="AI225" i="30"/>
  <c r="AI226" i="30"/>
  <c r="AI227" i="30"/>
  <c r="AI228" i="30"/>
  <c r="AI229" i="30"/>
  <c r="AI230" i="30"/>
  <c r="AI231" i="30"/>
  <c r="AI232" i="30"/>
  <c r="AI233" i="30"/>
  <c r="AI234" i="30"/>
  <c r="AI235" i="30"/>
  <c r="AI236" i="30"/>
  <c r="AI237" i="30"/>
  <c r="AI238" i="30"/>
  <c r="AI239" i="30"/>
  <c r="AI240" i="30"/>
  <c r="AI241" i="30"/>
  <c r="AI242" i="30"/>
  <c r="AI243" i="30"/>
  <c r="AI244" i="30"/>
  <c r="AI245" i="30"/>
  <c r="AI246" i="30"/>
  <c r="AI247" i="30"/>
  <c r="AI248" i="30"/>
  <c r="AI249" i="30"/>
  <c r="AI250" i="30"/>
  <c r="AI251" i="30"/>
  <c r="AI252" i="30"/>
  <c r="AI253" i="30"/>
  <c r="AI254" i="30"/>
  <c r="AI255" i="30"/>
  <c r="AI256" i="30"/>
  <c r="AI257" i="30"/>
  <c r="AI258" i="30"/>
  <c r="AI259" i="30"/>
  <c r="AI260" i="30"/>
  <c r="AI261" i="30"/>
  <c r="AI262" i="30"/>
  <c r="AI263" i="30"/>
  <c r="AI264" i="30"/>
  <c r="AI265" i="30"/>
  <c r="AI266" i="30"/>
  <c r="AI267" i="30"/>
  <c r="AI268" i="30"/>
  <c r="AI269" i="30"/>
  <c r="AI270" i="30"/>
  <c r="AI271" i="30"/>
  <c r="AI272" i="30"/>
  <c r="AI273" i="30"/>
  <c r="AI274" i="30"/>
  <c r="AI275" i="30"/>
  <c r="AI276" i="30"/>
  <c r="AI277" i="30"/>
  <c r="AI278" i="30"/>
  <c r="AI279" i="30"/>
  <c r="AI280" i="30"/>
  <c r="AI281" i="30"/>
  <c r="AI282" i="30"/>
  <c r="AI283" i="30"/>
  <c r="AI284" i="30"/>
  <c r="AI285" i="30"/>
  <c r="AI286" i="30"/>
  <c r="AI287" i="30"/>
  <c r="AI288" i="30"/>
  <c r="AI289" i="30"/>
  <c r="AI290" i="30"/>
  <c r="AI291" i="30"/>
  <c r="AI292" i="30"/>
  <c r="AI293" i="30"/>
  <c r="AI294" i="30"/>
  <c r="AI295" i="30"/>
  <c r="AI296" i="30"/>
  <c r="AI297" i="30"/>
  <c r="AI298" i="30"/>
  <c r="AI299" i="30"/>
  <c r="AI300" i="30"/>
  <c r="AI301" i="30"/>
  <c r="AI302" i="30"/>
  <c r="AI303" i="30"/>
  <c r="AI304" i="30"/>
  <c r="AI305" i="30"/>
  <c r="AI306" i="30"/>
  <c r="AI307" i="30"/>
  <c r="AI308" i="30"/>
  <c r="AI309" i="30"/>
  <c r="AI310" i="30"/>
  <c r="AI311" i="30"/>
  <c r="AI312" i="30"/>
  <c r="AI313" i="30"/>
  <c r="AI314" i="30"/>
  <c r="AI315" i="30"/>
  <c r="AI316" i="30"/>
  <c r="AI317" i="30"/>
  <c r="AI318" i="30"/>
  <c r="AI319" i="30"/>
  <c r="AI320" i="30"/>
  <c r="AI321" i="30"/>
  <c r="AI322" i="30"/>
  <c r="AI323" i="30"/>
  <c r="AI324" i="30"/>
  <c r="AI325" i="30"/>
  <c r="AI326" i="30"/>
  <c r="AI327" i="30"/>
  <c r="AI328" i="30"/>
  <c r="AI329" i="30"/>
  <c r="AI330" i="30"/>
  <c r="AI331" i="30"/>
  <c r="AI332" i="30"/>
  <c r="AI333" i="30"/>
  <c r="AI334" i="30"/>
  <c r="AI335" i="30"/>
  <c r="AI336" i="30"/>
  <c r="AI337" i="30"/>
  <c r="AI338" i="30"/>
  <c r="AI339" i="30"/>
  <c r="AI340" i="30"/>
  <c r="AI341" i="30"/>
  <c r="AI342" i="30"/>
  <c r="AI343" i="30"/>
  <c r="AI344" i="30"/>
  <c r="AI345" i="30"/>
  <c r="AI346" i="30"/>
  <c r="AI347" i="30"/>
  <c r="AI348" i="30"/>
  <c r="AI349" i="30"/>
  <c r="AI350" i="30"/>
  <c r="AI351" i="30"/>
  <c r="AI352" i="30"/>
  <c r="AI353" i="30"/>
  <c r="AI354" i="30"/>
  <c r="AI355" i="30"/>
  <c r="AI356" i="30"/>
  <c r="AI357" i="30"/>
  <c r="AI358" i="30"/>
  <c r="AI359" i="30"/>
  <c r="AI360" i="30"/>
  <c r="AI361" i="30"/>
  <c r="AI362" i="30"/>
  <c r="AI363" i="30"/>
  <c r="AI364" i="30"/>
  <c r="AI365" i="30"/>
  <c r="AI366" i="30"/>
  <c r="AI367" i="30"/>
  <c r="AI368" i="30"/>
  <c r="AI369" i="30"/>
  <c r="AI370" i="30"/>
  <c r="AI371" i="30"/>
  <c r="AI372" i="30"/>
  <c r="AI373" i="30"/>
  <c r="AI374" i="30"/>
  <c r="AI375" i="30"/>
  <c r="AI376" i="30"/>
  <c r="AI377" i="30"/>
  <c r="AI378" i="30"/>
  <c r="AI379" i="30"/>
  <c r="AI380" i="30"/>
  <c r="AI381" i="30"/>
  <c r="AI382" i="30"/>
  <c r="AI383" i="30"/>
  <c r="AI384" i="30"/>
  <c r="AI385" i="30"/>
  <c r="AI386" i="30"/>
  <c r="AI387" i="30"/>
  <c r="AI388" i="30"/>
  <c r="AI389" i="30"/>
  <c r="AI390" i="30"/>
  <c r="AI391" i="30"/>
  <c r="AI392" i="30"/>
  <c r="AI393" i="30"/>
  <c r="AI394" i="30"/>
  <c r="AI395" i="30"/>
  <c r="AI396" i="30"/>
  <c r="AI397" i="30"/>
  <c r="AI398" i="30"/>
  <c r="AI399" i="30"/>
  <c r="AI400" i="30"/>
  <c r="AI401" i="30"/>
  <c r="AI402" i="30"/>
  <c r="AI403" i="30"/>
  <c r="AI404" i="30"/>
  <c r="AI405" i="30"/>
  <c r="AI406" i="30"/>
  <c r="AI407" i="30"/>
  <c r="AI408" i="30"/>
  <c r="AI409" i="30"/>
  <c r="AI410" i="30"/>
  <c r="AI411" i="30"/>
  <c r="AI412" i="30"/>
  <c r="AI413" i="30"/>
  <c r="AI414" i="30"/>
  <c r="AI415" i="30"/>
  <c r="AI416" i="30"/>
  <c r="AI417" i="30"/>
  <c r="AI418" i="30"/>
  <c r="AI419" i="30"/>
  <c r="AI420" i="30"/>
  <c r="AI421" i="30"/>
  <c r="AI422" i="30"/>
  <c r="AI423" i="30"/>
  <c r="AI424" i="30"/>
  <c r="AI425" i="30"/>
  <c r="AI426" i="30"/>
  <c r="AI427" i="30"/>
  <c r="AI428" i="30"/>
  <c r="AI429" i="30"/>
  <c r="AI430" i="30"/>
  <c r="AI431" i="30"/>
  <c r="AI432" i="30"/>
  <c r="AI433" i="30"/>
  <c r="AI434" i="30"/>
  <c r="AI435" i="30"/>
  <c r="AI436" i="30"/>
  <c r="AI437" i="30"/>
  <c r="AI438" i="30"/>
  <c r="AI439" i="30"/>
  <c r="AI440" i="30"/>
  <c r="AI441" i="30"/>
  <c r="AI442" i="30"/>
  <c r="AI443" i="30"/>
  <c r="AI444" i="30"/>
  <c r="AI445" i="30"/>
  <c r="AI446" i="30"/>
  <c r="AI447" i="30"/>
  <c r="AI448" i="30"/>
  <c r="AI449" i="30"/>
  <c r="AI450" i="30"/>
  <c r="AI451" i="30"/>
  <c r="AI452" i="30"/>
  <c r="AI453" i="30"/>
  <c r="AI454" i="30"/>
  <c r="AI455" i="30"/>
  <c r="AI456" i="30"/>
  <c r="AI457" i="30"/>
  <c r="AI458" i="30"/>
  <c r="AI459" i="30"/>
  <c r="AI460" i="30"/>
  <c r="AI461" i="30"/>
  <c r="AI462" i="30"/>
  <c r="AI463" i="30"/>
  <c r="AI464" i="30"/>
  <c r="AI465" i="30"/>
  <c r="AI466" i="30"/>
  <c r="AI467" i="30"/>
  <c r="AI468" i="30"/>
  <c r="AI469" i="30"/>
  <c r="AI470" i="30"/>
  <c r="AI471" i="30"/>
  <c r="AI472" i="30"/>
  <c r="AI473" i="30"/>
  <c r="AI474" i="30"/>
  <c r="AI475" i="30"/>
  <c r="AI476" i="30"/>
  <c r="AI477" i="30"/>
  <c r="AI478" i="30"/>
  <c r="AI479" i="30"/>
  <c r="AI480" i="30"/>
  <c r="AI481" i="30"/>
  <c r="AI482" i="30"/>
  <c r="AI483" i="30"/>
  <c r="AI484" i="30"/>
  <c r="AI485" i="30"/>
  <c r="AI486" i="30"/>
  <c r="AI487" i="30"/>
  <c r="AI488" i="30"/>
  <c r="AI489" i="30"/>
  <c r="AI490" i="30"/>
  <c r="AI491" i="30"/>
  <c r="AI492" i="30"/>
  <c r="AI493" i="30"/>
  <c r="AI494" i="30"/>
  <c r="AI495" i="30"/>
  <c r="AI496" i="30"/>
  <c r="AI497" i="30"/>
  <c r="AI498" i="30"/>
  <c r="AI499" i="30"/>
  <c r="AI500" i="30"/>
  <c r="AI501" i="30"/>
  <c r="AI502" i="30"/>
  <c r="AI503" i="30"/>
  <c r="AI504" i="30"/>
  <c r="AI505" i="30"/>
  <c r="AI506" i="30"/>
  <c r="AI507" i="30"/>
  <c r="AI508" i="30"/>
  <c r="AI509" i="30"/>
  <c r="AI510" i="30"/>
  <c r="AI511" i="30"/>
  <c r="AI512" i="30"/>
  <c r="AI513" i="30"/>
  <c r="AI514" i="30"/>
  <c r="AI515" i="30"/>
  <c r="AI516" i="30"/>
  <c r="AI517" i="30"/>
  <c r="AI518" i="30"/>
  <c r="AI519" i="30"/>
  <c r="AI520" i="30"/>
  <c r="AI521" i="30"/>
  <c r="AI522" i="30"/>
  <c r="AI523" i="30"/>
  <c r="AI524" i="30"/>
  <c r="AI525" i="30"/>
  <c r="AI526" i="30"/>
  <c r="AI527" i="30"/>
  <c r="AI528" i="30"/>
  <c r="AI529" i="30"/>
  <c r="AI530" i="30"/>
  <c r="AI531" i="30"/>
  <c r="AI532" i="30"/>
  <c r="AI533" i="30"/>
  <c r="AI534" i="30"/>
  <c r="AI535" i="30"/>
  <c r="AI536" i="30"/>
  <c r="AI537" i="30"/>
  <c r="AI538" i="30"/>
  <c r="AI539" i="30"/>
  <c r="AI540" i="30"/>
  <c r="AI541" i="30"/>
  <c r="AI542" i="30"/>
  <c r="AI543" i="30"/>
  <c r="AI544" i="30"/>
  <c r="AI545" i="30"/>
  <c r="AI546" i="30"/>
  <c r="AI547" i="30"/>
  <c r="AI548" i="30"/>
  <c r="AI549" i="30"/>
  <c r="AI550" i="30"/>
  <c r="AI551" i="30"/>
  <c r="AI552" i="30"/>
  <c r="AI553" i="30"/>
  <c r="AI554" i="30"/>
  <c r="AI555" i="30"/>
  <c r="AI556" i="30"/>
  <c r="AI557" i="30"/>
  <c r="AI558" i="30"/>
  <c r="AI559" i="30"/>
  <c r="AI560" i="30"/>
  <c r="AI561" i="30"/>
  <c r="AI562" i="30"/>
  <c r="AI563" i="30"/>
  <c r="AI564" i="30"/>
  <c r="AI565" i="30"/>
  <c r="AI566" i="30"/>
  <c r="AI567" i="30"/>
  <c r="AI568" i="30"/>
  <c r="AI569" i="30"/>
  <c r="AI570" i="30"/>
  <c r="AI571" i="30"/>
  <c r="AI572" i="30"/>
  <c r="AI573" i="30"/>
  <c r="AI574" i="30"/>
  <c r="AI575" i="30"/>
  <c r="AI576" i="30"/>
  <c r="AI577" i="30"/>
  <c r="AI578" i="30"/>
  <c r="AI579" i="30"/>
  <c r="AI580" i="30"/>
  <c r="AI581" i="30"/>
  <c r="AI582" i="30"/>
  <c r="AI583" i="30"/>
  <c r="AI584" i="30"/>
  <c r="AI585" i="30"/>
  <c r="AI586" i="30"/>
  <c r="AI587" i="30"/>
  <c r="AI588" i="30"/>
  <c r="AI589" i="30"/>
  <c r="AI590" i="30"/>
  <c r="AI591" i="30"/>
  <c r="AI592" i="30"/>
  <c r="AI593" i="30"/>
  <c r="AI594" i="30"/>
  <c r="AI595" i="30"/>
  <c r="AI596" i="30"/>
  <c r="AI597" i="30"/>
  <c r="AI598" i="30"/>
  <c r="AI599" i="30"/>
  <c r="AI600" i="30"/>
  <c r="AI601" i="30"/>
  <c r="AI602" i="30"/>
  <c r="AI603" i="30"/>
  <c r="AI604" i="30"/>
  <c r="AI605" i="30"/>
  <c r="AI606" i="30"/>
  <c r="AI607" i="30"/>
  <c r="AI608" i="30"/>
  <c r="AI609" i="30"/>
  <c r="AI610" i="30"/>
  <c r="AI611" i="30"/>
  <c r="AI612" i="30"/>
  <c r="AI613" i="30"/>
  <c r="AI614" i="30"/>
  <c r="AI615" i="30"/>
  <c r="AI616" i="30"/>
  <c r="AI617" i="30"/>
  <c r="AI618" i="30"/>
  <c r="AI619" i="30"/>
  <c r="AI620" i="30"/>
  <c r="AI621" i="30"/>
  <c r="AI622" i="30"/>
  <c r="AI623" i="30"/>
  <c r="AI624" i="30"/>
  <c r="AI625" i="30"/>
  <c r="AI626" i="30"/>
  <c r="AI627" i="30"/>
  <c r="AI628" i="30"/>
  <c r="AI629" i="30"/>
  <c r="AI630" i="30"/>
  <c r="AI631" i="30"/>
  <c r="AI632" i="30"/>
  <c r="AI633" i="30"/>
  <c r="AI634" i="30"/>
  <c r="AI635" i="30"/>
  <c r="AI636" i="30"/>
  <c r="AI637" i="30"/>
  <c r="AI638" i="30"/>
  <c r="AI639" i="30"/>
  <c r="AI640" i="30"/>
  <c r="AI641" i="30"/>
  <c r="AI642" i="30"/>
  <c r="AI643" i="30"/>
  <c r="AI644" i="30"/>
  <c r="AI645" i="30"/>
  <c r="AI646" i="30"/>
  <c r="AI647" i="30"/>
  <c r="AI648" i="30"/>
  <c r="AI649" i="30"/>
  <c r="AI650" i="30"/>
  <c r="AI651" i="30"/>
  <c r="AI652" i="30"/>
  <c r="AI653" i="30"/>
  <c r="AI654" i="30"/>
  <c r="AI655" i="30"/>
  <c r="AI656" i="30"/>
  <c r="AI657" i="30"/>
  <c r="AI658" i="30"/>
  <c r="AI659" i="30"/>
  <c r="AI660" i="30"/>
  <c r="AI661" i="30"/>
  <c r="AI662" i="30"/>
  <c r="AI663" i="30"/>
  <c r="AI664" i="30"/>
  <c r="AI665" i="30"/>
  <c r="AI666" i="30"/>
  <c r="AI667" i="30"/>
  <c r="AI668" i="30"/>
  <c r="AI669" i="30"/>
  <c r="AI670" i="30"/>
  <c r="AI671" i="30"/>
  <c r="AI672" i="30"/>
  <c r="AI673" i="30"/>
  <c r="AI674" i="30"/>
  <c r="AI675" i="30"/>
  <c r="AI676" i="30"/>
  <c r="AI677" i="30"/>
  <c r="AI678" i="30"/>
  <c r="AI679" i="30"/>
  <c r="AI680" i="30"/>
  <c r="AI681" i="30"/>
  <c r="AI682" i="30"/>
  <c r="AI683" i="30"/>
  <c r="AI684" i="30"/>
  <c r="AI685" i="30"/>
  <c r="AI686" i="30"/>
  <c r="AI687" i="30"/>
  <c r="AI688" i="30"/>
  <c r="AI689" i="30"/>
  <c r="AI690" i="30"/>
  <c r="AI691" i="30"/>
  <c r="AI692" i="30"/>
  <c r="AI693" i="30"/>
  <c r="AI694" i="30"/>
  <c r="AI695" i="30"/>
  <c r="AI696" i="30"/>
  <c r="AI697" i="30"/>
  <c r="AI698" i="30"/>
  <c r="AI699" i="30"/>
  <c r="AI700" i="30"/>
  <c r="AI701" i="30"/>
  <c r="AI702" i="30"/>
  <c r="AI703" i="30"/>
  <c r="AI704" i="30"/>
  <c r="AI705" i="30"/>
  <c r="AI706" i="30"/>
  <c r="AI707" i="30"/>
  <c r="AI708" i="30"/>
  <c r="AI709" i="30"/>
  <c r="AI710" i="30"/>
  <c r="AI711" i="30"/>
  <c r="AI712" i="30"/>
  <c r="AI713" i="30"/>
  <c r="AI714" i="30"/>
  <c r="AI715" i="30"/>
  <c r="AI716" i="30"/>
  <c r="AI717" i="30"/>
  <c r="AI718" i="30"/>
  <c r="AI719" i="30"/>
  <c r="AI720" i="30"/>
  <c r="AI721" i="30"/>
  <c r="AI722" i="30"/>
  <c r="AI723" i="30"/>
  <c r="AI724" i="30"/>
  <c r="AI725" i="30"/>
  <c r="AI726" i="30"/>
  <c r="AI727" i="30"/>
  <c r="AI728" i="30"/>
  <c r="AI729" i="30"/>
  <c r="AI730" i="30"/>
  <c r="AI731" i="30"/>
  <c r="AI732" i="30"/>
  <c r="AI733" i="30"/>
  <c r="AI734" i="30"/>
  <c r="AI735" i="30"/>
  <c r="AI736" i="30"/>
  <c r="AI737" i="30"/>
  <c r="AI738" i="30"/>
  <c r="AI739" i="30"/>
  <c r="AI740" i="30"/>
  <c r="AI741" i="30"/>
  <c r="AI742" i="30"/>
  <c r="AI743" i="30"/>
  <c r="AI744" i="30"/>
  <c r="AI745" i="30"/>
  <c r="AI746" i="30"/>
  <c r="AI747" i="30"/>
  <c r="AI748" i="30"/>
  <c r="AI749" i="30"/>
  <c r="AI750" i="30"/>
  <c r="AI751" i="30"/>
  <c r="AI752" i="30"/>
  <c r="AI753" i="30"/>
  <c r="AI754" i="30"/>
  <c r="AI755" i="30"/>
  <c r="AI756" i="30"/>
  <c r="AI757" i="30"/>
  <c r="AI758" i="30"/>
  <c r="AI759" i="30"/>
  <c r="EV9" i="30"/>
  <c r="EW9" i="30"/>
  <c r="AJ3" i="30"/>
  <c r="AJ4" i="30"/>
  <c r="AJ5" i="30"/>
  <c r="AJ6" i="30"/>
  <c r="AJ7" i="30"/>
  <c r="AJ8" i="30"/>
  <c r="AJ9" i="30"/>
  <c r="AJ10" i="30"/>
  <c r="AJ11" i="30"/>
  <c r="AJ12" i="30"/>
  <c r="AJ13" i="30"/>
  <c r="AJ14" i="30"/>
  <c r="AJ15" i="30"/>
  <c r="AJ16" i="30"/>
  <c r="AJ17" i="30"/>
  <c r="AJ18" i="30"/>
  <c r="AJ19" i="30"/>
  <c r="AJ20" i="30"/>
  <c r="AJ21" i="30"/>
  <c r="AJ22" i="30"/>
  <c r="AJ23" i="30"/>
  <c r="AJ24" i="30"/>
  <c r="AJ25" i="30"/>
  <c r="AJ26" i="30"/>
  <c r="AJ27" i="30"/>
  <c r="AJ28" i="30"/>
  <c r="AJ29" i="30"/>
  <c r="AJ30" i="30"/>
  <c r="AJ31" i="30"/>
  <c r="AJ32" i="30"/>
  <c r="AJ33" i="30"/>
  <c r="AJ34" i="30"/>
  <c r="AJ35" i="30"/>
  <c r="AJ36" i="30"/>
  <c r="AJ37" i="30"/>
  <c r="AJ38" i="30"/>
  <c r="AJ39" i="30"/>
  <c r="AJ40" i="30"/>
  <c r="AJ41" i="30"/>
  <c r="AJ42" i="30"/>
  <c r="AJ43" i="30"/>
  <c r="AJ44" i="30"/>
  <c r="AJ45" i="30"/>
  <c r="AJ46" i="30"/>
  <c r="AJ47" i="30"/>
  <c r="AJ48" i="30"/>
  <c r="AJ49" i="30"/>
  <c r="AJ50" i="30"/>
  <c r="AJ51" i="30"/>
  <c r="AJ52" i="30"/>
  <c r="AJ53" i="30"/>
  <c r="AJ54" i="30"/>
  <c r="AJ55" i="30"/>
  <c r="AJ56" i="30"/>
  <c r="AJ57" i="30"/>
  <c r="AJ58" i="30"/>
  <c r="AJ59" i="30"/>
  <c r="AJ60" i="30"/>
  <c r="AJ61" i="30"/>
  <c r="AJ62" i="30"/>
  <c r="AJ63" i="30"/>
  <c r="AJ64" i="30"/>
  <c r="AJ65" i="30"/>
  <c r="AJ66" i="30"/>
  <c r="AJ67" i="30"/>
  <c r="AJ68" i="30"/>
  <c r="AJ69" i="30"/>
  <c r="AJ70" i="30"/>
  <c r="AJ71" i="30"/>
  <c r="AJ72" i="30"/>
  <c r="AJ73" i="30"/>
  <c r="AJ74" i="30"/>
  <c r="AJ75" i="30"/>
  <c r="AJ76" i="30"/>
  <c r="AJ77" i="30"/>
  <c r="AJ78" i="30"/>
  <c r="AJ79" i="30"/>
  <c r="AJ80" i="30"/>
  <c r="AJ81" i="30"/>
  <c r="AJ82" i="30"/>
  <c r="AJ83" i="30"/>
  <c r="AJ84" i="30"/>
  <c r="AJ85" i="30"/>
  <c r="AJ86" i="30"/>
  <c r="AJ87" i="30"/>
  <c r="AJ88" i="30"/>
  <c r="AJ89" i="30"/>
  <c r="AJ90" i="30"/>
  <c r="AJ91" i="30"/>
  <c r="AJ92" i="30"/>
  <c r="AJ93" i="30"/>
  <c r="AJ94" i="30"/>
  <c r="AJ95" i="30"/>
  <c r="AJ96" i="30"/>
  <c r="AJ97" i="30"/>
  <c r="AJ98" i="30"/>
  <c r="AJ99" i="30"/>
  <c r="AJ100" i="30"/>
  <c r="AJ101" i="30"/>
  <c r="AJ102" i="30"/>
  <c r="AJ103" i="30"/>
  <c r="AJ104" i="30"/>
  <c r="AJ105" i="30"/>
  <c r="AJ106" i="30"/>
  <c r="AJ107" i="30"/>
  <c r="AJ108" i="30"/>
  <c r="AJ109" i="30"/>
  <c r="AJ110" i="30"/>
  <c r="AJ111" i="30"/>
  <c r="AJ112" i="30"/>
  <c r="AJ113" i="30"/>
  <c r="AJ114" i="30"/>
  <c r="AJ115" i="30"/>
  <c r="AJ116" i="30"/>
  <c r="AJ117" i="30"/>
  <c r="AJ118" i="30"/>
  <c r="AJ119" i="30"/>
  <c r="AJ120" i="30"/>
  <c r="AJ121" i="30"/>
  <c r="AJ122" i="30"/>
  <c r="AJ123" i="30"/>
  <c r="AJ124" i="30"/>
  <c r="AJ125" i="30"/>
  <c r="AJ126" i="30"/>
  <c r="AJ127" i="30"/>
  <c r="AJ128" i="30"/>
  <c r="AJ129" i="30"/>
  <c r="AJ130" i="30"/>
  <c r="AJ131" i="30"/>
  <c r="AJ132" i="30"/>
  <c r="AJ133" i="30"/>
  <c r="AJ134" i="30"/>
  <c r="AJ135" i="30"/>
  <c r="AJ136" i="30"/>
  <c r="AJ137" i="30"/>
  <c r="AJ138" i="30"/>
  <c r="AJ139" i="30"/>
  <c r="AJ140" i="30"/>
  <c r="AJ141" i="30"/>
  <c r="AJ142" i="30"/>
  <c r="AJ143" i="30"/>
  <c r="AJ144" i="30"/>
  <c r="AJ145" i="30"/>
  <c r="AJ146" i="30"/>
  <c r="AJ147" i="30"/>
  <c r="AJ148" i="30"/>
  <c r="AJ149" i="30"/>
  <c r="AJ150" i="30"/>
  <c r="AJ151" i="30"/>
  <c r="AJ152" i="30"/>
  <c r="AJ153" i="30"/>
  <c r="AJ154" i="30"/>
  <c r="AJ155" i="30"/>
  <c r="AJ156" i="30"/>
  <c r="AJ157" i="30"/>
  <c r="AJ158" i="30"/>
  <c r="AJ159" i="30"/>
  <c r="AJ160" i="30"/>
  <c r="AJ161" i="30"/>
  <c r="AJ162" i="30"/>
  <c r="AJ163" i="30"/>
  <c r="AJ164" i="30"/>
  <c r="AJ165" i="30"/>
  <c r="AJ166" i="30"/>
  <c r="AJ167" i="30"/>
  <c r="AJ168" i="30"/>
  <c r="AJ169" i="30"/>
  <c r="AJ170" i="30"/>
  <c r="AJ171" i="30"/>
  <c r="AJ172" i="30"/>
  <c r="AJ173" i="30"/>
  <c r="AJ174" i="30"/>
  <c r="AJ175" i="30"/>
  <c r="AJ176" i="30"/>
  <c r="AJ177" i="30"/>
  <c r="AJ178" i="30"/>
  <c r="AJ179" i="30"/>
  <c r="AJ180" i="30"/>
  <c r="AJ181" i="30"/>
  <c r="AJ182" i="30"/>
  <c r="AJ183" i="30"/>
  <c r="AJ184" i="30"/>
  <c r="AJ185" i="30"/>
  <c r="AJ186" i="30"/>
  <c r="AJ187" i="30"/>
  <c r="AJ188" i="30"/>
  <c r="AJ189" i="30"/>
  <c r="AJ190" i="30"/>
  <c r="AJ191" i="30"/>
  <c r="AJ192" i="30"/>
  <c r="AJ193" i="30"/>
  <c r="AJ194" i="30"/>
  <c r="AJ195" i="30"/>
  <c r="AJ196" i="30"/>
  <c r="AJ197" i="30"/>
  <c r="AJ198" i="30"/>
  <c r="AJ199" i="30"/>
  <c r="AJ200" i="30"/>
  <c r="AJ201" i="30"/>
  <c r="AJ202" i="30"/>
  <c r="AJ203" i="30"/>
  <c r="AJ204" i="30"/>
  <c r="AJ205" i="30"/>
  <c r="AJ206" i="30"/>
  <c r="AJ207" i="30"/>
  <c r="AJ208" i="30"/>
  <c r="AJ209" i="30"/>
  <c r="AJ210" i="30"/>
  <c r="AJ211" i="30"/>
  <c r="AJ212" i="30"/>
  <c r="AJ213" i="30"/>
  <c r="AJ214" i="30"/>
  <c r="AJ215" i="30"/>
  <c r="AJ216" i="30"/>
  <c r="AJ217" i="30"/>
  <c r="AJ218" i="30"/>
  <c r="AJ219" i="30"/>
  <c r="AJ220" i="30"/>
  <c r="AJ221" i="30"/>
  <c r="AJ222" i="30"/>
  <c r="AJ223" i="30"/>
  <c r="AJ224" i="30"/>
  <c r="AJ225" i="30"/>
  <c r="AJ226" i="30"/>
  <c r="AJ227" i="30"/>
  <c r="AJ228" i="30"/>
  <c r="AJ229" i="30"/>
  <c r="AJ230" i="30"/>
  <c r="AJ231" i="30"/>
  <c r="AJ232" i="30"/>
  <c r="AJ233" i="30"/>
  <c r="AJ234" i="30"/>
  <c r="AJ235" i="30"/>
  <c r="AJ236" i="30"/>
  <c r="AJ237" i="30"/>
  <c r="AJ238" i="30"/>
  <c r="AJ239" i="30"/>
  <c r="AJ240" i="30"/>
  <c r="AJ241" i="30"/>
  <c r="AJ242" i="30"/>
  <c r="AJ243" i="30"/>
  <c r="AJ244" i="30"/>
  <c r="AJ245" i="30"/>
  <c r="AJ246" i="30"/>
  <c r="AJ247" i="30"/>
  <c r="AJ248" i="30"/>
  <c r="AJ249" i="30"/>
  <c r="AJ250" i="30"/>
  <c r="AJ251" i="30"/>
  <c r="AJ252" i="30"/>
  <c r="AJ253" i="30"/>
  <c r="AJ254" i="30"/>
  <c r="AJ255" i="30"/>
  <c r="AJ256" i="30"/>
  <c r="AJ257" i="30"/>
  <c r="AJ258" i="30"/>
  <c r="AJ259" i="30"/>
  <c r="AJ260" i="30"/>
  <c r="AJ261" i="30"/>
  <c r="AJ262" i="30"/>
  <c r="AJ263" i="30"/>
  <c r="AJ264" i="30"/>
  <c r="AJ265" i="30"/>
  <c r="AJ266" i="30"/>
  <c r="AJ267" i="30"/>
  <c r="AJ268" i="30"/>
  <c r="AJ269" i="30"/>
  <c r="AJ270" i="30"/>
  <c r="AJ271" i="30"/>
  <c r="AJ272" i="30"/>
  <c r="AJ273" i="30"/>
  <c r="AJ274" i="30"/>
  <c r="AJ275" i="30"/>
  <c r="AJ276" i="30"/>
  <c r="AJ277" i="30"/>
  <c r="AJ278" i="30"/>
  <c r="AJ279" i="30"/>
  <c r="AJ280" i="30"/>
  <c r="AJ281" i="30"/>
  <c r="AJ282" i="30"/>
  <c r="AJ283" i="30"/>
  <c r="AJ284" i="30"/>
  <c r="AJ285" i="30"/>
  <c r="AJ286" i="30"/>
  <c r="AJ287" i="30"/>
  <c r="AJ288" i="30"/>
  <c r="AJ289" i="30"/>
  <c r="AJ290" i="30"/>
  <c r="AJ291" i="30"/>
  <c r="AJ292" i="30"/>
  <c r="AJ293" i="30"/>
  <c r="AJ294" i="30"/>
  <c r="AJ295" i="30"/>
  <c r="AJ296" i="30"/>
  <c r="AJ297" i="30"/>
  <c r="AJ298" i="30"/>
  <c r="AJ299" i="30"/>
  <c r="AJ300" i="30"/>
  <c r="AJ301" i="30"/>
  <c r="AJ302" i="30"/>
  <c r="AJ303" i="30"/>
  <c r="AJ304" i="30"/>
  <c r="AJ305" i="30"/>
  <c r="AJ306" i="30"/>
  <c r="AJ307" i="30"/>
  <c r="AJ308" i="30"/>
  <c r="AJ309" i="30"/>
  <c r="AJ310" i="30"/>
  <c r="AJ311" i="30"/>
  <c r="AJ312" i="30"/>
  <c r="AJ313" i="30"/>
  <c r="AJ314" i="30"/>
  <c r="AJ315" i="30"/>
  <c r="AJ316" i="30"/>
  <c r="AJ317" i="30"/>
  <c r="AJ318" i="30"/>
  <c r="AJ319" i="30"/>
  <c r="AJ320" i="30"/>
  <c r="AJ321" i="30"/>
  <c r="AJ322" i="30"/>
  <c r="AJ323" i="30"/>
  <c r="AJ324" i="30"/>
  <c r="AJ325" i="30"/>
  <c r="AJ326" i="30"/>
  <c r="AJ327" i="30"/>
  <c r="AJ328" i="30"/>
  <c r="AJ329" i="30"/>
  <c r="AJ330" i="30"/>
  <c r="AJ331" i="30"/>
  <c r="AJ332" i="30"/>
  <c r="AJ333" i="30"/>
  <c r="AJ334" i="30"/>
  <c r="AJ335" i="30"/>
  <c r="AJ336" i="30"/>
  <c r="AJ337" i="30"/>
  <c r="AJ338" i="30"/>
  <c r="AJ339" i="30"/>
  <c r="AJ340" i="30"/>
  <c r="AJ341" i="30"/>
  <c r="AJ342" i="30"/>
  <c r="AJ343" i="30"/>
  <c r="AJ344" i="30"/>
  <c r="AJ345" i="30"/>
  <c r="AJ346" i="30"/>
  <c r="AJ347" i="30"/>
  <c r="AJ348" i="30"/>
  <c r="AJ349" i="30"/>
  <c r="AJ350" i="30"/>
  <c r="AJ351" i="30"/>
  <c r="AJ352" i="30"/>
  <c r="AJ353" i="30"/>
  <c r="AJ354" i="30"/>
  <c r="AJ355" i="30"/>
  <c r="AJ356" i="30"/>
  <c r="AJ357" i="30"/>
  <c r="AJ358" i="30"/>
  <c r="AJ359" i="30"/>
  <c r="AJ360" i="30"/>
  <c r="AJ361" i="30"/>
  <c r="AJ362" i="30"/>
  <c r="AJ363" i="30"/>
  <c r="AJ364" i="30"/>
  <c r="AJ365" i="30"/>
  <c r="AJ366" i="30"/>
  <c r="AJ367" i="30"/>
  <c r="AJ368" i="30"/>
  <c r="AJ369" i="30"/>
  <c r="AJ370" i="30"/>
  <c r="AJ371" i="30"/>
  <c r="AJ372" i="30"/>
  <c r="AJ373" i="30"/>
  <c r="AJ374" i="30"/>
  <c r="AJ375" i="30"/>
  <c r="AJ376" i="30"/>
  <c r="AJ377" i="30"/>
  <c r="AJ378" i="30"/>
  <c r="AJ379" i="30"/>
  <c r="AJ380" i="30"/>
  <c r="AJ381" i="30"/>
  <c r="AJ382" i="30"/>
  <c r="AJ383" i="30"/>
  <c r="AJ384" i="30"/>
  <c r="AJ385" i="30"/>
  <c r="AJ386" i="30"/>
  <c r="AJ387" i="30"/>
  <c r="AJ388" i="30"/>
  <c r="AJ389" i="30"/>
  <c r="AJ390" i="30"/>
  <c r="AJ391" i="30"/>
  <c r="AJ392" i="30"/>
  <c r="AJ393" i="30"/>
  <c r="AJ394" i="30"/>
  <c r="AJ395" i="30"/>
  <c r="AJ396" i="30"/>
  <c r="AJ397" i="30"/>
  <c r="AJ398" i="30"/>
  <c r="AJ399" i="30"/>
  <c r="AJ400" i="30"/>
  <c r="AJ401" i="30"/>
  <c r="AJ402" i="30"/>
  <c r="AJ403" i="30"/>
  <c r="AJ404" i="30"/>
  <c r="AJ405" i="30"/>
  <c r="AJ406" i="30"/>
  <c r="AJ407" i="30"/>
  <c r="AJ408" i="30"/>
  <c r="AJ409" i="30"/>
  <c r="AJ410" i="30"/>
  <c r="AJ411" i="30"/>
  <c r="AJ412" i="30"/>
  <c r="AJ413" i="30"/>
  <c r="AJ414" i="30"/>
  <c r="AJ415" i="30"/>
  <c r="AJ416" i="30"/>
  <c r="AJ417" i="30"/>
  <c r="AJ418" i="30"/>
  <c r="AJ419" i="30"/>
  <c r="AJ420" i="30"/>
  <c r="AJ421" i="30"/>
  <c r="AJ422" i="30"/>
  <c r="AJ423" i="30"/>
  <c r="AJ424" i="30"/>
  <c r="AJ425" i="30"/>
  <c r="AJ426" i="30"/>
  <c r="AJ427" i="30"/>
  <c r="AJ428" i="30"/>
  <c r="AJ429" i="30"/>
  <c r="AJ430" i="30"/>
  <c r="AJ431" i="30"/>
  <c r="AJ432" i="30"/>
  <c r="AJ433" i="30"/>
  <c r="AJ434" i="30"/>
  <c r="AJ435" i="30"/>
  <c r="AJ436" i="30"/>
  <c r="AJ437" i="30"/>
  <c r="AJ438" i="30"/>
  <c r="AJ439" i="30"/>
  <c r="AJ440" i="30"/>
  <c r="AJ441" i="30"/>
  <c r="AJ442" i="30"/>
  <c r="AJ443" i="30"/>
  <c r="AJ444" i="30"/>
  <c r="AJ445" i="30"/>
  <c r="AJ446" i="30"/>
  <c r="AJ447" i="30"/>
  <c r="AJ448" i="30"/>
  <c r="AJ449" i="30"/>
  <c r="AJ450" i="30"/>
  <c r="AJ451" i="30"/>
  <c r="AJ452" i="30"/>
  <c r="AJ453" i="30"/>
  <c r="AJ454" i="30"/>
  <c r="AJ455" i="30"/>
  <c r="AJ456" i="30"/>
  <c r="AJ457" i="30"/>
  <c r="AJ458" i="30"/>
  <c r="AJ459" i="30"/>
  <c r="AJ460" i="30"/>
  <c r="AJ461" i="30"/>
  <c r="AJ462" i="30"/>
  <c r="AJ463" i="30"/>
  <c r="AJ464" i="30"/>
  <c r="AJ465" i="30"/>
  <c r="AJ466" i="30"/>
  <c r="AJ467" i="30"/>
  <c r="AJ468" i="30"/>
  <c r="AJ469" i="30"/>
  <c r="AJ470" i="30"/>
  <c r="AJ471" i="30"/>
  <c r="AJ472" i="30"/>
  <c r="AJ473" i="30"/>
  <c r="AJ474" i="30"/>
  <c r="AJ475" i="30"/>
  <c r="AJ476" i="30"/>
  <c r="AJ477" i="30"/>
  <c r="AJ478" i="30"/>
  <c r="AJ479" i="30"/>
  <c r="AJ480" i="30"/>
  <c r="AJ481" i="30"/>
  <c r="AJ482" i="30"/>
  <c r="AJ483" i="30"/>
  <c r="AJ484" i="30"/>
  <c r="AJ485" i="30"/>
  <c r="AJ486" i="30"/>
  <c r="AJ487" i="30"/>
  <c r="AJ488" i="30"/>
  <c r="AJ489" i="30"/>
  <c r="AJ490" i="30"/>
  <c r="AJ491" i="30"/>
  <c r="AJ492" i="30"/>
  <c r="AJ493" i="30"/>
  <c r="AJ494" i="30"/>
  <c r="AJ495" i="30"/>
  <c r="AJ496" i="30"/>
  <c r="AJ497" i="30"/>
  <c r="AJ498" i="30"/>
  <c r="AJ499" i="30"/>
  <c r="AJ500" i="30"/>
  <c r="AJ501" i="30"/>
  <c r="AJ502" i="30"/>
  <c r="AJ503" i="30"/>
  <c r="AJ504" i="30"/>
  <c r="AJ505" i="30"/>
  <c r="AJ506" i="30"/>
  <c r="AJ507" i="30"/>
  <c r="AJ508" i="30"/>
  <c r="AJ509" i="30"/>
  <c r="AJ510" i="30"/>
  <c r="AJ511" i="30"/>
  <c r="AJ512" i="30"/>
  <c r="AJ513" i="30"/>
  <c r="AJ514" i="30"/>
  <c r="AJ515" i="30"/>
  <c r="AJ516" i="30"/>
  <c r="AJ517" i="30"/>
  <c r="AJ518" i="30"/>
  <c r="AJ519" i="30"/>
  <c r="AJ520" i="30"/>
  <c r="AJ521" i="30"/>
  <c r="AJ522" i="30"/>
  <c r="AJ523" i="30"/>
  <c r="AJ524" i="30"/>
  <c r="AJ525" i="30"/>
  <c r="AJ526" i="30"/>
  <c r="AJ527" i="30"/>
  <c r="AJ528" i="30"/>
  <c r="AJ529" i="30"/>
  <c r="AJ530" i="30"/>
  <c r="AJ531" i="30"/>
  <c r="AJ532" i="30"/>
  <c r="AJ533" i="30"/>
  <c r="AJ534" i="30"/>
  <c r="AJ535" i="30"/>
  <c r="AJ536" i="30"/>
  <c r="AJ537" i="30"/>
  <c r="AJ538" i="30"/>
  <c r="AJ539" i="30"/>
  <c r="AJ540" i="30"/>
  <c r="AJ541" i="30"/>
  <c r="AJ542" i="30"/>
  <c r="AJ543" i="30"/>
  <c r="AJ544" i="30"/>
  <c r="AJ545" i="30"/>
  <c r="AJ546" i="30"/>
  <c r="AJ547" i="30"/>
  <c r="AJ548" i="30"/>
  <c r="AJ549" i="30"/>
  <c r="AJ550" i="30"/>
  <c r="AJ551" i="30"/>
  <c r="AJ552" i="30"/>
  <c r="AJ553" i="30"/>
  <c r="AJ554" i="30"/>
  <c r="AJ555" i="30"/>
  <c r="AJ556" i="30"/>
  <c r="AJ557" i="30"/>
  <c r="AJ558" i="30"/>
  <c r="AJ559" i="30"/>
  <c r="AJ560" i="30"/>
  <c r="AJ561" i="30"/>
  <c r="AJ562" i="30"/>
  <c r="AJ563" i="30"/>
  <c r="AJ564" i="30"/>
  <c r="AJ565" i="30"/>
  <c r="AJ566" i="30"/>
  <c r="AJ567" i="30"/>
  <c r="AJ568" i="30"/>
  <c r="AJ569" i="30"/>
  <c r="AJ570" i="30"/>
  <c r="AJ571" i="30"/>
  <c r="AJ572" i="30"/>
  <c r="AJ573" i="30"/>
  <c r="AJ574" i="30"/>
  <c r="AJ575" i="30"/>
  <c r="AJ576" i="30"/>
  <c r="AJ577" i="30"/>
  <c r="AJ578" i="30"/>
  <c r="AJ579" i="30"/>
  <c r="AJ580" i="30"/>
  <c r="AJ581" i="30"/>
  <c r="AJ582" i="30"/>
  <c r="AJ583" i="30"/>
  <c r="AJ584" i="30"/>
  <c r="AJ585" i="30"/>
  <c r="AJ586" i="30"/>
  <c r="AJ587" i="30"/>
  <c r="AJ588" i="30"/>
  <c r="AJ589" i="30"/>
  <c r="AJ590" i="30"/>
  <c r="AJ591" i="30"/>
  <c r="AJ592" i="30"/>
  <c r="AJ593" i="30"/>
  <c r="AJ594" i="30"/>
  <c r="AJ595" i="30"/>
  <c r="AJ596" i="30"/>
  <c r="AJ597" i="30"/>
  <c r="AJ598" i="30"/>
  <c r="AJ599" i="30"/>
  <c r="AJ600" i="30"/>
  <c r="AJ601" i="30"/>
  <c r="AJ602" i="30"/>
  <c r="AJ603" i="30"/>
  <c r="AJ604" i="30"/>
  <c r="AJ605" i="30"/>
  <c r="AJ606" i="30"/>
  <c r="AJ607" i="30"/>
  <c r="AJ608" i="30"/>
  <c r="AJ609" i="30"/>
  <c r="AJ610" i="30"/>
  <c r="AJ611" i="30"/>
  <c r="AJ612" i="30"/>
  <c r="AJ613" i="30"/>
  <c r="AJ614" i="30"/>
  <c r="AJ615" i="30"/>
  <c r="AJ616" i="30"/>
  <c r="AJ617" i="30"/>
  <c r="AJ618" i="30"/>
  <c r="AJ619" i="30"/>
  <c r="AJ620" i="30"/>
  <c r="AJ621" i="30"/>
  <c r="AJ622" i="30"/>
  <c r="AJ623" i="30"/>
  <c r="AJ624" i="30"/>
  <c r="AJ625" i="30"/>
  <c r="AJ626" i="30"/>
  <c r="AJ627" i="30"/>
  <c r="AJ628" i="30"/>
  <c r="AJ629" i="30"/>
  <c r="AJ630" i="30"/>
  <c r="AJ631" i="30"/>
  <c r="AJ632" i="30"/>
  <c r="AJ633" i="30"/>
  <c r="AJ634" i="30"/>
  <c r="AJ635" i="30"/>
  <c r="AJ636" i="30"/>
  <c r="AJ637" i="30"/>
  <c r="AJ638" i="30"/>
  <c r="AJ639" i="30"/>
  <c r="AJ640" i="30"/>
  <c r="AJ641" i="30"/>
  <c r="AJ642" i="30"/>
  <c r="AJ643" i="30"/>
  <c r="AJ644" i="30"/>
  <c r="AJ645" i="30"/>
  <c r="AJ646" i="30"/>
  <c r="AJ647" i="30"/>
  <c r="AJ648" i="30"/>
  <c r="AJ649" i="30"/>
  <c r="AJ650" i="30"/>
  <c r="AJ651" i="30"/>
  <c r="AJ652" i="30"/>
  <c r="AJ653" i="30"/>
  <c r="AJ654" i="30"/>
  <c r="AJ655" i="30"/>
  <c r="AJ656" i="30"/>
  <c r="AJ657" i="30"/>
  <c r="AJ658" i="30"/>
  <c r="AJ659" i="30"/>
  <c r="AJ660" i="30"/>
  <c r="AJ661" i="30"/>
  <c r="AJ662" i="30"/>
  <c r="AJ663" i="30"/>
  <c r="AJ664" i="30"/>
  <c r="AJ665" i="30"/>
  <c r="AJ666" i="30"/>
  <c r="AJ667" i="30"/>
  <c r="AJ668" i="30"/>
  <c r="AJ669" i="30"/>
  <c r="AJ670" i="30"/>
  <c r="AJ671" i="30"/>
  <c r="AJ672" i="30"/>
  <c r="AJ673" i="30"/>
  <c r="AJ674" i="30"/>
  <c r="AJ675" i="30"/>
  <c r="AJ676" i="30"/>
  <c r="AJ677" i="30"/>
  <c r="AJ678" i="30"/>
  <c r="AJ679" i="30"/>
  <c r="AJ680" i="30"/>
  <c r="AJ681" i="30"/>
  <c r="AJ682" i="30"/>
  <c r="AJ683" i="30"/>
  <c r="AJ684" i="30"/>
  <c r="AJ685" i="30"/>
  <c r="AJ686" i="30"/>
  <c r="AJ687" i="30"/>
  <c r="AJ688" i="30"/>
  <c r="AJ689" i="30"/>
  <c r="AJ690" i="30"/>
  <c r="AJ691" i="30"/>
  <c r="AJ692" i="30"/>
  <c r="AJ693" i="30"/>
  <c r="AJ694" i="30"/>
  <c r="AJ695" i="30"/>
  <c r="AJ696" i="30"/>
  <c r="AJ697" i="30"/>
  <c r="AJ698" i="30"/>
  <c r="AJ699" i="30"/>
  <c r="AJ700" i="30"/>
  <c r="AJ701" i="30"/>
  <c r="AJ702" i="30"/>
  <c r="AJ703" i="30"/>
  <c r="AJ704" i="30"/>
  <c r="AJ705" i="30"/>
  <c r="AJ706" i="30"/>
  <c r="AJ707" i="30"/>
  <c r="AJ708" i="30"/>
  <c r="AJ709" i="30"/>
  <c r="AJ710" i="30"/>
  <c r="AJ711" i="30"/>
  <c r="AJ712" i="30"/>
  <c r="AJ713" i="30"/>
  <c r="AJ714" i="30"/>
  <c r="AJ715" i="30"/>
  <c r="AJ716" i="30"/>
  <c r="AJ717" i="30"/>
  <c r="AJ718" i="30"/>
  <c r="AJ719" i="30"/>
  <c r="AJ720" i="30"/>
  <c r="AJ721" i="30"/>
  <c r="AJ722" i="30"/>
  <c r="AJ723" i="30"/>
  <c r="AJ724" i="30"/>
  <c r="AJ725" i="30"/>
  <c r="AJ726" i="30"/>
  <c r="AJ727" i="30"/>
  <c r="AJ728" i="30"/>
  <c r="AJ729" i="30"/>
  <c r="AJ730" i="30"/>
  <c r="AJ731" i="30"/>
  <c r="AJ732" i="30"/>
  <c r="AJ733" i="30"/>
  <c r="AJ734" i="30"/>
  <c r="AJ735" i="30"/>
  <c r="AJ736" i="30"/>
  <c r="AJ737" i="30"/>
  <c r="AJ738" i="30"/>
  <c r="AJ739" i="30"/>
  <c r="AJ740" i="30"/>
  <c r="AJ741" i="30"/>
  <c r="AJ742" i="30"/>
  <c r="AJ743" i="30"/>
  <c r="AJ744" i="30"/>
  <c r="AJ745" i="30"/>
  <c r="AJ746" i="30"/>
  <c r="AJ747" i="30"/>
  <c r="AJ748" i="30"/>
  <c r="AJ749" i="30"/>
  <c r="AJ750" i="30"/>
  <c r="AJ751" i="30"/>
  <c r="AJ752" i="30"/>
  <c r="AJ753" i="30"/>
  <c r="AJ754" i="30"/>
  <c r="AJ755" i="30"/>
  <c r="AJ756" i="30"/>
  <c r="AJ757" i="30"/>
  <c r="AJ758" i="30"/>
  <c r="AJ759" i="30"/>
  <c r="EO9" i="30"/>
  <c r="EX9" i="30"/>
  <c r="EY9" i="30"/>
  <c r="FB9" i="30"/>
  <c r="FC9" i="30"/>
  <c r="FD9" i="30"/>
  <c r="FE9" i="30"/>
  <c r="EQ10" i="30"/>
  <c r="ER10" i="30"/>
  <c r="ES10" i="30"/>
  <c r="AQ3" i="30"/>
  <c r="AQ4" i="30"/>
  <c r="AQ5" i="30"/>
  <c r="AQ6" i="30"/>
  <c r="AQ7" i="30"/>
  <c r="AQ8" i="30"/>
  <c r="AQ9" i="30"/>
  <c r="AQ10" i="30"/>
  <c r="AQ11" i="30"/>
  <c r="AQ12" i="30"/>
  <c r="AQ13" i="30"/>
  <c r="AQ14" i="30"/>
  <c r="AQ15" i="30"/>
  <c r="AQ16" i="30"/>
  <c r="AQ17" i="30"/>
  <c r="AQ18" i="30"/>
  <c r="AQ19" i="30"/>
  <c r="AQ20" i="30"/>
  <c r="AQ21" i="30"/>
  <c r="AQ22" i="30"/>
  <c r="AQ23" i="30"/>
  <c r="AQ24" i="30"/>
  <c r="AQ25" i="30"/>
  <c r="AQ26" i="30"/>
  <c r="AQ27" i="30"/>
  <c r="AQ28" i="30"/>
  <c r="AQ29" i="30"/>
  <c r="AQ30" i="30"/>
  <c r="AQ31" i="30"/>
  <c r="AQ32" i="30"/>
  <c r="AQ33" i="30"/>
  <c r="AQ34" i="30"/>
  <c r="AQ35" i="30"/>
  <c r="AQ36" i="30"/>
  <c r="AQ37" i="30"/>
  <c r="AQ38" i="30"/>
  <c r="AQ39" i="30"/>
  <c r="AQ40" i="30"/>
  <c r="AQ41" i="30"/>
  <c r="AQ42" i="30"/>
  <c r="AQ43" i="30"/>
  <c r="AQ44" i="30"/>
  <c r="AQ45" i="30"/>
  <c r="AQ46" i="30"/>
  <c r="AQ47" i="30"/>
  <c r="AQ48" i="30"/>
  <c r="AQ49" i="30"/>
  <c r="AQ50" i="30"/>
  <c r="AQ51" i="30"/>
  <c r="AQ52" i="30"/>
  <c r="AQ53" i="30"/>
  <c r="AQ54" i="30"/>
  <c r="AQ55" i="30"/>
  <c r="AQ56" i="30"/>
  <c r="AQ57" i="30"/>
  <c r="AQ58" i="30"/>
  <c r="AQ59" i="30"/>
  <c r="AQ60" i="30"/>
  <c r="AQ61" i="30"/>
  <c r="AQ62" i="30"/>
  <c r="AQ63" i="30"/>
  <c r="AQ64" i="30"/>
  <c r="AQ65" i="30"/>
  <c r="AQ66" i="30"/>
  <c r="AQ67" i="30"/>
  <c r="AQ68" i="30"/>
  <c r="AQ69" i="30"/>
  <c r="AQ70" i="30"/>
  <c r="AQ71" i="30"/>
  <c r="AQ72" i="30"/>
  <c r="AQ73" i="30"/>
  <c r="AQ74" i="30"/>
  <c r="AQ75" i="30"/>
  <c r="AQ76" i="30"/>
  <c r="AQ77" i="30"/>
  <c r="AQ78" i="30"/>
  <c r="AQ79" i="30"/>
  <c r="AQ80" i="30"/>
  <c r="AQ81" i="30"/>
  <c r="AQ82" i="30"/>
  <c r="AQ83" i="30"/>
  <c r="AQ84" i="30"/>
  <c r="AQ85" i="30"/>
  <c r="AQ86" i="30"/>
  <c r="AQ87" i="30"/>
  <c r="AQ88" i="30"/>
  <c r="AQ89" i="30"/>
  <c r="AQ90" i="30"/>
  <c r="AQ91" i="30"/>
  <c r="AQ92" i="30"/>
  <c r="AQ93" i="30"/>
  <c r="AQ94" i="30"/>
  <c r="AQ95" i="30"/>
  <c r="AQ96" i="30"/>
  <c r="AQ97" i="30"/>
  <c r="AQ98" i="30"/>
  <c r="AQ99" i="30"/>
  <c r="AQ100" i="30"/>
  <c r="AQ101" i="30"/>
  <c r="AQ102" i="30"/>
  <c r="AQ103" i="30"/>
  <c r="AQ104" i="30"/>
  <c r="AQ105" i="30"/>
  <c r="AQ106" i="30"/>
  <c r="AQ107" i="30"/>
  <c r="AQ108" i="30"/>
  <c r="AQ109" i="30"/>
  <c r="AQ110" i="30"/>
  <c r="AQ111" i="30"/>
  <c r="AQ112" i="30"/>
  <c r="AQ113" i="30"/>
  <c r="AQ114" i="30"/>
  <c r="AQ115" i="30"/>
  <c r="AQ116" i="30"/>
  <c r="AQ117" i="30"/>
  <c r="AQ118" i="30"/>
  <c r="AQ119" i="30"/>
  <c r="AQ120" i="30"/>
  <c r="AQ121" i="30"/>
  <c r="AQ122" i="30"/>
  <c r="AQ123" i="30"/>
  <c r="AQ124" i="30"/>
  <c r="AQ125" i="30"/>
  <c r="AQ126" i="30"/>
  <c r="AQ127" i="30"/>
  <c r="AQ128" i="30"/>
  <c r="AQ129" i="30"/>
  <c r="AQ130" i="30"/>
  <c r="AQ131" i="30"/>
  <c r="AQ132" i="30"/>
  <c r="AQ133" i="30"/>
  <c r="AQ134" i="30"/>
  <c r="AQ135" i="30"/>
  <c r="AQ136" i="30"/>
  <c r="AQ137" i="30"/>
  <c r="AQ138" i="30"/>
  <c r="AQ139" i="30"/>
  <c r="AQ140" i="30"/>
  <c r="AQ141" i="30"/>
  <c r="AQ142" i="30"/>
  <c r="AQ143" i="30"/>
  <c r="AQ144" i="30"/>
  <c r="AQ145" i="30"/>
  <c r="AQ146" i="30"/>
  <c r="AQ147" i="30"/>
  <c r="AQ148" i="30"/>
  <c r="AQ149" i="30"/>
  <c r="AQ150" i="30"/>
  <c r="AQ151" i="30"/>
  <c r="AQ152" i="30"/>
  <c r="AQ153" i="30"/>
  <c r="AQ154" i="30"/>
  <c r="AQ155" i="30"/>
  <c r="AQ156" i="30"/>
  <c r="AQ157" i="30"/>
  <c r="AQ158" i="30"/>
  <c r="AQ159" i="30"/>
  <c r="AQ160" i="30"/>
  <c r="AQ161" i="30"/>
  <c r="AQ162" i="30"/>
  <c r="AQ163" i="30"/>
  <c r="AQ164" i="30"/>
  <c r="AQ165" i="30"/>
  <c r="AQ166" i="30"/>
  <c r="AQ167" i="30"/>
  <c r="AQ168" i="30"/>
  <c r="AQ169" i="30"/>
  <c r="AQ170" i="30"/>
  <c r="AQ171" i="30"/>
  <c r="AQ172" i="30"/>
  <c r="AQ173" i="30"/>
  <c r="AQ174" i="30"/>
  <c r="AQ175" i="30"/>
  <c r="AQ176" i="30"/>
  <c r="AQ177" i="30"/>
  <c r="AQ178" i="30"/>
  <c r="AQ179" i="30"/>
  <c r="AQ180" i="30"/>
  <c r="AQ181" i="30"/>
  <c r="AQ182" i="30"/>
  <c r="AQ183" i="30"/>
  <c r="AQ184" i="30"/>
  <c r="AQ185" i="30"/>
  <c r="AQ186" i="30"/>
  <c r="AQ187" i="30"/>
  <c r="AQ188" i="30"/>
  <c r="AQ189" i="30"/>
  <c r="AQ190" i="30"/>
  <c r="AQ191" i="30"/>
  <c r="AQ192" i="30"/>
  <c r="AQ193" i="30"/>
  <c r="AQ194" i="30"/>
  <c r="AQ195" i="30"/>
  <c r="AQ196" i="30"/>
  <c r="AQ197" i="30"/>
  <c r="AQ198" i="30"/>
  <c r="AQ199" i="30"/>
  <c r="AQ200" i="30"/>
  <c r="AQ201" i="30"/>
  <c r="AQ202" i="30"/>
  <c r="AQ203" i="30"/>
  <c r="AQ204" i="30"/>
  <c r="AQ205" i="30"/>
  <c r="AQ206" i="30"/>
  <c r="AQ207" i="30"/>
  <c r="AQ208" i="30"/>
  <c r="AQ209" i="30"/>
  <c r="AQ210" i="30"/>
  <c r="AQ211" i="30"/>
  <c r="AQ212" i="30"/>
  <c r="AQ213" i="30"/>
  <c r="AQ214" i="30"/>
  <c r="AQ215" i="30"/>
  <c r="AQ216" i="30"/>
  <c r="AQ217" i="30"/>
  <c r="AQ218" i="30"/>
  <c r="AQ219" i="30"/>
  <c r="AQ220" i="30"/>
  <c r="AQ221" i="30"/>
  <c r="AQ222" i="30"/>
  <c r="AQ223" i="30"/>
  <c r="AQ224" i="30"/>
  <c r="AQ225" i="30"/>
  <c r="AQ226" i="30"/>
  <c r="AQ227" i="30"/>
  <c r="AQ228" i="30"/>
  <c r="AQ229" i="30"/>
  <c r="AQ230" i="30"/>
  <c r="AQ231" i="30"/>
  <c r="AQ232" i="30"/>
  <c r="AQ233" i="30"/>
  <c r="AQ234" i="30"/>
  <c r="AQ235" i="30"/>
  <c r="AQ236" i="30"/>
  <c r="AQ237" i="30"/>
  <c r="AQ238" i="30"/>
  <c r="AQ239" i="30"/>
  <c r="AQ240" i="30"/>
  <c r="AQ241" i="30"/>
  <c r="AQ242" i="30"/>
  <c r="AQ243" i="30"/>
  <c r="AQ244" i="30"/>
  <c r="AQ245" i="30"/>
  <c r="AQ246" i="30"/>
  <c r="AQ247" i="30"/>
  <c r="AQ248" i="30"/>
  <c r="AQ249" i="30"/>
  <c r="AQ250" i="30"/>
  <c r="AQ251" i="30"/>
  <c r="AQ252" i="30"/>
  <c r="AQ253" i="30"/>
  <c r="AQ254" i="30"/>
  <c r="AQ255" i="30"/>
  <c r="AQ256" i="30"/>
  <c r="AQ257" i="30"/>
  <c r="AQ258" i="30"/>
  <c r="AQ259" i="30"/>
  <c r="AQ260" i="30"/>
  <c r="AQ261" i="30"/>
  <c r="AQ262" i="30"/>
  <c r="AQ263" i="30"/>
  <c r="AQ264" i="30"/>
  <c r="AQ265" i="30"/>
  <c r="AQ266" i="30"/>
  <c r="AQ267" i="30"/>
  <c r="AQ268" i="30"/>
  <c r="AQ269" i="30"/>
  <c r="AQ270" i="30"/>
  <c r="AQ271" i="30"/>
  <c r="AQ272" i="30"/>
  <c r="AQ273" i="30"/>
  <c r="AQ274" i="30"/>
  <c r="AQ275" i="30"/>
  <c r="AQ276" i="30"/>
  <c r="AQ277" i="30"/>
  <c r="AQ278" i="30"/>
  <c r="AQ279" i="30"/>
  <c r="AQ280" i="30"/>
  <c r="AQ281" i="30"/>
  <c r="AQ282" i="30"/>
  <c r="AQ283" i="30"/>
  <c r="AQ284" i="30"/>
  <c r="AQ285" i="30"/>
  <c r="AQ286" i="30"/>
  <c r="AQ287" i="30"/>
  <c r="AQ288" i="30"/>
  <c r="AQ289" i="30"/>
  <c r="AQ290" i="30"/>
  <c r="AQ291" i="30"/>
  <c r="AQ292" i="30"/>
  <c r="AQ293" i="30"/>
  <c r="AQ294" i="30"/>
  <c r="AQ295" i="30"/>
  <c r="AQ296" i="30"/>
  <c r="AQ297" i="30"/>
  <c r="AQ298" i="30"/>
  <c r="AQ299" i="30"/>
  <c r="AQ300" i="30"/>
  <c r="AQ301" i="30"/>
  <c r="AQ302" i="30"/>
  <c r="AQ303" i="30"/>
  <c r="AQ304" i="30"/>
  <c r="AQ305" i="30"/>
  <c r="AQ306" i="30"/>
  <c r="AQ307" i="30"/>
  <c r="AQ308" i="30"/>
  <c r="AQ309" i="30"/>
  <c r="AQ310" i="30"/>
  <c r="AQ311" i="30"/>
  <c r="AQ312" i="30"/>
  <c r="AQ313" i="30"/>
  <c r="AQ314" i="30"/>
  <c r="AQ315" i="30"/>
  <c r="AQ316" i="30"/>
  <c r="AQ317" i="30"/>
  <c r="AQ318" i="30"/>
  <c r="AQ319" i="30"/>
  <c r="AQ320" i="30"/>
  <c r="AQ321" i="30"/>
  <c r="AQ322" i="30"/>
  <c r="AQ323" i="30"/>
  <c r="AQ324" i="30"/>
  <c r="AQ325" i="30"/>
  <c r="AQ326" i="30"/>
  <c r="AQ327" i="30"/>
  <c r="AQ328" i="30"/>
  <c r="AQ329" i="30"/>
  <c r="AQ330" i="30"/>
  <c r="AQ331" i="30"/>
  <c r="AQ332" i="30"/>
  <c r="AQ333" i="30"/>
  <c r="AQ334" i="30"/>
  <c r="AQ335" i="30"/>
  <c r="AQ336" i="30"/>
  <c r="AQ337" i="30"/>
  <c r="AQ338" i="30"/>
  <c r="AQ339" i="30"/>
  <c r="AQ340" i="30"/>
  <c r="AQ341" i="30"/>
  <c r="AQ342" i="30"/>
  <c r="AQ343" i="30"/>
  <c r="AQ344" i="30"/>
  <c r="AQ345" i="30"/>
  <c r="AQ346" i="30"/>
  <c r="AQ347" i="30"/>
  <c r="AQ348" i="30"/>
  <c r="AQ349" i="30"/>
  <c r="AQ350" i="30"/>
  <c r="AQ351" i="30"/>
  <c r="AQ352" i="30"/>
  <c r="AQ353" i="30"/>
  <c r="AQ354" i="30"/>
  <c r="AQ355" i="30"/>
  <c r="AQ356" i="30"/>
  <c r="AQ357" i="30"/>
  <c r="AQ358" i="30"/>
  <c r="AQ359" i="30"/>
  <c r="AQ360" i="30"/>
  <c r="AQ361" i="30"/>
  <c r="AQ362" i="30"/>
  <c r="AQ363" i="30"/>
  <c r="AQ364" i="30"/>
  <c r="AQ365" i="30"/>
  <c r="AQ366" i="30"/>
  <c r="AQ367" i="30"/>
  <c r="AQ368" i="30"/>
  <c r="AQ369" i="30"/>
  <c r="AQ370" i="30"/>
  <c r="AQ371" i="30"/>
  <c r="AQ372" i="30"/>
  <c r="AQ373" i="30"/>
  <c r="AQ374" i="30"/>
  <c r="AQ375" i="30"/>
  <c r="AQ376" i="30"/>
  <c r="AQ377" i="30"/>
  <c r="AQ378" i="30"/>
  <c r="AQ379" i="30"/>
  <c r="AQ380" i="30"/>
  <c r="AQ381" i="30"/>
  <c r="AQ382" i="30"/>
  <c r="AQ383" i="30"/>
  <c r="AQ384" i="30"/>
  <c r="AQ385" i="30"/>
  <c r="AQ386" i="30"/>
  <c r="AQ387" i="30"/>
  <c r="AQ388" i="30"/>
  <c r="AQ389" i="30"/>
  <c r="AQ390" i="30"/>
  <c r="AQ391" i="30"/>
  <c r="AQ392" i="30"/>
  <c r="AQ393" i="30"/>
  <c r="AQ394" i="30"/>
  <c r="AQ395" i="30"/>
  <c r="AQ396" i="30"/>
  <c r="AQ397" i="30"/>
  <c r="AQ398" i="30"/>
  <c r="AQ399" i="30"/>
  <c r="AQ400" i="30"/>
  <c r="AQ401" i="30"/>
  <c r="AQ402" i="30"/>
  <c r="AQ403" i="30"/>
  <c r="AQ404" i="30"/>
  <c r="AQ405" i="30"/>
  <c r="AQ406" i="30"/>
  <c r="AQ407" i="30"/>
  <c r="AQ408" i="30"/>
  <c r="AQ409" i="30"/>
  <c r="AQ410" i="30"/>
  <c r="AQ411" i="30"/>
  <c r="AQ412" i="30"/>
  <c r="AQ413" i="30"/>
  <c r="AQ414" i="30"/>
  <c r="AQ415" i="30"/>
  <c r="AQ416" i="30"/>
  <c r="AQ417" i="30"/>
  <c r="AQ418" i="30"/>
  <c r="AQ419" i="30"/>
  <c r="AQ420" i="30"/>
  <c r="AQ421" i="30"/>
  <c r="AQ422" i="30"/>
  <c r="AQ423" i="30"/>
  <c r="AQ424" i="30"/>
  <c r="AQ425" i="30"/>
  <c r="AQ426" i="30"/>
  <c r="AQ427" i="30"/>
  <c r="AQ428" i="30"/>
  <c r="AQ429" i="30"/>
  <c r="AQ430" i="30"/>
  <c r="AQ431" i="30"/>
  <c r="AQ432" i="30"/>
  <c r="AQ433" i="30"/>
  <c r="AQ434" i="30"/>
  <c r="AQ435" i="30"/>
  <c r="AQ436" i="30"/>
  <c r="AQ437" i="30"/>
  <c r="AQ438" i="30"/>
  <c r="AQ439" i="30"/>
  <c r="AQ440" i="30"/>
  <c r="AQ441" i="30"/>
  <c r="AQ442" i="30"/>
  <c r="AQ443" i="30"/>
  <c r="AQ444" i="30"/>
  <c r="AQ445" i="30"/>
  <c r="AQ446" i="30"/>
  <c r="AQ447" i="30"/>
  <c r="AQ448" i="30"/>
  <c r="AQ449" i="30"/>
  <c r="AQ450" i="30"/>
  <c r="AQ451" i="30"/>
  <c r="AQ452" i="30"/>
  <c r="AQ453" i="30"/>
  <c r="AQ454" i="30"/>
  <c r="AQ455" i="30"/>
  <c r="AQ456" i="30"/>
  <c r="AQ457" i="30"/>
  <c r="AQ458" i="30"/>
  <c r="AQ459" i="30"/>
  <c r="AQ460" i="30"/>
  <c r="AQ461" i="30"/>
  <c r="AQ462" i="30"/>
  <c r="AQ463" i="30"/>
  <c r="AQ464" i="30"/>
  <c r="AQ465" i="30"/>
  <c r="AQ466" i="30"/>
  <c r="AQ467" i="30"/>
  <c r="AQ468" i="30"/>
  <c r="AQ469" i="30"/>
  <c r="AQ470" i="30"/>
  <c r="AQ471" i="30"/>
  <c r="AQ472" i="30"/>
  <c r="AQ473" i="30"/>
  <c r="AQ474" i="30"/>
  <c r="AQ475" i="30"/>
  <c r="AQ476" i="30"/>
  <c r="AQ477" i="30"/>
  <c r="AQ478" i="30"/>
  <c r="AQ479" i="30"/>
  <c r="AQ480" i="30"/>
  <c r="AQ481" i="30"/>
  <c r="AQ482" i="30"/>
  <c r="AQ483" i="30"/>
  <c r="AQ484" i="30"/>
  <c r="AQ485" i="30"/>
  <c r="AQ486" i="30"/>
  <c r="AQ487" i="30"/>
  <c r="AQ488" i="30"/>
  <c r="AQ489" i="30"/>
  <c r="AQ490" i="30"/>
  <c r="AQ491" i="30"/>
  <c r="AQ492" i="30"/>
  <c r="AQ493" i="30"/>
  <c r="AQ494" i="30"/>
  <c r="AQ495" i="30"/>
  <c r="AQ496" i="30"/>
  <c r="AQ497" i="30"/>
  <c r="AQ498" i="30"/>
  <c r="AQ499" i="30"/>
  <c r="AQ500" i="30"/>
  <c r="AQ501" i="30"/>
  <c r="AQ502" i="30"/>
  <c r="AQ503" i="30"/>
  <c r="AQ504" i="30"/>
  <c r="AQ505" i="30"/>
  <c r="AQ506" i="30"/>
  <c r="AQ507" i="30"/>
  <c r="AQ508" i="30"/>
  <c r="AQ509" i="30"/>
  <c r="AQ510" i="30"/>
  <c r="AQ511" i="30"/>
  <c r="AQ512" i="30"/>
  <c r="AQ513" i="30"/>
  <c r="AQ514" i="30"/>
  <c r="AQ515" i="30"/>
  <c r="AQ516" i="30"/>
  <c r="AQ517" i="30"/>
  <c r="AQ518" i="30"/>
  <c r="AQ519" i="30"/>
  <c r="AQ520" i="30"/>
  <c r="AQ521" i="30"/>
  <c r="AQ522" i="30"/>
  <c r="AQ523" i="30"/>
  <c r="AQ524" i="30"/>
  <c r="AQ525" i="30"/>
  <c r="AQ526" i="30"/>
  <c r="AQ527" i="30"/>
  <c r="AQ528" i="30"/>
  <c r="AQ529" i="30"/>
  <c r="AQ530" i="30"/>
  <c r="AQ531" i="30"/>
  <c r="AQ532" i="30"/>
  <c r="AQ533" i="30"/>
  <c r="AQ534" i="30"/>
  <c r="AQ535" i="30"/>
  <c r="AQ536" i="30"/>
  <c r="AQ537" i="30"/>
  <c r="AQ538" i="30"/>
  <c r="AQ539" i="30"/>
  <c r="AQ540" i="30"/>
  <c r="AQ541" i="30"/>
  <c r="AQ542" i="30"/>
  <c r="AQ543" i="30"/>
  <c r="AQ544" i="30"/>
  <c r="AQ545" i="30"/>
  <c r="AQ546" i="30"/>
  <c r="AQ547" i="30"/>
  <c r="AQ548" i="30"/>
  <c r="AQ549" i="30"/>
  <c r="AQ550" i="30"/>
  <c r="AQ551" i="30"/>
  <c r="AQ552" i="30"/>
  <c r="AQ553" i="30"/>
  <c r="AQ554" i="30"/>
  <c r="AQ555" i="30"/>
  <c r="AQ556" i="30"/>
  <c r="AQ557" i="30"/>
  <c r="AQ558" i="30"/>
  <c r="AQ559" i="30"/>
  <c r="AQ560" i="30"/>
  <c r="AQ561" i="30"/>
  <c r="AQ562" i="30"/>
  <c r="AQ563" i="30"/>
  <c r="AQ564" i="30"/>
  <c r="AQ565" i="30"/>
  <c r="AQ566" i="30"/>
  <c r="AQ567" i="30"/>
  <c r="AQ568" i="30"/>
  <c r="AQ569" i="30"/>
  <c r="AQ570" i="30"/>
  <c r="AQ571" i="30"/>
  <c r="AQ572" i="30"/>
  <c r="AQ573" i="30"/>
  <c r="AQ574" i="30"/>
  <c r="AQ575" i="30"/>
  <c r="AQ576" i="30"/>
  <c r="AQ577" i="30"/>
  <c r="AQ578" i="30"/>
  <c r="AQ579" i="30"/>
  <c r="AQ580" i="30"/>
  <c r="AQ581" i="30"/>
  <c r="AQ582" i="30"/>
  <c r="AQ583" i="30"/>
  <c r="AQ584" i="30"/>
  <c r="AQ585" i="30"/>
  <c r="AQ586" i="30"/>
  <c r="AQ587" i="30"/>
  <c r="AQ588" i="30"/>
  <c r="AQ589" i="30"/>
  <c r="AQ590" i="30"/>
  <c r="AQ591" i="30"/>
  <c r="AQ592" i="30"/>
  <c r="AQ593" i="30"/>
  <c r="AQ594" i="30"/>
  <c r="AQ595" i="30"/>
  <c r="AQ596" i="30"/>
  <c r="AQ597" i="30"/>
  <c r="AQ598" i="30"/>
  <c r="AQ599" i="30"/>
  <c r="AQ600" i="30"/>
  <c r="AQ601" i="30"/>
  <c r="AQ602" i="30"/>
  <c r="AQ603" i="30"/>
  <c r="AQ604" i="30"/>
  <c r="AQ605" i="30"/>
  <c r="AQ606" i="30"/>
  <c r="AQ607" i="30"/>
  <c r="AQ608" i="30"/>
  <c r="AQ609" i="30"/>
  <c r="AQ610" i="30"/>
  <c r="AQ611" i="30"/>
  <c r="AQ612" i="30"/>
  <c r="AQ613" i="30"/>
  <c r="AQ614" i="30"/>
  <c r="AQ615" i="30"/>
  <c r="AQ616" i="30"/>
  <c r="AQ617" i="30"/>
  <c r="AQ618" i="30"/>
  <c r="AQ619" i="30"/>
  <c r="AQ620" i="30"/>
  <c r="AQ621" i="30"/>
  <c r="AQ622" i="30"/>
  <c r="AQ623" i="30"/>
  <c r="AQ624" i="30"/>
  <c r="AQ625" i="30"/>
  <c r="AQ626" i="30"/>
  <c r="AQ627" i="30"/>
  <c r="AQ628" i="30"/>
  <c r="AQ629" i="30"/>
  <c r="AQ630" i="30"/>
  <c r="AQ631" i="30"/>
  <c r="AQ632" i="30"/>
  <c r="AQ633" i="30"/>
  <c r="AQ634" i="30"/>
  <c r="AQ635" i="30"/>
  <c r="AQ636" i="30"/>
  <c r="AQ637" i="30"/>
  <c r="AQ638" i="30"/>
  <c r="AQ639" i="30"/>
  <c r="AQ640" i="30"/>
  <c r="AQ641" i="30"/>
  <c r="AQ642" i="30"/>
  <c r="AQ643" i="30"/>
  <c r="AQ644" i="30"/>
  <c r="AQ645" i="30"/>
  <c r="AQ646" i="30"/>
  <c r="AQ647" i="30"/>
  <c r="AQ648" i="30"/>
  <c r="AQ649" i="30"/>
  <c r="AQ650" i="30"/>
  <c r="AQ651" i="30"/>
  <c r="AQ652" i="30"/>
  <c r="AQ653" i="30"/>
  <c r="AQ654" i="30"/>
  <c r="AQ655" i="30"/>
  <c r="AQ656" i="30"/>
  <c r="AQ657" i="30"/>
  <c r="AQ658" i="30"/>
  <c r="AQ659" i="30"/>
  <c r="AQ660" i="30"/>
  <c r="AQ661" i="30"/>
  <c r="AQ662" i="30"/>
  <c r="AQ663" i="30"/>
  <c r="AQ664" i="30"/>
  <c r="AQ665" i="30"/>
  <c r="AQ666" i="30"/>
  <c r="AQ667" i="30"/>
  <c r="AQ668" i="30"/>
  <c r="AQ669" i="30"/>
  <c r="AQ670" i="30"/>
  <c r="AQ671" i="30"/>
  <c r="AQ672" i="30"/>
  <c r="AQ673" i="30"/>
  <c r="AQ674" i="30"/>
  <c r="AQ675" i="30"/>
  <c r="AQ676" i="30"/>
  <c r="AQ677" i="30"/>
  <c r="AQ678" i="30"/>
  <c r="AQ679" i="30"/>
  <c r="AQ680" i="30"/>
  <c r="AQ681" i="30"/>
  <c r="AQ682" i="30"/>
  <c r="AQ683" i="30"/>
  <c r="AQ684" i="30"/>
  <c r="AQ685" i="30"/>
  <c r="AQ686" i="30"/>
  <c r="AQ687" i="30"/>
  <c r="AQ688" i="30"/>
  <c r="AQ689" i="30"/>
  <c r="AQ690" i="30"/>
  <c r="AQ691" i="30"/>
  <c r="AQ692" i="30"/>
  <c r="AQ693" i="30"/>
  <c r="AQ694" i="30"/>
  <c r="AQ695" i="30"/>
  <c r="AQ696" i="30"/>
  <c r="AQ697" i="30"/>
  <c r="AQ698" i="30"/>
  <c r="AQ699" i="30"/>
  <c r="AQ700" i="30"/>
  <c r="AQ701" i="30"/>
  <c r="AQ702" i="30"/>
  <c r="AQ703" i="30"/>
  <c r="AQ704" i="30"/>
  <c r="AQ705" i="30"/>
  <c r="AQ706" i="30"/>
  <c r="AQ707" i="30"/>
  <c r="AQ708" i="30"/>
  <c r="AQ709" i="30"/>
  <c r="AQ710" i="30"/>
  <c r="AQ711" i="30"/>
  <c r="AQ712" i="30"/>
  <c r="AQ713" i="30"/>
  <c r="AQ714" i="30"/>
  <c r="AQ715" i="30"/>
  <c r="AQ716" i="30"/>
  <c r="AQ717" i="30"/>
  <c r="AQ718" i="30"/>
  <c r="AQ719" i="30"/>
  <c r="AQ720" i="30"/>
  <c r="AQ721" i="30"/>
  <c r="AQ722" i="30"/>
  <c r="AQ723" i="30"/>
  <c r="AQ724" i="30"/>
  <c r="AQ725" i="30"/>
  <c r="AQ726" i="30"/>
  <c r="AQ727" i="30"/>
  <c r="AQ728" i="30"/>
  <c r="AQ729" i="30"/>
  <c r="AQ730" i="30"/>
  <c r="AQ731" i="30"/>
  <c r="AQ732" i="30"/>
  <c r="AQ733" i="30"/>
  <c r="AQ734" i="30"/>
  <c r="AQ735" i="30"/>
  <c r="AQ736" i="30"/>
  <c r="AQ737" i="30"/>
  <c r="AQ738" i="30"/>
  <c r="AQ739" i="30"/>
  <c r="AQ740" i="30"/>
  <c r="AQ741" i="30"/>
  <c r="AQ742" i="30"/>
  <c r="AQ743" i="30"/>
  <c r="AQ744" i="30"/>
  <c r="AQ745" i="30"/>
  <c r="AQ746" i="30"/>
  <c r="AQ747" i="30"/>
  <c r="AQ748" i="30"/>
  <c r="AQ749" i="30"/>
  <c r="AQ750" i="30"/>
  <c r="AQ751" i="30"/>
  <c r="AQ752" i="30"/>
  <c r="AQ753" i="30"/>
  <c r="AQ754" i="30"/>
  <c r="AQ755" i="30"/>
  <c r="AQ756" i="30"/>
  <c r="AQ757" i="30"/>
  <c r="AQ758" i="30"/>
  <c r="AQ759" i="30"/>
  <c r="EV10" i="30"/>
  <c r="EW10" i="30"/>
  <c r="AR3" i="30"/>
  <c r="AR4" i="30"/>
  <c r="AR5" i="30"/>
  <c r="AR6" i="30"/>
  <c r="AR7" i="30"/>
  <c r="AR8" i="30"/>
  <c r="AR9" i="30"/>
  <c r="AR10" i="30"/>
  <c r="AR11" i="30"/>
  <c r="AR12" i="30"/>
  <c r="AR13" i="30"/>
  <c r="AR14" i="30"/>
  <c r="AR15" i="30"/>
  <c r="AR16" i="30"/>
  <c r="AR17" i="30"/>
  <c r="AR18" i="30"/>
  <c r="AR19" i="30"/>
  <c r="AR20" i="30"/>
  <c r="AR21" i="30"/>
  <c r="AR22" i="30"/>
  <c r="AR23" i="30"/>
  <c r="AR24" i="30"/>
  <c r="AR25" i="30"/>
  <c r="AR26" i="30"/>
  <c r="AR27" i="30"/>
  <c r="AR28" i="30"/>
  <c r="AR29" i="30"/>
  <c r="AR30" i="30"/>
  <c r="AR31" i="30"/>
  <c r="AR32" i="30"/>
  <c r="AR33" i="30"/>
  <c r="AR34" i="30"/>
  <c r="AR35" i="30"/>
  <c r="AR36" i="30"/>
  <c r="AR37" i="30"/>
  <c r="AR38" i="30"/>
  <c r="AR39" i="30"/>
  <c r="AR40" i="30"/>
  <c r="AR41" i="30"/>
  <c r="AR42" i="30"/>
  <c r="AR43" i="30"/>
  <c r="AR44" i="30"/>
  <c r="AR45" i="30"/>
  <c r="AR46" i="30"/>
  <c r="AR47" i="30"/>
  <c r="AR48" i="30"/>
  <c r="AR49" i="30"/>
  <c r="AR50" i="30"/>
  <c r="AR51" i="30"/>
  <c r="AR52" i="30"/>
  <c r="AR53" i="30"/>
  <c r="AR54" i="30"/>
  <c r="AR55" i="30"/>
  <c r="AR56" i="30"/>
  <c r="AR57" i="30"/>
  <c r="AR58" i="30"/>
  <c r="AR59" i="30"/>
  <c r="AR60" i="30"/>
  <c r="AR61" i="30"/>
  <c r="AR62" i="30"/>
  <c r="AR63" i="30"/>
  <c r="AR64" i="30"/>
  <c r="AR65" i="30"/>
  <c r="AR66" i="30"/>
  <c r="AR67" i="30"/>
  <c r="AR68" i="30"/>
  <c r="AR69" i="30"/>
  <c r="AR70" i="30"/>
  <c r="AR71" i="30"/>
  <c r="AR72" i="30"/>
  <c r="AR73" i="30"/>
  <c r="AR74" i="30"/>
  <c r="AR75" i="30"/>
  <c r="AR76" i="30"/>
  <c r="AR77" i="30"/>
  <c r="AR78" i="30"/>
  <c r="AR79" i="30"/>
  <c r="AR80" i="30"/>
  <c r="AR81" i="30"/>
  <c r="AR82" i="30"/>
  <c r="AR83" i="30"/>
  <c r="AR84" i="30"/>
  <c r="AR85" i="30"/>
  <c r="AR86" i="30"/>
  <c r="AR87" i="30"/>
  <c r="AR88" i="30"/>
  <c r="AR89" i="30"/>
  <c r="AR90" i="30"/>
  <c r="AR91" i="30"/>
  <c r="AR92" i="30"/>
  <c r="AR93" i="30"/>
  <c r="AR94" i="30"/>
  <c r="AR95" i="30"/>
  <c r="AR96" i="30"/>
  <c r="AR97" i="30"/>
  <c r="AR98" i="30"/>
  <c r="AR99" i="30"/>
  <c r="AR100" i="30"/>
  <c r="AR101" i="30"/>
  <c r="AR102" i="30"/>
  <c r="AR103" i="30"/>
  <c r="AR104" i="30"/>
  <c r="AR105" i="30"/>
  <c r="AR106" i="30"/>
  <c r="AR107" i="30"/>
  <c r="AR108" i="30"/>
  <c r="AR109" i="30"/>
  <c r="AR110" i="30"/>
  <c r="AR111" i="30"/>
  <c r="AR112" i="30"/>
  <c r="AR113" i="30"/>
  <c r="AR114" i="30"/>
  <c r="AR115" i="30"/>
  <c r="AR116" i="30"/>
  <c r="AR117" i="30"/>
  <c r="AR118" i="30"/>
  <c r="AR119" i="30"/>
  <c r="AR120" i="30"/>
  <c r="AR121" i="30"/>
  <c r="AR122" i="30"/>
  <c r="AR123" i="30"/>
  <c r="AR124" i="30"/>
  <c r="AR125" i="30"/>
  <c r="AR126" i="30"/>
  <c r="AR127" i="30"/>
  <c r="AR128" i="30"/>
  <c r="AR129" i="30"/>
  <c r="AR130" i="30"/>
  <c r="AR131" i="30"/>
  <c r="AR132" i="30"/>
  <c r="AR133" i="30"/>
  <c r="AR134" i="30"/>
  <c r="AR135" i="30"/>
  <c r="AR136" i="30"/>
  <c r="AR137" i="30"/>
  <c r="AR138" i="30"/>
  <c r="AR139" i="30"/>
  <c r="AR140" i="30"/>
  <c r="AR141" i="30"/>
  <c r="AR142" i="30"/>
  <c r="AR143" i="30"/>
  <c r="AR144" i="30"/>
  <c r="AR145" i="30"/>
  <c r="AR146" i="30"/>
  <c r="AR147" i="30"/>
  <c r="AR148" i="30"/>
  <c r="AR149" i="30"/>
  <c r="AR150" i="30"/>
  <c r="AR151" i="30"/>
  <c r="AR152" i="30"/>
  <c r="AR153" i="30"/>
  <c r="AR154" i="30"/>
  <c r="AR155" i="30"/>
  <c r="AR156" i="30"/>
  <c r="AR157" i="30"/>
  <c r="AR158" i="30"/>
  <c r="AR159" i="30"/>
  <c r="AR160" i="30"/>
  <c r="AR161" i="30"/>
  <c r="AR162" i="30"/>
  <c r="AR163" i="30"/>
  <c r="AR164" i="30"/>
  <c r="AR165" i="30"/>
  <c r="AR166" i="30"/>
  <c r="AR167" i="30"/>
  <c r="AR168" i="30"/>
  <c r="AR169" i="30"/>
  <c r="AR170" i="30"/>
  <c r="AR171" i="30"/>
  <c r="AR172" i="30"/>
  <c r="AR173" i="30"/>
  <c r="AR174" i="30"/>
  <c r="AR175" i="30"/>
  <c r="AR176" i="30"/>
  <c r="AR177" i="30"/>
  <c r="AR178" i="30"/>
  <c r="AR179" i="30"/>
  <c r="AR180" i="30"/>
  <c r="AR181" i="30"/>
  <c r="AR182" i="30"/>
  <c r="AR183" i="30"/>
  <c r="AR184" i="30"/>
  <c r="AR185" i="30"/>
  <c r="AR186" i="30"/>
  <c r="AR187" i="30"/>
  <c r="AR188" i="30"/>
  <c r="AR189" i="30"/>
  <c r="AR190" i="30"/>
  <c r="AR191" i="30"/>
  <c r="AR192" i="30"/>
  <c r="AR193" i="30"/>
  <c r="AR194" i="30"/>
  <c r="AR195" i="30"/>
  <c r="AR196" i="30"/>
  <c r="AR197" i="30"/>
  <c r="AR198" i="30"/>
  <c r="AR199" i="30"/>
  <c r="AR200" i="30"/>
  <c r="AR201" i="30"/>
  <c r="AR202" i="30"/>
  <c r="AR203" i="30"/>
  <c r="AR204" i="30"/>
  <c r="AR205" i="30"/>
  <c r="AR206" i="30"/>
  <c r="AR207" i="30"/>
  <c r="AR208" i="30"/>
  <c r="AR209" i="30"/>
  <c r="AR210" i="30"/>
  <c r="AR211" i="30"/>
  <c r="AR212" i="30"/>
  <c r="AR213" i="30"/>
  <c r="AR214" i="30"/>
  <c r="AR215" i="30"/>
  <c r="AR216" i="30"/>
  <c r="AR217" i="30"/>
  <c r="AR218" i="30"/>
  <c r="AR219" i="30"/>
  <c r="AR220" i="30"/>
  <c r="AR221" i="30"/>
  <c r="AR222" i="30"/>
  <c r="AR223" i="30"/>
  <c r="AR224" i="30"/>
  <c r="AR225" i="30"/>
  <c r="AR226" i="30"/>
  <c r="AR227" i="30"/>
  <c r="AR228" i="30"/>
  <c r="AR229" i="30"/>
  <c r="AR230" i="30"/>
  <c r="AR231" i="30"/>
  <c r="AR232" i="30"/>
  <c r="AR233" i="30"/>
  <c r="AR234" i="30"/>
  <c r="AR235" i="30"/>
  <c r="AR236" i="30"/>
  <c r="AR237" i="30"/>
  <c r="AR238" i="30"/>
  <c r="AR239" i="30"/>
  <c r="AR240" i="30"/>
  <c r="AR241" i="30"/>
  <c r="AR242" i="30"/>
  <c r="AR243" i="30"/>
  <c r="AR244" i="30"/>
  <c r="AR245" i="30"/>
  <c r="AR246" i="30"/>
  <c r="AR247" i="30"/>
  <c r="AR248" i="30"/>
  <c r="AR249" i="30"/>
  <c r="AR250" i="30"/>
  <c r="AR251" i="30"/>
  <c r="AR252" i="30"/>
  <c r="AR253" i="30"/>
  <c r="AR254" i="30"/>
  <c r="AR255" i="30"/>
  <c r="AR256" i="30"/>
  <c r="AR257" i="30"/>
  <c r="AR258" i="30"/>
  <c r="AR259" i="30"/>
  <c r="AR260" i="30"/>
  <c r="AR261" i="30"/>
  <c r="AR262" i="30"/>
  <c r="AR263" i="30"/>
  <c r="AR264" i="30"/>
  <c r="AR265" i="30"/>
  <c r="AR266" i="30"/>
  <c r="AR267" i="30"/>
  <c r="AR268" i="30"/>
  <c r="AR269" i="30"/>
  <c r="AR270" i="30"/>
  <c r="AR271" i="30"/>
  <c r="AR272" i="30"/>
  <c r="AR273" i="30"/>
  <c r="AR274" i="30"/>
  <c r="AR275" i="30"/>
  <c r="AR276" i="30"/>
  <c r="AR277" i="30"/>
  <c r="AR278" i="30"/>
  <c r="AR279" i="30"/>
  <c r="AR280" i="30"/>
  <c r="AR281" i="30"/>
  <c r="AR282" i="30"/>
  <c r="AR283" i="30"/>
  <c r="AR284" i="30"/>
  <c r="AR285" i="30"/>
  <c r="AR286" i="30"/>
  <c r="AR287" i="30"/>
  <c r="AR288" i="30"/>
  <c r="AR289" i="30"/>
  <c r="AR290" i="30"/>
  <c r="AR291" i="30"/>
  <c r="AR292" i="30"/>
  <c r="AR293" i="30"/>
  <c r="AR294" i="30"/>
  <c r="AR295" i="30"/>
  <c r="AR296" i="30"/>
  <c r="AR297" i="30"/>
  <c r="AR298" i="30"/>
  <c r="AR299" i="30"/>
  <c r="AR300" i="30"/>
  <c r="AR301" i="30"/>
  <c r="AR302" i="30"/>
  <c r="AR303" i="30"/>
  <c r="AR304" i="30"/>
  <c r="AR305" i="30"/>
  <c r="AR306" i="30"/>
  <c r="AR307" i="30"/>
  <c r="AR308" i="30"/>
  <c r="AR309" i="30"/>
  <c r="AR310" i="30"/>
  <c r="AR311" i="30"/>
  <c r="AR312" i="30"/>
  <c r="AR313" i="30"/>
  <c r="AR314" i="30"/>
  <c r="AR315" i="30"/>
  <c r="AR316" i="30"/>
  <c r="AR317" i="30"/>
  <c r="AR318" i="30"/>
  <c r="AR319" i="30"/>
  <c r="AR320" i="30"/>
  <c r="AR321" i="30"/>
  <c r="AR322" i="30"/>
  <c r="AR323" i="30"/>
  <c r="AR324" i="30"/>
  <c r="AR325" i="30"/>
  <c r="AR326" i="30"/>
  <c r="AR327" i="30"/>
  <c r="AR328" i="30"/>
  <c r="AR329" i="30"/>
  <c r="AR330" i="30"/>
  <c r="AR331" i="30"/>
  <c r="AR332" i="30"/>
  <c r="AR333" i="30"/>
  <c r="AR334" i="30"/>
  <c r="AR335" i="30"/>
  <c r="AR336" i="30"/>
  <c r="AR337" i="30"/>
  <c r="AR338" i="30"/>
  <c r="AR339" i="30"/>
  <c r="AR340" i="30"/>
  <c r="AR341" i="30"/>
  <c r="AR342" i="30"/>
  <c r="AR343" i="30"/>
  <c r="AR344" i="30"/>
  <c r="AR345" i="30"/>
  <c r="AR346" i="30"/>
  <c r="AR347" i="30"/>
  <c r="AR348" i="30"/>
  <c r="AR349" i="30"/>
  <c r="AR350" i="30"/>
  <c r="AR351" i="30"/>
  <c r="AR352" i="30"/>
  <c r="AR353" i="30"/>
  <c r="AR354" i="30"/>
  <c r="AR355" i="30"/>
  <c r="AR356" i="30"/>
  <c r="AR357" i="30"/>
  <c r="AR358" i="30"/>
  <c r="AR359" i="30"/>
  <c r="AR360" i="30"/>
  <c r="AR361" i="30"/>
  <c r="AR362" i="30"/>
  <c r="AR363" i="30"/>
  <c r="AR364" i="30"/>
  <c r="AR365" i="30"/>
  <c r="AR366" i="30"/>
  <c r="AR367" i="30"/>
  <c r="AR368" i="30"/>
  <c r="AR369" i="30"/>
  <c r="AR370" i="30"/>
  <c r="AR371" i="30"/>
  <c r="AR372" i="30"/>
  <c r="AR373" i="30"/>
  <c r="AR374" i="30"/>
  <c r="AR375" i="30"/>
  <c r="AR376" i="30"/>
  <c r="AR377" i="30"/>
  <c r="AR378" i="30"/>
  <c r="AR379" i="30"/>
  <c r="AR380" i="30"/>
  <c r="AR381" i="30"/>
  <c r="AR382" i="30"/>
  <c r="AR383" i="30"/>
  <c r="AR384" i="30"/>
  <c r="AR385" i="30"/>
  <c r="AR386" i="30"/>
  <c r="AR387" i="30"/>
  <c r="AR388" i="30"/>
  <c r="AR389" i="30"/>
  <c r="AR390" i="30"/>
  <c r="AR391" i="30"/>
  <c r="AR392" i="30"/>
  <c r="AR393" i="30"/>
  <c r="AR394" i="30"/>
  <c r="AR395" i="30"/>
  <c r="AR396" i="30"/>
  <c r="AR397" i="30"/>
  <c r="AR398" i="30"/>
  <c r="AR399" i="30"/>
  <c r="AR400" i="30"/>
  <c r="AR401" i="30"/>
  <c r="AR402" i="30"/>
  <c r="AR403" i="30"/>
  <c r="AR404" i="30"/>
  <c r="AR405" i="30"/>
  <c r="AR406" i="30"/>
  <c r="AR407" i="30"/>
  <c r="AR408" i="30"/>
  <c r="AR409" i="30"/>
  <c r="AR410" i="30"/>
  <c r="AR411" i="30"/>
  <c r="AR412" i="30"/>
  <c r="AR413" i="30"/>
  <c r="AR414" i="30"/>
  <c r="AR415" i="30"/>
  <c r="AR416" i="30"/>
  <c r="AR417" i="30"/>
  <c r="AR418" i="30"/>
  <c r="AR419" i="30"/>
  <c r="AR420" i="30"/>
  <c r="AR421" i="30"/>
  <c r="AR422" i="30"/>
  <c r="AR423" i="30"/>
  <c r="AR424" i="30"/>
  <c r="AR425" i="30"/>
  <c r="AR426" i="30"/>
  <c r="AR427" i="30"/>
  <c r="AR428" i="30"/>
  <c r="AR429" i="30"/>
  <c r="AR430" i="30"/>
  <c r="AR431" i="30"/>
  <c r="AR432" i="30"/>
  <c r="AR433" i="30"/>
  <c r="AR434" i="30"/>
  <c r="AR435" i="30"/>
  <c r="AR436" i="30"/>
  <c r="AR437" i="30"/>
  <c r="AR438" i="30"/>
  <c r="AR439" i="30"/>
  <c r="AR440" i="30"/>
  <c r="AR441" i="30"/>
  <c r="AR442" i="30"/>
  <c r="AR443" i="30"/>
  <c r="AR444" i="30"/>
  <c r="AR445" i="30"/>
  <c r="AR446" i="30"/>
  <c r="AR447" i="30"/>
  <c r="AR448" i="30"/>
  <c r="AR449" i="30"/>
  <c r="AR450" i="30"/>
  <c r="AR451" i="30"/>
  <c r="AR452" i="30"/>
  <c r="AR453" i="30"/>
  <c r="AR454" i="30"/>
  <c r="AR455" i="30"/>
  <c r="AR456" i="30"/>
  <c r="AR457" i="30"/>
  <c r="AR458" i="30"/>
  <c r="AR459" i="30"/>
  <c r="AR460" i="30"/>
  <c r="AR461" i="30"/>
  <c r="AR462" i="30"/>
  <c r="AR463" i="30"/>
  <c r="AR464" i="30"/>
  <c r="AR465" i="30"/>
  <c r="AR466" i="30"/>
  <c r="AR467" i="30"/>
  <c r="AR468" i="30"/>
  <c r="AR469" i="30"/>
  <c r="AR470" i="30"/>
  <c r="AR471" i="30"/>
  <c r="AR472" i="30"/>
  <c r="AR473" i="30"/>
  <c r="AR474" i="30"/>
  <c r="AR475" i="30"/>
  <c r="AR476" i="30"/>
  <c r="AR477" i="30"/>
  <c r="AR478" i="30"/>
  <c r="AR479" i="30"/>
  <c r="AR480" i="30"/>
  <c r="AR481" i="30"/>
  <c r="AR482" i="30"/>
  <c r="AR483" i="30"/>
  <c r="AR484" i="30"/>
  <c r="AR485" i="30"/>
  <c r="AR486" i="30"/>
  <c r="AR487" i="30"/>
  <c r="AR488" i="30"/>
  <c r="AR489" i="30"/>
  <c r="AR490" i="30"/>
  <c r="AR491" i="30"/>
  <c r="AR492" i="30"/>
  <c r="AR493" i="30"/>
  <c r="AR494" i="30"/>
  <c r="AR495" i="30"/>
  <c r="AR496" i="30"/>
  <c r="AR497" i="30"/>
  <c r="AR498" i="30"/>
  <c r="AR499" i="30"/>
  <c r="AR500" i="30"/>
  <c r="AR501" i="30"/>
  <c r="AR502" i="30"/>
  <c r="AR503" i="30"/>
  <c r="AR504" i="30"/>
  <c r="AR505" i="30"/>
  <c r="AR506" i="30"/>
  <c r="AR507" i="30"/>
  <c r="AR508" i="30"/>
  <c r="AR509" i="30"/>
  <c r="AR510" i="30"/>
  <c r="AR511" i="30"/>
  <c r="AR512" i="30"/>
  <c r="AR513" i="30"/>
  <c r="AR514" i="30"/>
  <c r="AR515" i="30"/>
  <c r="AR516" i="30"/>
  <c r="AR517" i="30"/>
  <c r="AR518" i="30"/>
  <c r="AR519" i="30"/>
  <c r="AR520" i="30"/>
  <c r="AR521" i="30"/>
  <c r="AR522" i="30"/>
  <c r="AR523" i="30"/>
  <c r="AR524" i="30"/>
  <c r="AR525" i="30"/>
  <c r="AR526" i="30"/>
  <c r="AR527" i="30"/>
  <c r="AR528" i="30"/>
  <c r="AR529" i="30"/>
  <c r="AR530" i="30"/>
  <c r="AR531" i="30"/>
  <c r="AR532" i="30"/>
  <c r="AR533" i="30"/>
  <c r="AR534" i="30"/>
  <c r="AR535" i="30"/>
  <c r="AR536" i="30"/>
  <c r="AR537" i="30"/>
  <c r="AR538" i="30"/>
  <c r="AR539" i="30"/>
  <c r="AR540" i="30"/>
  <c r="AR541" i="30"/>
  <c r="AR542" i="30"/>
  <c r="AR543" i="30"/>
  <c r="AR544" i="30"/>
  <c r="AR545" i="30"/>
  <c r="AR546" i="30"/>
  <c r="AR547" i="30"/>
  <c r="AR548" i="30"/>
  <c r="AR549" i="30"/>
  <c r="AR550" i="30"/>
  <c r="AR551" i="30"/>
  <c r="AR552" i="30"/>
  <c r="AR553" i="30"/>
  <c r="AR554" i="30"/>
  <c r="AR555" i="30"/>
  <c r="AR556" i="30"/>
  <c r="AR557" i="30"/>
  <c r="AR558" i="30"/>
  <c r="AR559" i="30"/>
  <c r="AR560" i="30"/>
  <c r="AR561" i="30"/>
  <c r="AR562" i="30"/>
  <c r="AR563" i="30"/>
  <c r="AR564" i="30"/>
  <c r="AR565" i="30"/>
  <c r="AR566" i="30"/>
  <c r="AR567" i="30"/>
  <c r="AR568" i="30"/>
  <c r="AR569" i="30"/>
  <c r="AR570" i="30"/>
  <c r="AR571" i="30"/>
  <c r="AR572" i="30"/>
  <c r="AR573" i="30"/>
  <c r="AR574" i="30"/>
  <c r="AR575" i="30"/>
  <c r="AR576" i="30"/>
  <c r="AR577" i="30"/>
  <c r="AR578" i="30"/>
  <c r="AR579" i="30"/>
  <c r="AR580" i="30"/>
  <c r="AR581" i="30"/>
  <c r="AR582" i="30"/>
  <c r="AR583" i="30"/>
  <c r="AR584" i="30"/>
  <c r="AR585" i="30"/>
  <c r="AR586" i="30"/>
  <c r="AR587" i="30"/>
  <c r="AR588" i="30"/>
  <c r="AR589" i="30"/>
  <c r="AR590" i="30"/>
  <c r="AR591" i="30"/>
  <c r="AR592" i="30"/>
  <c r="AR593" i="30"/>
  <c r="AR594" i="30"/>
  <c r="AR595" i="30"/>
  <c r="AR596" i="30"/>
  <c r="AR597" i="30"/>
  <c r="AR598" i="30"/>
  <c r="AR599" i="30"/>
  <c r="AR600" i="30"/>
  <c r="AR601" i="30"/>
  <c r="AR602" i="30"/>
  <c r="AR603" i="30"/>
  <c r="AR604" i="30"/>
  <c r="AR605" i="30"/>
  <c r="AR606" i="30"/>
  <c r="AR607" i="30"/>
  <c r="AR608" i="30"/>
  <c r="AR609" i="30"/>
  <c r="AR610" i="30"/>
  <c r="AR611" i="30"/>
  <c r="AR612" i="30"/>
  <c r="AR613" i="30"/>
  <c r="AR614" i="30"/>
  <c r="AR615" i="30"/>
  <c r="AR616" i="30"/>
  <c r="AR617" i="30"/>
  <c r="AR618" i="30"/>
  <c r="AR619" i="30"/>
  <c r="AR620" i="30"/>
  <c r="AR621" i="30"/>
  <c r="AR622" i="30"/>
  <c r="AR623" i="30"/>
  <c r="AR624" i="30"/>
  <c r="AR625" i="30"/>
  <c r="AR626" i="30"/>
  <c r="AR627" i="30"/>
  <c r="AR628" i="30"/>
  <c r="AR629" i="30"/>
  <c r="AR630" i="30"/>
  <c r="AR631" i="30"/>
  <c r="AR632" i="30"/>
  <c r="AR633" i="30"/>
  <c r="AR634" i="30"/>
  <c r="AR635" i="30"/>
  <c r="AR636" i="30"/>
  <c r="AR637" i="30"/>
  <c r="AR638" i="30"/>
  <c r="AR639" i="30"/>
  <c r="AR640" i="30"/>
  <c r="AR641" i="30"/>
  <c r="AR642" i="30"/>
  <c r="AR643" i="30"/>
  <c r="AR644" i="30"/>
  <c r="AR645" i="30"/>
  <c r="AR646" i="30"/>
  <c r="AR647" i="30"/>
  <c r="AR648" i="30"/>
  <c r="AR649" i="30"/>
  <c r="AR650" i="30"/>
  <c r="AR651" i="30"/>
  <c r="AR652" i="30"/>
  <c r="AR653" i="30"/>
  <c r="AR654" i="30"/>
  <c r="AR655" i="30"/>
  <c r="AR656" i="30"/>
  <c r="AR657" i="30"/>
  <c r="AR658" i="30"/>
  <c r="AR659" i="30"/>
  <c r="AR660" i="30"/>
  <c r="AR661" i="30"/>
  <c r="AR662" i="30"/>
  <c r="AR663" i="30"/>
  <c r="AR664" i="30"/>
  <c r="AR665" i="30"/>
  <c r="AR666" i="30"/>
  <c r="AR667" i="30"/>
  <c r="AR668" i="30"/>
  <c r="AR669" i="30"/>
  <c r="AR670" i="30"/>
  <c r="AR671" i="30"/>
  <c r="AR672" i="30"/>
  <c r="AR673" i="30"/>
  <c r="AR674" i="30"/>
  <c r="AR675" i="30"/>
  <c r="AR676" i="30"/>
  <c r="AR677" i="30"/>
  <c r="AR678" i="30"/>
  <c r="AR679" i="30"/>
  <c r="AR680" i="30"/>
  <c r="AR681" i="30"/>
  <c r="AR682" i="30"/>
  <c r="AR683" i="30"/>
  <c r="AR684" i="30"/>
  <c r="AR685" i="30"/>
  <c r="AR686" i="30"/>
  <c r="AR687" i="30"/>
  <c r="AR688" i="30"/>
  <c r="AR689" i="30"/>
  <c r="AR690" i="30"/>
  <c r="AR691" i="30"/>
  <c r="AR692" i="30"/>
  <c r="AR693" i="30"/>
  <c r="AR694" i="30"/>
  <c r="AR695" i="30"/>
  <c r="AR696" i="30"/>
  <c r="AR697" i="30"/>
  <c r="AR698" i="30"/>
  <c r="AR699" i="30"/>
  <c r="AR700" i="30"/>
  <c r="AR701" i="30"/>
  <c r="AR702" i="30"/>
  <c r="AR703" i="30"/>
  <c r="AR704" i="30"/>
  <c r="AR705" i="30"/>
  <c r="AR706" i="30"/>
  <c r="AR707" i="30"/>
  <c r="AR708" i="30"/>
  <c r="AR709" i="30"/>
  <c r="AR710" i="30"/>
  <c r="AR711" i="30"/>
  <c r="AR712" i="30"/>
  <c r="AR713" i="30"/>
  <c r="AR714" i="30"/>
  <c r="AR715" i="30"/>
  <c r="AR716" i="30"/>
  <c r="AR717" i="30"/>
  <c r="AR718" i="30"/>
  <c r="AR719" i="30"/>
  <c r="AR720" i="30"/>
  <c r="AR721" i="30"/>
  <c r="AR722" i="30"/>
  <c r="AR723" i="30"/>
  <c r="AR724" i="30"/>
  <c r="AR725" i="30"/>
  <c r="AR726" i="30"/>
  <c r="AR727" i="30"/>
  <c r="AR728" i="30"/>
  <c r="AR729" i="30"/>
  <c r="AR730" i="30"/>
  <c r="AR731" i="30"/>
  <c r="AR732" i="30"/>
  <c r="AR733" i="30"/>
  <c r="AR734" i="30"/>
  <c r="AR735" i="30"/>
  <c r="AR736" i="30"/>
  <c r="AR737" i="30"/>
  <c r="AR738" i="30"/>
  <c r="AR739" i="30"/>
  <c r="AR740" i="30"/>
  <c r="AR741" i="30"/>
  <c r="AR742" i="30"/>
  <c r="AR743" i="30"/>
  <c r="AR744" i="30"/>
  <c r="AR745" i="30"/>
  <c r="AR746" i="30"/>
  <c r="AR747" i="30"/>
  <c r="AR748" i="30"/>
  <c r="AR749" i="30"/>
  <c r="AR750" i="30"/>
  <c r="AR751" i="30"/>
  <c r="AR752" i="30"/>
  <c r="AR753" i="30"/>
  <c r="AR754" i="30"/>
  <c r="AR755" i="30"/>
  <c r="AR756" i="30"/>
  <c r="AR757" i="30"/>
  <c r="AR758" i="30"/>
  <c r="AR759" i="30"/>
  <c r="EO10" i="30"/>
  <c r="EX10" i="30"/>
  <c r="EY10" i="30"/>
  <c r="FB10" i="30"/>
  <c r="FC10" i="30"/>
  <c r="FD10" i="30"/>
  <c r="FE10" i="30"/>
  <c r="EQ11" i="30"/>
  <c r="ER11" i="30"/>
  <c r="ES11" i="30"/>
  <c r="BG3" i="30"/>
  <c r="BG4" i="30"/>
  <c r="BG5" i="30"/>
  <c r="BG6" i="30"/>
  <c r="BG7" i="30"/>
  <c r="BG8" i="30"/>
  <c r="BG9" i="30"/>
  <c r="BG10" i="30"/>
  <c r="BG11" i="30"/>
  <c r="BG12" i="30"/>
  <c r="BG13" i="30"/>
  <c r="BG14" i="30"/>
  <c r="BG15" i="30"/>
  <c r="BG16" i="30"/>
  <c r="BG17" i="30"/>
  <c r="BG18" i="30"/>
  <c r="BG19" i="30"/>
  <c r="BG20" i="30"/>
  <c r="BG21" i="30"/>
  <c r="BG22" i="30"/>
  <c r="BG23" i="30"/>
  <c r="BG24" i="30"/>
  <c r="BG25" i="30"/>
  <c r="BG26" i="30"/>
  <c r="BG27" i="30"/>
  <c r="BG28" i="30"/>
  <c r="BG29" i="30"/>
  <c r="BG30" i="30"/>
  <c r="BG31" i="30"/>
  <c r="BG32" i="30"/>
  <c r="BG33" i="30"/>
  <c r="BG34" i="30"/>
  <c r="BG35" i="30"/>
  <c r="BG36" i="30"/>
  <c r="BG37" i="30"/>
  <c r="BG38" i="30"/>
  <c r="BG39" i="30"/>
  <c r="BG40" i="30"/>
  <c r="BG41" i="30"/>
  <c r="BG42" i="30"/>
  <c r="BG43" i="30"/>
  <c r="BG44" i="30"/>
  <c r="BG45" i="30"/>
  <c r="BG46" i="30"/>
  <c r="BG47" i="30"/>
  <c r="BG48" i="30"/>
  <c r="BG49" i="30"/>
  <c r="BG50" i="30"/>
  <c r="BG51" i="30"/>
  <c r="BG52" i="30"/>
  <c r="BG53" i="30"/>
  <c r="BG54" i="30"/>
  <c r="BG55" i="30"/>
  <c r="BG56" i="30"/>
  <c r="BG57" i="30"/>
  <c r="BG58" i="30"/>
  <c r="BG59" i="30"/>
  <c r="BG60" i="30"/>
  <c r="BG61" i="30"/>
  <c r="BG62" i="30"/>
  <c r="BG63" i="30"/>
  <c r="BG64" i="30"/>
  <c r="BG65" i="30"/>
  <c r="BG66" i="30"/>
  <c r="BG67" i="30"/>
  <c r="BG68" i="30"/>
  <c r="BG69" i="30"/>
  <c r="BG70" i="30"/>
  <c r="BG71" i="30"/>
  <c r="BG72" i="30"/>
  <c r="BG73" i="30"/>
  <c r="BG74" i="30"/>
  <c r="BG75" i="30"/>
  <c r="BG76" i="30"/>
  <c r="BG77" i="30"/>
  <c r="BG78" i="30"/>
  <c r="BG79" i="30"/>
  <c r="BG80" i="30"/>
  <c r="BG81" i="30"/>
  <c r="BG82" i="30"/>
  <c r="BG83" i="30"/>
  <c r="BG84" i="30"/>
  <c r="BG85" i="30"/>
  <c r="BG86" i="30"/>
  <c r="BG87" i="30"/>
  <c r="BG88" i="30"/>
  <c r="BG89" i="30"/>
  <c r="BG90" i="30"/>
  <c r="BG91" i="30"/>
  <c r="BG92" i="30"/>
  <c r="BG93" i="30"/>
  <c r="BG94" i="30"/>
  <c r="BG95" i="30"/>
  <c r="BG96" i="30"/>
  <c r="BG97" i="30"/>
  <c r="BG98" i="30"/>
  <c r="BG99" i="30"/>
  <c r="BG100" i="30"/>
  <c r="BG101" i="30"/>
  <c r="BG102" i="30"/>
  <c r="BG103" i="30"/>
  <c r="BG104" i="30"/>
  <c r="BG105" i="30"/>
  <c r="BG106" i="30"/>
  <c r="BG107" i="30"/>
  <c r="BG108" i="30"/>
  <c r="BG109" i="30"/>
  <c r="BG110" i="30"/>
  <c r="BG111" i="30"/>
  <c r="BG112" i="30"/>
  <c r="BG113" i="30"/>
  <c r="BG114" i="30"/>
  <c r="BG115" i="30"/>
  <c r="BG116" i="30"/>
  <c r="BG117" i="30"/>
  <c r="BG118" i="30"/>
  <c r="BG119" i="30"/>
  <c r="BG120" i="30"/>
  <c r="BG121" i="30"/>
  <c r="BG122" i="30"/>
  <c r="BG123" i="30"/>
  <c r="BG124" i="30"/>
  <c r="BG125" i="30"/>
  <c r="BG126" i="30"/>
  <c r="BG127" i="30"/>
  <c r="BG128" i="30"/>
  <c r="BG129" i="30"/>
  <c r="BG130" i="30"/>
  <c r="BG131" i="30"/>
  <c r="BG132" i="30"/>
  <c r="BG133" i="30"/>
  <c r="BG134" i="30"/>
  <c r="BG135" i="30"/>
  <c r="BG136" i="30"/>
  <c r="BG137" i="30"/>
  <c r="BG138" i="30"/>
  <c r="BG139" i="30"/>
  <c r="BG140" i="30"/>
  <c r="BG141" i="30"/>
  <c r="BG142" i="30"/>
  <c r="BG143" i="30"/>
  <c r="BG144" i="30"/>
  <c r="BG145" i="30"/>
  <c r="BG146" i="30"/>
  <c r="BG147" i="30"/>
  <c r="BG148" i="30"/>
  <c r="BG149" i="30"/>
  <c r="BG150" i="30"/>
  <c r="BG151" i="30"/>
  <c r="BG152" i="30"/>
  <c r="BG153" i="30"/>
  <c r="BG154" i="30"/>
  <c r="BG155" i="30"/>
  <c r="BG156" i="30"/>
  <c r="BG157" i="30"/>
  <c r="BG158" i="30"/>
  <c r="BG159" i="30"/>
  <c r="BG160" i="30"/>
  <c r="BG161" i="30"/>
  <c r="BG162" i="30"/>
  <c r="BG163" i="30"/>
  <c r="BG164" i="30"/>
  <c r="BG165" i="30"/>
  <c r="BG166" i="30"/>
  <c r="BG167" i="30"/>
  <c r="BG168" i="30"/>
  <c r="BG169" i="30"/>
  <c r="BG170" i="30"/>
  <c r="BG171" i="30"/>
  <c r="BG172" i="30"/>
  <c r="BG173" i="30"/>
  <c r="BG174" i="30"/>
  <c r="BG175" i="30"/>
  <c r="BG176" i="30"/>
  <c r="BG177" i="30"/>
  <c r="BG178" i="30"/>
  <c r="BG179" i="30"/>
  <c r="BG180" i="30"/>
  <c r="BG181" i="30"/>
  <c r="BG182" i="30"/>
  <c r="BG183" i="30"/>
  <c r="BG184" i="30"/>
  <c r="BG185" i="30"/>
  <c r="BG186" i="30"/>
  <c r="BG187" i="30"/>
  <c r="BG188" i="30"/>
  <c r="BG189" i="30"/>
  <c r="BG190" i="30"/>
  <c r="BG191" i="30"/>
  <c r="BG192" i="30"/>
  <c r="BG193" i="30"/>
  <c r="BG194" i="30"/>
  <c r="BG195" i="30"/>
  <c r="BG196" i="30"/>
  <c r="BG197" i="30"/>
  <c r="BG198" i="30"/>
  <c r="BG199" i="30"/>
  <c r="BG200" i="30"/>
  <c r="BG201" i="30"/>
  <c r="BG202" i="30"/>
  <c r="BG203" i="30"/>
  <c r="BG204" i="30"/>
  <c r="BG205" i="30"/>
  <c r="BG206" i="30"/>
  <c r="BG207" i="30"/>
  <c r="BG208" i="30"/>
  <c r="BG209" i="30"/>
  <c r="BG210" i="30"/>
  <c r="BG211" i="30"/>
  <c r="BG212" i="30"/>
  <c r="BG213" i="30"/>
  <c r="BG214" i="30"/>
  <c r="BG215" i="30"/>
  <c r="BG216" i="30"/>
  <c r="BG217" i="30"/>
  <c r="BG218" i="30"/>
  <c r="BG219" i="30"/>
  <c r="BG220" i="30"/>
  <c r="BG221" i="30"/>
  <c r="BG222" i="30"/>
  <c r="BG223" i="30"/>
  <c r="BG224" i="30"/>
  <c r="BG225" i="30"/>
  <c r="BG226" i="30"/>
  <c r="BG227" i="30"/>
  <c r="BG228" i="30"/>
  <c r="BG229" i="30"/>
  <c r="BG230" i="30"/>
  <c r="BG231" i="30"/>
  <c r="BG232" i="30"/>
  <c r="BG233" i="30"/>
  <c r="BG234" i="30"/>
  <c r="BG235" i="30"/>
  <c r="BG236" i="30"/>
  <c r="BG237" i="30"/>
  <c r="BG238" i="30"/>
  <c r="BG239" i="30"/>
  <c r="BG240" i="30"/>
  <c r="BG241" i="30"/>
  <c r="BG242" i="30"/>
  <c r="BG243" i="30"/>
  <c r="BG244" i="30"/>
  <c r="BG245" i="30"/>
  <c r="BG246" i="30"/>
  <c r="BG247" i="30"/>
  <c r="BG248" i="30"/>
  <c r="BG249" i="30"/>
  <c r="BG250" i="30"/>
  <c r="BG251" i="30"/>
  <c r="BG252" i="30"/>
  <c r="BG253" i="30"/>
  <c r="BG254" i="30"/>
  <c r="BG255" i="30"/>
  <c r="BG256" i="30"/>
  <c r="BG257" i="30"/>
  <c r="BG258" i="30"/>
  <c r="BG259" i="30"/>
  <c r="BG260" i="30"/>
  <c r="BG261" i="30"/>
  <c r="BG262" i="30"/>
  <c r="BG263" i="30"/>
  <c r="BG264" i="30"/>
  <c r="BG265" i="30"/>
  <c r="BG266" i="30"/>
  <c r="BG267" i="30"/>
  <c r="BG268" i="30"/>
  <c r="BG269" i="30"/>
  <c r="BG270" i="30"/>
  <c r="BG271" i="30"/>
  <c r="BG272" i="30"/>
  <c r="BG273" i="30"/>
  <c r="BG274" i="30"/>
  <c r="BG275" i="30"/>
  <c r="BG276" i="30"/>
  <c r="BG277" i="30"/>
  <c r="BG278" i="30"/>
  <c r="BG279" i="30"/>
  <c r="BG280" i="30"/>
  <c r="BG281" i="30"/>
  <c r="BG282" i="30"/>
  <c r="BG283" i="30"/>
  <c r="BG284" i="30"/>
  <c r="BG285" i="30"/>
  <c r="BG286" i="30"/>
  <c r="BG287" i="30"/>
  <c r="BG288" i="30"/>
  <c r="BG289" i="30"/>
  <c r="BG290" i="30"/>
  <c r="BG291" i="30"/>
  <c r="BG292" i="30"/>
  <c r="BG293" i="30"/>
  <c r="BG294" i="30"/>
  <c r="BG295" i="30"/>
  <c r="BG296" i="30"/>
  <c r="BG297" i="30"/>
  <c r="BG298" i="30"/>
  <c r="BG299" i="30"/>
  <c r="BG300" i="30"/>
  <c r="BG301" i="30"/>
  <c r="BG302" i="30"/>
  <c r="BG303" i="30"/>
  <c r="BG304" i="30"/>
  <c r="BG305" i="30"/>
  <c r="BG306" i="30"/>
  <c r="BG307" i="30"/>
  <c r="BG308" i="30"/>
  <c r="BG309" i="30"/>
  <c r="BG310" i="30"/>
  <c r="BG311" i="30"/>
  <c r="BG312" i="30"/>
  <c r="BG313" i="30"/>
  <c r="BG314" i="30"/>
  <c r="BG315" i="30"/>
  <c r="BG316" i="30"/>
  <c r="BG317" i="30"/>
  <c r="BG318" i="30"/>
  <c r="BG319" i="30"/>
  <c r="BG320" i="30"/>
  <c r="BG321" i="30"/>
  <c r="BG322" i="30"/>
  <c r="BG323" i="30"/>
  <c r="BG324" i="30"/>
  <c r="BG325" i="30"/>
  <c r="BG326" i="30"/>
  <c r="BG327" i="30"/>
  <c r="BG328" i="30"/>
  <c r="BG329" i="30"/>
  <c r="BG330" i="30"/>
  <c r="BG331" i="30"/>
  <c r="BG332" i="30"/>
  <c r="BG333" i="30"/>
  <c r="BG334" i="30"/>
  <c r="BG335" i="30"/>
  <c r="BG336" i="30"/>
  <c r="BG337" i="30"/>
  <c r="BG338" i="30"/>
  <c r="BG339" i="30"/>
  <c r="BG340" i="30"/>
  <c r="BG341" i="30"/>
  <c r="BG342" i="30"/>
  <c r="BG343" i="30"/>
  <c r="BG344" i="30"/>
  <c r="BG345" i="30"/>
  <c r="BG346" i="30"/>
  <c r="BG347" i="30"/>
  <c r="BG348" i="30"/>
  <c r="BG349" i="30"/>
  <c r="BG350" i="30"/>
  <c r="BG351" i="30"/>
  <c r="BG352" i="30"/>
  <c r="BG353" i="30"/>
  <c r="BG354" i="30"/>
  <c r="BG355" i="30"/>
  <c r="BG356" i="30"/>
  <c r="BG357" i="30"/>
  <c r="BG358" i="30"/>
  <c r="BG359" i="30"/>
  <c r="BG360" i="30"/>
  <c r="BG361" i="30"/>
  <c r="BG362" i="30"/>
  <c r="BG363" i="30"/>
  <c r="BG364" i="30"/>
  <c r="BG365" i="30"/>
  <c r="BG366" i="30"/>
  <c r="BG367" i="30"/>
  <c r="BG368" i="30"/>
  <c r="BG369" i="30"/>
  <c r="BG370" i="30"/>
  <c r="BG371" i="30"/>
  <c r="BG372" i="30"/>
  <c r="BG373" i="30"/>
  <c r="BG374" i="30"/>
  <c r="BG375" i="30"/>
  <c r="BG376" i="30"/>
  <c r="BG377" i="30"/>
  <c r="BG378" i="30"/>
  <c r="BG379" i="30"/>
  <c r="BG380" i="30"/>
  <c r="BG381" i="30"/>
  <c r="BG382" i="30"/>
  <c r="BG383" i="30"/>
  <c r="BG384" i="30"/>
  <c r="BG385" i="30"/>
  <c r="BG386" i="30"/>
  <c r="BG387" i="30"/>
  <c r="BG388" i="30"/>
  <c r="BG389" i="30"/>
  <c r="BG390" i="30"/>
  <c r="BG391" i="30"/>
  <c r="BG392" i="30"/>
  <c r="BG393" i="30"/>
  <c r="BG394" i="30"/>
  <c r="BG395" i="30"/>
  <c r="BG396" i="30"/>
  <c r="BG397" i="30"/>
  <c r="BG398" i="30"/>
  <c r="BG399" i="30"/>
  <c r="BG400" i="30"/>
  <c r="BG401" i="30"/>
  <c r="BG402" i="30"/>
  <c r="BG403" i="30"/>
  <c r="BG404" i="30"/>
  <c r="BG405" i="30"/>
  <c r="BG406" i="30"/>
  <c r="BG407" i="30"/>
  <c r="BG408" i="30"/>
  <c r="BG409" i="30"/>
  <c r="BG410" i="30"/>
  <c r="BG411" i="30"/>
  <c r="BG412" i="30"/>
  <c r="BG413" i="30"/>
  <c r="BG414" i="30"/>
  <c r="BG415" i="30"/>
  <c r="BG416" i="30"/>
  <c r="BG417" i="30"/>
  <c r="BG418" i="30"/>
  <c r="BG419" i="30"/>
  <c r="BG420" i="30"/>
  <c r="BG421" i="30"/>
  <c r="BG422" i="30"/>
  <c r="BG423" i="30"/>
  <c r="BG424" i="30"/>
  <c r="BG425" i="30"/>
  <c r="BG426" i="30"/>
  <c r="BG427" i="30"/>
  <c r="BG428" i="30"/>
  <c r="BG429" i="30"/>
  <c r="BG430" i="30"/>
  <c r="BG431" i="30"/>
  <c r="BG432" i="30"/>
  <c r="BG433" i="30"/>
  <c r="BG434" i="30"/>
  <c r="BG435" i="30"/>
  <c r="BG436" i="30"/>
  <c r="BG437" i="30"/>
  <c r="BG438" i="30"/>
  <c r="BG439" i="30"/>
  <c r="BG440" i="30"/>
  <c r="BG441" i="30"/>
  <c r="BG442" i="30"/>
  <c r="BG443" i="30"/>
  <c r="BG444" i="30"/>
  <c r="BG445" i="30"/>
  <c r="BG446" i="30"/>
  <c r="BG447" i="30"/>
  <c r="BG448" i="30"/>
  <c r="BG449" i="30"/>
  <c r="BG450" i="30"/>
  <c r="BG451" i="30"/>
  <c r="BG452" i="30"/>
  <c r="BG453" i="30"/>
  <c r="BG454" i="30"/>
  <c r="BG455" i="30"/>
  <c r="BG456" i="30"/>
  <c r="BG457" i="30"/>
  <c r="BG458" i="30"/>
  <c r="BG459" i="30"/>
  <c r="BG460" i="30"/>
  <c r="BG461" i="30"/>
  <c r="BG462" i="30"/>
  <c r="BG463" i="30"/>
  <c r="BG464" i="30"/>
  <c r="BG465" i="30"/>
  <c r="BG466" i="30"/>
  <c r="BG467" i="30"/>
  <c r="BG468" i="30"/>
  <c r="BG469" i="30"/>
  <c r="BG470" i="30"/>
  <c r="BG471" i="30"/>
  <c r="BG472" i="30"/>
  <c r="BG473" i="30"/>
  <c r="BG474" i="30"/>
  <c r="BG475" i="30"/>
  <c r="BG476" i="30"/>
  <c r="BG477" i="30"/>
  <c r="BG478" i="30"/>
  <c r="BG479" i="30"/>
  <c r="BG480" i="30"/>
  <c r="BG481" i="30"/>
  <c r="BG482" i="30"/>
  <c r="BG483" i="30"/>
  <c r="BG484" i="30"/>
  <c r="BG485" i="30"/>
  <c r="BG486" i="30"/>
  <c r="BG487" i="30"/>
  <c r="BG488" i="30"/>
  <c r="BG489" i="30"/>
  <c r="BG490" i="30"/>
  <c r="BG491" i="30"/>
  <c r="BG492" i="30"/>
  <c r="BG493" i="30"/>
  <c r="BG494" i="30"/>
  <c r="BG495" i="30"/>
  <c r="BG496" i="30"/>
  <c r="BG497" i="30"/>
  <c r="BG498" i="30"/>
  <c r="BG499" i="30"/>
  <c r="BG500" i="30"/>
  <c r="BG501" i="30"/>
  <c r="BG502" i="30"/>
  <c r="BG503" i="30"/>
  <c r="BG504" i="30"/>
  <c r="BG505" i="30"/>
  <c r="BG506" i="30"/>
  <c r="BG507" i="30"/>
  <c r="BG508" i="30"/>
  <c r="BG509" i="30"/>
  <c r="BG510" i="30"/>
  <c r="BG511" i="30"/>
  <c r="BG512" i="30"/>
  <c r="BG513" i="30"/>
  <c r="BG514" i="30"/>
  <c r="BG515" i="30"/>
  <c r="BG516" i="30"/>
  <c r="BG517" i="30"/>
  <c r="BG518" i="30"/>
  <c r="BG519" i="30"/>
  <c r="BG520" i="30"/>
  <c r="BG521" i="30"/>
  <c r="BG522" i="30"/>
  <c r="BG523" i="30"/>
  <c r="BG524" i="30"/>
  <c r="BG525" i="30"/>
  <c r="BG526" i="30"/>
  <c r="BG527" i="30"/>
  <c r="BG528" i="30"/>
  <c r="BG529" i="30"/>
  <c r="BG530" i="30"/>
  <c r="BG531" i="30"/>
  <c r="BG532" i="30"/>
  <c r="BG533" i="30"/>
  <c r="BG534" i="30"/>
  <c r="BG535" i="30"/>
  <c r="BG536" i="30"/>
  <c r="BG537" i="30"/>
  <c r="BG538" i="30"/>
  <c r="BG539" i="30"/>
  <c r="BG540" i="30"/>
  <c r="BG541" i="30"/>
  <c r="BG542" i="30"/>
  <c r="BG543" i="30"/>
  <c r="BG544" i="30"/>
  <c r="BG545" i="30"/>
  <c r="BG546" i="30"/>
  <c r="BG547" i="30"/>
  <c r="BG548" i="30"/>
  <c r="BG549" i="30"/>
  <c r="BG550" i="30"/>
  <c r="BG551" i="30"/>
  <c r="BG552" i="30"/>
  <c r="BG553" i="30"/>
  <c r="BG554" i="30"/>
  <c r="BG555" i="30"/>
  <c r="BG556" i="30"/>
  <c r="BG557" i="30"/>
  <c r="BG558" i="30"/>
  <c r="BG559" i="30"/>
  <c r="BG560" i="30"/>
  <c r="BG561" i="30"/>
  <c r="BG562" i="30"/>
  <c r="BG563" i="30"/>
  <c r="BG564" i="30"/>
  <c r="BG565" i="30"/>
  <c r="BG566" i="30"/>
  <c r="BG567" i="30"/>
  <c r="BG568" i="30"/>
  <c r="BG569" i="30"/>
  <c r="BG570" i="30"/>
  <c r="BG571" i="30"/>
  <c r="BG572" i="30"/>
  <c r="BG573" i="30"/>
  <c r="BG574" i="30"/>
  <c r="BG575" i="30"/>
  <c r="BG576" i="30"/>
  <c r="BG577" i="30"/>
  <c r="BG578" i="30"/>
  <c r="BG579" i="30"/>
  <c r="BG580" i="30"/>
  <c r="BG581" i="30"/>
  <c r="BG582" i="30"/>
  <c r="BG583" i="30"/>
  <c r="BG584" i="30"/>
  <c r="BG585" i="30"/>
  <c r="BG586" i="30"/>
  <c r="BG587" i="30"/>
  <c r="BG588" i="30"/>
  <c r="BG589" i="30"/>
  <c r="BG590" i="30"/>
  <c r="BG591" i="30"/>
  <c r="BG592" i="30"/>
  <c r="BG593" i="30"/>
  <c r="BG594" i="30"/>
  <c r="BG595" i="30"/>
  <c r="BG596" i="30"/>
  <c r="BG597" i="30"/>
  <c r="BG598" i="30"/>
  <c r="BG599" i="30"/>
  <c r="BG600" i="30"/>
  <c r="BG601" i="30"/>
  <c r="BG602" i="30"/>
  <c r="BG603" i="30"/>
  <c r="BG604" i="30"/>
  <c r="BG605" i="30"/>
  <c r="BG606" i="30"/>
  <c r="BG607" i="30"/>
  <c r="BG608" i="30"/>
  <c r="BG609" i="30"/>
  <c r="BG610" i="30"/>
  <c r="BG611" i="30"/>
  <c r="BG612" i="30"/>
  <c r="BG613" i="30"/>
  <c r="BG614" i="30"/>
  <c r="BG615" i="30"/>
  <c r="BG616" i="30"/>
  <c r="BG617" i="30"/>
  <c r="BG618" i="30"/>
  <c r="BG619" i="30"/>
  <c r="BG620" i="30"/>
  <c r="BG621" i="30"/>
  <c r="BG622" i="30"/>
  <c r="BG623" i="30"/>
  <c r="BG624" i="30"/>
  <c r="BG625" i="30"/>
  <c r="BG626" i="30"/>
  <c r="BG627" i="30"/>
  <c r="BG628" i="30"/>
  <c r="BG629" i="30"/>
  <c r="BG630" i="30"/>
  <c r="BG631" i="30"/>
  <c r="BG632" i="30"/>
  <c r="BG633" i="30"/>
  <c r="BG634" i="30"/>
  <c r="BG635" i="30"/>
  <c r="BG636" i="30"/>
  <c r="BG637" i="30"/>
  <c r="BG638" i="30"/>
  <c r="BG639" i="30"/>
  <c r="BG640" i="30"/>
  <c r="BG641" i="30"/>
  <c r="BG642" i="30"/>
  <c r="BG643" i="30"/>
  <c r="BG644" i="30"/>
  <c r="BG645" i="30"/>
  <c r="BG646" i="30"/>
  <c r="BG647" i="30"/>
  <c r="BG648" i="30"/>
  <c r="BG649" i="30"/>
  <c r="BG650" i="30"/>
  <c r="BG651" i="30"/>
  <c r="BG652" i="30"/>
  <c r="BG653" i="30"/>
  <c r="BG654" i="30"/>
  <c r="BG655" i="30"/>
  <c r="BG656" i="30"/>
  <c r="BG657" i="30"/>
  <c r="BG658" i="30"/>
  <c r="BG659" i="30"/>
  <c r="BG660" i="30"/>
  <c r="BG661" i="30"/>
  <c r="BG662" i="30"/>
  <c r="BG663" i="30"/>
  <c r="BG664" i="30"/>
  <c r="BG665" i="30"/>
  <c r="BG666" i="30"/>
  <c r="BG667" i="30"/>
  <c r="BG668" i="30"/>
  <c r="BG669" i="30"/>
  <c r="BG670" i="30"/>
  <c r="BG671" i="30"/>
  <c r="BG672" i="30"/>
  <c r="BG673" i="30"/>
  <c r="BG674" i="30"/>
  <c r="BG675" i="30"/>
  <c r="BG676" i="30"/>
  <c r="BG677" i="30"/>
  <c r="BG678" i="30"/>
  <c r="BG679" i="30"/>
  <c r="BG680" i="30"/>
  <c r="BG681" i="30"/>
  <c r="BG682" i="30"/>
  <c r="BG683" i="30"/>
  <c r="BG684" i="30"/>
  <c r="BG685" i="30"/>
  <c r="BG686" i="30"/>
  <c r="BG687" i="30"/>
  <c r="BG688" i="30"/>
  <c r="BG689" i="30"/>
  <c r="BG690" i="30"/>
  <c r="BG691" i="30"/>
  <c r="BG692" i="30"/>
  <c r="BG693" i="30"/>
  <c r="BG694" i="30"/>
  <c r="BG695" i="30"/>
  <c r="BG696" i="30"/>
  <c r="BG697" i="30"/>
  <c r="BG698" i="30"/>
  <c r="BG699" i="30"/>
  <c r="BG700" i="30"/>
  <c r="BG701" i="30"/>
  <c r="BG702" i="30"/>
  <c r="BG703" i="30"/>
  <c r="BG704" i="30"/>
  <c r="BG705" i="30"/>
  <c r="BG706" i="30"/>
  <c r="BG707" i="30"/>
  <c r="BG708" i="30"/>
  <c r="BG709" i="30"/>
  <c r="BG710" i="30"/>
  <c r="BG711" i="30"/>
  <c r="BG712" i="30"/>
  <c r="BG713" i="30"/>
  <c r="BG714" i="30"/>
  <c r="BG715" i="30"/>
  <c r="BG716" i="30"/>
  <c r="BG717" i="30"/>
  <c r="BG718" i="30"/>
  <c r="BG719" i="30"/>
  <c r="BG720" i="30"/>
  <c r="BG721" i="30"/>
  <c r="BG722" i="30"/>
  <c r="BG723" i="30"/>
  <c r="BG724" i="30"/>
  <c r="BG725" i="30"/>
  <c r="BG726" i="30"/>
  <c r="BG727" i="30"/>
  <c r="BG728" i="30"/>
  <c r="BG729" i="30"/>
  <c r="BG730" i="30"/>
  <c r="BG731" i="30"/>
  <c r="BG732" i="30"/>
  <c r="BG733" i="30"/>
  <c r="BG734" i="30"/>
  <c r="BG735" i="30"/>
  <c r="BG736" i="30"/>
  <c r="BG737" i="30"/>
  <c r="BG738" i="30"/>
  <c r="BG739" i="30"/>
  <c r="BG740" i="30"/>
  <c r="BG741" i="30"/>
  <c r="BG742" i="30"/>
  <c r="BG743" i="30"/>
  <c r="BG744" i="30"/>
  <c r="BG745" i="30"/>
  <c r="BG746" i="30"/>
  <c r="BG747" i="30"/>
  <c r="BG748" i="30"/>
  <c r="BG749" i="30"/>
  <c r="BG750" i="30"/>
  <c r="BG751" i="30"/>
  <c r="BG752" i="30"/>
  <c r="BG753" i="30"/>
  <c r="BG754" i="30"/>
  <c r="BG755" i="30"/>
  <c r="BG756" i="30"/>
  <c r="BG757" i="30"/>
  <c r="BG758" i="30"/>
  <c r="BG759" i="30"/>
  <c r="EV11" i="30"/>
  <c r="EW11" i="30"/>
  <c r="BH3" i="30"/>
  <c r="BH4" i="30"/>
  <c r="BH5" i="30"/>
  <c r="BH6" i="30"/>
  <c r="BH7" i="30"/>
  <c r="BH8" i="30"/>
  <c r="BH9" i="30"/>
  <c r="BH10" i="30"/>
  <c r="BH11" i="30"/>
  <c r="BH12" i="30"/>
  <c r="BH13" i="30"/>
  <c r="BH14" i="30"/>
  <c r="BH15" i="30"/>
  <c r="BH16" i="30"/>
  <c r="BH17" i="30"/>
  <c r="BH18" i="30"/>
  <c r="BH19" i="30"/>
  <c r="BH20" i="30"/>
  <c r="BH21" i="30"/>
  <c r="BH22" i="30"/>
  <c r="BH23" i="30"/>
  <c r="BH24" i="30"/>
  <c r="BH25" i="30"/>
  <c r="BH26" i="30"/>
  <c r="BH27" i="30"/>
  <c r="BH28" i="30"/>
  <c r="BH29" i="30"/>
  <c r="BH30" i="30"/>
  <c r="BH31" i="30"/>
  <c r="BH32" i="30"/>
  <c r="BH33" i="30"/>
  <c r="BH34" i="30"/>
  <c r="BH35" i="30"/>
  <c r="BH36" i="30"/>
  <c r="BH37" i="30"/>
  <c r="BH38" i="30"/>
  <c r="BH39" i="30"/>
  <c r="BH40" i="30"/>
  <c r="BH41" i="30"/>
  <c r="BH42" i="30"/>
  <c r="BH43" i="30"/>
  <c r="BH44" i="30"/>
  <c r="BH45" i="30"/>
  <c r="BH46" i="30"/>
  <c r="BH47" i="30"/>
  <c r="BH48" i="30"/>
  <c r="BH49" i="30"/>
  <c r="BH50" i="30"/>
  <c r="BH51" i="30"/>
  <c r="BH52" i="30"/>
  <c r="BH53" i="30"/>
  <c r="BH54" i="30"/>
  <c r="BH55" i="30"/>
  <c r="BH56" i="30"/>
  <c r="BH57" i="30"/>
  <c r="BH58" i="30"/>
  <c r="BH59" i="30"/>
  <c r="BH60" i="30"/>
  <c r="BH61" i="30"/>
  <c r="BH62" i="30"/>
  <c r="BH63" i="30"/>
  <c r="BH64" i="30"/>
  <c r="BH65" i="30"/>
  <c r="BH66" i="30"/>
  <c r="BH67" i="30"/>
  <c r="BH68" i="30"/>
  <c r="BH69" i="30"/>
  <c r="BH70" i="30"/>
  <c r="BH71" i="30"/>
  <c r="BH72" i="30"/>
  <c r="BH73" i="30"/>
  <c r="BH74" i="30"/>
  <c r="BH75" i="30"/>
  <c r="BH76" i="30"/>
  <c r="BH77" i="30"/>
  <c r="BH78" i="30"/>
  <c r="BH79" i="30"/>
  <c r="BH80" i="30"/>
  <c r="BH81" i="30"/>
  <c r="BH82" i="30"/>
  <c r="BH83" i="30"/>
  <c r="BH84" i="30"/>
  <c r="BH85" i="30"/>
  <c r="BH86" i="30"/>
  <c r="BH87" i="30"/>
  <c r="BH88" i="30"/>
  <c r="BH89" i="30"/>
  <c r="BH90" i="30"/>
  <c r="BH91" i="30"/>
  <c r="BH92" i="30"/>
  <c r="BH93" i="30"/>
  <c r="BH94" i="30"/>
  <c r="BH95" i="30"/>
  <c r="BH96" i="30"/>
  <c r="BH97" i="30"/>
  <c r="BH98" i="30"/>
  <c r="BH99" i="30"/>
  <c r="BH100" i="30"/>
  <c r="BH101" i="30"/>
  <c r="BH102" i="30"/>
  <c r="BH103" i="30"/>
  <c r="BH104" i="30"/>
  <c r="BH105" i="30"/>
  <c r="BH106" i="30"/>
  <c r="BH107" i="30"/>
  <c r="BH108" i="30"/>
  <c r="BH109" i="30"/>
  <c r="BH110" i="30"/>
  <c r="BH111" i="30"/>
  <c r="BH112" i="30"/>
  <c r="BH113" i="30"/>
  <c r="BH114" i="30"/>
  <c r="BH115" i="30"/>
  <c r="BH116" i="30"/>
  <c r="BH117" i="30"/>
  <c r="BH118" i="30"/>
  <c r="BH119" i="30"/>
  <c r="BH120" i="30"/>
  <c r="BH121" i="30"/>
  <c r="BH122" i="30"/>
  <c r="BH123" i="30"/>
  <c r="BH124" i="30"/>
  <c r="BH125" i="30"/>
  <c r="BH126" i="30"/>
  <c r="BH127" i="30"/>
  <c r="BH128" i="30"/>
  <c r="BH129" i="30"/>
  <c r="BH130" i="30"/>
  <c r="BH131" i="30"/>
  <c r="BH132" i="30"/>
  <c r="BH133" i="30"/>
  <c r="BH134" i="30"/>
  <c r="BH135" i="30"/>
  <c r="BH136" i="30"/>
  <c r="BH137" i="30"/>
  <c r="BH138" i="30"/>
  <c r="BH139" i="30"/>
  <c r="BH140" i="30"/>
  <c r="BH141" i="30"/>
  <c r="BH142" i="30"/>
  <c r="BH143" i="30"/>
  <c r="BH144" i="30"/>
  <c r="BH145" i="30"/>
  <c r="BH146" i="30"/>
  <c r="BH147" i="30"/>
  <c r="BH148" i="30"/>
  <c r="BH149" i="30"/>
  <c r="BH150" i="30"/>
  <c r="BH151" i="30"/>
  <c r="BH152" i="30"/>
  <c r="BH153" i="30"/>
  <c r="BH154" i="30"/>
  <c r="BH155" i="30"/>
  <c r="BH156" i="30"/>
  <c r="BH157" i="30"/>
  <c r="BH158" i="30"/>
  <c r="BH159" i="30"/>
  <c r="BH160" i="30"/>
  <c r="BH161" i="30"/>
  <c r="BH162" i="30"/>
  <c r="BH163" i="30"/>
  <c r="BH164" i="30"/>
  <c r="BH165" i="30"/>
  <c r="BH166" i="30"/>
  <c r="BH167" i="30"/>
  <c r="BH168" i="30"/>
  <c r="BH169" i="30"/>
  <c r="BH170" i="30"/>
  <c r="BH171" i="30"/>
  <c r="BH172" i="30"/>
  <c r="BH173" i="30"/>
  <c r="BH174" i="30"/>
  <c r="BH175" i="30"/>
  <c r="BH176" i="30"/>
  <c r="BH177" i="30"/>
  <c r="BH178" i="30"/>
  <c r="BH179" i="30"/>
  <c r="BH180" i="30"/>
  <c r="BH181" i="30"/>
  <c r="BH182" i="30"/>
  <c r="BH183" i="30"/>
  <c r="BH184" i="30"/>
  <c r="BH185" i="30"/>
  <c r="BH186" i="30"/>
  <c r="BH187" i="30"/>
  <c r="BH188" i="30"/>
  <c r="BH189" i="30"/>
  <c r="BH190" i="30"/>
  <c r="BH191" i="30"/>
  <c r="BH192" i="30"/>
  <c r="BH193" i="30"/>
  <c r="BH194" i="30"/>
  <c r="BH195" i="30"/>
  <c r="BH196" i="30"/>
  <c r="BH197" i="30"/>
  <c r="BH198" i="30"/>
  <c r="BH199" i="30"/>
  <c r="BH200" i="30"/>
  <c r="BH201" i="30"/>
  <c r="BH202" i="30"/>
  <c r="BH203" i="30"/>
  <c r="BH204" i="30"/>
  <c r="BH205" i="30"/>
  <c r="BH206" i="30"/>
  <c r="BH207" i="30"/>
  <c r="BH208" i="30"/>
  <c r="BH209" i="30"/>
  <c r="BH210" i="30"/>
  <c r="BH211" i="30"/>
  <c r="BH212" i="30"/>
  <c r="BH213" i="30"/>
  <c r="BH214" i="30"/>
  <c r="BH215" i="30"/>
  <c r="BH216" i="30"/>
  <c r="BH217" i="30"/>
  <c r="BH218" i="30"/>
  <c r="BH219" i="30"/>
  <c r="BH220" i="30"/>
  <c r="BH221" i="30"/>
  <c r="BH222" i="30"/>
  <c r="BH223" i="30"/>
  <c r="BH224" i="30"/>
  <c r="BH225" i="30"/>
  <c r="BH226" i="30"/>
  <c r="BH227" i="30"/>
  <c r="BH228" i="30"/>
  <c r="BH229" i="30"/>
  <c r="BH230" i="30"/>
  <c r="BH231" i="30"/>
  <c r="BH232" i="30"/>
  <c r="BH233" i="30"/>
  <c r="BH234" i="30"/>
  <c r="BH235" i="30"/>
  <c r="BH236" i="30"/>
  <c r="BH237" i="30"/>
  <c r="BH238" i="30"/>
  <c r="BH239" i="30"/>
  <c r="BH240" i="30"/>
  <c r="BH241" i="30"/>
  <c r="BH242" i="30"/>
  <c r="BH243" i="30"/>
  <c r="BH244" i="30"/>
  <c r="BH245" i="30"/>
  <c r="BH246" i="30"/>
  <c r="BH247" i="30"/>
  <c r="BH248" i="30"/>
  <c r="BH249" i="30"/>
  <c r="BH250" i="30"/>
  <c r="BH251" i="30"/>
  <c r="BH252" i="30"/>
  <c r="BH253" i="30"/>
  <c r="BH254" i="30"/>
  <c r="BH255" i="30"/>
  <c r="BH256" i="30"/>
  <c r="BH257" i="30"/>
  <c r="BH258" i="30"/>
  <c r="BH259" i="30"/>
  <c r="BH260" i="30"/>
  <c r="BH261" i="30"/>
  <c r="BH262" i="30"/>
  <c r="BH263" i="30"/>
  <c r="BH264" i="30"/>
  <c r="BH265" i="30"/>
  <c r="BH266" i="30"/>
  <c r="BH267" i="30"/>
  <c r="BH268" i="30"/>
  <c r="BH269" i="30"/>
  <c r="BH270" i="30"/>
  <c r="BH271" i="30"/>
  <c r="BH272" i="30"/>
  <c r="BH273" i="30"/>
  <c r="BH274" i="30"/>
  <c r="BH275" i="30"/>
  <c r="BH276" i="30"/>
  <c r="BH277" i="30"/>
  <c r="BH278" i="30"/>
  <c r="BH279" i="30"/>
  <c r="BH280" i="30"/>
  <c r="BH281" i="30"/>
  <c r="BH282" i="30"/>
  <c r="BH283" i="30"/>
  <c r="BH284" i="30"/>
  <c r="BH285" i="30"/>
  <c r="BH286" i="30"/>
  <c r="BH287" i="30"/>
  <c r="BH288" i="30"/>
  <c r="BH289" i="30"/>
  <c r="BH290" i="30"/>
  <c r="BH291" i="30"/>
  <c r="BH292" i="30"/>
  <c r="BH293" i="30"/>
  <c r="BH294" i="30"/>
  <c r="BH295" i="30"/>
  <c r="BH296" i="30"/>
  <c r="BH297" i="30"/>
  <c r="BH298" i="30"/>
  <c r="BH299" i="30"/>
  <c r="BH300" i="30"/>
  <c r="BH301" i="30"/>
  <c r="BH302" i="30"/>
  <c r="BH303" i="30"/>
  <c r="BH304" i="30"/>
  <c r="BH305" i="30"/>
  <c r="BH306" i="30"/>
  <c r="BH307" i="30"/>
  <c r="BH308" i="30"/>
  <c r="BH309" i="30"/>
  <c r="BH310" i="30"/>
  <c r="BH311" i="30"/>
  <c r="BH312" i="30"/>
  <c r="BH313" i="30"/>
  <c r="BH314" i="30"/>
  <c r="BH315" i="30"/>
  <c r="BH316" i="30"/>
  <c r="BH317" i="30"/>
  <c r="BH318" i="30"/>
  <c r="BH319" i="30"/>
  <c r="BH320" i="30"/>
  <c r="BH321" i="30"/>
  <c r="BH322" i="30"/>
  <c r="BH323" i="30"/>
  <c r="BH324" i="30"/>
  <c r="BH325" i="30"/>
  <c r="BH326" i="30"/>
  <c r="BH327" i="30"/>
  <c r="BH328" i="30"/>
  <c r="BH329" i="30"/>
  <c r="BH330" i="30"/>
  <c r="BH331" i="30"/>
  <c r="BH332" i="30"/>
  <c r="BH333" i="30"/>
  <c r="BH334" i="30"/>
  <c r="BH335" i="30"/>
  <c r="BH336" i="30"/>
  <c r="BH337" i="30"/>
  <c r="BH338" i="30"/>
  <c r="BH339" i="30"/>
  <c r="BH340" i="30"/>
  <c r="BH341" i="30"/>
  <c r="BH342" i="30"/>
  <c r="BH343" i="30"/>
  <c r="BH344" i="30"/>
  <c r="BH345" i="30"/>
  <c r="BH346" i="30"/>
  <c r="BH347" i="30"/>
  <c r="BH348" i="30"/>
  <c r="BH349" i="30"/>
  <c r="BH350" i="30"/>
  <c r="BH351" i="30"/>
  <c r="BH352" i="30"/>
  <c r="BH353" i="30"/>
  <c r="BH354" i="30"/>
  <c r="BH355" i="30"/>
  <c r="BH356" i="30"/>
  <c r="BH357" i="30"/>
  <c r="BH358" i="30"/>
  <c r="BH359" i="30"/>
  <c r="BH360" i="30"/>
  <c r="BH361" i="30"/>
  <c r="BH362" i="30"/>
  <c r="BH363" i="30"/>
  <c r="BH364" i="30"/>
  <c r="BH365" i="30"/>
  <c r="BH366" i="30"/>
  <c r="BH367" i="30"/>
  <c r="BH368" i="30"/>
  <c r="BH369" i="30"/>
  <c r="BH370" i="30"/>
  <c r="BH371" i="30"/>
  <c r="BH372" i="30"/>
  <c r="BH373" i="30"/>
  <c r="BH374" i="30"/>
  <c r="BH375" i="30"/>
  <c r="BH376" i="30"/>
  <c r="BH377" i="30"/>
  <c r="BH378" i="30"/>
  <c r="BH379" i="30"/>
  <c r="BH380" i="30"/>
  <c r="BH381" i="30"/>
  <c r="BH382" i="30"/>
  <c r="BH383" i="30"/>
  <c r="BH384" i="30"/>
  <c r="BH385" i="30"/>
  <c r="BH386" i="30"/>
  <c r="BH387" i="30"/>
  <c r="BH388" i="30"/>
  <c r="BH389" i="30"/>
  <c r="BH390" i="30"/>
  <c r="BH391" i="30"/>
  <c r="BH392" i="30"/>
  <c r="BH393" i="30"/>
  <c r="BH394" i="30"/>
  <c r="BH395" i="30"/>
  <c r="BH396" i="30"/>
  <c r="BH397" i="30"/>
  <c r="BH398" i="30"/>
  <c r="BH399" i="30"/>
  <c r="BH400" i="30"/>
  <c r="BH401" i="30"/>
  <c r="BH402" i="30"/>
  <c r="BH403" i="30"/>
  <c r="BH404" i="30"/>
  <c r="BH405" i="30"/>
  <c r="BH406" i="30"/>
  <c r="BH407" i="30"/>
  <c r="BH408" i="30"/>
  <c r="BH409" i="30"/>
  <c r="BH410" i="30"/>
  <c r="BH411" i="30"/>
  <c r="BH412" i="30"/>
  <c r="BH413" i="30"/>
  <c r="BH414" i="30"/>
  <c r="BH415" i="30"/>
  <c r="BH416" i="30"/>
  <c r="BH417" i="30"/>
  <c r="BH418" i="30"/>
  <c r="BH419" i="30"/>
  <c r="BH420" i="30"/>
  <c r="BH421" i="30"/>
  <c r="BH422" i="30"/>
  <c r="BH423" i="30"/>
  <c r="BH424" i="30"/>
  <c r="BH425" i="30"/>
  <c r="BH426" i="30"/>
  <c r="BH427" i="30"/>
  <c r="BH428" i="30"/>
  <c r="BH429" i="30"/>
  <c r="BH430" i="30"/>
  <c r="BH431" i="30"/>
  <c r="BH432" i="30"/>
  <c r="BH433" i="30"/>
  <c r="BH434" i="30"/>
  <c r="BH435" i="30"/>
  <c r="BH436" i="30"/>
  <c r="BH437" i="30"/>
  <c r="BH438" i="30"/>
  <c r="BH439" i="30"/>
  <c r="BH440" i="30"/>
  <c r="BH441" i="30"/>
  <c r="BH442" i="30"/>
  <c r="BH443" i="30"/>
  <c r="BH444" i="30"/>
  <c r="BH445" i="30"/>
  <c r="BH446" i="30"/>
  <c r="BH447" i="30"/>
  <c r="BH448" i="30"/>
  <c r="BH449" i="30"/>
  <c r="BH450" i="30"/>
  <c r="BH451" i="30"/>
  <c r="BH452" i="30"/>
  <c r="BH453" i="30"/>
  <c r="BH454" i="30"/>
  <c r="BH455" i="30"/>
  <c r="BH456" i="30"/>
  <c r="BH457" i="30"/>
  <c r="BH458" i="30"/>
  <c r="BH459" i="30"/>
  <c r="BH460" i="30"/>
  <c r="BH461" i="30"/>
  <c r="BH462" i="30"/>
  <c r="BH463" i="30"/>
  <c r="BH464" i="30"/>
  <c r="BH465" i="30"/>
  <c r="BH466" i="30"/>
  <c r="BH467" i="30"/>
  <c r="BH468" i="30"/>
  <c r="BH469" i="30"/>
  <c r="BH470" i="30"/>
  <c r="BH471" i="30"/>
  <c r="BH472" i="30"/>
  <c r="BH473" i="30"/>
  <c r="BH474" i="30"/>
  <c r="BH475" i="30"/>
  <c r="BH476" i="30"/>
  <c r="BH477" i="30"/>
  <c r="BH478" i="30"/>
  <c r="BH479" i="30"/>
  <c r="BH480" i="30"/>
  <c r="BH481" i="30"/>
  <c r="BH482" i="30"/>
  <c r="BH483" i="30"/>
  <c r="BH484" i="30"/>
  <c r="BH485" i="30"/>
  <c r="BH486" i="30"/>
  <c r="BH487" i="30"/>
  <c r="BH488" i="30"/>
  <c r="BH489" i="30"/>
  <c r="BH490" i="30"/>
  <c r="BH491" i="30"/>
  <c r="BH492" i="30"/>
  <c r="BH493" i="30"/>
  <c r="BH494" i="30"/>
  <c r="BH495" i="30"/>
  <c r="BH496" i="30"/>
  <c r="BH497" i="30"/>
  <c r="BH498" i="30"/>
  <c r="BH499" i="30"/>
  <c r="BH500" i="30"/>
  <c r="BH501" i="30"/>
  <c r="BH502" i="30"/>
  <c r="BH503" i="30"/>
  <c r="BH504" i="30"/>
  <c r="BH505" i="30"/>
  <c r="BH506" i="30"/>
  <c r="BH507" i="30"/>
  <c r="BH508" i="30"/>
  <c r="BH509" i="30"/>
  <c r="BH510" i="30"/>
  <c r="BH511" i="30"/>
  <c r="BH512" i="30"/>
  <c r="BH513" i="30"/>
  <c r="BH514" i="30"/>
  <c r="BH515" i="30"/>
  <c r="BH516" i="30"/>
  <c r="BH517" i="30"/>
  <c r="BH518" i="30"/>
  <c r="BH519" i="30"/>
  <c r="BH520" i="30"/>
  <c r="BH521" i="30"/>
  <c r="BH522" i="30"/>
  <c r="BH523" i="30"/>
  <c r="BH524" i="30"/>
  <c r="BH525" i="30"/>
  <c r="BH526" i="30"/>
  <c r="BH527" i="30"/>
  <c r="BH528" i="30"/>
  <c r="BH529" i="30"/>
  <c r="BH530" i="30"/>
  <c r="BH531" i="30"/>
  <c r="BH532" i="30"/>
  <c r="BH533" i="30"/>
  <c r="BH534" i="30"/>
  <c r="BH535" i="30"/>
  <c r="BH536" i="30"/>
  <c r="BH537" i="30"/>
  <c r="BH538" i="30"/>
  <c r="BH539" i="30"/>
  <c r="BH540" i="30"/>
  <c r="BH541" i="30"/>
  <c r="BH542" i="30"/>
  <c r="BH543" i="30"/>
  <c r="BH544" i="30"/>
  <c r="BH545" i="30"/>
  <c r="BH546" i="30"/>
  <c r="BH547" i="30"/>
  <c r="BH548" i="30"/>
  <c r="BH549" i="30"/>
  <c r="BH550" i="30"/>
  <c r="BH551" i="30"/>
  <c r="BH552" i="30"/>
  <c r="BH553" i="30"/>
  <c r="BH554" i="30"/>
  <c r="BH555" i="30"/>
  <c r="BH556" i="30"/>
  <c r="BH557" i="30"/>
  <c r="BH558" i="30"/>
  <c r="BH559" i="30"/>
  <c r="BH560" i="30"/>
  <c r="BH561" i="30"/>
  <c r="BH562" i="30"/>
  <c r="BH563" i="30"/>
  <c r="BH564" i="30"/>
  <c r="BH565" i="30"/>
  <c r="BH566" i="30"/>
  <c r="BH567" i="30"/>
  <c r="BH568" i="30"/>
  <c r="BH569" i="30"/>
  <c r="BH570" i="30"/>
  <c r="BH571" i="30"/>
  <c r="BH572" i="30"/>
  <c r="BH573" i="30"/>
  <c r="BH574" i="30"/>
  <c r="BH575" i="30"/>
  <c r="BH576" i="30"/>
  <c r="BH577" i="30"/>
  <c r="BH578" i="30"/>
  <c r="BH579" i="30"/>
  <c r="BH580" i="30"/>
  <c r="BH581" i="30"/>
  <c r="BH582" i="30"/>
  <c r="BH583" i="30"/>
  <c r="BH584" i="30"/>
  <c r="BH585" i="30"/>
  <c r="BH586" i="30"/>
  <c r="BH587" i="30"/>
  <c r="BH588" i="30"/>
  <c r="BH589" i="30"/>
  <c r="BH590" i="30"/>
  <c r="BH591" i="30"/>
  <c r="BH592" i="30"/>
  <c r="BH593" i="30"/>
  <c r="BH594" i="30"/>
  <c r="BH595" i="30"/>
  <c r="BH596" i="30"/>
  <c r="BH597" i="30"/>
  <c r="BH598" i="30"/>
  <c r="BH599" i="30"/>
  <c r="BH600" i="30"/>
  <c r="BH601" i="30"/>
  <c r="BH602" i="30"/>
  <c r="BH603" i="30"/>
  <c r="BH604" i="30"/>
  <c r="BH605" i="30"/>
  <c r="BH606" i="30"/>
  <c r="BH607" i="30"/>
  <c r="BH608" i="30"/>
  <c r="BH609" i="30"/>
  <c r="BH610" i="30"/>
  <c r="BH611" i="30"/>
  <c r="BH612" i="30"/>
  <c r="BH613" i="30"/>
  <c r="BH614" i="30"/>
  <c r="BH615" i="30"/>
  <c r="BH616" i="30"/>
  <c r="BH617" i="30"/>
  <c r="BH618" i="30"/>
  <c r="BH619" i="30"/>
  <c r="BH620" i="30"/>
  <c r="BH621" i="30"/>
  <c r="BH622" i="30"/>
  <c r="BH623" i="30"/>
  <c r="BH624" i="30"/>
  <c r="BH625" i="30"/>
  <c r="BH626" i="30"/>
  <c r="BH627" i="30"/>
  <c r="BH628" i="30"/>
  <c r="BH629" i="30"/>
  <c r="BH630" i="30"/>
  <c r="BH631" i="30"/>
  <c r="BH632" i="30"/>
  <c r="BH633" i="30"/>
  <c r="BH634" i="30"/>
  <c r="BH635" i="30"/>
  <c r="BH636" i="30"/>
  <c r="BH637" i="30"/>
  <c r="BH638" i="30"/>
  <c r="BH639" i="30"/>
  <c r="BH640" i="30"/>
  <c r="BH641" i="30"/>
  <c r="BH642" i="30"/>
  <c r="BH643" i="30"/>
  <c r="BH644" i="30"/>
  <c r="BH645" i="30"/>
  <c r="BH646" i="30"/>
  <c r="BH647" i="30"/>
  <c r="BH648" i="30"/>
  <c r="BH649" i="30"/>
  <c r="BH650" i="30"/>
  <c r="BH651" i="30"/>
  <c r="BH652" i="30"/>
  <c r="BH653" i="30"/>
  <c r="BH654" i="30"/>
  <c r="BH655" i="30"/>
  <c r="BH656" i="30"/>
  <c r="BH657" i="30"/>
  <c r="BH658" i="30"/>
  <c r="BH659" i="30"/>
  <c r="BH660" i="30"/>
  <c r="BH661" i="30"/>
  <c r="BH662" i="30"/>
  <c r="BH663" i="30"/>
  <c r="BH664" i="30"/>
  <c r="BH665" i="30"/>
  <c r="BH666" i="30"/>
  <c r="BH667" i="30"/>
  <c r="BH668" i="30"/>
  <c r="BH669" i="30"/>
  <c r="BH670" i="30"/>
  <c r="BH671" i="30"/>
  <c r="BH672" i="30"/>
  <c r="BH673" i="30"/>
  <c r="BH674" i="30"/>
  <c r="BH675" i="30"/>
  <c r="BH676" i="30"/>
  <c r="BH677" i="30"/>
  <c r="BH678" i="30"/>
  <c r="BH679" i="30"/>
  <c r="BH680" i="30"/>
  <c r="BH681" i="30"/>
  <c r="BH682" i="30"/>
  <c r="BH683" i="30"/>
  <c r="BH684" i="30"/>
  <c r="BH685" i="30"/>
  <c r="BH686" i="30"/>
  <c r="BH687" i="30"/>
  <c r="BH688" i="30"/>
  <c r="BH689" i="30"/>
  <c r="BH690" i="30"/>
  <c r="BH691" i="30"/>
  <c r="BH692" i="30"/>
  <c r="BH693" i="30"/>
  <c r="BH694" i="30"/>
  <c r="BH695" i="30"/>
  <c r="BH696" i="30"/>
  <c r="BH697" i="30"/>
  <c r="BH698" i="30"/>
  <c r="BH699" i="30"/>
  <c r="BH700" i="30"/>
  <c r="BH701" i="30"/>
  <c r="BH702" i="30"/>
  <c r="BH703" i="30"/>
  <c r="BH704" i="30"/>
  <c r="BH705" i="30"/>
  <c r="BH706" i="30"/>
  <c r="BH707" i="30"/>
  <c r="BH708" i="30"/>
  <c r="BH709" i="30"/>
  <c r="BH710" i="30"/>
  <c r="BH711" i="30"/>
  <c r="BH712" i="30"/>
  <c r="BH713" i="30"/>
  <c r="BH714" i="30"/>
  <c r="BH715" i="30"/>
  <c r="BH716" i="30"/>
  <c r="BH717" i="30"/>
  <c r="BH718" i="30"/>
  <c r="BH719" i="30"/>
  <c r="BH720" i="30"/>
  <c r="BH721" i="30"/>
  <c r="BH722" i="30"/>
  <c r="BH723" i="30"/>
  <c r="BH724" i="30"/>
  <c r="BH725" i="30"/>
  <c r="BH726" i="30"/>
  <c r="BH727" i="30"/>
  <c r="BH728" i="30"/>
  <c r="BH729" i="30"/>
  <c r="BH730" i="30"/>
  <c r="BH731" i="30"/>
  <c r="BH732" i="30"/>
  <c r="BH733" i="30"/>
  <c r="BH734" i="30"/>
  <c r="BH735" i="30"/>
  <c r="BH736" i="30"/>
  <c r="BH737" i="30"/>
  <c r="BH738" i="30"/>
  <c r="BH739" i="30"/>
  <c r="BH740" i="30"/>
  <c r="BH741" i="30"/>
  <c r="BH742" i="30"/>
  <c r="BH743" i="30"/>
  <c r="BH744" i="30"/>
  <c r="BH745" i="30"/>
  <c r="BH746" i="30"/>
  <c r="BH747" i="30"/>
  <c r="BH748" i="30"/>
  <c r="BH749" i="30"/>
  <c r="BH750" i="30"/>
  <c r="BH751" i="30"/>
  <c r="BH752" i="30"/>
  <c r="BH753" i="30"/>
  <c r="BH754" i="30"/>
  <c r="BH755" i="30"/>
  <c r="BH756" i="30"/>
  <c r="BH757" i="30"/>
  <c r="BH758" i="30"/>
  <c r="BH759" i="30"/>
  <c r="EO11" i="30"/>
  <c r="EX11" i="30"/>
  <c r="EY11" i="30"/>
  <c r="FB11" i="30"/>
  <c r="FC11" i="30"/>
  <c r="FD11" i="30"/>
  <c r="FE11" i="30"/>
  <c r="EQ12" i="30"/>
  <c r="ER12" i="30"/>
  <c r="ES12" i="30"/>
  <c r="DK3" i="30"/>
  <c r="DK4" i="30"/>
  <c r="DK5" i="30"/>
  <c r="DK6" i="30"/>
  <c r="DK7" i="30"/>
  <c r="DK8" i="30"/>
  <c r="DK9" i="30"/>
  <c r="DK10" i="30"/>
  <c r="DK11" i="30"/>
  <c r="DK12" i="30"/>
  <c r="DK13" i="30"/>
  <c r="DK14" i="30"/>
  <c r="DK15" i="30"/>
  <c r="DK16" i="30"/>
  <c r="DK17" i="30"/>
  <c r="DK18" i="30"/>
  <c r="DK19" i="30"/>
  <c r="DK20" i="30"/>
  <c r="DK21" i="30"/>
  <c r="DK22" i="30"/>
  <c r="DK23" i="30"/>
  <c r="DK24" i="30"/>
  <c r="DK25" i="30"/>
  <c r="DK26" i="30"/>
  <c r="DK27" i="30"/>
  <c r="DK28" i="30"/>
  <c r="DK29" i="30"/>
  <c r="DK30" i="30"/>
  <c r="DK31" i="30"/>
  <c r="DK32" i="30"/>
  <c r="DK33" i="30"/>
  <c r="DK34" i="30"/>
  <c r="DK35" i="30"/>
  <c r="DK36" i="30"/>
  <c r="DK37" i="30"/>
  <c r="DK38" i="30"/>
  <c r="DK39" i="30"/>
  <c r="DK40" i="30"/>
  <c r="DK41" i="30"/>
  <c r="DK42" i="30"/>
  <c r="DK43" i="30"/>
  <c r="DK44" i="30"/>
  <c r="DK45" i="30"/>
  <c r="DK46" i="30"/>
  <c r="DK47" i="30"/>
  <c r="DK48" i="30"/>
  <c r="DK49" i="30"/>
  <c r="DK50" i="30"/>
  <c r="DK51" i="30"/>
  <c r="DK52" i="30"/>
  <c r="DK53" i="30"/>
  <c r="DK54" i="30"/>
  <c r="DK55" i="30"/>
  <c r="DK56" i="30"/>
  <c r="DK57" i="30"/>
  <c r="DK58" i="30"/>
  <c r="DK59" i="30"/>
  <c r="DK60" i="30"/>
  <c r="DK61" i="30"/>
  <c r="DK62" i="30"/>
  <c r="DK63" i="30"/>
  <c r="DK64" i="30"/>
  <c r="DK65" i="30"/>
  <c r="DK66" i="30"/>
  <c r="DK67" i="30"/>
  <c r="DK68" i="30"/>
  <c r="DK69" i="30"/>
  <c r="DK70" i="30"/>
  <c r="DK71" i="30"/>
  <c r="DK72" i="30"/>
  <c r="DK73" i="30"/>
  <c r="DK74" i="30"/>
  <c r="DK75" i="30"/>
  <c r="DK76" i="30"/>
  <c r="DK77" i="30"/>
  <c r="DK78" i="30"/>
  <c r="DK79" i="30"/>
  <c r="DK80" i="30"/>
  <c r="DK81" i="30"/>
  <c r="DK82" i="30"/>
  <c r="DK83" i="30"/>
  <c r="DK84" i="30"/>
  <c r="DK85" i="30"/>
  <c r="DK86" i="30"/>
  <c r="DK87" i="30"/>
  <c r="DK88" i="30"/>
  <c r="DK89" i="30"/>
  <c r="DK90" i="30"/>
  <c r="DK91" i="30"/>
  <c r="DK92" i="30"/>
  <c r="DK93" i="30"/>
  <c r="DK94" i="30"/>
  <c r="DK95" i="30"/>
  <c r="DK96" i="30"/>
  <c r="DK97" i="30"/>
  <c r="DK98" i="30"/>
  <c r="DK99" i="30"/>
  <c r="DK100" i="30"/>
  <c r="DK101" i="30"/>
  <c r="DK102" i="30"/>
  <c r="DK103" i="30"/>
  <c r="DK104" i="30"/>
  <c r="DK105" i="30"/>
  <c r="DK106" i="30"/>
  <c r="DK107" i="30"/>
  <c r="DK108" i="30"/>
  <c r="DK109" i="30"/>
  <c r="DK110" i="30"/>
  <c r="DK111" i="30"/>
  <c r="DK112" i="30"/>
  <c r="DK113" i="30"/>
  <c r="DK114" i="30"/>
  <c r="DK115" i="30"/>
  <c r="DK116" i="30"/>
  <c r="DK117" i="30"/>
  <c r="DK118" i="30"/>
  <c r="DK119" i="30"/>
  <c r="DK120" i="30"/>
  <c r="DK121" i="30"/>
  <c r="DK122" i="30"/>
  <c r="DK123" i="30"/>
  <c r="DK124" i="30"/>
  <c r="DK125" i="30"/>
  <c r="DK126" i="30"/>
  <c r="DK127" i="30"/>
  <c r="DK128" i="30"/>
  <c r="DK129" i="30"/>
  <c r="DK130" i="30"/>
  <c r="DK131" i="30"/>
  <c r="DK132" i="30"/>
  <c r="DK133" i="30"/>
  <c r="DK134" i="30"/>
  <c r="DK135" i="30"/>
  <c r="DK136" i="30"/>
  <c r="DK137" i="30"/>
  <c r="DK138" i="30"/>
  <c r="DK139" i="30"/>
  <c r="DK140" i="30"/>
  <c r="DK141" i="30"/>
  <c r="DK142" i="30"/>
  <c r="DK143" i="30"/>
  <c r="DK144" i="30"/>
  <c r="DK145" i="30"/>
  <c r="DK146" i="30"/>
  <c r="DK147" i="30"/>
  <c r="DK148" i="30"/>
  <c r="DK149" i="30"/>
  <c r="DK150" i="30"/>
  <c r="DK151" i="30"/>
  <c r="DK152" i="30"/>
  <c r="DK153" i="30"/>
  <c r="DK154" i="30"/>
  <c r="DK155" i="30"/>
  <c r="DK156" i="30"/>
  <c r="DK157" i="30"/>
  <c r="DK158" i="30"/>
  <c r="DK159" i="30"/>
  <c r="DK160" i="30"/>
  <c r="DK161" i="30"/>
  <c r="DK162" i="30"/>
  <c r="DK163" i="30"/>
  <c r="DK164" i="30"/>
  <c r="DK165" i="30"/>
  <c r="DK166" i="30"/>
  <c r="DK167" i="30"/>
  <c r="DK168" i="30"/>
  <c r="DK169" i="30"/>
  <c r="DK170" i="30"/>
  <c r="DK171" i="30"/>
  <c r="DK172" i="30"/>
  <c r="DK173" i="30"/>
  <c r="DK174" i="30"/>
  <c r="DK175" i="30"/>
  <c r="DK176" i="30"/>
  <c r="DK177" i="30"/>
  <c r="DK178" i="30"/>
  <c r="DK179" i="30"/>
  <c r="DK180" i="30"/>
  <c r="DK181" i="30"/>
  <c r="DK182" i="30"/>
  <c r="DK183" i="30"/>
  <c r="DK184" i="30"/>
  <c r="DK185" i="30"/>
  <c r="DK186" i="30"/>
  <c r="DK187" i="30"/>
  <c r="DK188" i="30"/>
  <c r="DK189" i="30"/>
  <c r="DK190" i="30"/>
  <c r="DK191" i="30"/>
  <c r="DK192" i="30"/>
  <c r="DK193" i="30"/>
  <c r="DK194" i="30"/>
  <c r="DK195" i="30"/>
  <c r="DK196" i="30"/>
  <c r="DK197" i="30"/>
  <c r="DK198" i="30"/>
  <c r="DK199" i="30"/>
  <c r="DK200" i="30"/>
  <c r="DK201" i="30"/>
  <c r="DK202" i="30"/>
  <c r="DK203" i="30"/>
  <c r="DK204" i="30"/>
  <c r="DK205" i="30"/>
  <c r="DK206" i="30"/>
  <c r="DK207" i="30"/>
  <c r="DK208" i="30"/>
  <c r="DK209" i="30"/>
  <c r="DK210" i="30"/>
  <c r="DK211" i="30"/>
  <c r="DK212" i="30"/>
  <c r="DK213" i="30"/>
  <c r="DK214" i="30"/>
  <c r="DK215" i="30"/>
  <c r="DK216" i="30"/>
  <c r="DK217" i="30"/>
  <c r="DK218" i="30"/>
  <c r="DK219" i="30"/>
  <c r="DK220" i="30"/>
  <c r="DK221" i="30"/>
  <c r="DK222" i="30"/>
  <c r="DK223" i="30"/>
  <c r="DK224" i="30"/>
  <c r="DK225" i="30"/>
  <c r="DK226" i="30"/>
  <c r="DK227" i="30"/>
  <c r="DK228" i="30"/>
  <c r="DK229" i="30"/>
  <c r="DK230" i="30"/>
  <c r="DK231" i="30"/>
  <c r="DK232" i="30"/>
  <c r="DK233" i="30"/>
  <c r="DK234" i="30"/>
  <c r="DK235" i="30"/>
  <c r="DK236" i="30"/>
  <c r="DK237" i="30"/>
  <c r="DK238" i="30"/>
  <c r="DK239" i="30"/>
  <c r="DK240" i="30"/>
  <c r="DK241" i="30"/>
  <c r="DK242" i="30"/>
  <c r="DK243" i="30"/>
  <c r="DK244" i="30"/>
  <c r="DK245" i="30"/>
  <c r="DK246" i="30"/>
  <c r="DK247" i="30"/>
  <c r="DK248" i="30"/>
  <c r="DK249" i="30"/>
  <c r="DK250" i="30"/>
  <c r="DK251" i="30"/>
  <c r="DK252" i="30"/>
  <c r="DK253" i="30"/>
  <c r="DK254" i="30"/>
  <c r="DK255" i="30"/>
  <c r="DK256" i="30"/>
  <c r="DK257" i="30"/>
  <c r="DK258" i="30"/>
  <c r="DK259" i="30"/>
  <c r="DK260" i="30"/>
  <c r="DK261" i="30"/>
  <c r="DK262" i="30"/>
  <c r="DK263" i="30"/>
  <c r="DK264" i="30"/>
  <c r="DK265" i="30"/>
  <c r="DK266" i="30"/>
  <c r="DK267" i="30"/>
  <c r="DK268" i="30"/>
  <c r="DK269" i="30"/>
  <c r="DK270" i="30"/>
  <c r="DK271" i="30"/>
  <c r="DK272" i="30"/>
  <c r="DK273" i="30"/>
  <c r="DK274" i="30"/>
  <c r="DK275" i="30"/>
  <c r="DK276" i="30"/>
  <c r="DK277" i="30"/>
  <c r="DK278" i="30"/>
  <c r="DK279" i="30"/>
  <c r="DK280" i="30"/>
  <c r="DK281" i="30"/>
  <c r="DK282" i="30"/>
  <c r="DK283" i="30"/>
  <c r="DK284" i="30"/>
  <c r="DK285" i="30"/>
  <c r="DK286" i="30"/>
  <c r="DK287" i="30"/>
  <c r="DK288" i="30"/>
  <c r="DK289" i="30"/>
  <c r="DK290" i="30"/>
  <c r="DK291" i="30"/>
  <c r="DK292" i="30"/>
  <c r="DK293" i="30"/>
  <c r="DK294" i="30"/>
  <c r="DK295" i="30"/>
  <c r="DK296" i="30"/>
  <c r="DK297" i="30"/>
  <c r="DK298" i="30"/>
  <c r="DK299" i="30"/>
  <c r="DK300" i="30"/>
  <c r="DK301" i="30"/>
  <c r="DK302" i="30"/>
  <c r="DK303" i="30"/>
  <c r="DK304" i="30"/>
  <c r="DK305" i="30"/>
  <c r="DK306" i="30"/>
  <c r="DK307" i="30"/>
  <c r="DK308" i="30"/>
  <c r="DK309" i="30"/>
  <c r="DK310" i="30"/>
  <c r="DK311" i="30"/>
  <c r="DK312" i="30"/>
  <c r="DK313" i="30"/>
  <c r="DK314" i="30"/>
  <c r="DK315" i="30"/>
  <c r="DK316" i="30"/>
  <c r="DK317" i="30"/>
  <c r="DK318" i="30"/>
  <c r="DK319" i="30"/>
  <c r="DK320" i="30"/>
  <c r="DK321" i="30"/>
  <c r="DK322" i="30"/>
  <c r="DK323" i="30"/>
  <c r="DK324" i="30"/>
  <c r="DK325" i="30"/>
  <c r="DK326" i="30"/>
  <c r="DK327" i="30"/>
  <c r="DK328" i="30"/>
  <c r="DK329" i="30"/>
  <c r="DK330" i="30"/>
  <c r="DK331" i="30"/>
  <c r="DK332" i="30"/>
  <c r="DK333" i="30"/>
  <c r="DK334" i="30"/>
  <c r="DK335" i="30"/>
  <c r="DK336" i="30"/>
  <c r="DK337" i="30"/>
  <c r="DK338" i="30"/>
  <c r="DK339" i="30"/>
  <c r="DK340" i="30"/>
  <c r="DK341" i="30"/>
  <c r="DK342" i="30"/>
  <c r="DK343" i="30"/>
  <c r="DK344" i="30"/>
  <c r="DK345" i="30"/>
  <c r="DK346" i="30"/>
  <c r="DK347" i="30"/>
  <c r="DK348" i="30"/>
  <c r="DK349" i="30"/>
  <c r="DK350" i="30"/>
  <c r="DK351" i="30"/>
  <c r="DK352" i="30"/>
  <c r="DK353" i="30"/>
  <c r="DK354" i="30"/>
  <c r="DK355" i="30"/>
  <c r="DK356" i="30"/>
  <c r="DK357" i="30"/>
  <c r="DK358" i="30"/>
  <c r="DK359" i="30"/>
  <c r="DK360" i="30"/>
  <c r="DK361" i="30"/>
  <c r="DK362" i="30"/>
  <c r="DK363" i="30"/>
  <c r="DK364" i="30"/>
  <c r="DK365" i="30"/>
  <c r="DK366" i="30"/>
  <c r="DK367" i="30"/>
  <c r="DK368" i="30"/>
  <c r="DK369" i="30"/>
  <c r="DK370" i="30"/>
  <c r="DK371" i="30"/>
  <c r="DK372" i="30"/>
  <c r="DK373" i="30"/>
  <c r="DK374" i="30"/>
  <c r="DK375" i="30"/>
  <c r="DK376" i="30"/>
  <c r="DK377" i="30"/>
  <c r="DK378" i="30"/>
  <c r="DK379" i="30"/>
  <c r="DK380" i="30"/>
  <c r="DK381" i="30"/>
  <c r="DK382" i="30"/>
  <c r="DK383" i="30"/>
  <c r="DK384" i="30"/>
  <c r="DK385" i="30"/>
  <c r="DK386" i="30"/>
  <c r="DK387" i="30"/>
  <c r="DK388" i="30"/>
  <c r="DK389" i="30"/>
  <c r="DK390" i="30"/>
  <c r="DK391" i="30"/>
  <c r="DK392" i="30"/>
  <c r="DK393" i="30"/>
  <c r="DK394" i="30"/>
  <c r="DK395" i="30"/>
  <c r="DK396" i="30"/>
  <c r="DK397" i="30"/>
  <c r="DK398" i="30"/>
  <c r="DK399" i="30"/>
  <c r="DK400" i="30"/>
  <c r="DK401" i="30"/>
  <c r="DK402" i="30"/>
  <c r="DK403" i="30"/>
  <c r="DK404" i="30"/>
  <c r="DK405" i="30"/>
  <c r="DK406" i="30"/>
  <c r="DK407" i="30"/>
  <c r="DK408" i="30"/>
  <c r="DK409" i="30"/>
  <c r="DK410" i="30"/>
  <c r="DK411" i="30"/>
  <c r="DK412" i="30"/>
  <c r="DK413" i="30"/>
  <c r="DK414" i="30"/>
  <c r="DK415" i="30"/>
  <c r="DK416" i="30"/>
  <c r="DK417" i="30"/>
  <c r="DK418" i="30"/>
  <c r="DK419" i="30"/>
  <c r="DK420" i="30"/>
  <c r="DK421" i="30"/>
  <c r="DK422" i="30"/>
  <c r="DK423" i="30"/>
  <c r="DK424" i="30"/>
  <c r="DK425" i="30"/>
  <c r="DK426" i="30"/>
  <c r="DK427" i="30"/>
  <c r="DK428" i="30"/>
  <c r="DK429" i="30"/>
  <c r="DK430" i="30"/>
  <c r="DK431" i="30"/>
  <c r="DK432" i="30"/>
  <c r="DK433" i="30"/>
  <c r="DK434" i="30"/>
  <c r="DK435" i="30"/>
  <c r="DK436" i="30"/>
  <c r="DK437" i="30"/>
  <c r="DK438" i="30"/>
  <c r="DK439" i="30"/>
  <c r="DK440" i="30"/>
  <c r="DK441" i="30"/>
  <c r="DK442" i="30"/>
  <c r="DK443" i="30"/>
  <c r="DK444" i="30"/>
  <c r="DK445" i="30"/>
  <c r="DK446" i="30"/>
  <c r="DK447" i="30"/>
  <c r="DK448" i="30"/>
  <c r="DK449" i="30"/>
  <c r="DK450" i="30"/>
  <c r="DK451" i="30"/>
  <c r="DK452" i="30"/>
  <c r="DK453" i="30"/>
  <c r="DK454" i="30"/>
  <c r="DK455" i="30"/>
  <c r="DK456" i="30"/>
  <c r="DK457" i="30"/>
  <c r="DK458" i="30"/>
  <c r="DK459" i="30"/>
  <c r="DK460" i="30"/>
  <c r="DK461" i="30"/>
  <c r="DK462" i="30"/>
  <c r="DK463" i="30"/>
  <c r="DK464" i="30"/>
  <c r="DK465" i="30"/>
  <c r="DK466" i="30"/>
  <c r="DK467" i="30"/>
  <c r="DK468" i="30"/>
  <c r="DK469" i="30"/>
  <c r="DK470" i="30"/>
  <c r="DK471" i="30"/>
  <c r="DK472" i="30"/>
  <c r="DK473" i="30"/>
  <c r="DK474" i="30"/>
  <c r="DK475" i="30"/>
  <c r="DK476" i="30"/>
  <c r="DK477" i="30"/>
  <c r="DK478" i="30"/>
  <c r="DK479" i="30"/>
  <c r="DK480" i="30"/>
  <c r="DK481" i="30"/>
  <c r="DK482" i="30"/>
  <c r="DK483" i="30"/>
  <c r="DK484" i="30"/>
  <c r="DK485" i="30"/>
  <c r="DK486" i="30"/>
  <c r="DK487" i="30"/>
  <c r="DK488" i="30"/>
  <c r="DK489" i="30"/>
  <c r="DK490" i="30"/>
  <c r="DK491" i="30"/>
  <c r="DK492" i="30"/>
  <c r="DK493" i="30"/>
  <c r="DK494" i="30"/>
  <c r="DK495" i="30"/>
  <c r="DK496" i="30"/>
  <c r="DK497" i="30"/>
  <c r="DK498" i="30"/>
  <c r="DK499" i="30"/>
  <c r="DK500" i="30"/>
  <c r="DK501" i="30"/>
  <c r="DK502" i="30"/>
  <c r="DK503" i="30"/>
  <c r="DK504" i="30"/>
  <c r="DK505" i="30"/>
  <c r="DK506" i="30"/>
  <c r="DK507" i="30"/>
  <c r="DK508" i="30"/>
  <c r="DK509" i="30"/>
  <c r="DK510" i="30"/>
  <c r="DK511" i="30"/>
  <c r="DK512" i="30"/>
  <c r="DK513" i="30"/>
  <c r="DK514" i="30"/>
  <c r="DK515" i="30"/>
  <c r="DK516" i="30"/>
  <c r="DK517" i="30"/>
  <c r="DK518" i="30"/>
  <c r="DK519" i="30"/>
  <c r="DK520" i="30"/>
  <c r="DK521" i="30"/>
  <c r="DK522" i="30"/>
  <c r="DK523" i="30"/>
  <c r="DK524" i="30"/>
  <c r="DK525" i="30"/>
  <c r="DK526" i="30"/>
  <c r="DK527" i="30"/>
  <c r="DK528" i="30"/>
  <c r="DK529" i="30"/>
  <c r="DK530" i="30"/>
  <c r="DK531" i="30"/>
  <c r="DK532" i="30"/>
  <c r="DK533" i="30"/>
  <c r="DK534" i="30"/>
  <c r="DK535" i="30"/>
  <c r="DK536" i="30"/>
  <c r="DK537" i="30"/>
  <c r="DK538" i="30"/>
  <c r="DK539" i="30"/>
  <c r="DK540" i="30"/>
  <c r="DK541" i="30"/>
  <c r="DK542" i="30"/>
  <c r="DK543" i="30"/>
  <c r="DK544" i="30"/>
  <c r="DK545" i="30"/>
  <c r="DK546" i="30"/>
  <c r="DK547" i="30"/>
  <c r="DK548" i="30"/>
  <c r="DK549" i="30"/>
  <c r="DK550" i="30"/>
  <c r="DK551" i="30"/>
  <c r="DK552" i="30"/>
  <c r="DK553" i="30"/>
  <c r="DK554" i="30"/>
  <c r="DK555" i="30"/>
  <c r="DK556" i="30"/>
  <c r="DK557" i="30"/>
  <c r="DK558" i="30"/>
  <c r="DK559" i="30"/>
  <c r="DK560" i="30"/>
  <c r="DK561" i="30"/>
  <c r="DK562" i="30"/>
  <c r="DK563" i="30"/>
  <c r="DK564" i="30"/>
  <c r="DK565" i="30"/>
  <c r="DK566" i="30"/>
  <c r="DK567" i="30"/>
  <c r="DK568" i="30"/>
  <c r="DK569" i="30"/>
  <c r="DK570" i="30"/>
  <c r="DK571" i="30"/>
  <c r="DK572" i="30"/>
  <c r="DK573" i="30"/>
  <c r="DK574" i="30"/>
  <c r="DK575" i="30"/>
  <c r="DK576" i="30"/>
  <c r="DK577" i="30"/>
  <c r="DK578" i="30"/>
  <c r="DK579" i="30"/>
  <c r="DK580" i="30"/>
  <c r="DK581" i="30"/>
  <c r="DK582" i="30"/>
  <c r="DK583" i="30"/>
  <c r="DK584" i="30"/>
  <c r="DK585" i="30"/>
  <c r="DK586" i="30"/>
  <c r="DK587" i="30"/>
  <c r="DK588" i="30"/>
  <c r="DK589" i="30"/>
  <c r="DK590" i="30"/>
  <c r="DK591" i="30"/>
  <c r="DK592" i="30"/>
  <c r="DK593" i="30"/>
  <c r="DK594" i="30"/>
  <c r="DK595" i="30"/>
  <c r="DK596" i="30"/>
  <c r="DK597" i="30"/>
  <c r="DK598" i="30"/>
  <c r="DK599" i="30"/>
  <c r="DK600" i="30"/>
  <c r="DK601" i="30"/>
  <c r="DK602" i="30"/>
  <c r="DK603" i="30"/>
  <c r="DK604" i="30"/>
  <c r="DK605" i="30"/>
  <c r="DK606" i="30"/>
  <c r="DK607" i="30"/>
  <c r="DK608" i="30"/>
  <c r="DK609" i="30"/>
  <c r="DK610" i="30"/>
  <c r="DK611" i="30"/>
  <c r="DK612" i="30"/>
  <c r="DK613" i="30"/>
  <c r="DK614" i="30"/>
  <c r="DK615" i="30"/>
  <c r="DK616" i="30"/>
  <c r="DK617" i="30"/>
  <c r="DK618" i="30"/>
  <c r="DK619" i="30"/>
  <c r="DK620" i="30"/>
  <c r="DK621" i="30"/>
  <c r="DK622" i="30"/>
  <c r="DK623" i="30"/>
  <c r="DK624" i="30"/>
  <c r="DK625" i="30"/>
  <c r="DK626" i="30"/>
  <c r="DK627" i="30"/>
  <c r="DK628" i="30"/>
  <c r="DK629" i="30"/>
  <c r="DK630" i="30"/>
  <c r="DK631" i="30"/>
  <c r="DK632" i="30"/>
  <c r="DK633" i="30"/>
  <c r="DK634" i="30"/>
  <c r="DK635" i="30"/>
  <c r="DK636" i="30"/>
  <c r="DK637" i="30"/>
  <c r="DK638" i="30"/>
  <c r="DK639" i="30"/>
  <c r="DK640" i="30"/>
  <c r="DK641" i="30"/>
  <c r="DK642" i="30"/>
  <c r="DK643" i="30"/>
  <c r="DK644" i="30"/>
  <c r="DK645" i="30"/>
  <c r="DK646" i="30"/>
  <c r="DK647" i="30"/>
  <c r="DK648" i="30"/>
  <c r="DK649" i="30"/>
  <c r="DK650" i="30"/>
  <c r="DK651" i="30"/>
  <c r="DK652" i="30"/>
  <c r="DK653" i="30"/>
  <c r="DK654" i="30"/>
  <c r="DK655" i="30"/>
  <c r="DK656" i="30"/>
  <c r="DK657" i="30"/>
  <c r="DK658" i="30"/>
  <c r="DK659" i="30"/>
  <c r="DK660" i="30"/>
  <c r="DK661" i="30"/>
  <c r="DK662" i="30"/>
  <c r="DK663" i="30"/>
  <c r="DK664" i="30"/>
  <c r="DK665" i="30"/>
  <c r="DK666" i="30"/>
  <c r="DK667" i="30"/>
  <c r="DK668" i="30"/>
  <c r="DK669" i="30"/>
  <c r="DK670" i="30"/>
  <c r="DK671" i="30"/>
  <c r="DK672" i="30"/>
  <c r="DK673" i="30"/>
  <c r="DK674" i="30"/>
  <c r="DK675" i="30"/>
  <c r="DK676" i="30"/>
  <c r="DK677" i="30"/>
  <c r="DK678" i="30"/>
  <c r="DK679" i="30"/>
  <c r="DK680" i="30"/>
  <c r="DK681" i="30"/>
  <c r="DK682" i="30"/>
  <c r="DK683" i="30"/>
  <c r="DK684" i="30"/>
  <c r="DK685" i="30"/>
  <c r="DK686" i="30"/>
  <c r="DK687" i="30"/>
  <c r="DK688" i="30"/>
  <c r="DK689" i="30"/>
  <c r="DK690" i="30"/>
  <c r="DK691" i="30"/>
  <c r="DK692" i="30"/>
  <c r="DK693" i="30"/>
  <c r="DK694" i="30"/>
  <c r="DK695" i="30"/>
  <c r="DK696" i="30"/>
  <c r="DK697" i="30"/>
  <c r="DK698" i="30"/>
  <c r="DK699" i="30"/>
  <c r="DK700" i="30"/>
  <c r="DK701" i="30"/>
  <c r="DK702" i="30"/>
  <c r="DK703" i="30"/>
  <c r="DK704" i="30"/>
  <c r="DK705" i="30"/>
  <c r="DK706" i="30"/>
  <c r="DK707" i="30"/>
  <c r="DK708" i="30"/>
  <c r="DK709" i="30"/>
  <c r="DK710" i="30"/>
  <c r="DK711" i="30"/>
  <c r="DK712" i="30"/>
  <c r="DK713" i="30"/>
  <c r="DK714" i="30"/>
  <c r="DK715" i="30"/>
  <c r="DK716" i="30"/>
  <c r="DK717" i="30"/>
  <c r="DK718" i="30"/>
  <c r="DK719" i="30"/>
  <c r="DK720" i="30"/>
  <c r="DK721" i="30"/>
  <c r="DK722" i="30"/>
  <c r="DK723" i="30"/>
  <c r="DK724" i="30"/>
  <c r="DK725" i="30"/>
  <c r="DK726" i="30"/>
  <c r="DK727" i="30"/>
  <c r="DK728" i="30"/>
  <c r="DK729" i="30"/>
  <c r="DK730" i="30"/>
  <c r="DK731" i="30"/>
  <c r="DK732" i="30"/>
  <c r="DK733" i="30"/>
  <c r="DK734" i="30"/>
  <c r="DK735" i="30"/>
  <c r="DK736" i="30"/>
  <c r="DK737" i="30"/>
  <c r="DK738" i="30"/>
  <c r="DK739" i="30"/>
  <c r="DK740" i="30"/>
  <c r="DK741" i="30"/>
  <c r="DK742" i="30"/>
  <c r="DK743" i="30"/>
  <c r="DK744" i="30"/>
  <c r="DK745" i="30"/>
  <c r="DK746" i="30"/>
  <c r="DK747" i="30"/>
  <c r="DK748" i="30"/>
  <c r="DK749" i="30"/>
  <c r="DK750" i="30"/>
  <c r="DK751" i="30"/>
  <c r="DK752" i="30"/>
  <c r="DK753" i="30"/>
  <c r="DK754" i="30"/>
  <c r="DK755" i="30"/>
  <c r="DK756" i="30"/>
  <c r="DK757" i="30"/>
  <c r="DK758" i="30"/>
  <c r="DK759" i="30"/>
  <c r="EV12" i="30"/>
  <c r="EW12" i="30"/>
  <c r="DL3" i="30"/>
  <c r="DL4" i="30"/>
  <c r="DL5" i="30"/>
  <c r="DL6" i="30"/>
  <c r="DL7" i="30"/>
  <c r="DL8" i="30"/>
  <c r="DL9" i="30"/>
  <c r="DL10" i="30"/>
  <c r="DL11" i="30"/>
  <c r="DL12" i="30"/>
  <c r="DL13" i="30"/>
  <c r="DL14" i="30"/>
  <c r="DL15" i="30"/>
  <c r="DL16" i="30"/>
  <c r="DL17" i="30"/>
  <c r="DL18" i="30"/>
  <c r="DL19" i="30"/>
  <c r="DL20" i="30"/>
  <c r="DL21" i="30"/>
  <c r="DL22" i="30"/>
  <c r="DL23" i="30"/>
  <c r="DL24" i="30"/>
  <c r="DL25" i="30"/>
  <c r="DL26" i="30"/>
  <c r="DL27" i="30"/>
  <c r="DL28" i="30"/>
  <c r="DL29" i="30"/>
  <c r="DL30" i="30"/>
  <c r="DL31" i="30"/>
  <c r="DL32" i="30"/>
  <c r="DL33" i="30"/>
  <c r="DL34" i="30"/>
  <c r="DL35" i="30"/>
  <c r="DL36" i="30"/>
  <c r="DL37" i="30"/>
  <c r="DL38" i="30"/>
  <c r="DL39" i="30"/>
  <c r="DL40" i="30"/>
  <c r="DL41" i="30"/>
  <c r="DL42" i="30"/>
  <c r="DL43" i="30"/>
  <c r="DL44" i="30"/>
  <c r="DL45" i="30"/>
  <c r="DL46" i="30"/>
  <c r="DL47" i="30"/>
  <c r="DL48" i="30"/>
  <c r="DL49" i="30"/>
  <c r="DL50" i="30"/>
  <c r="DL51" i="30"/>
  <c r="DL52" i="30"/>
  <c r="DL53" i="30"/>
  <c r="DL54" i="30"/>
  <c r="DL55" i="30"/>
  <c r="DL56" i="30"/>
  <c r="DL57" i="30"/>
  <c r="DL58" i="30"/>
  <c r="DL59" i="30"/>
  <c r="DL60" i="30"/>
  <c r="DL61" i="30"/>
  <c r="DL62" i="30"/>
  <c r="DL63" i="30"/>
  <c r="DL64" i="30"/>
  <c r="DL65" i="30"/>
  <c r="DL66" i="30"/>
  <c r="DL67" i="30"/>
  <c r="DL68" i="30"/>
  <c r="DL69" i="30"/>
  <c r="DL70" i="30"/>
  <c r="DL71" i="30"/>
  <c r="DL72" i="30"/>
  <c r="DL73" i="30"/>
  <c r="DL74" i="30"/>
  <c r="DL75" i="30"/>
  <c r="DL76" i="30"/>
  <c r="DL77" i="30"/>
  <c r="DL78" i="30"/>
  <c r="DL79" i="30"/>
  <c r="DL80" i="30"/>
  <c r="DL81" i="30"/>
  <c r="DL82" i="30"/>
  <c r="DL83" i="30"/>
  <c r="DL84" i="30"/>
  <c r="DL85" i="30"/>
  <c r="DL86" i="30"/>
  <c r="DL87" i="30"/>
  <c r="DL88" i="30"/>
  <c r="DL89" i="30"/>
  <c r="DL90" i="30"/>
  <c r="DL91" i="30"/>
  <c r="DL92" i="30"/>
  <c r="DL93" i="30"/>
  <c r="DL94" i="30"/>
  <c r="DL95" i="30"/>
  <c r="DL96" i="30"/>
  <c r="DL97" i="30"/>
  <c r="DL98" i="30"/>
  <c r="DL99" i="30"/>
  <c r="DL100" i="30"/>
  <c r="DL101" i="30"/>
  <c r="DL102" i="30"/>
  <c r="DL103" i="30"/>
  <c r="DL104" i="30"/>
  <c r="DL105" i="30"/>
  <c r="DL106" i="30"/>
  <c r="DL107" i="30"/>
  <c r="DL108" i="30"/>
  <c r="DL109" i="30"/>
  <c r="DL110" i="30"/>
  <c r="DL111" i="30"/>
  <c r="DL112" i="30"/>
  <c r="DL113" i="30"/>
  <c r="DL114" i="30"/>
  <c r="DL115" i="30"/>
  <c r="DL116" i="30"/>
  <c r="DL117" i="30"/>
  <c r="DL118" i="30"/>
  <c r="DL119" i="30"/>
  <c r="DL120" i="30"/>
  <c r="DL121" i="30"/>
  <c r="DL122" i="30"/>
  <c r="DL123" i="30"/>
  <c r="DL124" i="30"/>
  <c r="DL125" i="30"/>
  <c r="DL126" i="30"/>
  <c r="DL127" i="30"/>
  <c r="DL128" i="30"/>
  <c r="DL129" i="30"/>
  <c r="DL130" i="30"/>
  <c r="DL131" i="30"/>
  <c r="DL132" i="30"/>
  <c r="DL133" i="30"/>
  <c r="DL134" i="30"/>
  <c r="DL135" i="30"/>
  <c r="DL136" i="30"/>
  <c r="DL137" i="30"/>
  <c r="DL138" i="30"/>
  <c r="DL139" i="30"/>
  <c r="DL140" i="30"/>
  <c r="DL141" i="30"/>
  <c r="DL142" i="30"/>
  <c r="DL143" i="30"/>
  <c r="DL144" i="30"/>
  <c r="DL145" i="30"/>
  <c r="DL146" i="30"/>
  <c r="DL147" i="30"/>
  <c r="DL148" i="30"/>
  <c r="DL149" i="30"/>
  <c r="DL150" i="30"/>
  <c r="DL151" i="30"/>
  <c r="DL152" i="30"/>
  <c r="DL153" i="30"/>
  <c r="DL154" i="30"/>
  <c r="DL155" i="30"/>
  <c r="DL156" i="30"/>
  <c r="DL157" i="30"/>
  <c r="DL158" i="30"/>
  <c r="DL159" i="30"/>
  <c r="DL160" i="30"/>
  <c r="DL161" i="30"/>
  <c r="DL162" i="30"/>
  <c r="DL163" i="30"/>
  <c r="DL164" i="30"/>
  <c r="DL165" i="30"/>
  <c r="DL166" i="30"/>
  <c r="DL167" i="30"/>
  <c r="DL168" i="30"/>
  <c r="DL169" i="30"/>
  <c r="DL170" i="30"/>
  <c r="DL171" i="30"/>
  <c r="DL172" i="30"/>
  <c r="DL173" i="30"/>
  <c r="DL174" i="30"/>
  <c r="DL175" i="30"/>
  <c r="DL176" i="30"/>
  <c r="DL177" i="30"/>
  <c r="DL178" i="30"/>
  <c r="DL179" i="30"/>
  <c r="DL180" i="30"/>
  <c r="DL181" i="30"/>
  <c r="DL182" i="30"/>
  <c r="DL183" i="30"/>
  <c r="DL184" i="30"/>
  <c r="DL185" i="30"/>
  <c r="DL186" i="30"/>
  <c r="DL187" i="30"/>
  <c r="DL188" i="30"/>
  <c r="DL189" i="30"/>
  <c r="DL190" i="30"/>
  <c r="DL191" i="30"/>
  <c r="DL192" i="30"/>
  <c r="DL193" i="30"/>
  <c r="DL194" i="30"/>
  <c r="DL195" i="30"/>
  <c r="DL196" i="30"/>
  <c r="DL197" i="30"/>
  <c r="DL198" i="30"/>
  <c r="DL199" i="30"/>
  <c r="DL200" i="30"/>
  <c r="DL201" i="30"/>
  <c r="DL202" i="30"/>
  <c r="DL203" i="30"/>
  <c r="DL204" i="30"/>
  <c r="DL205" i="30"/>
  <c r="DL206" i="30"/>
  <c r="DL207" i="30"/>
  <c r="DL208" i="30"/>
  <c r="DL209" i="30"/>
  <c r="DL210" i="30"/>
  <c r="DL211" i="30"/>
  <c r="DL212" i="30"/>
  <c r="DL213" i="30"/>
  <c r="DL214" i="30"/>
  <c r="DL215" i="30"/>
  <c r="DL216" i="30"/>
  <c r="DL217" i="30"/>
  <c r="DL218" i="30"/>
  <c r="DL219" i="30"/>
  <c r="DL220" i="30"/>
  <c r="DL221" i="30"/>
  <c r="DL222" i="30"/>
  <c r="DL223" i="30"/>
  <c r="DL224" i="30"/>
  <c r="DL225" i="30"/>
  <c r="DL226" i="30"/>
  <c r="DL227" i="30"/>
  <c r="DL228" i="30"/>
  <c r="DL229" i="30"/>
  <c r="DL230" i="30"/>
  <c r="DL231" i="30"/>
  <c r="DL232" i="30"/>
  <c r="DL233" i="30"/>
  <c r="DL234" i="30"/>
  <c r="DL235" i="30"/>
  <c r="DL236" i="30"/>
  <c r="DL237" i="30"/>
  <c r="DL238" i="30"/>
  <c r="DL239" i="30"/>
  <c r="DL240" i="30"/>
  <c r="DL241" i="30"/>
  <c r="DL242" i="30"/>
  <c r="DL243" i="30"/>
  <c r="DL244" i="30"/>
  <c r="DL245" i="30"/>
  <c r="DL246" i="30"/>
  <c r="DL247" i="30"/>
  <c r="DL248" i="30"/>
  <c r="DL249" i="30"/>
  <c r="DL250" i="30"/>
  <c r="DL251" i="30"/>
  <c r="DL252" i="30"/>
  <c r="DL253" i="30"/>
  <c r="DL254" i="30"/>
  <c r="DL255" i="30"/>
  <c r="DL256" i="30"/>
  <c r="DL257" i="30"/>
  <c r="DL258" i="30"/>
  <c r="DL259" i="30"/>
  <c r="DL260" i="30"/>
  <c r="DL261" i="30"/>
  <c r="DL262" i="30"/>
  <c r="DL263" i="30"/>
  <c r="DL264" i="30"/>
  <c r="DL265" i="30"/>
  <c r="DL266" i="30"/>
  <c r="DL267" i="30"/>
  <c r="DL268" i="30"/>
  <c r="DL269" i="30"/>
  <c r="DL270" i="30"/>
  <c r="DL271" i="30"/>
  <c r="DL272" i="30"/>
  <c r="DL273" i="30"/>
  <c r="DL274" i="30"/>
  <c r="DL275" i="30"/>
  <c r="DL276" i="30"/>
  <c r="DL277" i="30"/>
  <c r="DL278" i="30"/>
  <c r="DL279" i="30"/>
  <c r="DL280" i="30"/>
  <c r="DL281" i="30"/>
  <c r="DL282" i="30"/>
  <c r="DL283" i="30"/>
  <c r="DL284" i="30"/>
  <c r="DL285" i="30"/>
  <c r="DL286" i="30"/>
  <c r="DL287" i="30"/>
  <c r="DL288" i="30"/>
  <c r="DL289" i="30"/>
  <c r="DL290" i="30"/>
  <c r="DL291" i="30"/>
  <c r="DL292" i="30"/>
  <c r="DL293" i="30"/>
  <c r="DL294" i="30"/>
  <c r="DL295" i="30"/>
  <c r="DL296" i="30"/>
  <c r="DL297" i="30"/>
  <c r="DL298" i="30"/>
  <c r="DL299" i="30"/>
  <c r="DL300" i="30"/>
  <c r="DL301" i="30"/>
  <c r="DL302" i="30"/>
  <c r="DL303" i="30"/>
  <c r="DL304" i="30"/>
  <c r="DL305" i="30"/>
  <c r="DL306" i="30"/>
  <c r="DL307" i="30"/>
  <c r="DL308" i="30"/>
  <c r="DL309" i="30"/>
  <c r="DL310" i="30"/>
  <c r="DL311" i="30"/>
  <c r="DL312" i="30"/>
  <c r="DL313" i="30"/>
  <c r="DL314" i="30"/>
  <c r="DL315" i="30"/>
  <c r="DL316" i="30"/>
  <c r="DL317" i="30"/>
  <c r="DL318" i="30"/>
  <c r="DL319" i="30"/>
  <c r="DL320" i="30"/>
  <c r="DL321" i="30"/>
  <c r="DL322" i="30"/>
  <c r="DL323" i="30"/>
  <c r="DL324" i="30"/>
  <c r="DL325" i="30"/>
  <c r="DL326" i="30"/>
  <c r="DL327" i="30"/>
  <c r="DL328" i="30"/>
  <c r="DL329" i="30"/>
  <c r="DL330" i="30"/>
  <c r="DL331" i="30"/>
  <c r="DL332" i="30"/>
  <c r="DL333" i="30"/>
  <c r="DL334" i="30"/>
  <c r="DL335" i="30"/>
  <c r="DL336" i="30"/>
  <c r="DL337" i="30"/>
  <c r="DL338" i="30"/>
  <c r="DL339" i="30"/>
  <c r="DL340" i="30"/>
  <c r="DL341" i="30"/>
  <c r="DL342" i="30"/>
  <c r="DL343" i="30"/>
  <c r="DL344" i="30"/>
  <c r="DL345" i="30"/>
  <c r="DL346" i="30"/>
  <c r="DL347" i="30"/>
  <c r="DL348" i="30"/>
  <c r="DL349" i="30"/>
  <c r="DL350" i="30"/>
  <c r="DL351" i="30"/>
  <c r="DL352" i="30"/>
  <c r="DL353" i="30"/>
  <c r="DL354" i="30"/>
  <c r="DL355" i="30"/>
  <c r="DL356" i="30"/>
  <c r="DL357" i="30"/>
  <c r="DL358" i="30"/>
  <c r="DL359" i="30"/>
  <c r="DL360" i="30"/>
  <c r="DL361" i="30"/>
  <c r="DL362" i="30"/>
  <c r="DL363" i="30"/>
  <c r="DL364" i="30"/>
  <c r="DL365" i="30"/>
  <c r="DL366" i="30"/>
  <c r="DL367" i="30"/>
  <c r="DL368" i="30"/>
  <c r="DL369" i="30"/>
  <c r="DL370" i="30"/>
  <c r="DL371" i="30"/>
  <c r="DL372" i="30"/>
  <c r="DL373" i="30"/>
  <c r="DL374" i="30"/>
  <c r="DL375" i="30"/>
  <c r="DL376" i="30"/>
  <c r="DL377" i="30"/>
  <c r="DL378" i="30"/>
  <c r="DL379" i="30"/>
  <c r="DL380" i="30"/>
  <c r="DL381" i="30"/>
  <c r="DL382" i="30"/>
  <c r="DL383" i="30"/>
  <c r="DL384" i="30"/>
  <c r="DL385" i="30"/>
  <c r="DL386" i="30"/>
  <c r="DL387" i="30"/>
  <c r="DL388" i="30"/>
  <c r="DL389" i="30"/>
  <c r="DL390" i="30"/>
  <c r="DL391" i="30"/>
  <c r="DL392" i="30"/>
  <c r="DL393" i="30"/>
  <c r="DL394" i="30"/>
  <c r="DL395" i="30"/>
  <c r="DL396" i="30"/>
  <c r="DL397" i="30"/>
  <c r="DL398" i="30"/>
  <c r="DL399" i="30"/>
  <c r="DL400" i="30"/>
  <c r="DL401" i="30"/>
  <c r="DL402" i="30"/>
  <c r="DL403" i="30"/>
  <c r="DL404" i="30"/>
  <c r="DL405" i="30"/>
  <c r="DL406" i="30"/>
  <c r="DL407" i="30"/>
  <c r="DL408" i="30"/>
  <c r="DL409" i="30"/>
  <c r="DL410" i="30"/>
  <c r="DL411" i="30"/>
  <c r="DL412" i="30"/>
  <c r="DL413" i="30"/>
  <c r="DL414" i="30"/>
  <c r="DL415" i="30"/>
  <c r="DL416" i="30"/>
  <c r="DL417" i="30"/>
  <c r="DL418" i="30"/>
  <c r="DL419" i="30"/>
  <c r="DL420" i="30"/>
  <c r="DL421" i="30"/>
  <c r="DL422" i="30"/>
  <c r="DL423" i="30"/>
  <c r="DL424" i="30"/>
  <c r="DL425" i="30"/>
  <c r="DL426" i="30"/>
  <c r="DL427" i="30"/>
  <c r="DL428" i="30"/>
  <c r="DL429" i="30"/>
  <c r="DL430" i="30"/>
  <c r="DL431" i="30"/>
  <c r="DL432" i="30"/>
  <c r="DL433" i="30"/>
  <c r="DL434" i="30"/>
  <c r="DL435" i="30"/>
  <c r="DL436" i="30"/>
  <c r="DL437" i="30"/>
  <c r="DL438" i="30"/>
  <c r="DL439" i="30"/>
  <c r="DL440" i="30"/>
  <c r="DL441" i="30"/>
  <c r="DL442" i="30"/>
  <c r="DL443" i="30"/>
  <c r="DL444" i="30"/>
  <c r="DL445" i="30"/>
  <c r="DL446" i="30"/>
  <c r="DL447" i="30"/>
  <c r="DL448" i="30"/>
  <c r="DL449" i="30"/>
  <c r="DL450" i="30"/>
  <c r="DL451" i="30"/>
  <c r="DL452" i="30"/>
  <c r="DL453" i="30"/>
  <c r="DL454" i="30"/>
  <c r="DL455" i="30"/>
  <c r="DL456" i="30"/>
  <c r="DL457" i="30"/>
  <c r="DL458" i="30"/>
  <c r="DL459" i="30"/>
  <c r="DL460" i="30"/>
  <c r="DL461" i="30"/>
  <c r="DL462" i="30"/>
  <c r="DL463" i="30"/>
  <c r="DL464" i="30"/>
  <c r="DL465" i="30"/>
  <c r="DL466" i="30"/>
  <c r="DL467" i="30"/>
  <c r="DL468" i="30"/>
  <c r="DL469" i="30"/>
  <c r="DL470" i="30"/>
  <c r="DL471" i="30"/>
  <c r="DL472" i="30"/>
  <c r="DL473" i="30"/>
  <c r="DL474" i="30"/>
  <c r="DL475" i="30"/>
  <c r="DL476" i="30"/>
  <c r="DL477" i="30"/>
  <c r="DL478" i="30"/>
  <c r="DL479" i="30"/>
  <c r="DL480" i="30"/>
  <c r="DL481" i="30"/>
  <c r="DL482" i="30"/>
  <c r="DL483" i="30"/>
  <c r="DL484" i="30"/>
  <c r="DL485" i="30"/>
  <c r="DL486" i="30"/>
  <c r="DL487" i="30"/>
  <c r="DL488" i="30"/>
  <c r="DL489" i="30"/>
  <c r="DL490" i="30"/>
  <c r="DL491" i="30"/>
  <c r="DL492" i="30"/>
  <c r="DL493" i="30"/>
  <c r="DL494" i="30"/>
  <c r="DL495" i="30"/>
  <c r="DL496" i="30"/>
  <c r="DL497" i="30"/>
  <c r="DL498" i="30"/>
  <c r="DL499" i="30"/>
  <c r="DL500" i="30"/>
  <c r="DL501" i="30"/>
  <c r="DL502" i="30"/>
  <c r="DL503" i="30"/>
  <c r="DL504" i="30"/>
  <c r="DL505" i="30"/>
  <c r="DL506" i="30"/>
  <c r="DL507" i="30"/>
  <c r="DL508" i="30"/>
  <c r="DL509" i="30"/>
  <c r="DL510" i="30"/>
  <c r="DL511" i="30"/>
  <c r="DL512" i="30"/>
  <c r="DL513" i="30"/>
  <c r="DL514" i="30"/>
  <c r="DL515" i="30"/>
  <c r="DL516" i="30"/>
  <c r="DL517" i="30"/>
  <c r="DL518" i="30"/>
  <c r="DL519" i="30"/>
  <c r="DL520" i="30"/>
  <c r="DL521" i="30"/>
  <c r="DL522" i="30"/>
  <c r="DL523" i="30"/>
  <c r="DL524" i="30"/>
  <c r="DL525" i="30"/>
  <c r="DL526" i="30"/>
  <c r="DL527" i="30"/>
  <c r="DL528" i="30"/>
  <c r="DL529" i="30"/>
  <c r="DL530" i="30"/>
  <c r="DL531" i="30"/>
  <c r="DL532" i="30"/>
  <c r="DL533" i="30"/>
  <c r="DL534" i="30"/>
  <c r="DL535" i="30"/>
  <c r="DL536" i="30"/>
  <c r="DL537" i="30"/>
  <c r="DL538" i="30"/>
  <c r="DL539" i="30"/>
  <c r="DL540" i="30"/>
  <c r="DL541" i="30"/>
  <c r="DL542" i="30"/>
  <c r="DL543" i="30"/>
  <c r="DL544" i="30"/>
  <c r="DL545" i="30"/>
  <c r="DL546" i="30"/>
  <c r="DL547" i="30"/>
  <c r="DL548" i="30"/>
  <c r="DL549" i="30"/>
  <c r="DL550" i="30"/>
  <c r="DL551" i="30"/>
  <c r="DL552" i="30"/>
  <c r="DL553" i="30"/>
  <c r="DL554" i="30"/>
  <c r="DL555" i="30"/>
  <c r="DL556" i="30"/>
  <c r="DL557" i="30"/>
  <c r="DL558" i="30"/>
  <c r="DL559" i="30"/>
  <c r="DL560" i="30"/>
  <c r="DL561" i="30"/>
  <c r="DL562" i="30"/>
  <c r="DL563" i="30"/>
  <c r="DL564" i="30"/>
  <c r="DL565" i="30"/>
  <c r="DL566" i="30"/>
  <c r="DL567" i="30"/>
  <c r="DL568" i="30"/>
  <c r="DL569" i="30"/>
  <c r="DL570" i="30"/>
  <c r="DL571" i="30"/>
  <c r="DL572" i="30"/>
  <c r="DL573" i="30"/>
  <c r="DL574" i="30"/>
  <c r="DL575" i="30"/>
  <c r="DL576" i="30"/>
  <c r="DL577" i="30"/>
  <c r="DL578" i="30"/>
  <c r="DL579" i="30"/>
  <c r="DL580" i="30"/>
  <c r="DL581" i="30"/>
  <c r="DL582" i="30"/>
  <c r="DL583" i="30"/>
  <c r="DL584" i="30"/>
  <c r="DL585" i="30"/>
  <c r="DL586" i="30"/>
  <c r="DL587" i="30"/>
  <c r="DL588" i="30"/>
  <c r="DL589" i="30"/>
  <c r="DL590" i="30"/>
  <c r="DL591" i="30"/>
  <c r="DL592" i="30"/>
  <c r="DL593" i="30"/>
  <c r="DL594" i="30"/>
  <c r="DL595" i="30"/>
  <c r="DL596" i="30"/>
  <c r="DL597" i="30"/>
  <c r="DL598" i="30"/>
  <c r="DL599" i="30"/>
  <c r="DL600" i="30"/>
  <c r="DL601" i="30"/>
  <c r="DL602" i="30"/>
  <c r="DL603" i="30"/>
  <c r="DL604" i="30"/>
  <c r="DL605" i="30"/>
  <c r="DL606" i="30"/>
  <c r="DL607" i="30"/>
  <c r="DL608" i="30"/>
  <c r="DL609" i="30"/>
  <c r="DL610" i="30"/>
  <c r="DL611" i="30"/>
  <c r="DL612" i="30"/>
  <c r="DL613" i="30"/>
  <c r="DL614" i="30"/>
  <c r="DL615" i="30"/>
  <c r="DL616" i="30"/>
  <c r="DL617" i="30"/>
  <c r="DL618" i="30"/>
  <c r="DL619" i="30"/>
  <c r="DL620" i="30"/>
  <c r="DL621" i="30"/>
  <c r="DL622" i="30"/>
  <c r="DL623" i="30"/>
  <c r="DL624" i="30"/>
  <c r="DL625" i="30"/>
  <c r="DL626" i="30"/>
  <c r="DL627" i="30"/>
  <c r="DL628" i="30"/>
  <c r="DL629" i="30"/>
  <c r="DL630" i="30"/>
  <c r="DL631" i="30"/>
  <c r="DL632" i="30"/>
  <c r="DL633" i="30"/>
  <c r="DL634" i="30"/>
  <c r="DL635" i="30"/>
  <c r="DL636" i="30"/>
  <c r="DL637" i="30"/>
  <c r="DL638" i="30"/>
  <c r="DL639" i="30"/>
  <c r="DL640" i="30"/>
  <c r="DL641" i="30"/>
  <c r="DL642" i="30"/>
  <c r="DL643" i="30"/>
  <c r="DL644" i="30"/>
  <c r="DL645" i="30"/>
  <c r="DL646" i="30"/>
  <c r="DL647" i="30"/>
  <c r="DL648" i="30"/>
  <c r="DL649" i="30"/>
  <c r="DL650" i="30"/>
  <c r="DL651" i="30"/>
  <c r="DL652" i="30"/>
  <c r="DL653" i="30"/>
  <c r="DL654" i="30"/>
  <c r="DL655" i="30"/>
  <c r="DL656" i="30"/>
  <c r="DL657" i="30"/>
  <c r="DL658" i="30"/>
  <c r="DL659" i="30"/>
  <c r="DL660" i="30"/>
  <c r="DL661" i="30"/>
  <c r="DL662" i="30"/>
  <c r="DL663" i="30"/>
  <c r="DL664" i="30"/>
  <c r="DL665" i="30"/>
  <c r="DL666" i="30"/>
  <c r="DL667" i="30"/>
  <c r="DL668" i="30"/>
  <c r="DL669" i="30"/>
  <c r="DL670" i="30"/>
  <c r="DL671" i="30"/>
  <c r="DL672" i="30"/>
  <c r="DL673" i="30"/>
  <c r="DL674" i="30"/>
  <c r="DL675" i="30"/>
  <c r="DL676" i="30"/>
  <c r="DL677" i="30"/>
  <c r="DL678" i="30"/>
  <c r="DL679" i="30"/>
  <c r="DL680" i="30"/>
  <c r="DL681" i="30"/>
  <c r="DL682" i="30"/>
  <c r="DL683" i="30"/>
  <c r="DL684" i="30"/>
  <c r="DL685" i="30"/>
  <c r="DL686" i="30"/>
  <c r="DL687" i="30"/>
  <c r="DL688" i="30"/>
  <c r="DL689" i="30"/>
  <c r="DL690" i="30"/>
  <c r="DL691" i="30"/>
  <c r="DL692" i="30"/>
  <c r="DL693" i="30"/>
  <c r="DL694" i="30"/>
  <c r="DL695" i="30"/>
  <c r="DL696" i="30"/>
  <c r="DL697" i="30"/>
  <c r="DL698" i="30"/>
  <c r="DL699" i="30"/>
  <c r="DL700" i="30"/>
  <c r="DL701" i="30"/>
  <c r="DL702" i="30"/>
  <c r="DL703" i="30"/>
  <c r="DL704" i="30"/>
  <c r="DL705" i="30"/>
  <c r="DL706" i="30"/>
  <c r="DL707" i="30"/>
  <c r="DL708" i="30"/>
  <c r="DL709" i="30"/>
  <c r="DL710" i="30"/>
  <c r="DL711" i="30"/>
  <c r="DL712" i="30"/>
  <c r="DL713" i="30"/>
  <c r="DL714" i="30"/>
  <c r="DL715" i="30"/>
  <c r="DL716" i="30"/>
  <c r="DL717" i="30"/>
  <c r="DL718" i="30"/>
  <c r="DL719" i="30"/>
  <c r="DL720" i="30"/>
  <c r="DL721" i="30"/>
  <c r="DL722" i="30"/>
  <c r="DL723" i="30"/>
  <c r="DL724" i="30"/>
  <c r="DL725" i="30"/>
  <c r="DL726" i="30"/>
  <c r="DL727" i="30"/>
  <c r="DL728" i="30"/>
  <c r="DL729" i="30"/>
  <c r="DL730" i="30"/>
  <c r="DL731" i="30"/>
  <c r="DL732" i="30"/>
  <c r="DL733" i="30"/>
  <c r="DL734" i="30"/>
  <c r="DL735" i="30"/>
  <c r="DL736" i="30"/>
  <c r="DL737" i="30"/>
  <c r="DL738" i="30"/>
  <c r="DL739" i="30"/>
  <c r="DL740" i="30"/>
  <c r="DL741" i="30"/>
  <c r="DL742" i="30"/>
  <c r="DL743" i="30"/>
  <c r="DL744" i="30"/>
  <c r="DL745" i="30"/>
  <c r="DL746" i="30"/>
  <c r="DL747" i="30"/>
  <c r="DL748" i="30"/>
  <c r="DL749" i="30"/>
  <c r="DL750" i="30"/>
  <c r="DL751" i="30"/>
  <c r="DL752" i="30"/>
  <c r="DL753" i="30"/>
  <c r="DL754" i="30"/>
  <c r="DL755" i="30"/>
  <c r="DL756" i="30"/>
  <c r="DL757" i="30"/>
  <c r="DL758" i="30"/>
  <c r="DL759" i="30"/>
  <c r="EO12" i="30"/>
  <c r="EX12" i="30"/>
  <c r="EY12" i="30"/>
  <c r="FB12" i="30"/>
  <c r="FC12" i="30"/>
  <c r="FD12" i="30"/>
  <c r="FE12" i="30"/>
  <c r="EQ13" i="30"/>
  <c r="ER13" i="30"/>
  <c r="ES13" i="30"/>
  <c r="AA3" i="30"/>
  <c r="AA4" i="30"/>
  <c r="AA5" i="30"/>
  <c r="AA6" i="30"/>
  <c r="AA7" i="30"/>
  <c r="AA8" i="30"/>
  <c r="AA9" i="30"/>
  <c r="AA10" i="30"/>
  <c r="AA11" i="30"/>
  <c r="AA12" i="30"/>
  <c r="AA13" i="30"/>
  <c r="AA14" i="30"/>
  <c r="AA15" i="30"/>
  <c r="AA16" i="30"/>
  <c r="AA17" i="30"/>
  <c r="AA18" i="30"/>
  <c r="AA19" i="30"/>
  <c r="AA20" i="30"/>
  <c r="AA21" i="30"/>
  <c r="AA22" i="30"/>
  <c r="AA23" i="30"/>
  <c r="AA24" i="30"/>
  <c r="AA25" i="30"/>
  <c r="AA26" i="30"/>
  <c r="AA27" i="30"/>
  <c r="AA28" i="30"/>
  <c r="AA29" i="30"/>
  <c r="AA30" i="30"/>
  <c r="AA31" i="30"/>
  <c r="AA32" i="30"/>
  <c r="AA33" i="30"/>
  <c r="AA34" i="30"/>
  <c r="AA35" i="30"/>
  <c r="AA36" i="30"/>
  <c r="AA37" i="30"/>
  <c r="AA38" i="30"/>
  <c r="AA39" i="30"/>
  <c r="AA40" i="30"/>
  <c r="AA41" i="30"/>
  <c r="AA42" i="30"/>
  <c r="AA43" i="30"/>
  <c r="AA44" i="30"/>
  <c r="AA45" i="30"/>
  <c r="AA46" i="30"/>
  <c r="AA47" i="30"/>
  <c r="AA48" i="30"/>
  <c r="AA49" i="30"/>
  <c r="AA50" i="30"/>
  <c r="AA51" i="30"/>
  <c r="AA52" i="30"/>
  <c r="AA53" i="30"/>
  <c r="AA54" i="30"/>
  <c r="AA55" i="30"/>
  <c r="AA56" i="30"/>
  <c r="AA57" i="30"/>
  <c r="AA58" i="30"/>
  <c r="AA59" i="30"/>
  <c r="AA60" i="30"/>
  <c r="AA61" i="30"/>
  <c r="AA62" i="30"/>
  <c r="AA63" i="30"/>
  <c r="AA64" i="30"/>
  <c r="AA65" i="30"/>
  <c r="AA66" i="30"/>
  <c r="AA67" i="30"/>
  <c r="AA68" i="30"/>
  <c r="AA69" i="30"/>
  <c r="AA70" i="30"/>
  <c r="AA71" i="30"/>
  <c r="AA72" i="30"/>
  <c r="AA73" i="30"/>
  <c r="AA74" i="30"/>
  <c r="AA75" i="30"/>
  <c r="AA76" i="30"/>
  <c r="AA77" i="30"/>
  <c r="AA78" i="30"/>
  <c r="AA79" i="30"/>
  <c r="AA80" i="30"/>
  <c r="AA81" i="30"/>
  <c r="AA82" i="30"/>
  <c r="AA83" i="30"/>
  <c r="AA84" i="30"/>
  <c r="AA85" i="30"/>
  <c r="AA86" i="30"/>
  <c r="AA87" i="30"/>
  <c r="AA88" i="30"/>
  <c r="AA89" i="30"/>
  <c r="AA90" i="30"/>
  <c r="AA91" i="30"/>
  <c r="AA92" i="30"/>
  <c r="AA93" i="30"/>
  <c r="AA94" i="30"/>
  <c r="AA95" i="30"/>
  <c r="AA96" i="30"/>
  <c r="AA97" i="30"/>
  <c r="AA98" i="30"/>
  <c r="AA99" i="30"/>
  <c r="AA100" i="30"/>
  <c r="AA101" i="30"/>
  <c r="AA102" i="30"/>
  <c r="AA103" i="30"/>
  <c r="AA104" i="30"/>
  <c r="AA105" i="30"/>
  <c r="AA106" i="30"/>
  <c r="AA107" i="30"/>
  <c r="AA108" i="30"/>
  <c r="AA109" i="30"/>
  <c r="AA110" i="30"/>
  <c r="AA111" i="30"/>
  <c r="AA112" i="30"/>
  <c r="AA113" i="30"/>
  <c r="AA114" i="30"/>
  <c r="AA115" i="30"/>
  <c r="AA116" i="30"/>
  <c r="AA117" i="30"/>
  <c r="AA118" i="30"/>
  <c r="AA119" i="30"/>
  <c r="AA120" i="30"/>
  <c r="AA121" i="30"/>
  <c r="AA122" i="30"/>
  <c r="AA123" i="30"/>
  <c r="AA124" i="30"/>
  <c r="AA125" i="30"/>
  <c r="AA126" i="30"/>
  <c r="AA127" i="30"/>
  <c r="AA128" i="30"/>
  <c r="AA129" i="30"/>
  <c r="AA130" i="30"/>
  <c r="AA131" i="30"/>
  <c r="AA132" i="30"/>
  <c r="AA133" i="30"/>
  <c r="AA134" i="30"/>
  <c r="AA135" i="30"/>
  <c r="AA136" i="30"/>
  <c r="AA137" i="30"/>
  <c r="AA138" i="30"/>
  <c r="AA139" i="30"/>
  <c r="AA140" i="30"/>
  <c r="AA141" i="30"/>
  <c r="AA142" i="30"/>
  <c r="AA143" i="30"/>
  <c r="AA144" i="30"/>
  <c r="AA145" i="30"/>
  <c r="AA146" i="30"/>
  <c r="AA147" i="30"/>
  <c r="AA148" i="30"/>
  <c r="AA149" i="30"/>
  <c r="AA150" i="30"/>
  <c r="AA151" i="30"/>
  <c r="AA152" i="30"/>
  <c r="AA153" i="30"/>
  <c r="AA154" i="30"/>
  <c r="AA155" i="30"/>
  <c r="AA156" i="30"/>
  <c r="AA157" i="30"/>
  <c r="AA158" i="30"/>
  <c r="AA159" i="30"/>
  <c r="AA160" i="30"/>
  <c r="AA161" i="30"/>
  <c r="AA162" i="30"/>
  <c r="AA163" i="30"/>
  <c r="AA164" i="30"/>
  <c r="AA165" i="30"/>
  <c r="AA166" i="30"/>
  <c r="AA167" i="30"/>
  <c r="AA168" i="30"/>
  <c r="AA169" i="30"/>
  <c r="AA170" i="30"/>
  <c r="AA171" i="30"/>
  <c r="AA172" i="30"/>
  <c r="AA173" i="30"/>
  <c r="AA174" i="30"/>
  <c r="AA175" i="30"/>
  <c r="AA176" i="30"/>
  <c r="AA177" i="30"/>
  <c r="AA178" i="30"/>
  <c r="AA179" i="30"/>
  <c r="AA180" i="30"/>
  <c r="AA181" i="30"/>
  <c r="AA182" i="30"/>
  <c r="AA183" i="30"/>
  <c r="AA184" i="30"/>
  <c r="AA185" i="30"/>
  <c r="AA186" i="30"/>
  <c r="AA187" i="30"/>
  <c r="AA188" i="30"/>
  <c r="AA189" i="30"/>
  <c r="AA190" i="30"/>
  <c r="AA191" i="30"/>
  <c r="AA192" i="30"/>
  <c r="AA193" i="30"/>
  <c r="AA194" i="30"/>
  <c r="AA195" i="30"/>
  <c r="AA196" i="30"/>
  <c r="AA197" i="30"/>
  <c r="AA198" i="30"/>
  <c r="AA199" i="30"/>
  <c r="AA200" i="30"/>
  <c r="AA201" i="30"/>
  <c r="AA202" i="30"/>
  <c r="AA203" i="30"/>
  <c r="AA204" i="30"/>
  <c r="AA205" i="30"/>
  <c r="AA206" i="30"/>
  <c r="AA207" i="30"/>
  <c r="AA208" i="30"/>
  <c r="AA209" i="30"/>
  <c r="AA210" i="30"/>
  <c r="AA211" i="30"/>
  <c r="AA212" i="30"/>
  <c r="AA213" i="30"/>
  <c r="AA214" i="30"/>
  <c r="AA215" i="30"/>
  <c r="AA216" i="30"/>
  <c r="AA217" i="30"/>
  <c r="AA218" i="30"/>
  <c r="AA219" i="30"/>
  <c r="AA220" i="30"/>
  <c r="AA221" i="30"/>
  <c r="AA222" i="30"/>
  <c r="AA223" i="30"/>
  <c r="AA224" i="30"/>
  <c r="AA225" i="30"/>
  <c r="AA226" i="30"/>
  <c r="AA227" i="30"/>
  <c r="AA228" i="30"/>
  <c r="AA229" i="30"/>
  <c r="AA230" i="30"/>
  <c r="AA231" i="30"/>
  <c r="AA232" i="30"/>
  <c r="AA233" i="30"/>
  <c r="AA234" i="30"/>
  <c r="AA235" i="30"/>
  <c r="AA236" i="30"/>
  <c r="AA237" i="30"/>
  <c r="AA238" i="30"/>
  <c r="AA239" i="30"/>
  <c r="AA240" i="30"/>
  <c r="AA241" i="30"/>
  <c r="AA242" i="30"/>
  <c r="AA243" i="30"/>
  <c r="AA244" i="30"/>
  <c r="AA245" i="30"/>
  <c r="AA246" i="30"/>
  <c r="AA247" i="30"/>
  <c r="AA248" i="30"/>
  <c r="AA249" i="30"/>
  <c r="AA250" i="30"/>
  <c r="AA251" i="30"/>
  <c r="AA252" i="30"/>
  <c r="AA253" i="30"/>
  <c r="AA254" i="30"/>
  <c r="AA255" i="30"/>
  <c r="AA256" i="30"/>
  <c r="AA257" i="30"/>
  <c r="AA258" i="30"/>
  <c r="AA259" i="30"/>
  <c r="AA260" i="30"/>
  <c r="AA261" i="30"/>
  <c r="AA262" i="30"/>
  <c r="AA263" i="30"/>
  <c r="AA264" i="30"/>
  <c r="AA265" i="30"/>
  <c r="AA266" i="30"/>
  <c r="AA267" i="30"/>
  <c r="AA268" i="30"/>
  <c r="AA269" i="30"/>
  <c r="AA270" i="30"/>
  <c r="AA271" i="30"/>
  <c r="AA272" i="30"/>
  <c r="AA273" i="30"/>
  <c r="AA274" i="30"/>
  <c r="AA275" i="30"/>
  <c r="AA276" i="30"/>
  <c r="AA277" i="30"/>
  <c r="AA278" i="30"/>
  <c r="AA279" i="30"/>
  <c r="AA280" i="30"/>
  <c r="AA281" i="30"/>
  <c r="AA282" i="30"/>
  <c r="AA283" i="30"/>
  <c r="AA284" i="30"/>
  <c r="AA285" i="30"/>
  <c r="AA286" i="30"/>
  <c r="AA287" i="30"/>
  <c r="AA288" i="30"/>
  <c r="AA289" i="30"/>
  <c r="AA290" i="30"/>
  <c r="AA291" i="30"/>
  <c r="AA292" i="30"/>
  <c r="AA293" i="30"/>
  <c r="AA294" i="30"/>
  <c r="AA295" i="30"/>
  <c r="AA296" i="30"/>
  <c r="AA297" i="30"/>
  <c r="AA298" i="30"/>
  <c r="AA299" i="30"/>
  <c r="AA300" i="30"/>
  <c r="AA301" i="30"/>
  <c r="AA302" i="30"/>
  <c r="AA303" i="30"/>
  <c r="AA304" i="30"/>
  <c r="AA305" i="30"/>
  <c r="AA306" i="30"/>
  <c r="AA307" i="30"/>
  <c r="AA308" i="30"/>
  <c r="AA309" i="30"/>
  <c r="AA310" i="30"/>
  <c r="AA311" i="30"/>
  <c r="AA312" i="30"/>
  <c r="AA313" i="30"/>
  <c r="AA314" i="30"/>
  <c r="AA315" i="30"/>
  <c r="AA316" i="30"/>
  <c r="AA317" i="30"/>
  <c r="AA318" i="30"/>
  <c r="AA319" i="30"/>
  <c r="AA320" i="30"/>
  <c r="AA321" i="30"/>
  <c r="AA322" i="30"/>
  <c r="AA323" i="30"/>
  <c r="AA324" i="30"/>
  <c r="AA325" i="30"/>
  <c r="AA326" i="30"/>
  <c r="AA327" i="30"/>
  <c r="AA328" i="30"/>
  <c r="AA329" i="30"/>
  <c r="AA330" i="30"/>
  <c r="AA331" i="30"/>
  <c r="AA332" i="30"/>
  <c r="AA333" i="30"/>
  <c r="AA334" i="30"/>
  <c r="AA335" i="30"/>
  <c r="AA336" i="30"/>
  <c r="AA337" i="30"/>
  <c r="AA338" i="30"/>
  <c r="AA339" i="30"/>
  <c r="AA340" i="30"/>
  <c r="AA341" i="30"/>
  <c r="AA342" i="30"/>
  <c r="AA343" i="30"/>
  <c r="AA344" i="30"/>
  <c r="AA345" i="30"/>
  <c r="AA346" i="30"/>
  <c r="AA347" i="30"/>
  <c r="AA348" i="30"/>
  <c r="AA349" i="30"/>
  <c r="AA350" i="30"/>
  <c r="AA351" i="30"/>
  <c r="AA352" i="30"/>
  <c r="AA353" i="30"/>
  <c r="AA354" i="30"/>
  <c r="AA355" i="30"/>
  <c r="AA356" i="30"/>
  <c r="AA357" i="30"/>
  <c r="AA358" i="30"/>
  <c r="AA359" i="30"/>
  <c r="AA360" i="30"/>
  <c r="AA361" i="30"/>
  <c r="AA362" i="30"/>
  <c r="AA363" i="30"/>
  <c r="AA364" i="30"/>
  <c r="AA365" i="30"/>
  <c r="AA366" i="30"/>
  <c r="AA367" i="30"/>
  <c r="AA368" i="30"/>
  <c r="AA369" i="30"/>
  <c r="AA370" i="30"/>
  <c r="AA371" i="30"/>
  <c r="AA372" i="30"/>
  <c r="AA373" i="30"/>
  <c r="AA374" i="30"/>
  <c r="AA375" i="30"/>
  <c r="AA376" i="30"/>
  <c r="AA377" i="30"/>
  <c r="AA378" i="30"/>
  <c r="AA379" i="30"/>
  <c r="AA380" i="30"/>
  <c r="AA381" i="30"/>
  <c r="AA382" i="30"/>
  <c r="AA383" i="30"/>
  <c r="AA384" i="30"/>
  <c r="AA385" i="30"/>
  <c r="AA386" i="30"/>
  <c r="AA387" i="30"/>
  <c r="AA388" i="30"/>
  <c r="AA389" i="30"/>
  <c r="AA390" i="30"/>
  <c r="AA391" i="30"/>
  <c r="AA392" i="30"/>
  <c r="AA393" i="30"/>
  <c r="AA394" i="30"/>
  <c r="AA395" i="30"/>
  <c r="AA396" i="30"/>
  <c r="AA397" i="30"/>
  <c r="AA398" i="30"/>
  <c r="AA399" i="30"/>
  <c r="AA400" i="30"/>
  <c r="AA401" i="30"/>
  <c r="AA402" i="30"/>
  <c r="AA403" i="30"/>
  <c r="AA404" i="30"/>
  <c r="AA405" i="30"/>
  <c r="AA406" i="30"/>
  <c r="AA407" i="30"/>
  <c r="AA408" i="30"/>
  <c r="AA409" i="30"/>
  <c r="AA410" i="30"/>
  <c r="AA411" i="30"/>
  <c r="AA412" i="30"/>
  <c r="AA413" i="30"/>
  <c r="AA414" i="30"/>
  <c r="AA415" i="30"/>
  <c r="AA416" i="30"/>
  <c r="AA417" i="30"/>
  <c r="AA418" i="30"/>
  <c r="AA419" i="30"/>
  <c r="AA420" i="30"/>
  <c r="AA421" i="30"/>
  <c r="AA422" i="30"/>
  <c r="AA423" i="30"/>
  <c r="AA424" i="30"/>
  <c r="AA425" i="30"/>
  <c r="AA426" i="30"/>
  <c r="AA427" i="30"/>
  <c r="AA428" i="30"/>
  <c r="AA429" i="30"/>
  <c r="AA430" i="30"/>
  <c r="AA431" i="30"/>
  <c r="AA432" i="30"/>
  <c r="AA433" i="30"/>
  <c r="AA434" i="30"/>
  <c r="AA435" i="30"/>
  <c r="AA436" i="30"/>
  <c r="AA437" i="30"/>
  <c r="AA438" i="30"/>
  <c r="AA439" i="30"/>
  <c r="AA440" i="30"/>
  <c r="AA441" i="30"/>
  <c r="AA442" i="30"/>
  <c r="AA443" i="30"/>
  <c r="AA444" i="30"/>
  <c r="AA445" i="30"/>
  <c r="AA446" i="30"/>
  <c r="AA447" i="30"/>
  <c r="AA448" i="30"/>
  <c r="AA449" i="30"/>
  <c r="AA450" i="30"/>
  <c r="AA451" i="30"/>
  <c r="AA452" i="30"/>
  <c r="AA453" i="30"/>
  <c r="AA454" i="30"/>
  <c r="AA455" i="30"/>
  <c r="AA456" i="30"/>
  <c r="AA457" i="30"/>
  <c r="AA458" i="30"/>
  <c r="AA459" i="30"/>
  <c r="AA460" i="30"/>
  <c r="AA461" i="30"/>
  <c r="AA462" i="30"/>
  <c r="AA463" i="30"/>
  <c r="AA464" i="30"/>
  <c r="AA465" i="30"/>
  <c r="AA466" i="30"/>
  <c r="AA467" i="30"/>
  <c r="AA468" i="30"/>
  <c r="AA469" i="30"/>
  <c r="AA470" i="30"/>
  <c r="AA471" i="30"/>
  <c r="AA472" i="30"/>
  <c r="AA473" i="30"/>
  <c r="AA474" i="30"/>
  <c r="AA475" i="30"/>
  <c r="AA476" i="30"/>
  <c r="AA477" i="30"/>
  <c r="AA478" i="30"/>
  <c r="AA479" i="30"/>
  <c r="AA480" i="30"/>
  <c r="AA481" i="30"/>
  <c r="AA482" i="30"/>
  <c r="AA483" i="30"/>
  <c r="AA484" i="30"/>
  <c r="AA485" i="30"/>
  <c r="AA486" i="30"/>
  <c r="AA487" i="30"/>
  <c r="AA488" i="30"/>
  <c r="AA489" i="30"/>
  <c r="AA490" i="30"/>
  <c r="AA491" i="30"/>
  <c r="AA492" i="30"/>
  <c r="AA493" i="30"/>
  <c r="AA494" i="30"/>
  <c r="AA495" i="30"/>
  <c r="AA496" i="30"/>
  <c r="AA497" i="30"/>
  <c r="AA498" i="30"/>
  <c r="AA499" i="30"/>
  <c r="AA500" i="30"/>
  <c r="AA501" i="30"/>
  <c r="AA502" i="30"/>
  <c r="AA503" i="30"/>
  <c r="AA504" i="30"/>
  <c r="AA505" i="30"/>
  <c r="AA506" i="30"/>
  <c r="AA507" i="30"/>
  <c r="AA508" i="30"/>
  <c r="AA509" i="30"/>
  <c r="AA510" i="30"/>
  <c r="AA511" i="30"/>
  <c r="AA512" i="30"/>
  <c r="AA513" i="30"/>
  <c r="AA514" i="30"/>
  <c r="AA515" i="30"/>
  <c r="AA516" i="30"/>
  <c r="AA517" i="30"/>
  <c r="AA518" i="30"/>
  <c r="AA519" i="30"/>
  <c r="AA520" i="30"/>
  <c r="AA521" i="30"/>
  <c r="AA522" i="30"/>
  <c r="AA523" i="30"/>
  <c r="AA524" i="30"/>
  <c r="AA525" i="30"/>
  <c r="AA526" i="30"/>
  <c r="AA527" i="30"/>
  <c r="AA528" i="30"/>
  <c r="AA529" i="30"/>
  <c r="AA530" i="30"/>
  <c r="AA531" i="30"/>
  <c r="AA532" i="30"/>
  <c r="AA533" i="30"/>
  <c r="AA534" i="30"/>
  <c r="AA535" i="30"/>
  <c r="AA536" i="30"/>
  <c r="AA537" i="30"/>
  <c r="AA538" i="30"/>
  <c r="AA539" i="30"/>
  <c r="AA540" i="30"/>
  <c r="AA541" i="30"/>
  <c r="AA542" i="30"/>
  <c r="AA543" i="30"/>
  <c r="AA544" i="30"/>
  <c r="AA545" i="30"/>
  <c r="AA546" i="30"/>
  <c r="AA547" i="30"/>
  <c r="AA548" i="30"/>
  <c r="AA549" i="30"/>
  <c r="AA550" i="30"/>
  <c r="AA551" i="30"/>
  <c r="AA552" i="30"/>
  <c r="AA553" i="30"/>
  <c r="AA554" i="30"/>
  <c r="AA555" i="30"/>
  <c r="AA556" i="30"/>
  <c r="AA557" i="30"/>
  <c r="AA558" i="30"/>
  <c r="AA559" i="30"/>
  <c r="AA560" i="30"/>
  <c r="AA561" i="30"/>
  <c r="AA562" i="30"/>
  <c r="AA563" i="30"/>
  <c r="AA564" i="30"/>
  <c r="AA565" i="30"/>
  <c r="AA566" i="30"/>
  <c r="AA567" i="30"/>
  <c r="AA568" i="30"/>
  <c r="AA569" i="30"/>
  <c r="AA570" i="30"/>
  <c r="AA571" i="30"/>
  <c r="AA572" i="30"/>
  <c r="AA573" i="30"/>
  <c r="AA574" i="30"/>
  <c r="AA575" i="30"/>
  <c r="AA576" i="30"/>
  <c r="AA577" i="30"/>
  <c r="AA578" i="30"/>
  <c r="AA579" i="30"/>
  <c r="AA580" i="30"/>
  <c r="AA581" i="30"/>
  <c r="AA582" i="30"/>
  <c r="AA583" i="30"/>
  <c r="AA584" i="30"/>
  <c r="AA585" i="30"/>
  <c r="AA586" i="30"/>
  <c r="AA587" i="30"/>
  <c r="AA588" i="30"/>
  <c r="AA589" i="30"/>
  <c r="AA590" i="30"/>
  <c r="AA591" i="30"/>
  <c r="AA592" i="30"/>
  <c r="AA593" i="30"/>
  <c r="AA594" i="30"/>
  <c r="AA595" i="30"/>
  <c r="AA596" i="30"/>
  <c r="AA597" i="30"/>
  <c r="AA598" i="30"/>
  <c r="AA599" i="30"/>
  <c r="AA600" i="30"/>
  <c r="AA601" i="30"/>
  <c r="AA602" i="30"/>
  <c r="AA603" i="30"/>
  <c r="AA604" i="30"/>
  <c r="AA605" i="30"/>
  <c r="AA606" i="30"/>
  <c r="AA607" i="30"/>
  <c r="AA608" i="30"/>
  <c r="AA609" i="30"/>
  <c r="AA610" i="30"/>
  <c r="AA611" i="30"/>
  <c r="AA612" i="30"/>
  <c r="AA613" i="30"/>
  <c r="AA614" i="30"/>
  <c r="AA615" i="30"/>
  <c r="AA616" i="30"/>
  <c r="AA617" i="30"/>
  <c r="AA618" i="30"/>
  <c r="AA619" i="30"/>
  <c r="AA620" i="30"/>
  <c r="AA621" i="30"/>
  <c r="AA622" i="30"/>
  <c r="AA623" i="30"/>
  <c r="AA624" i="30"/>
  <c r="AA625" i="30"/>
  <c r="AA626" i="30"/>
  <c r="AA627" i="30"/>
  <c r="AA628" i="30"/>
  <c r="AA629" i="30"/>
  <c r="AA630" i="30"/>
  <c r="AA631" i="30"/>
  <c r="AA632" i="30"/>
  <c r="AA633" i="30"/>
  <c r="AA634" i="30"/>
  <c r="AA635" i="30"/>
  <c r="AA636" i="30"/>
  <c r="AA637" i="30"/>
  <c r="AA638" i="30"/>
  <c r="AA639" i="30"/>
  <c r="AA640" i="30"/>
  <c r="AA641" i="30"/>
  <c r="AA642" i="30"/>
  <c r="AA643" i="30"/>
  <c r="AA644" i="30"/>
  <c r="AA645" i="30"/>
  <c r="AA646" i="30"/>
  <c r="AA647" i="30"/>
  <c r="AA648" i="30"/>
  <c r="AA649" i="30"/>
  <c r="AA650" i="30"/>
  <c r="AA651" i="30"/>
  <c r="AA652" i="30"/>
  <c r="AA653" i="30"/>
  <c r="AA654" i="30"/>
  <c r="AA655" i="30"/>
  <c r="AA656" i="30"/>
  <c r="AA657" i="30"/>
  <c r="AA658" i="30"/>
  <c r="AA659" i="30"/>
  <c r="AA660" i="30"/>
  <c r="AA661" i="30"/>
  <c r="AA662" i="30"/>
  <c r="AA663" i="30"/>
  <c r="AA664" i="30"/>
  <c r="AA665" i="30"/>
  <c r="AA666" i="30"/>
  <c r="AA667" i="30"/>
  <c r="AA668" i="30"/>
  <c r="AA669" i="30"/>
  <c r="AA670" i="30"/>
  <c r="AA671" i="30"/>
  <c r="AA672" i="30"/>
  <c r="AA673" i="30"/>
  <c r="AA674" i="30"/>
  <c r="AA675" i="30"/>
  <c r="AA676" i="30"/>
  <c r="AA677" i="30"/>
  <c r="AA678" i="30"/>
  <c r="AA679" i="30"/>
  <c r="AA680" i="30"/>
  <c r="AA681" i="30"/>
  <c r="AA682" i="30"/>
  <c r="AA683" i="30"/>
  <c r="AA684" i="30"/>
  <c r="AA685" i="30"/>
  <c r="AA686" i="30"/>
  <c r="AA687" i="30"/>
  <c r="AA688" i="30"/>
  <c r="AA689" i="30"/>
  <c r="AA690" i="30"/>
  <c r="AA691" i="30"/>
  <c r="AA692" i="30"/>
  <c r="AA693" i="30"/>
  <c r="AA694" i="30"/>
  <c r="AA695" i="30"/>
  <c r="AA696" i="30"/>
  <c r="AA697" i="30"/>
  <c r="AA698" i="30"/>
  <c r="AA699" i="30"/>
  <c r="AA700" i="30"/>
  <c r="AA701" i="30"/>
  <c r="AA702" i="30"/>
  <c r="AA703" i="30"/>
  <c r="AA704" i="30"/>
  <c r="AA705" i="30"/>
  <c r="AA706" i="30"/>
  <c r="AA707" i="30"/>
  <c r="AA708" i="30"/>
  <c r="AA709" i="30"/>
  <c r="AA710" i="30"/>
  <c r="AA711" i="30"/>
  <c r="AA712" i="30"/>
  <c r="AA713" i="30"/>
  <c r="AA714" i="30"/>
  <c r="AA715" i="30"/>
  <c r="AA716" i="30"/>
  <c r="AA717" i="30"/>
  <c r="AA718" i="30"/>
  <c r="AA719" i="30"/>
  <c r="AA720" i="30"/>
  <c r="AA721" i="30"/>
  <c r="AA722" i="30"/>
  <c r="AA723" i="30"/>
  <c r="AA724" i="30"/>
  <c r="AA725" i="30"/>
  <c r="AA726" i="30"/>
  <c r="AA727" i="30"/>
  <c r="AA728" i="30"/>
  <c r="AA729" i="30"/>
  <c r="AA730" i="30"/>
  <c r="AA731" i="30"/>
  <c r="AA732" i="30"/>
  <c r="AA733" i="30"/>
  <c r="AA734" i="30"/>
  <c r="AA735" i="30"/>
  <c r="AA736" i="30"/>
  <c r="AA737" i="30"/>
  <c r="AA738" i="30"/>
  <c r="AA739" i="30"/>
  <c r="AA740" i="30"/>
  <c r="AA741" i="30"/>
  <c r="AA742" i="30"/>
  <c r="AA743" i="30"/>
  <c r="AA744" i="30"/>
  <c r="AA745" i="30"/>
  <c r="AA746" i="30"/>
  <c r="AA747" i="30"/>
  <c r="AA748" i="30"/>
  <c r="AA749" i="30"/>
  <c r="AA750" i="30"/>
  <c r="AA751" i="30"/>
  <c r="AA752" i="30"/>
  <c r="AA753" i="30"/>
  <c r="AA754" i="30"/>
  <c r="AA755" i="30"/>
  <c r="AA756" i="30"/>
  <c r="AA757" i="30"/>
  <c r="AA758" i="30"/>
  <c r="AA759" i="30"/>
  <c r="EV13" i="30"/>
  <c r="EW13" i="30"/>
  <c r="AB3" i="30"/>
  <c r="AB4" i="30"/>
  <c r="AB5" i="30"/>
  <c r="AB6" i="30"/>
  <c r="AB7" i="30"/>
  <c r="AB8" i="30"/>
  <c r="AB9" i="30"/>
  <c r="AB10" i="30"/>
  <c r="AB11" i="30"/>
  <c r="AB12" i="30"/>
  <c r="AB13" i="30"/>
  <c r="AB14" i="30"/>
  <c r="AB15" i="30"/>
  <c r="AB16" i="30"/>
  <c r="AB17" i="30"/>
  <c r="AB18" i="30"/>
  <c r="AB19" i="30"/>
  <c r="AB20" i="30"/>
  <c r="AB21" i="30"/>
  <c r="AB22" i="30"/>
  <c r="AB23" i="30"/>
  <c r="AB24" i="30"/>
  <c r="AB25" i="30"/>
  <c r="AB26" i="30"/>
  <c r="AB27" i="30"/>
  <c r="AB28" i="30"/>
  <c r="AB29" i="30"/>
  <c r="AB30" i="30"/>
  <c r="AB31" i="30"/>
  <c r="AB32" i="30"/>
  <c r="AB33" i="30"/>
  <c r="AB34" i="30"/>
  <c r="AB35" i="30"/>
  <c r="AB36" i="30"/>
  <c r="AB37" i="30"/>
  <c r="AB38" i="30"/>
  <c r="AB39" i="30"/>
  <c r="AB40" i="30"/>
  <c r="AB41" i="30"/>
  <c r="AB42" i="30"/>
  <c r="AB43" i="30"/>
  <c r="AB44" i="30"/>
  <c r="AB45" i="30"/>
  <c r="AB46" i="30"/>
  <c r="AB47" i="30"/>
  <c r="AB48" i="30"/>
  <c r="AB49" i="30"/>
  <c r="AB50" i="30"/>
  <c r="AB51" i="30"/>
  <c r="AB52" i="30"/>
  <c r="AB53" i="30"/>
  <c r="AB54" i="30"/>
  <c r="AB55" i="30"/>
  <c r="AB56" i="30"/>
  <c r="AB57" i="30"/>
  <c r="AB58" i="30"/>
  <c r="AB59" i="30"/>
  <c r="AB60" i="30"/>
  <c r="AB61" i="30"/>
  <c r="AB62" i="30"/>
  <c r="AB63" i="30"/>
  <c r="AB64" i="30"/>
  <c r="AB65" i="30"/>
  <c r="AB66" i="30"/>
  <c r="AB67" i="30"/>
  <c r="AB68" i="30"/>
  <c r="AB69" i="30"/>
  <c r="AB70" i="30"/>
  <c r="AB71" i="30"/>
  <c r="AB72" i="30"/>
  <c r="AB73" i="30"/>
  <c r="AB74" i="30"/>
  <c r="AB75" i="30"/>
  <c r="AB76" i="30"/>
  <c r="AB77" i="30"/>
  <c r="AB78" i="30"/>
  <c r="AB79" i="30"/>
  <c r="AB80" i="30"/>
  <c r="AB81" i="30"/>
  <c r="AB82" i="30"/>
  <c r="AB83" i="30"/>
  <c r="AB84" i="30"/>
  <c r="AB85" i="30"/>
  <c r="AB86" i="30"/>
  <c r="AB87" i="30"/>
  <c r="AB88" i="30"/>
  <c r="AB89" i="30"/>
  <c r="AB90" i="30"/>
  <c r="AB91" i="30"/>
  <c r="AB92" i="30"/>
  <c r="AB93" i="30"/>
  <c r="AB94" i="30"/>
  <c r="AB95" i="30"/>
  <c r="AB96" i="30"/>
  <c r="AB97" i="30"/>
  <c r="AB98" i="30"/>
  <c r="AB99" i="30"/>
  <c r="AB100" i="30"/>
  <c r="AB101" i="30"/>
  <c r="AB102" i="30"/>
  <c r="AB103" i="30"/>
  <c r="AB104" i="30"/>
  <c r="AB105" i="30"/>
  <c r="AB106" i="30"/>
  <c r="AB107" i="30"/>
  <c r="AB108" i="30"/>
  <c r="AB109" i="30"/>
  <c r="AB110" i="30"/>
  <c r="AB111" i="30"/>
  <c r="AB112" i="30"/>
  <c r="AB113" i="30"/>
  <c r="AB114" i="30"/>
  <c r="AB115" i="30"/>
  <c r="AB116" i="30"/>
  <c r="AB117" i="30"/>
  <c r="AB118" i="30"/>
  <c r="AB119" i="30"/>
  <c r="AB120" i="30"/>
  <c r="AB121" i="30"/>
  <c r="AB122" i="30"/>
  <c r="AB123" i="30"/>
  <c r="AB124" i="30"/>
  <c r="AB125" i="30"/>
  <c r="AB126" i="30"/>
  <c r="AB127" i="30"/>
  <c r="AB128" i="30"/>
  <c r="AB129" i="30"/>
  <c r="AB130" i="30"/>
  <c r="AB131" i="30"/>
  <c r="AB132" i="30"/>
  <c r="AB133" i="30"/>
  <c r="AB134" i="30"/>
  <c r="AB135" i="30"/>
  <c r="AB136" i="30"/>
  <c r="AB137" i="30"/>
  <c r="AB138" i="30"/>
  <c r="AB139" i="30"/>
  <c r="AB140" i="30"/>
  <c r="AB141" i="30"/>
  <c r="AB142" i="30"/>
  <c r="AB143" i="30"/>
  <c r="AB144" i="30"/>
  <c r="AB145" i="30"/>
  <c r="AB146" i="30"/>
  <c r="AB147" i="30"/>
  <c r="AB148" i="30"/>
  <c r="AB149" i="30"/>
  <c r="AB150" i="30"/>
  <c r="AB151" i="30"/>
  <c r="AB152" i="30"/>
  <c r="AB153" i="30"/>
  <c r="AB154" i="30"/>
  <c r="AB155" i="30"/>
  <c r="AB156" i="30"/>
  <c r="AB157" i="30"/>
  <c r="AB158" i="30"/>
  <c r="AB159" i="30"/>
  <c r="AB160" i="30"/>
  <c r="AB161" i="30"/>
  <c r="AB162" i="30"/>
  <c r="AB163" i="30"/>
  <c r="AB164" i="30"/>
  <c r="AB165" i="30"/>
  <c r="AB166" i="30"/>
  <c r="AB167" i="30"/>
  <c r="AB168" i="30"/>
  <c r="AB169" i="30"/>
  <c r="AB170" i="30"/>
  <c r="AB171" i="30"/>
  <c r="AB172" i="30"/>
  <c r="AB173" i="30"/>
  <c r="AB174" i="30"/>
  <c r="AB175" i="30"/>
  <c r="AB176" i="30"/>
  <c r="AB177" i="30"/>
  <c r="AB178" i="30"/>
  <c r="AB179" i="30"/>
  <c r="AB180" i="30"/>
  <c r="AB181" i="30"/>
  <c r="AB182" i="30"/>
  <c r="AB183" i="30"/>
  <c r="AB184" i="30"/>
  <c r="AB185" i="30"/>
  <c r="AB186" i="30"/>
  <c r="AB187" i="30"/>
  <c r="AB188" i="30"/>
  <c r="AB189" i="30"/>
  <c r="AB190" i="30"/>
  <c r="AB191" i="30"/>
  <c r="AB192" i="30"/>
  <c r="AB193" i="30"/>
  <c r="AB194" i="30"/>
  <c r="AB195" i="30"/>
  <c r="AB196" i="30"/>
  <c r="AB197" i="30"/>
  <c r="AB198" i="30"/>
  <c r="AB199" i="30"/>
  <c r="AB200" i="30"/>
  <c r="AB201" i="30"/>
  <c r="AB202" i="30"/>
  <c r="AB203" i="30"/>
  <c r="AB204" i="30"/>
  <c r="AB205" i="30"/>
  <c r="AB206" i="30"/>
  <c r="AB207" i="30"/>
  <c r="AB208" i="30"/>
  <c r="AB209" i="30"/>
  <c r="AB210" i="30"/>
  <c r="AB211" i="30"/>
  <c r="AB212" i="30"/>
  <c r="AB213" i="30"/>
  <c r="AB214" i="30"/>
  <c r="AB215" i="30"/>
  <c r="AB216" i="30"/>
  <c r="AB217" i="30"/>
  <c r="AB218" i="30"/>
  <c r="AB219" i="30"/>
  <c r="AB220" i="30"/>
  <c r="AB221" i="30"/>
  <c r="AB222" i="30"/>
  <c r="AB223" i="30"/>
  <c r="AB224" i="30"/>
  <c r="AB225" i="30"/>
  <c r="AB226" i="30"/>
  <c r="AB227" i="30"/>
  <c r="AB228" i="30"/>
  <c r="AB229" i="30"/>
  <c r="AB230" i="30"/>
  <c r="AB231" i="30"/>
  <c r="AB232" i="30"/>
  <c r="AB233" i="30"/>
  <c r="AB234" i="30"/>
  <c r="AB235" i="30"/>
  <c r="AB236" i="30"/>
  <c r="AB237" i="30"/>
  <c r="AB238" i="30"/>
  <c r="AB239" i="30"/>
  <c r="AB240" i="30"/>
  <c r="AB241" i="30"/>
  <c r="AB242" i="30"/>
  <c r="AB243" i="30"/>
  <c r="AB244" i="30"/>
  <c r="AB245" i="30"/>
  <c r="AB246" i="30"/>
  <c r="AB247" i="30"/>
  <c r="AB248" i="30"/>
  <c r="AB249" i="30"/>
  <c r="AB250" i="30"/>
  <c r="AB251" i="30"/>
  <c r="AB252" i="30"/>
  <c r="AB253" i="30"/>
  <c r="AB254" i="30"/>
  <c r="AB255" i="30"/>
  <c r="AB256" i="30"/>
  <c r="AB257" i="30"/>
  <c r="AB258" i="30"/>
  <c r="AB259" i="30"/>
  <c r="AB260" i="30"/>
  <c r="AB261" i="30"/>
  <c r="AB262" i="30"/>
  <c r="AB263" i="30"/>
  <c r="AB264" i="30"/>
  <c r="AB265" i="30"/>
  <c r="AB266" i="30"/>
  <c r="AB267" i="30"/>
  <c r="AB268" i="30"/>
  <c r="AB269" i="30"/>
  <c r="AB270" i="30"/>
  <c r="AB271" i="30"/>
  <c r="AB272" i="30"/>
  <c r="AB273" i="30"/>
  <c r="AB274" i="30"/>
  <c r="AB275" i="30"/>
  <c r="AB276" i="30"/>
  <c r="AB277" i="30"/>
  <c r="AB278" i="30"/>
  <c r="AB279" i="30"/>
  <c r="AB280" i="30"/>
  <c r="AB281" i="30"/>
  <c r="AB282" i="30"/>
  <c r="AB283" i="30"/>
  <c r="AB284" i="30"/>
  <c r="AB285" i="30"/>
  <c r="AB286" i="30"/>
  <c r="AB287" i="30"/>
  <c r="AB288" i="30"/>
  <c r="AB289" i="30"/>
  <c r="AB290" i="30"/>
  <c r="AB291" i="30"/>
  <c r="AB292" i="30"/>
  <c r="AB293" i="30"/>
  <c r="AB294" i="30"/>
  <c r="AB295" i="30"/>
  <c r="AB296" i="30"/>
  <c r="AB297" i="30"/>
  <c r="AB298" i="30"/>
  <c r="AB299" i="30"/>
  <c r="AB300" i="30"/>
  <c r="AB301" i="30"/>
  <c r="AB302" i="30"/>
  <c r="AB303" i="30"/>
  <c r="AB304" i="30"/>
  <c r="AB305" i="30"/>
  <c r="AB306" i="30"/>
  <c r="AB307" i="30"/>
  <c r="AB308" i="30"/>
  <c r="AB309" i="30"/>
  <c r="AB310" i="30"/>
  <c r="AB311" i="30"/>
  <c r="AB312" i="30"/>
  <c r="AB313" i="30"/>
  <c r="AB314" i="30"/>
  <c r="AB315" i="30"/>
  <c r="AB316" i="30"/>
  <c r="AB317" i="30"/>
  <c r="AB318" i="30"/>
  <c r="AB319" i="30"/>
  <c r="AB320" i="30"/>
  <c r="AB321" i="30"/>
  <c r="AB322" i="30"/>
  <c r="AB323" i="30"/>
  <c r="AB324" i="30"/>
  <c r="AB325" i="30"/>
  <c r="AB326" i="30"/>
  <c r="AB327" i="30"/>
  <c r="AB328" i="30"/>
  <c r="AB329" i="30"/>
  <c r="AB330" i="30"/>
  <c r="AB331" i="30"/>
  <c r="AB332" i="30"/>
  <c r="AB333" i="30"/>
  <c r="AB334" i="30"/>
  <c r="AB335" i="30"/>
  <c r="AB336" i="30"/>
  <c r="AB337" i="30"/>
  <c r="AB338" i="30"/>
  <c r="AB339" i="30"/>
  <c r="AB340" i="30"/>
  <c r="AB341" i="30"/>
  <c r="AB342" i="30"/>
  <c r="AB343" i="30"/>
  <c r="AB344" i="30"/>
  <c r="AB345" i="30"/>
  <c r="AB346" i="30"/>
  <c r="AB347" i="30"/>
  <c r="AB348" i="30"/>
  <c r="AB349" i="30"/>
  <c r="AB350" i="30"/>
  <c r="AB351" i="30"/>
  <c r="AB352" i="30"/>
  <c r="AB353" i="30"/>
  <c r="AB354" i="30"/>
  <c r="AB355" i="30"/>
  <c r="AB356" i="30"/>
  <c r="AB357" i="30"/>
  <c r="AB358" i="30"/>
  <c r="AB359" i="30"/>
  <c r="AB360" i="30"/>
  <c r="AB361" i="30"/>
  <c r="AB362" i="30"/>
  <c r="AB363" i="30"/>
  <c r="AB364" i="30"/>
  <c r="AB365" i="30"/>
  <c r="AB366" i="30"/>
  <c r="AB367" i="30"/>
  <c r="AB368" i="30"/>
  <c r="AB369" i="30"/>
  <c r="AB370" i="30"/>
  <c r="AB371" i="30"/>
  <c r="AB372" i="30"/>
  <c r="AB373" i="30"/>
  <c r="AB374" i="30"/>
  <c r="AB375" i="30"/>
  <c r="AB376" i="30"/>
  <c r="AB377" i="30"/>
  <c r="AB378" i="30"/>
  <c r="AB379" i="30"/>
  <c r="AB380" i="30"/>
  <c r="AB381" i="30"/>
  <c r="AB382" i="30"/>
  <c r="AB383" i="30"/>
  <c r="AB384" i="30"/>
  <c r="AB385" i="30"/>
  <c r="AB386" i="30"/>
  <c r="AB387" i="30"/>
  <c r="AB388" i="30"/>
  <c r="AB389" i="30"/>
  <c r="AB390" i="30"/>
  <c r="AB391" i="30"/>
  <c r="AB392" i="30"/>
  <c r="AB393" i="30"/>
  <c r="AB394" i="30"/>
  <c r="AB395" i="30"/>
  <c r="AB396" i="30"/>
  <c r="AB397" i="30"/>
  <c r="AB398" i="30"/>
  <c r="AB399" i="30"/>
  <c r="AB400" i="30"/>
  <c r="AB401" i="30"/>
  <c r="AB402" i="30"/>
  <c r="AB403" i="30"/>
  <c r="AB404" i="30"/>
  <c r="AB405" i="30"/>
  <c r="AB406" i="30"/>
  <c r="AB407" i="30"/>
  <c r="AB408" i="30"/>
  <c r="AB409" i="30"/>
  <c r="AB410" i="30"/>
  <c r="AB411" i="30"/>
  <c r="AB412" i="30"/>
  <c r="AB413" i="30"/>
  <c r="AB414" i="30"/>
  <c r="AB415" i="30"/>
  <c r="AB416" i="30"/>
  <c r="AB417" i="30"/>
  <c r="AB418" i="30"/>
  <c r="AB419" i="30"/>
  <c r="AB420" i="30"/>
  <c r="AB421" i="30"/>
  <c r="AB422" i="30"/>
  <c r="AB423" i="30"/>
  <c r="AB424" i="30"/>
  <c r="AB425" i="30"/>
  <c r="AB426" i="30"/>
  <c r="AB427" i="30"/>
  <c r="AB428" i="30"/>
  <c r="AB429" i="30"/>
  <c r="AB430" i="30"/>
  <c r="AB431" i="30"/>
  <c r="AB432" i="30"/>
  <c r="AB433" i="30"/>
  <c r="AB434" i="30"/>
  <c r="AB435" i="30"/>
  <c r="AB436" i="30"/>
  <c r="AB437" i="30"/>
  <c r="AB438" i="30"/>
  <c r="AB439" i="30"/>
  <c r="AB440" i="30"/>
  <c r="AB441" i="30"/>
  <c r="AB442" i="30"/>
  <c r="AB443" i="30"/>
  <c r="AB444" i="30"/>
  <c r="AB445" i="30"/>
  <c r="AB446" i="30"/>
  <c r="AB447" i="30"/>
  <c r="AB448" i="30"/>
  <c r="AB449" i="30"/>
  <c r="AB450" i="30"/>
  <c r="AB451" i="30"/>
  <c r="AB452" i="30"/>
  <c r="AB453" i="30"/>
  <c r="AB454" i="30"/>
  <c r="AB455" i="30"/>
  <c r="AB456" i="30"/>
  <c r="AB457" i="30"/>
  <c r="AB458" i="30"/>
  <c r="AB459" i="30"/>
  <c r="AB460" i="30"/>
  <c r="AB461" i="30"/>
  <c r="AB462" i="30"/>
  <c r="AB463" i="30"/>
  <c r="AB464" i="30"/>
  <c r="AB465" i="30"/>
  <c r="AB466" i="30"/>
  <c r="AB467" i="30"/>
  <c r="AB468" i="30"/>
  <c r="AB469" i="30"/>
  <c r="AB470" i="30"/>
  <c r="AB471" i="30"/>
  <c r="AB472" i="30"/>
  <c r="AB473" i="30"/>
  <c r="AB474" i="30"/>
  <c r="AB475" i="30"/>
  <c r="AB476" i="30"/>
  <c r="AB477" i="30"/>
  <c r="AB478" i="30"/>
  <c r="AB479" i="30"/>
  <c r="AB480" i="30"/>
  <c r="AB481" i="30"/>
  <c r="AB482" i="30"/>
  <c r="AB483" i="30"/>
  <c r="AB484" i="30"/>
  <c r="AB485" i="30"/>
  <c r="AB486" i="30"/>
  <c r="AB487" i="30"/>
  <c r="AB488" i="30"/>
  <c r="AB489" i="30"/>
  <c r="AB490" i="30"/>
  <c r="AB491" i="30"/>
  <c r="AB492" i="30"/>
  <c r="AB493" i="30"/>
  <c r="AB494" i="30"/>
  <c r="AB495" i="30"/>
  <c r="AB496" i="30"/>
  <c r="AB497" i="30"/>
  <c r="AB498" i="30"/>
  <c r="AB499" i="30"/>
  <c r="AB500" i="30"/>
  <c r="AB501" i="30"/>
  <c r="AB502" i="30"/>
  <c r="AB503" i="30"/>
  <c r="AB504" i="30"/>
  <c r="AB505" i="30"/>
  <c r="AB506" i="30"/>
  <c r="AB507" i="30"/>
  <c r="AB508" i="30"/>
  <c r="AB509" i="30"/>
  <c r="AB510" i="30"/>
  <c r="AB511" i="30"/>
  <c r="AB512" i="30"/>
  <c r="AB513" i="30"/>
  <c r="AB514" i="30"/>
  <c r="AB515" i="30"/>
  <c r="AB516" i="30"/>
  <c r="AB517" i="30"/>
  <c r="AB518" i="30"/>
  <c r="AB519" i="30"/>
  <c r="AB520" i="30"/>
  <c r="AB521" i="30"/>
  <c r="AB522" i="30"/>
  <c r="AB523" i="30"/>
  <c r="AB524" i="30"/>
  <c r="AB525" i="30"/>
  <c r="AB526" i="30"/>
  <c r="AB527" i="30"/>
  <c r="AB528" i="30"/>
  <c r="AB529" i="30"/>
  <c r="AB530" i="30"/>
  <c r="AB531" i="30"/>
  <c r="AB532" i="30"/>
  <c r="AB533" i="30"/>
  <c r="AB534" i="30"/>
  <c r="AB535" i="30"/>
  <c r="AB536" i="30"/>
  <c r="AB537" i="30"/>
  <c r="AB538" i="30"/>
  <c r="AB539" i="30"/>
  <c r="AB540" i="30"/>
  <c r="AB541" i="30"/>
  <c r="AB542" i="30"/>
  <c r="AB543" i="30"/>
  <c r="AB544" i="30"/>
  <c r="AB545" i="30"/>
  <c r="AB546" i="30"/>
  <c r="AB547" i="30"/>
  <c r="AB548" i="30"/>
  <c r="AB549" i="30"/>
  <c r="AB550" i="30"/>
  <c r="AB551" i="30"/>
  <c r="AB552" i="30"/>
  <c r="AB553" i="30"/>
  <c r="AB554" i="30"/>
  <c r="AB555" i="30"/>
  <c r="AB556" i="30"/>
  <c r="AB557" i="30"/>
  <c r="AB558" i="30"/>
  <c r="AB559" i="30"/>
  <c r="AB560" i="30"/>
  <c r="AB561" i="30"/>
  <c r="AB562" i="30"/>
  <c r="AB563" i="30"/>
  <c r="AB564" i="30"/>
  <c r="AB565" i="30"/>
  <c r="AB566" i="30"/>
  <c r="AB567" i="30"/>
  <c r="AB568" i="30"/>
  <c r="AB569" i="30"/>
  <c r="AB570" i="30"/>
  <c r="AB571" i="30"/>
  <c r="AB572" i="30"/>
  <c r="AB573" i="30"/>
  <c r="AB574" i="30"/>
  <c r="AB575" i="30"/>
  <c r="AB576" i="30"/>
  <c r="AB577" i="30"/>
  <c r="AB578" i="30"/>
  <c r="AB579" i="30"/>
  <c r="AB580" i="30"/>
  <c r="AB581" i="30"/>
  <c r="AB582" i="30"/>
  <c r="AB583" i="30"/>
  <c r="AB584" i="30"/>
  <c r="AB585" i="30"/>
  <c r="AB586" i="30"/>
  <c r="AB587" i="30"/>
  <c r="AB588" i="30"/>
  <c r="AB589" i="30"/>
  <c r="AB590" i="30"/>
  <c r="AB591" i="30"/>
  <c r="AB592" i="30"/>
  <c r="AB593" i="30"/>
  <c r="AB594" i="30"/>
  <c r="AB595" i="30"/>
  <c r="AB596" i="30"/>
  <c r="AB597" i="30"/>
  <c r="AB598" i="30"/>
  <c r="AB599" i="30"/>
  <c r="AB600" i="30"/>
  <c r="AB601" i="30"/>
  <c r="AB602" i="30"/>
  <c r="AB603" i="30"/>
  <c r="AB604" i="30"/>
  <c r="AB605" i="30"/>
  <c r="AB606" i="30"/>
  <c r="AB607" i="30"/>
  <c r="AB608" i="30"/>
  <c r="AB609" i="30"/>
  <c r="AB610" i="30"/>
  <c r="AB611" i="30"/>
  <c r="AB612" i="30"/>
  <c r="AB613" i="30"/>
  <c r="AB614" i="30"/>
  <c r="AB615" i="30"/>
  <c r="AB616" i="30"/>
  <c r="AB617" i="30"/>
  <c r="AB618" i="30"/>
  <c r="AB619" i="30"/>
  <c r="AB620" i="30"/>
  <c r="AB621" i="30"/>
  <c r="AB622" i="30"/>
  <c r="AB623" i="30"/>
  <c r="AB624" i="30"/>
  <c r="AB625" i="30"/>
  <c r="AB626" i="30"/>
  <c r="AB627" i="30"/>
  <c r="AB628" i="30"/>
  <c r="AB629" i="30"/>
  <c r="AB630" i="30"/>
  <c r="AB631" i="30"/>
  <c r="AB632" i="30"/>
  <c r="AB633" i="30"/>
  <c r="AB634" i="30"/>
  <c r="AB635" i="30"/>
  <c r="AB636" i="30"/>
  <c r="AB637" i="30"/>
  <c r="AB638" i="30"/>
  <c r="AB639" i="30"/>
  <c r="AB640" i="30"/>
  <c r="AB641" i="30"/>
  <c r="AB642" i="30"/>
  <c r="AB643" i="30"/>
  <c r="AB644" i="30"/>
  <c r="AB645" i="30"/>
  <c r="AB646" i="30"/>
  <c r="AB647" i="30"/>
  <c r="AB648" i="30"/>
  <c r="AB649" i="30"/>
  <c r="AB650" i="30"/>
  <c r="AB651" i="30"/>
  <c r="AB652" i="30"/>
  <c r="AB653" i="30"/>
  <c r="AB654" i="30"/>
  <c r="AB655" i="30"/>
  <c r="AB656" i="30"/>
  <c r="AB657" i="30"/>
  <c r="AB658" i="30"/>
  <c r="AB659" i="30"/>
  <c r="AB660" i="30"/>
  <c r="AB661" i="30"/>
  <c r="AB662" i="30"/>
  <c r="AB663" i="30"/>
  <c r="AB664" i="30"/>
  <c r="AB665" i="30"/>
  <c r="AB666" i="30"/>
  <c r="AB667" i="30"/>
  <c r="AB668" i="30"/>
  <c r="AB669" i="30"/>
  <c r="AB670" i="30"/>
  <c r="AB671" i="30"/>
  <c r="AB672" i="30"/>
  <c r="AB673" i="30"/>
  <c r="AB674" i="30"/>
  <c r="AB675" i="30"/>
  <c r="AB676" i="30"/>
  <c r="AB677" i="30"/>
  <c r="AB678" i="30"/>
  <c r="AB679" i="30"/>
  <c r="AB680" i="30"/>
  <c r="AB681" i="30"/>
  <c r="AB682" i="30"/>
  <c r="AB683" i="30"/>
  <c r="AB684" i="30"/>
  <c r="AB685" i="30"/>
  <c r="AB686" i="30"/>
  <c r="AB687" i="30"/>
  <c r="AB688" i="30"/>
  <c r="AB689" i="30"/>
  <c r="AB690" i="30"/>
  <c r="AB691" i="30"/>
  <c r="AB692" i="30"/>
  <c r="AB693" i="30"/>
  <c r="AB694" i="30"/>
  <c r="AB695" i="30"/>
  <c r="AB696" i="30"/>
  <c r="AB697" i="30"/>
  <c r="AB698" i="30"/>
  <c r="AB699" i="30"/>
  <c r="AB700" i="30"/>
  <c r="AB701" i="30"/>
  <c r="AB702" i="30"/>
  <c r="AB703" i="30"/>
  <c r="AB704" i="30"/>
  <c r="AB705" i="30"/>
  <c r="AB706" i="30"/>
  <c r="AB707" i="30"/>
  <c r="AB708" i="30"/>
  <c r="AB709" i="30"/>
  <c r="AB710" i="30"/>
  <c r="AB711" i="30"/>
  <c r="AB712" i="30"/>
  <c r="AB713" i="30"/>
  <c r="AB714" i="30"/>
  <c r="AB715" i="30"/>
  <c r="AB716" i="30"/>
  <c r="AB717" i="30"/>
  <c r="AB718" i="30"/>
  <c r="AB719" i="30"/>
  <c r="AB720" i="30"/>
  <c r="AB721" i="30"/>
  <c r="AB722" i="30"/>
  <c r="AB723" i="30"/>
  <c r="AB724" i="30"/>
  <c r="AB725" i="30"/>
  <c r="AB726" i="30"/>
  <c r="AB727" i="30"/>
  <c r="AB728" i="30"/>
  <c r="AB729" i="30"/>
  <c r="AB730" i="30"/>
  <c r="AB731" i="30"/>
  <c r="AB732" i="30"/>
  <c r="AB733" i="30"/>
  <c r="AB734" i="30"/>
  <c r="AB735" i="30"/>
  <c r="AB736" i="30"/>
  <c r="AB737" i="30"/>
  <c r="AB738" i="30"/>
  <c r="AB739" i="30"/>
  <c r="AB740" i="30"/>
  <c r="AB741" i="30"/>
  <c r="AB742" i="30"/>
  <c r="AB743" i="30"/>
  <c r="AB744" i="30"/>
  <c r="AB745" i="30"/>
  <c r="AB746" i="30"/>
  <c r="AB747" i="30"/>
  <c r="AB748" i="30"/>
  <c r="AB749" i="30"/>
  <c r="AB750" i="30"/>
  <c r="AB751" i="30"/>
  <c r="AB752" i="30"/>
  <c r="AB753" i="30"/>
  <c r="AB754" i="30"/>
  <c r="AB755" i="30"/>
  <c r="AB756" i="30"/>
  <c r="AB757" i="30"/>
  <c r="AB758" i="30"/>
  <c r="AB759" i="30"/>
  <c r="EO13" i="30"/>
  <c r="EX13" i="30"/>
  <c r="EY13" i="30"/>
  <c r="FB13" i="30"/>
  <c r="FC13" i="30"/>
  <c r="FD13" i="30"/>
  <c r="FE13" i="30"/>
  <c r="EQ14" i="30"/>
  <c r="ER14" i="30"/>
  <c r="ES14" i="30"/>
  <c r="S3" i="30"/>
  <c r="S4" i="30"/>
  <c r="S5" i="30"/>
  <c r="S6" i="30"/>
  <c r="S7" i="30"/>
  <c r="S8" i="30"/>
  <c r="S9" i="30"/>
  <c r="S10" i="30"/>
  <c r="S11" i="30"/>
  <c r="S12" i="30"/>
  <c r="S13" i="30"/>
  <c r="S14" i="30"/>
  <c r="S15" i="30"/>
  <c r="S16" i="30"/>
  <c r="S17" i="30"/>
  <c r="S18" i="30"/>
  <c r="S19" i="30"/>
  <c r="S20" i="30"/>
  <c r="S21" i="30"/>
  <c r="S22" i="30"/>
  <c r="S23" i="30"/>
  <c r="S24" i="30"/>
  <c r="S25" i="30"/>
  <c r="S26" i="30"/>
  <c r="S27" i="30"/>
  <c r="S28" i="30"/>
  <c r="S29" i="30"/>
  <c r="S30" i="30"/>
  <c r="S31" i="30"/>
  <c r="S32" i="30"/>
  <c r="S33" i="30"/>
  <c r="S34" i="30"/>
  <c r="S35" i="30"/>
  <c r="S36" i="30"/>
  <c r="S37" i="30"/>
  <c r="S38" i="30"/>
  <c r="S39" i="30"/>
  <c r="S40" i="30"/>
  <c r="S41" i="30"/>
  <c r="S42" i="30"/>
  <c r="S43" i="30"/>
  <c r="S44" i="30"/>
  <c r="S45" i="30"/>
  <c r="S46" i="30"/>
  <c r="S47" i="30"/>
  <c r="S48" i="30"/>
  <c r="S49" i="30"/>
  <c r="S50" i="30"/>
  <c r="S51" i="30"/>
  <c r="S52" i="30"/>
  <c r="S53" i="30"/>
  <c r="S54" i="30"/>
  <c r="S55" i="30"/>
  <c r="S56" i="30"/>
  <c r="S57" i="30"/>
  <c r="S58" i="30"/>
  <c r="S59" i="30"/>
  <c r="S60" i="30"/>
  <c r="S61" i="30"/>
  <c r="S62" i="30"/>
  <c r="S63" i="30"/>
  <c r="S64" i="30"/>
  <c r="S65" i="30"/>
  <c r="S66" i="30"/>
  <c r="S67" i="30"/>
  <c r="S68" i="30"/>
  <c r="S69" i="30"/>
  <c r="S70" i="30"/>
  <c r="S71" i="30"/>
  <c r="S72" i="30"/>
  <c r="S73" i="30"/>
  <c r="S74" i="30"/>
  <c r="S75" i="30"/>
  <c r="S76" i="30"/>
  <c r="S77" i="30"/>
  <c r="S78" i="30"/>
  <c r="S79" i="30"/>
  <c r="S80" i="30"/>
  <c r="S81" i="30"/>
  <c r="S82" i="30"/>
  <c r="S83" i="30"/>
  <c r="S84" i="30"/>
  <c r="S85" i="30"/>
  <c r="S86" i="30"/>
  <c r="S87" i="30"/>
  <c r="S88" i="30"/>
  <c r="S89" i="30"/>
  <c r="S90" i="30"/>
  <c r="S91" i="30"/>
  <c r="S92" i="30"/>
  <c r="S93" i="30"/>
  <c r="S94" i="30"/>
  <c r="S95" i="30"/>
  <c r="S96" i="30"/>
  <c r="S97" i="30"/>
  <c r="S98" i="30"/>
  <c r="S99" i="30"/>
  <c r="S100" i="30"/>
  <c r="S101" i="30"/>
  <c r="S102" i="30"/>
  <c r="S103" i="30"/>
  <c r="S104" i="30"/>
  <c r="S105" i="30"/>
  <c r="S106" i="30"/>
  <c r="S107" i="30"/>
  <c r="S108" i="30"/>
  <c r="S109" i="30"/>
  <c r="S110" i="30"/>
  <c r="S111" i="30"/>
  <c r="S112" i="30"/>
  <c r="S113" i="30"/>
  <c r="S114" i="30"/>
  <c r="S115" i="30"/>
  <c r="S116" i="30"/>
  <c r="S117" i="30"/>
  <c r="S118" i="30"/>
  <c r="S119" i="30"/>
  <c r="S120" i="30"/>
  <c r="S121" i="30"/>
  <c r="S122" i="30"/>
  <c r="S123" i="30"/>
  <c r="S124" i="30"/>
  <c r="S125" i="30"/>
  <c r="S126" i="30"/>
  <c r="S127" i="30"/>
  <c r="S128" i="30"/>
  <c r="S129" i="30"/>
  <c r="S130" i="30"/>
  <c r="S131" i="30"/>
  <c r="S132" i="30"/>
  <c r="S133" i="30"/>
  <c r="S134" i="30"/>
  <c r="S135" i="30"/>
  <c r="S136" i="30"/>
  <c r="S137" i="30"/>
  <c r="S138" i="30"/>
  <c r="S139" i="30"/>
  <c r="S140" i="30"/>
  <c r="S141" i="30"/>
  <c r="S142" i="30"/>
  <c r="S143" i="30"/>
  <c r="S144" i="30"/>
  <c r="S145" i="30"/>
  <c r="S146" i="30"/>
  <c r="S147" i="30"/>
  <c r="S148" i="30"/>
  <c r="S149" i="30"/>
  <c r="S150" i="30"/>
  <c r="S151" i="30"/>
  <c r="S152" i="30"/>
  <c r="S153" i="30"/>
  <c r="S154" i="30"/>
  <c r="S155" i="30"/>
  <c r="S156" i="30"/>
  <c r="S157" i="30"/>
  <c r="S158" i="30"/>
  <c r="S159" i="30"/>
  <c r="S160" i="30"/>
  <c r="S161" i="30"/>
  <c r="S162" i="30"/>
  <c r="S163" i="30"/>
  <c r="S164" i="30"/>
  <c r="S165" i="30"/>
  <c r="S166" i="30"/>
  <c r="S167" i="30"/>
  <c r="S168" i="30"/>
  <c r="S169" i="30"/>
  <c r="S170" i="30"/>
  <c r="S171" i="30"/>
  <c r="S172" i="30"/>
  <c r="S173" i="30"/>
  <c r="S174" i="30"/>
  <c r="S175" i="30"/>
  <c r="S176" i="30"/>
  <c r="S177" i="30"/>
  <c r="S178" i="30"/>
  <c r="S179" i="30"/>
  <c r="S180" i="30"/>
  <c r="S181" i="30"/>
  <c r="S182" i="30"/>
  <c r="S183" i="30"/>
  <c r="S184" i="30"/>
  <c r="S185" i="30"/>
  <c r="S186" i="30"/>
  <c r="S187" i="30"/>
  <c r="S188" i="30"/>
  <c r="S189" i="30"/>
  <c r="S190" i="30"/>
  <c r="S191" i="30"/>
  <c r="S192" i="30"/>
  <c r="S193" i="30"/>
  <c r="S194" i="30"/>
  <c r="S195" i="30"/>
  <c r="S196" i="30"/>
  <c r="S197" i="30"/>
  <c r="S198" i="30"/>
  <c r="S199" i="30"/>
  <c r="S200" i="30"/>
  <c r="S201" i="30"/>
  <c r="S202" i="30"/>
  <c r="S203" i="30"/>
  <c r="S204" i="30"/>
  <c r="S205" i="30"/>
  <c r="S206" i="30"/>
  <c r="S207" i="30"/>
  <c r="S208" i="30"/>
  <c r="S209" i="30"/>
  <c r="S210" i="30"/>
  <c r="S211" i="30"/>
  <c r="S212" i="30"/>
  <c r="S213" i="30"/>
  <c r="S214" i="30"/>
  <c r="S215" i="30"/>
  <c r="S216" i="30"/>
  <c r="S217" i="30"/>
  <c r="S218" i="30"/>
  <c r="S219" i="30"/>
  <c r="S220" i="30"/>
  <c r="S221" i="30"/>
  <c r="S222" i="30"/>
  <c r="S223" i="30"/>
  <c r="S224" i="30"/>
  <c r="S225" i="30"/>
  <c r="S226" i="30"/>
  <c r="S227" i="30"/>
  <c r="S228" i="30"/>
  <c r="S229" i="30"/>
  <c r="S230" i="30"/>
  <c r="S231" i="30"/>
  <c r="S232" i="30"/>
  <c r="S233" i="30"/>
  <c r="S234" i="30"/>
  <c r="S235" i="30"/>
  <c r="S236" i="30"/>
  <c r="S237" i="30"/>
  <c r="S238" i="30"/>
  <c r="S239" i="30"/>
  <c r="S240" i="30"/>
  <c r="S241" i="30"/>
  <c r="S242" i="30"/>
  <c r="S243" i="30"/>
  <c r="S244" i="30"/>
  <c r="S245" i="30"/>
  <c r="S246" i="30"/>
  <c r="S247" i="30"/>
  <c r="S248" i="30"/>
  <c r="S249" i="30"/>
  <c r="S250" i="30"/>
  <c r="S251" i="30"/>
  <c r="S252" i="30"/>
  <c r="S253" i="30"/>
  <c r="S254" i="30"/>
  <c r="S255" i="30"/>
  <c r="S256" i="30"/>
  <c r="S257" i="30"/>
  <c r="S258" i="30"/>
  <c r="S259" i="30"/>
  <c r="S260" i="30"/>
  <c r="S261" i="30"/>
  <c r="S262" i="30"/>
  <c r="S263" i="30"/>
  <c r="S264" i="30"/>
  <c r="S265" i="30"/>
  <c r="S266" i="30"/>
  <c r="S267" i="30"/>
  <c r="S268" i="30"/>
  <c r="S269" i="30"/>
  <c r="S270" i="30"/>
  <c r="S271" i="30"/>
  <c r="S272" i="30"/>
  <c r="S273" i="30"/>
  <c r="S274" i="30"/>
  <c r="S275" i="30"/>
  <c r="S276" i="30"/>
  <c r="S277" i="30"/>
  <c r="S278" i="30"/>
  <c r="S279" i="30"/>
  <c r="S280" i="30"/>
  <c r="S281" i="30"/>
  <c r="S282" i="30"/>
  <c r="S283" i="30"/>
  <c r="S284" i="30"/>
  <c r="S285" i="30"/>
  <c r="S286" i="30"/>
  <c r="S287" i="30"/>
  <c r="S288" i="30"/>
  <c r="S289" i="30"/>
  <c r="S290" i="30"/>
  <c r="S291" i="30"/>
  <c r="S292" i="30"/>
  <c r="S293" i="30"/>
  <c r="S294" i="30"/>
  <c r="S295" i="30"/>
  <c r="S296" i="30"/>
  <c r="S297" i="30"/>
  <c r="S298" i="30"/>
  <c r="S299" i="30"/>
  <c r="S300" i="30"/>
  <c r="S301" i="30"/>
  <c r="S302" i="30"/>
  <c r="S303" i="30"/>
  <c r="S304" i="30"/>
  <c r="S305" i="30"/>
  <c r="S306" i="30"/>
  <c r="S307" i="30"/>
  <c r="S308" i="30"/>
  <c r="S309" i="30"/>
  <c r="S310" i="30"/>
  <c r="S311" i="30"/>
  <c r="S312" i="30"/>
  <c r="S313" i="30"/>
  <c r="S314" i="30"/>
  <c r="S315" i="30"/>
  <c r="S316" i="30"/>
  <c r="S317" i="30"/>
  <c r="S318" i="30"/>
  <c r="S319" i="30"/>
  <c r="S320" i="30"/>
  <c r="S321" i="30"/>
  <c r="S322" i="30"/>
  <c r="S323" i="30"/>
  <c r="S324" i="30"/>
  <c r="S325" i="30"/>
  <c r="S326" i="30"/>
  <c r="S327" i="30"/>
  <c r="S328" i="30"/>
  <c r="S329" i="30"/>
  <c r="S330" i="30"/>
  <c r="S331" i="30"/>
  <c r="S332" i="30"/>
  <c r="S333" i="30"/>
  <c r="S334" i="30"/>
  <c r="S335" i="30"/>
  <c r="S336" i="30"/>
  <c r="S337" i="30"/>
  <c r="S338" i="30"/>
  <c r="S339" i="30"/>
  <c r="S340" i="30"/>
  <c r="S341" i="30"/>
  <c r="S342" i="30"/>
  <c r="S343" i="30"/>
  <c r="S344" i="30"/>
  <c r="S345" i="30"/>
  <c r="S346" i="30"/>
  <c r="S347" i="30"/>
  <c r="S348" i="30"/>
  <c r="S349" i="30"/>
  <c r="S350" i="30"/>
  <c r="S351" i="30"/>
  <c r="S352" i="30"/>
  <c r="S353" i="30"/>
  <c r="S354" i="30"/>
  <c r="S355" i="30"/>
  <c r="S356" i="30"/>
  <c r="S357" i="30"/>
  <c r="S358" i="30"/>
  <c r="S359" i="30"/>
  <c r="S360" i="30"/>
  <c r="S361" i="30"/>
  <c r="S362" i="30"/>
  <c r="S363" i="30"/>
  <c r="S364" i="30"/>
  <c r="S365" i="30"/>
  <c r="S366" i="30"/>
  <c r="S367" i="30"/>
  <c r="S368" i="30"/>
  <c r="S369" i="30"/>
  <c r="S370" i="30"/>
  <c r="S371" i="30"/>
  <c r="S372" i="30"/>
  <c r="S373" i="30"/>
  <c r="S374" i="30"/>
  <c r="S375" i="30"/>
  <c r="S376" i="30"/>
  <c r="S377" i="30"/>
  <c r="S378" i="30"/>
  <c r="S379" i="30"/>
  <c r="S380" i="30"/>
  <c r="S381" i="30"/>
  <c r="S382" i="30"/>
  <c r="S383" i="30"/>
  <c r="S384" i="30"/>
  <c r="S385" i="30"/>
  <c r="S386" i="30"/>
  <c r="S387" i="30"/>
  <c r="S388" i="30"/>
  <c r="S389" i="30"/>
  <c r="S390" i="30"/>
  <c r="S391" i="30"/>
  <c r="S392" i="30"/>
  <c r="S393" i="30"/>
  <c r="S394" i="30"/>
  <c r="S395" i="30"/>
  <c r="S396" i="30"/>
  <c r="S397" i="30"/>
  <c r="S398" i="30"/>
  <c r="S399" i="30"/>
  <c r="S400" i="30"/>
  <c r="S401" i="30"/>
  <c r="S402" i="30"/>
  <c r="S403" i="30"/>
  <c r="S404" i="30"/>
  <c r="S405" i="30"/>
  <c r="S406" i="30"/>
  <c r="S407" i="30"/>
  <c r="S408" i="30"/>
  <c r="S409" i="30"/>
  <c r="S410" i="30"/>
  <c r="S411" i="30"/>
  <c r="S412" i="30"/>
  <c r="S413" i="30"/>
  <c r="S414" i="30"/>
  <c r="S415" i="30"/>
  <c r="S416" i="30"/>
  <c r="S417" i="30"/>
  <c r="S418" i="30"/>
  <c r="S419" i="30"/>
  <c r="S420" i="30"/>
  <c r="S421" i="30"/>
  <c r="S422" i="30"/>
  <c r="S423" i="30"/>
  <c r="S424" i="30"/>
  <c r="S425" i="30"/>
  <c r="S426" i="30"/>
  <c r="S427" i="30"/>
  <c r="S428" i="30"/>
  <c r="S429" i="30"/>
  <c r="S430" i="30"/>
  <c r="S431" i="30"/>
  <c r="S432" i="30"/>
  <c r="S433" i="30"/>
  <c r="S434" i="30"/>
  <c r="S435" i="30"/>
  <c r="S436" i="30"/>
  <c r="S437" i="30"/>
  <c r="S438" i="30"/>
  <c r="S439" i="30"/>
  <c r="S440" i="30"/>
  <c r="S441" i="30"/>
  <c r="S442" i="30"/>
  <c r="S443" i="30"/>
  <c r="S444" i="30"/>
  <c r="S445" i="30"/>
  <c r="S446" i="30"/>
  <c r="S447" i="30"/>
  <c r="S448" i="30"/>
  <c r="S449" i="30"/>
  <c r="S450" i="30"/>
  <c r="S451" i="30"/>
  <c r="S452" i="30"/>
  <c r="S453" i="30"/>
  <c r="S454" i="30"/>
  <c r="S455" i="30"/>
  <c r="S456" i="30"/>
  <c r="S457" i="30"/>
  <c r="S458" i="30"/>
  <c r="S459" i="30"/>
  <c r="S460" i="30"/>
  <c r="S461" i="30"/>
  <c r="S462" i="30"/>
  <c r="S463" i="30"/>
  <c r="S464" i="30"/>
  <c r="S465" i="30"/>
  <c r="S466" i="30"/>
  <c r="S467" i="30"/>
  <c r="S468" i="30"/>
  <c r="S469" i="30"/>
  <c r="S470" i="30"/>
  <c r="S471" i="30"/>
  <c r="S472" i="30"/>
  <c r="S473" i="30"/>
  <c r="S474" i="30"/>
  <c r="S475" i="30"/>
  <c r="S476" i="30"/>
  <c r="S477" i="30"/>
  <c r="S478" i="30"/>
  <c r="S479" i="30"/>
  <c r="S480" i="30"/>
  <c r="S481" i="30"/>
  <c r="S482" i="30"/>
  <c r="S483" i="30"/>
  <c r="S484" i="30"/>
  <c r="S485" i="30"/>
  <c r="S486" i="30"/>
  <c r="S487" i="30"/>
  <c r="S488" i="30"/>
  <c r="S489" i="30"/>
  <c r="S490" i="30"/>
  <c r="S491" i="30"/>
  <c r="S492" i="30"/>
  <c r="S493" i="30"/>
  <c r="S494" i="30"/>
  <c r="S495" i="30"/>
  <c r="S496" i="30"/>
  <c r="S497" i="30"/>
  <c r="S498" i="30"/>
  <c r="S499" i="30"/>
  <c r="S500" i="30"/>
  <c r="S501" i="30"/>
  <c r="S502" i="30"/>
  <c r="S503" i="30"/>
  <c r="S504" i="30"/>
  <c r="S505" i="30"/>
  <c r="S506" i="30"/>
  <c r="S507" i="30"/>
  <c r="S508" i="30"/>
  <c r="S509" i="30"/>
  <c r="S510" i="30"/>
  <c r="S511" i="30"/>
  <c r="S512" i="30"/>
  <c r="S513" i="30"/>
  <c r="S514" i="30"/>
  <c r="S515" i="30"/>
  <c r="S516" i="30"/>
  <c r="S517" i="30"/>
  <c r="S518" i="30"/>
  <c r="S519" i="30"/>
  <c r="S520" i="30"/>
  <c r="S521" i="30"/>
  <c r="S522" i="30"/>
  <c r="S523" i="30"/>
  <c r="S524" i="30"/>
  <c r="S525" i="30"/>
  <c r="S526" i="30"/>
  <c r="S527" i="30"/>
  <c r="S528" i="30"/>
  <c r="S529" i="30"/>
  <c r="S530" i="30"/>
  <c r="S531" i="30"/>
  <c r="S532" i="30"/>
  <c r="S533" i="30"/>
  <c r="S534" i="30"/>
  <c r="S535" i="30"/>
  <c r="S536" i="30"/>
  <c r="S537" i="30"/>
  <c r="S538" i="30"/>
  <c r="S539" i="30"/>
  <c r="S540" i="30"/>
  <c r="S541" i="30"/>
  <c r="S542" i="30"/>
  <c r="S543" i="30"/>
  <c r="S544" i="30"/>
  <c r="S545" i="30"/>
  <c r="S546" i="30"/>
  <c r="S547" i="30"/>
  <c r="S548" i="30"/>
  <c r="S549" i="30"/>
  <c r="S550" i="30"/>
  <c r="S551" i="30"/>
  <c r="S552" i="30"/>
  <c r="S553" i="30"/>
  <c r="S554" i="30"/>
  <c r="S555" i="30"/>
  <c r="S556" i="30"/>
  <c r="S557" i="30"/>
  <c r="S558" i="30"/>
  <c r="S559" i="30"/>
  <c r="S560" i="30"/>
  <c r="S561" i="30"/>
  <c r="S562" i="30"/>
  <c r="S563" i="30"/>
  <c r="S564" i="30"/>
  <c r="S565" i="30"/>
  <c r="S566" i="30"/>
  <c r="S567" i="30"/>
  <c r="S568" i="30"/>
  <c r="S569" i="30"/>
  <c r="S570" i="30"/>
  <c r="S571" i="30"/>
  <c r="S572" i="30"/>
  <c r="S573" i="30"/>
  <c r="S574" i="30"/>
  <c r="S575" i="30"/>
  <c r="S576" i="30"/>
  <c r="S577" i="30"/>
  <c r="S578" i="30"/>
  <c r="S579" i="30"/>
  <c r="S580" i="30"/>
  <c r="S581" i="30"/>
  <c r="S582" i="30"/>
  <c r="S583" i="30"/>
  <c r="S584" i="30"/>
  <c r="S585" i="30"/>
  <c r="S586" i="30"/>
  <c r="S587" i="30"/>
  <c r="S588" i="30"/>
  <c r="S589" i="30"/>
  <c r="S590" i="30"/>
  <c r="S591" i="30"/>
  <c r="S592" i="30"/>
  <c r="S593" i="30"/>
  <c r="S594" i="30"/>
  <c r="S595" i="30"/>
  <c r="S596" i="30"/>
  <c r="S597" i="30"/>
  <c r="S598" i="30"/>
  <c r="S599" i="30"/>
  <c r="S600" i="30"/>
  <c r="S601" i="30"/>
  <c r="S602" i="30"/>
  <c r="S603" i="30"/>
  <c r="S604" i="30"/>
  <c r="S605" i="30"/>
  <c r="S606" i="30"/>
  <c r="S607" i="30"/>
  <c r="S608" i="30"/>
  <c r="S609" i="30"/>
  <c r="S610" i="30"/>
  <c r="S611" i="30"/>
  <c r="S612" i="30"/>
  <c r="S613" i="30"/>
  <c r="S614" i="30"/>
  <c r="S615" i="30"/>
  <c r="S616" i="30"/>
  <c r="S617" i="30"/>
  <c r="S618" i="30"/>
  <c r="S619" i="30"/>
  <c r="S620" i="30"/>
  <c r="S621" i="30"/>
  <c r="S622" i="30"/>
  <c r="S623" i="30"/>
  <c r="S624" i="30"/>
  <c r="S625" i="30"/>
  <c r="S626" i="30"/>
  <c r="S627" i="30"/>
  <c r="S628" i="30"/>
  <c r="S629" i="30"/>
  <c r="S630" i="30"/>
  <c r="S631" i="30"/>
  <c r="S632" i="30"/>
  <c r="S633" i="30"/>
  <c r="S634" i="30"/>
  <c r="S635" i="30"/>
  <c r="S636" i="30"/>
  <c r="S637" i="30"/>
  <c r="S638" i="30"/>
  <c r="S639" i="30"/>
  <c r="S640" i="30"/>
  <c r="S641" i="30"/>
  <c r="S642" i="30"/>
  <c r="S643" i="30"/>
  <c r="S644" i="30"/>
  <c r="S645" i="30"/>
  <c r="S646" i="30"/>
  <c r="S647" i="30"/>
  <c r="S648" i="30"/>
  <c r="S649" i="30"/>
  <c r="S650" i="30"/>
  <c r="S651" i="30"/>
  <c r="S652" i="30"/>
  <c r="S653" i="30"/>
  <c r="S654" i="30"/>
  <c r="S655" i="30"/>
  <c r="S656" i="30"/>
  <c r="S657" i="30"/>
  <c r="S658" i="30"/>
  <c r="S659" i="30"/>
  <c r="S660" i="30"/>
  <c r="S661" i="30"/>
  <c r="S662" i="30"/>
  <c r="S663" i="30"/>
  <c r="S664" i="30"/>
  <c r="S665" i="30"/>
  <c r="S666" i="30"/>
  <c r="S667" i="30"/>
  <c r="S668" i="30"/>
  <c r="S669" i="30"/>
  <c r="S670" i="30"/>
  <c r="S671" i="30"/>
  <c r="S672" i="30"/>
  <c r="S673" i="30"/>
  <c r="S674" i="30"/>
  <c r="S675" i="30"/>
  <c r="S676" i="30"/>
  <c r="S677" i="30"/>
  <c r="S678" i="30"/>
  <c r="S679" i="30"/>
  <c r="S680" i="30"/>
  <c r="S681" i="30"/>
  <c r="S682" i="30"/>
  <c r="S683" i="30"/>
  <c r="S684" i="30"/>
  <c r="S685" i="30"/>
  <c r="S686" i="30"/>
  <c r="S687" i="30"/>
  <c r="S688" i="30"/>
  <c r="S689" i="30"/>
  <c r="S690" i="30"/>
  <c r="S691" i="30"/>
  <c r="S692" i="30"/>
  <c r="S693" i="30"/>
  <c r="S694" i="30"/>
  <c r="S695" i="30"/>
  <c r="S696" i="30"/>
  <c r="S697" i="30"/>
  <c r="S698" i="30"/>
  <c r="S699" i="30"/>
  <c r="S700" i="30"/>
  <c r="S701" i="30"/>
  <c r="S702" i="30"/>
  <c r="S703" i="30"/>
  <c r="S704" i="30"/>
  <c r="S705" i="30"/>
  <c r="S706" i="30"/>
  <c r="S707" i="30"/>
  <c r="S708" i="30"/>
  <c r="S709" i="30"/>
  <c r="S710" i="30"/>
  <c r="S711" i="30"/>
  <c r="S712" i="30"/>
  <c r="S713" i="30"/>
  <c r="S714" i="30"/>
  <c r="S715" i="30"/>
  <c r="S716" i="30"/>
  <c r="S717" i="30"/>
  <c r="S718" i="30"/>
  <c r="S719" i="30"/>
  <c r="S720" i="30"/>
  <c r="S721" i="30"/>
  <c r="S722" i="30"/>
  <c r="S723" i="30"/>
  <c r="S724" i="30"/>
  <c r="S725" i="30"/>
  <c r="S726" i="30"/>
  <c r="S727" i="30"/>
  <c r="S728" i="30"/>
  <c r="S729" i="30"/>
  <c r="S730" i="30"/>
  <c r="S731" i="30"/>
  <c r="S732" i="30"/>
  <c r="S733" i="30"/>
  <c r="S734" i="30"/>
  <c r="S735" i="30"/>
  <c r="S736" i="30"/>
  <c r="S737" i="30"/>
  <c r="S738" i="30"/>
  <c r="S739" i="30"/>
  <c r="S740" i="30"/>
  <c r="S741" i="30"/>
  <c r="S742" i="30"/>
  <c r="S743" i="30"/>
  <c r="S744" i="30"/>
  <c r="S745" i="30"/>
  <c r="S746" i="30"/>
  <c r="S747" i="30"/>
  <c r="S748" i="30"/>
  <c r="S749" i="30"/>
  <c r="S750" i="30"/>
  <c r="S751" i="30"/>
  <c r="S752" i="30"/>
  <c r="S753" i="30"/>
  <c r="S754" i="30"/>
  <c r="S755" i="30"/>
  <c r="S756" i="30"/>
  <c r="S757" i="30"/>
  <c r="S758" i="30"/>
  <c r="S759" i="30"/>
  <c r="EV14" i="30"/>
  <c r="EW14" i="30"/>
  <c r="T3" i="30"/>
  <c r="T4" i="30"/>
  <c r="T5" i="30"/>
  <c r="T6" i="30"/>
  <c r="T7" i="30"/>
  <c r="T8" i="30"/>
  <c r="T9" i="30"/>
  <c r="T10" i="30"/>
  <c r="T11" i="30"/>
  <c r="T12" i="30"/>
  <c r="T13" i="30"/>
  <c r="T14" i="30"/>
  <c r="T15" i="30"/>
  <c r="T16" i="30"/>
  <c r="T17" i="30"/>
  <c r="T18" i="30"/>
  <c r="T19" i="30"/>
  <c r="T20" i="30"/>
  <c r="T21" i="30"/>
  <c r="T22" i="30"/>
  <c r="T23" i="30"/>
  <c r="T24" i="30"/>
  <c r="T25" i="30"/>
  <c r="T26" i="30"/>
  <c r="T27" i="30"/>
  <c r="T28" i="30"/>
  <c r="T29" i="30"/>
  <c r="T30" i="30"/>
  <c r="T31" i="30"/>
  <c r="T32" i="30"/>
  <c r="T33" i="30"/>
  <c r="T34" i="30"/>
  <c r="T35" i="30"/>
  <c r="T36" i="30"/>
  <c r="T37" i="30"/>
  <c r="T38" i="30"/>
  <c r="T39" i="30"/>
  <c r="T40" i="30"/>
  <c r="T41" i="30"/>
  <c r="T42" i="30"/>
  <c r="T43" i="30"/>
  <c r="T44" i="30"/>
  <c r="T45" i="30"/>
  <c r="T46" i="30"/>
  <c r="T47" i="30"/>
  <c r="T48" i="30"/>
  <c r="T49" i="30"/>
  <c r="T50" i="30"/>
  <c r="T51" i="30"/>
  <c r="T52" i="30"/>
  <c r="T53" i="30"/>
  <c r="T54" i="30"/>
  <c r="T55" i="30"/>
  <c r="T56" i="30"/>
  <c r="T57" i="30"/>
  <c r="T58" i="30"/>
  <c r="T59" i="30"/>
  <c r="T60" i="30"/>
  <c r="T61" i="30"/>
  <c r="T62" i="30"/>
  <c r="T63" i="30"/>
  <c r="T64" i="30"/>
  <c r="T65" i="30"/>
  <c r="T66" i="30"/>
  <c r="T67" i="30"/>
  <c r="T68" i="30"/>
  <c r="T69" i="30"/>
  <c r="T70" i="30"/>
  <c r="T71" i="30"/>
  <c r="T72" i="30"/>
  <c r="T73" i="30"/>
  <c r="T74" i="30"/>
  <c r="T75" i="30"/>
  <c r="T76" i="30"/>
  <c r="T77" i="30"/>
  <c r="T78" i="30"/>
  <c r="T79" i="30"/>
  <c r="T80" i="30"/>
  <c r="T81" i="30"/>
  <c r="T82" i="30"/>
  <c r="T83" i="30"/>
  <c r="T84" i="30"/>
  <c r="T85" i="30"/>
  <c r="T86" i="30"/>
  <c r="T87" i="30"/>
  <c r="T88" i="30"/>
  <c r="T89" i="30"/>
  <c r="T90" i="30"/>
  <c r="T91" i="30"/>
  <c r="T92" i="30"/>
  <c r="T93" i="30"/>
  <c r="T94" i="30"/>
  <c r="T95" i="30"/>
  <c r="T96" i="30"/>
  <c r="T97" i="30"/>
  <c r="T98" i="30"/>
  <c r="T99" i="30"/>
  <c r="T100" i="30"/>
  <c r="T101" i="30"/>
  <c r="T102" i="30"/>
  <c r="T103" i="30"/>
  <c r="T104" i="30"/>
  <c r="T105" i="30"/>
  <c r="T106" i="30"/>
  <c r="T107" i="30"/>
  <c r="T108" i="30"/>
  <c r="T109" i="30"/>
  <c r="T110" i="30"/>
  <c r="T111" i="30"/>
  <c r="T112" i="30"/>
  <c r="T113" i="30"/>
  <c r="T114" i="30"/>
  <c r="T115" i="30"/>
  <c r="T116" i="30"/>
  <c r="T117" i="30"/>
  <c r="T118" i="30"/>
  <c r="T119" i="30"/>
  <c r="T120" i="30"/>
  <c r="T121" i="30"/>
  <c r="T122" i="30"/>
  <c r="T123" i="30"/>
  <c r="T124" i="30"/>
  <c r="T125" i="30"/>
  <c r="T126" i="30"/>
  <c r="T127" i="30"/>
  <c r="T128" i="30"/>
  <c r="T129" i="30"/>
  <c r="T130" i="30"/>
  <c r="T131" i="30"/>
  <c r="T132" i="30"/>
  <c r="T133" i="30"/>
  <c r="T134" i="30"/>
  <c r="T135" i="30"/>
  <c r="T136" i="30"/>
  <c r="T137" i="30"/>
  <c r="T138" i="30"/>
  <c r="T139" i="30"/>
  <c r="T140" i="30"/>
  <c r="T141" i="30"/>
  <c r="T142" i="30"/>
  <c r="T143" i="30"/>
  <c r="T144" i="30"/>
  <c r="T145" i="30"/>
  <c r="T146" i="30"/>
  <c r="T147" i="30"/>
  <c r="T148" i="30"/>
  <c r="T149" i="30"/>
  <c r="T150" i="30"/>
  <c r="T151" i="30"/>
  <c r="T152" i="30"/>
  <c r="T153" i="30"/>
  <c r="T154" i="30"/>
  <c r="T155" i="30"/>
  <c r="T156" i="30"/>
  <c r="T157" i="30"/>
  <c r="T158" i="30"/>
  <c r="T159" i="30"/>
  <c r="T160" i="30"/>
  <c r="T161" i="30"/>
  <c r="T162" i="30"/>
  <c r="T163" i="30"/>
  <c r="T164" i="30"/>
  <c r="T165" i="30"/>
  <c r="T166" i="30"/>
  <c r="T167" i="30"/>
  <c r="T168" i="30"/>
  <c r="T169" i="30"/>
  <c r="T170" i="30"/>
  <c r="T171" i="30"/>
  <c r="T172" i="30"/>
  <c r="T173" i="30"/>
  <c r="T174" i="30"/>
  <c r="T175" i="30"/>
  <c r="T176" i="30"/>
  <c r="T177" i="30"/>
  <c r="T178" i="30"/>
  <c r="T179" i="30"/>
  <c r="T180" i="30"/>
  <c r="T181" i="30"/>
  <c r="T182" i="30"/>
  <c r="T183" i="30"/>
  <c r="T184" i="30"/>
  <c r="T185" i="30"/>
  <c r="T186" i="30"/>
  <c r="T187" i="30"/>
  <c r="T188" i="30"/>
  <c r="T189" i="30"/>
  <c r="T190" i="30"/>
  <c r="T191" i="30"/>
  <c r="T192" i="30"/>
  <c r="T193" i="30"/>
  <c r="T194" i="30"/>
  <c r="T195" i="30"/>
  <c r="T196" i="30"/>
  <c r="T197" i="30"/>
  <c r="T198" i="30"/>
  <c r="T199" i="30"/>
  <c r="T200" i="30"/>
  <c r="T201" i="30"/>
  <c r="T202" i="30"/>
  <c r="T203" i="30"/>
  <c r="T204" i="30"/>
  <c r="T205" i="30"/>
  <c r="T206" i="30"/>
  <c r="T207" i="30"/>
  <c r="T208" i="30"/>
  <c r="T209" i="30"/>
  <c r="T210" i="30"/>
  <c r="T211" i="30"/>
  <c r="T212" i="30"/>
  <c r="T213" i="30"/>
  <c r="T214" i="30"/>
  <c r="T215" i="30"/>
  <c r="T216" i="30"/>
  <c r="T217" i="30"/>
  <c r="T218" i="30"/>
  <c r="T219" i="30"/>
  <c r="T220" i="30"/>
  <c r="T221" i="30"/>
  <c r="T222" i="30"/>
  <c r="T223" i="30"/>
  <c r="T224" i="30"/>
  <c r="T225" i="30"/>
  <c r="T226" i="30"/>
  <c r="T227" i="30"/>
  <c r="T228" i="30"/>
  <c r="T229" i="30"/>
  <c r="T230" i="30"/>
  <c r="T231" i="30"/>
  <c r="T232" i="30"/>
  <c r="T233" i="30"/>
  <c r="T234" i="30"/>
  <c r="T235" i="30"/>
  <c r="T236" i="30"/>
  <c r="T237" i="30"/>
  <c r="T238" i="30"/>
  <c r="T239" i="30"/>
  <c r="T240" i="30"/>
  <c r="T241" i="30"/>
  <c r="T242" i="30"/>
  <c r="T243" i="30"/>
  <c r="T244" i="30"/>
  <c r="T245" i="30"/>
  <c r="T246" i="30"/>
  <c r="T247" i="30"/>
  <c r="T248" i="30"/>
  <c r="T249" i="30"/>
  <c r="T250" i="30"/>
  <c r="T251" i="30"/>
  <c r="T252" i="30"/>
  <c r="T253" i="30"/>
  <c r="T254" i="30"/>
  <c r="T255" i="30"/>
  <c r="T256" i="30"/>
  <c r="T257" i="30"/>
  <c r="T258" i="30"/>
  <c r="T259" i="30"/>
  <c r="T260" i="30"/>
  <c r="T261" i="30"/>
  <c r="T262" i="30"/>
  <c r="T263" i="30"/>
  <c r="T264" i="30"/>
  <c r="T265" i="30"/>
  <c r="T266" i="30"/>
  <c r="T267" i="30"/>
  <c r="T268" i="30"/>
  <c r="T269" i="30"/>
  <c r="T270" i="30"/>
  <c r="T271" i="30"/>
  <c r="T272" i="30"/>
  <c r="T273" i="30"/>
  <c r="T274" i="30"/>
  <c r="T275" i="30"/>
  <c r="T276" i="30"/>
  <c r="T277" i="30"/>
  <c r="T278" i="30"/>
  <c r="T279" i="30"/>
  <c r="T280" i="30"/>
  <c r="T281" i="30"/>
  <c r="T282" i="30"/>
  <c r="T283" i="30"/>
  <c r="T284" i="30"/>
  <c r="T285" i="30"/>
  <c r="T286" i="30"/>
  <c r="T287" i="30"/>
  <c r="T288" i="30"/>
  <c r="T289" i="30"/>
  <c r="T290" i="30"/>
  <c r="T291" i="30"/>
  <c r="T292" i="30"/>
  <c r="T293" i="30"/>
  <c r="T294" i="30"/>
  <c r="T295" i="30"/>
  <c r="T296" i="30"/>
  <c r="T297" i="30"/>
  <c r="T298" i="30"/>
  <c r="T299" i="30"/>
  <c r="T300" i="30"/>
  <c r="T301" i="30"/>
  <c r="T302" i="30"/>
  <c r="T303" i="30"/>
  <c r="T304" i="30"/>
  <c r="T305" i="30"/>
  <c r="T306" i="30"/>
  <c r="T307" i="30"/>
  <c r="T308" i="30"/>
  <c r="T309" i="30"/>
  <c r="T310" i="30"/>
  <c r="T311" i="30"/>
  <c r="T312" i="30"/>
  <c r="T313" i="30"/>
  <c r="T314" i="30"/>
  <c r="T315" i="30"/>
  <c r="T316" i="30"/>
  <c r="T317" i="30"/>
  <c r="T318" i="30"/>
  <c r="T319" i="30"/>
  <c r="T320" i="30"/>
  <c r="T321" i="30"/>
  <c r="T322" i="30"/>
  <c r="T323" i="30"/>
  <c r="T324" i="30"/>
  <c r="T325" i="30"/>
  <c r="T326" i="30"/>
  <c r="T327" i="30"/>
  <c r="T328" i="30"/>
  <c r="T329" i="30"/>
  <c r="T330" i="30"/>
  <c r="T331" i="30"/>
  <c r="T332" i="30"/>
  <c r="T333" i="30"/>
  <c r="T334" i="30"/>
  <c r="T335" i="30"/>
  <c r="T336" i="30"/>
  <c r="T337" i="30"/>
  <c r="T338" i="30"/>
  <c r="T339" i="30"/>
  <c r="T340" i="30"/>
  <c r="T341" i="30"/>
  <c r="T342" i="30"/>
  <c r="T343" i="30"/>
  <c r="T344" i="30"/>
  <c r="T345" i="30"/>
  <c r="T346" i="30"/>
  <c r="T347" i="30"/>
  <c r="T348" i="30"/>
  <c r="T349" i="30"/>
  <c r="T350" i="30"/>
  <c r="T351" i="30"/>
  <c r="T352" i="30"/>
  <c r="T353" i="30"/>
  <c r="T354" i="30"/>
  <c r="T355" i="30"/>
  <c r="T356" i="30"/>
  <c r="T357" i="30"/>
  <c r="T358" i="30"/>
  <c r="T359" i="30"/>
  <c r="T360" i="30"/>
  <c r="T361" i="30"/>
  <c r="T362" i="30"/>
  <c r="T363" i="30"/>
  <c r="T364" i="30"/>
  <c r="T365" i="30"/>
  <c r="T366" i="30"/>
  <c r="T367" i="30"/>
  <c r="T368" i="30"/>
  <c r="T369" i="30"/>
  <c r="T370" i="30"/>
  <c r="T371" i="30"/>
  <c r="T372" i="30"/>
  <c r="T373" i="30"/>
  <c r="T374" i="30"/>
  <c r="T375" i="30"/>
  <c r="T376" i="30"/>
  <c r="T377" i="30"/>
  <c r="T378" i="30"/>
  <c r="T379" i="30"/>
  <c r="T380" i="30"/>
  <c r="T381" i="30"/>
  <c r="T382" i="30"/>
  <c r="T383" i="30"/>
  <c r="T384" i="30"/>
  <c r="T385" i="30"/>
  <c r="T386" i="30"/>
  <c r="T387" i="30"/>
  <c r="T388" i="30"/>
  <c r="T389" i="30"/>
  <c r="T390" i="30"/>
  <c r="T391" i="30"/>
  <c r="T392" i="30"/>
  <c r="T393" i="30"/>
  <c r="T394" i="30"/>
  <c r="T395" i="30"/>
  <c r="T396" i="30"/>
  <c r="T397" i="30"/>
  <c r="T398" i="30"/>
  <c r="T399" i="30"/>
  <c r="T400" i="30"/>
  <c r="T401" i="30"/>
  <c r="T402" i="30"/>
  <c r="T403" i="30"/>
  <c r="T404" i="30"/>
  <c r="T405" i="30"/>
  <c r="T406" i="30"/>
  <c r="T407" i="30"/>
  <c r="T408" i="30"/>
  <c r="T409" i="30"/>
  <c r="T410" i="30"/>
  <c r="T411" i="30"/>
  <c r="T412" i="30"/>
  <c r="T413" i="30"/>
  <c r="T414" i="30"/>
  <c r="T415" i="30"/>
  <c r="T416" i="30"/>
  <c r="T417" i="30"/>
  <c r="T418" i="30"/>
  <c r="T419" i="30"/>
  <c r="T420" i="30"/>
  <c r="T421" i="30"/>
  <c r="T422" i="30"/>
  <c r="T423" i="30"/>
  <c r="T424" i="30"/>
  <c r="T425" i="30"/>
  <c r="T426" i="30"/>
  <c r="T427" i="30"/>
  <c r="T428" i="30"/>
  <c r="T429" i="30"/>
  <c r="T430" i="30"/>
  <c r="T431" i="30"/>
  <c r="T432" i="30"/>
  <c r="T433" i="30"/>
  <c r="T434" i="30"/>
  <c r="T435" i="30"/>
  <c r="T436" i="30"/>
  <c r="T437" i="30"/>
  <c r="T438" i="30"/>
  <c r="T439" i="30"/>
  <c r="T440" i="30"/>
  <c r="T441" i="30"/>
  <c r="T442" i="30"/>
  <c r="T443" i="30"/>
  <c r="T444" i="30"/>
  <c r="T445" i="30"/>
  <c r="T446" i="30"/>
  <c r="T447" i="30"/>
  <c r="T448" i="30"/>
  <c r="T449" i="30"/>
  <c r="T450" i="30"/>
  <c r="T451" i="30"/>
  <c r="T452" i="30"/>
  <c r="T453" i="30"/>
  <c r="T454" i="30"/>
  <c r="T455" i="30"/>
  <c r="T456" i="30"/>
  <c r="T457" i="30"/>
  <c r="T458" i="30"/>
  <c r="T459" i="30"/>
  <c r="T460" i="30"/>
  <c r="T461" i="30"/>
  <c r="T462" i="30"/>
  <c r="T463" i="30"/>
  <c r="T464" i="30"/>
  <c r="T465" i="30"/>
  <c r="T466" i="30"/>
  <c r="T467" i="30"/>
  <c r="T468" i="30"/>
  <c r="T469" i="30"/>
  <c r="T470" i="30"/>
  <c r="T471" i="30"/>
  <c r="T472" i="30"/>
  <c r="T473" i="30"/>
  <c r="T474" i="30"/>
  <c r="T475" i="30"/>
  <c r="T476" i="30"/>
  <c r="T477" i="30"/>
  <c r="T478" i="30"/>
  <c r="T479" i="30"/>
  <c r="T480" i="30"/>
  <c r="T481" i="30"/>
  <c r="T482" i="30"/>
  <c r="T483" i="30"/>
  <c r="T484" i="30"/>
  <c r="T485" i="30"/>
  <c r="T486" i="30"/>
  <c r="T487" i="30"/>
  <c r="T488" i="30"/>
  <c r="T489" i="30"/>
  <c r="T490" i="30"/>
  <c r="T491" i="30"/>
  <c r="T492" i="30"/>
  <c r="T493" i="30"/>
  <c r="T494" i="30"/>
  <c r="T495" i="30"/>
  <c r="T496" i="30"/>
  <c r="T497" i="30"/>
  <c r="T498" i="30"/>
  <c r="T499" i="30"/>
  <c r="T500" i="30"/>
  <c r="T501" i="30"/>
  <c r="T502" i="30"/>
  <c r="T503" i="30"/>
  <c r="T504" i="30"/>
  <c r="T505" i="30"/>
  <c r="T506" i="30"/>
  <c r="T507" i="30"/>
  <c r="T508" i="30"/>
  <c r="T509" i="30"/>
  <c r="T510" i="30"/>
  <c r="T511" i="30"/>
  <c r="T512" i="30"/>
  <c r="T513" i="30"/>
  <c r="T514" i="30"/>
  <c r="T515" i="30"/>
  <c r="T516" i="30"/>
  <c r="T517" i="30"/>
  <c r="T518" i="30"/>
  <c r="T519" i="30"/>
  <c r="T520" i="30"/>
  <c r="T521" i="30"/>
  <c r="T522" i="30"/>
  <c r="T523" i="30"/>
  <c r="T524" i="30"/>
  <c r="T525" i="30"/>
  <c r="T526" i="30"/>
  <c r="T527" i="30"/>
  <c r="T528" i="30"/>
  <c r="T529" i="30"/>
  <c r="T530" i="30"/>
  <c r="T531" i="30"/>
  <c r="T532" i="30"/>
  <c r="T533" i="30"/>
  <c r="T534" i="30"/>
  <c r="T535" i="30"/>
  <c r="T536" i="30"/>
  <c r="T537" i="30"/>
  <c r="T538" i="30"/>
  <c r="T539" i="30"/>
  <c r="T540" i="30"/>
  <c r="T541" i="30"/>
  <c r="T542" i="30"/>
  <c r="T543" i="30"/>
  <c r="T544" i="30"/>
  <c r="T545" i="30"/>
  <c r="T546" i="30"/>
  <c r="T547" i="30"/>
  <c r="T548" i="30"/>
  <c r="T549" i="30"/>
  <c r="T550" i="30"/>
  <c r="T551" i="30"/>
  <c r="T552" i="30"/>
  <c r="T553" i="30"/>
  <c r="T554" i="30"/>
  <c r="T555" i="30"/>
  <c r="T556" i="30"/>
  <c r="T557" i="30"/>
  <c r="T558" i="30"/>
  <c r="T559" i="30"/>
  <c r="T560" i="30"/>
  <c r="T561" i="30"/>
  <c r="T562" i="30"/>
  <c r="T563" i="30"/>
  <c r="T564" i="30"/>
  <c r="T565" i="30"/>
  <c r="T566" i="30"/>
  <c r="T567" i="30"/>
  <c r="T568" i="30"/>
  <c r="T569" i="30"/>
  <c r="T570" i="30"/>
  <c r="T571" i="30"/>
  <c r="T572" i="30"/>
  <c r="T573" i="30"/>
  <c r="T574" i="30"/>
  <c r="T575" i="30"/>
  <c r="T576" i="30"/>
  <c r="T577" i="30"/>
  <c r="T578" i="30"/>
  <c r="T579" i="30"/>
  <c r="T580" i="30"/>
  <c r="T581" i="30"/>
  <c r="T582" i="30"/>
  <c r="T583" i="30"/>
  <c r="T584" i="30"/>
  <c r="T585" i="30"/>
  <c r="T586" i="30"/>
  <c r="T587" i="30"/>
  <c r="T588" i="30"/>
  <c r="T589" i="30"/>
  <c r="T590" i="30"/>
  <c r="T591" i="30"/>
  <c r="T592" i="30"/>
  <c r="T593" i="30"/>
  <c r="T594" i="30"/>
  <c r="T595" i="30"/>
  <c r="T596" i="30"/>
  <c r="T597" i="30"/>
  <c r="T598" i="30"/>
  <c r="T599" i="30"/>
  <c r="T600" i="30"/>
  <c r="T601" i="30"/>
  <c r="T602" i="30"/>
  <c r="T603" i="30"/>
  <c r="T604" i="30"/>
  <c r="T605" i="30"/>
  <c r="T606" i="30"/>
  <c r="T607" i="30"/>
  <c r="T608" i="30"/>
  <c r="T609" i="30"/>
  <c r="T610" i="30"/>
  <c r="T611" i="30"/>
  <c r="T612" i="30"/>
  <c r="T613" i="30"/>
  <c r="T614" i="30"/>
  <c r="T615" i="30"/>
  <c r="T616" i="30"/>
  <c r="T617" i="30"/>
  <c r="T618" i="30"/>
  <c r="T619" i="30"/>
  <c r="T620" i="30"/>
  <c r="T621" i="30"/>
  <c r="T622" i="30"/>
  <c r="T623" i="30"/>
  <c r="T624" i="30"/>
  <c r="T625" i="30"/>
  <c r="T626" i="30"/>
  <c r="T627" i="30"/>
  <c r="T628" i="30"/>
  <c r="T629" i="30"/>
  <c r="T630" i="30"/>
  <c r="T631" i="30"/>
  <c r="T632" i="30"/>
  <c r="T633" i="30"/>
  <c r="T634" i="30"/>
  <c r="T635" i="30"/>
  <c r="T636" i="30"/>
  <c r="T637" i="30"/>
  <c r="T638" i="30"/>
  <c r="T639" i="30"/>
  <c r="T640" i="30"/>
  <c r="T641" i="30"/>
  <c r="T642" i="30"/>
  <c r="T643" i="30"/>
  <c r="T644" i="30"/>
  <c r="T645" i="30"/>
  <c r="T646" i="30"/>
  <c r="T647" i="30"/>
  <c r="T648" i="30"/>
  <c r="T649" i="30"/>
  <c r="T650" i="30"/>
  <c r="T651" i="30"/>
  <c r="T652" i="30"/>
  <c r="T653" i="30"/>
  <c r="T654" i="30"/>
  <c r="T655" i="30"/>
  <c r="T656" i="30"/>
  <c r="T657" i="30"/>
  <c r="T658" i="30"/>
  <c r="T659" i="30"/>
  <c r="T660" i="30"/>
  <c r="T661" i="30"/>
  <c r="T662" i="30"/>
  <c r="T663" i="30"/>
  <c r="T664" i="30"/>
  <c r="T665" i="30"/>
  <c r="T666" i="30"/>
  <c r="T667" i="30"/>
  <c r="T668" i="30"/>
  <c r="T669" i="30"/>
  <c r="T670" i="30"/>
  <c r="T671" i="30"/>
  <c r="T672" i="30"/>
  <c r="T673" i="30"/>
  <c r="T674" i="30"/>
  <c r="T675" i="30"/>
  <c r="T676" i="30"/>
  <c r="T677" i="30"/>
  <c r="T678" i="30"/>
  <c r="T679" i="30"/>
  <c r="T680" i="30"/>
  <c r="T681" i="30"/>
  <c r="T682" i="30"/>
  <c r="T683" i="30"/>
  <c r="T684" i="30"/>
  <c r="T685" i="30"/>
  <c r="T686" i="30"/>
  <c r="T687" i="30"/>
  <c r="T688" i="30"/>
  <c r="T689" i="30"/>
  <c r="T690" i="30"/>
  <c r="T691" i="30"/>
  <c r="T692" i="30"/>
  <c r="T693" i="30"/>
  <c r="T694" i="30"/>
  <c r="T695" i="30"/>
  <c r="T696" i="30"/>
  <c r="T697" i="30"/>
  <c r="T698" i="30"/>
  <c r="T699" i="30"/>
  <c r="T700" i="30"/>
  <c r="T701" i="30"/>
  <c r="T702" i="30"/>
  <c r="T703" i="30"/>
  <c r="T704" i="30"/>
  <c r="T705" i="30"/>
  <c r="T706" i="30"/>
  <c r="T707" i="30"/>
  <c r="T708" i="30"/>
  <c r="T709" i="30"/>
  <c r="T710" i="30"/>
  <c r="T711" i="30"/>
  <c r="T712" i="30"/>
  <c r="T713" i="30"/>
  <c r="T714" i="30"/>
  <c r="T715" i="30"/>
  <c r="T716" i="30"/>
  <c r="T717" i="30"/>
  <c r="T718" i="30"/>
  <c r="T719" i="30"/>
  <c r="T720" i="30"/>
  <c r="T721" i="30"/>
  <c r="T722" i="30"/>
  <c r="T723" i="30"/>
  <c r="T724" i="30"/>
  <c r="T725" i="30"/>
  <c r="T726" i="30"/>
  <c r="T727" i="30"/>
  <c r="T728" i="30"/>
  <c r="T729" i="30"/>
  <c r="T730" i="30"/>
  <c r="T731" i="30"/>
  <c r="T732" i="30"/>
  <c r="T733" i="30"/>
  <c r="T734" i="30"/>
  <c r="T735" i="30"/>
  <c r="T736" i="30"/>
  <c r="T737" i="30"/>
  <c r="T738" i="30"/>
  <c r="T739" i="30"/>
  <c r="T740" i="30"/>
  <c r="T741" i="30"/>
  <c r="T742" i="30"/>
  <c r="T743" i="30"/>
  <c r="T744" i="30"/>
  <c r="T745" i="30"/>
  <c r="T746" i="30"/>
  <c r="T747" i="30"/>
  <c r="T748" i="30"/>
  <c r="T749" i="30"/>
  <c r="T750" i="30"/>
  <c r="T751" i="30"/>
  <c r="T752" i="30"/>
  <c r="T753" i="30"/>
  <c r="T754" i="30"/>
  <c r="T755" i="30"/>
  <c r="T756" i="30"/>
  <c r="T757" i="30"/>
  <c r="T758" i="30"/>
  <c r="T759" i="30"/>
  <c r="EO14" i="30"/>
  <c r="EX14" i="30"/>
  <c r="EY14" i="30"/>
  <c r="FB14" i="30"/>
  <c r="FC14" i="30"/>
  <c r="FD14" i="30"/>
  <c r="FE14" i="30"/>
  <c r="EQ15" i="30"/>
  <c r="ER15" i="30"/>
  <c r="ES15" i="30"/>
  <c r="AY3" i="30"/>
  <c r="AY4" i="30"/>
  <c r="AY5" i="30"/>
  <c r="AY6" i="30"/>
  <c r="AY7" i="30"/>
  <c r="AY8" i="30"/>
  <c r="AY9" i="30"/>
  <c r="AY10" i="30"/>
  <c r="AY11" i="30"/>
  <c r="AY12" i="30"/>
  <c r="AY13" i="30"/>
  <c r="AY14" i="30"/>
  <c r="AY15" i="30"/>
  <c r="AY16" i="30"/>
  <c r="AY17" i="30"/>
  <c r="AY18" i="30"/>
  <c r="AY19" i="30"/>
  <c r="AY20" i="30"/>
  <c r="AY21" i="30"/>
  <c r="AY22" i="30"/>
  <c r="AY23" i="30"/>
  <c r="AY24" i="30"/>
  <c r="AY25" i="30"/>
  <c r="AY26" i="30"/>
  <c r="AY27" i="30"/>
  <c r="AY28" i="30"/>
  <c r="AY29" i="30"/>
  <c r="AY30" i="30"/>
  <c r="AY31" i="30"/>
  <c r="AY32" i="30"/>
  <c r="AY33" i="30"/>
  <c r="AY34" i="30"/>
  <c r="AY35" i="30"/>
  <c r="AY36" i="30"/>
  <c r="AY37" i="30"/>
  <c r="AY38" i="30"/>
  <c r="AY39" i="30"/>
  <c r="AY40" i="30"/>
  <c r="AY41" i="30"/>
  <c r="AY42" i="30"/>
  <c r="AY43" i="30"/>
  <c r="AY44" i="30"/>
  <c r="AY45" i="30"/>
  <c r="AY46" i="30"/>
  <c r="AY47" i="30"/>
  <c r="AY48" i="30"/>
  <c r="AY49" i="30"/>
  <c r="AY50" i="30"/>
  <c r="AY51" i="30"/>
  <c r="AY52" i="30"/>
  <c r="AY53" i="30"/>
  <c r="AY54" i="30"/>
  <c r="AY55" i="30"/>
  <c r="AY56" i="30"/>
  <c r="AY57" i="30"/>
  <c r="AY58" i="30"/>
  <c r="AY59" i="30"/>
  <c r="AY60" i="30"/>
  <c r="AY61" i="30"/>
  <c r="AY62" i="30"/>
  <c r="AY63" i="30"/>
  <c r="AY64" i="30"/>
  <c r="AY65" i="30"/>
  <c r="AY66" i="30"/>
  <c r="AY67" i="30"/>
  <c r="AY68" i="30"/>
  <c r="AY69" i="30"/>
  <c r="AY70" i="30"/>
  <c r="AY71" i="30"/>
  <c r="AY72" i="30"/>
  <c r="AY73" i="30"/>
  <c r="AY74" i="30"/>
  <c r="AY75" i="30"/>
  <c r="AY76" i="30"/>
  <c r="AY77" i="30"/>
  <c r="AY78" i="30"/>
  <c r="AY79" i="30"/>
  <c r="AY80" i="30"/>
  <c r="AY81" i="30"/>
  <c r="AY82" i="30"/>
  <c r="AY83" i="30"/>
  <c r="AY84" i="30"/>
  <c r="AY85" i="30"/>
  <c r="AY86" i="30"/>
  <c r="AY87" i="30"/>
  <c r="AY88" i="30"/>
  <c r="AY89" i="30"/>
  <c r="AY90" i="30"/>
  <c r="AY91" i="30"/>
  <c r="AY92" i="30"/>
  <c r="AY93" i="30"/>
  <c r="AY94" i="30"/>
  <c r="AY95" i="30"/>
  <c r="AY96" i="30"/>
  <c r="AY97" i="30"/>
  <c r="AY98" i="30"/>
  <c r="AY99" i="30"/>
  <c r="AY100" i="30"/>
  <c r="AY101" i="30"/>
  <c r="AY102" i="30"/>
  <c r="AY103" i="30"/>
  <c r="AY104" i="30"/>
  <c r="AY105" i="30"/>
  <c r="AY106" i="30"/>
  <c r="AY107" i="30"/>
  <c r="AY108" i="30"/>
  <c r="AY109" i="30"/>
  <c r="AY110" i="30"/>
  <c r="AY111" i="30"/>
  <c r="AY112" i="30"/>
  <c r="AY113" i="30"/>
  <c r="AY114" i="30"/>
  <c r="AY115" i="30"/>
  <c r="AY116" i="30"/>
  <c r="AY117" i="30"/>
  <c r="AY118" i="30"/>
  <c r="AY119" i="30"/>
  <c r="AY120" i="30"/>
  <c r="AY121" i="30"/>
  <c r="AY122" i="30"/>
  <c r="AY123" i="30"/>
  <c r="AY124" i="30"/>
  <c r="AY125" i="30"/>
  <c r="AY126" i="30"/>
  <c r="AY127" i="30"/>
  <c r="AY128" i="30"/>
  <c r="AY129" i="30"/>
  <c r="AY130" i="30"/>
  <c r="AY131" i="30"/>
  <c r="AY132" i="30"/>
  <c r="AY133" i="30"/>
  <c r="AY134" i="30"/>
  <c r="AY135" i="30"/>
  <c r="AY136" i="30"/>
  <c r="AY137" i="30"/>
  <c r="AY138" i="30"/>
  <c r="AY139" i="30"/>
  <c r="AY140" i="30"/>
  <c r="AY141" i="30"/>
  <c r="AY142" i="30"/>
  <c r="AY143" i="30"/>
  <c r="AY144" i="30"/>
  <c r="AY145" i="30"/>
  <c r="AY146" i="30"/>
  <c r="AY147" i="30"/>
  <c r="AY148" i="30"/>
  <c r="AY149" i="30"/>
  <c r="AY150" i="30"/>
  <c r="AY151" i="30"/>
  <c r="AY152" i="30"/>
  <c r="AY153" i="30"/>
  <c r="AY154" i="30"/>
  <c r="AY155" i="30"/>
  <c r="AY156" i="30"/>
  <c r="AY157" i="30"/>
  <c r="AY158" i="30"/>
  <c r="AY159" i="30"/>
  <c r="AY160" i="30"/>
  <c r="AY161" i="30"/>
  <c r="AY162" i="30"/>
  <c r="AY163" i="30"/>
  <c r="AY164" i="30"/>
  <c r="AY165" i="30"/>
  <c r="AY166" i="30"/>
  <c r="AY167" i="30"/>
  <c r="AY168" i="30"/>
  <c r="AY169" i="30"/>
  <c r="AY170" i="30"/>
  <c r="AY171" i="30"/>
  <c r="AY172" i="30"/>
  <c r="AY173" i="30"/>
  <c r="AY174" i="30"/>
  <c r="AY175" i="30"/>
  <c r="AY176" i="30"/>
  <c r="AY177" i="30"/>
  <c r="AY178" i="30"/>
  <c r="AY179" i="30"/>
  <c r="AY180" i="30"/>
  <c r="AY181" i="30"/>
  <c r="AY182" i="30"/>
  <c r="AY183" i="30"/>
  <c r="AY184" i="30"/>
  <c r="AY185" i="30"/>
  <c r="AY186" i="30"/>
  <c r="AY187" i="30"/>
  <c r="AY188" i="30"/>
  <c r="AY189" i="30"/>
  <c r="AY190" i="30"/>
  <c r="AY191" i="30"/>
  <c r="AY192" i="30"/>
  <c r="AY193" i="30"/>
  <c r="AY194" i="30"/>
  <c r="AY195" i="30"/>
  <c r="AY196" i="30"/>
  <c r="AY197" i="30"/>
  <c r="AY198" i="30"/>
  <c r="AY199" i="30"/>
  <c r="AY200" i="30"/>
  <c r="AY201" i="30"/>
  <c r="AY202" i="30"/>
  <c r="AY203" i="30"/>
  <c r="AY204" i="30"/>
  <c r="AY205" i="30"/>
  <c r="AY206" i="30"/>
  <c r="AY207" i="30"/>
  <c r="AY208" i="30"/>
  <c r="AY209" i="30"/>
  <c r="AY210" i="30"/>
  <c r="AY211" i="30"/>
  <c r="AY212" i="30"/>
  <c r="AY213" i="30"/>
  <c r="AY214" i="30"/>
  <c r="AY215" i="30"/>
  <c r="AY216" i="30"/>
  <c r="AY217" i="30"/>
  <c r="AY218" i="30"/>
  <c r="AY219" i="30"/>
  <c r="AY220" i="30"/>
  <c r="AY221" i="30"/>
  <c r="AY222" i="30"/>
  <c r="AY223" i="30"/>
  <c r="AY224" i="30"/>
  <c r="AY225" i="30"/>
  <c r="AY226" i="30"/>
  <c r="AY227" i="30"/>
  <c r="AY228" i="30"/>
  <c r="AY229" i="30"/>
  <c r="AY230" i="30"/>
  <c r="AY231" i="30"/>
  <c r="AY232" i="30"/>
  <c r="AY233" i="30"/>
  <c r="AY234" i="30"/>
  <c r="AY235" i="30"/>
  <c r="AY236" i="30"/>
  <c r="AY237" i="30"/>
  <c r="AY238" i="30"/>
  <c r="AY239" i="30"/>
  <c r="AY240" i="30"/>
  <c r="AY241" i="30"/>
  <c r="AY242" i="30"/>
  <c r="AY243" i="30"/>
  <c r="AY244" i="30"/>
  <c r="AY245" i="30"/>
  <c r="AY246" i="30"/>
  <c r="AY247" i="30"/>
  <c r="AY248" i="30"/>
  <c r="AY249" i="30"/>
  <c r="AY250" i="30"/>
  <c r="AY251" i="30"/>
  <c r="AY252" i="30"/>
  <c r="AY253" i="30"/>
  <c r="AY254" i="30"/>
  <c r="AY255" i="30"/>
  <c r="AY256" i="30"/>
  <c r="AY257" i="30"/>
  <c r="AY258" i="30"/>
  <c r="AY259" i="30"/>
  <c r="AY260" i="30"/>
  <c r="AY261" i="30"/>
  <c r="AY262" i="30"/>
  <c r="AY263" i="30"/>
  <c r="AY264" i="30"/>
  <c r="AY265" i="30"/>
  <c r="AY266" i="30"/>
  <c r="AY267" i="30"/>
  <c r="AY268" i="30"/>
  <c r="AY269" i="30"/>
  <c r="AY270" i="30"/>
  <c r="AY271" i="30"/>
  <c r="AY272" i="30"/>
  <c r="AY273" i="30"/>
  <c r="AY274" i="30"/>
  <c r="AY275" i="30"/>
  <c r="AY276" i="30"/>
  <c r="AY277" i="30"/>
  <c r="AY278" i="30"/>
  <c r="AY279" i="30"/>
  <c r="AY280" i="30"/>
  <c r="AY281" i="30"/>
  <c r="AY282" i="30"/>
  <c r="AY283" i="30"/>
  <c r="AY284" i="30"/>
  <c r="AY285" i="30"/>
  <c r="AY286" i="30"/>
  <c r="AY287" i="30"/>
  <c r="AY288" i="30"/>
  <c r="AY289" i="30"/>
  <c r="AY290" i="30"/>
  <c r="AY291" i="30"/>
  <c r="AY292" i="30"/>
  <c r="AY293" i="30"/>
  <c r="AY294" i="30"/>
  <c r="AY295" i="30"/>
  <c r="AY296" i="30"/>
  <c r="AY297" i="30"/>
  <c r="AY298" i="30"/>
  <c r="AY299" i="30"/>
  <c r="AY300" i="30"/>
  <c r="AY301" i="30"/>
  <c r="AY302" i="30"/>
  <c r="AY303" i="30"/>
  <c r="AY304" i="30"/>
  <c r="AY305" i="30"/>
  <c r="AY306" i="30"/>
  <c r="AY307" i="30"/>
  <c r="AY308" i="30"/>
  <c r="AY309" i="30"/>
  <c r="AY310" i="30"/>
  <c r="AY311" i="30"/>
  <c r="AY312" i="30"/>
  <c r="AY313" i="30"/>
  <c r="AY314" i="30"/>
  <c r="AY315" i="30"/>
  <c r="AY316" i="30"/>
  <c r="AY317" i="30"/>
  <c r="AY318" i="30"/>
  <c r="AY319" i="30"/>
  <c r="AY320" i="30"/>
  <c r="AY321" i="30"/>
  <c r="AY322" i="30"/>
  <c r="AY323" i="30"/>
  <c r="AY324" i="30"/>
  <c r="AY325" i="30"/>
  <c r="AY326" i="30"/>
  <c r="AY327" i="30"/>
  <c r="AY328" i="30"/>
  <c r="AY329" i="30"/>
  <c r="AY330" i="30"/>
  <c r="AY331" i="30"/>
  <c r="AY332" i="30"/>
  <c r="AY333" i="30"/>
  <c r="AY334" i="30"/>
  <c r="AY335" i="30"/>
  <c r="AY336" i="30"/>
  <c r="AY337" i="30"/>
  <c r="AY338" i="30"/>
  <c r="AY339" i="30"/>
  <c r="AY340" i="30"/>
  <c r="AY341" i="30"/>
  <c r="AY342" i="30"/>
  <c r="AY343" i="30"/>
  <c r="AY344" i="30"/>
  <c r="AY345" i="30"/>
  <c r="AY346" i="30"/>
  <c r="AY347" i="30"/>
  <c r="AY348" i="30"/>
  <c r="AY349" i="30"/>
  <c r="AY350" i="30"/>
  <c r="AY351" i="30"/>
  <c r="AY352" i="30"/>
  <c r="AY353" i="30"/>
  <c r="AY354" i="30"/>
  <c r="AY355" i="30"/>
  <c r="AY356" i="30"/>
  <c r="AY357" i="30"/>
  <c r="AY358" i="30"/>
  <c r="AY359" i="30"/>
  <c r="AY360" i="30"/>
  <c r="AY361" i="30"/>
  <c r="AY362" i="30"/>
  <c r="AY363" i="30"/>
  <c r="AY364" i="30"/>
  <c r="AY365" i="30"/>
  <c r="AY366" i="30"/>
  <c r="AY367" i="30"/>
  <c r="AY368" i="30"/>
  <c r="AY369" i="30"/>
  <c r="AY370" i="30"/>
  <c r="AY371" i="30"/>
  <c r="AY372" i="30"/>
  <c r="AY373" i="30"/>
  <c r="AY374" i="30"/>
  <c r="AY375" i="30"/>
  <c r="AY376" i="30"/>
  <c r="AY377" i="30"/>
  <c r="AY378" i="30"/>
  <c r="AY379" i="30"/>
  <c r="AY380" i="30"/>
  <c r="AY381" i="30"/>
  <c r="AY382" i="30"/>
  <c r="AY383" i="30"/>
  <c r="AY384" i="30"/>
  <c r="AY385" i="30"/>
  <c r="AY386" i="30"/>
  <c r="AY387" i="30"/>
  <c r="AY388" i="30"/>
  <c r="AY389" i="30"/>
  <c r="AY390" i="30"/>
  <c r="AY391" i="30"/>
  <c r="AY392" i="30"/>
  <c r="AY393" i="30"/>
  <c r="AY394" i="30"/>
  <c r="AY395" i="30"/>
  <c r="AY396" i="30"/>
  <c r="AY397" i="30"/>
  <c r="AY398" i="30"/>
  <c r="AY399" i="30"/>
  <c r="AY400" i="30"/>
  <c r="AY401" i="30"/>
  <c r="AY402" i="30"/>
  <c r="AY403" i="30"/>
  <c r="AY404" i="30"/>
  <c r="AY405" i="30"/>
  <c r="AY406" i="30"/>
  <c r="AY407" i="30"/>
  <c r="AY408" i="30"/>
  <c r="AY409" i="30"/>
  <c r="AY410" i="30"/>
  <c r="AY411" i="30"/>
  <c r="AY412" i="30"/>
  <c r="AY413" i="30"/>
  <c r="AY414" i="30"/>
  <c r="AY415" i="30"/>
  <c r="AY416" i="30"/>
  <c r="AY417" i="30"/>
  <c r="AY418" i="30"/>
  <c r="AY419" i="30"/>
  <c r="AY420" i="30"/>
  <c r="AY421" i="30"/>
  <c r="AY422" i="30"/>
  <c r="AY423" i="30"/>
  <c r="AY424" i="30"/>
  <c r="AY425" i="30"/>
  <c r="AY426" i="30"/>
  <c r="AY427" i="30"/>
  <c r="AY428" i="30"/>
  <c r="AY429" i="30"/>
  <c r="AY430" i="30"/>
  <c r="AY431" i="30"/>
  <c r="AY432" i="30"/>
  <c r="AY433" i="30"/>
  <c r="AY434" i="30"/>
  <c r="AY435" i="30"/>
  <c r="AY436" i="30"/>
  <c r="AY437" i="30"/>
  <c r="AY438" i="30"/>
  <c r="AY439" i="30"/>
  <c r="AY440" i="30"/>
  <c r="AY441" i="30"/>
  <c r="AY442" i="30"/>
  <c r="AY443" i="30"/>
  <c r="AY444" i="30"/>
  <c r="AY445" i="30"/>
  <c r="AY446" i="30"/>
  <c r="AY447" i="30"/>
  <c r="AY448" i="30"/>
  <c r="AY449" i="30"/>
  <c r="AY450" i="30"/>
  <c r="AY451" i="30"/>
  <c r="AY452" i="30"/>
  <c r="AY453" i="30"/>
  <c r="AY454" i="30"/>
  <c r="AY455" i="30"/>
  <c r="AY456" i="30"/>
  <c r="AY457" i="30"/>
  <c r="AY458" i="30"/>
  <c r="AY459" i="30"/>
  <c r="AY460" i="30"/>
  <c r="AY461" i="30"/>
  <c r="AY462" i="30"/>
  <c r="AY463" i="30"/>
  <c r="AY464" i="30"/>
  <c r="AY465" i="30"/>
  <c r="AY466" i="30"/>
  <c r="AY467" i="30"/>
  <c r="AY468" i="30"/>
  <c r="AY469" i="30"/>
  <c r="AY470" i="30"/>
  <c r="AY471" i="30"/>
  <c r="AY472" i="30"/>
  <c r="AY473" i="30"/>
  <c r="AY474" i="30"/>
  <c r="AY475" i="30"/>
  <c r="AY476" i="30"/>
  <c r="AY477" i="30"/>
  <c r="AY478" i="30"/>
  <c r="AY479" i="30"/>
  <c r="AY480" i="30"/>
  <c r="AY481" i="30"/>
  <c r="AY482" i="30"/>
  <c r="AY483" i="30"/>
  <c r="AY484" i="30"/>
  <c r="AY485" i="30"/>
  <c r="AY486" i="30"/>
  <c r="AY487" i="30"/>
  <c r="AY488" i="30"/>
  <c r="AY489" i="30"/>
  <c r="AY490" i="30"/>
  <c r="AY491" i="30"/>
  <c r="AY492" i="30"/>
  <c r="AY493" i="30"/>
  <c r="AY494" i="30"/>
  <c r="AY495" i="30"/>
  <c r="AY496" i="30"/>
  <c r="AY497" i="30"/>
  <c r="AY498" i="30"/>
  <c r="AY499" i="30"/>
  <c r="AY500" i="30"/>
  <c r="AY501" i="30"/>
  <c r="AY502" i="30"/>
  <c r="AY503" i="30"/>
  <c r="AY504" i="30"/>
  <c r="AY505" i="30"/>
  <c r="AY506" i="30"/>
  <c r="AY507" i="30"/>
  <c r="AY508" i="30"/>
  <c r="AY509" i="30"/>
  <c r="AY510" i="30"/>
  <c r="AY511" i="30"/>
  <c r="AY512" i="30"/>
  <c r="AY513" i="30"/>
  <c r="AY514" i="30"/>
  <c r="AY515" i="30"/>
  <c r="AY516" i="30"/>
  <c r="AY517" i="30"/>
  <c r="AY518" i="30"/>
  <c r="AY519" i="30"/>
  <c r="AY520" i="30"/>
  <c r="AY521" i="30"/>
  <c r="AY522" i="30"/>
  <c r="AY523" i="30"/>
  <c r="AY524" i="30"/>
  <c r="AY525" i="30"/>
  <c r="AY526" i="30"/>
  <c r="AY527" i="30"/>
  <c r="AY528" i="30"/>
  <c r="AY529" i="30"/>
  <c r="AY530" i="30"/>
  <c r="AY531" i="30"/>
  <c r="AY532" i="30"/>
  <c r="AY533" i="30"/>
  <c r="AY534" i="30"/>
  <c r="AY535" i="30"/>
  <c r="AY536" i="30"/>
  <c r="AY537" i="30"/>
  <c r="AY538" i="30"/>
  <c r="AY539" i="30"/>
  <c r="AY540" i="30"/>
  <c r="AY541" i="30"/>
  <c r="AY542" i="30"/>
  <c r="AY543" i="30"/>
  <c r="AY544" i="30"/>
  <c r="AY545" i="30"/>
  <c r="AY546" i="30"/>
  <c r="AY547" i="30"/>
  <c r="AY548" i="30"/>
  <c r="AY549" i="30"/>
  <c r="AY550" i="30"/>
  <c r="AY551" i="30"/>
  <c r="AY552" i="30"/>
  <c r="AY553" i="30"/>
  <c r="AY554" i="30"/>
  <c r="AY555" i="30"/>
  <c r="AY556" i="30"/>
  <c r="AY557" i="30"/>
  <c r="AY558" i="30"/>
  <c r="AY559" i="30"/>
  <c r="AY560" i="30"/>
  <c r="AY561" i="30"/>
  <c r="AY562" i="30"/>
  <c r="AY563" i="30"/>
  <c r="AY564" i="30"/>
  <c r="AY565" i="30"/>
  <c r="AY566" i="30"/>
  <c r="AY567" i="30"/>
  <c r="AY568" i="30"/>
  <c r="AY569" i="30"/>
  <c r="AY570" i="30"/>
  <c r="AY571" i="30"/>
  <c r="AY572" i="30"/>
  <c r="AY573" i="30"/>
  <c r="AY574" i="30"/>
  <c r="AY575" i="30"/>
  <c r="AY576" i="30"/>
  <c r="AY577" i="30"/>
  <c r="AY578" i="30"/>
  <c r="AY579" i="30"/>
  <c r="AY580" i="30"/>
  <c r="AY581" i="30"/>
  <c r="AY582" i="30"/>
  <c r="AY583" i="30"/>
  <c r="AY584" i="30"/>
  <c r="AY585" i="30"/>
  <c r="AY586" i="30"/>
  <c r="AY587" i="30"/>
  <c r="AY588" i="30"/>
  <c r="AY589" i="30"/>
  <c r="AY590" i="30"/>
  <c r="AY591" i="30"/>
  <c r="AY592" i="30"/>
  <c r="AY593" i="30"/>
  <c r="AY594" i="30"/>
  <c r="AY595" i="30"/>
  <c r="AY596" i="30"/>
  <c r="AY597" i="30"/>
  <c r="AY598" i="30"/>
  <c r="AY599" i="30"/>
  <c r="AY600" i="30"/>
  <c r="AY601" i="30"/>
  <c r="AY602" i="30"/>
  <c r="AY603" i="30"/>
  <c r="AY604" i="30"/>
  <c r="AY605" i="30"/>
  <c r="AY606" i="30"/>
  <c r="AY607" i="30"/>
  <c r="AY608" i="30"/>
  <c r="AY609" i="30"/>
  <c r="AY610" i="30"/>
  <c r="AY611" i="30"/>
  <c r="AY612" i="30"/>
  <c r="AY613" i="30"/>
  <c r="AY614" i="30"/>
  <c r="AY615" i="30"/>
  <c r="AY616" i="30"/>
  <c r="AY617" i="30"/>
  <c r="AY618" i="30"/>
  <c r="AY619" i="30"/>
  <c r="AY620" i="30"/>
  <c r="AY621" i="30"/>
  <c r="AY622" i="30"/>
  <c r="AY623" i="30"/>
  <c r="AY624" i="30"/>
  <c r="AY625" i="30"/>
  <c r="AY626" i="30"/>
  <c r="AY627" i="30"/>
  <c r="AY628" i="30"/>
  <c r="AY629" i="30"/>
  <c r="AY630" i="30"/>
  <c r="AY631" i="30"/>
  <c r="AY632" i="30"/>
  <c r="AY633" i="30"/>
  <c r="AY634" i="30"/>
  <c r="AY635" i="30"/>
  <c r="AY636" i="30"/>
  <c r="AY637" i="30"/>
  <c r="AY638" i="30"/>
  <c r="AY639" i="30"/>
  <c r="AY640" i="30"/>
  <c r="AY641" i="30"/>
  <c r="AY642" i="30"/>
  <c r="AY643" i="30"/>
  <c r="AY644" i="30"/>
  <c r="AY645" i="30"/>
  <c r="AY646" i="30"/>
  <c r="AY647" i="30"/>
  <c r="AY648" i="30"/>
  <c r="AY649" i="30"/>
  <c r="AY650" i="30"/>
  <c r="AY651" i="30"/>
  <c r="AY652" i="30"/>
  <c r="AY653" i="30"/>
  <c r="AY654" i="30"/>
  <c r="AY655" i="30"/>
  <c r="AY656" i="30"/>
  <c r="AY657" i="30"/>
  <c r="AY658" i="30"/>
  <c r="AY659" i="30"/>
  <c r="AY660" i="30"/>
  <c r="AY661" i="30"/>
  <c r="AY662" i="30"/>
  <c r="AY663" i="30"/>
  <c r="AY664" i="30"/>
  <c r="AY665" i="30"/>
  <c r="AY666" i="30"/>
  <c r="AY667" i="30"/>
  <c r="AY668" i="30"/>
  <c r="AY669" i="30"/>
  <c r="AY670" i="30"/>
  <c r="AY671" i="30"/>
  <c r="AY672" i="30"/>
  <c r="AY673" i="30"/>
  <c r="AY674" i="30"/>
  <c r="AY675" i="30"/>
  <c r="AY676" i="30"/>
  <c r="AY677" i="30"/>
  <c r="AY678" i="30"/>
  <c r="AY679" i="30"/>
  <c r="AY680" i="30"/>
  <c r="AY681" i="30"/>
  <c r="AY682" i="30"/>
  <c r="AY683" i="30"/>
  <c r="AY684" i="30"/>
  <c r="AY685" i="30"/>
  <c r="AY686" i="30"/>
  <c r="AY687" i="30"/>
  <c r="AY688" i="30"/>
  <c r="AY689" i="30"/>
  <c r="AY690" i="30"/>
  <c r="AY691" i="30"/>
  <c r="AY692" i="30"/>
  <c r="AY693" i="30"/>
  <c r="AY694" i="30"/>
  <c r="AY695" i="30"/>
  <c r="AY696" i="30"/>
  <c r="AY697" i="30"/>
  <c r="AY698" i="30"/>
  <c r="AY699" i="30"/>
  <c r="AY700" i="30"/>
  <c r="AY701" i="30"/>
  <c r="AY702" i="30"/>
  <c r="AY703" i="30"/>
  <c r="AY704" i="30"/>
  <c r="AY705" i="30"/>
  <c r="AY706" i="30"/>
  <c r="AY707" i="30"/>
  <c r="AY708" i="30"/>
  <c r="AY709" i="30"/>
  <c r="AY710" i="30"/>
  <c r="AY711" i="30"/>
  <c r="AY712" i="30"/>
  <c r="AY713" i="30"/>
  <c r="AY714" i="30"/>
  <c r="AY715" i="30"/>
  <c r="AY716" i="30"/>
  <c r="AY717" i="30"/>
  <c r="AY718" i="30"/>
  <c r="AY719" i="30"/>
  <c r="AY720" i="30"/>
  <c r="AY721" i="30"/>
  <c r="AY722" i="30"/>
  <c r="AY723" i="30"/>
  <c r="AY724" i="30"/>
  <c r="AY725" i="30"/>
  <c r="AY726" i="30"/>
  <c r="AY727" i="30"/>
  <c r="AY728" i="30"/>
  <c r="AY729" i="30"/>
  <c r="AY730" i="30"/>
  <c r="AY731" i="30"/>
  <c r="AY732" i="30"/>
  <c r="AY733" i="30"/>
  <c r="AY734" i="30"/>
  <c r="AY735" i="30"/>
  <c r="AY736" i="30"/>
  <c r="AY737" i="30"/>
  <c r="AY738" i="30"/>
  <c r="AY739" i="30"/>
  <c r="AY740" i="30"/>
  <c r="AY741" i="30"/>
  <c r="AY742" i="30"/>
  <c r="AY743" i="30"/>
  <c r="AY744" i="30"/>
  <c r="AY745" i="30"/>
  <c r="AY746" i="30"/>
  <c r="AY747" i="30"/>
  <c r="AY748" i="30"/>
  <c r="AY749" i="30"/>
  <c r="AY750" i="30"/>
  <c r="AY751" i="30"/>
  <c r="AY752" i="30"/>
  <c r="AY753" i="30"/>
  <c r="AY754" i="30"/>
  <c r="AY755" i="30"/>
  <c r="AY756" i="30"/>
  <c r="AY757" i="30"/>
  <c r="AY758" i="30"/>
  <c r="AY759" i="30"/>
  <c r="EV15" i="30"/>
  <c r="EW15" i="30"/>
  <c r="AZ3" i="30"/>
  <c r="AZ4" i="30"/>
  <c r="AZ5" i="30"/>
  <c r="AZ6" i="30"/>
  <c r="AZ7" i="30"/>
  <c r="AZ8" i="30"/>
  <c r="AZ9" i="30"/>
  <c r="AZ10" i="30"/>
  <c r="AZ11" i="30"/>
  <c r="AZ12" i="30"/>
  <c r="AZ13" i="30"/>
  <c r="AZ14" i="30"/>
  <c r="AZ15" i="30"/>
  <c r="AZ16" i="30"/>
  <c r="AZ17" i="30"/>
  <c r="AZ18" i="30"/>
  <c r="AZ19" i="30"/>
  <c r="AZ20" i="30"/>
  <c r="AZ21" i="30"/>
  <c r="AZ22" i="30"/>
  <c r="AZ23" i="30"/>
  <c r="AZ24" i="30"/>
  <c r="AZ25" i="30"/>
  <c r="AZ26" i="30"/>
  <c r="AZ27" i="30"/>
  <c r="AZ28" i="30"/>
  <c r="AZ29" i="30"/>
  <c r="AZ30" i="30"/>
  <c r="AZ31" i="30"/>
  <c r="AZ32" i="30"/>
  <c r="AZ33" i="30"/>
  <c r="AZ34" i="30"/>
  <c r="AZ35" i="30"/>
  <c r="AZ36" i="30"/>
  <c r="AZ37" i="30"/>
  <c r="AZ38" i="30"/>
  <c r="AZ39" i="30"/>
  <c r="AZ40" i="30"/>
  <c r="AZ41" i="30"/>
  <c r="AZ42" i="30"/>
  <c r="AZ43" i="30"/>
  <c r="AZ44" i="30"/>
  <c r="AZ45" i="30"/>
  <c r="AZ46" i="30"/>
  <c r="AZ47" i="30"/>
  <c r="AZ48" i="30"/>
  <c r="AZ49" i="30"/>
  <c r="AZ50" i="30"/>
  <c r="AZ51" i="30"/>
  <c r="AZ52" i="30"/>
  <c r="AZ53" i="30"/>
  <c r="AZ54" i="30"/>
  <c r="AZ55" i="30"/>
  <c r="AZ56" i="30"/>
  <c r="AZ57" i="30"/>
  <c r="AZ58" i="30"/>
  <c r="AZ59" i="30"/>
  <c r="AZ60" i="30"/>
  <c r="AZ61" i="30"/>
  <c r="AZ62" i="30"/>
  <c r="AZ63" i="30"/>
  <c r="AZ64" i="30"/>
  <c r="AZ65" i="30"/>
  <c r="AZ66" i="30"/>
  <c r="AZ67" i="30"/>
  <c r="AZ68" i="30"/>
  <c r="AZ69" i="30"/>
  <c r="AZ70" i="30"/>
  <c r="AZ71" i="30"/>
  <c r="AZ72" i="30"/>
  <c r="AZ73" i="30"/>
  <c r="AZ74" i="30"/>
  <c r="AZ75" i="30"/>
  <c r="AZ76" i="30"/>
  <c r="AZ77" i="30"/>
  <c r="AZ78" i="30"/>
  <c r="AZ79" i="30"/>
  <c r="AZ80" i="30"/>
  <c r="AZ81" i="30"/>
  <c r="AZ82" i="30"/>
  <c r="AZ83" i="30"/>
  <c r="AZ84" i="30"/>
  <c r="AZ85" i="30"/>
  <c r="AZ86" i="30"/>
  <c r="AZ87" i="30"/>
  <c r="AZ88" i="30"/>
  <c r="AZ89" i="30"/>
  <c r="AZ90" i="30"/>
  <c r="AZ91" i="30"/>
  <c r="AZ92" i="30"/>
  <c r="AZ93" i="30"/>
  <c r="AZ94" i="30"/>
  <c r="AZ95" i="30"/>
  <c r="AZ96" i="30"/>
  <c r="AZ97" i="30"/>
  <c r="AZ98" i="30"/>
  <c r="AZ99" i="30"/>
  <c r="AZ100" i="30"/>
  <c r="AZ101" i="30"/>
  <c r="AZ102" i="30"/>
  <c r="AZ103" i="30"/>
  <c r="AZ104" i="30"/>
  <c r="AZ105" i="30"/>
  <c r="AZ106" i="30"/>
  <c r="AZ107" i="30"/>
  <c r="AZ108" i="30"/>
  <c r="AZ109" i="30"/>
  <c r="AZ110" i="30"/>
  <c r="AZ111" i="30"/>
  <c r="AZ112" i="30"/>
  <c r="AZ113" i="30"/>
  <c r="AZ114" i="30"/>
  <c r="AZ115" i="30"/>
  <c r="AZ116" i="30"/>
  <c r="AZ117" i="30"/>
  <c r="AZ118" i="30"/>
  <c r="AZ119" i="30"/>
  <c r="AZ120" i="30"/>
  <c r="AZ121" i="30"/>
  <c r="AZ122" i="30"/>
  <c r="AZ123" i="30"/>
  <c r="AZ124" i="30"/>
  <c r="AZ125" i="30"/>
  <c r="AZ126" i="30"/>
  <c r="AZ127" i="30"/>
  <c r="AZ128" i="30"/>
  <c r="AZ129" i="30"/>
  <c r="AZ130" i="30"/>
  <c r="AZ131" i="30"/>
  <c r="AZ132" i="30"/>
  <c r="AZ133" i="30"/>
  <c r="AZ134" i="30"/>
  <c r="AZ135" i="30"/>
  <c r="AZ136" i="30"/>
  <c r="AZ137" i="30"/>
  <c r="AZ138" i="30"/>
  <c r="AZ139" i="30"/>
  <c r="AZ140" i="30"/>
  <c r="AZ141" i="30"/>
  <c r="AZ142" i="30"/>
  <c r="AZ143" i="30"/>
  <c r="AZ144" i="30"/>
  <c r="AZ145" i="30"/>
  <c r="AZ146" i="30"/>
  <c r="AZ147" i="30"/>
  <c r="AZ148" i="30"/>
  <c r="AZ149" i="30"/>
  <c r="AZ150" i="30"/>
  <c r="AZ151" i="30"/>
  <c r="AZ152" i="30"/>
  <c r="AZ153" i="30"/>
  <c r="AZ154" i="30"/>
  <c r="AZ155" i="30"/>
  <c r="AZ156" i="30"/>
  <c r="AZ157" i="30"/>
  <c r="AZ158" i="30"/>
  <c r="AZ159" i="30"/>
  <c r="AZ160" i="30"/>
  <c r="AZ161" i="30"/>
  <c r="AZ162" i="30"/>
  <c r="AZ163" i="30"/>
  <c r="AZ164" i="30"/>
  <c r="AZ165" i="30"/>
  <c r="AZ166" i="30"/>
  <c r="AZ167" i="30"/>
  <c r="AZ168" i="30"/>
  <c r="AZ169" i="30"/>
  <c r="AZ170" i="30"/>
  <c r="AZ171" i="30"/>
  <c r="AZ172" i="30"/>
  <c r="AZ173" i="30"/>
  <c r="AZ174" i="30"/>
  <c r="AZ175" i="30"/>
  <c r="AZ176" i="30"/>
  <c r="AZ177" i="30"/>
  <c r="AZ178" i="30"/>
  <c r="AZ179" i="30"/>
  <c r="AZ180" i="30"/>
  <c r="AZ181" i="30"/>
  <c r="AZ182" i="30"/>
  <c r="AZ183" i="30"/>
  <c r="AZ184" i="30"/>
  <c r="AZ185" i="30"/>
  <c r="AZ186" i="30"/>
  <c r="AZ187" i="30"/>
  <c r="AZ188" i="30"/>
  <c r="AZ189" i="30"/>
  <c r="AZ190" i="30"/>
  <c r="AZ191" i="30"/>
  <c r="AZ192" i="30"/>
  <c r="AZ193" i="30"/>
  <c r="AZ194" i="30"/>
  <c r="AZ195" i="30"/>
  <c r="AZ196" i="30"/>
  <c r="AZ197" i="30"/>
  <c r="AZ198" i="30"/>
  <c r="AZ199" i="30"/>
  <c r="AZ200" i="30"/>
  <c r="AZ201" i="30"/>
  <c r="AZ202" i="30"/>
  <c r="AZ203" i="30"/>
  <c r="AZ204" i="30"/>
  <c r="AZ205" i="30"/>
  <c r="AZ206" i="30"/>
  <c r="AZ207" i="30"/>
  <c r="AZ208" i="30"/>
  <c r="AZ209" i="30"/>
  <c r="AZ210" i="30"/>
  <c r="AZ211" i="30"/>
  <c r="AZ212" i="30"/>
  <c r="AZ213" i="30"/>
  <c r="AZ214" i="30"/>
  <c r="AZ215" i="30"/>
  <c r="AZ216" i="30"/>
  <c r="AZ217" i="30"/>
  <c r="AZ218" i="30"/>
  <c r="AZ219" i="30"/>
  <c r="AZ220" i="30"/>
  <c r="AZ221" i="30"/>
  <c r="AZ222" i="30"/>
  <c r="AZ223" i="30"/>
  <c r="AZ224" i="30"/>
  <c r="AZ225" i="30"/>
  <c r="AZ226" i="30"/>
  <c r="AZ227" i="30"/>
  <c r="AZ228" i="30"/>
  <c r="AZ229" i="30"/>
  <c r="AZ230" i="30"/>
  <c r="AZ231" i="30"/>
  <c r="AZ232" i="30"/>
  <c r="AZ233" i="30"/>
  <c r="AZ234" i="30"/>
  <c r="AZ235" i="30"/>
  <c r="AZ236" i="30"/>
  <c r="AZ237" i="30"/>
  <c r="AZ238" i="30"/>
  <c r="AZ239" i="30"/>
  <c r="AZ240" i="30"/>
  <c r="AZ241" i="30"/>
  <c r="AZ242" i="30"/>
  <c r="AZ243" i="30"/>
  <c r="AZ244" i="30"/>
  <c r="AZ245" i="30"/>
  <c r="AZ246" i="30"/>
  <c r="AZ247" i="30"/>
  <c r="AZ248" i="30"/>
  <c r="AZ249" i="30"/>
  <c r="AZ250" i="30"/>
  <c r="AZ251" i="30"/>
  <c r="AZ252" i="30"/>
  <c r="AZ253" i="30"/>
  <c r="AZ254" i="30"/>
  <c r="AZ255" i="30"/>
  <c r="AZ256" i="30"/>
  <c r="AZ257" i="30"/>
  <c r="AZ258" i="30"/>
  <c r="AZ259" i="30"/>
  <c r="AZ260" i="30"/>
  <c r="AZ261" i="30"/>
  <c r="AZ262" i="30"/>
  <c r="AZ263" i="30"/>
  <c r="AZ264" i="30"/>
  <c r="AZ265" i="30"/>
  <c r="AZ266" i="30"/>
  <c r="AZ267" i="30"/>
  <c r="AZ268" i="30"/>
  <c r="AZ269" i="30"/>
  <c r="AZ270" i="30"/>
  <c r="AZ271" i="30"/>
  <c r="AZ272" i="30"/>
  <c r="AZ273" i="30"/>
  <c r="AZ274" i="30"/>
  <c r="AZ275" i="30"/>
  <c r="AZ276" i="30"/>
  <c r="AZ277" i="30"/>
  <c r="AZ278" i="30"/>
  <c r="AZ279" i="30"/>
  <c r="AZ280" i="30"/>
  <c r="AZ281" i="30"/>
  <c r="AZ282" i="30"/>
  <c r="AZ283" i="30"/>
  <c r="AZ284" i="30"/>
  <c r="AZ285" i="30"/>
  <c r="AZ286" i="30"/>
  <c r="AZ287" i="30"/>
  <c r="AZ288" i="30"/>
  <c r="AZ289" i="30"/>
  <c r="AZ290" i="30"/>
  <c r="AZ291" i="30"/>
  <c r="AZ292" i="30"/>
  <c r="AZ293" i="30"/>
  <c r="AZ294" i="30"/>
  <c r="AZ295" i="30"/>
  <c r="AZ296" i="30"/>
  <c r="AZ297" i="30"/>
  <c r="AZ298" i="30"/>
  <c r="AZ299" i="30"/>
  <c r="AZ300" i="30"/>
  <c r="AZ301" i="30"/>
  <c r="AZ302" i="30"/>
  <c r="AZ303" i="30"/>
  <c r="AZ304" i="30"/>
  <c r="AZ305" i="30"/>
  <c r="AZ306" i="30"/>
  <c r="AZ307" i="30"/>
  <c r="AZ308" i="30"/>
  <c r="AZ309" i="30"/>
  <c r="AZ310" i="30"/>
  <c r="AZ311" i="30"/>
  <c r="AZ312" i="30"/>
  <c r="AZ313" i="30"/>
  <c r="AZ314" i="30"/>
  <c r="AZ315" i="30"/>
  <c r="AZ316" i="30"/>
  <c r="AZ317" i="30"/>
  <c r="AZ318" i="30"/>
  <c r="AZ319" i="30"/>
  <c r="AZ320" i="30"/>
  <c r="AZ321" i="30"/>
  <c r="AZ322" i="30"/>
  <c r="AZ323" i="30"/>
  <c r="AZ324" i="30"/>
  <c r="AZ325" i="30"/>
  <c r="AZ326" i="30"/>
  <c r="AZ327" i="30"/>
  <c r="AZ328" i="30"/>
  <c r="AZ329" i="30"/>
  <c r="AZ330" i="30"/>
  <c r="AZ331" i="30"/>
  <c r="AZ332" i="30"/>
  <c r="AZ333" i="30"/>
  <c r="AZ334" i="30"/>
  <c r="AZ335" i="30"/>
  <c r="AZ336" i="30"/>
  <c r="AZ337" i="30"/>
  <c r="AZ338" i="30"/>
  <c r="AZ339" i="30"/>
  <c r="AZ340" i="30"/>
  <c r="AZ341" i="30"/>
  <c r="AZ342" i="30"/>
  <c r="AZ343" i="30"/>
  <c r="AZ344" i="30"/>
  <c r="AZ345" i="30"/>
  <c r="AZ346" i="30"/>
  <c r="AZ347" i="30"/>
  <c r="AZ348" i="30"/>
  <c r="AZ349" i="30"/>
  <c r="AZ350" i="30"/>
  <c r="AZ351" i="30"/>
  <c r="AZ352" i="30"/>
  <c r="AZ353" i="30"/>
  <c r="AZ354" i="30"/>
  <c r="AZ355" i="30"/>
  <c r="AZ356" i="30"/>
  <c r="AZ357" i="30"/>
  <c r="AZ358" i="30"/>
  <c r="AZ359" i="30"/>
  <c r="AZ360" i="30"/>
  <c r="AZ361" i="30"/>
  <c r="AZ362" i="30"/>
  <c r="AZ363" i="30"/>
  <c r="AZ364" i="30"/>
  <c r="AZ365" i="30"/>
  <c r="AZ366" i="30"/>
  <c r="AZ367" i="30"/>
  <c r="AZ368" i="30"/>
  <c r="AZ369" i="30"/>
  <c r="AZ370" i="30"/>
  <c r="AZ371" i="30"/>
  <c r="AZ372" i="30"/>
  <c r="AZ373" i="30"/>
  <c r="AZ374" i="30"/>
  <c r="AZ375" i="30"/>
  <c r="AZ376" i="30"/>
  <c r="AZ377" i="30"/>
  <c r="AZ378" i="30"/>
  <c r="AZ379" i="30"/>
  <c r="AZ380" i="30"/>
  <c r="AZ381" i="30"/>
  <c r="AZ382" i="30"/>
  <c r="AZ383" i="30"/>
  <c r="AZ384" i="30"/>
  <c r="AZ385" i="30"/>
  <c r="AZ386" i="30"/>
  <c r="AZ387" i="30"/>
  <c r="AZ388" i="30"/>
  <c r="AZ389" i="30"/>
  <c r="AZ390" i="30"/>
  <c r="AZ391" i="30"/>
  <c r="AZ392" i="30"/>
  <c r="AZ393" i="30"/>
  <c r="AZ394" i="30"/>
  <c r="AZ395" i="30"/>
  <c r="AZ396" i="30"/>
  <c r="AZ397" i="30"/>
  <c r="AZ398" i="30"/>
  <c r="AZ399" i="30"/>
  <c r="AZ400" i="30"/>
  <c r="AZ401" i="30"/>
  <c r="AZ402" i="30"/>
  <c r="AZ403" i="30"/>
  <c r="AZ404" i="30"/>
  <c r="AZ405" i="30"/>
  <c r="AZ406" i="30"/>
  <c r="AZ407" i="30"/>
  <c r="AZ408" i="30"/>
  <c r="AZ409" i="30"/>
  <c r="AZ410" i="30"/>
  <c r="AZ411" i="30"/>
  <c r="AZ412" i="30"/>
  <c r="AZ413" i="30"/>
  <c r="AZ414" i="30"/>
  <c r="AZ415" i="30"/>
  <c r="AZ416" i="30"/>
  <c r="AZ417" i="30"/>
  <c r="AZ418" i="30"/>
  <c r="AZ419" i="30"/>
  <c r="AZ420" i="30"/>
  <c r="AZ421" i="30"/>
  <c r="AZ422" i="30"/>
  <c r="AZ423" i="30"/>
  <c r="AZ424" i="30"/>
  <c r="AZ425" i="30"/>
  <c r="AZ426" i="30"/>
  <c r="AZ427" i="30"/>
  <c r="AZ428" i="30"/>
  <c r="AZ429" i="30"/>
  <c r="AZ430" i="30"/>
  <c r="AZ431" i="30"/>
  <c r="AZ432" i="30"/>
  <c r="AZ433" i="30"/>
  <c r="AZ434" i="30"/>
  <c r="AZ435" i="30"/>
  <c r="AZ436" i="30"/>
  <c r="AZ437" i="30"/>
  <c r="AZ438" i="30"/>
  <c r="AZ439" i="30"/>
  <c r="AZ440" i="30"/>
  <c r="AZ441" i="30"/>
  <c r="AZ442" i="30"/>
  <c r="AZ443" i="30"/>
  <c r="AZ444" i="30"/>
  <c r="AZ445" i="30"/>
  <c r="AZ446" i="30"/>
  <c r="AZ447" i="30"/>
  <c r="AZ448" i="30"/>
  <c r="AZ449" i="30"/>
  <c r="AZ450" i="30"/>
  <c r="AZ451" i="30"/>
  <c r="AZ452" i="30"/>
  <c r="AZ453" i="30"/>
  <c r="AZ454" i="30"/>
  <c r="AZ455" i="30"/>
  <c r="AZ456" i="30"/>
  <c r="AZ457" i="30"/>
  <c r="AZ458" i="30"/>
  <c r="AZ459" i="30"/>
  <c r="AZ460" i="30"/>
  <c r="AZ461" i="30"/>
  <c r="AZ462" i="30"/>
  <c r="AZ463" i="30"/>
  <c r="AZ464" i="30"/>
  <c r="AZ465" i="30"/>
  <c r="AZ466" i="30"/>
  <c r="AZ467" i="30"/>
  <c r="AZ468" i="30"/>
  <c r="AZ469" i="30"/>
  <c r="AZ470" i="30"/>
  <c r="AZ471" i="30"/>
  <c r="AZ472" i="30"/>
  <c r="AZ473" i="30"/>
  <c r="AZ474" i="30"/>
  <c r="AZ475" i="30"/>
  <c r="AZ476" i="30"/>
  <c r="AZ477" i="30"/>
  <c r="AZ478" i="30"/>
  <c r="AZ479" i="30"/>
  <c r="AZ480" i="30"/>
  <c r="AZ481" i="30"/>
  <c r="AZ482" i="30"/>
  <c r="AZ483" i="30"/>
  <c r="AZ484" i="30"/>
  <c r="AZ485" i="30"/>
  <c r="AZ486" i="30"/>
  <c r="AZ487" i="30"/>
  <c r="AZ488" i="30"/>
  <c r="AZ489" i="30"/>
  <c r="AZ490" i="30"/>
  <c r="AZ491" i="30"/>
  <c r="AZ492" i="30"/>
  <c r="AZ493" i="30"/>
  <c r="AZ494" i="30"/>
  <c r="AZ495" i="30"/>
  <c r="AZ496" i="30"/>
  <c r="AZ497" i="30"/>
  <c r="AZ498" i="30"/>
  <c r="AZ499" i="30"/>
  <c r="AZ500" i="30"/>
  <c r="AZ501" i="30"/>
  <c r="AZ502" i="30"/>
  <c r="AZ503" i="30"/>
  <c r="AZ504" i="30"/>
  <c r="AZ505" i="30"/>
  <c r="AZ506" i="30"/>
  <c r="AZ507" i="30"/>
  <c r="AZ508" i="30"/>
  <c r="AZ509" i="30"/>
  <c r="AZ510" i="30"/>
  <c r="AZ511" i="30"/>
  <c r="AZ512" i="30"/>
  <c r="AZ513" i="30"/>
  <c r="AZ514" i="30"/>
  <c r="AZ515" i="30"/>
  <c r="AZ516" i="30"/>
  <c r="AZ517" i="30"/>
  <c r="AZ518" i="30"/>
  <c r="AZ519" i="30"/>
  <c r="AZ520" i="30"/>
  <c r="AZ521" i="30"/>
  <c r="AZ522" i="30"/>
  <c r="AZ523" i="30"/>
  <c r="AZ524" i="30"/>
  <c r="AZ525" i="30"/>
  <c r="AZ526" i="30"/>
  <c r="AZ527" i="30"/>
  <c r="AZ528" i="30"/>
  <c r="AZ529" i="30"/>
  <c r="AZ530" i="30"/>
  <c r="AZ531" i="30"/>
  <c r="AZ532" i="30"/>
  <c r="AZ533" i="30"/>
  <c r="AZ534" i="30"/>
  <c r="AZ535" i="30"/>
  <c r="AZ536" i="30"/>
  <c r="AZ537" i="30"/>
  <c r="AZ538" i="30"/>
  <c r="AZ539" i="30"/>
  <c r="AZ540" i="30"/>
  <c r="AZ541" i="30"/>
  <c r="AZ542" i="30"/>
  <c r="AZ543" i="30"/>
  <c r="AZ544" i="30"/>
  <c r="AZ545" i="30"/>
  <c r="AZ546" i="30"/>
  <c r="AZ547" i="30"/>
  <c r="AZ548" i="30"/>
  <c r="AZ549" i="30"/>
  <c r="AZ550" i="30"/>
  <c r="AZ551" i="30"/>
  <c r="AZ552" i="30"/>
  <c r="AZ553" i="30"/>
  <c r="AZ554" i="30"/>
  <c r="AZ555" i="30"/>
  <c r="AZ556" i="30"/>
  <c r="AZ557" i="30"/>
  <c r="AZ558" i="30"/>
  <c r="AZ559" i="30"/>
  <c r="AZ560" i="30"/>
  <c r="AZ561" i="30"/>
  <c r="AZ562" i="30"/>
  <c r="AZ563" i="30"/>
  <c r="AZ564" i="30"/>
  <c r="AZ565" i="30"/>
  <c r="AZ566" i="30"/>
  <c r="AZ567" i="30"/>
  <c r="AZ568" i="30"/>
  <c r="AZ569" i="30"/>
  <c r="AZ570" i="30"/>
  <c r="AZ571" i="30"/>
  <c r="AZ572" i="30"/>
  <c r="AZ573" i="30"/>
  <c r="AZ574" i="30"/>
  <c r="AZ575" i="30"/>
  <c r="AZ576" i="30"/>
  <c r="AZ577" i="30"/>
  <c r="AZ578" i="30"/>
  <c r="AZ579" i="30"/>
  <c r="AZ580" i="30"/>
  <c r="AZ581" i="30"/>
  <c r="AZ582" i="30"/>
  <c r="AZ583" i="30"/>
  <c r="AZ584" i="30"/>
  <c r="AZ585" i="30"/>
  <c r="AZ586" i="30"/>
  <c r="AZ587" i="30"/>
  <c r="AZ588" i="30"/>
  <c r="AZ589" i="30"/>
  <c r="AZ590" i="30"/>
  <c r="AZ591" i="30"/>
  <c r="AZ592" i="30"/>
  <c r="AZ593" i="30"/>
  <c r="AZ594" i="30"/>
  <c r="AZ595" i="30"/>
  <c r="AZ596" i="30"/>
  <c r="AZ597" i="30"/>
  <c r="AZ598" i="30"/>
  <c r="AZ599" i="30"/>
  <c r="AZ600" i="30"/>
  <c r="AZ601" i="30"/>
  <c r="AZ602" i="30"/>
  <c r="AZ603" i="30"/>
  <c r="AZ604" i="30"/>
  <c r="AZ605" i="30"/>
  <c r="AZ606" i="30"/>
  <c r="AZ607" i="30"/>
  <c r="AZ608" i="30"/>
  <c r="AZ609" i="30"/>
  <c r="AZ610" i="30"/>
  <c r="AZ611" i="30"/>
  <c r="AZ612" i="30"/>
  <c r="AZ613" i="30"/>
  <c r="AZ614" i="30"/>
  <c r="AZ615" i="30"/>
  <c r="AZ616" i="30"/>
  <c r="AZ617" i="30"/>
  <c r="AZ618" i="30"/>
  <c r="AZ619" i="30"/>
  <c r="AZ620" i="30"/>
  <c r="AZ621" i="30"/>
  <c r="AZ622" i="30"/>
  <c r="AZ623" i="30"/>
  <c r="AZ624" i="30"/>
  <c r="AZ625" i="30"/>
  <c r="AZ626" i="30"/>
  <c r="AZ627" i="30"/>
  <c r="AZ628" i="30"/>
  <c r="AZ629" i="30"/>
  <c r="AZ630" i="30"/>
  <c r="AZ631" i="30"/>
  <c r="AZ632" i="30"/>
  <c r="AZ633" i="30"/>
  <c r="AZ634" i="30"/>
  <c r="AZ635" i="30"/>
  <c r="AZ636" i="30"/>
  <c r="AZ637" i="30"/>
  <c r="AZ638" i="30"/>
  <c r="AZ639" i="30"/>
  <c r="AZ640" i="30"/>
  <c r="AZ641" i="30"/>
  <c r="AZ642" i="30"/>
  <c r="AZ643" i="30"/>
  <c r="AZ644" i="30"/>
  <c r="AZ645" i="30"/>
  <c r="AZ646" i="30"/>
  <c r="AZ647" i="30"/>
  <c r="AZ648" i="30"/>
  <c r="AZ649" i="30"/>
  <c r="AZ650" i="30"/>
  <c r="AZ651" i="30"/>
  <c r="AZ652" i="30"/>
  <c r="AZ653" i="30"/>
  <c r="AZ654" i="30"/>
  <c r="AZ655" i="30"/>
  <c r="AZ656" i="30"/>
  <c r="AZ657" i="30"/>
  <c r="AZ658" i="30"/>
  <c r="AZ659" i="30"/>
  <c r="AZ660" i="30"/>
  <c r="AZ661" i="30"/>
  <c r="AZ662" i="30"/>
  <c r="AZ663" i="30"/>
  <c r="AZ664" i="30"/>
  <c r="AZ665" i="30"/>
  <c r="AZ666" i="30"/>
  <c r="AZ667" i="30"/>
  <c r="AZ668" i="30"/>
  <c r="AZ669" i="30"/>
  <c r="AZ670" i="30"/>
  <c r="AZ671" i="30"/>
  <c r="AZ672" i="30"/>
  <c r="AZ673" i="30"/>
  <c r="AZ674" i="30"/>
  <c r="AZ675" i="30"/>
  <c r="AZ676" i="30"/>
  <c r="AZ677" i="30"/>
  <c r="AZ678" i="30"/>
  <c r="AZ679" i="30"/>
  <c r="AZ680" i="30"/>
  <c r="AZ681" i="30"/>
  <c r="AZ682" i="30"/>
  <c r="AZ683" i="30"/>
  <c r="AZ684" i="30"/>
  <c r="AZ685" i="30"/>
  <c r="AZ686" i="30"/>
  <c r="AZ687" i="30"/>
  <c r="AZ688" i="30"/>
  <c r="AZ689" i="30"/>
  <c r="AZ690" i="30"/>
  <c r="AZ691" i="30"/>
  <c r="AZ692" i="30"/>
  <c r="AZ693" i="30"/>
  <c r="AZ694" i="30"/>
  <c r="AZ695" i="30"/>
  <c r="AZ696" i="30"/>
  <c r="AZ697" i="30"/>
  <c r="AZ698" i="30"/>
  <c r="AZ699" i="30"/>
  <c r="AZ700" i="30"/>
  <c r="AZ701" i="30"/>
  <c r="AZ702" i="30"/>
  <c r="AZ703" i="30"/>
  <c r="AZ704" i="30"/>
  <c r="AZ705" i="30"/>
  <c r="AZ706" i="30"/>
  <c r="AZ707" i="30"/>
  <c r="AZ708" i="30"/>
  <c r="AZ709" i="30"/>
  <c r="AZ710" i="30"/>
  <c r="AZ711" i="30"/>
  <c r="AZ712" i="30"/>
  <c r="AZ713" i="30"/>
  <c r="AZ714" i="30"/>
  <c r="AZ715" i="30"/>
  <c r="AZ716" i="30"/>
  <c r="AZ717" i="30"/>
  <c r="AZ718" i="30"/>
  <c r="AZ719" i="30"/>
  <c r="AZ720" i="30"/>
  <c r="AZ721" i="30"/>
  <c r="AZ722" i="30"/>
  <c r="AZ723" i="30"/>
  <c r="AZ724" i="30"/>
  <c r="AZ725" i="30"/>
  <c r="AZ726" i="30"/>
  <c r="AZ727" i="30"/>
  <c r="AZ728" i="30"/>
  <c r="AZ729" i="30"/>
  <c r="AZ730" i="30"/>
  <c r="AZ731" i="30"/>
  <c r="AZ732" i="30"/>
  <c r="AZ733" i="30"/>
  <c r="AZ734" i="30"/>
  <c r="AZ735" i="30"/>
  <c r="AZ736" i="30"/>
  <c r="AZ737" i="30"/>
  <c r="AZ738" i="30"/>
  <c r="AZ739" i="30"/>
  <c r="AZ740" i="30"/>
  <c r="AZ741" i="30"/>
  <c r="AZ742" i="30"/>
  <c r="AZ743" i="30"/>
  <c r="AZ744" i="30"/>
  <c r="AZ745" i="30"/>
  <c r="AZ746" i="30"/>
  <c r="AZ747" i="30"/>
  <c r="AZ748" i="30"/>
  <c r="AZ749" i="30"/>
  <c r="AZ750" i="30"/>
  <c r="AZ751" i="30"/>
  <c r="AZ752" i="30"/>
  <c r="AZ753" i="30"/>
  <c r="AZ754" i="30"/>
  <c r="AZ755" i="30"/>
  <c r="AZ756" i="30"/>
  <c r="AZ757" i="30"/>
  <c r="AZ758" i="30"/>
  <c r="AZ759" i="30"/>
  <c r="EO15" i="30"/>
  <c r="EX15" i="30"/>
  <c r="EY15" i="30"/>
  <c r="FB15" i="30"/>
  <c r="FC15" i="30"/>
  <c r="FD15" i="30"/>
  <c r="FE15" i="30"/>
  <c r="EQ16" i="30"/>
  <c r="ER16" i="30"/>
  <c r="ES16" i="30"/>
  <c r="DS3" i="30"/>
  <c r="DS4" i="30"/>
  <c r="DS5" i="30"/>
  <c r="DS6" i="30"/>
  <c r="DS7" i="30"/>
  <c r="DS8" i="30"/>
  <c r="DS9" i="30"/>
  <c r="DS10" i="30"/>
  <c r="DS11" i="30"/>
  <c r="DS12" i="30"/>
  <c r="DS13" i="30"/>
  <c r="DS14" i="30"/>
  <c r="DS15" i="30"/>
  <c r="DS16" i="30"/>
  <c r="DS17" i="30"/>
  <c r="DS18" i="30"/>
  <c r="DS19" i="30"/>
  <c r="DS20" i="30"/>
  <c r="DS21" i="30"/>
  <c r="DS22" i="30"/>
  <c r="DS23" i="30"/>
  <c r="DS24" i="30"/>
  <c r="DS25" i="30"/>
  <c r="DS26" i="30"/>
  <c r="DS27" i="30"/>
  <c r="DS28" i="30"/>
  <c r="DS29" i="30"/>
  <c r="DS30" i="30"/>
  <c r="DS31" i="30"/>
  <c r="DS32" i="30"/>
  <c r="DS33" i="30"/>
  <c r="DS34" i="30"/>
  <c r="DS35" i="30"/>
  <c r="DS36" i="30"/>
  <c r="DS37" i="30"/>
  <c r="DS38" i="30"/>
  <c r="DS39" i="30"/>
  <c r="DS40" i="30"/>
  <c r="DS41" i="30"/>
  <c r="DS42" i="30"/>
  <c r="DS43" i="30"/>
  <c r="DS44" i="30"/>
  <c r="DS45" i="30"/>
  <c r="DS46" i="30"/>
  <c r="DS47" i="30"/>
  <c r="DS48" i="30"/>
  <c r="DS49" i="30"/>
  <c r="DS50" i="30"/>
  <c r="DS51" i="30"/>
  <c r="DS52" i="30"/>
  <c r="DS53" i="30"/>
  <c r="DS54" i="30"/>
  <c r="DS55" i="30"/>
  <c r="DS56" i="30"/>
  <c r="DS57" i="30"/>
  <c r="DS58" i="30"/>
  <c r="DS59" i="30"/>
  <c r="DS60" i="30"/>
  <c r="DS61" i="30"/>
  <c r="DS62" i="30"/>
  <c r="DS63" i="30"/>
  <c r="DS64" i="30"/>
  <c r="DS65" i="30"/>
  <c r="DS66" i="30"/>
  <c r="DS67" i="30"/>
  <c r="DS68" i="30"/>
  <c r="DS69" i="30"/>
  <c r="DS70" i="30"/>
  <c r="DS71" i="30"/>
  <c r="DS72" i="30"/>
  <c r="DS73" i="30"/>
  <c r="DS74" i="30"/>
  <c r="DS75" i="30"/>
  <c r="DS76" i="30"/>
  <c r="DS77" i="30"/>
  <c r="DS78" i="30"/>
  <c r="DS79" i="30"/>
  <c r="DS80" i="30"/>
  <c r="DS81" i="30"/>
  <c r="DS82" i="30"/>
  <c r="DS83" i="30"/>
  <c r="DS84" i="30"/>
  <c r="DS85" i="30"/>
  <c r="DS86" i="30"/>
  <c r="DS87" i="30"/>
  <c r="DS88" i="30"/>
  <c r="DS89" i="30"/>
  <c r="DS90" i="30"/>
  <c r="DS91" i="30"/>
  <c r="DS92" i="30"/>
  <c r="DS93" i="30"/>
  <c r="DS94" i="30"/>
  <c r="DS95" i="30"/>
  <c r="DS96" i="30"/>
  <c r="DS97" i="30"/>
  <c r="DS98" i="30"/>
  <c r="DS99" i="30"/>
  <c r="DS100" i="30"/>
  <c r="DS101" i="30"/>
  <c r="DS102" i="30"/>
  <c r="DS103" i="30"/>
  <c r="DS104" i="30"/>
  <c r="DS105" i="30"/>
  <c r="DS106" i="30"/>
  <c r="DS107" i="30"/>
  <c r="DS108" i="30"/>
  <c r="DS109" i="30"/>
  <c r="DS110" i="30"/>
  <c r="DS111" i="30"/>
  <c r="DS112" i="30"/>
  <c r="DS113" i="30"/>
  <c r="DS114" i="30"/>
  <c r="DS115" i="30"/>
  <c r="DS116" i="30"/>
  <c r="DS117" i="30"/>
  <c r="DS118" i="30"/>
  <c r="DS119" i="30"/>
  <c r="DS120" i="30"/>
  <c r="DS121" i="30"/>
  <c r="DS122" i="30"/>
  <c r="DS123" i="30"/>
  <c r="DS124" i="30"/>
  <c r="DS125" i="30"/>
  <c r="DS126" i="30"/>
  <c r="DS127" i="30"/>
  <c r="DS128" i="30"/>
  <c r="DS129" i="30"/>
  <c r="DS130" i="30"/>
  <c r="DS131" i="30"/>
  <c r="DS132" i="30"/>
  <c r="DS133" i="30"/>
  <c r="DS134" i="30"/>
  <c r="DS135" i="30"/>
  <c r="DS136" i="30"/>
  <c r="DS137" i="30"/>
  <c r="DS138" i="30"/>
  <c r="DS139" i="30"/>
  <c r="DS140" i="30"/>
  <c r="DS141" i="30"/>
  <c r="DS142" i="30"/>
  <c r="DS143" i="30"/>
  <c r="DS144" i="30"/>
  <c r="DS145" i="30"/>
  <c r="DS146" i="30"/>
  <c r="DS147" i="30"/>
  <c r="DS148" i="30"/>
  <c r="DS149" i="30"/>
  <c r="DS150" i="30"/>
  <c r="DS151" i="30"/>
  <c r="DS152" i="30"/>
  <c r="DS153" i="30"/>
  <c r="DS154" i="30"/>
  <c r="DS155" i="30"/>
  <c r="DS156" i="30"/>
  <c r="DS157" i="30"/>
  <c r="DS158" i="30"/>
  <c r="DS159" i="30"/>
  <c r="DS160" i="30"/>
  <c r="DS161" i="30"/>
  <c r="DS162" i="30"/>
  <c r="DS163" i="30"/>
  <c r="DS164" i="30"/>
  <c r="DS165" i="30"/>
  <c r="DS166" i="30"/>
  <c r="DS167" i="30"/>
  <c r="DS168" i="30"/>
  <c r="DS169" i="30"/>
  <c r="DS170" i="30"/>
  <c r="DS171" i="30"/>
  <c r="DS172" i="30"/>
  <c r="DS173" i="30"/>
  <c r="DS174" i="30"/>
  <c r="DS175" i="30"/>
  <c r="DS176" i="30"/>
  <c r="DS177" i="30"/>
  <c r="DS178" i="30"/>
  <c r="DS179" i="30"/>
  <c r="DS180" i="30"/>
  <c r="DS181" i="30"/>
  <c r="DS182" i="30"/>
  <c r="DS183" i="30"/>
  <c r="DS184" i="30"/>
  <c r="DS185" i="30"/>
  <c r="DS186" i="30"/>
  <c r="DS187" i="30"/>
  <c r="DS188" i="30"/>
  <c r="DS189" i="30"/>
  <c r="DS190" i="30"/>
  <c r="DS191" i="30"/>
  <c r="DS192" i="30"/>
  <c r="DS193" i="30"/>
  <c r="DS194" i="30"/>
  <c r="DS195" i="30"/>
  <c r="DS196" i="30"/>
  <c r="DS197" i="30"/>
  <c r="DS198" i="30"/>
  <c r="DS199" i="30"/>
  <c r="DS200" i="30"/>
  <c r="DS201" i="30"/>
  <c r="DS202" i="30"/>
  <c r="DS203" i="30"/>
  <c r="DS204" i="30"/>
  <c r="DS205" i="30"/>
  <c r="DS206" i="30"/>
  <c r="DS207" i="30"/>
  <c r="DS208" i="30"/>
  <c r="DS209" i="30"/>
  <c r="DS210" i="30"/>
  <c r="DS211" i="30"/>
  <c r="DS212" i="30"/>
  <c r="DS213" i="30"/>
  <c r="DS214" i="30"/>
  <c r="DS215" i="30"/>
  <c r="DS216" i="30"/>
  <c r="DS217" i="30"/>
  <c r="DS218" i="30"/>
  <c r="DS219" i="30"/>
  <c r="DS220" i="30"/>
  <c r="DS221" i="30"/>
  <c r="DS222" i="30"/>
  <c r="DS223" i="30"/>
  <c r="DS224" i="30"/>
  <c r="DS225" i="30"/>
  <c r="DS226" i="30"/>
  <c r="DS227" i="30"/>
  <c r="DS228" i="30"/>
  <c r="DS229" i="30"/>
  <c r="DS230" i="30"/>
  <c r="DS231" i="30"/>
  <c r="DS232" i="30"/>
  <c r="DS233" i="30"/>
  <c r="DS234" i="30"/>
  <c r="DS235" i="30"/>
  <c r="DS236" i="30"/>
  <c r="DS237" i="30"/>
  <c r="DS238" i="30"/>
  <c r="DS239" i="30"/>
  <c r="DS240" i="30"/>
  <c r="DS241" i="30"/>
  <c r="DS242" i="30"/>
  <c r="DS243" i="30"/>
  <c r="DS244" i="30"/>
  <c r="DS245" i="30"/>
  <c r="DS246" i="30"/>
  <c r="DS247" i="30"/>
  <c r="DS248" i="30"/>
  <c r="DS249" i="30"/>
  <c r="DS250" i="30"/>
  <c r="DS251" i="30"/>
  <c r="DS252" i="30"/>
  <c r="DS253" i="30"/>
  <c r="DS254" i="30"/>
  <c r="DS255" i="30"/>
  <c r="DS256" i="30"/>
  <c r="DS257" i="30"/>
  <c r="DS258" i="30"/>
  <c r="DS259" i="30"/>
  <c r="DS260" i="30"/>
  <c r="DS261" i="30"/>
  <c r="DS262" i="30"/>
  <c r="DS263" i="30"/>
  <c r="DS264" i="30"/>
  <c r="DS265" i="30"/>
  <c r="DS266" i="30"/>
  <c r="DS267" i="30"/>
  <c r="DS268" i="30"/>
  <c r="DS269" i="30"/>
  <c r="DS270" i="30"/>
  <c r="DS271" i="30"/>
  <c r="DS272" i="30"/>
  <c r="DS273" i="30"/>
  <c r="DS274" i="30"/>
  <c r="DS275" i="30"/>
  <c r="DS276" i="30"/>
  <c r="DS277" i="30"/>
  <c r="DS278" i="30"/>
  <c r="DS279" i="30"/>
  <c r="DS280" i="30"/>
  <c r="DS281" i="30"/>
  <c r="DS282" i="30"/>
  <c r="DS283" i="30"/>
  <c r="DS284" i="30"/>
  <c r="DS285" i="30"/>
  <c r="DS286" i="30"/>
  <c r="DS287" i="30"/>
  <c r="DS288" i="30"/>
  <c r="DS289" i="30"/>
  <c r="DS290" i="30"/>
  <c r="DS291" i="30"/>
  <c r="DS292" i="30"/>
  <c r="DS293" i="30"/>
  <c r="DS294" i="30"/>
  <c r="DS295" i="30"/>
  <c r="DS296" i="30"/>
  <c r="DS297" i="30"/>
  <c r="DS298" i="30"/>
  <c r="DS299" i="30"/>
  <c r="DS300" i="30"/>
  <c r="DS301" i="30"/>
  <c r="DS302" i="30"/>
  <c r="DS303" i="30"/>
  <c r="DS304" i="30"/>
  <c r="DS305" i="30"/>
  <c r="DS306" i="30"/>
  <c r="DS307" i="30"/>
  <c r="DS308" i="30"/>
  <c r="DS309" i="30"/>
  <c r="DS310" i="30"/>
  <c r="DS311" i="30"/>
  <c r="DS312" i="30"/>
  <c r="DS313" i="30"/>
  <c r="DS314" i="30"/>
  <c r="DS315" i="30"/>
  <c r="DS316" i="30"/>
  <c r="DS317" i="30"/>
  <c r="DS318" i="30"/>
  <c r="DS319" i="30"/>
  <c r="DS320" i="30"/>
  <c r="DS321" i="30"/>
  <c r="DS322" i="30"/>
  <c r="DS323" i="30"/>
  <c r="DS324" i="30"/>
  <c r="DS325" i="30"/>
  <c r="DS326" i="30"/>
  <c r="DS327" i="30"/>
  <c r="DS328" i="30"/>
  <c r="DS329" i="30"/>
  <c r="DS330" i="30"/>
  <c r="DS331" i="30"/>
  <c r="DS332" i="30"/>
  <c r="DS333" i="30"/>
  <c r="DS334" i="30"/>
  <c r="DS335" i="30"/>
  <c r="DS336" i="30"/>
  <c r="DS337" i="30"/>
  <c r="DS338" i="30"/>
  <c r="DS339" i="30"/>
  <c r="DS340" i="30"/>
  <c r="DS341" i="30"/>
  <c r="DS342" i="30"/>
  <c r="DS343" i="30"/>
  <c r="DS344" i="30"/>
  <c r="DS345" i="30"/>
  <c r="DS346" i="30"/>
  <c r="DS347" i="30"/>
  <c r="DS348" i="30"/>
  <c r="DS349" i="30"/>
  <c r="DS350" i="30"/>
  <c r="DS351" i="30"/>
  <c r="DS352" i="30"/>
  <c r="DS353" i="30"/>
  <c r="DS354" i="30"/>
  <c r="DS355" i="30"/>
  <c r="DS356" i="30"/>
  <c r="DS357" i="30"/>
  <c r="DS358" i="30"/>
  <c r="DS359" i="30"/>
  <c r="DS360" i="30"/>
  <c r="DS361" i="30"/>
  <c r="DS362" i="30"/>
  <c r="DS363" i="30"/>
  <c r="DS364" i="30"/>
  <c r="DS365" i="30"/>
  <c r="DS366" i="30"/>
  <c r="DS367" i="30"/>
  <c r="DS368" i="30"/>
  <c r="DS369" i="30"/>
  <c r="DS370" i="30"/>
  <c r="DS371" i="30"/>
  <c r="DS372" i="30"/>
  <c r="DS373" i="30"/>
  <c r="DS374" i="30"/>
  <c r="DS375" i="30"/>
  <c r="DS376" i="30"/>
  <c r="DS377" i="30"/>
  <c r="DS378" i="30"/>
  <c r="DS379" i="30"/>
  <c r="DS380" i="30"/>
  <c r="DS381" i="30"/>
  <c r="DS382" i="30"/>
  <c r="DS383" i="30"/>
  <c r="DS384" i="30"/>
  <c r="DS385" i="30"/>
  <c r="DS386" i="30"/>
  <c r="DS387" i="30"/>
  <c r="DS388" i="30"/>
  <c r="DS389" i="30"/>
  <c r="DS390" i="30"/>
  <c r="DS391" i="30"/>
  <c r="DS392" i="30"/>
  <c r="DS393" i="30"/>
  <c r="DS394" i="30"/>
  <c r="DS395" i="30"/>
  <c r="DS396" i="30"/>
  <c r="DS397" i="30"/>
  <c r="DS398" i="30"/>
  <c r="DS399" i="30"/>
  <c r="DS400" i="30"/>
  <c r="DS401" i="30"/>
  <c r="DS402" i="30"/>
  <c r="DS403" i="30"/>
  <c r="DS404" i="30"/>
  <c r="DS405" i="30"/>
  <c r="DS406" i="30"/>
  <c r="DS407" i="30"/>
  <c r="DS408" i="30"/>
  <c r="DS409" i="30"/>
  <c r="DS410" i="30"/>
  <c r="DS411" i="30"/>
  <c r="DS412" i="30"/>
  <c r="DS413" i="30"/>
  <c r="DS414" i="30"/>
  <c r="DS415" i="30"/>
  <c r="DS416" i="30"/>
  <c r="DS417" i="30"/>
  <c r="DS418" i="30"/>
  <c r="DS419" i="30"/>
  <c r="DS420" i="30"/>
  <c r="DS421" i="30"/>
  <c r="DS422" i="30"/>
  <c r="DS423" i="30"/>
  <c r="DS424" i="30"/>
  <c r="DS425" i="30"/>
  <c r="DS426" i="30"/>
  <c r="DS427" i="30"/>
  <c r="DS428" i="30"/>
  <c r="DS429" i="30"/>
  <c r="DS430" i="30"/>
  <c r="DS431" i="30"/>
  <c r="DS432" i="30"/>
  <c r="DS433" i="30"/>
  <c r="DS434" i="30"/>
  <c r="DS435" i="30"/>
  <c r="DS436" i="30"/>
  <c r="DS437" i="30"/>
  <c r="DS438" i="30"/>
  <c r="DS439" i="30"/>
  <c r="DS440" i="30"/>
  <c r="DS441" i="30"/>
  <c r="DS442" i="30"/>
  <c r="DS443" i="30"/>
  <c r="DS444" i="30"/>
  <c r="DS445" i="30"/>
  <c r="DS446" i="30"/>
  <c r="DS447" i="30"/>
  <c r="DS448" i="30"/>
  <c r="DS449" i="30"/>
  <c r="DS450" i="30"/>
  <c r="DS451" i="30"/>
  <c r="DS452" i="30"/>
  <c r="DS453" i="30"/>
  <c r="DS454" i="30"/>
  <c r="DS455" i="30"/>
  <c r="DS456" i="30"/>
  <c r="DS457" i="30"/>
  <c r="DS458" i="30"/>
  <c r="DS459" i="30"/>
  <c r="DS460" i="30"/>
  <c r="DS461" i="30"/>
  <c r="DS462" i="30"/>
  <c r="DS463" i="30"/>
  <c r="DS464" i="30"/>
  <c r="DS465" i="30"/>
  <c r="DS466" i="30"/>
  <c r="DS467" i="30"/>
  <c r="DS468" i="30"/>
  <c r="DS469" i="30"/>
  <c r="DS470" i="30"/>
  <c r="DS471" i="30"/>
  <c r="DS472" i="30"/>
  <c r="DS473" i="30"/>
  <c r="DS474" i="30"/>
  <c r="DS475" i="30"/>
  <c r="DS476" i="30"/>
  <c r="DS477" i="30"/>
  <c r="DS478" i="30"/>
  <c r="DS479" i="30"/>
  <c r="DS480" i="30"/>
  <c r="DS481" i="30"/>
  <c r="DS482" i="30"/>
  <c r="DS483" i="30"/>
  <c r="DS484" i="30"/>
  <c r="DS485" i="30"/>
  <c r="DS486" i="30"/>
  <c r="DS487" i="30"/>
  <c r="DS488" i="30"/>
  <c r="DS489" i="30"/>
  <c r="DS490" i="30"/>
  <c r="DS491" i="30"/>
  <c r="DS492" i="30"/>
  <c r="DS493" i="30"/>
  <c r="DS494" i="30"/>
  <c r="DS495" i="30"/>
  <c r="DS496" i="30"/>
  <c r="DS497" i="30"/>
  <c r="DS498" i="30"/>
  <c r="DS499" i="30"/>
  <c r="DS500" i="30"/>
  <c r="DS501" i="30"/>
  <c r="DS502" i="30"/>
  <c r="DS503" i="30"/>
  <c r="DS504" i="30"/>
  <c r="DS505" i="30"/>
  <c r="DS506" i="30"/>
  <c r="DS507" i="30"/>
  <c r="DS508" i="30"/>
  <c r="DS509" i="30"/>
  <c r="DS510" i="30"/>
  <c r="DS511" i="30"/>
  <c r="DS512" i="30"/>
  <c r="DS513" i="30"/>
  <c r="DS514" i="30"/>
  <c r="DS515" i="30"/>
  <c r="DS516" i="30"/>
  <c r="DS517" i="30"/>
  <c r="DS518" i="30"/>
  <c r="DS519" i="30"/>
  <c r="DS520" i="30"/>
  <c r="DS521" i="30"/>
  <c r="DS522" i="30"/>
  <c r="DS523" i="30"/>
  <c r="DS524" i="30"/>
  <c r="DS525" i="30"/>
  <c r="DS526" i="30"/>
  <c r="DS527" i="30"/>
  <c r="DS528" i="30"/>
  <c r="DS529" i="30"/>
  <c r="DS530" i="30"/>
  <c r="DS531" i="30"/>
  <c r="DS532" i="30"/>
  <c r="DS533" i="30"/>
  <c r="DS534" i="30"/>
  <c r="DS535" i="30"/>
  <c r="DS536" i="30"/>
  <c r="DS537" i="30"/>
  <c r="DS538" i="30"/>
  <c r="DS539" i="30"/>
  <c r="DS540" i="30"/>
  <c r="DS541" i="30"/>
  <c r="DS542" i="30"/>
  <c r="DS543" i="30"/>
  <c r="DS544" i="30"/>
  <c r="DS545" i="30"/>
  <c r="DS546" i="30"/>
  <c r="DS547" i="30"/>
  <c r="DS548" i="30"/>
  <c r="DS549" i="30"/>
  <c r="DS550" i="30"/>
  <c r="DS551" i="30"/>
  <c r="DS552" i="30"/>
  <c r="DS553" i="30"/>
  <c r="DS554" i="30"/>
  <c r="DS555" i="30"/>
  <c r="DS556" i="30"/>
  <c r="DS557" i="30"/>
  <c r="DS558" i="30"/>
  <c r="DS559" i="30"/>
  <c r="DS560" i="30"/>
  <c r="DS561" i="30"/>
  <c r="DS562" i="30"/>
  <c r="DS563" i="30"/>
  <c r="DS564" i="30"/>
  <c r="DS565" i="30"/>
  <c r="DS566" i="30"/>
  <c r="DS567" i="30"/>
  <c r="DS568" i="30"/>
  <c r="DS569" i="30"/>
  <c r="DS570" i="30"/>
  <c r="DS571" i="30"/>
  <c r="DS572" i="30"/>
  <c r="DS573" i="30"/>
  <c r="DS574" i="30"/>
  <c r="DS575" i="30"/>
  <c r="DS576" i="30"/>
  <c r="DS577" i="30"/>
  <c r="DS578" i="30"/>
  <c r="DS579" i="30"/>
  <c r="DS580" i="30"/>
  <c r="DS581" i="30"/>
  <c r="DS582" i="30"/>
  <c r="DS583" i="30"/>
  <c r="DS584" i="30"/>
  <c r="DS585" i="30"/>
  <c r="DS586" i="30"/>
  <c r="DS587" i="30"/>
  <c r="DS588" i="30"/>
  <c r="DS589" i="30"/>
  <c r="DS590" i="30"/>
  <c r="DS591" i="30"/>
  <c r="DS592" i="30"/>
  <c r="DS593" i="30"/>
  <c r="DS594" i="30"/>
  <c r="DS595" i="30"/>
  <c r="DS596" i="30"/>
  <c r="DS597" i="30"/>
  <c r="DS598" i="30"/>
  <c r="DS599" i="30"/>
  <c r="DS600" i="30"/>
  <c r="DS601" i="30"/>
  <c r="DS602" i="30"/>
  <c r="DS603" i="30"/>
  <c r="DS604" i="30"/>
  <c r="DS605" i="30"/>
  <c r="DS606" i="30"/>
  <c r="DS607" i="30"/>
  <c r="DS608" i="30"/>
  <c r="DS609" i="30"/>
  <c r="DS610" i="30"/>
  <c r="DS611" i="30"/>
  <c r="DS612" i="30"/>
  <c r="DS613" i="30"/>
  <c r="DS614" i="30"/>
  <c r="DS615" i="30"/>
  <c r="DS616" i="30"/>
  <c r="DS617" i="30"/>
  <c r="DS618" i="30"/>
  <c r="DS619" i="30"/>
  <c r="DS620" i="30"/>
  <c r="DS621" i="30"/>
  <c r="DS622" i="30"/>
  <c r="DS623" i="30"/>
  <c r="DS624" i="30"/>
  <c r="DS625" i="30"/>
  <c r="DS626" i="30"/>
  <c r="DS627" i="30"/>
  <c r="DS628" i="30"/>
  <c r="DS629" i="30"/>
  <c r="DS630" i="30"/>
  <c r="DS631" i="30"/>
  <c r="DS632" i="30"/>
  <c r="DS633" i="30"/>
  <c r="DS634" i="30"/>
  <c r="DS635" i="30"/>
  <c r="DS636" i="30"/>
  <c r="DS637" i="30"/>
  <c r="DS638" i="30"/>
  <c r="DS639" i="30"/>
  <c r="DS640" i="30"/>
  <c r="DS641" i="30"/>
  <c r="DS642" i="30"/>
  <c r="DS643" i="30"/>
  <c r="DS644" i="30"/>
  <c r="DS645" i="30"/>
  <c r="DS646" i="30"/>
  <c r="DS647" i="30"/>
  <c r="DS648" i="30"/>
  <c r="DS649" i="30"/>
  <c r="DS650" i="30"/>
  <c r="DS651" i="30"/>
  <c r="DS652" i="30"/>
  <c r="DS653" i="30"/>
  <c r="DS654" i="30"/>
  <c r="DS655" i="30"/>
  <c r="DS656" i="30"/>
  <c r="DS657" i="30"/>
  <c r="DS658" i="30"/>
  <c r="DS659" i="30"/>
  <c r="DS660" i="30"/>
  <c r="DS661" i="30"/>
  <c r="DS662" i="30"/>
  <c r="DS663" i="30"/>
  <c r="DS664" i="30"/>
  <c r="DS665" i="30"/>
  <c r="DS666" i="30"/>
  <c r="DS667" i="30"/>
  <c r="DS668" i="30"/>
  <c r="DS669" i="30"/>
  <c r="DS670" i="30"/>
  <c r="DS671" i="30"/>
  <c r="DS672" i="30"/>
  <c r="DS673" i="30"/>
  <c r="DS674" i="30"/>
  <c r="DS675" i="30"/>
  <c r="DS676" i="30"/>
  <c r="DS677" i="30"/>
  <c r="DS678" i="30"/>
  <c r="DS679" i="30"/>
  <c r="DS680" i="30"/>
  <c r="DS681" i="30"/>
  <c r="DS682" i="30"/>
  <c r="DS683" i="30"/>
  <c r="DS684" i="30"/>
  <c r="DS685" i="30"/>
  <c r="DS686" i="30"/>
  <c r="DS687" i="30"/>
  <c r="DS688" i="30"/>
  <c r="DS689" i="30"/>
  <c r="DS690" i="30"/>
  <c r="DS691" i="30"/>
  <c r="DS692" i="30"/>
  <c r="DS693" i="30"/>
  <c r="DS694" i="30"/>
  <c r="DS695" i="30"/>
  <c r="DS696" i="30"/>
  <c r="DS697" i="30"/>
  <c r="DS698" i="30"/>
  <c r="DS699" i="30"/>
  <c r="DS700" i="30"/>
  <c r="DS701" i="30"/>
  <c r="DS702" i="30"/>
  <c r="DS703" i="30"/>
  <c r="DS704" i="30"/>
  <c r="DS705" i="30"/>
  <c r="DS706" i="30"/>
  <c r="DS707" i="30"/>
  <c r="DS708" i="30"/>
  <c r="DS709" i="30"/>
  <c r="DS710" i="30"/>
  <c r="DS711" i="30"/>
  <c r="DS712" i="30"/>
  <c r="DS713" i="30"/>
  <c r="DS714" i="30"/>
  <c r="DS715" i="30"/>
  <c r="DS716" i="30"/>
  <c r="DS717" i="30"/>
  <c r="DS718" i="30"/>
  <c r="DS719" i="30"/>
  <c r="DS720" i="30"/>
  <c r="DS721" i="30"/>
  <c r="DS722" i="30"/>
  <c r="DS723" i="30"/>
  <c r="DS724" i="30"/>
  <c r="DS725" i="30"/>
  <c r="DS726" i="30"/>
  <c r="DS727" i="30"/>
  <c r="DS728" i="30"/>
  <c r="DS729" i="30"/>
  <c r="DS730" i="30"/>
  <c r="DS731" i="30"/>
  <c r="EV16" i="30"/>
  <c r="EW16" i="30"/>
  <c r="DT3" i="30"/>
  <c r="DT4" i="30"/>
  <c r="DT5" i="30"/>
  <c r="DT6" i="30"/>
  <c r="DT7" i="30"/>
  <c r="DT8" i="30"/>
  <c r="DT9" i="30"/>
  <c r="DT10" i="30"/>
  <c r="DT11" i="30"/>
  <c r="DT12" i="30"/>
  <c r="DT13" i="30"/>
  <c r="DT14" i="30"/>
  <c r="DT15" i="30"/>
  <c r="DT16" i="30"/>
  <c r="DT17" i="30"/>
  <c r="DT18" i="30"/>
  <c r="DT19" i="30"/>
  <c r="DT20" i="30"/>
  <c r="DT21" i="30"/>
  <c r="DT22" i="30"/>
  <c r="DT23" i="30"/>
  <c r="DT24" i="30"/>
  <c r="DT25" i="30"/>
  <c r="DT26" i="30"/>
  <c r="DT27" i="30"/>
  <c r="DT28" i="30"/>
  <c r="DT29" i="30"/>
  <c r="DT30" i="30"/>
  <c r="DT31" i="30"/>
  <c r="DT32" i="30"/>
  <c r="DT33" i="30"/>
  <c r="DT34" i="30"/>
  <c r="DT35" i="30"/>
  <c r="DT36" i="30"/>
  <c r="DT37" i="30"/>
  <c r="DT38" i="30"/>
  <c r="DT39" i="30"/>
  <c r="DT40" i="30"/>
  <c r="DT41" i="30"/>
  <c r="DT42" i="30"/>
  <c r="DT43" i="30"/>
  <c r="DT44" i="30"/>
  <c r="DT45" i="30"/>
  <c r="DT46" i="30"/>
  <c r="DT47" i="30"/>
  <c r="DT48" i="30"/>
  <c r="DT49" i="30"/>
  <c r="DT50" i="30"/>
  <c r="DT51" i="30"/>
  <c r="DT52" i="30"/>
  <c r="DT53" i="30"/>
  <c r="DT54" i="30"/>
  <c r="DT55" i="30"/>
  <c r="DT56" i="30"/>
  <c r="DT57" i="30"/>
  <c r="DT58" i="30"/>
  <c r="DT59" i="30"/>
  <c r="DT60" i="30"/>
  <c r="DT61" i="30"/>
  <c r="DT62" i="30"/>
  <c r="DT63" i="30"/>
  <c r="DT64" i="30"/>
  <c r="DT65" i="30"/>
  <c r="DT66" i="30"/>
  <c r="DT67" i="30"/>
  <c r="DT68" i="30"/>
  <c r="DT69" i="30"/>
  <c r="DT70" i="30"/>
  <c r="DT71" i="30"/>
  <c r="DT72" i="30"/>
  <c r="DT73" i="30"/>
  <c r="DT74" i="30"/>
  <c r="DT75" i="30"/>
  <c r="DT76" i="30"/>
  <c r="DT77" i="30"/>
  <c r="DT78" i="30"/>
  <c r="DT79" i="30"/>
  <c r="DT80" i="30"/>
  <c r="DT81" i="30"/>
  <c r="DT82" i="30"/>
  <c r="DT83" i="30"/>
  <c r="DT84" i="30"/>
  <c r="DT85" i="30"/>
  <c r="DT86" i="30"/>
  <c r="DT87" i="30"/>
  <c r="DT88" i="30"/>
  <c r="DT89" i="30"/>
  <c r="DT90" i="30"/>
  <c r="DT91" i="30"/>
  <c r="DT92" i="30"/>
  <c r="DT93" i="30"/>
  <c r="DT94" i="30"/>
  <c r="DT95" i="30"/>
  <c r="DT96" i="30"/>
  <c r="DT97" i="30"/>
  <c r="DT98" i="30"/>
  <c r="DT99" i="30"/>
  <c r="DT100" i="30"/>
  <c r="DT101" i="30"/>
  <c r="DT102" i="30"/>
  <c r="DT103" i="30"/>
  <c r="DT104" i="30"/>
  <c r="DT105" i="30"/>
  <c r="DT106" i="30"/>
  <c r="DT107" i="30"/>
  <c r="DT108" i="30"/>
  <c r="DT109" i="30"/>
  <c r="DT110" i="30"/>
  <c r="DT111" i="30"/>
  <c r="DT112" i="30"/>
  <c r="DT113" i="30"/>
  <c r="DT114" i="30"/>
  <c r="DT115" i="30"/>
  <c r="DT116" i="30"/>
  <c r="DT117" i="30"/>
  <c r="DT118" i="30"/>
  <c r="DT119" i="30"/>
  <c r="DT120" i="30"/>
  <c r="DT121" i="30"/>
  <c r="DT122" i="30"/>
  <c r="DT123" i="30"/>
  <c r="DT124" i="30"/>
  <c r="DT125" i="30"/>
  <c r="DT126" i="30"/>
  <c r="DT127" i="30"/>
  <c r="DT128" i="30"/>
  <c r="DT129" i="30"/>
  <c r="DT130" i="30"/>
  <c r="DT131" i="30"/>
  <c r="DT132" i="30"/>
  <c r="DT133" i="30"/>
  <c r="DT134" i="30"/>
  <c r="DT135" i="30"/>
  <c r="DT136" i="30"/>
  <c r="DT137" i="30"/>
  <c r="DT138" i="30"/>
  <c r="DT139" i="30"/>
  <c r="DT140" i="30"/>
  <c r="DT141" i="30"/>
  <c r="DT142" i="30"/>
  <c r="DT143" i="30"/>
  <c r="DT144" i="30"/>
  <c r="DT145" i="30"/>
  <c r="DT146" i="30"/>
  <c r="DT147" i="30"/>
  <c r="DT148" i="30"/>
  <c r="DT149" i="30"/>
  <c r="DT150" i="30"/>
  <c r="DT151" i="30"/>
  <c r="DT152" i="30"/>
  <c r="DT153" i="30"/>
  <c r="DT154" i="30"/>
  <c r="DT155" i="30"/>
  <c r="DT156" i="30"/>
  <c r="DT157" i="30"/>
  <c r="DT158" i="30"/>
  <c r="DT159" i="30"/>
  <c r="DT160" i="30"/>
  <c r="DT161" i="30"/>
  <c r="DT162" i="30"/>
  <c r="DT163" i="30"/>
  <c r="DT164" i="30"/>
  <c r="DT165" i="30"/>
  <c r="DT166" i="30"/>
  <c r="DT167" i="30"/>
  <c r="DT168" i="30"/>
  <c r="DT169" i="30"/>
  <c r="DT170" i="30"/>
  <c r="DT171" i="30"/>
  <c r="DT172" i="30"/>
  <c r="DT173" i="30"/>
  <c r="DT174" i="30"/>
  <c r="DT175" i="30"/>
  <c r="DT176" i="30"/>
  <c r="DT177" i="30"/>
  <c r="DT178" i="30"/>
  <c r="DT179" i="30"/>
  <c r="DT180" i="30"/>
  <c r="DT181" i="30"/>
  <c r="DT182" i="30"/>
  <c r="DT183" i="30"/>
  <c r="DT184" i="30"/>
  <c r="DT185" i="30"/>
  <c r="DT186" i="30"/>
  <c r="DT187" i="30"/>
  <c r="DT188" i="30"/>
  <c r="DT189" i="30"/>
  <c r="DT190" i="30"/>
  <c r="DT191" i="30"/>
  <c r="DT192" i="30"/>
  <c r="DT193" i="30"/>
  <c r="DT194" i="30"/>
  <c r="DT195" i="30"/>
  <c r="DT196" i="30"/>
  <c r="DT197" i="30"/>
  <c r="DT198" i="30"/>
  <c r="DT199" i="30"/>
  <c r="DT200" i="30"/>
  <c r="DT201" i="30"/>
  <c r="DT202" i="30"/>
  <c r="DT203" i="30"/>
  <c r="DT204" i="30"/>
  <c r="DT205" i="30"/>
  <c r="DT206" i="30"/>
  <c r="DT207" i="30"/>
  <c r="DT208" i="30"/>
  <c r="DT209" i="30"/>
  <c r="DT210" i="30"/>
  <c r="DT211" i="30"/>
  <c r="DT212" i="30"/>
  <c r="DT213" i="30"/>
  <c r="DT214" i="30"/>
  <c r="DT215" i="30"/>
  <c r="DT216" i="30"/>
  <c r="DT217" i="30"/>
  <c r="DT218" i="30"/>
  <c r="DT219" i="30"/>
  <c r="DT220" i="30"/>
  <c r="DT221" i="30"/>
  <c r="DT222" i="30"/>
  <c r="DT223" i="30"/>
  <c r="DT224" i="30"/>
  <c r="DT225" i="30"/>
  <c r="DT226" i="30"/>
  <c r="DT227" i="30"/>
  <c r="DT228" i="30"/>
  <c r="DT229" i="30"/>
  <c r="DT230" i="30"/>
  <c r="DT231" i="30"/>
  <c r="DT232" i="30"/>
  <c r="DT233" i="30"/>
  <c r="DT234" i="30"/>
  <c r="DT235" i="30"/>
  <c r="DT236" i="30"/>
  <c r="DT237" i="30"/>
  <c r="DT238" i="30"/>
  <c r="DT239" i="30"/>
  <c r="DT240" i="30"/>
  <c r="DT241" i="30"/>
  <c r="DT242" i="30"/>
  <c r="DT243" i="30"/>
  <c r="DT244" i="30"/>
  <c r="DT245" i="30"/>
  <c r="DT246" i="30"/>
  <c r="DT247" i="30"/>
  <c r="DT248" i="30"/>
  <c r="DT249" i="30"/>
  <c r="DT250" i="30"/>
  <c r="DT251" i="30"/>
  <c r="DT252" i="30"/>
  <c r="DT253" i="30"/>
  <c r="DT254" i="30"/>
  <c r="DT255" i="30"/>
  <c r="DT256" i="30"/>
  <c r="DT257" i="30"/>
  <c r="DT258" i="30"/>
  <c r="DT259" i="30"/>
  <c r="DT260" i="30"/>
  <c r="DT261" i="30"/>
  <c r="DT262" i="30"/>
  <c r="DT263" i="30"/>
  <c r="DT264" i="30"/>
  <c r="DT265" i="30"/>
  <c r="DT266" i="30"/>
  <c r="DT267" i="30"/>
  <c r="DT268" i="30"/>
  <c r="DT269" i="30"/>
  <c r="DT270" i="30"/>
  <c r="DT271" i="30"/>
  <c r="DT272" i="30"/>
  <c r="DT273" i="30"/>
  <c r="DT274" i="30"/>
  <c r="DT275" i="30"/>
  <c r="DT276" i="30"/>
  <c r="DT277" i="30"/>
  <c r="DT278" i="30"/>
  <c r="DT279" i="30"/>
  <c r="DT280" i="30"/>
  <c r="DT281" i="30"/>
  <c r="DT282" i="30"/>
  <c r="DT283" i="30"/>
  <c r="DT284" i="30"/>
  <c r="DT285" i="30"/>
  <c r="DT286" i="30"/>
  <c r="DT287" i="30"/>
  <c r="DT288" i="30"/>
  <c r="DT289" i="30"/>
  <c r="DT290" i="30"/>
  <c r="DT291" i="30"/>
  <c r="DT292" i="30"/>
  <c r="DT293" i="30"/>
  <c r="DT294" i="30"/>
  <c r="DT295" i="30"/>
  <c r="DT296" i="30"/>
  <c r="DT297" i="30"/>
  <c r="DT298" i="30"/>
  <c r="DT299" i="30"/>
  <c r="DT300" i="30"/>
  <c r="DT301" i="30"/>
  <c r="DT302" i="30"/>
  <c r="DT303" i="30"/>
  <c r="DT304" i="30"/>
  <c r="DT305" i="30"/>
  <c r="DT306" i="30"/>
  <c r="DT307" i="30"/>
  <c r="DT308" i="30"/>
  <c r="DT309" i="30"/>
  <c r="DT310" i="30"/>
  <c r="DT311" i="30"/>
  <c r="DT312" i="30"/>
  <c r="DT313" i="30"/>
  <c r="DT314" i="30"/>
  <c r="DT315" i="30"/>
  <c r="DT316" i="30"/>
  <c r="DT317" i="30"/>
  <c r="DT318" i="30"/>
  <c r="DT319" i="30"/>
  <c r="DT320" i="30"/>
  <c r="DT321" i="30"/>
  <c r="DT322" i="30"/>
  <c r="DT323" i="30"/>
  <c r="DT324" i="30"/>
  <c r="DT325" i="30"/>
  <c r="DT326" i="30"/>
  <c r="DT327" i="30"/>
  <c r="DT328" i="30"/>
  <c r="DT329" i="30"/>
  <c r="DT330" i="30"/>
  <c r="DT331" i="30"/>
  <c r="DT332" i="30"/>
  <c r="DT333" i="30"/>
  <c r="DT334" i="30"/>
  <c r="DT335" i="30"/>
  <c r="DT336" i="30"/>
  <c r="DT337" i="30"/>
  <c r="DT338" i="30"/>
  <c r="DT339" i="30"/>
  <c r="DT340" i="30"/>
  <c r="DT341" i="30"/>
  <c r="DT342" i="30"/>
  <c r="DT343" i="30"/>
  <c r="DT344" i="30"/>
  <c r="DT345" i="30"/>
  <c r="DT346" i="30"/>
  <c r="DT347" i="30"/>
  <c r="DT348" i="30"/>
  <c r="DT349" i="30"/>
  <c r="DT350" i="30"/>
  <c r="DT351" i="30"/>
  <c r="DT352" i="30"/>
  <c r="DT353" i="30"/>
  <c r="DT354" i="30"/>
  <c r="DT355" i="30"/>
  <c r="DT356" i="30"/>
  <c r="DT357" i="30"/>
  <c r="DT358" i="30"/>
  <c r="DT359" i="30"/>
  <c r="DT360" i="30"/>
  <c r="DT361" i="30"/>
  <c r="DT362" i="30"/>
  <c r="DT363" i="30"/>
  <c r="DT364" i="30"/>
  <c r="DT365" i="30"/>
  <c r="DT366" i="30"/>
  <c r="DT367" i="30"/>
  <c r="DT368" i="30"/>
  <c r="DT369" i="30"/>
  <c r="DT370" i="30"/>
  <c r="DT371" i="30"/>
  <c r="DT372" i="30"/>
  <c r="DT373" i="30"/>
  <c r="DT374" i="30"/>
  <c r="DT375" i="30"/>
  <c r="DT376" i="30"/>
  <c r="DT377" i="30"/>
  <c r="DT378" i="30"/>
  <c r="DT379" i="30"/>
  <c r="DT380" i="30"/>
  <c r="DT381" i="30"/>
  <c r="DT382" i="30"/>
  <c r="DT383" i="30"/>
  <c r="DT384" i="30"/>
  <c r="DT385" i="30"/>
  <c r="DT386" i="30"/>
  <c r="DT387" i="30"/>
  <c r="DT388" i="30"/>
  <c r="DT389" i="30"/>
  <c r="DT390" i="30"/>
  <c r="DT391" i="30"/>
  <c r="DT392" i="30"/>
  <c r="DT393" i="30"/>
  <c r="DT394" i="30"/>
  <c r="DT395" i="30"/>
  <c r="DT396" i="30"/>
  <c r="DT397" i="30"/>
  <c r="DT398" i="30"/>
  <c r="DT399" i="30"/>
  <c r="DT400" i="30"/>
  <c r="DT401" i="30"/>
  <c r="DT402" i="30"/>
  <c r="DT403" i="30"/>
  <c r="DT404" i="30"/>
  <c r="DT405" i="30"/>
  <c r="DT406" i="30"/>
  <c r="DT407" i="30"/>
  <c r="DT408" i="30"/>
  <c r="DT409" i="30"/>
  <c r="DT410" i="30"/>
  <c r="DT411" i="30"/>
  <c r="DT412" i="30"/>
  <c r="DT413" i="30"/>
  <c r="DT414" i="30"/>
  <c r="DT415" i="30"/>
  <c r="DT416" i="30"/>
  <c r="DT417" i="30"/>
  <c r="DT418" i="30"/>
  <c r="DT419" i="30"/>
  <c r="DT420" i="30"/>
  <c r="DT421" i="30"/>
  <c r="DT422" i="30"/>
  <c r="DT423" i="30"/>
  <c r="DT424" i="30"/>
  <c r="DT425" i="30"/>
  <c r="DT426" i="30"/>
  <c r="DT427" i="30"/>
  <c r="DT428" i="30"/>
  <c r="DT429" i="30"/>
  <c r="DT430" i="30"/>
  <c r="DT431" i="30"/>
  <c r="DT432" i="30"/>
  <c r="DT433" i="30"/>
  <c r="DT434" i="30"/>
  <c r="DT435" i="30"/>
  <c r="DT436" i="30"/>
  <c r="DT437" i="30"/>
  <c r="DT438" i="30"/>
  <c r="DT439" i="30"/>
  <c r="DT440" i="30"/>
  <c r="DT441" i="30"/>
  <c r="DT442" i="30"/>
  <c r="DT443" i="30"/>
  <c r="DT444" i="30"/>
  <c r="DT445" i="30"/>
  <c r="DT446" i="30"/>
  <c r="DT447" i="30"/>
  <c r="DT448" i="30"/>
  <c r="DT449" i="30"/>
  <c r="DT450" i="30"/>
  <c r="DT451" i="30"/>
  <c r="DT452" i="30"/>
  <c r="DT453" i="30"/>
  <c r="DT454" i="30"/>
  <c r="DT455" i="30"/>
  <c r="DT456" i="30"/>
  <c r="DT457" i="30"/>
  <c r="DT458" i="30"/>
  <c r="DT459" i="30"/>
  <c r="DT460" i="30"/>
  <c r="DT461" i="30"/>
  <c r="DT462" i="30"/>
  <c r="DT463" i="30"/>
  <c r="DT464" i="30"/>
  <c r="DT465" i="30"/>
  <c r="DT466" i="30"/>
  <c r="DT467" i="30"/>
  <c r="DT468" i="30"/>
  <c r="DT469" i="30"/>
  <c r="DT470" i="30"/>
  <c r="DT471" i="30"/>
  <c r="DT472" i="30"/>
  <c r="DT473" i="30"/>
  <c r="DT474" i="30"/>
  <c r="DT475" i="30"/>
  <c r="DT476" i="30"/>
  <c r="DT477" i="30"/>
  <c r="DT478" i="30"/>
  <c r="DT479" i="30"/>
  <c r="DT480" i="30"/>
  <c r="DT481" i="30"/>
  <c r="DT482" i="30"/>
  <c r="DT483" i="30"/>
  <c r="DT484" i="30"/>
  <c r="DT485" i="30"/>
  <c r="DT486" i="30"/>
  <c r="DT487" i="30"/>
  <c r="DT488" i="30"/>
  <c r="DT489" i="30"/>
  <c r="DT490" i="30"/>
  <c r="DT491" i="30"/>
  <c r="DT492" i="30"/>
  <c r="DT493" i="30"/>
  <c r="DT494" i="30"/>
  <c r="DT495" i="30"/>
  <c r="DT496" i="30"/>
  <c r="DT497" i="30"/>
  <c r="DT498" i="30"/>
  <c r="DT499" i="30"/>
  <c r="DT500" i="30"/>
  <c r="DT501" i="30"/>
  <c r="DT502" i="30"/>
  <c r="DT503" i="30"/>
  <c r="DT504" i="30"/>
  <c r="DT505" i="30"/>
  <c r="DT506" i="30"/>
  <c r="DT507" i="30"/>
  <c r="DT508" i="30"/>
  <c r="DT509" i="30"/>
  <c r="DT510" i="30"/>
  <c r="DT511" i="30"/>
  <c r="DT512" i="30"/>
  <c r="DT513" i="30"/>
  <c r="DT514" i="30"/>
  <c r="DT515" i="30"/>
  <c r="DT516" i="30"/>
  <c r="DT517" i="30"/>
  <c r="DT518" i="30"/>
  <c r="DT519" i="30"/>
  <c r="DT520" i="30"/>
  <c r="DT521" i="30"/>
  <c r="DT522" i="30"/>
  <c r="DT523" i="30"/>
  <c r="DT524" i="30"/>
  <c r="DT525" i="30"/>
  <c r="DT526" i="30"/>
  <c r="DT527" i="30"/>
  <c r="DT528" i="30"/>
  <c r="DT529" i="30"/>
  <c r="DT530" i="30"/>
  <c r="DT531" i="30"/>
  <c r="DT532" i="30"/>
  <c r="DT533" i="30"/>
  <c r="DT534" i="30"/>
  <c r="DT535" i="30"/>
  <c r="DT536" i="30"/>
  <c r="DT537" i="30"/>
  <c r="DT538" i="30"/>
  <c r="DT539" i="30"/>
  <c r="DT540" i="30"/>
  <c r="DT541" i="30"/>
  <c r="DT542" i="30"/>
  <c r="DT543" i="30"/>
  <c r="DT544" i="30"/>
  <c r="DT545" i="30"/>
  <c r="DT546" i="30"/>
  <c r="DT547" i="30"/>
  <c r="DT548" i="30"/>
  <c r="DT549" i="30"/>
  <c r="DT550" i="30"/>
  <c r="DT551" i="30"/>
  <c r="DT552" i="30"/>
  <c r="DT553" i="30"/>
  <c r="DT554" i="30"/>
  <c r="DT555" i="30"/>
  <c r="DT556" i="30"/>
  <c r="DT557" i="30"/>
  <c r="DT558" i="30"/>
  <c r="DT559" i="30"/>
  <c r="DT560" i="30"/>
  <c r="DT561" i="30"/>
  <c r="DT562" i="30"/>
  <c r="DT563" i="30"/>
  <c r="DT564" i="30"/>
  <c r="DT565" i="30"/>
  <c r="DT566" i="30"/>
  <c r="DT567" i="30"/>
  <c r="DT568" i="30"/>
  <c r="DT569" i="30"/>
  <c r="DT570" i="30"/>
  <c r="DT571" i="30"/>
  <c r="DT572" i="30"/>
  <c r="DT573" i="30"/>
  <c r="DT574" i="30"/>
  <c r="DT575" i="30"/>
  <c r="DT576" i="30"/>
  <c r="DT577" i="30"/>
  <c r="DT578" i="30"/>
  <c r="DT579" i="30"/>
  <c r="DT580" i="30"/>
  <c r="DT581" i="30"/>
  <c r="DT582" i="30"/>
  <c r="DT583" i="30"/>
  <c r="DT584" i="30"/>
  <c r="DT585" i="30"/>
  <c r="DT586" i="30"/>
  <c r="DT587" i="30"/>
  <c r="DT588" i="30"/>
  <c r="DT589" i="30"/>
  <c r="DT590" i="30"/>
  <c r="DT591" i="30"/>
  <c r="DT592" i="30"/>
  <c r="DT593" i="30"/>
  <c r="DT594" i="30"/>
  <c r="DT595" i="30"/>
  <c r="DT596" i="30"/>
  <c r="DT597" i="30"/>
  <c r="DT598" i="30"/>
  <c r="DT599" i="30"/>
  <c r="DT600" i="30"/>
  <c r="DT601" i="30"/>
  <c r="DT602" i="30"/>
  <c r="DT603" i="30"/>
  <c r="DT604" i="30"/>
  <c r="DT605" i="30"/>
  <c r="DT606" i="30"/>
  <c r="DT607" i="30"/>
  <c r="DT608" i="30"/>
  <c r="DT609" i="30"/>
  <c r="DT610" i="30"/>
  <c r="DT611" i="30"/>
  <c r="DT612" i="30"/>
  <c r="DT613" i="30"/>
  <c r="DT614" i="30"/>
  <c r="DT615" i="30"/>
  <c r="DT616" i="30"/>
  <c r="DT617" i="30"/>
  <c r="DT618" i="30"/>
  <c r="DT619" i="30"/>
  <c r="DT620" i="30"/>
  <c r="DT621" i="30"/>
  <c r="DT622" i="30"/>
  <c r="DT623" i="30"/>
  <c r="DT624" i="30"/>
  <c r="DT625" i="30"/>
  <c r="DT626" i="30"/>
  <c r="DT627" i="30"/>
  <c r="DT628" i="30"/>
  <c r="DT629" i="30"/>
  <c r="DT630" i="30"/>
  <c r="DT631" i="30"/>
  <c r="DT632" i="30"/>
  <c r="DT633" i="30"/>
  <c r="DT634" i="30"/>
  <c r="DT635" i="30"/>
  <c r="DT636" i="30"/>
  <c r="DT637" i="30"/>
  <c r="DT638" i="30"/>
  <c r="DT639" i="30"/>
  <c r="DT640" i="30"/>
  <c r="DT641" i="30"/>
  <c r="DT642" i="30"/>
  <c r="DT643" i="30"/>
  <c r="DT644" i="30"/>
  <c r="DT645" i="30"/>
  <c r="DT646" i="30"/>
  <c r="DT647" i="30"/>
  <c r="DT648" i="30"/>
  <c r="DT649" i="30"/>
  <c r="DT650" i="30"/>
  <c r="DT651" i="30"/>
  <c r="DT652" i="30"/>
  <c r="DT653" i="30"/>
  <c r="DT654" i="30"/>
  <c r="DT655" i="30"/>
  <c r="DT656" i="30"/>
  <c r="DT657" i="30"/>
  <c r="DT658" i="30"/>
  <c r="DT659" i="30"/>
  <c r="DT660" i="30"/>
  <c r="DT661" i="30"/>
  <c r="DT662" i="30"/>
  <c r="DT663" i="30"/>
  <c r="DT664" i="30"/>
  <c r="DT665" i="30"/>
  <c r="DT666" i="30"/>
  <c r="DT667" i="30"/>
  <c r="DT668" i="30"/>
  <c r="DT669" i="30"/>
  <c r="DT670" i="30"/>
  <c r="DT671" i="30"/>
  <c r="DT672" i="30"/>
  <c r="DT673" i="30"/>
  <c r="DT674" i="30"/>
  <c r="DT675" i="30"/>
  <c r="DT676" i="30"/>
  <c r="DT677" i="30"/>
  <c r="DT678" i="30"/>
  <c r="DT679" i="30"/>
  <c r="DT680" i="30"/>
  <c r="DT681" i="30"/>
  <c r="DT682" i="30"/>
  <c r="DT683" i="30"/>
  <c r="DT684" i="30"/>
  <c r="DT685" i="30"/>
  <c r="DT686" i="30"/>
  <c r="DT687" i="30"/>
  <c r="DT688" i="30"/>
  <c r="DT689" i="30"/>
  <c r="DT690" i="30"/>
  <c r="DT691" i="30"/>
  <c r="DT692" i="30"/>
  <c r="DT693" i="30"/>
  <c r="DT694" i="30"/>
  <c r="DT695" i="30"/>
  <c r="DT696" i="30"/>
  <c r="DT697" i="30"/>
  <c r="DT698" i="30"/>
  <c r="DT699" i="30"/>
  <c r="DT700" i="30"/>
  <c r="DT701" i="30"/>
  <c r="DT702" i="30"/>
  <c r="DT703" i="30"/>
  <c r="DT704" i="30"/>
  <c r="DT705" i="30"/>
  <c r="DT706" i="30"/>
  <c r="DT707" i="30"/>
  <c r="DT708" i="30"/>
  <c r="DT709" i="30"/>
  <c r="DT710" i="30"/>
  <c r="DT711" i="30"/>
  <c r="DT712" i="30"/>
  <c r="DT713" i="30"/>
  <c r="DT714" i="30"/>
  <c r="DT715" i="30"/>
  <c r="DT716" i="30"/>
  <c r="DT717" i="30"/>
  <c r="DT718" i="30"/>
  <c r="DT719" i="30"/>
  <c r="DT720" i="30"/>
  <c r="DT721" i="30"/>
  <c r="DT722" i="30"/>
  <c r="DT723" i="30"/>
  <c r="DT724" i="30"/>
  <c r="DT725" i="30"/>
  <c r="DT726" i="30"/>
  <c r="DT727" i="30"/>
  <c r="DT728" i="30"/>
  <c r="DT729" i="30"/>
  <c r="DT730" i="30"/>
  <c r="DT731" i="30"/>
  <c r="EO16" i="30"/>
  <c r="EX16" i="30"/>
  <c r="EY16" i="30"/>
  <c r="FB16" i="30"/>
  <c r="FC16" i="30"/>
  <c r="FD16" i="30"/>
  <c r="FE16" i="30"/>
  <c r="EQ17" i="30"/>
  <c r="ER17" i="30"/>
  <c r="ES17" i="30"/>
  <c r="DC3" i="30"/>
  <c r="DC4" i="30"/>
  <c r="DC5" i="30"/>
  <c r="DC6" i="30"/>
  <c r="DC7" i="30"/>
  <c r="DC8" i="30"/>
  <c r="DC9" i="30"/>
  <c r="DC10" i="30"/>
  <c r="DC11" i="30"/>
  <c r="DC12" i="30"/>
  <c r="DC13" i="30"/>
  <c r="DC14" i="30"/>
  <c r="DC15" i="30"/>
  <c r="DC16" i="30"/>
  <c r="DC17" i="30"/>
  <c r="DC18" i="30"/>
  <c r="DC19" i="30"/>
  <c r="DC20" i="30"/>
  <c r="DC21" i="30"/>
  <c r="DC22" i="30"/>
  <c r="DC23" i="30"/>
  <c r="DC24" i="30"/>
  <c r="DC25" i="30"/>
  <c r="DC26" i="30"/>
  <c r="DC27" i="30"/>
  <c r="DC28" i="30"/>
  <c r="DC29" i="30"/>
  <c r="DC30" i="30"/>
  <c r="DC31" i="30"/>
  <c r="DC32" i="30"/>
  <c r="DC33" i="30"/>
  <c r="DC34" i="30"/>
  <c r="DC35" i="30"/>
  <c r="DC36" i="30"/>
  <c r="DC37" i="30"/>
  <c r="DC38" i="30"/>
  <c r="DC39" i="30"/>
  <c r="DC40" i="30"/>
  <c r="DC41" i="30"/>
  <c r="DC42" i="30"/>
  <c r="DC43" i="30"/>
  <c r="DC44" i="30"/>
  <c r="DC45" i="30"/>
  <c r="DC46" i="30"/>
  <c r="DC47" i="30"/>
  <c r="DC48" i="30"/>
  <c r="DC49" i="30"/>
  <c r="DC50" i="30"/>
  <c r="DC51" i="30"/>
  <c r="DC52" i="30"/>
  <c r="DC53" i="30"/>
  <c r="DC54" i="30"/>
  <c r="DC55" i="30"/>
  <c r="DC56" i="30"/>
  <c r="DC57" i="30"/>
  <c r="DC58" i="30"/>
  <c r="DC59" i="30"/>
  <c r="DC60" i="30"/>
  <c r="DC61" i="30"/>
  <c r="DC62" i="30"/>
  <c r="DC63" i="30"/>
  <c r="DC64" i="30"/>
  <c r="DC65" i="30"/>
  <c r="DC66" i="30"/>
  <c r="DC67" i="30"/>
  <c r="DC68" i="30"/>
  <c r="DC69" i="30"/>
  <c r="DC70" i="30"/>
  <c r="DC71" i="30"/>
  <c r="DC72" i="30"/>
  <c r="DC73" i="30"/>
  <c r="DC74" i="30"/>
  <c r="DC75" i="30"/>
  <c r="DC76" i="30"/>
  <c r="DC77" i="30"/>
  <c r="DC78" i="30"/>
  <c r="DC79" i="30"/>
  <c r="DC80" i="30"/>
  <c r="DC81" i="30"/>
  <c r="DC82" i="30"/>
  <c r="DC83" i="30"/>
  <c r="DC84" i="30"/>
  <c r="DC85" i="30"/>
  <c r="DC86" i="30"/>
  <c r="DC87" i="30"/>
  <c r="DC88" i="30"/>
  <c r="DC89" i="30"/>
  <c r="DC90" i="30"/>
  <c r="DC91" i="30"/>
  <c r="DC92" i="30"/>
  <c r="DC93" i="30"/>
  <c r="DC94" i="30"/>
  <c r="DC95" i="30"/>
  <c r="DC96" i="30"/>
  <c r="DC97" i="30"/>
  <c r="DC98" i="30"/>
  <c r="DC99" i="30"/>
  <c r="DC100" i="30"/>
  <c r="DC101" i="30"/>
  <c r="DC102" i="30"/>
  <c r="DC103" i="30"/>
  <c r="DC104" i="30"/>
  <c r="DC105" i="30"/>
  <c r="DC106" i="30"/>
  <c r="DC107" i="30"/>
  <c r="DC108" i="30"/>
  <c r="DC109" i="30"/>
  <c r="DC110" i="30"/>
  <c r="DC111" i="30"/>
  <c r="DC112" i="30"/>
  <c r="DC113" i="30"/>
  <c r="DC114" i="30"/>
  <c r="DC115" i="30"/>
  <c r="DC116" i="30"/>
  <c r="DC117" i="30"/>
  <c r="DC118" i="30"/>
  <c r="DC119" i="30"/>
  <c r="DC120" i="30"/>
  <c r="DC121" i="30"/>
  <c r="DC122" i="30"/>
  <c r="DC123" i="30"/>
  <c r="DC124" i="30"/>
  <c r="DC125" i="30"/>
  <c r="DC126" i="30"/>
  <c r="DC127" i="30"/>
  <c r="DC128" i="30"/>
  <c r="DC129" i="30"/>
  <c r="DC130" i="30"/>
  <c r="DC131" i="30"/>
  <c r="DC132" i="30"/>
  <c r="DC133" i="30"/>
  <c r="DC134" i="30"/>
  <c r="DC135" i="30"/>
  <c r="DC136" i="30"/>
  <c r="DC137" i="30"/>
  <c r="DC138" i="30"/>
  <c r="DC139" i="30"/>
  <c r="DC140" i="30"/>
  <c r="DC141" i="30"/>
  <c r="DC142" i="30"/>
  <c r="DC143" i="30"/>
  <c r="DC144" i="30"/>
  <c r="DC145" i="30"/>
  <c r="DC146" i="30"/>
  <c r="DC147" i="30"/>
  <c r="DC148" i="30"/>
  <c r="DC149" i="30"/>
  <c r="DC150" i="30"/>
  <c r="DC151" i="30"/>
  <c r="DC152" i="30"/>
  <c r="DC153" i="30"/>
  <c r="DC154" i="30"/>
  <c r="DC155" i="30"/>
  <c r="DC156" i="30"/>
  <c r="DC157" i="30"/>
  <c r="DC158" i="30"/>
  <c r="DC159" i="30"/>
  <c r="DC160" i="30"/>
  <c r="DC161" i="30"/>
  <c r="DC162" i="30"/>
  <c r="DC163" i="30"/>
  <c r="DC164" i="30"/>
  <c r="DC165" i="30"/>
  <c r="DC166" i="30"/>
  <c r="DC167" i="30"/>
  <c r="DC168" i="30"/>
  <c r="DC169" i="30"/>
  <c r="DC170" i="30"/>
  <c r="DC171" i="30"/>
  <c r="DC172" i="30"/>
  <c r="DC173" i="30"/>
  <c r="DC174" i="30"/>
  <c r="DC175" i="30"/>
  <c r="DC176" i="30"/>
  <c r="DC177" i="30"/>
  <c r="DC178" i="30"/>
  <c r="DC179" i="30"/>
  <c r="DC180" i="30"/>
  <c r="DC181" i="30"/>
  <c r="DC182" i="30"/>
  <c r="DC183" i="30"/>
  <c r="DC184" i="30"/>
  <c r="DC185" i="30"/>
  <c r="DC186" i="30"/>
  <c r="DC187" i="30"/>
  <c r="DC188" i="30"/>
  <c r="DC189" i="30"/>
  <c r="DC190" i="30"/>
  <c r="DC191" i="30"/>
  <c r="DC192" i="30"/>
  <c r="DC193" i="30"/>
  <c r="DC194" i="30"/>
  <c r="DC195" i="30"/>
  <c r="DC196" i="30"/>
  <c r="DC197" i="30"/>
  <c r="DC198" i="30"/>
  <c r="DC199" i="30"/>
  <c r="DC200" i="30"/>
  <c r="DC201" i="30"/>
  <c r="DC202" i="30"/>
  <c r="DC203" i="30"/>
  <c r="DC204" i="30"/>
  <c r="DC205" i="30"/>
  <c r="DC206" i="30"/>
  <c r="DC207" i="30"/>
  <c r="DC208" i="30"/>
  <c r="DC209" i="30"/>
  <c r="DC210" i="30"/>
  <c r="DC211" i="30"/>
  <c r="DC212" i="30"/>
  <c r="DC213" i="30"/>
  <c r="DC214" i="30"/>
  <c r="DC215" i="30"/>
  <c r="DC216" i="30"/>
  <c r="DC217" i="30"/>
  <c r="DC218" i="30"/>
  <c r="DC219" i="30"/>
  <c r="DC220" i="30"/>
  <c r="DC221" i="30"/>
  <c r="DC222" i="30"/>
  <c r="DC223" i="30"/>
  <c r="DC224" i="30"/>
  <c r="DC225" i="30"/>
  <c r="DC226" i="30"/>
  <c r="DC227" i="30"/>
  <c r="DC228" i="30"/>
  <c r="DC229" i="30"/>
  <c r="DC230" i="30"/>
  <c r="DC231" i="30"/>
  <c r="DC232" i="30"/>
  <c r="DC233" i="30"/>
  <c r="DC234" i="30"/>
  <c r="DC235" i="30"/>
  <c r="DC236" i="30"/>
  <c r="DC237" i="30"/>
  <c r="DC238" i="30"/>
  <c r="DC239" i="30"/>
  <c r="DC240" i="30"/>
  <c r="DC241" i="30"/>
  <c r="DC242" i="30"/>
  <c r="DC243" i="30"/>
  <c r="DC244" i="30"/>
  <c r="DC245" i="30"/>
  <c r="DC246" i="30"/>
  <c r="DC247" i="30"/>
  <c r="DC248" i="30"/>
  <c r="DC249" i="30"/>
  <c r="DC250" i="30"/>
  <c r="DC251" i="30"/>
  <c r="DC252" i="30"/>
  <c r="DC253" i="30"/>
  <c r="DC254" i="30"/>
  <c r="DC255" i="30"/>
  <c r="DC256" i="30"/>
  <c r="DC257" i="30"/>
  <c r="DC258" i="30"/>
  <c r="DC259" i="30"/>
  <c r="DC260" i="30"/>
  <c r="DC261" i="30"/>
  <c r="DC262" i="30"/>
  <c r="DC263" i="30"/>
  <c r="DC264" i="30"/>
  <c r="DC265" i="30"/>
  <c r="DC266" i="30"/>
  <c r="DC267" i="30"/>
  <c r="DC268" i="30"/>
  <c r="DC269" i="30"/>
  <c r="DC270" i="30"/>
  <c r="DC271" i="30"/>
  <c r="DC272" i="30"/>
  <c r="DC273" i="30"/>
  <c r="DC274" i="30"/>
  <c r="DC275" i="30"/>
  <c r="DC276" i="30"/>
  <c r="DC277" i="30"/>
  <c r="DC278" i="30"/>
  <c r="DC279" i="30"/>
  <c r="DC280" i="30"/>
  <c r="DC281" i="30"/>
  <c r="DC282" i="30"/>
  <c r="DC283" i="30"/>
  <c r="DC284" i="30"/>
  <c r="DC285" i="30"/>
  <c r="DC286" i="30"/>
  <c r="DC287" i="30"/>
  <c r="DC288" i="30"/>
  <c r="DC289" i="30"/>
  <c r="DC290" i="30"/>
  <c r="DC291" i="30"/>
  <c r="DC292" i="30"/>
  <c r="DC293" i="30"/>
  <c r="DC294" i="30"/>
  <c r="DC295" i="30"/>
  <c r="DC296" i="30"/>
  <c r="DC297" i="30"/>
  <c r="DC298" i="30"/>
  <c r="DC299" i="30"/>
  <c r="DC300" i="30"/>
  <c r="DC301" i="30"/>
  <c r="DC302" i="30"/>
  <c r="DC303" i="30"/>
  <c r="DC304" i="30"/>
  <c r="DC305" i="30"/>
  <c r="DC306" i="30"/>
  <c r="DC307" i="30"/>
  <c r="DC308" i="30"/>
  <c r="DC309" i="30"/>
  <c r="DC310" i="30"/>
  <c r="DC311" i="30"/>
  <c r="DC312" i="30"/>
  <c r="DC313" i="30"/>
  <c r="DC314" i="30"/>
  <c r="DC315" i="30"/>
  <c r="DC316" i="30"/>
  <c r="DC317" i="30"/>
  <c r="DC318" i="30"/>
  <c r="DC319" i="30"/>
  <c r="DC320" i="30"/>
  <c r="DC321" i="30"/>
  <c r="DC322" i="30"/>
  <c r="DC323" i="30"/>
  <c r="DC324" i="30"/>
  <c r="DC325" i="30"/>
  <c r="DC326" i="30"/>
  <c r="DC327" i="30"/>
  <c r="DC328" i="30"/>
  <c r="DC329" i="30"/>
  <c r="DC330" i="30"/>
  <c r="DC331" i="30"/>
  <c r="DC332" i="30"/>
  <c r="DC333" i="30"/>
  <c r="DC334" i="30"/>
  <c r="DC335" i="30"/>
  <c r="DC336" i="30"/>
  <c r="DC337" i="30"/>
  <c r="DC338" i="30"/>
  <c r="DC339" i="30"/>
  <c r="DC340" i="30"/>
  <c r="DC341" i="30"/>
  <c r="DC342" i="30"/>
  <c r="DC343" i="30"/>
  <c r="DC344" i="30"/>
  <c r="DC345" i="30"/>
  <c r="DC346" i="30"/>
  <c r="DC347" i="30"/>
  <c r="DC348" i="30"/>
  <c r="DC349" i="30"/>
  <c r="DC350" i="30"/>
  <c r="DC351" i="30"/>
  <c r="DC352" i="30"/>
  <c r="DC353" i="30"/>
  <c r="DC354" i="30"/>
  <c r="DC355" i="30"/>
  <c r="DC356" i="30"/>
  <c r="DC357" i="30"/>
  <c r="DC358" i="30"/>
  <c r="DC359" i="30"/>
  <c r="DC360" i="30"/>
  <c r="DC361" i="30"/>
  <c r="DC362" i="30"/>
  <c r="DC363" i="30"/>
  <c r="DC364" i="30"/>
  <c r="DC365" i="30"/>
  <c r="DC366" i="30"/>
  <c r="DC367" i="30"/>
  <c r="DC368" i="30"/>
  <c r="DC369" i="30"/>
  <c r="DC370" i="30"/>
  <c r="DC371" i="30"/>
  <c r="DC372" i="30"/>
  <c r="DC373" i="30"/>
  <c r="DC374" i="30"/>
  <c r="DC375" i="30"/>
  <c r="DC376" i="30"/>
  <c r="DC377" i="30"/>
  <c r="DC378" i="30"/>
  <c r="DC379" i="30"/>
  <c r="DC380" i="30"/>
  <c r="DC381" i="30"/>
  <c r="DC382" i="30"/>
  <c r="DC383" i="30"/>
  <c r="DC384" i="30"/>
  <c r="DC385" i="30"/>
  <c r="DC386" i="30"/>
  <c r="DC387" i="30"/>
  <c r="DC388" i="30"/>
  <c r="DC389" i="30"/>
  <c r="DC390" i="30"/>
  <c r="DC391" i="30"/>
  <c r="DC392" i="30"/>
  <c r="DC393" i="30"/>
  <c r="DC394" i="30"/>
  <c r="DC395" i="30"/>
  <c r="DC396" i="30"/>
  <c r="DC397" i="30"/>
  <c r="DC398" i="30"/>
  <c r="DC399" i="30"/>
  <c r="DC400" i="30"/>
  <c r="DC401" i="30"/>
  <c r="DC402" i="30"/>
  <c r="DC403" i="30"/>
  <c r="DC404" i="30"/>
  <c r="DC405" i="30"/>
  <c r="DC406" i="30"/>
  <c r="DC407" i="30"/>
  <c r="DC408" i="30"/>
  <c r="DC409" i="30"/>
  <c r="DC410" i="30"/>
  <c r="DC411" i="30"/>
  <c r="DC412" i="30"/>
  <c r="DC413" i="30"/>
  <c r="DC414" i="30"/>
  <c r="DC415" i="30"/>
  <c r="DC416" i="30"/>
  <c r="DC417" i="30"/>
  <c r="DC418" i="30"/>
  <c r="DC419" i="30"/>
  <c r="DC420" i="30"/>
  <c r="DC421" i="30"/>
  <c r="DC422" i="30"/>
  <c r="DC423" i="30"/>
  <c r="DC424" i="30"/>
  <c r="DC425" i="30"/>
  <c r="DC426" i="30"/>
  <c r="DC427" i="30"/>
  <c r="DC428" i="30"/>
  <c r="DC429" i="30"/>
  <c r="DC430" i="30"/>
  <c r="DC431" i="30"/>
  <c r="DC432" i="30"/>
  <c r="DC433" i="30"/>
  <c r="DC434" i="30"/>
  <c r="DC435" i="30"/>
  <c r="DC436" i="30"/>
  <c r="DC437" i="30"/>
  <c r="DC438" i="30"/>
  <c r="DC439" i="30"/>
  <c r="DC440" i="30"/>
  <c r="DC441" i="30"/>
  <c r="DC442" i="30"/>
  <c r="DC443" i="30"/>
  <c r="DC444" i="30"/>
  <c r="DC445" i="30"/>
  <c r="DC446" i="30"/>
  <c r="DC447" i="30"/>
  <c r="DC448" i="30"/>
  <c r="DC449" i="30"/>
  <c r="DC450" i="30"/>
  <c r="DC451" i="30"/>
  <c r="DC452" i="30"/>
  <c r="DC453" i="30"/>
  <c r="DC454" i="30"/>
  <c r="DC455" i="30"/>
  <c r="DC456" i="30"/>
  <c r="DC457" i="30"/>
  <c r="DC458" i="30"/>
  <c r="DC459" i="30"/>
  <c r="DC460" i="30"/>
  <c r="DC461" i="30"/>
  <c r="DC462" i="30"/>
  <c r="DC463" i="30"/>
  <c r="DC464" i="30"/>
  <c r="DC465" i="30"/>
  <c r="DC466" i="30"/>
  <c r="DC467" i="30"/>
  <c r="DC468" i="30"/>
  <c r="DC469" i="30"/>
  <c r="DC470" i="30"/>
  <c r="DC471" i="30"/>
  <c r="DC472" i="30"/>
  <c r="DC473" i="30"/>
  <c r="DC474" i="30"/>
  <c r="DC475" i="30"/>
  <c r="DC476" i="30"/>
  <c r="DC477" i="30"/>
  <c r="DC478" i="30"/>
  <c r="DC479" i="30"/>
  <c r="DC480" i="30"/>
  <c r="DC481" i="30"/>
  <c r="DC482" i="30"/>
  <c r="DC483" i="30"/>
  <c r="DC484" i="30"/>
  <c r="DC485" i="30"/>
  <c r="DC486" i="30"/>
  <c r="DC487" i="30"/>
  <c r="DC488" i="30"/>
  <c r="DC489" i="30"/>
  <c r="DC490" i="30"/>
  <c r="DC491" i="30"/>
  <c r="DC492" i="30"/>
  <c r="DC493" i="30"/>
  <c r="DC494" i="30"/>
  <c r="DC495" i="30"/>
  <c r="DC496" i="30"/>
  <c r="DC497" i="30"/>
  <c r="DC498" i="30"/>
  <c r="DC499" i="30"/>
  <c r="DC500" i="30"/>
  <c r="DC501" i="30"/>
  <c r="DC502" i="30"/>
  <c r="DC503" i="30"/>
  <c r="DC504" i="30"/>
  <c r="DC505" i="30"/>
  <c r="DC506" i="30"/>
  <c r="DC507" i="30"/>
  <c r="DC508" i="30"/>
  <c r="DC509" i="30"/>
  <c r="DC510" i="30"/>
  <c r="DC511" i="30"/>
  <c r="DC512" i="30"/>
  <c r="DC513" i="30"/>
  <c r="DC514" i="30"/>
  <c r="DC515" i="30"/>
  <c r="DC516" i="30"/>
  <c r="DC517" i="30"/>
  <c r="DC518" i="30"/>
  <c r="DC519" i="30"/>
  <c r="DC520" i="30"/>
  <c r="DC521" i="30"/>
  <c r="DC522" i="30"/>
  <c r="DC523" i="30"/>
  <c r="DC524" i="30"/>
  <c r="DC525" i="30"/>
  <c r="DC526" i="30"/>
  <c r="DC527" i="30"/>
  <c r="DC528" i="30"/>
  <c r="DC529" i="30"/>
  <c r="DC530" i="30"/>
  <c r="DC531" i="30"/>
  <c r="DC532" i="30"/>
  <c r="DC533" i="30"/>
  <c r="DC534" i="30"/>
  <c r="DC535" i="30"/>
  <c r="DC536" i="30"/>
  <c r="DC537" i="30"/>
  <c r="DC538" i="30"/>
  <c r="DC539" i="30"/>
  <c r="DC540" i="30"/>
  <c r="DC541" i="30"/>
  <c r="DC542" i="30"/>
  <c r="DC543" i="30"/>
  <c r="DC544" i="30"/>
  <c r="DC545" i="30"/>
  <c r="DC546" i="30"/>
  <c r="DC547" i="30"/>
  <c r="DC548" i="30"/>
  <c r="DC549" i="30"/>
  <c r="DC550" i="30"/>
  <c r="DC551" i="30"/>
  <c r="DC552" i="30"/>
  <c r="DC553" i="30"/>
  <c r="DC554" i="30"/>
  <c r="DC555" i="30"/>
  <c r="DC556" i="30"/>
  <c r="DC557" i="30"/>
  <c r="DC558" i="30"/>
  <c r="DC559" i="30"/>
  <c r="DC560" i="30"/>
  <c r="DC561" i="30"/>
  <c r="DC562" i="30"/>
  <c r="DC563" i="30"/>
  <c r="DC564" i="30"/>
  <c r="DC565" i="30"/>
  <c r="DC566" i="30"/>
  <c r="DC567" i="30"/>
  <c r="DC568" i="30"/>
  <c r="DC569" i="30"/>
  <c r="DC570" i="30"/>
  <c r="DC571" i="30"/>
  <c r="DC572" i="30"/>
  <c r="DC573" i="30"/>
  <c r="DC574" i="30"/>
  <c r="DC575" i="30"/>
  <c r="DC576" i="30"/>
  <c r="DC577" i="30"/>
  <c r="DC578" i="30"/>
  <c r="DC579" i="30"/>
  <c r="DC580" i="30"/>
  <c r="DC581" i="30"/>
  <c r="DC582" i="30"/>
  <c r="DC583" i="30"/>
  <c r="DC584" i="30"/>
  <c r="DC585" i="30"/>
  <c r="DC586" i="30"/>
  <c r="DC587" i="30"/>
  <c r="DC588" i="30"/>
  <c r="DC589" i="30"/>
  <c r="DC590" i="30"/>
  <c r="DC591" i="30"/>
  <c r="DC592" i="30"/>
  <c r="DC593" i="30"/>
  <c r="DC594" i="30"/>
  <c r="DC595" i="30"/>
  <c r="DC596" i="30"/>
  <c r="DC597" i="30"/>
  <c r="DC598" i="30"/>
  <c r="DC599" i="30"/>
  <c r="DC600" i="30"/>
  <c r="DC601" i="30"/>
  <c r="DC602" i="30"/>
  <c r="DC603" i="30"/>
  <c r="DC604" i="30"/>
  <c r="DC605" i="30"/>
  <c r="DC606" i="30"/>
  <c r="DC607" i="30"/>
  <c r="DC608" i="30"/>
  <c r="DC609" i="30"/>
  <c r="DC610" i="30"/>
  <c r="DC611" i="30"/>
  <c r="DC612" i="30"/>
  <c r="DC613" i="30"/>
  <c r="DC614" i="30"/>
  <c r="DC615" i="30"/>
  <c r="DC616" i="30"/>
  <c r="DC617" i="30"/>
  <c r="DC618" i="30"/>
  <c r="DC619" i="30"/>
  <c r="DC620" i="30"/>
  <c r="DC621" i="30"/>
  <c r="DC622" i="30"/>
  <c r="DC623" i="30"/>
  <c r="DC624" i="30"/>
  <c r="DC625" i="30"/>
  <c r="DC626" i="30"/>
  <c r="DC627" i="30"/>
  <c r="DC628" i="30"/>
  <c r="DC629" i="30"/>
  <c r="DC630" i="30"/>
  <c r="DC631" i="30"/>
  <c r="DC632" i="30"/>
  <c r="DC633" i="30"/>
  <c r="DC634" i="30"/>
  <c r="DC635" i="30"/>
  <c r="DC636" i="30"/>
  <c r="DC637" i="30"/>
  <c r="DC638" i="30"/>
  <c r="DC639" i="30"/>
  <c r="DC640" i="30"/>
  <c r="DC641" i="30"/>
  <c r="DC642" i="30"/>
  <c r="DC643" i="30"/>
  <c r="DC644" i="30"/>
  <c r="DC645" i="30"/>
  <c r="DC646" i="30"/>
  <c r="DC647" i="30"/>
  <c r="DC648" i="30"/>
  <c r="DC649" i="30"/>
  <c r="DC650" i="30"/>
  <c r="DC651" i="30"/>
  <c r="DC652" i="30"/>
  <c r="DC653" i="30"/>
  <c r="DC654" i="30"/>
  <c r="DC655" i="30"/>
  <c r="DC656" i="30"/>
  <c r="DC657" i="30"/>
  <c r="DC658" i="30"/>
  <c r="DC659" i="30"/>
  <c r="DC660" i="30"/>
  <c r="DC661" i="30"/>
  <c r="DC662" i="30"/>
  <c r="DC663" i="30"/>
  <c r="DC664" i="30"/>
  <c r="DC665" i="30"/>
  <c r="DC666" i="30"/>
  <c r="DC667" i="30"/>
  <c r="DC668" i="30"/>
  <c r="DC669" i="30"/>
  <c r="DC670" i="30"/>
  <c r="DC671" i="30"/>
  <c r="DC672" i="30"/>
  <c r="DC673" i="30"/>
  <c r="DC674" i="30"/>
  <c r="DC675" i="30"/>
  <c r="DC676" i="30"/>
  <c r="DC677" i="30"/>
  <c r="DC678" i="30"/>
  <c r="DC679" i="30"/>
  <c r="DC680" i="30"/>
  <c r="DC681" i="30"/>
  <c r="DC682" i="30"/>
  <c r="DC683" i="30"/>
  <c r="DC684" i="30"/>
  <c r="DC685" i="30"/>
  <c r="DC686" i="30"/>
  <c r="DC687" i="30"/>
  <c r="DC688" i="30"/>
  <c r="DC689" i="30"/>
  <c r="DC690" i="30"/>
  <c r="DC691" i="30"/>
  <c r="DC692" i="30"/>
  <c r="DC693" i="30"/>
  <c r="DC694" i="30"/>
  <c r="DC695" i="30"/>
  <c r="DC696" i="30"/>
  <c r="DC697" i="30"/>
  <c r="DC698" i="30"/>
  <c r="DC699" i="30"/>
  <c r="DC700" i="30"/>
  <c r="DC701" i="30"/>
  <c r="DC702" i="30"/>
  <c r="DC703" i="30"/>
  <c r="DC704" i="30"/>
  <c r="DC705" i="30"/>
  <c r="DC706" i="30"/>
  <c r="DC707" i="30"/>
  <c r="DC708" i="30"/>
  <c r="DC709" i="30"/>
  <c r="DC710" i="30"/>
  <c r="DC711" i="30"/>
  <c r="DC712" i="30"/>
  <c r="DC713" i="30"/>
  <c r="DC714" i="30"/>
  <c r="DC715" i="30"/>
  <c r="DC716" i="30"/>
  <c r="DC717" i="30"/>
  <c r="DC718" i="30"/>
  <c r="DC719" i="30"/>
  <c r="DC720" i="30"/>
  <c r="DC721" i="30"/>
  <c r="DC722" i="30"/>
  <c r="DC723" i="30"/>
  <c r="DC724" i="30"/>
  <c r="DC725" i="30"/>
  <c r="DC726" i="30"/>
  <c r="DC727" i="30"/>
  <c r="DC728" i="30"/>
  <c r="DC729" i="30"/>
  <c r="DC730" i="30"/>
  <c r="DC731" i="30"/>
  <c r="DC732" i="30"/>
  <c r="DC733" i="30"/>
  <c r="DC734" i="30"/>
  <c r="DC735" i="30"/>
  <c r="DC736" i="30"/>
  <c r="DC737" i="30"/>
  <c r="DC738" i="30"/>
  <c r="DC739" i="30"/>
  <c r="DC740" i="30"/>
  <c r="DC741" i="30"/>
  <c r="DC742" i="30"/>
  <c r="DC743" i="30"/>
  <c r="DC744" i="30"/>
  <c r="DC745" i="30"/>
  <c r="DC746" i="30"/>
  <c r="DC747" i="30"/>
  <c r="DC748" i="30"/>
  <c r="DC749" i="30"/>
  <c r="DC750" i="30"/>
  <c r="DC751" i="30"/>
  <c r="DC752" i="30"/>
  <c r="DC753" i="30"/>
  <c r="DC754" i="30"/>
  <c r="DC755" i="30"/>
  <c r="DC756" i="30"/>
  <c r="DC757" i="30"/>
  <c r="DC758" i="30"/>
  <c r="DC759" i="30"/>
  <c r="EV17" i="30"/>
  <c r="EW17" i="30"/>
  <c r="DD3" i="30"/>
  <c r="DD4" i="30"/>
  <c r="DD5" i="30"/>
  <c r="DD6" i="30"/>
  <c r="DD7" i="30"/>
  <c r="DD8" i="30"/>
  <c r="DD9" i="30"/>
  <c r="DD10" i="30"/>
  <c r="DD11" i="30"/>
  <c r="DD12" i="30"/>
  <c r="DD13" i="30"/>
  <c r="DD14" i="30"/>
  <c r="DD15" i="30"/>
  <c r="DD16" i="30"/>
  <c r="DD17" i="30"/>
  <c r="DD18" i="30"/>
  <c r="DD19" i="30"/>
  <c r="DD20" i="30"/>
  <c r="DD21" i="30"/>
  <c r="DD22" i="30"/>
  <c r="DD23" i="30"/>
  <c r="DD24" i="30"/>
  <c r="DD25" i="30"/>
  <c r="DD26" i="30"/>
  <c r="DD27" i="30"/>
  <c r="DD28" i="30"/>
  <c r="DD29" i="30"/>
  <c r="DD30" i="30"/>
  <c r="DD31" i="30"/>
  <c r="DD32" i="30"/>
  <c r="DD33" i="30"/>
  <c r="DD34" i="30"/>
  <c r="DD35" i="30"/>
  <c r="DD36" i="30"/>
  <c r="DD37" i="30"/>
  <c r="DD38" i="30"/>
  <c r="DD39" i="30"/>
  <c r="DD40" i="30"/>
  <c r="DD41" i="30"/>
  <c r="DD42" i="30"/>
  <c r="DD43" i="30"/>
  <c r="DD44" i="30"/>
  <c r="DD45" i="30"/>
  <c r="DD46" i="30"/>
  <c r="DD47" i="30"/>
  <c r="DD48" i="30"/>
  <c r="DD49" i="30"/>
  <c r="DD50" i="30"/>
  <c r="DD51" i="30"/>
  <c r="DD52" i="30"/>
  <c r="DD53" i="30"/>
  <c r="DD54" i="30"/>
  <c r="DD55" i="30"/>
  <c r="DD56" i="30"/>
  <c r="DD57" i="30"/>
  <c r="DD58" i="30"/>
  <c r="DD59" i="30"/>
  <c r="DD60" i="30"/>
  <c r="DD61" i="30"/>
  <c r="DD62" i="30"/>
  <c r="DD63" i="30"/>
  <c r="DD64" i="30"/>
  <c r="DD65" i="30"/>
  <c r="DD66" i="30"/>
  <c r="DD67" i="30"/>
  <c r="DD68" i="30"/>
  <c r="DD69" i="30"/>
  <c r="DD70" i="30"/>
  <c r="DD71" i="30"/>
  <c r="DD72" i="30"/>
  <c r="DD73" i="30"/>
  <c r="DD74" i="30"/>
  <c r="DD75" i="30"/>
  <c r="DD76" i="30"/>
  <c r="DD77" i="30"/>
  <c r="DD78" i="30"/>
  <c r="DD79" i="30"/>
  <c r="DD80" i="30"/>
  <c r="DD81" i="30"/>
  <c r="DD82" i="30"/>
  <c r="DD83" i="30"/>
  <c r="DD84" i="30"/>
  <c r="DD85" i="30"/>
  <c r="DD86" i="30"/>
  <c r="DD87" i="30"/>
  <c r="DD88" i="30"/>
  <c r="DD89" i="30"/>
  <c r="DD90" i="30"/>
  <c r="DD91" i="30"/>
  <c r="DD92" i="30"/>
  <c r="DD93" i="30"/>
  <c r="DD94" i="30"/>
  <c r="DD95" i="30"/>
  <c r="DD96" i="30"/>
  <c r="DD97" i="30"/>
  <c r="DD98" i="30"/>
  <c r="DD99" i="30"/>
  <c r="DD100" i="30"/>
  <c r="DD101" i="30"/>
  <c r="DD102" i="30"/>
  <c r="DD103" i="30"/>
  <c r="DD104" i="30"/>
  <c r="DD105" i="30"/>
  <c r="DD106" i="30"/>
  <c r="DD107" i="30"/>
  <c r="DD108" i="30"/>
  <c r="DD109" i="30"/>
  <c r="DD110" i="30"/>
  <c r="DD111" i="30"/>
  <c r="DD112" i="30"/>
  <c r="DD113" i="30"/>
  <c r="DD114" i="30"/>
  <c r="DD115" i="30"/>
  <c r="DD116" i="30"/>
  <c r="DD117" i="30"/>
  <c r="DD118" i="30"/>
  <c r="DD119" i="30"/>
  <c r="DD120" i="30"/>
  <c r="DD121" i="30"/>
  <c r="DD122" i="30"/>
  <c r="DD123" i="30"/>
  <c r="DD124" i="30"/>
  <c r="DD125" i="30"/>
  <c r="DD126" i="30"/>
  <c r="DD127" i="30"/>
  <c r="DD128" i="30"/>
  <c r="DD129" i="30"/>
  <c r="DD130" i="30"/>
  <c r="DD131" i="30"/>
  <c r="DD132" i="30"/>
  <c r="DD133" i="30"/>
  <c r="DD134" i="30"/>
  <c r="DD135" i="30"/>
  <c r="DD136" i="30"/>
  <c r="DD137" i="30"/>
  <c r="DD138" i="30"/>
  <c r="DD139" i="30"/>
  <c r="DD140" i="30"/>
  <c r="DD141" i="30"/>
  <c r="DD142" i="30"/>
  <c r="DD143" i="30"/>
  <c r="DD144" i="30"/>
  <c r="DD145" i="30"/>
  <c r="DD146" i="30"/>
  <c r="DD147" i="30"/>
  <c r="DD148" i="30"/>
  <c r="DD149" i="30"/>
  <c r="DD150" i="30"/>
  <c r="DD151" i="30"/>
  <c r="DD152" i="30"/>
  <c r="DD153" i="30"/>
  <c r="DD154" i="30"/>
  <c r="DD155" i="30"/>
  <c r="DD156" i="30"/>
  <c r="DD157" i="30"/>
  <c r="DD158" i="30"/>
  <c r="DD159" i="30"/>
  <c r="DD160" i="30"/>
  <c r="DD161" i="30"/>
  <c r="DD162" i="30"/>
  <c r="DD163" i="30"/>
  <c r="DD164" i="30"/>
  <c r="DD165" i="30"/>
  <c r="DD166" i="30"/>
  <c r="DD167" i="30"/>
  <c r="DD168" i="30"/>
  <c r="DD169" i="30"/>
  <c r="DD170" i="30"/>
  <c r="DD171" i="30"/>
  <c r="DD172" i="30"/>
  <c r="DD173" i="30"/>
  <c r="DD174" i="30"/>
  <c r="DD175" i="30"/>
  <c r="DD176" i="30"/>
  <c r="DD177" i="30"/>
  <c r="DD178" i="30"/>
  <c r="DD179" i="30"/>
  <c r="DD180" i="30"/>
  <c r="DD181" i="30"/>
  <c r="DD182" i="30"/>
  <c r="DD183" i="30"/>
  <c r="DD184" i="30"/>
  <c r="DD185" i="30"/>
  <c r="DD186" i="30"/>
  <c r="DD187" i="30"/>
  <c r="DD188" i="30"/>
  <c r="DD189" i="30"/>
  <c r="DD190" i="30"/>
  <c r="DD191" i="30"/>
  <c r="DD192" i="30"/>
  <c r="DD193" i="30"/>
  <c r="DD194" i="30"/>
  <c r="DD195" i="30"/>
  <c r="DD196" i="30"/>
  <c r="DD197" i="30"/>
  <c r="DD198" i="30"/>
  <c r="DD199" i="30"/>
  <c r="DD200" i="30"/>
  <c r="DD201" i="30"/>
  <c r="DD202" i="30"/>
  <c r="DD203" i="30"/>
  <c r="DD204" i="30"/>
  <c r="DD205" i="30"/>
  <c r="DD206" i="30"/>
  <c r="DD207" i="30"/>
  <c r="DD208" i="30"/>
  <c r="DD209" i="30"/>
  <c r="DD210" i="30"/>
  <c r="DD211" i="30"/>
  <c r="DD212" i="30"/>
  <c r="DD213" i="30"/>
  <c r="DD214" i="30"/>
  <c r="DD215" i="30"/>
  <c r="DD216" i="30"/>
  <c r="DD217" i="30"/>
  <c r="DD218" i="30"/>
  <c r="DD219" i="30"/>
  <c r="DD220" i="30"/>
  <c r="DD221" i="30"/>
  <c r="DD222" i="30"/>
  <c r="DD223" i="30"/>
  <c r="DD224" i="30"/>
  <c r="DD225" i="30"/>
  <c r="DD226" i="30"/>
  <c r="DD227" i="30"/>
  <c r="DD228" i="30"/>
  <c r="DD229" i="30"/>
  <c r="DD230" i="30"/>
  <c r="DD231" i="30"/>
  <c r="DD232" i="30"/>
  <c r="DD233" i="30"/>
  <c r="DD234" i="30"/>
  <c r="DD235" i="30"/>
  <c r="DD236" i="30"/>
  <c r="DD237" i="30"/>
  <c r="DD238" i="30"/>
  <c r="DD239" i="30"/>
  <c r="DD240" i="30"/>
  <c r="DD241" i="30"/>
  <c r="DD242" i="30"/>
  <c r="DD243" i="30"/>
  <c r="DD244" i="30"/>
  <c r="DD245" i="30"/>
  <c r="DD246" i="30"/>
  <c r="DD247" i="30"/>
  <c r="DD248" i="30"/>
  <c r="DD249" i="30"/>
  <c r="DD250" i="30"/>
  <c r="DD251" i="30"/>
  <c r="DD252" i="30"/>
  <c r="DD253" i="30"/>
  <c r="DD254" i="30"/>
  <c r="DD255" i="30"/>
  <c r="DD256" i="30"/>
  <c r="DD257" i="30"/>
  <c r="DD258" i="30"/>
  <c r="DD259" i="30"/>
  <c r="DD260" i="30"/>
  <c r="DD261" i="30"/>
  <c r="DD262" i="30"/>
  <c r="DD263" i="30"/>
  <c r="DD264" i="30"/>
  <c r="DD265" i="30"/>
  <c r="DD266" i="30"/>
  <c r="DD267" i="30"/>
  <c r="DD268" i="30"/>
  <c r="DD269" i="30"/>
  <c r="DD270" i="30"/>
  <c r="DD271" i="30"/>
  <c r="DD272" i="30"/>
  <c r="DD273" i="30"/>
  <c r="DD274" i="30"/>
  <c r="DD275" i="30"/>
  <c r="DD276" i="30"/>
  <c r="DD277" i="30"/>
  <c r="DD278" i="30"/>
  <c r="DD279" i="30"/>
  <c r="DD280" i="30"/>
  <c r="DD281" i="30"/>
  <c r="DD282" i="30"/>
  <c r="DD283" i="30"/>
  <c r="DD284" i="30"/>
  <c r="DD285" i="30"/>
  <c r="DD286" i="30"/>
  <c r="DD287" i="30"/>
  <c r="DD288" i="30"/>
  <c r="DD289" i="30"/>
  <c r="DD290" i="30"/>
  <c r="DD291" i="30"/>
  <c r="DD292" i="30"/>
  <c r="DD293" i="30"/>
  <c r="DD294" i="30"/>
  <c r="DD295" i="30"/>
  <c r="DD296" i="30"/>
  <c r="DD297" i="30"/>
  <c r="DD298" i="30"/>
  <c r="DD299" i="30"/>
  <c r="DD300" i="30"/>
  <c r="DD301" i="30"/>
  <c r="DD302" i="30"/>
  <c r="DD303" i="30"/>
  <c r="DD304" i="30"/>
  <c r="DD305" i="30"/>
  <c r="DD306" i="30"/>
  <c r="DD307" i="30"/>
  <c r="DD308" i="30"/>
  <c r="DD309" i="30"/>
  <c r="DD310" i="30"/>
  <c r="DD311" i="30"/>
  <c r="DD312" i="30"/>
  <c r="DD313" i="30"/>
  <c r="DD314" i="30"/>
  <c r="DD315" i="30"/>
  <c r="DD316" i="30"/>
  <c r="DD317" i="30"/>
  <c r="DD318" i="30"/>
  <c r="DD319" i="30"/>
  <c r="DD320" i="30"/>
  <c r="DD321" i="30"/>
  <c r="DD322" i="30"/>
  <c r="DD323" i="30"/>
  <c r="DD324" i="30"/>
  <c r="DD325" i="30"/>
  <c r="DD326" i="30"/>
  <c r="DD327" i="30"/>
  <c r="DD328" i="30"/>
  <c r="DD329" i="30"/>
  <c r="DD330" i="30"/>
  <c r="DD331" i="30"/>
  <c r="DD332" i="30"/>
  <c r="DD333" i="30"/>
  <c r="DD334" i="30"/>
  <c r="DD335" i="30"/>
  <c r="DD336" i="30"/>
  <c r="DD337" i="30"/>
  <c r="DD338" i="30"/>
  <c r="DD339" i="30"/>
  <c r="DD340" i="30"/>
  <c r="DD341" i="30"/>
  <c r="DD342" i="30"/>
  <c r="DD343" i="30"/>
  <c r="DD344" i="30"/>
  <c r="DD345" i="30"/>
  <c r="DD346" i="30"/>
  <c r="DD347" i="30"/>
  <c r="DD348" i="30"/>
  <c r="DD349" i="30"/>
  <c r="DD350" i="30"/>
  <c r="DD351" i="30"/>
  <c r="DD352" i="30"/>
  <c r="DD353" i="30"/>
  <c r="DD354" i="30"/>
  <c r="DD355" i="30"/>
  <c r="DD356" i="30"/>
  <c r="DD357" i="30"/>
  <c r="DD358" i="30"/>
  <c r="DD359" i="30"/>
  <c r="DD360" i="30"/>
  <c r="DD361" i="30"/>
  <c r="DD362" i="30"/>
  <c r="DD363" i="30"/>
  <c r="DD364" i="30"/>
  <c r="DD365" i="30"/>
  <c r="DD366" i="30"/>
  <c r="DD367" i="30"/>
  <c r="DD368" i="30"/>
  <c r="DD369" i="30"/>
  <c r="DD370" i="30"/>
  <c r="DD371" i="30"/>
  <c r="DD372" i="30"/>
  <c r="DD373" i="30"/>
  <c r="DD374" i="30"/>
  <c r="DD375" i="30"/>
  <c r="DD376" i="30"/>
  <c r="DD377" i="30"/>
  <c r="DD378" i="30"/>
  <c r="DD379" i="30"/>
  <c r="DD380" i="30"/>
  <c r="DD381" i="30"/>
  <c r="DD382" i="30"/>
  <c r="DD383" i="30"/>
  <c r="DD384" i="30"/>
  <c r="DD385" i="30"/>
  <c r="DD386" i="30"/>
  <c r="DD387" i="30"/>
  <c r="DD388" i="30"/>
  <c r="DD389" i="30"/>
  <c r="DD390" i="30"/>
  <c r="DD391" i="30"/>
  <c r="DD392" i="30"/>
  <c r="DD393" i="30"/>
  <c r="DD394" i="30"/>
  <c r="DD395" i="30"/>
  <c r="DD396" i="30"/>
  <c r="DD397" i="30"/>
  <c r="DD398" i="30"/>
  <c r="DD399" i="30"/>
  <c r="DD400" i="30"/>
  <c r="DD401" i="30"/>
  <c r="DD402" i="30"/>
  <c r="DD403" i="30"/>
  <c r="DD404" i="30"/>
  <c r="DD405" i="30"/>
  <c r="DD406" i="30"/>
  <c r="DD407" i="30"/>
  <c r="DD408" i="30"/>
  <c r="DD409" i="30"/>
  <c r="DD410" i="30"/>
  <c r="DD411" i="30"/>
  <c r="DD412" i="30"/>
  <c r="DD413" i="30"/>
  <c r="DD414" i="30"/>
  <c r="DD415" i="30"/>
  <c r="DD416" i="30"/>
  <c r="DD417" i="30"/>
  <c r="DD418" i="30"/>
  <c r="DD419" i="30"/>
  <c r="DD420" i="30"/>
  <c r="DD421" i="30"/>
  <c r="DD422" i="30"/>
  <c r="DD423" i="30"/>
  <c r="DD424" i="30"/>
  <c r="DD425" i="30"/>
  <c r="DD426" i="30"/>
  <c r="DD427" i="30"/>
  <c r="DD428" i="30"/>
  <c r="DD429" i="30"/>
  <c r="DD430" i="30"/>
  <c r="DD431" i="30"/>
  <c r="DD432" i="30"/>
  <c r="DD433" i="30"/>
  <c r="DD434" i="30"/>
  <c r="DD435" i="30"/>
  <c r="DD436" i="30"/>
  <c r="DD437" i="30"/>
  <c r="DD438" i="30"/>
  <c r="DD439" i="30"/>
  <c r="DD440" i="30"/>
  <c r="DD441" i="30"/>
  <c r="DD442" i="30"/>
  <c r="DD443" i="30"/>
  <c r="DD444" i="30"/>
  <c r="DD445" i="30"/>
  <c r="DD446" i="30"/>
  <c r="DD447" i="30"/>
  <c r="DD448" i="30"/>
  <c r="DD449" i="30"/>
  <c r="DD450" i="30"/>
  <c r="DD451" i="30"/>
  <c r="DD452" i="30"/>
  <c r="DD453" i="30"/>
  <c r="DD454" i="30"/>
  <c r="DD455" i="30"/>
  <c r="DD456" i="30"/>
  <c r="DD457" i="30"/>
  <c r="DD458" i="30"/>
  <c r="DD459" i="30"/>
  <c r="DD460" i="30"/>
  <c r="DD461" i="30"/>
  <c r="DD462" i="30"/>
  <c r="DD463" i="30"/>
  <c r="DD464" i="30"/>
  <c r="DD465" i="30"/>
  <c r="DD466" i="30"/>
  <c r="DD467" i="30"/>
  <c r="DD468" i="30"/>
  <c r="DD469" i="30"/>
  <c r="DD470" i="30"/>
  <c r="DD471" i="30"/>
  <c r="DD472" i="30"/>
  <c r="DD473" i="30"/>
  <c r="DD474" i="30"/>
  <c r="DD475" i="30"/>
  <c r="DD476" i="30"/>
  <c r="DD477" i="30"/>
  <c r="DD478" i="30"/>
  <c r="DD479" i="30"/>
  <c r="DD480" i="30"/>
  <c r="DD481" i="30"/>
  <c r="DD482" i="30"/>
  <c r="DD483" i="30"/>
  <c r="DD484" i="30"/>
  <c r="DD485" i="30"/>
  <c r="DD486" i="30"/>
  <c r="DD487" i="30"/>
  <c r="DD488" i="30"/>
  <c r="DD489" i="30"/>
  <c r="DD490" i="30"/>
  <c r="DD491" i="30"/>
  <c r="DD492" i="30"/>
  <c r="DD493" i="30"/>
  <c r="DD494" i="30"/>
  <c r="DD495" i="30"/>
  <c r="DD496" i="30"/>
  <c r="DD497" i="30"/>
  <c r="DD498" i="30"/>
  <c r="DD499" i="30"/>
  <c r="DD500" i="30"/>
  <c r="DD501" i="30"/>
  <c r="DD502" i="30"/>
  <c r="DD503" i="30"/>
  <c r="DD504" i="30"/>
  <c r="DD505" i="30"/>
  <c r="DD506" i="30"/>
  <c r="DD507" i="30"/>
  <c r="DD508" i="30"/>
  <c r="DD509" i="30"/>
  <c r="DD510" i="30"/>
  <c r="DD511" i="30"/>
  <c r="DD512" i="30"/>
  <c r="DD513" i="30"/>
  <c r="DD514" i="30"/>
  <c r="DD515" i="30"/>
  <c r="DD516" i="30"/>
  <c r="DD517" i="30"/>
  <c r="DD518" i="30"/>
  <c r="DD519" i="30"/>
  <c r="DD520" i="30"/>
  <c r="DD521" i="30"/>
  <c r="DD522" i="30"/>
  <c r="DD523" i="30"/>
  <c r="DD524" i="30"/>
  <c r="DD525" i="30"/>
  <c r="DD526" i="30"/>
  <c r="DD527" i="30"/>
  <c r="DD528" i="30"/>
  <c r="DD529" i="30"/>
  <c r="DD530" i="30"/>
  <c r="DD531" i="30"/>
  <c r="DD532" i="30"/>
  <c r="DD533" i="30"/>
  <c r="DD534" i="30"/>
  <c r="DD535" i="30"/>
  <c r="DD536" i="30"/>
  <c r="DD537" i="30"/>
  <c r="DD538" i="30"/>
  <c r="DD539" i="30"/>
  <c r="DD540" i="30"/>
  <c r="DD541" i="30"/>
  <c r="DD542" i="30"/>
  <c r="DD543" i="30"/>
  <c r="DD544" i="30"/>
  <c r="DD545" i="30"/>
  <c r="DD546" i="30"/>
  <c r="DD547" i="30"/>
  <c r="DD548" i="30"/>
  <c r="DD549" i="30"/>
  <c r="DD550" i="30"/>
  <c r="DD551" i="30"/>
  <c r="DD552" i="30"/>
  <c r="DD553" i="30"/>
  <c r="DD554" i="30"/>
  <c r="DD555" i="30"/>
  <c r="DD556" i="30"/>
  <c r="DD557" i="30"/>
  <c r="DD558" i="30"/>
  <c r="DD559" i="30"/>
  <c r="DD560" i="30"/>
  <c r="DD561" i="30"/>
  <c r="DD562" i="30"/>
  <c r="DD563" i="30"/>
  <c r="DD564" i="30"/>
  <c r="DD565" i="30"/>
  <c r="DD566" i="30"/>
  <c r="DD567" i="30"/>
  <c r="DD568" i="30"/>
  <c r="DD569" i="30"/>
  <c r="DD570" i="30"/>
  <c r="DD571" i="30"/>
  <c r="DD572" i="30"/>
  <c r="DD573" i="30"/>
  <c r="DD574" i="30"/>
  <c r="DD575" i="30"/>
  <c r="DD576" i="30"/>
  <c r="DD577" i="30"/>
  <c r="DD578" i="30"/>
  <c r="DD579" i="30"/>
  <c r="DD580" i="30"/>
  <c r="DD581" i="30"/>
  <c r="DD582" i="30"/>
  <c r="DD583" i="30"/>
  <c r="DD584" i="30"/>
  <c r="DD585" i="30"/>
  <c r="DD586" i="30"/>
  <c r="DD587" i="30"/>
  <c r="DD588" i="30"/>
  <c r="DD589" i="30"/>
  <c r="DD590" i="30"/>
  <c r="DD591" i="30"/>
  <c r="DD592" i="30"/>
  <c r="DD593" i="30"/>
  <c r="DD594" i="30"/>
  <c r="DD595" i="30"/>
  <c r="DD596" i="30"/>
  <c r="DD597" i="30"/>
  <c r="DD598" i="30"/>
  <c r="DD599" i="30"/>
  <c r="DD600" i="30"/>
  <c r="DD601" i="30"/>
  <c r="DD602" i="30"/>
  <c r="DD603" i="30"/>
  <c r="DD604" i="30"/>
  <c r="DD605" i="30"/>
  <c r="DD606" i="30"/>
  <c r="DD607" i="30"/>
  <c r="DD608" i="30"/>
  <c r="DD609" i="30"/>
  <c r="DD610" i="30"/>
  <c r="DD611" i="30"/>
  <c r="DD612" i="30"/>
  <c r="DD613" i="30"/>
  <c r="DD614" i="30"/>
  <c r="DD615" i="30"/>
  <c r="DD616" i="30"/>
  <c r="DD617" i="30"/>
  <c r="DD618" i="30"/>
  <c r="DD619" i="30"/>
  <c r="DD620" i="30"/>
  <c r="DD621" i="30"/>
  <c r="DD622" i="30"/>
  <c r="DD623" i="30"/>
  <c r="DD624" i="30"/>
  <c r="DD625" i="30"/>
  <c r="DD626" i="30"/>
  <c r="DD627" i="30"/>
  <c r="DD628" i="30"/>
  <c r="DD629" i="30"/>
  <c r="DD630" i="30"/>
  <c r="DD631" i="30"/>
  <c r="DD632" i="30"/>
  <c r="DD633" i="30"/>
  <c r="DD634" i="30"/>
  <c r="DD635" i="30"/>
  <c r="DD636" i="30"/>
  <c r="DD637" i="30"/>
  <c r="DD638" i="30"/>
  <c r="DD639" i="30"/>
  <c r="DD640" i="30"/>
  <c r="DD641" i="30"/>
  <c r="DD642" i="30"/>
  <c r="DD643" i="30"/>
  <c r="DD644" i="30"/>
  <c r="DD645" i="30"/>
  <c r="DD646" i="30"/>
  <c r="DD647" i="30"/>
  <c r="DD648" i="30"/>
  <c r="DD649" i="30"/>
  <c r="DD650" i="30"/>
  <c r="DD651" i="30"/>
  <c r="DD652" i="30"/>
  <c r="DD653" i="30"/>
  <c r="DD654" i="30"/>
  <c r="DD655" i="30"/>
  <c r="DD656" i="30"/>
  <c r="DD657" i="30"/>
  <c r="DD658" i="30"/>
  <c r="DD659" i="30"/>
  <c r="DD660" i="30"/>
  <c r="DD661" i="30"/>
  <c r="DD662" i="30"/>
  <c r="DD663" i="30"/>
  <c r="DD664" i="30"/>
  <c r="DD665" i="30"/>
  <c r="DD666" i="30"/>
  <c r="DD667" i="30"/>
  <c r="DD668" i="30"/>
  <c r="DD669" i="30"/>
  <c r="DD670" i="30"/>
  <c r="DD671" i="30"/>
  <c r="DD672" i="30"/>
  <c r="DD673" i="30"/>
  <c r="DD674" i="30"/>
  <c r="DD675" i="30"/>
  <c r="DD676" i="30"/>
  <c r="DD677" i="30"/>
  <c r="DD678" i="30"/>
  <c r="DD679" i="30"/>
  <c r="DD680" i="30"/>
  <c r="DD681" i="30"/>
  <c r="DD682" i="30"/>
  <c r="DD683" i="30"/>
  <c r="DD684" i="30"/>
  <c r="DD685" i="30"/>
  <c r="DD686" i="30"/>
  <c r="DD687" i="30"/>
  <c r="DD688" i="30"/>
  <c r="DD689" i="30"/>
  <c r="DD690" i="30"/>
  <c r="DD691" i="30"/>
  <c r="DD692" i="30"/>
  <c r="DD693" i="30"/>
  <c r="DD694" i="30"/>
  <c r="DD695" i="30"/>
  <c r="DD696" i="30"/>
  <c r="DD697" i="30"/>
  <c r="DD698" i="30"/>
  <c r="DD699" i="30"/>
  <c r="DD700" i="30"/>
  <c r="DD701" i="30"/>
  <c r="DD702" i="30"/>
  <c r="DD703" i="30"/>
  <c r="DD704" i="30"/>
  <c r="DD705" i="30"/>
  <c r="DD706" i="30"/>
  <c r="DD707" i="30"/>
  <c r="DD708" i="30"/>
  <c r="DD709" i="30"/>
  <c r="DD710" i="30"/>
  <c r="DD711" i="30"/>
  <c r="DD712" i="30"/>
  <c r="DD713" i="30"/>
  <c r="DD714" i="30"/>
  <c r="DD715" i="30"/>
  <c r="DD716" i="30"/>
  <c r="DD717" i="30"/>
  <c r="DD718" i="30"/>
  <c r="DD719" i="30"/>
  <c r="DD720" i="30"/>
  <c r="DD721" i="30"/>
  <c r="DD722" i="30"/>
  <c r="DD723" i="30"/>
  <c r="DD724" i="30"/>
  <c r="DD725" i="30"/>
  <c r="DD726" i="30"/>
  <c r="DD727" i="30"/>
  <c r="DD728" i="30"/>
  <c r="DD729" i="30"/>
  <c r="DD730" i="30"/>
  <c r="DD731" i="30"/>
  <c r="DD732" i="30"/>
  <c r="DD733" i="30"/>
  <c r="DD734" i="30"/>
  <c r="DD735" i="30"/>
  <c r="DD736" i="30"/>
  <c r="DD737" i="30"/>
  <c r="DD738" i="30"/>
  <c r="DD739" i="30"/>
  <c r="DD740" i="30"/>
  <c r="DD741" i="30"/>
  <c r="DD742" i="30"/>
  <c r="DD743" i="30"/>
  <c r="DD744" i="30"/>
  <c r="DD745" i="30"/>
  <c r="DD746" i="30"/>
  <c r="DD747" i="30"/>
  <c r="DD748" i="30"/>
  <c r="DD749" i="30"/>
  <c r="DD750" i="30"/>
  <c r="DD751" i="30"/>
  <c r="DD752" i="30"/>
  <c r="DD753" i="30"/>
  <c r="DD754" i="30"/>
  <c r="DD755" i="30"/>
  <c r="DD756" i="30"/>
  <c r="DD757" i="30"/>
  <c r="DD758" i="30"/>
  <c r="DD759" i="30"/>
  <c r="EO17" i="30"/>
  <c r="EX17" i="30"/>
  <c r="EY17" i="30"/>
  <c r="FB17" i="30"/>
  <c r="FC17" i="30"/>
  <c r="FD17" i="30"/>
  <c r="FE17" i="30"/>
  <c r="EQ18" i="30"/>
  <c r="ER18" i="30"/>
  <c r="ES18" i="30"/>
  <c r="BW3" i="30"/>
  <c r="BW4" i="30"/>
  <c r="BW5" i="30"/>
  <c r="BW6" i="30"/>
  <c r="BW7" i="30"/>
  <c r="BW8" i="30"/>
  <c r="BW9" i="30"/>
  <c r="BW10" i="30"/>
  <c r="BW11" i="30"/>
  <c r="BW12" i="30"/>
  <c r="BW13" i="30"/>
  <c r="BW14" i="30"/>
  <c r="BW15" i="30"/>
  <c r="BW16" i="30"/>
  <c r="BW17" i="30"/>
  <c r="BW18" i="30"/>
  <c r="BW19" i="30"/>
  <c r="BW20" i="30"/>
  <c r="BW21" i="30"/>
  <c r="BW22" i="30"/>
  <c r="BW23" i="30"/>
  <c r="BW24" i="30"/>
  <c r="BW25" i="30"/>
  <c r="BW26" i="30"/>
  <c r="BW27" i="30"/>
  <c r="BW28" i="30"/>
  <c r="BW29" i="30"/>
  <c r="BW30" i="30"/>
  <c r="BW31" i="30"/>
  <c r="BW32" i="30"/>
  <c r="BW33" i="30"/>
  <c r="BW34" i="30"/>
  <c r="BW35" i="30"/>
  <c r="BW36" i="30"/>
  <c r="BW37" i="30"/>
  <c r="BW38" i="30"/>
  <c r="BW39" i="30"/>
  <c r="BW40" i="30"/>
  <c r="BW41" i="30"/>
  <c r="BW42" i="30"/>
  <c r="BW43" i="30"/>
  <c r="BW44" i="30"/>
  <c r="BW45" i="30"/>
  <c r="BW46" i="30"/>
  <c r="BW47" i="30"/>
  <c r="BW48" i="30"/>
  <c r="BW49" i="30"/>
  <c r="BW50" i="30"/>
  <c r="BW51" i="30"/>
  <c r="BW52" i="30"/>
  <c r="BW53" i="30"/>
  <c r="BW54" i="30"/>
  <c r="BW55" i="30"/>
  <c r="BW56" i="30"/>
  <c r="BW57" i="30"/>
  <c r="BW58" i="30"/>
  <c r="BW59" i="30"/>
  <c r="BW60" i="30"/>
  <c r="BW61" i="30"/>
  <c r="BW62" i="30"/>
  <c r="BW63" i="30"/>
  <c r="BW64" i="30"/>
  <c r="BW65" i="30"/>
  <c r="BW66" i="30"/>
  <c r="BW67" i="30"/>
  <c r="BW68" i="30"/>
  <c r="BW69" i="30"/>
  <c r="BW70" i="30"/>
  <c r="BW71" i="30"/>
  <c r="BW72" i="30"/>
  <c r="BW73" i="30"/>
  <c r="BW74" i="30"/>
  <c r="BW75" i="30"/>
  <c r="BW76" i="30"/>
  <c r="BW77" i="30"/>
  <c r="BW78" i="30"/>
  <c r="BW79" i="30"/>
  <c r="BW80" i="30"/>
  <c r="BW81" i="30"/>
  <c r="BW82" i="30"/>
  <c r="BW83" i="30"/>
  <c r="BW84" i="30"/>
  <c r="BW85" i="30"/>
  <c r="BW86" i="30"/>
  <c r="BW87" i="30"/>
  <c r="BW88" i="30"/>
  <c r="BW89" i="30"/>
  <c r="BW90" i="30"/>
  <c r="BW91" i="30"/>
  <c r="BW92" i="30"/>
  <c r="BW93" i="30"/>
  <c r="BW94" i="30"/>
  <c r="BW95" i="30"/>
  <c r="BW96" i="30"/>
  <c r="BW97" i="30"/>
  <c r="BW98" i="30"/>
  <c r="BW99" i="30"/>
  <c r="BW100" i="30"/>
  <c r="BW101" i="30"/>
  <c r="BW102" i="30"/>
  <c r="BW103" i="30"/>
  <c r="BW104" i="30"/>
  <c r="BW105" i="30"/>
  <c r="BW106" i="30"/>
  <c r="BW107" i="30"/>
  <c r="BW108" i="30"/>
  <c r="BW109" i="30"/>
  <c r="BW110" i="30"/>
  <c r="BW111" i="30"/>
  <c r="BW112" i="30"/>
  <c r="BW113" i="30"/>
  <c r="BW114" i="30"/>
  <c r="BW115" i="30"/>
  <c r="BW116" i="30"/>
  <c r="BW117" i="30"/>
  <c r="BW118" i="30"/>
  <c r="BW119" i="30"/>
  <c r="BW120" i="30"/>
  <c r="BW121" i="30"/>
  <c r="BW122" i="30"/>
  <c r="BW123" i="30"/>
  <c r="BW124" i="30"/>
  <c r="BW125" i="30"/>
  <c r="BW126" i="30"/>
  <c r="BW127" i="30"/>
  <c r="BW128" i="30"/>
  <c r="BW129" i="30"/>
  <c r="BW130" i="30"/>
  <c r="BW131" i="30"/>
  <c r="BW132" i="30"/>
  <c r="BW133" i="30"/>
  <c r="BW134" i="30"/>
  <c r="BW135" i="30"/>
  <c r="BW136" i="30"/>
  <c r="BW137" i="30"/>
  <c r="BW138" i="30"/>
  <c r="BW139" i="30"/>
  <c r="BW140" i="30"/>
  <c r="BW141" i="30"/>
  <c r="BW142" i="30"/>
  <c r="BW143" i="30"/>
  <c r="BW144" i="30"/>
  <c r="BW145" i="30"/>
  <c r="BW146" i="30"/>
  <c r="BW147" i="30"/>
  <c r="BW148" i="30"/>
  <c r="BW149" i="30"/>
  <c r="BW150" i="30"/>
  <c r="BW151" i="30"/>
  <c r="BW152" i="30"/>
  <c r="BW153" i="30"/>
  <c r="BW154" i="30"/>
  <c r="BW155" i="30"/>
  <c r="BW156" i="30"/>
  <c r="BW157" i="30"/>
  <c r="BW158" i="30"/>
  <c r="BW159" i="30"/>
  <c r="BW160" i="30"/>
  <c r="BW161" i="30"/>
  <c r="BW162" i="30"/>
  <c r="BW163" i="30"/>
  <c r="BW164" i="30"/>
  <c r="BW165" i="30"/>
  <c r="BW166" i="30"/>
  <c r="BW167" i="30"/>
  <c r="BW168" i="30"/>
  <c r="BW169" i="30"/>
  <c r="BW170" i="30"/>
  <c r="BW171" i="30"/>
  <c r="BW172" i="30"/>
  <c r="BW173" i="30"/>
  <c r="BW174" i="30"/>
  <c r="BW175" i="30"/>
  <c r="BW176" i="30"/>
  <c r="BW177" i="30"/>
  <c r="BW178" i="30"/>
  <c r="BW179" i="30"/>
  <c r="BW180" i="30"/>
  <c r="BW181" i="30"/>
  <c r="BW182" i="30"/>
  <c r="BW183" i="30"/>
  <c r="BW184" i="30"/>
  <c r="BW185" i="30"/>
  <c r="BW186" i="30"/>
  <c r="BW187" i="30"/>
  <c r="BW188" i="30"/>
  <c r="BW189" i="30"/>
  <c r="BW190" i="30"/>
  <c r="BW191" i="30"/>
  <c r="BW192" i="30"/>
  <c r="BW193" i="30"/>
  <c r="BW194" i="30"/>
  <c r="BW195" i="30"/>
  <c r="BW196" i="30"/>
  <c r="BW197" i="30"/>
  <c r="BW198" i="30"/>
  <c r="BW199" i="30"/>
  <c r="BW200" i="30"/>
  <c r="BW201" i="30"/>
  <c r="BW202" i="30"/>
  <c r="BW203" i="30"/>
  <c r="BW204" i="30"/>
  <c r="BW205" i="30"/>
  <c r="BW206" i="30"/>
  <c r="BW207" i="30"/>
  <c r="BW208" i="30"/>
  <c r="BW209" i="30"/>
  <c r="BW210" i="30"/>
  <c r="BW211" i="30"/>
  <c r="BW212" i="30"/>
  <c r="BW213" i="30"/>
  <c r="BW214" i="30"/>
  <c r="BW215" i="30"/>
  <c r="BW216" i="30"/>
  <c r="BW217" i="30"/>
  <c r="BW218" i="30"/>
  <c r="BW219" i="30"/>
  <c r="BW220" i="30"/>
  <c r="BW221" i="30"/>
  <c r="BW222" i="30"/>
  <c r="BW223" i="30"/>
  <c r="BW224" i="30"/>
  <c r="BW225" i="30"/>
  <c r="BW226" i="30"/>
  <c r="BW227" i="30"/>
  <c r="BW228" i="30"/>
  <c r="BW229" i="30"/>
  <c r="BW230" i="30"/>
  <c r="BW231" i="30"/>
  <c r="BW232" i="30"/>
  <c r="BW233" i="30"/>
  <c r="BW234" i="30"/>
  <c r="BW235" i="30"/>
  <c r="BW236" i="30"/>
  <c r="BW237" i="30"/>
  <c r="BW238" i="30"/>
  <c r="BW239" i="30"/>
  <c r="BW240" i="30"/>
  <c r="BW241" i="30"/>
  <c r="BW242" i="30"/>
  <c r="BW243" i="30"/>
  <c r="BW244" i="30"/>
  <c r="BW245" i="30"/>
  <c r="BW246" i="30"/>
  <c r="BW247" i="30"/>
  <c r="BW248" i="30"/>
  <c r="BW249" i="30"/>
  <c r="BW250" i="30"/>
  <c r="BW251" i="30"/>
  <c r="BW252" i="30"/>
  <c r="BW253" i="30"/>
  <c r="BW254" i="30"/>
  <c r="BW255" i="30"/>
  <c r="BW256" i="30"/>
  <c r="BW257" i="30"/>
  <c r="BW258" i="30"/>
  <c r="BW259" i="30"/>
  <c r="BW260" i="30"/>
  <c r="BW261" i="30"/>
  <c r="BW262" i="30"/>
  <c r="BW263" i="30"/>
  <c r="BW264" i="30"/>
  <c r="BW265" i="30"/>
  <c r="BW266" i="30"/>
  <c r="BW267" i="30"/>
  <c r="BW268" i="30"/>
  <c r="BW269" i="30"/>
  <c r="BW270" i="30"/>
  <c r="BW271" i="30"/>
  <c r="BW272" i="30"/>
  <c r="BW273" i="30"/>
  <c r="BW274" i="30"/>
  <c r="BW275" i="30"/>
  <c r="BW276" i="30"/>
  <c r="BW277" i="30"/>
  <c r="BW278" i="30"/>
  <c r="BW279" i="30"/>
  <c r="BW280" i="30"/>
  <c r="BW281" i="30"/>
  <c r="BW282" i="30"/>
  <c r="BW283" i="30"/>
  <c r="BW284" i="30"/>
  <c r="BW285" i="30"/>
  <c r="BW286" i="30"/>
  <c r="BW287" i="30"/>
  <c r="BW288" i="30"/>
  <c r="BW289" i="30"/>
  <c r="BW290" i="30"/>
  <c r="BW291" i="30"/>
  <c r="BW292" i="30"/>
  <c r="BW293" i="30"/>
  <c r="BW294" i="30"/>
  <c r="BW295" i="30"/>
  <c r="BW296" i="30"/>
  <c r="BW297" i="30"/>
  <c r="BW298" i="30"/>
  <c r="BW299" i="30"/>
  <c r="BW300" i="30"/>
  <c r="BW301" i="30"/>
  <c r="BW302" i="30"/>
  <c r="BW303" i="30"/>
  <c r="BW304" i="30"/>
  <c r="BW305" i="30"/>
  <c r="BW306" i="30"/>
  <c r="BW307" i="30"/>
  <c r="BW308" i="30"/>
  <c r="BW309" i="30"/>
  <c r="BW310" i="30"/>
  <c r="BW311" i="30"/>
  <c r="BW312" i="30"/>
  <c r="BW313" i="30"/>
  <c r="BW314" i="30"/>
  <c r="BW315" i="30"/>
  <c r="BW316" i="30"/>
  <c r="BW317" i="30"/>
  <c r="BW318" i="30"/>
  <c r="BW319" i="30"/>
  <c r="BW320" i="30"/>
  <c r="BW321" i="30"/>
  <c r="BW322" i="30"/>
  <c r="BW323" i="30"/>
  <c r="BW324" i="30"/>
  <c r="BW325" i="30"/>
  <c r="BW326" i="30"/>
  <c r="BW327" i="30"/>
  <c r="BW328" i="30"/>
  <c r="BW329" i="30"/>
  <c r="BW330" i="30"/>
  <c r="BW331" i="30"/>
  <c r="BW332" i="30"/>
  <c r="BW333" i="30"/>
  <c r="BW334" i="30"/>
  <c r="BW335" i="30"/>
  <c r="BW336" i="30"/>
  <c r="BW337" i="30"/>
  <c r="BW338" i="30"/>
  <c r="BW339" i="30"/>
  <c r="BW340" i="30"/>
  <c r="BW341" i="30"/>
  <c r="BW342" i="30"/>
  <c r="BW343" i="30"/>
  <c r="BW344" i="30"/>
  <c r="BW345" i="30"/>
  <c r="BW346" i="30"/>
  <c r="BW347" i="30"/>
  <c r="BW348" i="30"/>
  <c r="BW349" i="30"/>
  <c r="BW350" i="30"/>
  <c r="BW351" i="30"/>
  <c r="BW352" i="30"/>
  <c r="BW353" i="30"/>
  <c r="BW354" i="30"/>
  <c r="BW355" i="30"/>
  <c r="BW356" i="30"/>
  <c r="BW357" i="30"/>
  <c r="BW358" i="30"/>
  <c r="BW359" i="30"/>
  <c r="BW360" i="30"/>
  <c r="BW361" i="30"/>
  <c r="BW362" i="30"/>
  <c r="BW363" i="30"/>
  <c r="BW364" i="30"/>
  <c r="BW365" i="30"/>
  <c r="BW366" i="30"/>
  <c r="BW367" i="30"/>
  <c r="BW368" i="30"/>
  <c r="BW369" i="30"/>
  <c r="BW370" i="30"/>
  <c r="BW371" i="30"/>
  <c r="BW372" i="30"/>
  <c r="BW373" i="30"/>
  <c r="BW374" i="30"/>
  <c r="BW375" i="30"/>
  <c r="BW376" i="30"/>
  <c r="BW377" i="30"/>
  <c r="BW378" i="30"/>
  <c r="BW379" i="30"/>
  <c r="BW380" i="30"/>
  <c r="BW381" i="30"/>
  <c r="BW382" i="30"/>
  <c r="BW383" i="30"/>
  <c r="BW384" i="30"/>
  <c r="BW385" i="30"/>
  <c r="BW386" i="30"/>
  <c r="BW387" i="30"/>
  <c r="BW388" i="30"/>
  <c r="BW389" i="30"/>
  <c r="BW390" i="30"/>
  <c r="BW391" i="30"/>
  <c r="BW392" i="30"/>
  <c r="BW393" i="30"/>
  <c r="BW394" i="30"/>
  <c r="BW395" i="30"/>
  <c r="BW396" i="30"/>
  <c r="BW397" i="30"/>
  <c r="BW398" i="30"/>
  <c r="BW399" i="30"/>
  <c r="BW400" i="30"/>
  <c r="BW401" i="30"/>
  <c r="BW402" i="30"/>
  <c r="BW403" i="30"/>
  <c r="BW404" i="30"/>
  <c r="BW405" i="30"/>
  <c r="BW406" i="30"/>
  <c r="BW407" i="30"/>
  <c r="BW408" i="30"/>
  <c r="BW409" i="30"/>
  <c r="BW410" i="30"/>
  <c r="BW411" i="30"/>
  <c r="BW412" i="30"/>
  <c r="BW413" i="30"/>
  <c r="BW414" i="30"/>
  <c r="BW415" i="30"/>
  <c r="BW416" i="30"/>
  <c r="BW417" i="30"/>
  <c r="BW418" i="30"/>
  <c r="BW419" i="30"/>
  <c r="BW420" i="30"/>
  <c r="BW421" i="30"/>
  <c r="BW422" i="30"/>
  <c r="BW423" i="30"/>
  <c r="BW424" i="30"/>
  <c r="BW425" i="30"/>
  <c r="BW426" i="30"/>
  <c r="BW427" i="30"/>
  <c r="BW428" i="30"/>
  <c r="BW429" i="30"/>
  <c r="BW430" i="30"/>
  <c r="BW431" i="30"/>
  <c r="BW432" i="30"/>
  <c r="BW433" i="30"/>
  <c r="BW434" i="30"/>
  <c r="BW435" i="30"/>
  <c r="BW436" i="30"/>
  <c r="BW437" i="30"/>
  <c r="BW438" i="30"/>
  <c r="BW439" i="30"/>
  <c r="BW440" i="30"/>
  <c r="BW441" i="30"/>
  <c r="BW442" i="30"/>
  <c r="BW443" i="30"/>
  <c r="BW444" i="30"/>
  <c r="BW445" i="30"/>
  <c r="BW446" i="30"/>
  <c r="BW447" i="30"/>
  <c r="BW448" i="30"/>
  <c r="BW449" i="30"/>
  <c r="BW450" i="30"/>
  <c r="BW451" i="30"/>
  <c r="BW452" i="30"/>
  <c r="BW453" i="30"/>
  <c r="BW454" i="30"/>
  <c r="BW455" i="30"/>
  <c r="BW456" i="30"/>
  <c r="BW457" i="30"/>
  <c r="BW458" i="30"/>
  <c r="BW459" i="30"/>
  <c r="BW460" i="30"/>
  <c r="BW461" i="30"/>
  <c r="BW462" i="30"/>
  <c r="BW463" i="30"/>
  <c r="BW464" i="30"/>
  <c r="BW465" i="30"/>
  <c r="BW466" i="30"/>
  <c r="BW467" i="30"/>
  <c r="BW468" i="30"/>
  <c r="BW469" i="30"/>
  <c r="BW470" i="30"/>
  <c r="BW471" i="30"/>
  <c r="BW472" i="30"/>
  <c r="BW473" i="30"/>
  <c r="BW474" i="30"/>
  <c r="BW475" i="30"/>
  <c r="BW476" i="30"/>
  <c r="BW477" i="30"/>
  <c r="BW478" i="30"/>
  <c r="BW479" i="30"/>
  <c r="BW480" i="30"/>
  <c r="BW481" i="30"/>
  <c r="BW482" i="30"/>
  <c r="BW483" i="30"/>
  <c r="BW484" i="30"/>
  <c r="BW485" i="30"/>
  <c r="BW486" i="30"/>
  <c r="BW487" i="30"/>
  <c r="BW488" i="30"/>
  <c r="BW489" i="30"/>
  <c r="BW490" i="30"/>
  <c r="BW491" i="30"/>
  <c r="BW492" i="30"/>
  <c r="BW493" i="30"/>
  <c r="BW494" i="30"/>
  <c r="BW495" i="30"/>
  <c r="BW496" i="30"/>
  <c r="BW497" i="30"/>
  <c r="BW498" i="30"/>
  <c r="BW499" i="30"/>
  <c r="BW500" i="30"/>
  <c r="BW501" i="30"/>
  <c r="BW502" i="30"/>
  <c r="BW503" i="30"/>
  <c r="BW504" i="30"/>
  <c r="BW505" i="30"/>
  <c r="BW506" i="30"/>
  <c r="BW507" i="30"/>
  <c r="BW508" i="30"/>
  <c r="BW509" i="30"/>
  <c r="BW510" i="30"/>
  <c r="BW511" i="30"/>
  <c r="BW512" i="30"/>
  <c r="BW513" i="30"/>
  <c r="BW514" i="30"/>
  <c r="BW515" i="30"/>
  <c r="BW516" i="30"/>
  <c r="BW517" i="30"/>
  <c r="BW518" i="30"/>
  <c r="BW519" i="30"/>
  <c r="BW520" i="30"/>
  <c r="BW521" i="30"/>
  <c r="BW522" i="30"/>
  <c r="BW523" i="30"/>
  <c r="BW524" i="30"/>
  <c r="BW525" i="30"/>
  <c r="BW526" i="30"/>
  <c r="BW527" i="30"/>
  <c r="BW528" i="30"/>
  <c r="BW529" i="30"/>
  <c r="BW530" i="30"/>
  <c r="BW531" i="30"/>
  <c r="BW532" i="30"/>
  <c r="BW533" i="30"/>
  <c r="BW534" i="30"/>
  <c r="BW535" i="30"/>
  <c r="BW536" i="30"/>
  <c r="BW537" i="30"/>
  <c r="BW538" i="30"/>
  <c r="BW539" i="30"/>
  <c r="BW540" i="30"/>
  <c r="BW541" i="30"/>
  <c r="BW542" i="30"/>
  <c r="BW543" i="30"/>
  <c r="BW544" i="30"/>
  <c r="BW545" i="30"/>
  <c r="BW546" i="30"/>
  <c r="BW547" i="30"/>
  <c r="BW548" i="30"/>
  <c r="BW549" i="30"/>
  <c r="BW550" i="30"/>
  <c r="BW551" i="30"/>
  <c r="BW552" i="30"/>
  <c r="BW553" i="30"/>
  <c r="BW554" i="30"/>
  <c r="BW555" i="30"/>
  <c r="BW556" i="30"/>
  <c r="BW557" i="30"/>
  <c r="BW558" i="30"/>
  <c r="BW559" i="30"/>
  <c r="BW560" i="30"/>
  <c r="BW561" i="30"/>
  <c r="BW562" i="30"/>
  <c r="BW563" i="30"/>
  <c r="BW564" i="30"/>
  <c r="BW565" i="30"/>
  <c r="BW566" i="30"/>
  <c r="BW567" i="30"/>
  <c r="BW568" i="30"/>
  <c r="BW569" i="30"/>
  <c r="BW570" i="30"/>
  <c r="BW571" i="30"/>
  <c r="BW572" i="30"/>
  <c r="BW573" i="30"/>
  <c r="BW574" i="30"/>
  <c r="BW575" i="30"/>
  <c r="BW576" i="30"/>
  <c r="BW577" i="30"/>
  <c r="BW578" i="30"/>
  <c r="BW579" i="30"/>
  <c r="BW580" i="30"/>
  <c r="BW581" i="30"/>
  <c r="BW582" i="30"/>
  <c r="BW583" i="30"/>
  <c r="BW584" i="30"/>
  <c r="BW585" i="30"/>
  <c r="BW586" i="30"/>
  <c r="BW587" i="30"/>
  <c r="BW588" i="30"/>
  <c r="BW589" i="30"/>
  <c r="BW590" i="30"/>
  <c r="BW591" i="30"/>
  <c r="BW592" i="30"/>
  <c r="BW593" i="30"/>
  <c r="BW594" i="30"/>
  <c r="BW595" i="30"/>
  <c r="BW596" i="30"/>
  <c r="BW597" i="30"/>
  <c r="BW598" i="30"/>
  <c r="BW599" i="30"/>
  <c r="BW600" i="30"/>
  <c r="BW601" i="30"/>
  <c r="BW602" i="30"/>
  <c r="BW603" i="30"/>
  <c r="BW604" i="30"/>
  <c r="BW605" i="30"/>
  <c r="BW606" i="30"/>
  <c r="BW607" i="30"/>
  <c r="BW608" i="30"/>
  <c r="BW609" i="30"/>
  <c r="BW610" i="30"/>
  <c r="BW611" i="30"/>
  <c r="BW612" i="30"/>
  <c r="BW613" i="30"/>
  <c r="BW614" i="30"/>
  <c r="BW615" i="30"/>
  <c r="BW616" i="30"/>
  <c r="BW617" i="30"/>
  <c r="BW618" i="30"/>
  <c r="BW619" i="30"/>
  <c r="BW620" i="30"/>
  <c r="BW621" i="30"/>
  <c r="BW622" i="30"/>
  <c r="BW623" i="30"/>
  <c r="BW624" i="30"/>
  <c r="BW625" i="30"/>
  <c r="BW626" i="30"/>
  <c r="BW627" i="30"/>
  <c r="BW628" i="30"/>
  <c r="BW629" i="30"/>
  <c r="BW630" i="30"/>
  <c r="BW631" i="30"/>
  <c r="BW632" i="30"/>
  <c r="BW633" i="30"/>
  <c r="BW634" i="30"/>
  <c r="BW635" i="30"/>
  <c r="BW636" i="30"/>
  <c r="BW637" i="30"/>
  <c r="BW638" i="30"/>
  <c r="BW639" i="30"/>
  <c r="BW640" i="30"/>
  <c r="BW641" i="30"/>
  <c r="BW642" i="30"/>
  <c r="BW643" i="30"/>
  <c r="BW644" i="30"/>
  <c r="BW645" i="30"/>
  <c r="BW646" i="30"/>
  <c r="BW647" i="30"/>
  <c r="BW648" i="30"/>
  <c r="BW649" i="30"/>
  <c r="BW650" i="30"/>
  <c r="BW651" i="30"/>
  <c r="BW652" i="30"/>
  <c r="BW653" i="30"/>
  <c r="BW654" i="30"/>
  <c r="BW655" i="30"/>
  <c r="BW656" i="30"/>
  <c r="BW657" i="30"/>
  <c r="BW658" i="30"/>
  <c r="BW659" i="30"/>
  <c r="BW660" i="30"/>
  <c r="BW661" i="30"/>
  <c r="BW662" i="30"/>
  <c r="BW663" i="30"/>
  <c r="BW664" i="30"/>
  <c r="BW665" i="30"/>
  <c r="BW666" i="30"/>
  <c r="BW667" i="30"/>
  <c r="BW668" i="30"/>
  <c r="BW669" i="30"/>
  <c r="BW670" i="30"/>
  <c r="BW671" i="30"/>
  <c r="BW672" i="30"/>
  <c r="BW673" i="30"/>
  <c r="BW674" i="30"/>
  <c r="BW675" i="30"/>
  <c r="BW676" i="30"/>
  <c r="BW677" i="30"/>
  <c r="BW678" i="30"/>
  <c r="BW679" i="30"/>
  <c r="BW680" i="30"/>
  <c r="BW681" i="30"/>
  <c r="BW682" i="30"/>
  <c r="BW683" i="30"/>
  <c r="BW684" i="30"/>
  <c r="BW685" i="30"/>
  <c r="BW686" i="30"/>
  <c r="BW687" i="30"/>
  <c r="BW688" i="30"/>
  <c r="BW689" i="30"/>
  <c r="BW690" i="30"/>
  <c r="BW691" i="30"/>
  <c r="BW692" i="30"/>
  <c r="BW693" i="30"/>
  <c r="BW694" i="30"/>
  <c r="BW695" i="30"/>
  <c r="BW696" i="30"/>
  <c r="BW697" i="30"/>
  <c r="BW698" i="30"/>
  <c r="BW699" i="30"/>
  <c r="BW700" i="30"/>
  <c r="BW701" i="30"/>
  <c r="BW702" i="30"/>
  <c r="BW703" i="30"/>
  <c r="BW704" i="30"/>
  <c r="BW705" i="30"/>
  <c r="BW706" i="30"/>
  <c r="BW707" i="30"/>
  <c r="BW708" i="30"/>
  <c r="BW709" i="30"/>
  <c r="BW710" i="30"/>
  <c r="BW711" i="30"/>
  <c r="BW712" i="30"/>
  <c r="BW713" i="30"/>
  <c r="BW714" i="30"/>
  <c r="BW715" i="30"/>
  <c r="BW716" i="30"/>
  <c r="BW717" i="30"/>
  <c r="BW718" i="30"/>
  <c r="BW719" i="30"/>
  <c r="BW720" i="30"/>
  <c r="BW721" i="30"/>
  <c r="BW722" i="30"/>
  <c r="BW723" i="30"/>
  <c r="BW724" i="30"/>
  <c r="BW725" i="30"/>
  <c r="BW726" i="30"/>
  <c r="BW727" i="30"/>
  <c r="BW728" i="30"/>
  <c r="BW729" i="30"/>
  <c r="BW730" i="30"/>
  <c r="BW731" i="30"/>
  <c r="BW732" i="30"/>
  <c r="BW733" i="30"/>
  <c r="BW734" i="30"/>
  <c r="BW735" i="30"/>
  <c r="BW736" i="30"/>
  <c r="BW737" i="30"/>
  <c r="BW738" i="30"/>
  <c r="BW739" i="30"/>
  <c r="BW740" i="30"/>
  <c r="BW741" i="30"/>
  <c r="BW742" i="30"/>
  <c r="BW743" i="30"/>
  <c r="BW744" i="30"/>
  <c r="BW745" i="30"/>
  <c r="BW746" i="30"/>
  <c r="BW747" i="30"/>
  <c r="BW748" i="30"/>
  <c r="BW749" i="30"/>
  <c r="BW750" i="30"/>
  <c r="BW751" i="30"/>
  <c r="BW752" i="30"/>
  <c r="BW753" i="30"/>
  <c r="BW754" i="30"/>
  <c r="BW755" i="30"/>
  <c r="BW756" i="30"/>
  <c r="BW757" i="30"/>
  <c r="BW758" i="30"/>
  <c r="BW759" i="30"/>
  <c r="EV18" i="30"/>
  <c r="EW18" i="30"/>
  <c r="BX3" i="30"/>
  <c r="BX4" i="30"/>
  <c r="BX5" i="30"/>
  <c r="BX6" i="30"/>
  <c r="BX7" i="30"/>
  <c r="BX8" i="30"/>
  <c r="BX9" i="30"/>
  <c r="BX10" i="30"/>
  <c r="BX11" i="30"/>
  <c r="BX12" i="30"/>
  <c r="BX13" i="30"/>
  <c r="BX14" i="30"/>
  <c r="BX15" i="30"/>
  <c r="BX16" i="30"/>
  <c r="BX17" i="30"/>
  <c r="BX18" i="30"/>
  <c r="BX19" i="30"/>
  <c r="BX20" i="30"/>
  <c r="BX21" i="30"/>
  <c r="BX22" i="30"/>
  <c r="BX23" i="30"/>
  <c r="BX24" i="30"/>
  <c r="BX25" i="30"/>
  <c r="BX26" i="30"/>
  <c r="BX27" i="30"/>
  <c r="BX28" i="30"/>
  <c r="BX29" i="30"/>
  <c r="BX30" i="30"/>
  <c r="BX31" i="30"/>
  <c r="BX32" i="30"/>
  <c r="BX33" i="30"/>
  <c r="BX34" i="30"/>
  <c r="BX35" i="30"/>
  <c r="BX36" i="30"/>
  <c r="BX37" i="30"/>
  <c r="BX38" i="30"/>
  <c r="BX39" i="30"/>
  <c r="BX40" i="30"/>
  <c r="BX41" i="30"/>
  <c r="BX42" i="30"/>
  <c r="BX43" i="30"/>
  <c r="BX44" i="30"/>
  <c r="BX45" i="30"/>
  <c r="BX46" i="30"/>
  <c r="BX47" i="30"/>
  <c r="BX48" i="30"/>
  <c r="BX49" i="30"/>
  <c r="BX50" i="30"/>
  <c r="BX51" i="30"/>
  <c r="BX52" i="30"/>
  <c r="BX53" i="30"/>
  <c r="BX54" i="30"/>
  <c r="BX55" i="30"/>
  <c r="BX56" i="30"/>
  <c r="BX57" i="30"/>
  <c r="BX58" i="30"/>
  <c r="BX59" i="30"/>
  <c r="BX60" i="30"/>
  <c r="BX61" i="30"/>
  <c r="BX62" i="30"/>
  <c r="BX63" i="30"/>
  <c r="BX64" i="30"/>
  <c r="BX65" i="30"/>
  <c r="BX66" i="30"/>
  <c r="BX67" i="30"/>
  <c r="BX68" i="30"/>
  <c r="BX69" i="30"/>
  <c r="BX70" i="30"/>
  <c r="BX71" i="30"/>
  <c r="BX72" i="30"/>
  <c r="BX73" i="30"/>
  <c r="BX74" i="30"/>
  <c r="BX75" i="30"/>
  <c r="BX76" i="30"/>
  <c r="BX77" i="30"/>
  <c r="BX78" i="30"/>
  <c r="BX79" i="30"/>
  <c r="BX80" i="30"/>
  <c r="BX81" i="30"/>
  <c r="BX82" i="30"/>
  <c r="BX83" i="30"/>
  <c r="BX84" i="30"/>
  <c r="BX85" i="30"/>
  <c r="BX86" i="30"/>
  <c r="BX87" i="30"/>
  <c r="BX88" i="30"/>
  <c r="BX89" i="30"/>
  <c r="BX90" i="30"/>
  <c r="BX91" i="30"/>
  <c r="BX92" i="30"/>
  <c r="BX93" i="30"/>
  <c r="BX94" i="30"/>
  <c r="BX95" i="30"/>
  <c r="BX96" i="30"/>
  <c r="BX97" i="30"/>
  <c r="BX98" i="30"/>
  <c r="BX99" i="30"/>
  <c r="BX100" i="30"/>
  <c r="BX101" i="30"/>
  <c r="BX102" i="30"/>
  <c r="BX103" i="30"/>
  <c r="BX104" i="30"/>
  <c r="BX105" i="30"/>
  <c r="BX106" i="30"/>
  <c r="BX107" i="30"/>
  <c r="BX108" i="30"/>
  <c r="BX109" i="30"/>
  <c r="BX110" i="30"/>
  <c r="BX111" i="30"/>
  <c r="BX112" i="30"/>
  <c r="BX113" i="30"/>
  <c r="BX114" i="30"/>
  <c r="BX115" i="30"/>
  <c r="BX116" i="30"/>
  <c r="BX117" i="30"/>
  <c r="BX118" i="30"/>
  <c r="BX119" i="30"/>
  <c r="BX120" i="30"/>
  <c r="BX121" i="30"/>
  <c r="BX122" i="30"/>
  <c r="BX123" i="30"/>
  <c r="BX124" i="30"/>
  <c r="BX125" i="30"/>
  <c r="BX126" i="30"/>
  <c r="BX127" i="30"/>
  <c r="BX128" i="30"/>
  <c r="BX129" i="30"/>
  <c r="BX130" i="30"/>
  <c r="BX131" i="30"/>
  <c r="BX132" i="30"/>
  <c r="BX133" i="30"/>
  <c r="BX134" i="30"/>
  <c r="BX135" i="30"/>
  <c r="BX136" i="30"/>
  <c r="BX137" i="30"/>
  <c r="BX138" i="30"/>
  <c r="BX139" i="30"/>
  <c r="BX140" i="30"/>
  <c r="BX141" i="30"/>
  <c r="BX142" i="30"/>
  <c r="BX143" i="30"/>
  <c r="BX144" i="30"/>
  <c r="BX145" i="30"/>
  <c r="BX146" i="30"/>
  <c r="BX147" i="30"/>
  <c r="BX148" i="30"/>
  <c r="BX149" i="30"/>
  <c r="BX150" i="30"/>
  <c r="BX151" i="30"/>
  <c r="BX152" i="30"/>
  <c r="BX153" i="30"/>
  <c r="BX154" i="30"/>
  <c r="BX155" i="30"/>
  <c r="BX156" i="30"/>
  <c r="BX157" i="30"/>
  <c r="BX158" i="30"/>
  <c r="BX159" i="30"/>
  <c r="BX160" i="30"/>
  <c r="BX161" i="30"/>
  <c r="BX162" i="30"/>
  <c r="BX163" i="30"/>
  <c r="BX164" i="30"/>
  <c r="BX165" i="30"/>
  <c r="BX166" i="30"/>
  <c r="BX167" i="30"/>
  <c r="BX168" i="30"/>
  <c r="BX169" i="30"/>
  <c r="BX170" i="30"/>
  <c r="BX171" i="30"/>
  <c r="BX172" i="30"/>
  <c r="BX173" i="30"/>
  <c r="BX174" i="30"/>
  <c r="BX175" i="30"/>
  <c r="BX176" i="30"/>
  <c r="BX177" i="30"/>
  <c r="BX178" i="30"/>
  <c r="BX179" i="30"/>
  <c r="BX180" i="30"/>
  <c r="BX181" i="30"/>
  <c r="BX182" i="30"/>
  <c r="BX183" i="30"/>
  <c r="BX184" i="30"/>
  <c r="BX185" i="30"/>
  <c r="BX186" i="30"/>
  <c r="BX187" i="30"/>
  <c r="BX188" i="30"/>
  <c r="BX189" i="30"/>
  <c r="BX190" i="30"/>
  <c r="BX191" i="30"/>
  <c r="BX192" i="30"/>
  <c r="BX193" i="30"/>
  <c r="BX194" i="30"/>
  <c r="BX195" i="30"/>
  <c r="BX196" i="30"/>
  <c r="BX197" i="30"/>
  <c r="BX198" i="30"/>
  <c r="BX199" i="30"/>
  <c r="BX200" i="30"/>
  <c r="BX201" i="30"/>
  <c r="BX202" i="30"/>
  <c r="BX203" i="30"/>
  <c r="BX204" i="30"/>
  <c r="BX205" i="30"/>
  <c r="BX206" i="30"/>
  <c r="BX207" i="30"/>
  <c r="BX208" i="30"/>
  <c r="BX209" i="30"/>
  <c r="BX210" i="30"/>
  <c r="BX211" i="30"/>
  <c r="BX212" i="30"/>
  <c r="BX213" i="30"/>
  <c r="BX214" i="30"/>
  <c r="BX215" i="30"/>
  <c r="BX216" i="30"/>
  <c r="BX217" i="30"/>
  <c r="BX218" i="30"/>
  <c r="BX219" i="30"/>
  <c r="BX220" i="30"/>
  <c r="BX221" i="30"/>
  <c r="BX222" i="30"/>
  <c r="BX223" i="30"/>
  <c r="BX224" i="30"/>
  <c r="BX225" i="30"/>
  <c r="BX226" i="30"/>
  <c r="BX227" i="30"/>
  <c r="BX228" i="30"/>
  <c r="BX229" i="30"/>
  <c r="BX230" i="30"/>
  <c r="BX231" i="30"/>
  <c r="BX232" i="30"/>
  <c r="BX233" i="30"/>
  <c r="BX234" i="30"/>
  <c r="BX235" i="30"/>
  <c r="BX236" i="30"/>
  <c r="BX237" i="30"/>
  <c r="BX238" i="30"/>
  <c r="BX239" i="30"/>
  <c r="BX240" i="30"/>
  <c r="BX241" i="30"/>
  <c r="BX242" i="30"/>
  <c r="BX243" i="30"/>
  <c r="BX244" i="30"/>
  <c r="BX245" i="30"/>
  <c r="BX246" i="30"/>
  <c r="BX247" i="30"/>
  <c r="BX248" i="30"/>
  <c r="BX249" i="30"/>
  <c r="BX250" i="30"/>
  <c r="BX251" i="30"/>
  <c r="BX252" i="30"/>
  <c r="BX253" i="30"/>
  <c r="BX254" i="30"/>
  <c r="BX255" i="30"/>
  <c r="BX256" i="30"/>
  <c r="BX257" i="30"/>
  <c r="BX258" i="30"/>
  <c r="BX259" i="30"/>
  <c r="BX260" i="30"/>
  <c r="BX261" i="30"/>
  <c r="BX262" i="30"/>
  <c r="BX263" i="30"/>
  <c r="BX264" i="30"/>
  <c r="BX265" i="30"/>
  <c r="BX266" i="30"/>
  <c r="BX267" i="30"/>
  <c r="BX268" i="30"/>
  <c r="BX269" i="30"/>
  <c r="BX270" i="30"/>
  <c r="BX271" i="30"/>
  <c r="BX272" i="30"/>
  <c r="BX273" i="30"/>
  <c r="BX274" i="30"/>
  <c r="BX275" i="30"/>
  <c r="BX276" i="30"/>
  <c r="BX277" i="30"/>
  <c r="BX278" i="30"/>
  <c r="BX279" i="30"/>
  <c r="BX280" i="30"/>
  <c r="BX281" i="30"/>
  <c r="BX282" i="30"/>
  <c r="BX283" i="30"/>
  <c r="BX284" i="30"/>
  <c r="BX285" i="30"/>
  <c r="BX286" i="30"/>
  <c r="BX287" i="30"/>
  <c r="BX288" i="30"/>
  <c r="BX289" i="30"/>
  <c r="BX290" i="30"/>
  <c r="BX291" i="30"/>
  <c r="BX292" i="30"/>
  <c r="BX293" i="30"/>
  <c r="BX294" i="30"/>
  <c r="BX295" i="30"/>
  <c r="BX296" i="30"/>
  <c r="BX297" i="30"/>
  <c r="BX298" i="30"/>
  <c r="BX299" i="30"/>
  <c r="BX300" i="30"/>
  <c r="BX301" i="30"/>
  <c r="BX302" i="30"/>
  <c r="BX303" i="30"/>
  <c r="BX304" i="30"/>
  <c r="BX305" i="30"/>
  <c r="BX306" i="30"/>
  <c r="BX307" i="30"/>
  <c r="BX308" i="30"/>
  <c r="BX309" i="30"/>
  <c r="BX310" i="30"/>
  <c r="BX311" i="30"/>
  <c r="BX312" i="30"/>
  <c r="BX313" i="30"/>
  <c r="BX314" i="30"/>
  <c r="BX315" i="30"/>
  <c r="BX316" i="30"/>
  <c r="BX317" i="30"/>
  <c r="BX318" i="30"/>
  <c r="BX319" i="30"/>
  <c r="BX320" i="30"/>
  <c r="BX321" i="30"/>
  <c r="BX322" i="30"/>
  <c r="BX323" i="30"/>
  <c r="BX324" i="30"/>
  <c r="BX325" i="30"/>
  <c r="BX326" i="30"/>
  <c r="BX327" i="30"/>
  <c r="BX328" i="30"/>
  <c r="BX329" i="30"/>
  <c r="BX330" i="30"/>
  <c r="BX331" i="30"/>
  <c r="BX332" i="30"/>
  <c r="BX333" i="30"/>
  <c r="BX334" i="30"/>
  <c r="BX335" i="30"/>
  <c r="BX336" i="30"/>
  <c r="BX337" i="30"/>
  <c r="BX338" i="30"/>
  <c r="BX339" i="30"/>
  <c r="BX340" i="30"/>
  <c r="BX341" i="30"/>
  <c r="BX342" i="30"/>
  <c r="BX343" i="30"/>
  <c r="BX344" i="30"/>
  <c r="BX345" i="30"/>
  <c r="BX346" i="30"/>
  <c r="BX347" i="30"/>
  <c r="BX348" i="30"/>
  <c r="BX349" i="30"/>
  <c r="BX350" i="30"/>
  <c r="BX351" i="30"/>
  <c r="BX352" i="30"/>
  <c r="BX353" i="30"/>
  <c r="BX354" i="30"/>
  <c r="BX355" i="30"/>
  <c r="BX356" i="30"/>
  <c r="BX357" i="30"/>
  <c r="BX358" i="30"/>
  <c r="BX359" i="30"/>
  <c r="BX360" i="30"/>
  <c r="BX361" i="30"/>
  <c r="BX362" i="30"/>
  <c r="BX363" i="30"/>
  <c r="BX364" i="30"/>
  <c r="BX365" i="30"/>
  <c r="BX366" i="30"/>
  <c r="BX367" i="30"/>
  <c r="BX368" i="30"/>
  <c r="BX369" i="30"/>
  <c r="BX370" i="30"/>
  <c r="BX371" i="30"/>
  <c r="BX372" i="30"/>
  <c r="BX373" i="30"/>
  <c r="BX374" i="30"/>
  <c r="BX375" i="30"/>
  <c r="BX376" i="30"/>
  <c r="BX377" i="30"/>
  <c r="BX378" i="30"/>
  <c r="BX379" i="30"/>
  <c r="BX380" i="30"/>
  <c r="BX381" i="30"/>
  <c r="BX382" i="30"/>
  <c r="BX383" i="30"/>
  <c r="BX384" i="30"/>
  <c r="BX385" i="30"/>
  <c r="BX386" i="30"/>
  <c r="BX387" i="30"/>
  <c r="BX388" i="30"/>
  <c r="BX389" i="30"/>
  <c r="BX390" i="30"/>
  <c r="BX391" i="30"/>
  <c r="BX392" i="30"/>
  <c r="BX393" i="30"/>
  <c r="BX394" i="30"/>
  <c r="BX395" i="30"/>
  <c r="BX396" i="30"/>
  <c r="BX397" i="30"/>
  <c r="BX398" i="30"/>
  <c r="BX399" i="30"/>
  <c r="BX400" i="30"/>
  <c r="BX401" i="30"/>
  <c r="BX402" i="30"/>
  <c r="BX403" i="30"/>
  <c r="BX404" i="30"/>
  <c r="BX405" i="30"/>
  <c r="BX406" i="30"/>
  <c r="BX407" i="30"/>
  <c r="BX408" i="30"/>
  <c r="BX409" i="30"/>
  <c r="BX410" i="30"/>
  <c r="BX411" i="30"/>
  <c r="BX412" i="30"/>
  <c r="BX413" i="30"/>
  <c r="BX414" i="30"/>
  <c r="BX415" i="30"/>
  <c r="BX416" i="30"/>
  <c r="BX417" i="30"/>
  <c r="BX418" i="30"/>
  <c r="BX419" i="30"/>
  <c r="BX420" i="30"/>
  <c r="BX421" i="30"/>
  <c r="BX422" i="30"/>
  <c r="BX423" i="30"/>
  <c r="BX424" i="30"/>
  <c r="BX425" i="30"/>
  <c r="BX426" i="30"/>
  <c r="BX427" i="30"/>
  <c r="BX428" i="30"/>
  <c r="BX429" i="30"/>
  <c r="BX430" i="30"/>
  <c r="BX431" i="30"/>
  <c r="BX432" i="30"/>
  <c r="BX433" i="30"/>
  <c r="BX434" i="30"/>
  <c r="BX435" i="30"/>
  <c r="BX436" i="30"/>
  <c r="BX437" i="30"/>
  <c r="BX438" i="30"/>
  <c r="BX439" i="30"/>
  <c r="BX440" i="30"/>
  <c r="BX441" i="30"/>
  <c r="BX442" i="30"/>
  <c r="BX443" i="30"/>
  <c r="BX444" i="30"/>
  <c r="BX445" i="30"/>
  <c r="BX446" i="30"/>
  <c r="BX447" i="30"/>
  <c r="BX448" i="30"/>
  <c r="BX449" i="30"/>
  <c r="BX450" i="30"/>
  <c r="BX451" i="30"/>
  <c r="BX452" i="30"/>
  <c r="BX453" i="30"/>
  <c r="BX454" i="30"/>
  <c r="BX455" i="30"/>
  <c r="BX456" i="30"/>
  <c r="BX457" i="30"/>
  <c r="BX458" i="30"/>
  <c r="BX459" i="30"/>
  <c r="BX460" i="30"/>
  <c r="BX461" i="30"/>
  <c r="BX462" i="30"/>
  <c r="BX463" i="30"/>
  <c r="BX464" i="30"/>
  <c r="BX465" i="30"/>
  <c r="BX466" i="30"/>
  <c r="BX467" i="30"/>
  <c r="BX468" i="30"/>
  <c r="BX469" i="30"/>
  <c r="BX470" i="30"/>
  <c r="BX471" i="30"/>
  <c r="BX472" i="30"/>
  <c r="BX473" i="30"/>
  <c r="BX474" i="30"/>
  <c r="BX475" i="30"/>
  <c r="BX476" i="30"/>
  <c r="BX477" i="30"/>
  <c r="BX478" i="30"/>
  <c r="BX479" i="30"/>
  <c r="BX480" i="30"/>
  <c r="BX481" i="30"/>
  <c r="BX482" i="30"/>
  <c r="BX483" i="30"/>
  <c r="BX484" i="30"/>
  <c r="BX485" i="30"/>
  <c r="BX486" i="30"/>
  <c r="BX487" i="30"/>
  <c r="BX488" i="30"/>
  <c r="BX489" i="30"/>
  <c r="BX490" i="30"/>
  <c r="BX491" i="30"/>
  <c r="BX492" i="30"/>
  <c r="BX493" i="30"/>
  <c r="BX494" i="30"/>
  <c r="BX495" i="30"/>
  <c r="BX496" i="30"/>
  <c r="BX497" i="30"/>
  <c r="BX498" i="30"/>
  <c r="BX499" i="30"/>
  <c r="BX500" i="30"/>
  <c r="BX501" i="30"/>
  <c r="BX502" i="30"/>
  <c r="BX503" i="30"/>
  <c r="BX504" i="30"/>
  <c r="BX505" i="30"/>
  <c r="BX506" i="30"/>
  <c r="BX507" i="30"/>
  <c r="BX508" i="30"/>
  <c r="BX509" i="30"/>
  <c r="BX510" i="30"/>
  <c r="BX511" i="30"/>
  <c r="BX512" i="30"/>
  <c r="BX513" i="30"/>
  <c r="BX514" i="30"/>
  <c r="BX515" i="30"/>
  <c r="BX516" i="30"/>
  <c r="BX517" i="30"/>
  <c r="BX518" i="30"/>
  <c r="BX519" i="30"/>
  <c r="BX520" i="30"/>
  <c r="BX521" i="30"/>
  <c r="BX522" i="30"/>
  <c r="BX523" i="30"/>
  <c r="BX524" i="30"/>
  <c r="BX525" i="30"/>
  <c r="BX526" i="30"/>
  <c r="BX527" i="30"/>
  <c r="BX528" i="30"/>
  <c r="BX529" i="30"/>
  <c r="BX530" i="30"/>
  <c r="BX531" i="30"/>
  <c r="BX532" i="30"/>
  <c r="BX533" i="30"/>
  <c r="BX534" i="30"/>
  <c r="BX535" i="30"/>
  <c r="BX536" i="30"/>
  <c r="BX537" i="30"/>
  <c r="BX538" i="30"/>
  <c r="BX539" i="30"/>
  <c r="BX540" i="30"/>
  <c r="BX541" i="30"/>
  <c r="BX542" i="30"/>
  <c r="BX543" i="30"/>
  <c r="BX544" i="30"/>
  <c r="BX545" i="30"/>
  <c r="BX546" i="30"/>
  <c r="BX547" i="30"/>
  <c r="BX548" i="30"/>
  <c r="BX549" i="30"/>
  <c r="BX550" i="30"/>
  <c r="BX551" i="30"/>
  <c r="BX552" i="30"/>
  <c r="BX553" i="30"/>
  <c r="BX554" i="30"/>
  <c r="BX555" i="30"/>
  <c r="BX556" i="30"/>
  <c r="BX557" i="30"/>
  <c r="BX558" i="30"/>
  <c r="BX559" i="30"/>
  <c r="BX560" i="30"/>
  <c r="BX561" i="30"/>
  <c r="BX562" i="30"/>
  <c r="BX563" i="30"/>
  <c r="BX564" i="30"/>
  <c r="BX565" i="30"/>
  <c r="BX566" i="30"/>
  <c r="BX567" i="30"/>
  <c r="BX568" i="30"/>
  <c r="BX569" i="30"/>
  <c r="BX570" i="30"/>
  <c r="BX571" i="30"/>
  <c r="BX572" i="30"/>
  <c r="BX573" i="30"/>
  <c r="BX574" i="30"/>
  <c r="BX575" i="30"/>
  <c r="BX576" i="30"/>
  <c r="BX577" i="30"/>
  <c r="BX578" i="30"/>
  <c r="BX579" i="30"/>
  <c r="BX580" i="30"/>
  <c r="BX581" i="30"/>
  <c r="BX582" i="30"/>
  <c r="BX583" i="30"/>
  <c r="BX584" i="30"/>
  <c r="BX585" i="30"/>
  <c r="BX586" i="30"/>
  <c r="BX587" i="30"/>
  <c r="BX588" i="30"/>
  <c r="BX589" i="30"/>
  <c r="BX590" i="30"/>
  <c r="BX591" i="30"/>
  <c r="BX592" i="30"/>
  <c r="BX593" i="30"/>
  <c r="BX594" i="30"/>
  <c r="BX595" i="30"/>
  <c r="BX596" i="30"/>
  <c r="BX597" i="30"/>
  <c r="BX598" i="30"/>
  <c r="BX599" i="30"/>
  <c r="BX600" i="30"/>
  <c r="BX601" i="30"/>
  <c r="BX602" i="30"/>
  <c r="BX603" i="30"/>
  <c r="BX604" i="30"/>
  <c r="BX605" i="30"/>
  <c r="BX606" i="30"/>
  <c r="BX607" i="30"/>
  <c r="BX608" i="30"/>
  <c r="BX609" i="30"/>
  <c r="BX610" i="30"/>
  <c r="BX611" i="30"/>
  <c r="BX612" i="30"/>
  <c r="BX613" i="30"/>
  <c r="BX614" i="30"/>
  <c r="BX615" i="30"/>
  <c r="BX616" i="30"/>
  <c r="BX617" i="30"/>
  <c r="BX618" i="30"/>
  <c r="BX619" i="30"/>
  <c r="BX620" i="30"/>
  <c r="BX621" i="30"/>
  <c r="BX622" i="30"/>
  <c r="BX623" i="30"/>
  <c r="BX624" i="30"/>
  <c r="BX625" i="30"/>
  <c r="BX626" i="30"/>
  <c r="BX627" i="30"/>
  <c r="BX628" i="30"/>
  <c r="BX629" i="30"/>
  <c r="BX630" i="30"/>
  <c r="BX631" i="30"/>
  <c r="BX632" i="30"/>
  <c r="BX633" i="30"/>
  <c r="BX634" i="30"/>
  <c r="BX635" i="30"/>
  <c r="BX636" i="30"/>
  <c r="BX637" i="30"/>
  <c r="BX638" i="30"/>
  <c r="BX639" i="30"/>
  <c r="BX640" i="30"/>
  <c r="BX641" i="30"/>
  <c r="BX642" i="30"/>
  <c r="BX643" i="30"/>
  <c r="BX644" i="30"/>
  <c r="BX645" i="30"/>
  <c r="BX646" i="30"/>
  <c r="BX647" i="30"/>
  <c r="BX648" i="30"/>
  <c r="BX649" i="30"/>
  <c r="BX650" i="30"/>
  <c r="BX651" i="30"/>
  <c r="BX652" i="30"/>
  <c r="BX653" i="30"/>
  <c r="BX654" i="30"/>
  <c r="BX655" i="30"/>
  <c r="BX656" i="30"/>
  <c r="BX657" i="30"/>
  <c r="BX658" i="30"/>
  <c r="BX659" i="30"/>
  <c r="BX660" i="30"/>
  <c r="BX661" i="30"/>
  <c r="BX662" i="30"/>
  <c r="BX663" i="30"/>
  <c r="BX664" i="30"/>
  <c r="BX665" i="30"/>
  <c r="BX666" i="30"/>
  <c r="BX667" i="30"/>
  <c r="BX668" i="30"/>
  <c r="BX669" i="30"/>
  <c r="BX670" i="30"/>
  <c r="BX671" i="30"/>
  <c r="BX672" i="30"/>
  <c r="BX673" i="30"/>
  <c r="BX674" i="30"/>
  <c r="BX675" i="30"/>
  <c r="BX676" i="30"/>
  <c r="BX677" i="30"/>
  <c r="BX678" i="30"/>
  <c r="BX679" i="30"/>
  <c r="BX680" i="30"/>
  <c r="BX681" i="30"/>
  <c r="BX682" i="30"/>
  <c r="BX683" i="30"/>
  <c r="BX684" i="30"/>
  <c r="BX685" i="30"/>
  <c r="BX686" i="30"/>
  <c r="BX687" i="30"/>
  <c r="BX688" i="30"/>
  <c r="BX689" i="30"/>
  <c r="BX690" i="30"/>
  <c r="BX691" i="30"/>
  <c r="BX692" i="30"/>
  <c r="BX693" i="30"/>
  <c r="BX694" i="30"/>
  <c r="BX695" i="30"/>
  <c r="BX696" i="30"/>
  <c r="BX697" i="30"/>
  <c r="BX698" i="30"/>
  <c r="BX699" i="30"/>
  <c r="BX700" i="30"/>
  <c r="BX701" i="30"/>
  <c r="BX702" i="30"/>
  <c r="BX703" i="30"/>
  <c r="BX704" i="30"/>
  <c r="BX705" i="30"/>
  <c r="BX706" i="30"/>
  <c r="BX707" i="30"/>
  <c r="BX708" i="30"/>
  <c r="BX709" i="30"/>
  <c r="BX710" i="30"/>
  <c r="BX711" i="30"/>
  <c r="BX712" i="30"/>
  <c r="BX713" i="30"/>
  <c r="BX714" i="30"/>
  <c r="BX715" i="30"/>
  <c r="BX716" i="30"/>
  <c r="BX717" i="30"/>
  <c r="BX718" i="30"/>
  <c r="BX719" i="30"/>
  <c r="BX720" i="30"/>
  <c r="BX721" i="30"/>
  <c r="BX722" i="30"/>
  <c r="BX723" i="30"/>
  <c r="BX724" i="30"/>
  <c r="BX725" i="30"/>
  <c r="BX726" i="30"/>
  <c r="BX727" i="30"/>
  <c r="BX728" i="30"/>
  <c r="BX729" i="30"/>
  <c r="BX730" i="30"/>
  <c r="BX731" i="30"/>
  <c r="BX732" i="30"/>
  <c r="BX733" i="30"/>
  <c r="BX734" i="30"/>
  <c r="BX735" i="30"/>
  <c r="BX736" i="30"/>
  <c r="BX737" i="30"/>
  <c r="BX738" i="30"/>
  <c r="BX739" i="30"/>
  <c r="BX740" i="30"/>
  <c r="BX741" i="30"/>
  <c r="BX742" i="30"/>
  <c r="BX743" i="30"/>
  <c r="BX744" i="30"/>
  <c r="BX745" i="30"/>
  <c r="BX746" i="30"/>
  <c r="BX747" i="30"/>
  <c r="BX748" i="30"/>
  <c r="BX749" i="30"/>
  <c r="BX750" i="30"/>
  <c r="BX751" i="30"/>
  <c r="BX752" i="30"/>
  <c r="BX753" i="30"/>
  <c r="BX754" i="30"/>
  <c r="BX755" i="30"/>
  <c r="BX756" i="30"/>
  <c r="BX757" i="30"/>
  <c r="BX758" i="30"/>
  <c r="BX759" i="30"/>
  <c r="EO18" i="30"/>
  <c r="EX18" i="30"/>
  <c r="EY18" i="30"/>
  <c r="FB18" i="30"/>
  <c r="FC18" i="30"/>
  <c r="FD18" i="30"/>
  <c r="FE18" i="30"/>
  <c r="EQ19" i="30"/>
  <c r="ER19" i="30"/>
  <c r="ES19" i="30"/>
  <c r="K3" i="30"/>
  <c r="K4" i="30"/>
  <c r="K5" i="30"/>
  <c r="K6" i="30"/>
  <c r="K7" i="30"/>
  <c r="K8" i="30"/>
  <c r="K9" i="30"/>
  <c r="K10" i="30"/>
  <c r="K11" i="30"/>
  <c r="K12" i="30"/>
  <c r="K13" i="30"/>
  <c r="K14" i="30"/>
  <c r="K15" i="30"/>
  <c r="K16" i="30"/>
  <c r="K17" i="30"/>
  <c r="K18" i="30"/>
  <c r="K19" i="30"/>
  <c r="K20" i="30"/>
  <c r="K21" i="30"/>
  <c r="K22" i="30"/>
  <c r="K23" i="30"/>
  <c r="K24" i="30"/>
  <c r="K25" i="30"/>
  <c r="K26" i="30"/>
  <c r="K27" i="30"/>
  <c r="K28" i="30"/>
  <c r="K29" i="30"/>
  <c r="K30" i="30"/>
  <c r="K31" i="30"/>
  <c r="K32" i="30"/>
  <c r="K33" i="30"/>
  <c r="K34" i="30"/>
  <c r="K35" i="30"/>
  <c r="K36" i="30"/>
  <c r="K37" i="30"/>
  <c r="K38" i="30"/>
  <c r="K39" i="30"/>
  <c r="K40" i="30"/>
  <c r="K41" i="30"/>
  <c r="K42" i="30"/>
  <c r="K43" i="30"/>
  <c r="K44" i="30"/>
  <c r="K45" i="30"/>
  <c r="K46" i="30"/>
  <c r="K47" i="30"/>
  <c r="K48" i="30"/>
  <c r="K49" i="30"/>
  <c r="K50" i="30"/>
  <c r="K51" i="30"/>
  <c r="K52" i="30"/>
  <c r="K53" i="30"/>
  <c r="K54" i="30"/>
  <c r="K55" i="30"/>
  <c r="K56" i="30"/>
  <c r="K57" i="30"/>
  <c r="K58" i="30"/>
  <c r="K59" i="30"/>
  <c r="K60" i="30"/>
  <c r="K61" i="30"/>
  <c r="K62" i="30"/>
  <c r="K63" i="30"/>
  <c r="K64" i="30"/>
  <c r="K65" i="30"/>
  <c r="K66" i="30"/>
  <c r="K67" i="30"/>
  <c r="K68" i="30"/>
  <c r="K69" i="30"/>
  <c r="K70" i="30"/>
  <c r="K71" i="30"/>
  <c r="K72" i="30"/>
  <c r="K73" i="30"/>
  <c r="K74" i="30"/>
  <c r="K75" i="30"/>
  <c r="K76" i="30"/>
  <c r="K77" i="30"/>
  <c r="K78" i="30"/>
  <c r="K79" i="30"/>
  <c r="K80" i="30"/>
  <c r="K81" i="30"/>
  <c r="K82" i="30"/>
  <c r="K83" i="30"/>
  <c r="K84" i="30"/>
  <c r="K85" i="30"/>
  <c r="K86" i="30"/>
  <c r="K87" i="30"/>
  <c r="K88" i="30"/>
  <c r="K89" i="30"/>
  <c r="K90" i="30"/>
  <c r="K91" i="30"/>
  <c r="K92" i="30"/>
  <c r="K93" i="30"/>
  <c r="K94" i="30"/>
  <c r="K95" i="30"/>
  <c r="K96" i="30"/>
  <c r="K97" i="30"/>
  <c r="K98" i="30"/>
  <c r="K99" i="30"/>
  <c r="K100" i="30"/>
  <c r="K101" i="30"/>
  <c r="K102" i="30"/>
  <c r="K103" i="30"/>
  <c r="K104" i="30"/>
  <c r="K105" i="30"/>
  <c r="K106" i="30"/>
  <c r="K107" i="30"/>
  <c r="K108" i="30"/>
  <c r="K109" i="30"/>
  <c r="K110" i="30"/>
  <c r="K111" i="30"/>
  <c r="K112" i="30"/>
  <c r="K113" i="30"/>
  <c r="K114" i="30"/>
  <c r="K115" i="30"/>
  <c r="K116" i="30"/>
  <c r="K117" i="30"/>
  <c r="K118" i="30"/>
  <c r="K119" i="30"/>
  <c r="K120" i="30"/>
  <c r="K121" i="30"/>
  <c r="K122" i="30"/>
  <c r="K123" i="30"/>
  <c r="K124" i="30"/>
  <c r="K125" i="30"/>
  <c r="K126" i="30"/>
  <c r="K127" i="30"/>
  <c r="K128" i="30"/>
  <c r="K129" i="30"/>
  <c r="K130" i="30"/>
  <c r="K131" i="30"/>
  <c r="K132" i="30"/>
  <c r="K133" i="30"/>
  <c r="K134" i="30"/>
  <c r="K135" i="30"/>
  <c r="K136" i="30"/>
  <c r="K137" i="30"/>
  <c r="K138" i="30"/>
  <c r="K139" i="30"/>
  <c r="K140" i="30"/>
  <c r="K141" i="30"/>
  <c r="K142" i="30"/>
  <c r="K143" i="30"/>
  <c r="K144" i="30"/>
  <c r="K145" i="30"/>
  <c r="K146" i="30"/>
  <c r="K147" i="30"/>
  <c r="K148" i="30"/>
  <c r="K149" i="30"/>
  <c r="K150" i="30"/>
  <c r="K151" i="30"/>
  <c r="K152" i="30"/>
  <c r="K153" i="30"/>
  <c r="K154" i="30"/>
  <c r="K155" i="30"/>
  <c r="K156" i="30"/>
  <c r="K157" i="30"/>
  <c r="K158" i="30"/>
  <c r="K159" i="30"/>
  <c r="K160" i="30"/>
  <c r="K161" i="30"/>
  <c r="K162" i="30"/>
  <c r="K163" i="30"/>
  <c r="K164" i="30"/>
  <c r="K165" i="30"/>
  <c r="K166" i="30"/>
  <c r="K167" i="30"/>
  <c r="K168" i="30"/>
  <c r="K169" i="30"/>
  <c r="K170" i="30"/>
  <c r="K171" i="30"/>
  <c r="K172" i="30"/>
  <c r="K173" i="30"/>
  <c r="K174" i="30"/>
  <c r="K175" i="30"/>
  <c r="K176" i="30"/>
  <c r="K177" i="30"/>
  <c r="K178" i="30"/>
  <c r="K179" i="30"/>
  <c r="K180" i="30"/>
  <c r="K181" i="30"/>
  <c r="K182" i="30"/>
  <c r="K183" i="30"/>
  <c r="K184" i="30"/>
  <c r="K185" i="30"/>
  <c r="K186" i="30"/>
  <c r="K187" i="30"/>
  <c r="K188" i="30"/>
  <c r="K189" i="30"/>
  <c r="K190" i="30"/>
  <c r="K191" i="30"/>
  <c r="K192" i="30"/>
  <c r="K193" i="30"/>
  <c r="K194" i="30"/>
  <c r="K195" i="30"/>
  <c r="K196" i="30"/>
  <c r="K197" i="30"/>
  <c r="K198" i="30"/>
  <c r="K199" i="30"/>
  <c r="K200" i="30"/>
  <c r="K201" i="30"/>
  <c r="K202" i="30"/>
  <c r="K203" i="30"/>
  <c r="K204" i="30"/>
  <c r="K205" i="30"/>
  <c r="K206" i="30"/>
  <c r="K207" i="30"/>
  <c r="K208" i="30"/>
  <c r="K209" i="30"/>
  <c r="K210" i="30"/>
  <c r="K211" i="30"/>
  <c r="K212" i="30"/>
  <c r="K213" i="30"/>
  <c r="K214" i="30"/>
  <c r="K215" i="30"/>
  <c r="K216" i="30"/>
  <c r="K217" i="30"/>
  <c r="K218" i="30"/>
  <c r="K219" i="30"/>
  <c r="K220" i="30"/>
  <c r="K221" i="30"/>
  <c r="K222" i="30"/>
  <c r="K223" i="30"/>
  <c r="K224" i="30"/>
  <c r="K225" i="30"/>
  <c r="K226" i="30"/>
  <c r="K227" i="30"/>
  <c r="K228" i="30"/>
  <c r="K229" i="30"/>
  <c r="K230" i="30"/>
  <c r="K231" i="30"/>
  <c r="K232" i="30"/>
  <c r="K233" i="30"/>
  <c r="K234" i="30"/>
  <c r="K235" i="30"/>
  <c r="K236" i="30"/>
  <c r="K237" i="30"/>
  <c r="K238" i="30"/>
  <c r="K239" i="30"/>
  <c r="K240" i="30"/>
  <c r="K241" i="30"/>
  <c r="K242" i="30"/>
  <c r="K243" i="30"/>
  <c r="K244" i="30"/>
  <c r="K245" i="30"/>
  <c r="K246" i="30"/>
  <c r="K247" i="30"/>
  <c r="K248" i="30"/>
  <c r="K249" i="30"/>
  <c r="K250" i="30"/>
  <c r="K251" i="30"/>
  <c r="K252" i="30"/>
  <c r="K253" i="30"/>
  <c r="K254" i="30"/>
  <c r="K255" i="30"/>
  <c r="K256" i="30"/>
  <c r="K257" i="30"/>
  <c r="K258" i="30"/>
  <c r="K259" i="30"/>
  <c r="K260" i="30"/>
  <c r="K261" i="30"/>
  <c r="K262" i="30"/>
  <c r="K263" i="30"/>
  <c r="K264" i="30"/>
  <c r="K265" i="30"/>
  <c r="K266" i="30"/>
  <c r="K267" i="30"/>
  <c r="K268" i="30"/>
  <c r="K269" i="30"/>
  <c r="K270" i="30"/>
  <c r="K271" i="30"/>
  <c r="K272" i="30"/>
  <c r="K273" i="30"/>
  <c r="K274" i="30"/>
  <c r="K275" i="30"/>
  <c r="K276" i="30"/>
  <c r="K277" i="30"/>
  <c r="K278" i="30"/>
  <c r="K279" i="30"/>
  <c r="K280" i="30"/>
  <c r="K281" i="30"/>
  <c r="K282" i="30"/>
  <c r="K283" i="30"/>
  <c r="K284" i="30"/>
  <c r="K285" i="30"/>
  <c r="K286" i="30"/>
  <c r="K287" i="30"/>
  <c r="K288" i="30"/>
  <c r="K289" i="30"/>
  <c r="K290" i="30"/>
  <c r="K291" i="30"/>
  <c r="K292" i="30"/>
  <c r="K293" i="30"/>
  <c r="K294" i="30"/>
  <c r="K295" i="30"/>
  <c r="K296" i="30"/>
  <c r="K297" i="30"/>
  <c r="K298" i="30"/>
  <c r="K299" i="30"/>
  <c r="K300" i="30"/>
  <c r="K301" i="30"/>
  <c r="K302" i="30"/>
  <c r="K303" i="30"/>
  <c r="K304" i="30"/>
  <c r="K305" i="30"/>
  <c r="K306" i="30"/>
  <c r="K307" i="30"/>
  <c r="K308" i="30"/>
  <c r="K309" i="30"/>
  <c r="K310" i="30"/>
  <c r="K311" i="30"/>
  <c r="K312" i="30"/>
  <c r="K313" i="30"/>
  <c r="K314" i="30"/>
  <c r="K315" i="30"/>
  <c r="K316" i="30"/>
  <c r="K317" i="30"/>
  <c r="K318" i="30"/>
  <c r="K319" i="30"/>
  <c r="K320" i="30"/>
  <c r="K321" i="30"/>
  <c r="K322" i="30"/>
  <c r="K323" i="30"/>
  <c r="K324" i="30"/>
  <c r="K325" i="30"/>
  <c r="K326" i="30"/>
  <c r="K327" i="30"/>
  <c r="K328" i="30"/>
  <c r="K329" i="30"/>
  <c r="K330" i="30"/>
  <c r="K331" i="30"/>
  <c r="K332" i="30"/>
  <c r="K333" i="30"/>
  <c r="K334" i="30"/>
  <c r="K335" i="30"/>
  <c r="K336" i="30"/>
  <c r="K337" i="30"/>
  <c r="K338" i="30"/>
  <c r="K339" i="30"/>
  <c r="K340" i="30"/>
  <c r="K341" i="30"/>
  <c r="K342" i="30"/>
  <c r="K343" i="30"/>
  <c r="K344" i="30"/>
  <c r="K345" i="30"/>
  <c r="K346" i="30"/>
  <c r="K347" i="30"/>
  <c r="K348" i="30"/>
  <c r="K349" i="30"/>
  <c r="K350" i="30"/>
  <c r="K351" i="30"/>
  <c r="K352" i="30"/>
  <c r="K353" i="30"/>
  <c r="K354" i="30"/>
  <c r="K355" i="30"/>
  <c r="K356" i="30"/>
  <c r="K357" i="30"/>
  <c r="K358" i="30"/>
  <c r="K359" i="30"/>
  <c r="K360" i="30"/>
  <c r="K361" i="30"/>
  <c r="K362" i="30"/>
  <c r="K363" i="30"/>
  <c r="K364" i="30"/>
  <c r="K365" i="30"/>
  <c r="K366" i="30"/>
  <c r="K367" i="30"/>
  <c r="K368" i="30"/>
  <c r="K369" i="30"/>
  <c r="K370" i="30"/>
  <c r="K371" i="30"/>
  <c r="K372" i="30"/>
  <c r="K373" i="30"/>
  <c r="K374" i="30"/>
  <c r="K375" i="30"/>
  <c r="K376" i="30"/>
  <c r="K377" i="30"/>
  <c r="K378" i="30"/>
  <c r="K379" i="30"/>
  <c r="K380" i="30"/>
  <c r="K381" i="30"/>
  <c r="K382" i="30"/>
  <c r="K383" i="30"/>
  <c r="K384" i="30"/>
  <c r="K385" i="30"/>
  <c r="K386" i="30"/>
  <c r="K387" i="30"/>
  <c r="K388" i="30"/>
  <c r="K389" i="30"/>
  <c r="K390" i="30"/>
  <c r="K391" i="30"/>
  <c r="K392" i="30"/>
  <c r="K393" i="30"/>
  <c r="K394" i="30"/>
  <c r="K395" i="30"/>
  <c r="K396" i="30"/>
  <c r="K397" i="30"/>
  <c r="K398" i="30"/>
  <c r="K399" i="30"/>
  <c r="K400" i="30"/>
  <c r="K401" i="30"/>
  <c r="K402" i="30"/>
  <c r="K403" i="30"/>
  <c r="K404" i="30"/>
  <c r="K405" i="30"/>
  <c r="K406" i="30"/>
  <c r="K407" i="30"/>
  <c r="K408" i="30"/>
  <c r="K409" i="30"/>
  <c r="K410" i="30"/>
  <c r="K411" i="30"/>
  <c r="K412" i="30"/>
  <c r="K413" i="30"/>
  <c r="K414" i="30"/>
  <c r="K415" i="30"/>
  <c r="K416" i="30"/>
  <c r="K417" i="30"/>
  <c r="K418" i="30"/>
  <c r="K419" i="30"/>
  <c r="K420" i="30"/>
  <c r="K421" i="30"/>
  <c r="K422" i="30"/>
  <c r="K423" i="30"/>
  <c r="K424" i="30"/>
  <c r="K425" i="30"/>
  <c r="K426" i="30"/>
  <c r="K427" i="30"/>
  <c r="K428" i="30"/>
  <c r="K429" i="30"/>
  <c r="K430" i="30"/>
  <c r="K431" i="30"/>
  <c r="K432" i="30"/>
  <c r="K433" i="30"/>
  <c r="K434" i="30"/>
  <c r="K435" i="30"/>
  <c r="K436" i="30"/>
  <c r="K437" i="30"/>
  <c r="K438" i="30"/>
  <c r="K439" i="30"/>
  <c r="K440" i="30"/>
  <c r="K441" i="30"/>
  <c r="K442" i="30"/>
  <c r="K443" i="30"/>
  <c r="K444" i="30"/>
  <c r="K445" i="30"/>
  <c r="K446" i="30"/>
  <c r="K447" i="30"/>
  <c r="K448" i="30"/>
  <c r="K449" i="30"/>
  <c r="K450" i="30"/>
  <c r="K451" i="30"/>
  <c r="K452" i="30"/>
  <c r="K453" i="30"/>
  <c r="K454" i="30"/>
  <c r="K455" i="30"/>
  <c r="K456" i="30"/>
  <c r="K457" i="30"/>
  <c r="K458" i="30"/>
  <c r="K459" i="30"/>
  <c r="K460" i="30"/>
  <c r="K461" i="30"/>
  <c r="K462" i="30"/>
  <c r="K463" i="30"/>
  <c r="K464" i="30"/>
  <c r="K465" i="30"/>
  <c r="K466" i="30"/>
  <c r="K467" i="30"/>
  <c r="K468" i="30"/>
  <c r="K469" i="30"/>
  <c r="K470" i="30"/>
  <c r="K471" i="30"/>
  <c r="K472" i="30"/>
  <c r="K473" i="30"/>
  <c r="K474" i="30"/>
  <c r="K475" i="30"/>
  <c r="K476" i="30"/>
  <c r="K477" i="30"/>
  <c r="K478" i="30"/>
  <c r="K479" i="30"/>
  <c r="K480" i="30"/>
  <c r="K481" i="30"/>
  <c r="K482" i="30"/>
  <c r="K483" i="30"/>
  <c r="K484" i="30"/>
  <c r="K485" i="30"/>
  <c r="K486" i="30"/>
  <c r="K487" i="30"/>
  <c r="K488" i="30"/>
  <c r="K489" i="30"/>
  <c r="K490" i="30"/>
  <c r="K491" i="30"/>
  <c r="K492" i="30"/>
  <c r="K493" i="30"/>
  <c r="K494" i="30"/>
  <c r="K495" i="30"/>
  <c r="K496" i="30"/>
  <c r="K497" i="30"/>
  <c r="K498" i="30"/>
  <c r="K499" i="30"/>
  <c r="K500" i="30"/>
  <c r="K501" i="30"/>
  <c r="K502" i="30"/>
  <c r="K503" i="30"/>
  <c r="K504" i="30"/>
  <c r="K505" i="30"/>
  <c r="K506" i="30"/>
  <c r="K507" i="30"/>
  <c r="K508" i="30"/>
  <c r="K509" i="30"/>
  <c r="K510" i="30"/>
  <c r="K511" i="30"/>
  <c r="K512" i="30"/>
  <c r="K513" i="30"/>
  <c r="K514" i="30"/>
  <c r="K515" i="30"/>
  <c r="K516" i="30"/>
  <c r="K517" i="30"/>
  <c r="K518" i="30"/>
  <c r="K519" i="30"/>
  <c r="K520" i="30"/>
  <c r="K521" i="30"/>
  <c r="K522" i="30"/>
  <c r="K523" i="30"/>
  <c r="K524" i="30"/>
  <c r="K525" i="30"/>
  <c r="K526" i="30"/>
  <c r="K527" i="30"/>
  <c r="K528" i="30"/>
  <c r="K529" i="30"/>
  <c r="K530" i="30"/>
  <c r="K531" i="30"/>
  <c r="K532" i="30"/>
  <c r="K533" i="30"/>
  <c r="K534" i="30"/>
  <c r="K535" i="30"/>
  <c r="K536" i="30"/>
  <c r="K537" i="30"/>
  <c r="K538" i="30"/>
  <c r="K539" i="30"/>
  <c r="K540" i="30"/>
  <c r="K541" i="30"/>
  <c r="K542" i="30"/>
  <c r="K543" i="30"/>
  <c r="K544" i="30"/>
  <c r="K545" i="30"/>
  <c r="K546" i="30"/>
  <c r="K547" i="30"/>
  <c r="K548" i="30"/>
  <c r="K549" i="30"/>
  <c r="K550" i="30"/>
  <c r="K551" i="30"/>
  <c r="K552" i="30"/>
  <c r="K553" i="30"/>
  <c r="K554" i="30"/>
  <c r="K555" i="30"/>
  <c r="K556" i="30"/>
  <c r="K557" i="30"/>
  <c r="K558" i="30"/>
  <c r="K559" i="30"/>
  <c r="K560" i="30"/>
  <c r="K561" i="30"/>
  <c r="K562" i="30"/>
  <c r="K563" i="30"/>
  <c r="K564" i="30"/>
  <c r="K565" i="30"/>
  <c r="K566" i="30"/>
  <c r="K567" i="30"/>
  <c r="K568" i="30"/>
  <c r="K569" i="30"/>
  <c r="K570" i="30"/>
  <c r="K571" i="30"/>
  <c r="K572" i="30"/>
  <c r="K573" i="30"/>
  <c r="K574" i="30"/>
  <c r="K575" i="30"/>
  <c r="K576" i="30"/>
  <c r="K577" i="30"/>
  <c r="K578" i="30"/>
  <c r="K579" i="30"/>
  <c r="K580" i="30"/>
  <c r="K581" i="30"/>
  <c r="K582" i="30"/>
  <c r="K583" i="30"/>
  <c r="K584" i="30"/>
  <c r="K585" i="30"/>
  <c r="K586" i="30"/>
  <c r="K587" i="30"/>
  <c r="K588" i="30"/>
  <c r="K589" i="30"/>
  <c r="K590" i="30"/>
  <c r="K591" i="30"/>
  <c r="K592" i="30"/>
  <c r="K593" i="30"/>
  <c r="K594" i="30"/>
  <c r="K595" i="30"/>
  <c r="K596" i="30"/>
  <c r="K597" i="30"/>
  <c r="K598" i="30"/>
  <c r="K599" i="30"/>
  <c r="K600" i="30"/>
  <c r="K601" i="30"/>
  <c r="K602" i="30"/>
  <c r="K603" i="30"/>
  <c r="K604" i="30"/>
  <c r="K605" i="30"/>
  <c r="K606" i="30"/>
  <c r="K607" i="30"/>
  <c r="K608" i="30"/>
  <c r="K609" i="30"/>
  <c r="K610" i="30"/>
  <c r="K611" i="30"/>
  <c r="K612" i="30"/>
  <c r="K613" i="30"/>
  <c r="K614" i="30"/>
  <c r="K615" i="30"/>
  <c r="K616" i="30"/>
  <c r="K617" i="30"/>
  <c r="K618" i="30"/>
  <c r="K619" i="30"/>
  <c r="K620" i="30"/>
  <c r="K621" i="30"/>
  <c r="K622" i="30"/>
  <c r="K623" i="30"/>
  <c r="K624" i="30"/>
  <c r="K625" i="30"/>
  <c r="K626" i="30"/>
  <c r="K627" i="30"/>
  <c r="K628" i="30"/>
  <c r="K629" i="30"/>
  <c r="K630" i="30"/>
  <c r="K631" i="30"/>
  <c r="K632" i="30"/>
  <c r="K633" i="30"/>
  <c r="K634" i="30"/>
  <c r="K635" i="30"/>
  <c r="K636" i="30"/>
  <c r="K637" i="30"/>
  <c r="K638" i="30"/>
  <c r="K639" i="30"/>
  <c r="K640" i="30"/>
  <c r="K641" i="30"/>
  <c r="K642" i="30"/>
  <c r="K643" i="30"/>
  <c r="K644" i="30"/>
  <c r="K645" i="30"/>
  <c r="K646" i="30"/>
  <c r="K647" i="30"/>
  <c r="K648" i="30"/>
  <c r="K649" i="30"/>
  <c r="K650" i="30"/>
  <c r="K651" i="30"/>
  <c r="K652" i="30"/>
  <c r="K653" i="30"/>
  <c r="K654" i="30"/>
  <c r="K655" i="30"/>
  <c r="K656" i="30"/>
  <c r="K657" i="30"/>
  <c r="K658" i="30"/>
  <c r="K659" i="30"/>
  <c r="K660" i="30"/>
  <c r="K661" i="30"/>
  <c r="K662" i="30"/>
  <c r="K663" i="30"/>
  <c r="K664" i="30"/>
  <c r="K665" i="30"/>
  <c r="K666" i="30"/>
  <c r="K667" i="30"/>
  <c r="K668" i="30"/>
  <c r="K669" i="30"/>
  <c r="K670" i="30"/>
  <c r="K671" i="30"/>
  <c r="K672" i="30"/>
  <c r="K673" i="30"/>
  <c r="K674" i="30"/>
  <c r="K675" i="30"/>
  <c r="K676" i="30"/>
  <c r="K677" i="30"/>
  <c r="K678" i="30"/>
  <c r="K679" i="30"/>
  <c r="K680" i="30"/>
  <c r="K681" i="30"/>
  <c r="K682" i="30"/>
  <c r="K683" i="30"/>
  <c r="K684" i="30"/>
  <c r="K685" i="30"/>
  <c r="K686" i="30"/>
  <c r="K687" i="30"/>
  <c r="K688" i="30"/>
  <c r="K689" i="30"/>
  <c r="K690" i="30"/>
  <c r="K691" i="30"/>
  <c r="K692" i="30"/>
  <c r="K693" i="30"/>
  <c r="K694" i="30"/>
  <c r="K695" i="30"/>
  <c r="K696" i="30"/>
  <c r="K697" i="30"/>
  <c r="K698" i="30"/>
  <c r="K699" i="30"/>
  <c r="K700" i="30"/>
  <c r="K701" i="30"/>
  <c r="K702" i="30"/>
  <c r="K703" i="30"/>
  <c r="K704" i="30"/>
  <c r="K705" i="30"/>
  <c r="K706" i="30"/>
  <c r="K707" i="30"/>
  <c r="K708" i="30"/>
  <c r="K709" i="30"/>
  <c r="K710" i="30"/>
  <c r="K711" i="30"/>
  <c r="K712" i="30"/>
  <c r="K713" i="30"/>
  <c r="K714" i="30"/>
  <c r="K715" i="30"/>
  <c r="K716" i="30"/>
  <c r="K717" i="30"/>
  <c r="K718" i="30"/>
  <c r="K719" i="30"/>
  <c r="K720" i="30"/>
  <c r="K721" i="30"/>
  <c r="K722" i="30"/>
  <c r="K723" i="30"/>
  <c r="K724" i="30"/>
  <c r="K725" i="30"/>
  <c r="K726" i="30"/>
  <c r="K727" i="30"/>
  <c r="K728" i="30"/>
  <c r="K729" i="30"/>
  <c r="K730" i="30"/>
  <c r="K731" i="30"/>
  <c r="K732" i="30"/>
  <c r="K733" i="30"/>
  <c r="K734" i="30"/>
  <c r="K735" i="30"/>
  <c r="K736" i="30"/>
  <c r="K737" i="30"/>
  <c r="K738" i="30"/>
  <c r="K739" i="30"/>
  <c r="K740" i="30"/>
  <c r="K741" i="30"/>
  <c r="K742" i="30"/>
  <c r="K743" i="30"/>
  <c r="K744" i="30"/>
  <c r="K745" i="30"/>
  <c r="K746" i="30"/>
  <c r="K747" i="30"/>
  <c r="K748" i="30"/>
  <c r="K749" i="30"/>
  <c r="K750" i="30"/>
  <c r="K751" i="30"/>
  <c r="K752" i="30"/>
  <c r="K753" i="30"/>
  <c r="K754" i="30"/>
  <c r="K755" i="30"/>
  <c r="K756" i="30"/>
  <c r="K757" i="30"/>
  <c r="K758" i="30"/>
  <c r="K759" i="30"/>
  <c r="EV19" i="30"/>
  <c r="EW19" i="30"/>
  <c r="L3" i="30"/>
  <c r="L4" i="30"/>
  <c r="L5" i="30"/>
  <c r="L6" i="30"/>
  <c r="L7" i="30"/>
  <c r="L8" i="30"/>
  <c r="L9" i="30"/>
  <c r="L10" i="30"/>
  <c r="L11" i="30"/>
  <c r="L12" i="30"/>
  <c r="L13" i="30"/>
  <c r="L14" i="30"/>
  <c r="L15" i="30"/>
  <c r="L16" i="30"/>
  <c r="L17" i="30"/>
  <c r="L18" i="30"/>
  <c r="L19" i="30"/>
  <c r="L20" i="30"/>
  <c r="L21" i="30"/>
  <c r="L22" i="30"/>
  <c r="L23" i="30"/>
  <c r="L24" i="30"/>
  <c r="L25" i="30"/>
  <c r="L26" i="30"/>
  <c r="L27" i="30"/>
  <c r="L28" i="30"/>
  <c r="L29" i="30"/>
  <c r="L30" i="30"/>
  <c r="L31" i="30"/>
  <c r="L32" i="30"/>
  <c r="L33" i="30"/>
  <c r="L34" i="30"/>
  <c r="L35" i="30"/>
  <c r="L36" i="30"/>
  <c r="L37" i="30"/>
  <c r="L38" i="30"/>
  <c r="L39" i="30"/>
  <c r="L40" i="30"/>
  <c r="L41" i="30"/>
  <c r="L42" i="30"/>
  <c r="L43" i="30"/>
  <c r="L44" i="30"/>
  <c r="L45" i="30"/>
  <c r="L46" i="30"/>
  <c r="L47" i="30"/>
  <c r="L48" i="30"/>
  <c r="L49" i="30"/>
  <c r="L50" i="30"/>
  <c r="L51" i="30"/>
  <c r="L52" i="30"/>
  <c r="L53" i="30"/>
  <c r="L54" i="30"/>
  <c r="L55" i="30"/>
  <c r="L56" i="30"/>
  <c r="L57" i="30"/>
  <c r="L58" i="30"/>
  <c r="L59" i="30"/>
  <c r="L60" i="30"/>
  <c r="L61" i="30"/>
  <c r="L62" i="30"/>
  <c r="L63" i="30"/>
  <c r="L64" i="30"/>
  <c r="L65" i="30"/>
  <c r="L66" i="30"/>
  <c r="L67" i="30"/>
  <c r="L68" i="30"/>
  <c r="L69" i="30"/>
  <c r="L70" i="30"/>
  <c r="L71" i="30"/>
  <c r="L72" i="30"/>
  <c r="L73" i="30"/>
  <c r="L74" i="30"/>
  <c r="L75" i="30"/>
  <c r="L76" i="30"/>
  <c r="L77" i="30"/>
  <c r="L78" i="30"/>
  <c r="L79" i="30"/>
  <c r="L80" i="30"/>
  <c r="L81" i="30"/>
  <c r="L82" i="30"/>
  <c r="L83" i="30"/>
  <c r="L84" i="30"/>
  <c r="L85" i="30"/>
  <c r="L86" i="30"/>
  <c r="L87" i="30"/>
  <c r="L88" i="30"/>
  <c r="L89" i="30"/>
  <c r="L90" i="30"/>
  <c r="L91" i="30"/>
  <c r="L92" i="30"/>
  <c r="L93" i="30"/>
  <c r="L94" i="30"/>
  <c r="L95" i="30"/>
  <c r="L96" i="30"/>
  <c r="L97" i="30"/>
  <c r="L98" i="30"/>
  <c r="L99" i="30"/>
  <c r="L100" i="30"/>
  <c r="L101" i="30"/>
  <c r="L102" i="30"/>
  <c r="L103" i="30"/>
  <c r="L104" i="30"/>
  <c r="L105" i="30"/>
  <c r="L106" i="30"/>
  <c r="L107" i="30"/>
  <c r="L108" i="30"/>
  <c r="L109" i="30"/>
  <c r="L110" i="30"/>
  <c r="L111" i="30"/>
  <c r="L112" i="30"/>
  <c r="L113" i="30"/>
  <c r="L114" i="30"/>
  <c r="L115" i="30"/>
  <c r="L116" i="30"/>
  <c r="L117" i="30"/>
  <c r="L118" i="30"/>
  <c r="L119" i="30"/>
  <c r="L120" i="30"/>
  <c r="L121" i="30"/>
  <c r="L122" i="30"/>
  <c r="L123" i="30"/>
  <c r="L124" i="30"/>
  <c r="L125" i="30"/>
  <c r="L126" i="30"/>
  <c r="L127" i="30"/>
  <c r="L128" i="30"/>
  <c r="L129" i="30"/>
  <c r="L130" i="30"/>
  <c r="L131" i="30"/>
  <c r="L132" i="30"/>
  <c r="L133" i="30"/>
  <c r="L134" i="30"/>
  <c r="L135" i="30"/>
  <c r="L136" i="30"/>
  <c r="L137" i="30"/>
  <c r="L138" i="30"/>
  <c r="L139" i="30"/>
  <c r="L140" i="30"/>
  <c r="L141" i="30"/>
  <c r="L142" i="30"/>
  <c r="L143" i="30"/>
  <c r="L144" i="30"/>
  <c r="L145" i="30"/>
  <c r="L146" i="30"/>
  <c r="L147" i="30"/>
  <c r="L148" i="30"/>
  <c r="L149" i="30"/>
  <c r="L150" i="30"/>
  <c r="L151" i="30"/>
  <c r="L152" i="30"/>
  <c r="L153" i="30"/>
  <c r="L154" i="30"/>
  <c r="L155" i="30"/>
  <c r="L156" i="30"/>
  <c r="L157" i="30"/>
  <c r="L158" i="30"/>
  <c r="L159" i="30"/>
  <c r="L160" i="30"/>
  <c r="L161" i="30"/>
  <c r="L162" i="30"/>
  <c r="L163" i="30"/>
  <c r="L164" i="30"/>
  <c r="L165" i="30"/>
  <c r="L166" i="30"/>
  <c r="L167" i="30"/>
  <c r="L168" i="30"/>
  <c r="L169" i="30"/>
  <c r="L170" i="30"/>
  <c r="L171" i="30"/>
  <c r="L172" i="30"/>
  <c r="L173" i="30"/>
  <c r="L174" i="30"/>
  <c r="L175" i="30"/>
  <c r="L176" i="30"/>
  <c r="L177" i="30"/>
  <c r="L178" i="30"/>
  <c r="L179" i="30"/>
  <c r="L180" i="30"/>
  <c r="L181" i="30"/>
  <c r="L182" i="30"/>
  <c r="L183" i="30"/>
  <c r="L184" i="30"/>
  <c r="L185" i="30"/>
  <c r="L186" i="30"/>
  <c r="L187" i="30"/>
  <c r="L188" i="30"/>
  <c r="L189" i="30"/>
  <c r="L190" i="30"/>
  <c r="L191" i="30"/>
  <c r="L192" i="30"/>
  <c r="L193" i="30"/>
  <c r="L194" i="30"/>
  <c r="L195" i="30"/>
  <c r="L196" i="30"/>
  <c r="L197" i="30"/>
  <c r="L198" i="30"/>
  <c r="L199" i="30"/>
  <c r="L200" i="30"/>
  <c r="L201" i="30"/>
  <c r="L202" i="30"/>
  <c r="L203" i="30"/>
  <c r="L204" i="30"/>
  <c r="L205" i="30"/>
  <c r="L206" i="30"/>
  <c r="L207" i="30"/>
  <c r="L208" i="30"/>
  <c r="L209" i="30"/>
  <c r="L210" i="30"/>
  <c r="L211" i="30"/>
  <c r="L212" i="30"/>
  <c r="L213" i="30"/>
  <c r="L214" i="30"/>
  <c r="L215" i="30"/>
  <c r="L216" i="30"/>
  <c r="L217" i="30"/>
  <c r="L218" i="30"/>
  <c r="L219" i="30"/>
  <c r="L220" i="30"/>
  <c r="L221" i="30"/>
  <c r="L222" i="30"/>
  <c r="L223" i="30"/>
  <c r="L224" i="30"/>
  <c r="L225" i="30"/>
  <c r="L226" i="30"/>
  <c r="L227" i="30"/>
  <c r="L228" i="30"/>
  <c r="L229" i="30"/>
  <c r="L230" i="30"/>
  <c r="L231" i="30"/>
  <c r="L232" i="30"/>
  <c r="L233" i="30"/>
  <c r="L234" i="30"/>
  <c r="L235" i="30"/>
  <c r="L236" i="30"/>
  <c r="L237" i="30"/>
  <c r="L238" i="30"/>
  <c r="L239" i="30"/>
  <c r="L240" i="30"/>
  <c r="L241" i="30"/>
  <c r="L242" i="30"/>
  <c r="L243" i="30"/>
  <c r="L244" i="30"/>
  <c r="L245" i="30"/>
  <c r="L246" i="30"/>
  <c r="L247" i="30"/>
  <c r="L248" i="30"/>
  <c r="L249" i="30"/>
  <c r="L250" i="30"/>
  <c r="L251" i="30"/>
  <c r="L252" i="30"/>
  <c r="L253" i="30"/>
  <c r="L254" i="30"/>
  <c r="L255" i="30"/>
  <c r="L256" i="30"/>
  <c r="L257" i="30"/>
  <c r="L258" i="30"/>
  <c r="L259" i="30"/>
  <c r="L260" i="30"/>
  <c r="L261" i="30"/>
  <c r="L262" i="30"/>
  <c r="L263" i="30"/>
  <c r="L264" i="30"/>
  <c r="L265" i="30"/>
  <c r="L266" i="30"/>
  <c r="L267" i="30"/>
  <c r="L268" i="30"/>
  <c r="L269" i="30"/>
  <c r="L270" i="30"/>
  <c r="L271" i="30"/>
  <c r="L272" i="30"/>
  <c r="L273" i="30"/>
  <c r="L274" i="30"/>
  <c r="L275" i="30"/>
  <c r="L276" i="30"/>
  <c r="L277" i="30"/>
  <c r="L278" i="30"/>
  <c r="L279" i="30"/>
  <c r="L280" i="30"/>
  <c r="L281" i="30"/>
  <c r="L282" i="30"/>
  <c r="L283" i="30"/>
  <c r="L284" i="30"/>
  <c r="L285" i="30"/>
  <c r="L286" i="30"/>
  <c r="L287" i="30"/>
  <c r="L288" i="30"/>
  <c r="L289" i="30"/>
  <c r="L290" i="30"/>
  <c r="L291" i="30"/>
  <c r="L292" i="30"/>
  <c r="L293" i="30"/>
  <c r="L294" i="30"/>
  <c r="L295" i="30"/>
  <c r="L296" i="30"/>
  <c r="L297" i="30"/>
  <c r="L298" i="30"/>
  <c r="L299" i="30"/>
  <c r="L300" i="30"/>
  <c r="L301" i="30"/>
  <c r="L302" i="30"/>
  <c r="L303" i="30"/>
  <c r="L304" i="30"/>
  <c r="L305" i="30"/>
  <c r="L306" i="30"/>
  <c r="L307" i="30"/>
  <c r="L308" i="30"/>
  <c r="L309" i="30"/>
  <c r="L310" i="30"/>
  <c r="L311" i="30"/>
  <c r="L312" i="30"/>
  <c r="L313" i="30"/>
  <c r="L314" i="30"/>
  <c r="L315" i="30"/>
  <c r="L316" i="30"/>
  <c r="L317" i="30"/>
  <c r="L318" i="30"/>
  <c r="L319" i="30"/>
  <c r="L320" i="30"/>
  <c r="L321" i="30"/>
  <c r="L322" i="30"/>
  <c r="L323" i="30"/>
  <c r="L324" i="30"/>
  <c r="L325" i="30"/>
  <c r="L326" i="30"/>
  <c r="L327" i="30"/>
  <c r="L328" i="30"/>
  <c r="L329" i="30"/>
  <c r="L330" i="30"/>
  <c r="L331" i="30"/>
  <c r="L332" i="30"/>
  <c r="L333" i="30"/>
  <c r="L334" i="30"/>
  <c r="L335" i="30"/>
  <c r="L336" i="30"/>
  <c r="L337" i="30"/>
  <c r="L338" i="30"/>
  <c r="L339" i="30"/>
  <c r="L340" i="30"/>
  <c r="L341" i="30"/>
  <c r="L342" i="30"/>
  <c r="L343" i="30"/>
  <c r="L344" i="30"/>
  <c r="L345" i="30"/>
  <c r="L346" i="30"/>
  <c r="L347" i="30"/>
  <c r="L348" i="30"/>
  <c r="L349" i="30"/>
  <c r="L350" i="30"/>
  <c r="L351" i="30"/>
  <c r="L352" i="30"/>
  <c r="L353" i="30"/>
  <c r="L354" i="30"/>
  <c r="L355" i="30"/>
  <c r="L356" i="30"/>
  <c r="L357" i="30"/>
  <c r="L358" i="30"/>
  <c r="L359" i="30"/>
  <c r="L360" i="30"/>
  <c r="L361" i="30"/>
  <c r="L362" i="30"/>
  <c r="L363" i="30"/>
  <c r="L364" i="30"/>
  <c r="L365" i="30"/>
  <c r="L366" i="30"/>
  <c r="L367" i="30"/>
  <c r="L368" i="30"/>
  <c r="L369" i="30"/>
  <c r="L370" i="30"/>
  <c r="L371" i="30"/>
  <c r="L372" i="30"/>
  <c r="L373" i="30"/>
  <c r="L374" i="30"/>
  <c r="L375" i="30"/>
  <c r="L376" i="30"/>
  <c r="L377" i="30"/>
  <c r="L378" i="30"/>
  <c r="L379" i="30"/>
  <c r="L380" i="30"/>
  <c r="L381" i="30"/>
  <c r="L382" i="30"/>
  <c r="L383" i="30"/>
  <c r="L384" i="30"/>
  <c r="L385" i="30"/>
  <c r="L386" i="30"/>
  <c r="L387" i="30"/>
  <c r="L388" i="30"/>
  <c r="L389" i="30"/>
  <c r="L390" i="30"/>
  <c r="L391" i="30"/>
  <c r="L392" i="30"/>
  <c r="L393" i="30"/>
  <c r="L394" i="30"/>
  <c r="L395" i="30"/>
  <c r="L396" i="30"/>
  <c r="L397" i="30"/>
  <c r="L398" i="30"/>
  <c r="L399" i="30"/>
  <c r="L400" i="30"/>
  <c r="L401" i="30"/>
  <c r="L402" i="30"/>
  <c r="L403" i="30"/>
  <c r="L404" i="30"/>
  <c r="L405" i="30"/>
  <c r="L406" i="30"/>
  <c r="L407" i="30"/>
  <c r="L408" i="30"/>
  <c r="L409" i="30"/>
  <c r="L410" i="30"/>
  <c r="L411" i="30"/>
  <c r="L412" i="30"/>
  <c r="L413" i="30"/>
  <c r="L414" i="30"/>
  <c r="L415" i="30"/>
  <c r="L416" i="30"/>
  <c r="L417" i="30"/>
  <c r="L418" i="30"/>
  <c r="L419" i="30"/>
  <c r="L420" i="30"/>
  <c r="L421" i="30"/>
  <c r="L422" i="30"/>
  <c r="L423" i="30"/>
  <c r="L424" i="30"/>
  <c r="L425" i="30"/>
  <c r="L426" i="30"/>
  <c r="L427" i="30"/>
  <c r="L428" i="30"/>
  <c r="L429" i="30"/>
  <c r="L430" i="30"/>
  <c r="L431" i="30"/>
  <c r="L432" i="30"/>
  <c r="L433" i="30"/>
  <c r="L434" i="30"/>
  <c r="L435" i="30"/>
  <c r="L436" i="30"/>
  <c r="L437" i="30"/>
  <c r="L438" i="30"/>
  <c r="L439" i="30"/>
  <c r="L440" i="30"/>
  <c r="L441" i="30"/>
  <c r="L442" i="30"/>
  <c r="L443" i="30"/>
  <c r="L444" i="30"/>
  <c r="L445" i="30"/>
  <c r="L446" i="30"/>
  <c r="L447" i="30"/>
  <c r="L448" i="30"/>
  <c r="L449" i="30"/>
  <c r="L450" i="30"/>
  <c r="L451" i="30"/>
  <c r="L452" i="30"/>
  <c r="L453" i="30"/>
  <c r="L454" i="30"/>
  <c r="L455" i="30"/>
  <c r="L456" i="30"/>
  <c r="L457" i="30"/>
  <c r="L458" i="30"/>
  <c r="L459" i="30"/>
  <c r="L460" i="30"/>
  <c r="L461" i="30"/>
  <c r="L462" i="30"/>
  <c r="L463" i="30"/>
  <c r="L464" i="30"/>
  <c r="L465" i="30"/>
  <c r="L466" i="30"/>
  <c r="L467" i="30"/>
  <c r="L468" i="30"/>
  <c r="L469" i="30"/>
  <c r="L470" i="30"/>
  <c r="L471" i="30"/>
  <c r="L472" i="30"/>
  <c r="L473" i="30"/>
  <c r="L474" i="30"/>
  <c r="L475" i="30"/>
  <c r="L476" i="30"/>
  <c r="L477" i="30"/>
  <c r="L478" i="30"/>
  <c r="L479" i="30"/>
  <c r="L480" i="30"/>
  <c r="L481" i="30"/>
  <c r="L482" i="30"/>
  <c r="L483" i="30"/>
  <c r="L484" i="30"/>
  <c r="L485" i="30"/>
  <c r="L486" i="30"/>
  <c r="L487" i="30"/>
  <c r="L488" i="30"/>
  <c r="L489" i="30"/>
  <c r="L490" i="30"/>
  <c r="L491" i="30"/>
  <c r="L492" i="30"/>
  <c r="L493" i="30"/>
  <c r="L494" i="30"/>
  <c r="L495" i="30"/>
  <c r="L496" i="30"/>
  <c r="L497" i="30"/>
  <c r="L498" i="30"/>
  <c r="L499" i="30"/>
  <c r="L500" i="30"/>
  <c r="L501" i="30"/>
  <c r="L502" i="30"/>
  <c r="L503" i="30"/>
  <c r="L504" i="30"/>
  <c r="L505" i="30"/>
  <c r="L506" i="30"/>
  <c r="L507" i="30"/>
  <c r="L508" i="30"/>
  <c r="L509" i="30"/>
  <c r="L510" i="30"/>
  <c r="L511" i="30"/>
  <c r="L512" i="30"/>
  <c r="L513" i="30"/>
  <c r="L514" i="30"/>
  <c r="L515" i="30"/>
  <c r="L516" i="30"/>
  <c r="L517" i="30"/>
  <c r="L518" i="30"/>
  <c r="L519" i="30"/>
  <c r="L520" i="30"/>
  <c r="L521" i="30"/>
  <c r="L522" i="30"/>
  <c r="L523" i="30"/>
  <c r="L524" i="30"/>
  <c r="L525" i="30"/>
  <c r="L526" i="30"/>
  <c r="L527" i="30"/>
  <c r="L528" i="30"/>
  <c r="L529" i="30"/>
  <c r="L530" i="30"/>
  <c r="L531" i="30"/>
  <c r="L532" i="30"/>
  <c r="L533" i="30"/>
  <c r="L534" i="30"/>
  <c r="L535" i="30"/>
  <c r="L536" i="30"/>
  <c r="L537" i="30"/>
  <c r="L538" i="30"/>
  <c r="L539" i="30"/>
  <c r="L540" i="30"/>
  <c r="L541" i="30"/>
  <c r="L542" i="30"/>
  <c r="L543" i="30"/>
  <c r="L544" i="30"/>
  <c r="L545" i="30"/>
  <c r="L546" i="30"/>
  <c r="L547" i="30"/>
  <c r="L548" i="30"/>
  <c r="L549" i="30"/>
  <c r="L550" i="30"/>
  <c r="L551" i="30"/>
  <c r="L552" i="30"/>
  <c r="L553" i="30"/>
  <c r="L554" i="30"/>
  <c r="L555" i="30"/>
  <c r="L556" i="30"/>
  <c r="L557" i="30"/>
  <c r="L558" i="30"/>
  <c r="L559" i="30"/>
  <c r="L560" i="30"/>
  <c r="L561" i="30"/>
  <c r="L562" i="30"/>
  <c r="L563" i="30"/>
  <c r="L564" i="30"/>
  <c r="L565" i="30"/>
  <c r="L566" i="30"/>
  <c r="L567" i="30"/>
  <c r="L568" i="30"/>
  <c r="L569" i="30"/>
  <c r="L570" i="30"/>
  <c r="L571" i="30"/>
  <c r="L572" i="30"/>
  <c r="L573" i="30"/>
  <c r="L574" i="30"/>
  <c r="L575" i="30"/>
  <c r="L576" i="30"/>
  <c r="L577" i="30"/>
  <c r="L578" i="30"/>
  <c r="L579" i="30"/>
  <c r="L580" i="30"/>
  <c r="L581" i="30"/>
  <c r="L582" i="30"/>
  <c r="L583" i="30"/>
  <c r="L584" i="30"/>
  <c r="L585" i="30"/>
  <c r="L586" i="30"/>
  <c r="L587" i="30"/>
  <c r="L588" i="30"/>
  <c r="L589" i="30"/>
  <c r="L590" i="30"/>
  <c r="L591" i="30"/>
  <c r="L592" i="30"/>
  <c r="L593" i="30"/>
  <c r="L594" i="30"/>
  <c r="L595" i="30"/>
  <c r="L596" i="30"/>
  <c r="L597" i="30"/>
  <c r="L598" i="30"/>
  <c r="L599" i="30"/>
  <c r="L600" i="30"/>
  <c r="L601" i="30"/>
  <c r="L602" i="30"/>
  <c r="L603" i="30"/>
  <c r="L604" i="30"/>
  <c r="L605" i="30"/>
  <c r="L606" i="30"/>
  <c r="L607" i="30"/>
  <c r="L608" i="30"/>
  <c r="L609" i="30"/>
  <c r="L610" i="30"/>
  <c r="L611" i="30"/>
  <c r="L612" i="30"/>
  <c r="L613" i="30"/>
  <c r="L614" i="30"/>
  <c r="L615" i="30"/>
  <c r="L616" i="30"/>
  <c r="L617" i="30"/>
  <c r="L618" i="30"/>
  <c r="L619" i="30"/>
  <c r="L620" i="30"/>
  <c r="L621" i="30"/>
  <c r="L622" i="30"/>
  <c r="L623" i="30"/>
  <c r="L624" i="30"/>
  <c r="L625" i="30"/>
  <c r="L626" i="30"/>
  <c r="L627" i="30"/>
  <c r="L628" i="30"/>
  <c r="L629" i="30"/>
  <c r="L630" i="30"/>
  <c r="L631" i="30"/>
  <c r="L632" i="30"/>
  <c r="L633" i="30"/>
  <c r="L634" i="30"/>
  <c r="L635" i="30"/>
  <c r="L636" i="30"/>
  <c r="L637" i="30"/>
  <c r="L638" i="30"/>
  <c r="L639" i="30"/>
  <c r="L640" i="30"/>
  <c r="L641" i="30"/>
  <c r="L642" i="30"/>
  <c r="L643" i="30"/>
  <c r="L644" i="30"/>
  <c r="L645" i="30"/>
  <c r="L646" i="30"/>
  <c r="L647" i="30"/>
  <c r="L648" i="30"/>
  <c r="L649" i="30"/>
  <c r="L650" i="30"/>
  <c r="L651" i="30"/>
  <c r="L652" i="30"/>
  <c r="L653" i="30"/>
  <c r="L654" i="30"/>
  <c r="L655" i="30"/>
  <c r="L656" i="30"/>
  <c r="L657" i="30"/>
  <c r="L658" i="30"/>
  <c r="L659" i="30"/>
  <c r="L660" i="30"/>
  <c r="L661" i="30"/>
  <c r="L662" i="30"/>
  <c r="L663" i="30"/>
  <c r="L664" i="30"/>
  <c r="L665" i="30"/>
  <c r="L666" i="30"/>
  <c r="L667" i="30"/>
  <c r="L668" i="30"/>
  <c r="L669" i="30"/>
  <c r="L670" i="30"/>
  <c r="L671" i="30"/>
  <c r="L672" i="30"/>
  <c r="L673" i="30"/>
  <c r="L674" i="30"/>
  <c r="L675" i="30"/>
  <c r="L676" i="30"/>
  <c r="L677" i="30"/>
  <c r="L678" i="30"/>
  <c r="L679" i="30"/>
  <c r="L680" i="30"/>
  <c r="L681" i="30"/>
  <c r="L682" i="30"/>
  <c r="L683" i="30"/>
  <c r="L684" i="30"/>
  <c r="L685" i="30"/>
  <c r="L686" i="30"/>
  <c r="L687" i="30"/>
  <c r="L688" i="30"/>
  <c r="L689" i="30"/>
  <c r="L690" i="30"/>
  <c r="L691" i="30"/>
  <c r="L692" i="30"/>
  <c r="L693" i="30"/>
  <c r="L694" i="30"/>
  <c r="L695" i="30"/>
  <c r="L696" i="30"/>
  <c r="L697" i="30"/>
  <c r="L698" i="30"/>
  <c r="L699" i="30"/>
  <c r="L700" i="30"/>
  <c r="L701" i="30"/>
  <c r="L702" i="30"/>
  <c r="L703" i="30"/>
  <c r="L704" i="30"/>
  <c r="L705" i="30"/>
  <c r="L706" i="30"/>
  <c r="L707" i="30"/>
  <c r="L708" i="30"/>
  <c r="L709" i="30"/>
  <c r="L710" i="30"/>
  <c r="L711" i="30"/>
  <c r="L712" i="30"/>
  <c r="L713" i="30"/>
  <c r="L714" i="30"/>
  <c r="L715" i="30"/>
  <c r="L716" i="30"/>
  <c r="L717" i="30"/>
  <c r="L718" i="30"/>
  <c r="L719" i="30"/>
  <c r="L720" i="30"/>
  <c r="L721" i="30"/>
  <c r="L722" i="30"/>
  <c r="L723" i="30"/>
  <c r="L724" i="30"/>
  <c r="L725" i="30"/>
  <c r="L726" i="30"/>
  <c r="L727" i="30"/>
  <c r="L728" i="30"/>
  <c r="L729" i="30"/>
  <c r="L730" i="30"/>
  <c r="L731" i="30"/>
  <c r="L732" i="30"/>
  <c r="L733" i="30"/>
  <c r="L734" i="30"/>
  <c r="L735" i="30"/>
  <c r="L736" i="30"/>
  <c r="L737" i="30"/>
  <c r="L738" i="30"/>
  <c r="L739" i="30"/>
  <c r="L740" i="30"/>
  <c r="L741" i="30"/>
  <c r="L742" i="30"/>
  <c r="L743" i="30"/>
  <c r="L744" i="30"/>
  <c r="L745" i="30"/>
  <c r="L746" i="30"/>
  <c r="L747" i="30"/>
  <c r="L748" i="30"/>
  <c r="L749" i="30"/>
  <c r="L750" i="30"/>
  <c r="L751" i="30"/>
  <c r="L752" i="30"/>
  <c r="L753" i="30"/>
  <c r="L754" i="30"/>
  <c r="L755" i="30"/>
  <c r="L756" i="30"/>
  <c r="L757" i="30"/>
  <c r="L758" i="30"/>
  <c r="L759" i="30"/>
  <c r="EO19" i="30"/>
  <c r="EX19" i="30"/>
  <c r="EY19" i="30"/>
  <c r="FB19" i="30"/>
  <c r="FC19" i="30"/>
  <c r="FD19" i="30"/>
  <c r="FE19" i="30"/>
  <c r="EQ20" i="30"/>
  <c r="ER20" i="30"/>
  <c r="ES20" i="30"/>
  <c r="CU3" i="30"/>
  <c r="CU4" i="30"/>
  <c r="CU5" i="30"/>
  <c r="CU6" i="30"/>
  <c r="CU7" i="30"/>
  <c r="CU8" i="30"/>
  <c r="CU9" i="30"/>
  <c r="CU10" i="30"/>
  <c r="CU11" i="30"/>
  <c r="CU12" i="30"/>
  <c r="CU13" i="30"/>
  <c r="CU14" i="30"/>
  <c r="CU15" i="30"/>
  <c r="CU16" i="30"/>
  <c r="CU17" i="30"/>
  <c r="CU18" i="30"/>
  <c r="CU19" i="30"/>
  <c r="CU20" i="30"/>
  <c r="CU21" i="30"/>
  <c r="CU22" i="30"/>
  <c r="CU23" i="30"/>
  <c r="CU24" i="30"/>
  <c r="CU25" i="30"/>
  <c r="CU26" i="30"/>
  <c r="CU27" i="30"/>
  <c r="CU28" i="30"/>
  <c r="CU29" i="30"/>
  <c r="CU30" i="30"/>
  <c r="CU31" i="30"/>
  <c r="CU32" i="30"/>
  <c r="CU33" i="30"/>
  <c r="CU34" i="30"/>
  <c r="CU35" i="30"/>
  <c r="CU36" i="30"/>
  <c r="CU37" i="30"/>
  <c r="CU38" i="30"/>
  <c r="CU39" i="30"/>
  <c r="CU40" i="30"/>
  <c r="CU41" i="30"/>
  <c r="CU42" i="30"/>
  <c r="CU43" i="30"/>
  <c r="CU44" i="30"/>
  <c r="CU45" i="30"/>
  <c r="CU46" i="30"/>
  <c r="CU47" i="30"/>
  <c r="CU48" i="30"/>
  <c r="CU49" i="30"/>
  <c r="CU50" i="30"/>
  <c r="CU51" i="30"/>
  <c r="CU52" i="30"/>
  <c r="CU53" i="30"/>
  <c r="CU54" i="30"/>
  <c r="CU55" i="30"/>
  <c r="CU56" i="30"/>
  <c r="CU57" i="30"/>
  <c r="CU58" i="30"/>
  <c r="CU59" i="30"/>
  <c r="CU60" i="30"/>
  <c r="CU61" i="30"/>
  <c r="CU62" i="30"/>
  <c r="CU63" i="30"/>
  <c r="CU64" i="30"/>
  <c r="CU65" i="30"/>
  <c r="CU66" i="30"/>
  <c r="CU67" i="30"/>
  <c r="CU68" i="30"/>
  <c r="CU69" i="30"/>
  <c r="CU70" i="30"/>
  <c r="CU71" i="30"/>
  <c r="CU72" i="30"/>
  <c r="CU73" i="30"/>
  <c r="CU74" i="30"/>
  <c r="CU75" i="30"/>
  <c r="CU76" i="30"/>
  <c r="CU77" i="30"/>
  <c r="CU78" i="30"/>
  <c r="CU79" i="30"/>
  <c r="CU80" i="30"/>
  <c r="CU81" i="30"/>
  <c r="CU82" i="30"/>
  <c r="CU83" i="30"/>
  <c r="CU84" i="30"/>
  <c r="CU85" i="30"/>
  <c r="CU86" i="30"/>
  <c r="CU87" i="30"/>
  <c r="CU88" i="30"/>
  <c r="CU89" i="30"/>
  <c r="CU90" i="30"/>
  <c r="CU91" i="30"/>
  <c r="CU92" i="30"/>
  <c r="CU93" i="30"/>
  <c r="CU94" i="30"/>
  <c r="CU95" i="30"/>
  <c r="CU96" i="30"/>
  <c r="CU97" i="30"/>
  <c r="CU98" i="30"/>
  <c r="CU99" i="30"/>
  <c r="CU100" i="30"/>
  <c r="CU101" i="30"/>
  <c r="CU102" i="30"/>
  <c r="CU103" i="30"/>
  <c r="CU104" i="30"/>
  <c r="CU105" i="30"/>
  <c r="CU106" i="30"/>
  <c r="CU107" i="30"/>
  <c r="CU108" i="30"/>
  <c r="CU109" i="30"/>
  <c r="CU110" i="30"/>
  <c r="CU111" i="30"/>
  <c r="CU112" i="30"/>
  <c r="CU113" i="30"/>
  <c r="CU114" i="30"/>
  <c r="CU115" i="30"/>
  <c r="CU116" i="30"/>
  <c r="CU117" i="30"/>
  <c r="CU118" i="30"/>
  <c r="CU119" i="30"/>
  <c r="CU120" i="30"/>
  <c r="CU121" i="30"/>
  <c r="CU122" i="30"/>
  <c r="CU123" i="30"/>
  <c r="CU124" i="30"/>
  <c r="CU125" i="30"/>
  <c r="CU126" i="30"/>
  <c r="CU127" i="30"/>
  <c r="CU128" i="30"/>
  <c r="CU129" i="30"/>
  <c r="CU130" i="30"/>
  <c r="CU131" i="30"/>
  <c r="CU132" i="30"/>
  <c r="CU133" i="30"/>
  <c r="CU134" i="30"/>
  <c r="CU135" i="30"/>
  <c r="CU136" i="30"/>
  <c r="CU137" i="30"/>
  <c r="CU138" i="30"/>
  <c r="CU139" i="30"/>
  <c r="CU140" i="30"/>
  <c r="CU141" i="30"/>
  <c r="CU142" i="30"/>
  <c r="CU143" i="30"/>
  <c r="CU144" i="30"/>
  <c r="CU145" i="30"/>
  <c r="CU146" i="30"/>
  <c r="CU147" i="30"/>
  <c r="CU148" i="30"/>
  <c r="CU149" i="30"/>
  <c r="CU150" i="30"/>
  <c r="CU151" i="30"/>
  <c r="CU152" i="30"/>
  <c r="CU153" i="30"/>
  <c r="CU154" i="30"/>
  <c r="CU155" i="30"/>
  <c r="CU156" i="30"/>
  <c r="CU157" i="30"/>
  <c r="CU158" i="30"/>
  <c r="CU159" i="30"/>
  <c r="CU160" i="30"/>
  <c r="CU161" i="30"/>
  <c r="CU162" i="30"/>
  <c r="CU163" i="30"/>
  <c r="CU164" i="30"/>
  <c r="CU165" i="30"/>
  <c r="CU166" i="30"/>
  <c r="CU167" i="30"/>
  <c r="CU168" i="30"/>
  <c r="CU169" i="30"/>
  <c r="CU170" i="30"/>
  <c r="CU171" i="30"/>
  <c r="CU172" i="30"/>
  <c r="CU173" i="30"/>
  <c r="CU174" i="30"/>
  <c r="CU175" i="30"/>
  <c r="CU176" i="30"/>
  <c r="CU177" i="30"/>
  <c r="CU178" i="30"/>
  <c r="CU179" i="30"/>
  <c r="CU180" i="30"/>
  <c r="CU181" i="30"/>
  <c r="CU182" i="30"/>
  <c r="CU183" i="30"/>
  <c r="CU184" i="30"/>
  <c r="CU185" i="30"/>
  <c r="CU186" i="30"/>
  <c r="CU187" i="30"/>
  <c r="CU188" i="30"/>
  <c r="CU189" i="30"/>
  <c r="CU190" i="30"/>
  <c r="CU191" i="30"/>
  <c r="CU192" i="30"/>
  <c r="CU193" i="30"/>
  <c r="CU194" i="30"/>
  <c r="CU195" i="30"/>
  <c r="CU196" i="30"/>
  <c r="CU197" i="30"/>
  <c r="CU198" i="30"/>
  <c r="CU199" i="30"/>
  <c r="CU200" i="30"/>
  <c r="CU201" i="30"/>
  <c r="CU202" i="30"/>
  <c r="CU203" i="30"/>
  <c r="CU204" i="30"/>
  <c r="CU205" i="30"/>
  <c r="CU206" i="30"/>
  <c r="CU207" i="30"/>
  <c r="CU208" i="30"/>
  <c r="CU209" i="30"/>
  <c r="CU210" i="30"/>
  <c r="CU211" i="30"/>
  <c r="CU212" i="30"/>
  <c r="CU213" i="30"/>
  <c r="CU214" i="30"/>
  <c r="CU215" i="30"/>
  <c r="CU216" i="30"/>
  <c r="CU217" i="30"/>
  <c r="CU218" i="30"/>
  <c r="CU219" i="30"/>
  <c r="CU220" i="30"/>
  <c r="CU221" i="30"/>
  <c r="CU222" i="30"/>
  <c r="CU223" i="30"/>
  <c r="CU224" i="30"/>
  <c r="CU225" i="30"/>
  <c r="CU226" i="30"/>
  <c r="CU227" i="30"/>
  <c r="CU228" i="30"/>
  <c r="CU229" i="30"/>
  <c r="CU230" i="30"/>
  <c r="CU231" i="30"/>
  <c r="CU232" i="30"/>
  <c r="CU233" i="30"/>
  <c r="CU234" i="30"/>
  <c r="CU235" i="30"/>
  <c r="CU236" i="30"/>
  <c r="CU237" i="30"/>
  <c r="CU238" i="30"/>
  <c r="CU239" i="30"/>
  <c r="CU240" i="30"/>
  <c r="CU241" i="30"/>
  <c r="CU242" i="30"/>
  <c r="CU243" i="30"/>
  <c r="CU244" i="30"/>
  <c r="CU245" i="30"/>
  <c r="CU246" i="30"/>
  <c r="CU247" i="30"/>
  <c r="CU248" i="30"/>
  <c r="CU249" i="30"/>
  <c r="CU250" i="30"/>
  <c r="CU251" i="30"/>
  <c r="CU252" i="30"/>
  <c r="CU253" i="30"/>
  <c r="CU254" i="30"/>
  <c r="CU255" i="30"/>
  <c r="CU256" i="30"/>
  <c r="CU257" i="30"/>
  <c r="CU258" i="30"/>
  <c r="CU259" i="30"/>
  <c r="CU260" i="30"/>
  <c r="CU261" i="30"/>
  <c r="CU262" i="30"/>
  <c r="CU263" i="30"/>
  <c r="CU264" i="30"/>
  <c r="CU265" i="30"/>
  <c r="CU266" i="30"/>
  <c r="CU267" i="30"/>
  <c r="CU268" i="30"/>
  <c r="CU269" i="30"/>
  <c r="CU270" i="30"/>
  <c r="CU271" i="30"/>
  <c r="CU272" i="30"/>
  <c r="CU273" i="30"/>
  <c r="CU274" i="30"/>
  <c r="CU275" i="30"/>
  <c r="CU276" i="30"/>
  <c r="CU277" i="30"/>
  <c r="CU278" i="30"/>
  <c r="CU279" i="30"/>
  <c r="CU280" i="30"/>
  <c r="CU281" i="30"/>
  <c r="CU282" i="30"/>
  <c r="CU283" i="30"/>
  <c r="CU284" i="30"/>
  <c r="CU285" i="30"/>
  <c r="CU286" i="30"/>
  <c r="CU287" i="30"/>
  <c r="CU288" i="30"/>
  <c r="CU289" i="30"/>
  <c r="CU290" i="30"/>
  <c r="CU291" i="30"/>
  <c r="CU292" i="30"/>
  <c r="CU293" i="30"/>
  <c r="CU294" i="30"/>
  <c r="CU295" i="30"/>
  <c r="CU296" i="30"/>
  <c r="CU297" i="30"/>
  <c r="CU298" i="30"/>
  <c r="CU299" i="30"/>
  <c r="CU300" i="30"/>
  <c r="CU301" i="30"/>
  <c r="CU302" i="30"/>
  <c r="CU303" i="30"/>
  <c r="CU304" i="30"/>
  <c r="CU305" i="30"/>
  <c r="CU306" i="30"/>
  <c r="CU307" i="30"/>
  <c r="CU308" i="30"/>
  <c r="CU309" i="30"/>
  <c r="CU310" i="30"/>
  <c r="CU311" i="30"/>
  <c r="CU312" i="30"/>
  <c r="CU313" i="30"/>
  <c r="CU314" i="30"/>
  <c r="CU315" i="30"/>
  <c r="CU316" i="30"/>
  <c r="CU317" i="30"/>
  <c r="CU318" i="30"/>
  <c r="CU319" i="30"/>
  <c r="CU320" i="30"/>
  <c r="CU321" i="30"/>
  <c r="CU322" i="30"/>
  <c r="CU323" i="30"/>
  <c r="CU324" i="30"/>
  <c r="CU325" i="30"/>
  <c r="CU326" i="30"/>
  <c r="CU327" i="30"/>
  <c r="CU328" i="30"/>
  <c r="CU329" i="30"/>
  <c r="CU330" i="30"/>
  <c r="CU331" i="30"/>
  <c r="CU332" i="30"/>
  <c r="CU333" i="30"/>
  <c r="CU334" i="30"/>
  <c r="CU335" i="30"/>
  <c r="CU336" i="30"/>
  <c r="CU337" i="30"/>
  <c r="CU338" i="30"/>
  <c r="CU339" i="30"/>
  <c r="CU340" i="30"/>
  <c r="CU341" i="30"/>
  <c r="CU342" i="30"/>
  <c r="CU343" i="30"/>
  <c r="CU344" i="30"/>
  <c r="CU345" i="30"/>
  <c r="CU346" i="30"/>
  <c r="CU347" i="30"/>
  <c r="CU348" i="30"/>
  <c r="CU349" i="30"/>
  <c r="CU350" i="30"/>
  <c r="CU351" i="30"/>
  <c r="CU352" i="30"/>
  <c r="CU353" i="30"/>
  <c r="CU354" i="30"/>
  <c r="CU355" i="30"/>
  <c r="CU356" i="30"/>
  <c r="CU357" i="30"/>
  <c r="CU358" i="30"/>
  <c r="CU359" i="30"/>
  <c r="CU360" i="30"/>
  <c r="CU361" i="30"/>
  <c r="CU362" i="30"/>
  <c r="CU363" i="30"/>
  <c r="CU364" i="30"/>
  <c r="CU365" i="30"/>
  <c r="CU366" i="30"/>
  <c r="CU367" i="30"/>
  <c r="CU368" i="30"/>
  <c r="CU369" i="30"/>
  <c r="CU370" i="30"/>
  <c r="CU371" i="30"/>
  <c r="CU372" i="30"/>
  <c r="CU373" i="30"/>
  <c r="CU374" i="30"/>
  <c r="CU375" i="30"/>
  <c r="CU376" i="30"/>
  <c r="CU377" i="30"/>
  <c r="CU378" i="30"/>
  <c r="CU379" i="30"/>
  <c r="CU380" i="30"/>
  <c r="CU381" i="30"/>
  <c r="CU382" i="30"/>
  <c r="CU383" i="30"/>
  <c r="CU384" i="30"/>
  <c r="CU385" i="30"/>
  <c r="CU386" i="30"/>
  <c r="CU387" i="30"/>
  <c r="CU388" i="30"/>
  <c r="CU389" i="30"/>
  <c r="CU390" i="30"/>
  <c r="CU391" i="30"/>
  <c r="CU392" i="30"/>
  <c r="CU393" i="30"/>
  <c r="CU394" i="30"/>
  <c r="CU395" i="30"/>
  <c r="CU396" i="30"/>
  <c r="CU397" i="30"/>
  <c r="CU398" i="30"/>
  <c r="CU399" i="30"/>
  <c r="CU400" i="30"/>
  <c r="CU401" i="30"/>
  <c r="CU402" i="30"/>
  <c r="CU403" i="30"/>
  <c r="CU404" i="30"/>
  <c r="CU405" i="30"/>
  <c r="CU406" i="30"/>
  <c r="CU407" i="30"/>
  <c r="CU408" i="30"/>
  <c r="CU409" i="30"/>
  <c r="CU410" i="30"/>
  <c r="CU411" i="30"/>
  <c r="CU412" i="30"/>
  <c r="CU413" i="30"/>
  <c r="CU414" i="30"/>
  <c r="CU415" i="30"/>
  <c r="CU416" i="30"/>
  <c r="CU417" i="30"/>
  <c r="CU418" i="30"/>
  <c r="CU419" i="30"/>
  <c r="CU420" i="30"/>
  <c r="CU421" i="30"/>
  <c r="CU422" i="30"/>
  <c r="CU423" i="30"/>
  <c r="CU424" i="30"/>
  <c r="CU425" i="30"/>
  <c r="CU426" i="30"/>
  <c r="CU427" i="30"/>
  <c r="CU428" i="30"/>
  <c r="CU429" i="30"/>
  <c r="CU430" i="30"/>
  <c r="CU431" i="30"/>
  <c r="CU432" i="30"/>
  <c r="CU433" i="30"/>
  <c r="CU434" i="30"/>
  <c r="CU435" i="30"/>
  <c r="CU436" i="30"/>
  <c r="CU437" i="30"/>
  <c r="CU438" i="30"/>
  <c r="CU439" i="30"/>
  <c r="CU440" i="30"/>
  <c r="CU441" i="30"/>
  <c r="CU442" i="30"/>
  <c r="CU443" i="30"/>
  <c r="CU444" i="30"/>
  <c r="CU445" i="30"/>
  <c r="CU446" i="30"/>
  <c r="CU447" i="30"/>
  <c r="CU448" i="30"/>
  <c r="CU449" i="30"/>
  <c r="CU450" i="30"/>
  <c r="CU451" i="30"/>
  <c r="CU452" i="30"/>
  <c r="CU453" i="30"/>
  <c r="CU454" i="30"/>
  <c r="CU455" i="30"/>
  <c r="CU456" i="30"/>
  <c r="CU457" i="30"/>
  <c r="CU458" i="30"/>
  <c r="CU459" i="30"/>
  <c r="CU460" i="30"/>
  <c r="CU461" i="30"/>
  <c r="CU462" i="30"/>
  <c r="CU463" i="30"/>
  <c r="CU464" i="30"/>
  <c r="CU465" i="30"/>
  <c r="CU466" i="30"/>
  <c r="CU467" i="30"/>
  <c r="CU468" i="30"/>
  <c r="CU469" i="30"/>
  <c r="CU470" i="30"/>
  <c r="CU471" i="30"/>
  <c r="CU472" i="30"/>
  <c r="CU473" i="30"/>
  <c r="CU474" i="30"/>
  <c r="CU475" i="30"/>
  <c r="CU476" i="30"/>
  <c r="CU477" i="30"/>
  <c r="CU478" i="30"/>
  <c r="CU479" i="30"/>
  <c r="CU480" i="30"/>
  <c r="CU481" i="30"/>
  <c r="CU482" i="30"/>
  <c r="CU483" i="30"/>
  <c r="CU484" i="30"/>
  <c r="CU485" i="30"/>
  <c r="CU486" i="30"/>
  <c r="CU487" i="30"/>
  <c r="CU488" i="30"/>
  <c r="CU489" i="30"/>
  <c r="CU490" i="30"/>
  <c r="CU491" i="30"/>
  <c r="CU492" i="30"/>
  <c r="CU493" i="30"/>
  <c r="CU494" i="30"/>
  <c r="CU495" i="30"/>
  <c r="CU496" i="30"/>
  <c r="CU497" i="30"/>
  <c r="CU498" i="30"/>
  <c r="CU499" i="30"/>
  <c r="CU500" i="30"/>
  <c r="CU501" i="30"/>
  <c r="CU502" i="30"/>
  <c r="CU503" i="30"/>
  <c r="CU504" i="30"/>
  <c r="CU505" i="30"/>
  <c r="CU506" i="30"/>
  <c r="CU507" i="30"/>
  <c r="CU508" i="30"/>
  <c r="CU509" i="30"/>
  <c r="CU510" i="30"/>
  <c r="CU511" i="30"/>
  <c r="CU512" i="30"/>
  <c r="CU513" i="30"/>
  <c r="CU514" i="30"/>
  <c r="CU515" i="30"/>
  <c r="CU516" i="30"/>
  <c r="CU517" i="30"/>
  <c r="CU518" i="30"/>
  <c r="CU519" i="30"/>
  <c r="CU520" i="30"/>
  <c r="CU521" i="30"/>
  <c r="CU522" i="30"/>
  <c r="CU523" i="30"/>
  <c r="CU524" i="30"/>
  <c r="CU525" i="30"/>
  <c r="CU526" i="30"/>
  <c r="CU527" i="30"/>
  <c r="CU528" i="30"/>
  <c r="CU529" i="30"/>
  <c r="CU530" i="30"/>
  <c r="CU531" i="30"/>
  <c r="CU532" i="30"/>
  <c r="CU533" i="30"/>
  <c r="CU534" i="30"/>
  <c r="CU535" i="30"/>
  <c r="CU536" i="30"/>
  <c r="CU537" i="30"/>
  <c r="CU538" i="30"/>
  <c r="CU539" i="30"/>
  <c r="CU540" i="30"/>
  <c r="CU541" i="30"/>
  <c r="CU542" i="30"/>
  <c r="CU543" i="30"/>
  <c r="CU544" i="30"/>
  <c r="CU545" i="30"/>
  <c r="CU546" i="30"/>
  <c r="CU547" i="30"/>
  <c r="CU548" i="30"/>
  <c r="CU549" i="30"/>
  <c r="CU550" i="30"/>
  <c r="CU551" i="30"/>
  <c r="CU552" i="30"/>
  <c r="CU553" i="30"/>
  <c r="CU554" i="30"/>
  <c r="CU555" i="30"/>
  <c r="CU556" i="30"/>
  <c r="CU557" i="30"/>
  <c r="CU558" i="30"/>
  <c r="CU559" i="30"/>
  <c r="CU560" i="30"/>
  <c r="CU561" i="30"/>
  <c r="CU562" i="30"/>
  <c r="CU563" i="30"/>
  <c r="CU564" i="30"/>
  <c r="CU565" i="30"/>
  <c r="CU566" i="30"/>
  <c r="CU567" i="30"/>
  <c r="CU568" i="30"/>
  <c r="CU569" i="30"/>
  <c r="CU570" i="30"/>
  <c r="CU571" i="30"/>
  <c r="CU572" i="30"/>
  <c r="CU573" i="30"/>
  <c r="CU574" i="30"/>
  <c r="CU575" i="30"/>
  <c r="CU576" i="30"/>
  <c r="CU577" i="30"/>
  <c r="CU578" i="30"/>
  <c r="CU579" i="30"/>
  <c r="CU580" i="30"/>
  <c r="CU581" i="30"/>
  <c r="CU582" i="30"/>
  <c r="CU583" i="30"/>
  <c r="CU584" i="30"/>
  <c r="CU585" i="30"/>
  <c r="CU586" i="30"/>
  <c r="CU587" i="30"/>
  <c r="CU588" i="30"/>
  <c r="CU589" i="30"/>
  <c r="CU590" i="30"/>
  <c r="CU591" i="30"/>
  <c r="CU592" i="30"/>
  <c r="CU593" i="30"/>
  <c r="CU594" i="30"/>
  <c r="CU595" i="30"/>
  <c r="CU596" i="30"/>
  <c r="CU597" i="30"/>
  <c r="CU598" i="30"/>
  <c r="CU599" i="30"/>
  <c r="CU600" i="30"/>
  <c r="CU601" i="30"/>
  <c r="CU602" i="30"/>
  <c r="CU603" i="30"/>
  <c r="CU604" i="30"/>
  <c r="CU605" i="30"/>
  <c r="CU606" i="30"/>
  <c r="CU607" i="30"/>
  <c r="CU608" i="30"/>
  <c r="CU609" i="30"/>
  <c r="CU610" i="30"/>
  <c r="CU611" i="30"/>
  <c r="CU612" i="30"/>
  <c r="CU613" i="30"/>
  <c r="CU614" i="30"/>
  <c r="CU615" i="30"/>
  <c r="CU616" i="30"/>
  <c r="CU617" i="30"/>
  <c r="CU618" i="30"/>
  <c r="CU619" i="30"/>
  <c r="CU620" i="30"/>
  <c r="CU621" i="30"/>
  <c r="CU622" i="30"/>
  <c r="CU623" i="30"/>
  <c r="CU624" i="30"/>
  <c r="CU625" i="30"/>
  <c r="CU626" i="30"/>
  <c r="CU627" i="30"/>
  <c r="CU628" i="30"/>
  <c r="CU629" i="30"/>
  <c r="CU630" i="30"/>
  <c r="CU631" i="30"/>
  <c r="CU632" i="30"/>
  <c r="CU633" i="30"/>
  <c r="CU634" i="30"/>
  <c r="CU635" i="30"/>
  <c r="CU636" i="30"/>
  <c r="CU637" i="30"/>
  <c r="CU638" i="30"/>
  <c r="CU639" i="30"/>
  <c r="CU640" i="30"/>
  <c r="CU641" i="30"/>
  <c r="CU642" i="30"/>
  <c r="CU643" i="30"/>
  <c r="CU644" i="30"/>
  <c r="CU645" i="30"/>
  <c r="CU646" i="30"/>
  <c r="CU647" i="30"/>
  <c r="CU648" i="30"/>
  <c r="CU649" i="30"/>
  <c r="CU650" i="30"/>
  <c r="CU651" i="30"/>
  <c r="CU652" i="30"/>
  <c r="CU653" i="30"/>
  <c r="CU654" i="30"/>
  <c r="CU655" i="30"/>
  <c r="CU656" i="30"/>
  <c r="CU657" i="30"/>
  <c r="CU658" i="30"/>
  <c r="CU659" i="30"/>
  <c r="CU660" i="30"/>
  <c r="CU661" i="30"/>
  <c r="CU662" i="30"/>
  <c r="CU663" i="30"/>
  <c r="CU664" i="30"/>
  <c r="CU665" i="30"/>
  <c r="CU666" i="30"/>
  <c r="CU667" i="30"/>
  <c r="CU668" i="30"/>
  <c r="CU669" i="30"/>
  <c r="CU670" i="30"/>
  <c r="CU671" i="30"/>
  <c r="CU672" i="30"/>
  <c r="CU673" i="30"/>
  <c r="CU674" i="30"/>
  <c r="CU675" i="30"/>
  <c r="CU676" i="30"/>
  <c r="CU677" i="30"/>
  <c r="CU678" i="30"/>
  <c r="CU679" i="30"/>
  <c r="CU680" i="30"/>
  <c r="CU681" i="30"/>
  <c r="CU682" i="30"/>
  <c r="CU683" i="30"/>
  <c r="CU684" i="30"/>
  <c r="CU685" i="30"/>
  <c r="CU686" i="30"/>
  <c r="CU687" i="30"/>
  <c r="CU688" i="30"/>
  <c r="CU689" i="30"/>
  <c r="CU690" i="30"/>
  <c r="CU691" i="30"/>
  <c r="CU692" i="30"/>
  <c r="CU693" i="30"/>
  <c r="CU694" i="30"/>
  <c r="CU695" i="30"/>
  <c r="CU696" i="30"/>
  <c r="CU697" i="30"/>
  <c r="CU698" i="30"/>
  <c r="CU699" i="30"/>
  <c r="CU700" i="30"/>
  <c r="CU701" i="30"/>
  <c r="CU702" i="30"/>
  <c r="CU703" i="30"/>
  <c r="CU704" i="30"/>
  <c r="CU705" i="30"/>
  <c r="CU706" i="30"/>
  <c r="CU707" i="30"/>
  <c r="CU708" i="30"/>
  <c r="CU709" i="30"/>
  <c r="CU710" i="30"/>
  <c r="CU711" i="30"/>
  <c r="CU712" i="30"/>
  <c r="CU713" i="30"/>
  <c r="CU714" i="30"/>
  <c r="CU715" i="30"/>
  <c r="CU716" i="30"/>
  <c r="CU717" i="30"/>
  <c r="CU718" i="30"/>
  <c r="CU719" i="30"/>
  <c r="CU720" i="30"/>
  <c r="CU721" i="30"/>
  <c r="CU722" i="30"/>
  <c r="CU723" i="30"/>
  <c r="CU724" i="30"/>
  <c r="CU725" i="30"/>
  <c r="CU726" i="30"/>
  <c r="CU727" i="30"/>
  <c r="CU728" i="30"/>
  <c r="CU729" i="30"/>
  <c r="CU730" i="30"/>
  <c r="CU731" i="30"/>
  <c r="CU732" i="30"/>
  <c r="CU733" i="30"/>
  <c r="CU734" i="30"/>
  <c r="CU735" i="30"/>
  <c r="CU736" i="30"/>
  <c r="CU737" i="30"/>
  <c r="CU738" i="30"/>
  <c r="CU739" i="30"/>
  <c r="CU740" i="30"/>
  <c r="CU741" i="30"/>
  <c r="CU742" i="30"/>
  <c r="CU743" i="30"/>
  <c r="CU744" i="30"/>
  <c r="CU745" i="30"/>
  <c r="CU746" i="30"/>
  <c r="CU747" i="30"/>
  <c r="CU748" i="30"/>
  <c r="CU749" i="30"/>
  <c r="CU750" i="30"/>
  <c r="CU751" i="30"/>
  <c r="CU752" i="30"/>
  <c r="CU753" i="30"/>
  <c r="CU754" i="30"/>
  <c r="CU755" i="30"/>
  <c r="CU756" i="30"/>
  <c r="CU757" i="30"/>
  <c r="CU758" i="30"/>
  <c r="CU759" i="30"/>
  <c r="EV20" i="30"/>
  <c r="EW20" i="30"/>
  <c r="CV3" i="30"/>
  <c r="CV4" i="30"/>
  <c r="CV5" i="30"/>
  <c r="CV6" i="30"/>
  <c r="CV7" i="30"/>
  <c r="CV8" i="30"/>
  <c r="CV9" i="30"/>
  <c r="CV10" i="30"/>
  <c r="CV11" i="30"/>
  <c r="CV12" i="30"/>
  <c r="CV13" i="30"/>
  <c r="CV14" i="30"/>
  <c r="CV15" i="30"/>
  <c r="CV16" i="30"/>
  <c r="CV17" i="30"/>
  <c r="CV18" i="30"/>
  <c r="CV19" i="30"/>
  <c r="CV20" i="30"/>
  <c r="CV21" i="30"/>
  <c r="CV22" i="30"/>
  <c r="CV23" i="30"/>
  <c r="CV24" i="30"/>
  <c r="CV25" i="30"/>
  <c r="CV26" i="30"/>
  <c r="CV27" i="30"/>
  <c r="CV28" i="30"/>
  <c r="CV29" i="30"/>
  <c r="CV30" i="30"/>
  <c r="CV31" i="30"/>
  <c r="CV32" i="30"/>
  <c r="CV33" i="30"/>
  <c r="CV34" i="30"/>
  <c r="CV35" i="30"/>
  <c r="CV36" i="30"/>
  <c r="CV37" i="30"/>
  <c r="CV38" i="30"/>
  <c r="CV39" i="30"/>
  <c r="CV40" i="30"/>
  <c r="CV41" i="30"/>
  <c r="CV42" i="30"/>
  <c r="CV43" i="30"/>
  <c r="CV44" i="30"/>
  <c r="CV45" i="30"/>
  <c r="CV46" i="30"/>
  <c r="CV47" i="30"/>
  <c r="CV48" i="30"/>
  <c r="CV49" i="30"/>
  <c r="CV50" i="30"/>
  <c r="CV51" i="30"/>
  <c r="CV52" i="30"/>
  <c r="CV53" i="30"/>
  <c r="CV54" i="30"/>
  <c r="CV55" i="30"/>
  <c r="CV56" i="30"/>
  <c r="CV57" i="30"/>
  <c r="CV58" i="30"/>
  <c r="CV59" i="30"/>
  <c r="CV60" i="30"/>
  <c r="CV61" i="30"/>
  <c r="CV62" i="30"/>
  <c r="CV63" i="30"/>
  <c r="CV64" i="30"/>
  <c r="CV65" i="30"/>
  <c r="CV66" i="30"/>
  <c r="CV67" i="30"/>
  <c r="CV68" i="30"/>
  <c r="CV69" i="30"/>
  <c r="CV70" i="30"/>
  <c r="CV71" i="30"/>
  <c r="CV72" i="30"/>
  <c r="CV73" i="30"/>
  <c r="CV74" i="30"/>
  <c r="CV75" i="30"/>
  <c r="CV76" i="30"/>
  <c r="CV77" i="30"/>
  <c r="CV78" i="30"/>
  <c r="CV79" i="30"/>
  <c r="CV80" i="30"/>
  <c r="CV81" i="30"/>
  <c r="CV82" i="30"/>
  <c r="CV83" i="30"/>
  <c r="CV84" i="30"/>
  <c r="CV85" i="30"/>
  <c r="CV86" i="30"/>
  <c r="CV87" i="30"/>
  <c r="CV88" i="30"/>
  <c r="CV89" i="30"/>
  <c r="CV90" i="30"/>
  <c r="CV91" i="30"/>
  <c r="CV92" i="30"/>
  <c r="CV93" i="30"/>
  <c r="CV94" i="30"/>
  <c r="CV95" i="30"/>
  <c r="CV96" i="30"/>
  <c r="CV97" i="30"/>
  <c r="CV98" i="30"/>
  <c r="CV99" i="30"/>
  <c r="CV100" i="30"/>
  <c r="CV101" i="30"/>
  <c r="CV102" i="30"/>
  <c r="CV103" i="30"/>
  <c r="CV104" i="30"/>
  <c r="CV105" i="30"/>
  <c r="CV106" i="30"/>
  <c r="CV107" i="30"/>
  <c r="CV108" i="30"/>
  <c r="CV109" i="30"/>
  <c r="CV110" i="30"/>
  <c r="CV111" i="30"/>
  <c r="CV112" i="30"/>
  <c r="CV113" i="30"/>
  <c r="CV114" i="30"/>
  <c r="CV115" i="30"/>
  <c r="CV116" i="30"/>
  <c r="CV117" i="30"/>
  <c r="CV118" i="30"/>
  <c r="CV119" i="30"/>
  <c r="CV120" i="30"/>
  <c r="CV121" i="30"/>
  <c r="CV122" i="30"/>
  <c r="CV123" i="30"/>
  <c r="CV124" i="30"/>
  <c r="CV125" i="30"/>
  <c r="CV126" i="30"/>
  <c r="CV127" i="30"/>
  <c r="CV128" i="30"/>
  <c r="CV129" i="30"/>
  <c r="CV130" i="30"/>
  <c r="CV131" i="30"/>
  <c r="CV132" i="30"/>
  <c r="CV133" i="30"/>
  <c r="CV134" i="30"/>
  <c r="CV135" i="30"/>
  <c r="CV136" i="30"/>
  <c r="CV137" i="30"/>
  <c r="CV138" i="30"/>
  <c r="CV139" i="30"/>
  <c r="CV140" i="30"/>
  <c r="CV141" i="30"/>
  <c r="CV142" i="30"/>
  <c r="CV143" i="30"/>
  <c r="CV144" i="30"/>
  <c r="CV145" i="30"/>
  <c r="CV146" i="30"/>
  <c r="CV147" i="30"/>
  <c r="CV148" i="30"/>
  <c r="CV149" i="30"/>
  <c r="CV150" i="30"/>
  <c r="CV151" i="30"/>
  <c r="CV152" i="30"/>
  <c r="CV153" i="30"/>
  <c r="CV154" i="30"/>
  <c r="CV155" i="30"/>
  <c r="CV156" i="30"/>
  <c r="CV157" i="30"/>
  <c r="CV158" i="30"/>
  <c r="CV159" i="30"/>
  <c r="CV160" i="30"/>
  <c r="CV161" i="30"/>
  <c r="CV162" i="30"/>
  <c r="CV163" i="30"/>
  <c r="CV164" i="30"/>
  <c r="CV165" i="30"/>
  <c r="CV166" i="30"/>
  <c r="CV167" i="30"/>
  <c r="CV168" i="30"/>
  <c r="CV169" i="30"/>
  <c r="CV170" i="30"/>
  <c r="CV171" i="30"/>
  <c r="CV172" i="30"/>
  <c r="CV173" i="30"/>
  <c r="CV174" i="30"/>
  <c r="CV175" i="30"/>
  <c r="CV176" i="30"/>
  <c r="CV177" i="30"/>
  <c r="CV178" i="30"/>
  <c r="CV179" i="30"/>
  <c r="CV180" i="30"/>
  <c r="CV181" i="30"/>
  <c r="CV182" i="30"/>
  <c r="CV183" i="30"/>
  <c r="CV184" i="30"/>
  <c r="CV185" i="30"/>
  <c r="CV186" i="30"/>
  <c r="CV187" i="30"/>
  <c r="CV188" i="30"/>
  <c r="CV189" i="30"/>
  <c r="CV190" i="30"/>
  <c r="CV191" i="30"/>
  <c r="CV192" i="30"/>
  <c r="CV193" i="30"/>
  <c r="CV194" i="30"/>
  <c r="CV195" i="30"/>
  <c r="CV196" i="30"/>
  <c r="CV197" i="30"/>
  <c r="CV198" i="30"/>
  <c r="CV199" i="30"/>
  <c r="CV200" i="30"/>
  <c r="CV201" i="30"/>
  <c r="CV202" i="30"/>
  <c r="CV203" i="30"/>
  <c r="CV204" i="30"/>
  <c r="CV205" i="30"/>
  <c r="CV206" i="30"/>
  <c r="CV207" i="30"/>
  <c r="CV208" i="30"/>
  <c r="CV209" i="30"/>
  <c r="CV210" i="30"/>
  <c r="CV211" i="30"/>
  <c r="CV212" i="30"/>
  <c r="CV213" i="30"/>
  <c r="CV214" i="30"/>
  <c r="CV215" i="30"/>
  <c r="CV216" i="30"/>
  <c r="CV217" i="30"/>
  <c r="CV218" i="30"/>
  <c r="CV219" i="30"/>
  <c r="CV220" i="30"/>
  <c r="CV221" i="30"/>
  <c r="CV222" i="30"/>
  <c r="CV223" i="30"/>
  <c r="CV224" i="30"/>
  <c r="CV225" i="30"/>
  <c r="CV226" i="30"/>
  <c r="CV227" i="30"/>
  <c r="CV228" i="30"/>
  <c r="CV229" i="30"/>
  <c r="CV230" i="30"/>
  <c r="CV231" i="30"/>
  <c r="CV232" i="30"/>
  <c r="CV233" i="30"/>
  <c r="CV234" i="30"/>
  <c r="CV235" i="30"/>
  <c r="CV236" i="30"/>
  <c r="CV237" i="30"/>
  <c r="CV238" i="30"/>
  <c r="CV239" i="30"/>
  <c r="CV240" i="30"/>
  <c r="CV241" i="30"/>
  <c r="CV242" i="30"/>
  <c r="CV243" i="30"/>
  <c r="CV244" i="30"/>
  <c r="CV245" i="30"/>
  <c r="CV246" i="30"/>
  <c r="CV247" i="30"/>
  <c r="CV248" i="30"/>
  <c r="CV249" i="30"/>
  <c r="CV250" i="30"/>
  <c r="CV251" i="30"/>
  <c r="CV252" i="30"/>
  <c r="CV253" i="30"/>
  <c r="CV254" i="30"/>
  <c r="CV255" i="30"/>
  <c r="CV256" i="30"/>
  <c r="CV257" i="30"/>
  <c r="CV258" i="30"/>
  <c r="CV259" i="30"/>
  <c r="CV260" i="30"/>
  <c r="CV261" i="30"/>
  <c r="CV262" i="30"/>
  <c r="CV263" i="30"/>
  <c r="CV264" i="30"/>
  <c r="CV265" i="30"/>
  <c r="CV266" i="30"/>
  <c r="CV267" i="30"/>
  <c r="CV268" i="30"/>
  <c r="CV269" i="30"/>
  <c r="CV270" i="30"/>
  <c r="CV271" i="30"/>
  <c r="CV272" i="30"/>
  <c r="CV273" i="30"/>
  <c r="CV274" i="30"/>
  <c r="CV275" i="30"/>
  <c r="CV276" i="30"/>
  <c r="CV277" i="30"/>
  <c r="CV278" i="30"/>
  <c r="CV279" i="30"/>
  <c r="CV280" i="30"/>
  <c r="CV281" i="30"/>
  <c r="CV282" i="30"/>
  <c r="CV283" i="30"/>
  <c r="CV284" i="30"/>
  <c r="CV285" i="30"/>
  <c r="CV286" i="30"/>
  <c r="CV287" i="30"/>
  <c r="CV288" i="30"/>
  <c r="CV289" i="30"/>
  <c r="CV290" i="30"/>
  <c r="CV291" i="30"/>
  <c r="CV292" i="30"/>
  <c r="CV293" i="30"/>
  <c r="CV294" i="30"/>
  <c r="CV295" i="30"/>
  <c r="CV296" i="30"/>
  <c r="CV297" i="30"/>
  <c r="CV298" i="30"/>
  <c r="CV299" i="30"/>
  <c r="CV300" i="30"/>
  <c r="CV301" i="30"/>
  <c r="CV302" i="30"/>
  <c r="CV303" i="30"/>
  <c r="CV304" i="30"/>
  <c r="CV305" i="30"/>
  <c r="CV306" i="30"/>
  <c r="CV307" i="30"/>
  <c r="CV308" i="30"/>
  <c r="CV309" i="30"/>
  <c r="CV310" i="30"/>
  <c r="CV311" i="30"/>
  <c r="CV312" i="30"/>
  <c r="CV313" i="30"/>
  <c r="CV314" i="30"/>
  <c r="CV315" i="30"/>
  <c r="CV316" i="30"/>
  <c r="CV317" i="30"/>
  <c r="CV318" i="30"/>
  <c r="CV319" i="30"/>
  <c r="CV320" i="30"/>
  <c r="CV321" i="30"/>
  <c r="CV322" i="30"/>
  <c r="CV323" i="30"/>
  <c r="CV324" i="30"/>
  <c r="CV325" i="30"/>
  <c r="CV326" i="30"/>
  <c r="CV327" i="30"/>
  <c r="CV328" i="30"/>
  <c r="CV329" i="30"/>
  <c r="CV330" i="30"/>
  <c r="CV331" i="30"/>
  <c r="CV332" i="30"/>
  <c r="CV333" i="30"/>
  <c r="CV334" i="30"/>
  <c r="CV335" i="30"/>
  <c r="CV336" i="30"/>
  <c r="CV337" i="30"/>
  <c r="CV338" i="30"/>
  <c r="CV339" i="30"/>
  <c r="CV340" i="30"/>
  <c r="CV341" i="30"/>
  <c r="CV342" i="30"/>
  <c r="CV343" i="30"/>
  <c r="CV344" i="30"/>
  <c r="CV345" i="30"/>
  <c r="CV346" i="30"/>
  <c r="CV347" i="30"/>
  <c r="CV348" i="30"/>
  <c r="CV349" i="30"/>
  <c r="CV350" i="30"/>
  <c r="CV351" i="30"/>
  <c r="CV352" i="30"/>
  <c r="CV353" i="30"/>
  <c r="CV354" i="30"/>
  <c r="CV355" i="30"/>
  <c r="CV356" i="30"/>
  <c r="CV357" i="30"/>
  <c r="CV358" i="30"/>
  <c r="CV359" i="30"/>
  <c r="CV360" i="30"/>
  <c r="CV361" i="30"/>
  <c r="CV362" i="30"/>
  <c r="CV363" i="30"/>
  <c r="CV364" i="30"/>
  <c r="CV365" i="30"/>
  <c r="CV366" i="30"/>
  <c r="CV367" i="30"/>
  <c r="CV368" i="30"/>
  <c r="CV369" i="30"/>
  <c r="CV370" i="30"/>
  <c r="CV371" i="30"/>
  <c r="CV372" i="30"/>
  <c r="CV373" i="30"/>
  <c r="CV374" i="30"/>
  <c r="CV375" i="30"/>
  <c r="CV376" i="30"/>
  <c r="CV377" i="30"/>
  <c r="CV378" i="30"/>
  <c r="CV379" i="30"/>
  <c r="CV380" i="30"/>
  <c r="CV381" i="30"/>
  <c r="CV382" i="30"/>
  <c r="CV383" i="30"/>
  <c r="CV384" i="30"/>
  <c r="CV385" i="30"/>
  <c r="CV386" i="30"/>
  <c r="CV387" i="30"/>
  <c r="CV388" i="30"/>
  <c r="CV389" i="30"/>
  <c r="CV390" i="30"/>
  <c r="CV391" i="30"/>
  <c r="CV392" i="30"/>
  <c r="CV393" i="30"/>
  <c r="CV394" i="30"/>
  <c r="CV395" i="30"/>
  <c r="CV396" i="30"/>
  <c r="CV397" i="30"/>
  <c r="CV398" i="30"/>
  <c r="CV399" i="30"/>
  <c r="CV400" i="30"/>
  <c r="CV401" i="30"/>
  <c r="CV402" i="30"/>
  <c r="CV403" i="30"/>
  <c r="CV404" i="30"/>
  <c r="CV405" i="30"/>
  <c r="CV406" i="30"/>
  <c r="CV407" i="30"/>
  <c r="CV408" i="30"/>
  <c r="CV409" i="30"/>
  <c r="CV410" i="30"/>
  <c r="CV411" i="30"/>
  <c r="CV412" i="30"/>
  <c r="CV413" i="30"/>
  <c r="CV414" i="30"/>
  <c r="CV415" i="30"/>
  <c r="CV416" i="30"/>
  <c r="CV417" i="30"/>
  <c r="CV418" i="30"/>
  <c r="CV419" i="30"/>
  <c r="CV420" i="30"/>
  <c r="CV421" i="30"/>
  <c r="CV422" i="30"/>
  <c r="CV423" i="30"/>
  <c r="CV424" i="30"/>
  <c r="CV425" i="30"/>
  <c r="CV426" i="30"/>
  <c r="CV427" i="30"/>
  <c r="CV428" i="30"/>
  <c r="CV429" i="30"/>
  <c r="CV430" i="30"/>
  <c r="CV431" i="30"/>
  <c r="CV432" i="30"/>
  <c r="CV433" i="30"/>
  <c r="CV434" i="30"/>
  <c r="CV435" i="30"/>
  <c r="CV436" i="30"/>
  <c r="CV437" i="30"/>
  <c r="CV438" i="30"/>
  <c r="CV439" i="30"/>
  <c r="CV440" i="30"/>
  <c r="CV441" i="30"/>
  <c r="CV442" i="30"/>
  <c r="CV443" i="30"/>
  <c r="CV444" i="30"/>
  <c r="CV445" i="30"/>
  <c r="CV446" i="30"/>
  <c r="CV447" i="30"/>
  <c r="CV448" i="30"/>
  <c r="CV449" i="30"/>
  <c r="CV450" i="30"/>
  <c r="CV451" i="30"/>
  <c r="CV452" i="30"/>
  <c r="CV453" i="30"/>
  <c r="CV454" i="30"/>
  <c r="CV455" i="30"/>
  <c r="CV456" i="30"/>
  <c r="CV457" i="30"/>
  <c r="CV458" i="30"/>
  <c r="CV459" i="30"/>
  <c r="CV460" i="30"/>
  <c r="CV461" i="30"/>
  <c r="CV462" i="30"/>
  <c r="CV463" i="30"/>
  <c r="CV464" i="30"/>
  <c r="CV465" i="30"/>
  <c r="CV466" i="30"/>
  <c r="CV467" i="30"/>
  <c r="CV468" i="30"/>
  <c r="CV469" i="30"/>
  <c r="CV470" i="30"/>
  <c r="CV471" i="30"/>
  <c r="CV472" i="30"/>
  <c r="CV473" i="30"/>
  <c r="CV474" i="30"/>
  <c r="CV475" i="30"/>
  <c r="CV476" i="30"/>
  <c r="CV477" i="30"/>
  <c r="CV478" i="30"/>
  <c r="CV479" i="30"/>
  <c r="CV480" i="30"/>
  <c r="CV481" i="30"/>
  <c r="CV482" i="30"/>
  <c r="CV483" i="30"/>
  <c r="CV484" i="30"/>
  <c r="CV485" i="30"/>
  <c r="CV486" i="30"/>
  <c r="CV487" i="30"/>
  <c r="CV488" i="30"/>
  <c r="CV489" i="30"/>
  <c r="CV490" i="30"/>
  <c r="CV491" i="30"/>
  <c r="CV492" i="30"/>
  <c r="CV493" i="30"/>
  <c r="CV494" i="30"/>
  <c r="CV495" i="30"/>
  <c r="CV496" i="30"/>
  <c r="CV497" i="30"/>
  <c r="CV498" i="30"/>
  <c r="CV499" i="30"/>
  <c r="CV500" i="30"/>
  <c r="CV501" i="30"/>
  <c r="CV502" i="30"/>
  <c r="CV503" i="30"/>
  <c r="CV504" i="30"/>
  <c r="CV505" i="30"/>
  <c r="CV506" i="30"/>
  <c r="CV507" i="30"/>
  <c r="CV508" i="30"/>
  <c r="CV509" i="30"/>
  <c r="CV510" i="30"/>
  <c r="CV511" i="30"/>
  <c r="CV512" i="30"/>
  <c r="CV513" i="30"/>
  <c r="CV514" i="30"/>
  <c r="CV515" i="30"/>
  <c r="CV516" i="30"/>
  <c r="CV517" i="30"/>
  <c r="CV518" i="30"/>
  <c r="CV519" i="30"/>
  <c r="CV520" i="30"/>
  <c r="CV521" i="30"/>
  <c r="CV522" i="30"/>
  <c r="CV523" i="30"/>
  <c r="CV524" i="30"/>
  <c r="CV525" i="30"/>
  <c r="CV526" i="30"/>
  <c r="CV527" i="30"/>
  <c r="CV528" i="30"/>
  <c r="CV529" i="30"/>
  <c r="CV530" i="30"/>
  <c r="CV531" i="30"/>
  <c r="CV532" i="30"/>
  <c r="CV533" i="30"/>
  <c r="CV534" i="30"/>
  <c r="CV535" i="30"/>
  <c r="CV536" i="30"/>
  <c r="CV537" i="30"/>
  <c r="CV538" i="30"/>
  <c r="CV539" i="30"/>
  <c r="CV540" i="30"/>
  <c r="CV541" i="30"/>
  <c r="CV542" i="30"/>
  <c r="CV543" i="30"/>
  <c r="CV544" i="30"/>
  <c r="CV545" i="30"/>
  <c r="CV546" i="30"/>
  <c r="CV547" i="30"/>
  <c r="CV548" i="30"/>
  <c r="CV549" i="30"/>
  <c r="CV550" i="30"/>
  <c r="CV551" i="30"/>
  <c r="CV552" i="30"/>
  <c r="CV553" i="30"/>
  <c r="CV554" i="30"/>
  <c r="CV555" i="30"/>
  <c r="CV556" i="30"/>
  <c r="CV557" i="30"/>
  <c r="CV558" i="30"/>
  <c r="CV559" i="30"/>
  <c r="CV560" i="30"/>
  <c r="CV561" i="30"/>
  <c r="CV562" i="30"/>
  <c r="CV563" i="30"/>
  <c r="CV564" i="30"/>
  <c r="CV565" i="30"/>
  <c r="CV566" i="30"/>
  <c r="CV567" i="30"/>
  <c r="CV568" i="30"/>
  <c r="CV569" i="30"/>
  <c r="CV570" i="30"/>
  <c r="CV571" i="30"/>
  <c r="CV572" i="30"/>
  <c r="CV573" i="30"/>
  <c r="CV574" i="30"/>
  <c r="CV575" i="30"/>
  <c r="CV576" i="30"/>
  <c r="CV577" i="30"/>
  <c r="CV578" i="30"/>
  <c r="CV579" i="30"/>
  <c r="CV580" i="30"/>
  <c r="CV581" i="30"/>
  <c r="CV582" i="30"/>
  <c r="CV583" i="30"/>
  <c r="CV584" i="30"/>
  <c r="CV585" i="30"/>
  <c r="CV586" i="30"/>
  <c r="CV587" i="30"/>
  <c r="CV588" i="30"/>
  <c r="CV589" i="30"/>
  <c r="CV590" i="30"/>
  <c r="CV591" i="30"/>
  <c r="CV592" i="30"/>
  <c r="CV593" i="30"/>
  <c r="CV594" i="30"/>
  <c r="CV595" i="30"/>
  <c r="CV596" i="30"/>
  <c r="CV597" i="30"/>
  <c r="CV598" i="30"/>
  <c r="CV599" i="30"/>
  <c r="CV600" i="30"/>
  <c r="CV601" i="30"/>
  <c r="CV602" i="30"/>
  <c r="CV603" i="30"/>
  <c r="CV604" i="30"/>
  <c r="CV605" i="30"/>
  <c r="CV606" i="30"/>
  <c r="CV607" i="30"/>
  <c r="CV608" i="30"/>
  <c r="CV609" i="30"/>
  <c r="CV610" i="30"/>
  <c r="CV611" i="30"/>
  <c r="CV612" i="30"/>
  <c r="CV613" i="30"/>
  <c r="CV614" i="30"/>
  <c r="CV615" i="30"/>
  <c r="CV616" i="30"/>
  <c r="CV617" i="30"/>
  <c r="CV618" i="30"/>
  <c r="CV619" i="30"/>
  <c r="CV620" i="30"/>
  <c r="CV621" i="30"/>
  <c r="CV622" i="30"/>
  <c r="CV623" i="30"/>
  <c r="CV624" i="30"/>
  <c r="CV625" i="30"/>
  <c r="CV626" i="30"/>
  <c r="CV627" i="30"/>
  <c r="CV628" i="30"/>
  <c r="CV629" i="30"/>
  <c r="CV630" i="30"/>
  <c r="CV631" i="30"/>
  <c r="CV632" i="30"/>
  <c r="CV633" i="30"/>
  <c r="CV634" i="30"/>
  <c r="CV635" i="30"/>
  <c r="CV636" i="30"/>
  <c r="CV637" i="30"/>
  <c r="CV638" i="30"/>
  <c r="CV639" i="30"/>
  <c r="CV640" i="30"/>
  <c r="CV641" i="30"/>
  <c r="CV642" i="30"/>
  <c r="CV643" i="30"/>
  <c r="CV644" i="30"/>
  <c r="CV645" i="30"/>
  <c r="CV646" i="30"/>
  <c r="CV647" i="30"/>
  <c r="CV648" i="30"/>
  <c r="CV649" i="30"/>
  <c r="CV650" i="30"/>
  <c r="CV651" i="30"/>
  <c r="CV652" i="30"/>
  <c r="CV653" i="30"/>
  <c r="CV654" i="30"/>
  <c r="CV655" i="30"/>
  <c r="CV656" i="30"/>
  <c r="CV657" i="30"/>
  <c r="CV658" i="30"/>
  <c r="CV659" i="30"/>
  <c r="CV660" i="30"/>
  <c r="CV661" i="30"/>
  <c r="CV662" i="30"/>
  <c r="CV663" i="30"/>
  <c r="CV664" i="30"/>
  <c r="CV665" i="30"/>
  <c r="CV666" i="30"/>
  <c r="CV667" i="30"/>
  <c r="CV668" i="30"/>
  <c r="CV669" i="30"/>
  <c r="CV670" i="30"/>
  <c r="CV671" i="30"/>
  <c r="CV672" i="30"/>
  <c r="CV673" i="30"/>
  <c r="CV674" i="30"/>
  <c r="CV675" i="30"/>
  <c r="CV676" i="30"/>
  <c r="CV677" i="30"/>
  <c r="CV678" i="30"/>
  <c r="CV679" i="30"/>
  <c r="CV680" i="30"/>
  <c r="CV681" i="30"/>
  <c r="CV682" i="30"/>
  <c r="CV683" i="30"/>
  <c r="CV684" i="30"/>
  <c r="CV685" i="30"/>
  <c r="CV686" i="30"/>
  <c r="CV687" i="30"/>
  <c r="CV688" i="30"/>
  <c r="CV689" i="30"/>
  <c r="CV690" i="30"/>
  <c r="CV691" i="30"/>
  <c r="CV692" i="30"/>
  <c r="CV693" i="30"/>
  <c r="CV694" i="30"/>
  <c r="CV695" i="30"/>
  <c r="CV696" i="30"/>
  <c r="CV697" i="30"/>
  <c r="CV698" i="30"/>
  <c r="CV699" i="30"/>
  <c r="CV700" i="30"/>
  <c r="CV701" i="30"/>
  <c r="CV702" i="30"/>
  <c r="CV703" i="30"/>
  <c r="CV704" i="30"/>
  <c r="CV705" i="30"/>
  <c r="CV706" i="30"/>
  <c r="CV707" i="30"/>
  <c r="CV708" i="30"/>
  <c r="CV709" i="30"/>
  <c r="CV710" i="30"/>
  <c r="CV711" i="30"/>
  <c r="CV712" i="30"/>
  <c r="CV713" i="30"/>
  <c r="CV714" i="30"/>
  <c r="CV715" i="30"/>
  <c r="CV716" i="30"/>
  <c r="CV717" i="30"/>
  <c r="CV718" i="30"/>
  <c r="CV719" i="30"/>
  <c r="CV720" i="30"/>
  <c r="CV721" i="30"/>
  <c r="CV722" i="30"/>
  <c r="CV723" i="30"/>
  <c r="CV724" i="30"/>
  <c r="CV725" i="30"/>
  <c r="CV726" i="30"/>
  <c r="CV727" i="30"/>
  <c r="CV728" i="30"/>
  <c r="CV729" i="30"/>
  <c r="CV730" i="30"/>
  <c r="CV731" i="30"/>
  <c r="CV732" i="30"/>
  <c r="CV733" i="30"/>
  <c r="CV734" i="30"/>
  <c r="CV735" i="30"/>
  <c r="CV736" i="30"/>
  <c r="CV737" i="30"/>
  <c r="CV738" i="30"/>
  <c r="CV739" i="30"/>
  <c r="CV740" i="30"/>
  <c r="CV741" i="30"/>
  <c r="CV742" i="30"/>
  <c r="CV743" i="30"/>
  <c r="CV744" i="30"/>
  <c r="CV745" i="30"/>
  <c r="CV746" i="30"/>
  <c r="CV747" i="30"/>
  <c r="CV748" i="30"/>
  <c r="CV749" i="30"/>
  <c r="CV750" i="30"/>
  <c r="CV751" i="30"/>
  <c r="CV752" i="30"/>
  <c r="CV753" i="30"/>
  <c r="CV754" i="30"/>
  <c r="CV755" i="30"/>
  <c r="CV756" i="30"/>
  <c r="CV757" i="30"/>
  <c r="CV758" i="30"/>
  <c r="CV759" i="30"/>
  <c r="EO20" i="30"/>
  <c r="EX20" i="30"/>
  <c r="EY20" i="30"/>
  <c r="FB20" i="30"/>
  <c r="FC20" i="30"/>
  <c r="FD20" i="30"/>
  <c r="FE20" i="30"/>
  <c r="D2" i="30"/>
  <c r="C3" i="30"/>
  <c r="D3" i="30"/>
  <c r="C4" i="30"/>
  <c r="D4" i="30"/>
  <c r="C5" i="30"/>
  <c r="D5" i="30"/>
  <c r="C6" i="30"/>
  <c r="D6" i="30"/>
  <c r="C7" i="30"/>
  <c r="D7" i="30"/>
  <c r="C8" i="30"/>
  <c r="D8" i="30"/>
  <c r="C9" i="30"/>
  <c r="D9" i="30"/>
  <c r="C10" i="30"/>
  <c r="D10" i="30"/>
  <c r="C11" i="30"/>
  <c r="D11" i="30"/>
  <c r="C12" i="30"/>
  <c r="D12" i="30"/>
  <c r="C13" i="30"/>
  <c r="D13" i="30"/>
  <c r="C14" i="30"/>
  <c r="D14" i="30"/>
  <c r="C15" i="30"/>
  <c r="D15" i="30"/>
  <c r="C16" i="30"/>
  <c r="D16" i="30"/>
  <c r="C17" i="30"/>
  <c r="D17" i="30"/>
  <c r="C18" i="30"/>
  <c r="D18" i="30"/>
  <c r="C19" i="30"/>
  <c r="D19" i="30"/>
  <c r="C20" i="30"/>
  <c r="D20" i="30"/>
  <c r="C21" i="30"/>
  <c r="D21" i="30"/>
  <c r="C22" i="30"/>
  <c r="D22" i="30"/>
  <c r="C23" i="30"/>
  <c r="D23" i="30"/>
  <c r="C24" i="30"/>
  <c r="D24" i="30"/>
  <c r="C25" i="30"/>
  <c r="D25" i="30"/>
  <c r="C26" i="30"/>
  <c r="D26" i="30"/>
  <c r="C27" i="30"/>
  <c r="D27" i="30"/>
  <c r="C28" i="30"/>
  <c r="D28" i="30"/>
  <c r="C29" i="30"/>
  <c r="D29" i="30"/>
  <c r="C30" i="30"/>
  <c r="D30" i="30"/>
  <c r="C31" i="30"/>
  <c r="D31" i="30"/>
  <c r="C32" i="30"/>
  <c r="D32" i="30"/>
  <c r="C33" i="30"/>
  <c r="D33" i="30"/>
  <c r="C34" i="30"/>
  <c r="D34" i="30"/>
  <c r="C35" i="30"/>
  <c r="D35" i="30"/>
  <c r="C36" i="30"/>
  <c r="D36" i="30"/>
  <c r="C37" i="30"/>
  <c r="D37" i="30"/>
  <c r="C38" i="30"/>
  <c r="D38" i="30"/>
  <c r="C39" i="30"/>
  <c r="D39" i="30"/>
  <c r="C40" i="30"/>
  <c r="D40" i="30"/>
  <c r="C41" i="30"/>
  <c r="D41" i="30"/>
  <c r="C42" i="30"/>
  <c r="D42" i="30"/>
  <c r="C43" i="30"/>
  <c r="D43" i="30"/>
  <c r="C44" i="30"/>
  <c r="D44" i="30"/>
  <c r="C45" i="30"/>
  <c r="D45" i="30"/>
  <c r="C46" i="30"/>
  <c r="D46" i="30"/>
  <c r="C47" i="30"/>
  <c r="D47" i="30"/>
  <c r="C48" i="30"/>
  <c r="D48" i="30"/>
  <c r="C49" i="30"/>
  <c r="D49" i="30"/>
  <c r="C50" i="30"/>
  <c r="D50" i="30"/>
  <c r="C51" i="30"/>
  <c r="D51" i="30"/>
  <c r="C52" i="30"/>
  <c r="D52" i="30"/>
  <c r="C53" i="30"/>
  <c r="D53" i="30"/>
  <c r="C54" i="30"/>
  <c r="D54" i="30"/>
  <c r="C55" i="30"/>
  <c r="D55" i="30"/>
  <c r="C56" i="30"/>
  <c r="D56" i="30"/>
  <c r="C57" i="30"/>
  <c r="D57" i="30"/>
  <c r="C58" i="30"/>
  <c r="D58" i="30"/>
  <c r="C59" i="30"/>
  <c r="D59" i="30"/>
  <c r="C60" i="30"/>
  <c r="D60" i="30"/>
  <c r="C61" i="30"/>
  <c r="D61" i="30"/>
  <c r="C62" i="30"/>
  <c r="D62" i="30"/>
  <c r="C63" i="30"/>
  <c r="D63" i="30"/>
  <c r="C64" i="30"/>
  <c r="D64" i="30"/>
  <c r="C65" i="30"/>
  <c r="D65" i="30"/>
  <c r="C66" i="30"/>
  <c r="D66" i="30"/>
  <c r="C67" i="30"/>
  <c r="D67" i="30"/>
  <c r="C68" i="30"/>
  <c r="D68" i="30"/>
  <c r="C69" i="30"/>
  <c r="D69" i="30"/>
  <c r="C70" i="30"/>
  <c r="D70" i="30"/>
  <c r="C71" i="30"/>
  <c r="D71" i="30"/>
  <c r="C72" i="30"/>
  <c r="D72" i="30"/>
  <c r="C73" i="30"/>
  <c r="D73" i="30"/>
  <c r="C74" i="30"/>
  <c r="D74" i="30"/>
  <c r="C75" i="30"/>
  <c r="D75" i="30"/>
  <c r="C76" i="30"/>
  <c r="D76" i="30"/>
  <c r="C77" i="30"/>
  <c r="D77" i="30"/>
  <c r="C78" i="30"/>
  <c r="D78" i="30"/>
  <c r="C79" i="30"/>
  <c r="D79" i="30"/>
  <c r="C80" i="30"/>
  <c r="D80" i="30"/>
  <c r="C81" i="30"/>
  <c r="D81" i="30"/>
  <c r="C82" i="30"/>
  <c r="D82" i="30"/>
  <c r="C83" i="30"/>
  <c r="D83" i="30"/>
  <c r="C84" i="30"/>
  <c r="D84" i="30"/>
  <c r="C85" i="30"/>
  <c r="D85" i="30"/>
  <c r="C86" i="30"/>
  <c r="D86" i="30"/>
  <c r="C87" i="30"/>
  <c r="D87" i="30"/>
  <c r="C88" i="30"/>
  <c r="D88" i="30"/>
  <c r="C89" i="30"/>
  <c r="D89" i="30"/>
  <c r="C90" i="30"/>
  <c r="D90" i="30"/>
  <c r="C91" i="30"/>
  <c r="D91" i="30"/>
  <c r="C92" i="30"/>
  <c r="D92" i="30"/>
  <c r="C93" i="30"/>
  <c r="D93" i="30"/>
  <c r="C94" i="30"/>
  <c r="D94" i="30"/>
  <c r="C95" i="30"/>
  <c r="D95" i="30"/>
  <c r="C96" i="30"/>
  <c r="D96" i="30"/>
  <c r="C97" i="30"/>
  <c r="D97" i="30"/>
  <c r="C98" i="30"/>
  <c r="D98" i="30"/>
  <c r="C99" i="30"/>
  <c r="D99" i="30"/>
  <c r="C100" i="30"/>
  <c r="D100" i="30"/>
  <c r="C101" i="30"/>
  <c r="D101" i="30"/>
  <c r="C102" i="30"/>
  <c r="D102" i="30"/>
  <c r="C103" i="30"/>
  <c r="D103" i="30"/>
  <c r="C104" i="30"/>
  <c r="D104" i="30"/>
  <c r="C105" i="30"/>
  <c r="D105" i="30"/>
  <c r="C106" i="30"/>
  <c r="D106" i="30"/>
  <c r="C107" i="30"/>
  <c r="D107" i="30"/>
  <c r="C108" i="30"/>
  <c r="D108" i="30"/>
  <c r="C109" i="30"/>
  <c r="D109" i="30"/>
  <c r="C110" i="30"/>
  <c r="D110" i="30"/>
  <c r="C111" i="30"/>
  <c r="D111" i="30"/>
  <c r="C112" i="30"/>
  <c r="D112" i="30"/>
  <c r="C113" i="30"/>
  <c r="D113" i="30"/>
  <c r="C114" i="30"/>
  <c r="D114" i="30"/>
  <c r="C115" i="30"/>
  <c r="D115" i="30"/>
  <c r="C116" i="30"/>
  <c r="D116" i="30"/>
  <c r="C117" i="30"/>
  <c r="D117" i="30"/>
  <c r="C118" i="30"/>
  <c r="D118" i="30"/>
  <c r="C119" i="30"/>
  <c r="D119" i="30"/>
  <c r="C120" i="30"/>
  <c r="D120" i="30"/>
  <c r="C121" i="30"/>
  <c r="D121" i="30"/>
  <c r="C122" i="30"/>
  <c r="D122" i="30"/>
  <c r="C123" i="30"/>
  <c r="D123" i="30"/>
  <c r="C124" i="30"/>
  <c r="D124" i="30"/>
  <c r="C125" i="30"/>
  <c r="D125" i="30"/>
  <c r="C126" i="30"/>
  <c r="D126" i="30"/>
  <c r="C127" i="30"/>
  <c r="D127" i="30"/>
  <c r="C128" i="30"/>
  <c r="D128" i="30"/>
  <c r="C129" i="30"/>
  <c r="D129" i="30"/>
  <c r="C130" i="30"/>
  <c r="D130" i="30"/>
  <c r="C131" i="30"/>
  <c r="D131" i="30"/>
  <c r="C132" i="30"/>
  <c r="D132" i="30"/>
  <c r="C133" i="30"/>
  <c r="D133" i="30"/>
  <c r="C134" i="30"/>
  <c r="D134" i="30"/>
  <c r="C135" i="30"/>
  <c r="D135" i="30"/>
  <c r="C136" i="30"/>
  <c r="D136" i="30"/>
  <c r="C137" i="30"/>
  <c r="D137" i="30"/>
  <c r="C138" i="30"/>
  <c r="D138" i="30"/>
  <c r="C139" i="30"/>
  <c r="D139" i="30"/>
  <c r="C140" i="30"/>
  <c r="D140" i="30"/>
  <c r="C141" i="30"/>
  <c r="D141" i="30"/>
  <c r="C142" i="30"/>
  <c r="D142" i="30"/>
  <c r="C143" i="30"/>
  <c r="D143" i="30"/>
  <c r="C144" i="30"/>
  <c r="D144" i="30"/>
  <c r="C145" i="30"/>
  <c r="D145" i="30"/>
  <c r="C146" i="30"/>
  <c r="D146" i="30"/>
  <c r="C147" i="30"/>
  <c r="D147" i="30"/>
  <c r="C148" i="30"/>
  <c r="D148" i="30"/>
  <c r="C149" i="30"/>
  <c r="D149" i="30"/>
  <c r="C150" i="30"/>
  <c r="D150" i="30"/>
  <c r="C151" i="30"/>
  <c r="D151" i="30"/>
  <c r="C152" i="30"/>
  <c r="D152" i="30"/>
  <c r="C153" i="30"/>
  <c r="D153" i="30"/>
  <c r="C154" i="30"/>
  <c r="D154" i="30"/>
  <c r="C155" i="30"/>
  <c r="D155" i="30"/>
  <c r="C156" i="30"/>
  <c r="D156" i="30"/>
  <c r="C157" i="30"/>
  <c r="D157" i="30"/>
  <c r="C158" i="30"/>
  <c r="D158" i="30"/>
  <c r="C159" i="30"/>
  <c r="D159" i="30"/>
  <c r="C160" i="30"/>
  <c r="D160" i="30"/>
  <c r="C161" i="30"/>
  <c r="D161" i="30"/>
  <c r="C162" i="30"/>
  <c r="D162" i="30"/>
  <c r="C163" i="30"/>
  <c r="D163" i="30"/>
  <c r="C164" i="30"/>
  <c r="D164" i="30"/>
  <c r="C165" i="30"/>
  <c r="D165" i="30"/>
  <c r="C166" i="30"/>
  <c r="D166" i="30"/>
  <c r="C167" i="30"/>
  <c r="D167" i="30"/>
  <c r="C168" i="30"/>
  <c r="D168" i="30"/>
  <c r="C169" i="30"/>
  <c r="D169" i="30"/>
  <c r="C170" i="30"/>
  <c r="D170" i="30"/>
  <c r="C171" i="30"/>
  <c r="D171" i="30"/>
  <c r="C172" i="30"/>
  <c r="D172" i="30"/>
  <c r="C173" i="30"/>
  <c r="D173" i="30"/>
  <c r="C174" i="30"/>
  <c r="D174" i="30"/>
  <c r="C175" i="30"/>
  <c r="D175" i="30"/>
  <c r="C176" i="30"/>
  <c r="D176" i="30"/>
  <c r="C177" i="30"/>
  <c r="D177" i="30"/>
  <c r="C178" i="30"/>
  <c r="D178" i="30"/>
  <c r="C179" i="30"/>
  <c r="D179" i="30"/>
  <c r="C180" i="30"/>
  <c r="D180" i="30"/>
  <c r="C181" i="30"/>
  <c r="D181" i="30"/>
  <c r="C182" i="30"/>
  <c r="D182" i="30"/>
  <c r="C183" i="30"/>
  <c r="D183" i="30"/>
  <c r="C184" i="30"/>
  <c r="D184" i="30"/>
  <c r="C185" i="30"/>
  <c r="D185" i="30"/>
  <c r="C186" i="30"/>
  <c r="D186" i="30"/>
  <c r="C187" i="30"/>
  <c r="D187" i="30"/>
  <c r="C188" i="30"/>
  <c r="D188" i="30"/>
  <c r="C189" i="30"/>
  <c r="D189" i="30"/>
  <c r="C190" i="30"/>
  <c r="D190" i="30"/>
  <c r="C191" i="30"/>
  <c r="D191" i="30"/>
  <c r="C192" i="30"/>
  <c r="D192" i="30"/>
  <c r="C193" i="30"/>
  <c r="D193" i="30"/>
  <c r="C194" i="30"/>
  <c r="D194" i="30"/>
  <c r="C195" i="30"/>
  <c r="D195" i="30"/>
  <c r="C196" i="30"/>
  <c r="D196" i="30"/>
  <c r="C197" i="30"/>
  <c r="D197" i="30"/>
  <c r="C198" i="30"/>
  <c r="D198" i="30"/>
  <c r="C199" i="30"/>
  <c r="D199" i="30"/>
  <c r="C200" i="30"/>
  <c r="D200" i="30"/>
  <c r="C201" i="30"/>
  <c r="D201" i="30"/>
  <c r="C202" i="30"/>
  <c r="D202" i="30"/>
  <c r="C203" i="30"/>
  <c r="D203" i="30"/>
  <c r="C204" i="30"/>
  <c r="D204" i="30"/>
  <c r="C205" i="30"/>
  <c r="D205" i="30"/>
  <c r="C206" i="30"/>
  <c r="D206" i="30"/>
  <c r="C207" i="30"/>
  <c r="D207" i="30"/>
  <c r="C208" i="30"/>
  <c r="D208" i="30"/>
  <c r="C209" i="30"/>
  <c r="D209" i="30"/>
  <c r="C210" i="30"/>
  <c r="D210" i="30"/>
  <c r="C211" i="30"/>
  <c r="D211" i="30"/>
  <c r="C212" i="30"/>
  <c r="D212" i="30"/>
  <c r="C213" i="30"/>
  <c r="D213" i="30"/>
  <c r="C214" i="30"/>
  <c r="D214" i="30"/>
  <c r="C215" i="30"/>
  <c r="D215" i="30"/>
  <c r="C216" i="30"/>
  <c r="D216" i="30"/>
  <c r="C217" i="30"/>
  <c r="D217" i="30"/>
  <c r="C218" i="30"/>
  <c r="D218" i="30"/>
  <c r="C219" i="30"/>
  <c r="D219" i="30"/>
  <c r="C220" i="30"/>
  <c r="D220" i="30"/>
  <c r="C221" i="30"/>
  <c r="D221" i="30"/>
  <c r="C222" i="30"/>
  <c r="D222" i="30"/>
  <c r="C223" i="30"/>
  <c r="D223" i="30"/>
  <c r="C224" i="30"/>
  <c r="D224" i="30"/>
  <c r="C225" i="30"/>
  <c r="D225" i="30"/>
  <c r="C226" i="30"/>
  <c r="D226" i="30"/>
  <c r="C227" i="30"/>
  <c r="D227" i="30"/>
  <c r="C228" i="30"/>
  <c r="D228" i="30"/>
  <c r="C229" i="30"/>
  <c r="D229" i="30"/>
  <c r="C230" i="30"/>
  <c r="D230" i="30"/>
  <c r="C231" i="30"/>
  <c r="D231" i="30"/>
  <c r="C232" i="30"/>
  <c r="D232" i="30"/>
  <c r="C233" i="30"/>
  <c r="D233" i="30"/>
  <c r="C234" i="30"/>
  <c r="D234" i="30"/>
  <c r="C235" i="30"/>
  <c r="D235" i="30"/>
  <c r="C236" i="30"/>
  <c r="D236" i="30"/>
  <c r="C237" i="30"/>
  <c r="D237" i="30"/>
  <c r="C238" i="30"/>
  <c r="D238" i="30"/>
  <c r="C239" i="30"/>
  <c r="D239" i="30"/>
  <c r="C240" i="30"/>
  <c r="D240" i="30"/>
  <c r="C241" i="30"/>
  <c r="D241" i="30"/>
  <c r="C242" i="30"/>
  <c r="D242" i="30"/>
  <c r="C243" i="30"/>
  <c r="D243" i="30"/>
  <c r="C244" i="30"/>
  <c r="D244" i="30"/>
  <c r="C245" i="30"/>
  <c r="D245" i="30"/>
  <c r="C246" i="30"/>
  <c r="D246" i="30"/>
  <c r="C247" i="30"/>
  <c r="D247" i="30"/>
  <c r="C248" i="30"/>
  <c r="D248" i="30"/>
  <c r="C249" i="30"/>
  <c r="D249" i="30"/>
  <c r="C250" i="30"/>
  <c r="D250" i="30"/>
  <c r="C251" i="30"/>
  <c r="D251" i="30"/>
  <c r="C252" i="30"/>
  <c r="D252" i="30"/>
  <c r="C253" i="30"/>
  <c r="D253" i="30"/>
  <c r="C254" i="30"/>
  <c r="D254" i="30"/>
  <c r="C255" i="30"/>
  <c r="D255" i="30"/>
  <c r="C256" i="30"/>
  <c r="D256" i="30"/>
  <c r="C257" i="30"/>
  <c r="D257" i="30"/>
  <c r="C258" i="30"/>
  <c r="D258" i="30"/>
  <c r="C259" i="30"/>
  <c r="D259" i="30"/>
  <c r="C260" i="30"/>
  <c r="D260" i="30"/>
  <c r="C261" i="30"/>
  <c r="D261" i="30"/>
  <c r="C262" i="30"/>
  <c r="D262" i="30"/>
  <c r="C263" i="30"/>
  <c r="D263" i="30"/>
  <c r="C264" i="30"/>
  <c r="D264" i="30"/>
  <c r="C265" i="30"/>
  <c r="D265" i="30"/>
  <c r="C266" i="30"/>
  <c r="D266" i="30"/>
  <c r="C267" i="30"/>
  <c r="D267" i="30"/>
  <c r="C268" i="30"/>
  <c r="D268" i="30"/>
  <c r="C269" i="30"/>
  <c r="D269" i="30"/>
  <c r="C270" i="30"/>
  <c r="D270" i="30"/>
  <c r="C271" i="30"/>
  <c r="D271" i="30"/>
  <c r="C272" i="30"/>
  <c r="D272" i="30"/>
  <c r="C273" i="30"/>
  <c r="D273" i="30"/>
  <c r="C274" i="30"/>
  <c r="D274" i="30"/>
  <c r="C275" i="30"/>
  <c r="D275" i="30"/>
  <c r="C276" i="30"/>
  <c r="D276" i="30"/>
  <c r="C277" i="30"/>
  <c r="D277" i="30"/>
  <c r="C278" i="30"/>
  <c r="D278" i="30"/>
  <c r="C279" i="30"/>
  <c r="D279" i="30"/>
  <c r="C280" i="30"/>
  <c r="D280" i="30"/>
  <c r="C281" i="30"/>
  <c r="D281" i="30"/>
  <c r="C282" i="30"/>
  <c r="D282" i="30"/>
  <c r="C283" i="30"/>
  <c r="D283" i="30"/>
  <c r="C284" i="30"/>
  <c r="D284" i="30"/>
  <c r="C285" i="30"/>
  <c r="D285" i="30"/>
  <c r="C286" i="30"/>
  <c r="D286" i="30"/>
  <c r="C287" i="30"/>
  <c r="D287" i="30"/>
  <c r="C288" i="30"/>
  <c r="D288" i="30"/>
  <c r="C289" i="30"/>
  <c r="D289" i="30"/>
  <c r="C290" i="30"/>
  <c r="D290" i="30"/>
  <c r="C291" i="30"/>
  <c r="D291" i="30"/>
  <c r="C292" i="30"/>
  <c r="D292" i="30"/>
  <c r="C293" i="30"/>
  <c r="D293" i="30"/>
  <c r="C294" i="30"/>
  <c r="D294" i="30"/>
  <c r="C295" i="30"/>
  <c r="D295" i="30"/>
  <c r="C296" i="30"/>
  <c r="D296" i="30"/>
  <c r="C297" i="30"/>
  <c r="D297" i="30"/>
  <c r="C298" i="30"/>
  <c r="D298" i="30"/>
  <c r="C299" i="30"/>
  <c r="D299" i="30"/>
  <c r="C300" i="30"/>
  <c r="D300" i="30"/>
  <c r="C301" i="30"/>
  <c r="D301" i="30"/>
  <c r="C302" i="30"/>
  <c r="D302" i="30"/>
  <c r="C303" i="30"/>
  <c r="D303" i="30"/>
  <c r="C304" i="30"/>
  <c r="D304" i="30"/>
  <c r="C305" i="30"/>
  <c r="D305" i="30"/>
  <c r="C306" i="30"/>
  <c r="D306" i="30"/>
  <c r="C307" i="30"/>
  <c r="D307" i="30"/>
  <c r="C308" i="30"/>
  <c r="D308" i="30"/>
  <c r="C309" i="30"/>
  <c r="D309" i="30"/>
  <c r="C310" i="30"/>
  <c r="D310" i="30"/>
  <c r="C311" i="30"/>
  <c r="D311" i="30"/>
  <c r="C312" i="30"/>
  <c r="D312" i="30"/>
  <c r="C313" i="30"/>
  <c r="D313" i="30"/>
  <c r="C314" i="30"/>
  <c r="D314" i="30"/>
  <c r="C315" i="30"/>
  <c r="D315" i="30"/>
  <c r="C316" i="30"/>
  <c r="D316" i="30"/>
  <c r="C317" i="30"/>
  <c r="D317" i="30"/>
  <c r="C318" i="30"/>
  <c r="D318" i="30"/>
  <c r="C319" i="30"/>
  <c r="D319" i="30"/>
  <c r="C320" i="30"/>
  <c r="D320" i="30"/>
  <c r="C321" i="30"/>
  <c r="D321" i="30"/>
  <c r="C322" i="30"/>
  <c r="D322" i="30"/>
  <c r="C323" i="30"/>
  <c r="D323" i="30"/>
  <c r="C324" i="30"/>
  <c r="D324" i="30"/>
  <c r="C325" i="30"/>
  <c r="D325" i="30"/>
  <c r="C326" i="30"/>
  <c r="D326" i="30"/>
  <c r="C327" i="30"/>
  <c r="D327" i="30"/>
  <c r="C328" i="30"/>
  <c r="D328" i="30"/>
  <c r="C329" i="30"/>
  <c r="D329" i="30"/>
  <c r="C330" i="30"/>
  <c r="D330" i="30"/>
  <c r="C331" i="30"/>
  <c r="D331" i="30"/>
  <c r="C332" i="30"/>
  <c r="D332" i="30"/>
  <c r="C333" i="30"/>
  <c r="D333" i="30"/>
  <c r="C334" i="30"/>
  <c r="D334" i="30"/>
  <c r="C335" i="30"/>
  <c r="D335" i="30"/>
  <c r="C336" i="30"/>
  <c r="D336" i="30"/>
  <c r="C337" i="30"/>
  <c r="D337" i="30"/>
  <c r="C338" i="30"/>
  <c r="D338" i="30"/>
  <c r="C339" i="30"/>
  <c r="D339" i="30"/>
  <c r="C340" i="30"/>
  <c r="D340" i="30"/>
  <c r="C341" i="30"/>
  <c r="D341" i="30"/>
  <c r="C342" i="30"/>
  <c r="D342" i="30"/>
  <c r="C343" i="30"/>
  <c r="D343" i="30"/>
  <c r="C344" i="30"/>
  <c r="D344" i="30"/>
  <c r="C345" i="30"/>
  <c r="D345" i="30"/>
  <c r="C346" i="30"/>
  <c r="D346" i="30"/>
  <c r="C347" i="30"/>
  <c r="D347" i="30"/>
  <c r="C348" i="30"/>
  <c r="D348" i="30"/>
  <c r="C349" i="30"/>
  <c r="D349" i="30"/>
  <c r="C350" i="30"/>
  <c r="D350" i="30"/>
  <c r="C351" i="30"/>
  <c r="D351" i="30"/>
  <c r="C352" i="30"/>
  <c r="D352" i="30"/>
  <c r="C353" i="30"/>
  <c r="D353" i="30"/>
  <c r="C354" i="30"/>
  <c r="D354" i="30"/>
  <c r="C355" i="30"/>
  <c r="D355" i="30"/>
  <c r="C356" i="30"/>
  <c r="D356" i="30"/>
  <c r="C357" i="30"/>
  <c r="D357" i="30"/>
  <c r="C358" i="30"/>
  <c r="D358" i="30"/>
  <c r="C359" i="30"/>
  <c r="D359" i="30"/>
  <c r="C360" i="30"/>
  <c r="D360" i="30"/>
  <c r="C361" i="30"/>
  <c r="D361" i="30"/>
  <c r="C362" i="30"/>
  <c r="D362" i="30"/>
  <c r="C363" i="30"/>
  <c r="D363" i="30"/>
  <c r="C364" i="30"/>
  <c r="D364" i="30"/>
  <c r="C365" i="30"/>
  <c r="D365" i="30"/>
  <c r="C366" i="30"/>
  <c r="D366" i="30"/>
  <c r="C367" i="30"/>
  <c r="D367" i="30"/>
  <c r="C368" i="30"/>
  <c r="D368" i="30"/>
  <c r="C369" i="30"/>
  <c r="D369" i="30"/>
  <c r="C370" i="30"/>
  <c r="D370" i="30"/>
  <c r="C371" i="30"/>
  <c r="D371" i="30"/>
  <c r="C372" i="30"/>
  <c r="D372" i="30"/>
  <c r="C373" i="30"/>
  <c r="D373" i="30"/>
  <c r="C374" i="30"/>
  <c r="D374" i="30"/>
  <c r="C375" i="30"/>
  <c r="D375" i="30"/>
  <c r="C376" i="30"/>
  <c r="D376" i="30"/>
  <c r="C377" i="30"/>
  <c r="D377" i="30"/>
  <c r="C378" i="30"/>
  <c r="D378" i="30"/>
  <c r="C379" i="30"/>
  <c r="D379" i="30"/>
  <c r="C380" i="30"/>
  <c r="D380" i="30"/>
  <c r="C381" i="30"/>
  <c r="D381" i="30"/>
  <c r="C382" i="30"/>
  <c r="D382" i="30"/>
  <c r="C383" i="30"/>
  <c r="D383" i="30"/>
  <c r="C384" i="30"/>
  <c r="D384" i="30"/>
  <c r="C385" i="30"/>
  <c r="D385" i="30"/>
  <c r="C386" i="30"/>
  <c r="D386" i="30"/>
  <c r="C387" i="30"/>
  <c r="D387" i="30"/>
  <c r="C388" i="30"/>
  <c r="D388" i="30"/>
  <c r="C389" i="30"/>
  <c r="D389" i="30"/>
  <c r="C390" i="30"/>
  <c r="D390" i="30"/>
  <c r="C391" i="30"/>
  <c r="D391" i="30"/>
  <c r="C392" i="30"/>
  <c r="D392" i="30"/>
  <c r="C393" i="30"/>
  <c r="D393" i="30"/>
  <c r="C394" i="30"/>
  <c r="D394" i="30"/>
  <c r="C395" i="30"/>
  <c r="D395" i="30"/>
  <c r="C396" i="30"/>
  <c r="D396" i="30"/>
  <c r="C397" i="30"/>
  <c r="D397" i="30"/>
  <c r="C398" i="30"/>
  <c r="D398" i="30"/>
  <c r="C399" i="30"/>
  <c r="D399" i="30"/>
  <c r="C400" i="30"/>
  <c r="D400" i="30"/>
  <c r="C401" i="30"/>
  <c r="D401" i="30"/>
  <c r="C402" i="30"/>
  <c r="D402" i="30"/>
  <c r="C403" i="30"/>
  <c r="D403" i="30"/>
  <c r="C404" i="30"/>
  <c r="D404" i="30"/>
  <c r="C405" i="30"/>
  <c r="D405" i="30"/>
  <c r="C406" i="30"/>
  <c r="D406" i="30"/>
  <c r="C407" i="30"/>
  <c r="D407" i="30"/>
  <c r="C408" i="30"/>
  <c r="D408" i="30"/>
  <c r="C409" i="30"/>
  <c r="D409" i="30"/>
  <c r="C410" i="30"/>
  <c r="D410" i="30"/>
  <c r="C411" i="30"/>
  <c r="D411" i="30"/>
  <c r="C412" i="30"/>
  <c r="D412" i="30"/>
  <c r="C413" i="30"/>
  <c r="D413" i="30"/>
  <c r="C414" i="30"/>
  <c r="D414" i="30"/>
  <c r="C415" i="30"/>
  <c r="D415" i="30"/>
  <c r="C416" i="30"/>
  <c r="D416" i="30"/>
  <c r="C417" i="30"/>
  <c r="D417" i="30"/>
  <c r="C418" i="30"/>
  <c r="D418" i="30"/>
  <c r="C419" i="30"/>
  <c r="D419" i="30"/>
  <c r="C420" i="30"/>
  <c r="D420" i="30"/>
  <c r="C421" i="30"/>
  <c r="D421" i="30"/>
  <c r="C422" i="30"/>
  <c r="D422" i="30"/>
  <c r="C423" i="30"/>
  <c r="D423" i="30"/>
  <c r="C424" i="30"/>
  <c r="D424" i="30"/>
  <c r="C425" i="30"/>
  <c r="D425" i="30"/>
  <c r="C426" i="30"/>
  <c r="D426" i="30"/>
  <c r="C427" i="30"/>
  <c r="D427" i="30"/>
  <c r="C428" i="30"/>
  <c r="D428" i="30"/>
  <c r="C429" i="30"/>
  <c r="D429" i="30"/>
  <c r="C430" i="30"/>
  <c r="D430" i="30"/>
  <c r="C431" i="30"/>
  <c r="D431" i="30"/>
  <c r="C432" i="30"/>
  <c r="D432" i="30"/>
  <c r="C433" i="30"/>
  <c r="D433" i="30"/>
  <c r="C434" i="30"/>
  <c r="D434" i="30"/>
  <c r="C435" i="30"/>
  <c r="D435" i="30"/>
  <c r="C436" i="30"/>
  <c r="D436" i="30"/>
  <c r="C437" i="30"/>
  <c r="D437" i="30"/>
  <c r="C438" i="30"/>
  <c r="D438" i="30"/>
  <c r="C439" i="30"/>
  <c r="D439" i="30"/>
  <c r="C440" i="30"/>
  <c r="D440" i="30"/>
  <c r="C441" i="30"/>
  <c r="D441" i="30"/>
  <c r="C442" i="30"/>
  <c r="D442" i="30"/>
  <c r="C443" i="30"/>
  <c r="D443" i="30"/>
  <c r="C444" i="30"/>
  <c r="D444" i="30"/>
  <c r="C445" i="30"/>
  <c r="D445" i="30"/>
  <c r="C446" i="30"/>
  <c r="D446" i="30"/>
  <c r="C447" i="30"/>
  <c r="D447" i="30"/>
  <c r="C448" i="30"/>
  <c r="D448" i="30"/>
  <c r="C449" i="30"/>
  <c r="D449" i="30"/>
  <c r="C450" i="30"/>
  <c r="D450" i="30"/>
  <c r="C451" i="30"/>
  <c r="D451" i="30"/>
  <c r="C452" i="30"/>
  <c r="D452" i="30"/>
  <c r="C453" i="30"/>
  <c r="D453" i="30"/>
  <c r="C454" i="30"/>
  <c r="D454" i="30"/>
  <c r="C455" i="30"/>
  <c r="D455" i="30"/>
  <c r="C456" i="30"/>
  <c r="D456" i="30"/>
  <c r="C457" i="30"/>
  <c r="D457" i="30"/>
  <c r="C458" i="30"/>
  <c r="D458" i="30"/>
  <c r="C459" i="30"/>
  <c r="D459" i="30"/>
  <c r="C460" i="30"/>
  <c r="D460" i="30"/>
  <c r="C461" i="30"/>
  <c r="D461" i="30"/>
  <c r="C462" i="30"/>
  <c r="D462" i="30"/>
  <c r="C463" i="30"/>
  <c r="D463" i="30"/>
  <c r="C464" i="30"/>
  <c r="D464" i="30"/>
  <c r="C465" i="30"/>
  <c r="D465" i="30"/>
  <c r="C466" i="30"/>
  <c r="D466" i="30"/>
  <c r="C467" i="30"/>
  <c r="D467" i="30"/>
  <c r="C468" i="30"/>
  <c r="D468" i="30"/>
  <c r="C469" i="30"/>
  <c r="D469" i="30"/>
  <c r="C470" i="30"/>
  <c r="D470" i="30"/>
  <c r="C471" i="30"/>
  <c r="D471" i="30"/>
  <c r="C472" i="30"/>
  <c r="D472" i="30"/>
  <c r="C473" i="30"/>
  <c r="D473" i="30"/>
  <c r="C474" i="30"/>
  <c r="D474" i="30"/>
  <c r="C475" i="30"/>
  <c r="D475" i="30"/>
  <c r="C476" i="30"/>
  <c r="D476" i="30"/>
  <c r="C477" i="30"/>
  <c r="D477" i="30"/>
  <c r="C478" i="30"/>
  <c r="D478" i="30"/>
  <c r="C479" i="30"/>
  <c r="D479" i="30"/>
  <c r="C480" i="30"/>
  <c r="D480" i="30"/>
  <c r="C481" i="30"/>
  <c r="D481" i="30"/>
  <c r="C482" i="30"/>
  <c r="D482" i="30"/>
  <c r="C483" i="30"/>
  <c r="D483" i="30"/>
  <c r="C484" i="30"/>
  <c r="D484" i="30"/>
  <c r="C485" i="30"/>
  <c r="D485" i="30"/>
  <c r="C486" i="30"/>
  <c r="D486" i="30"/>
  <c r="C487" i="30"/>
  <c r="D487" i="30"/>
  <c r="C488" i="30"/>
  <c r="D488" i="30"/>
  <c r="C489" i="30"/>
  <c r="D489" i="30"/>
  <c r="C490" i="30"/>
  <c r="D490" i="30"/>
  <c r="C491" i="30"/>
  <c r="D491" i="30"/>
  <c r="C492" i="30"/>
  <c r="D492" i="30"/>
  <c r="C493" i="30"/>
  <c r="D493" i="30"/>
  <c r="C494" i="30"/>
  <c r="D494" i="30"/>
  <c r="C495" i="30"/>
  <c r="D495" i="30"/>
  <c r="C496" i="30"/>
  <c r="D496" i="30"/>
  <c r="C497" i="30"/>
  <c r="D497" i="30"/>
  <c r="C498" i="30"/>
  <c r="D498" i="30"/>
  <c r="C499" i="30"/>
  <c r="D499" i="30"/>
  <c r="C500" i="30"/>
  <c r="D500" i="30"/>
  <c r="C501" i="30"/>
  <c r="D501" i="30"/>
  <c r="C502" i="30"/>
  <c r="D502" i="30"/>
  <c r="C503" i="30"/>
  <c r="D503" i="30"/>
  <c r="C504" i="30"/>
  <c r="D504" i="30"/>
  <c r="C505" i="30"/>
  <c r="D505" i="30"/>
  <c r="C506" i="30"/>
  <c r="D506" i="30"/>
  <c r="C507" i="30"/>
  <c r="D507" i="30"/>
  <c r="C508" i="30"/>
  <c r="D508" i="30"/>
  <c r="C509" i="30"/>
  <c r="D509" i="30"/>
  <c r="C510" i="30"/>
  <c r="D510" i="30"/>
  <c r="C511" i="30"/>
  <c r="D511" i="30"/>
  <c r="C512" i="30"/>
  <c r="D512" i="30"/>
  <c r="C513" i="30"/>
  <c r="D513" i="30"/>
  <c r="C514" i="30"/>
  <c r="D514" i="30"/>
  <c r="C515" i="30"/>
  <c r="D515" i="30"/>
  <c r="C516" i="30"/>
  <c r="D516" i="30"/>
  <c r="C517" i="30"/>
  <c r="D517" i="30"/>
  <c r="C518" i="30"/>
  <c r="D518" i="30"/>
  <c r="C519" i="30"/>
  <c r="D519" i="30"/>
  <c r="C520" i="30"/>
  <c r="D520" i="30"/>
  <c r="C521" i="30"/>
  <c r="D521" i="30"/>
  <c r="C522" i="30"/>
  <c r="D522" i="30"/>
  <c r="C523" i="30"/>
  <c r="D523" i="30"/>
  <c r="C524" i="30"/>
  <c r="D524" i="30"/>
  <c r="C525" i="30"/>
  <c r="D525" i="30"/>
  <c r="C526" i="30"/>
  <c r="D526" i="30"/>
  <c r="C527" i="30"/>
  <c r="D527" i="30"/>
  <c r="C528" i="30"/>
  <c r="D528" i="30"/>
  <c r="C529" i="30"/>
  <c r="D529" i="30"/>
  <c r="C530" i="30"/>
  <c r="D530" i="30"/>
  <c r="C531" i="30"/>
  <c r="D531" i="30"/>
  <c r="C532" i="30"/>
  <c r="D532" i="30"/>
  <c r="C533" i="30"/>
  <c r="D533" i="30"/>
  <c r="C534" i="30"/>
  <c r="D534" i="30"/>
  <c r="C535" i="30"/>
  <c r="D535" i="30"/>
  <c r="C536" i="30"/>
  <c r="D536" i="30"/>
  <c r="C537" i="30"/>
  <c r="D537" i="30"/>
  <c r="C538" i="30"/>
  <c r="D538" i="30"/>
  <c r="C539" i="30"/>
  <c r="D539" i="30"/>
  <c r="C540" i="30"/>
  <c r="D540" i="30"/>
  <c r="C541" i="30"/>
  <c r="D541" i="30"/>
  <c r="C542" i="30"/>
  <c r="D542" i="30"/>
  <c r="C543" i="30"/>
  <c r="D543" i="30"/>
  <c r="C544" i="30"/>
  <c r="D544" i="30"/>
  <c r="C545" i="30"/>
  <c r="D545" i="30"/>
  <c r="C546" i="30"/>
  <c r="D546" i="30"/>
  <c r="C547" i="30"/>
  <c r="D547" i="30"/>
  <c r="C548" i="30"/>
  <c r="D548" i="30"/>
  <c r="C549" i="30"/>
  <c r="D549" i="30"/>
  <c r="C550" i="30"/>
  <c r="D550" i="30"/>
  <c r="C551" i="30"/>
  <c r="D551" i="30"/>
  <c r="C552" i="30"/>
  <c r="D552" i="30"/>
  <c r="C553" i="30"/>
  <c r="D553" i="30"/>
  <c r="C554" i="30"/>
  <c r="D554" i="30"/>
  <c r="C555" i="30"/>
  <c r="D555" i="30"/>
  <c r="C556" i="30"/>
  <c r="D556" i="30"/>
  <c r="C557" i="30"/>
  <c r="D557" i="30"/>
  <c r="C558" i="30"/>
  <c r="D558" i="30"/>
  <c r="C559" i="30"/>
  <c r="D559" i="30"/>
  <c r="C560" i="30"/>
  <c r="D560" i="30"/>
  <c r="C561" i="30"/>
  <c r="D561" i="30"/>
  <c r="C562" i="30"/>
  <c r="D562" i="30"/>
  <c r="C563" i="30"/>
  <c r="D563" i="30"/>
  <c r="C564" i="30"/>
  <c r="D564" i="30"/>
  <c r="C565" i="30"/>
  <c r="D565" i="30"/>
  <c r="C566" i="30"/>
  <c r="D566" i="30"/>
  <c r="C567" i="30"/>
  <c r="D567" i="30"/>
  <c r="C568" i="30"/>
  <c r="D568" i="30"/>
  <c r="C569" i="30"/>
  <c r="D569" i="30"/>
  <c r="C570" i="30"/>
  <c r="D570" i="30"/>
  <c r="C571" i="30"/>
  <c r="D571" i="30"/>
  <c r="C572" i="30"/>
  <c r="D572" i="30"/>
  <c r="C573" i="30"/>
  <c r="D573" i="30"/>
  <c r="C574" i="30"/>
  <c r="D574" i="30"/>
  <c r="C575" i="30"/>
  <c r="D575" i="30"/>
  <c r="C576" i="30"/>
  <c r="D576" i="30"/>
  <c r="C577" i="30"/>
  <c r="D577" i="30"/>
  <c r="C578" i="30"/>
  <c r="D578" i="30"/>
  <c r="C579" i="30"/>
  <c r="D579" i="30"/>
  <c r="C580" i="30"/>
  <c r="D580" i="30"/>
  <c r="C581" i="30"/>
  <c r="D581" i="30"/>
  <c r="C582" i="30"/>
  <c r="D582" i="30"/>
  <c r="C583" i="30"/>
  <c r="D583" i="30"/>
  <c r="C584" i="30"/>
  <c r="D584" i="30"/>
  <c r="C585" i="30"/>
  <c r="D585" i="30"/>
  <c r="C586" i="30"/>
  <c r="D586" i="30"/>
  <c r="C587" i="30"/>
  <c r="D587" i="30"/>
  <c r="C588" i="30"/>
  <c r="D588" i="30"/>
  <c r="C589" i="30"/>
  <c r="D589" i="30"/>
  <c r="C590" i="30"/>
  <c r="D590" i="30"/>
  <c r="C591" i="30"/>
  <c r="D591" i="30"/>
  <c r="C592" i="30"/>
  <c r="D592" i="30"/>
  <c r="C593" i="30"/>
  <c r="D593" i="30"/>
  <c r="C594" i="30"/>
  <c r="D594" i="30"/>
  <c r="C595" i="30"/>
  <c r="D595" i="30"/>
  <c r="C596" i="30"/>
  <c r="D596" i="30"/>
  <c r="C597" i="30"/>
  <c r="D597" i="30"/>
  <c r="C598" i="30"/>
  <c r="D598" i="30"/>
  <c r="C599" i="30"/>
  <c r="D599" i="30"/>
  <c r="C600" i="30"/>
  <c r="D600" i="30"/>
  <c r="C601" i="30"/>
  <c r="D601" i="30"/>
  <c r="C602" i="30"/>
  <c r="D602" i="30"/>
  <c r="C603" i="30"/>
  <c r="D603" i="30"/>
  <c r="C604" i="30"/>
  <c r="D604" i="30"/>
  <c r="C605" i="30"/>
  <c r="D605" i="30"/>
  <c r="C606" i="30"/>
  <c r="D606" i="30"/>
  <c r="C607" i="30"/>
  <c r="D607" i="30"/>
  <c r="C608" i="30"/>
  <c r="D608" i="30"/>
  <c r="C609" i="30"/>
  <c r="D609" i="30"/>
  <c r="C610" i="30"/>
  <c r="D610" i="30"/>
  <c r="C611" i="30"/>
  <c r="D611" i="30"/>
  <c r="C612" i="30"/>
  <c r="D612" i="30"/>
  <c r="C613" i="30"/>
  <c r="D613" i="30"/>
  <c r="C614" i="30"/>
  <c r="D614" i="30"/>
  <c r="C615" i="30"/>
  <c r="D615" i="30"/>
  <c r="C616" i="30"/>
  <c r="D616" i="30"/>
  <c r="C617" i="30"/>
  <c r="D617" i="30"/>
  <c r="C618" i="30"/>
  <c r="D618" i="30"/>
  <c r="C619" i="30"/>
  <c r="D619" i="30"/>
  <c r="C620" i="30"/>
  <c r="D620" i="30"/>
  <c r="C621" i="30"/>
  <c r="D621" i="30"/>
  <c r="C622" i="30"/>
  <c r="D622" i="30"/>
  <c r="C623" i="30"/>
  <c r="D623" i="30"/>
  <c r="C624" i="30"/>
  <c r="D624" i="30"/>
  <c r="C625" i="30"/>
  <c r="D625" i="30"/>
  <c r="C626" i="30"/>
  <c r="D626" i="30"/>
  <c r="C627" i="30"/>
  <c r="D627" i="30"/>
  <c r="C628" i="30"/>
  <c r="D628" i="30"/>
  <c r="C629" i="30"/>
  <c r="D629" i="30"/>
  <c r="C630" i="30"/>
  <c r="D630" i="30"/>
  <c r="C631" i="30"/>
  <c r="D631" i="30"/>
  <c r="C632" i="30"/>
  <c r="D632" i="30"/>
  <c r="C633" i="30"/>
  <c r="D633" i="30"/>
  <c r="C634" i="30"/>
  <c r="D634" i="30"/>
  <c r="C635" i="30"/>
  <c r="D635" i="30"/>
  <c r="C636" i="30"/>
  <c r="D636" i="30"/>
  <c r="C637" i="30"/>
  <c r="D637" i="30"/>
  <c r="C638" i="30"/>
  <c r="D638" i="30"/>
  <c r="C639" i="30"/>
  <c r="D639" i="30"/>
  <c r="C640" i="30"/>
  <c r="D640" i="30"/>
  <c r="C641" i="30"/>
  <c r="D641" i="30"/>
  <c r="C642" i="30"/>
  <c r="D642" i="30"/>
  <c r="C643" i="30"/>
  <c r="D643" i="30"/>
  <c r="C644" i="30"/>
  <c r="D644" i="30"/>
  <c r="C645" i="30"/>
  <c r="D645" i="30"/>
  <c r="C646" i="30"/>
  <c r="D646" i="30"/>
  <c r="C647" i="30"/>
  <c r="D647" i="30"/>
  <c r="C648" i="30"/>
  <c r="D648" i="30"/>
  <c r="C649" i="30"/>
  <c r="D649" i="30"/>
  <c r="C650" i="30"/>
  <c r="D650" i="30"/>
  <c r="C651" i="30"/>
  <c r="D651" i="30"/>
  <c r="C652" i="30"/>
  <c r="D652" i="30"/>
  <c r="C653" i="30"/>
  <c r="D653" i="30"/>
  <c r="C654" i="30"/>
  <c r="D654" i="30"/>
  <c r="C655" i="30"/>
  <c r="D655" i="30"/>
  <c r="C656" i="30"/>
  <c r="D656" i="30"/>
  <c r="C657" i="30"/>
  <c r="D657" i="30"/>
  <c r="C658" i="30"/>
  <c r="D658" i="30"/>
  <c r="C659" i="30"/>
  <c r="D659" i="30"/>
  <c r="C660" i="30"/>
  <c r="D660" i="30"/>
  <c r="C661" i="30"/>
  <c r="D661" i="30"/>
  <c r="C662" i="30"/>
  <c r="D662" i="30"/>
  <c r="C663" i="30"/>
  <c r="D663" i="30"/>
  <c r="C664" i="30"/>
  <c r="D664" i="30"/>
  <c r="C665" i="30"/>
  <c r="D665" i="30"/>
  <c r="C666" i="30"/>
  <c r="D666" i="30"/>
  <c r="C667" i="30"/>
  <c r="D667" i="30"/>
  <c r="C668" i="30"/>
  <c r="D668" i="30"/>
  <c r="C669" i="30"/>
  <c r="D669" i="30"/>
  <c r="C670" i="30"/>
  <c r="D670" i="30"/>
  <c r="C671" i="30"/>
  <c r="D671" i="30"/>
  <c r="C672" i="30"/>
  <c r="D672" i="30"/>
  <c r="C673" i="30"/>
  <c r="D673" i="30"/>
  <c r="C674" i="30"/>
  <c r="D674" i="30"/>
  <c r="C675" i="30"/>
  <c r="D675" i="30"/>
  <c r="C676" i="30"/>
  <c r="D676" i="30"/>
  <c r="C677" i="30"/>
  <c r="D677" i="30"/>
  <c r="C678" i="30"/>
  <c r="D678" i="30"/>
  <c r="C679" i="30"/>
  <c r="D679" i="30"/>
  <c r="C680" i="30"/>
  <c r="D680" i="30"/>
  <c r="C681" i="30"/>
  <c r="D681" i="30"/>
  <c r="C682" i="30"/>
  <c r="D682" i="30"/>
  <c r="C683" i="30"/>
  <c r="D683" i="30"/>
  <c r="C684" i="30"/>
  <c r="D684" i="30"/>
  <c r="C685" i="30"/>
  <c r="D685" i="30"/>
  <c r="C686" i="30"/>
  <c r="D686" i="30"/>
  <c r="C687" i="30"/>
  <c r="D687" i="30"/>
  <c r="C688" i="30"/>
  <c r="D688" i="30"/>
  <c r="C689" i="30"/>
  <c r="D689" i="30"/>
  <c r="C690" i="30"/>
  <c r="D690" i="30"/>
  <c r="C691" i="30"/>
  <c r="D691" i="30"/>
  <c r="C692" i="30"/>
  <c r="D692" i="30"/>
  <c r="C693" i="30"/>
  <c r="D693" i="30"/>
  <c r="C694" i="30"/>
  <c r="D694" i="30"/>
  <c r="C695" i="30"/>
  <c r="D695" i="30"/>
  <c r="C696" i="30"/>
  <c r="D696" i="30"/>
  <c r="C697" i="30"/>
  <c r="D697" i="30"/>
  <c r="C698" i="30"/>
  <c r="D698" i="30"/>
  <c r="C699" i="30"/>
  <c r="D699" i="30"/>
  <c r="C700" i="30"/>
  <c r="D700" i="30"/>
  <c r="C701" i="30"/>
  <c r="D701" i="30"/>
  <c r="C702" i="30"/>
  <c r="D702" i="30"/>
  <c r="C703" i="30"/>
  <c r="D703" i="30"/>
  <c r="C704" i="30"/>
  <c r="D704" i="30"/>
  <c r="C705" i="30"/>
  <c r="D705" i="30"/>
  <c r="C706" i="30"/>
  <c r="D706" i="30"/>
  <c r="C707" i="30"/>
  <c r="D707" i="30"/>
  <c r="C708" i="30"/>
  <c r="D708" i="30"/>
  <c r="C709" i="30"/>
  <c r="D709" i="30"/>
  <c r="C710" i="30"/>
  <c r="D710" i="30"/>
  <c r="C711" i="30"/>
  <c r="D711" i="30"/>
  <c r="C712" i="30"/>
  <c r="D712" i="30"/>
  <c r="C713" i="30"/>
  <c r="D713" i="30"/>
  <c r="C714" i="30"/>
  <c r="D714" i="30"/>
  <c r="C715" i="30"/>
  <c r="D715" i="30"/>
  <c r="C716" i="30"/>
  <c r="D716" i="30"/>
  <c r="C717" i="30"/>
  <c r="D717" i="30"/>
  <c r="C718" i="30"/>
  <c r="D718" i="30"/>
  <c r="C719" i="30"/>
  <c r="D719" i="30"/>
  <c r="C720" i="30"/>
  <c r="D720" i="30"/>
  <c r="C721" i="30"/>
  <c r="D721" i="30"/>
  <c r="C722" i="30"/>
  <c r="D722" i="30"/>
  <c r="C723" i="30"/>
  <c r="D723" i="30"/>
  <c r="C724" i="30"/>
  <c r="D724" i="30"/>
  <c r="C725" i="30"/>
  <c r="D725" i="30"/>
  <c r="C726" i="30"/>
  <c r="D726" i="30"/>
  <c r="C727" i="30"/>
  <c r="D727" i="30"/>
  <c r="C728" i="30"/>
  <c r="D728" i="30"/>
  <c r="C729" i="30"/>
  <c r="D729" i="30"/>
  <c r="C730" i="30"/>
  <c r="D730" i="30"/>
  <c r="C731" i="30"/>
  <c r="D731" i="30"/>
  <c r="C732" i="30"/>
  <c r="D732" i="30"/>
  <c r="C733" i="30"/>
  <c r="D733" i="30"/>
  <c r="C734" i="30"/>
  <c r="D734" i="30"/>
  <c r="C735" i="30"/>
  <c r="D735" i="30"/>
  <c r="C736" i="30"/>
  <c r="D736" i="30"/>
  <c r="C737" i="30"/>
  <c r="D737" i="30"/>
  <c r="C738" i="30"/>
  <c r="D738" i="30"/>
  <c r="C739" i="30"/>
  <c r="D739" i="30"/>
  <c r="C740" i="30"/>
  <c r="D740" i="30"/>
  <c r="C741" i="30"/>
  <c r="D741" i="30"/>
  <c r="C742" i="30"/>
  <c r="D742" i="30"/>
  <c r="C743" i="30"/>
  <c r="D743" i="30"/>
  <c r="C744" i="30"/>
  <c r="D744" i="30"/>
  <c r="C745" i="30"/>
  <c r="D745" i="30"/>
  <c r="C746" i="30"/>
  <c r="D746" i="30"/>
  <c r="C747" i="30"/>
  <c r="D747" i="30"/>
  <c r="C748" i="30"/>
  <c r="D748" i="30"/>
  <c r="C749" i="30"/>
  <c r="D749" i="30"/>
  <c r="C750" i="30"/>
  <c r="D750" i="30"/>
  <c r="C751" i="30"/>
  <c r="D751" i="30"/>
  <c r="C752" i="30"/>
  <c r="D752" i="30"/>
  <c r="C753" i="30"/>
  <c r="D753" i="30"/>
  <c r="C754" i="30"/>
  <c r="D754" i="30"/>
  <c r="C755" i="30"/>
  <c r="D755" i="30"/>
  <c r="C756" i="30"/>
  <c r="D756" i="30"/>
  <c r="C757" i="30"/>
  <c r="D757" i="30"/>
  <c r="C758" i="30"/>
  <c r="D758" i="30"/>
  <c r="C759" i="30"/>
  <c r="D759" i="30"/>
  <c r="EV21" i="30"/>
  <c r="EW21" i="30"/>
  <c r="E3" i="30"/>
  <c r="E4" i="30"/>
  <c r="E5" i="30"/>
  <c r="E6" i="30"/>
  <c r="E7" i="30"/>
  <c r="E8" i="30"/>
  <c r="E9" i="30"/>
  <c r="E10" i="30"/>
  <c r="E11" i="30"/>
  <c r="E12" i="30"/>
  <c r="E13" i="30"/>
  <c r="E14" i="30"/>
  <c r="E15" i="30"/>
  <c r="E16" i="30"/>
  <c r="E17" i="30"/>
  <c r="E18" i="30"/>
  <c r="E19" i="30"/>
  <c r="E20" i="30"/>
  <c r="E21" i="30"/>
  <c r="E22" i="30"/>
  <c r="E23" i="30"/>
  <c r="E24" i="30"/>
  <c r="E25" i="30"/>
  <c r="E26" i="30"/>
  <c r="E27" i="30"/>
  <c r="E28" i="30"/>
  <c r="E29" i="30"/>
  <c r="E30" i="30"/>
  <c r="E31" i="30"/>
  <c r="E32" i="30"/>
  <c r="E33" i="30"/>
  <c r="E34" i="30"/>
  <c r="E35" i="30"/>
  <c r="E36" i="30"/>
  <c r="E37" i="30"/>
  <c r="E38" i="30"/>
  <c r="E39" i="30"/>
  <c r="E40" i="30"/>
  <c r="E41" i="30"/>
  <c r="E42" i="30"/>
  <c r="E43" i="30"/>
  <c r="E44" i="30"/>
  <c r="E45" i="30"/>
  <c r="E46" i="30"/>
  <c r="E47" i="30"/>
  <c r="E48" i="30"/>
  <c r="E49" i="30"/>
  <c r="E50" i="30"/>
  <c r="E51" i="30"/>
  <c r="E52" i="30"/>
  <c r="E53" i="30"/>
  <c r="E54" i="30"/>
  <c r="E55" i="30"/>
  <c r="E56" i="30"/>
  <c r="E57" i="30"/>
  <c r="E58" i="30"/>
  <c r="E59" i="30"/>
  <c r="E60" i="30"/>
  <c r="E61" i="30"/>
  <c r="E62" i="30"/>
  <c r="E63" i="30"/>
  <c r="E64" i="30"/>
  <c r="E65" i="30"/>
  <c r="E66" i="30"/>
  <c r="E67" i="30"/>
  <c r="E68" i="30"/>
  <c r="E69" i="30"/>
  <c r="E70" i="30"/>
  <c r="E71" i="30"/>
  <c r="E72" i="30"/>
  <c r="E73" i="30"/>
  <c r="E74" i="30"/>
  <c r="E75" i="30"/>
  <c r="E76" i="30"/>
  <c r="E77" i="30"/>
  <c r="E78" i="30"/>
  <c r="E79" i="30"/>
  <c r="E80" i="30"/>
  <c r="E81" i="30"/>
  <c r="E82" i="30"/>
  <c r="E83" i="30"/>
  <c r="E84" i="30"/>
  <c r="E85" i="30"/>
  <c r="E86" i="30"/>
  <c r="E87" i="30"/>
  <c r="E88" i="30"/>
  <c r="E89" i="30"/>
  <c r="E90" i="30"/>
  <c r="E91" i="30"/>
  <c r="E92" i="30"/>
  <c r="E93" i="30"/>
  <c r="E94" i="30"/>
  <c r="E95" i="30"/>
  <c r="E96" i="30"/>
  <c r="E97" i="30"/>
  <c r="E98" i="30"/>
  <c r="E99" i="30"/>
  <c r="E100" i="30"/>
  <c r="E101" i="30"/>
  <c r="E102" i="30"/>
  <c r="E103" i="30"/>
  <c r="E104" i="30"/>
  <c r="E105" i="30"/>
  <c r="E106" i="30"/>
  <c r="E107" i="30"/>
  <c r="E108" i="30"/>
  <c r="E109" i="30"/>
  <c r="E110" i="30"/>
  <c r="E111" i="30"/>
  <c r="E112" i="30"/>
  <c r="E113" i="30"/>
  <c r="E114" i="30"/>
  <c r="E115" i="30"/>
  <c r="E116" i="30"/>
  <c r="E117" i="30"/>
  <c r="E118" i="30"/>
  <c r="E119" i="30"/>
  <c r="E120" i="30"/>
  <c r="E121" i="30"/>
  <c r="E122" i="30"/>
  <c r="E123" i="30"/>
  <c r="E124" i="30"/>
  <c r="E125" i="30"/>
  <c r="E126" i="30"/>
  <c r="E127" i="30"/>
  <c r="E128" i="30"/>
  <c r="E129" i="30"/>
  <c r="E130" i="30"/>
  <c r="E131" i="30"/>
  <c r="E132" i="30"/>
  <c r="E133" i="30"/>
  <c r="E134" i="30"/>
  <c r="E135" i="30"/>
  <c r="E136" i="30"/>
  <c r="E137" i="30"/>
  <c r="E138" i="30"/>
  <c r="E139" i="30"/>
  <c r="E140" i="30"/>
  <c r="E141" i="30"/>
  <c r="E142" i="30"/>
  <c r="E143" i="30"/>
  <c r="E144" i="30"/>
  <c r="E145" i="30"/>
  <c r="E146" i="30"/>
  <c r="E147" i="30"/>
  <c r="E148" i="30"/>
  <c r="E149" i="30"/>
  <c r="E150" i="30"/>
  <c r="E151" i="30"/>
  <c r="E152" i="30"/>
  <c r="E153" i="30"/>
  <c r="E154" i="30"/>
  <c r="E155" i="30"/>
  <c r="E156" i="30"/>
  <c r="E157" i="30"/>
  <c r="E158" i="30"/>
  <c r="E159" i="30"/>
  <c r="E160" i="30"/>
  <c r="E161" i="30"/>
  <c r="E162" i="30"/>
  <c r="E163" i="30"/>
  <c r="E164" i="30"/>
  <c r="E165" i="30"/>
  <c r="E166" i="30"/>
  <c r="E167" i="30"/>
  <c r="E168" i="30"/>
  <c r="E169" i="30"/>
  <c r="E170" i="30"/>
  <c r="E171" i="30"/>
  <c r="E172" i="30"/>
  <c r="E173" i="30"/>
  <c r="E174" i="30"/>
  <c r="E175" i="30"/>
  <c r="E176" i="30"/>
  <c r="E177" i="30"/>
  <c r="E178" i="30"/>
  <c r="E179" i="30"/>
  <c r="E180" i="30"/>
  <c r="E181" i="30"/>
  <c r="E182" i="30"/>
  <c r="E183" i="30"/>
  <c r="E184" i="30"/>
  <c r="E185" i="30"/>
  <c r="E186" i="30"/>
  <c r="E187" i="30"/>
  <c r="E188" i="30"/>
  <c r="E189" i="30"/>
  <c r="E190" i="30"/>
  <c r="E191" i="30"/>
  <c r="E192" i="30"/>
  <c r="E193" i="30"/>
  <c r="E194" i="30"/>
  <c r="E195" i="30"/>
  <c r="E196" i="30"/>
  <c r="E197" i="30"/>
  <c r="E198" i="30"/>
  <c r="E199" i="30"/>
  <c r="E200" i="30"/>
  <c r="E201" i="30"/>
  <c r="E202" i="30"/>
  <c r="E203" i="30"/>
  <c r="E204" i="30"/>
  <c r="E205" i="30"/>
  <c r="E206" i="30"/>
  <c r="E207" i="30"/>
  <c r="E208" i="30"/>
  <c r="E209" i="30"/>
  <c r="E210" i="30"/>
  <c r="E211" i="30"/>
  <c r="E212" i="30"/>
  <c r="E213" i="30"/>
  <c r="E214" i="30"/>
  <c r="E215" i="30"/>
  <c r="E216" i="30"/>
  <c r="E217" i="30"/>
  <c r="E218" i="30"/>
  <c r="E219" i="30"/>
  <c r="E220" i="30"/>
  <c r="E221" i="30"/>
  <c r="E222" i="30"/>
  <c r="E223" i="30"/>
  <c r="E224" i="30"/>
  <c r="E225" i="30"/>
  <c r="E226" i="30"/>
  <c r="E227" i="30"/>
  <c r="E228" i="30"/>
  <c r="E229" i="30"/>
  <c r="E230" i="30"/>
  <c r="E231" i="30"/>
  <c r="E232" i="30"/>
  <c r="E233" i="30"/>
  <c r="E234" i="30"/>
  <c r="E235" i="30"/>
  <c r="E236" i="30"/>
  <c r="E237" i="30"/>
  <c r="E238" i="30"/>
  <c r="E239" i="30"/>
  <c r="E240" i="30"/>
  <c r="E241" i="30"/>
  <c r="E242" i="30"/>
  <c r="E243" i="30"/>
  <c r="E244" i="30"/>
  <c r="E245" i="30"/>
  <c r="E246" i="30"/>
  <c r="E247" i="30"/>
  <c r="E248" i="30"/>
  <c r="E249" i="30"/>
  <c r="E250" i="30"/>
  <c r="E251" i="30"/>
  <c r="E252" i="30"/>
  <c r="E253" i="30"/>
  <c r="E254" i="30"/>
  <c r="E255" i="30"/>
  <c r="E256" i="30"/>
  <c r="E257" i="30"/>
  <c r="E258" i="30"/>
  <c r="E259" i="30"/>
  <c r="E260" i="30"/>
  <c r="E261" i="30"/>
  <c r="E262" i="30"/>
  <c r="E263" i="30"/>
  <c r="E264" i="30"/>
  <c r="E265" i="30"/>
  <c r="E266" i="30"/>
  <c r="E267" i="30"/>
  <c r="E268" i="30"/>
  <c r="E269" i="30"/>
  <c r="E270" i="30"/>
  <c r="E271" i="30"/>
  <c r="E272" i="30"/>
  <c r="E273" i="30"/>
  <c r="E274" i="30"/>
  <c r="E275" i="30"/>
  <c r="E276" i="30"/>
  <c r="E277" i="30"/>
  <c r="E278" i="30"/>
  <c r="E279" i="30"/>
  <c r="E280" i="30"/>
  <c r="E281" i="30"/>
  <c r="E282" i="30"/>
  <c r="E283" i="30"/>
  <c r="E284" i="30"/>
  <c r="E285" i="30"/>
  <c r="E286" i="30"/>
  <c r="E287" i="30"/>
  <c r="E288" i="30"/>
  <c r="E289" i="30"/>
  <c r="E290" i="30"/>
  <c r="E291" i="30"/>
  <c r="E292" i="30"/>
  <c r="E293" i="30"/>
  <c r="E294" i="30"/>
  <c r="E295" i="30"/>
  <c r="E296" i="30"/>
  <c r="E297" i="30"/>
  <c r="E298" i="30"/>
  <c r="E299" i="30"/>
  <c r="E300" i="30"/>
  <c r="E301" i="30"/>
  <c r="E302" i="30"/>
  <c r="E303" i="30"/>
  <c r="E304" i="30"/>
  <c r="E305" i="30"/>
  <c r="E306" i="30"/>
  <c r="E307" i="30"/>
  <c r="E308" i="30"/>
  <c r="E309" i="30"/>
  <c r="E310" i="30"/>
  <c r="E311" i="30"/>
  <c r="E312" i="30"/>
  <c r="E313" i="30"/>
  <c r="E314" i="30"/>
  <c r="E315" i="30"/>
  <c r="E316" i="30"/>
  <c r="E317" i="30"/>
  <c r="E318" i="30"/>
  <c r="E319" i="30"/>
  <c r="E320" i="30"/>
  <c r="E321" i="30"/>
  <c r="E322" i="30"/>
  <c r="E323" i="30"/>
  <c r="E324" i="30"/>
  <c r="E325" i="30"/>
  <c r="E326" i="30"/>
  <c r="E327" i="30"/>
  <c r="E328" i="30"/>
  <c r="E329" i="30"/>
  <c r="E330" i="30"/>
  <c r="E331" i="30"/>
  <c r="E332" i="30"/>
  <c r="E333" i="30"/>
  <c r="E334" i="30"/>
  <c r="E335" i="30"/>
  <c r="E336" i="30"/>
  <c r="E337" i="30"/>
  <c r="E338" i="30"/>
  <c r="E339" i="30"/>
  <c r="E340" i="30"/>
  <c r="E341" i="30"/>
  <c r="E342" i="30"/>
  <c r="E343" i="30"/>
  <c r="E344" i="30"/>
  <c r="E345" i="30"/>
  <c r="E346" i="30"/>
  <c r="E347" i="30"/>
  <c r="E348" i="30"/>
  <c r="E349" i="30"/>
  <c r="E350" i="30"/>
  <c r="E351" i="30"/>
  <c r="E352" i="30"/>
  <c r="E353" i="30"/>
  <c r="E354" i="30"/>
  <c r="E355" i="30"/>
  <c r="E356" i="30"/>
  <c r="E357" i="30"/>
  <c r="E358" i="30"/>
  <c r="E359" i="30"/>
  <c r="E360" i="30"/>
  <c r="E361" i="30"/>
  <c r="E362" i="30"/>
  <c r="E363" i="30"/>
  <c r="E364" i="30"/>
  <c r="E365" i="30"/>
  <c r="E366" i="30"/>
  <c r="E367" i="30"/>
  <c r="E368" i="30"/>
  <c r="E369" i="30"/>
  <c r="E370" i="30"/>
  <c r="E371" i="30"/>
  <c r="E372" i="30"/>
  <c r="E373" i="30"/>
  <c r="E374" i="30"/>
  <c r="E375" i="30"/>
  <c r="E376" i="30"/>
  <c r="E377" i="30"/>
  <c r="E378" i="30"/>
  <c r="E379" i="30"/>
  <c r="E380" i="30"/>
  <c r="E381" i="30"/>
  <c r="E382" i="30"/>
  <c r="E383" i="30"/>
  <c r="E384" i="30"/>
  <c r="E385" i="30"/>
  <c r="E386" i="30"/>
  <c r="E387" i="30"/>
  <c r="E388" i="30"/>
  <c r="E389" i="30"/>
  <c r="E390" i="30"/>
  <c r="E391" i="30"/>
  <c r="E392" i="30"/>
  <c r="E393" i="30"/>
  <c r="E394" i="30"/>
  <c r="E395" i="30"/>
  <c r="E396" i="30"/>
  <c r="E397" i="30"/>
  <c r="E398" i="30"/>
  <c r="E399" i="30"/>
  <c r="E400" i="30"/>
  <c r="E401" i="30"/>
  <c r="E402" i="30"/>
  <c r="E403" i="30"/>
  <c r="E404" i="30"/>
  <c r="E405" i="30"/>
  <c r="E406" i="30"/>
  <c r="E407" i="30"/>
  <c r="E408" i="30"/>
  <c r="E409" i="30"/>
  <c r="E410" i="30"/>
  <c r="E411" i="30"/>
  <c r="E412" i="30"/>
  <c r="E413" i="30"/>
  <c r="E414" i="30"/>
  <c r="E415" i="30"/>
  <c r="E416" i="30"/>
  <c r="E417" i="30"/>
  <c r="E418" i="30"/>
  <c r="E419" i="30"/>
  <c r="E420" i="30"/>
  <c r="E421" i="30"/>
  <c r="E422" i="30"/>
  <c r="E423" i="30"/>
  <c r="E424" i="30"/>
  <c r="E425" i="30"/>
  <c r="E426" i="30"/>
  <c r="E427" i="30"/>
  <c r="E428" i="30"/>
  <c r="E429" i="30"/>
  <c r="E430" i="30"/>
  <c r="E431" i="30"/>
  <c r="E432" i="30"/>
  <c r="E433" i="30"/>
  <c r="E434" i="30"/>
  <c r="E435" i="30"/>
  <c r="E436" i="30"/>
  <c r="E437" i="30"/>
  <c r="E438" i="30"/>
  <c r="E439" i="30"/>
  <c r="E440" i="30"/>
  <c r="E441" i="30"/>
  <c r="E442" i="30"/>
  <c r="E443" i="30"/>
  <c r="E444" i="30"/>
  <c r="E445" i="30"/>
  <c r="E446" i="30"/>
  <c r="E447" i="30"/>
  <c r="E448" i="30"/>
  <c r="E449" i="30"/>
  <c r="E450" i="30"/>
  <c r="E451" i="30"/>
  <c r="E452" i="30"/>
  <c r="E453" i="30"/>
  <c r="E454" i="30"/>
  <c r="E455" i="30"/>
  <c r="E456" i="30"/>
  <c r="E457" i="30"/>
  <c r="E458" i="30"/>
  <c r="E459" i="30"/>
  <c r="E460" i="30"/>
  <c r="E461" i="30"/>
  <c r="E462" i="30"/>
  <c r="E463" i="30"/>
  <c r="E464" i="30"/>
  <c r="E465" i="30"/>
  <c r="E466" i="30"/>
  <c r="E467" i="30"/>
  <c r="E468" i="30"/>
  <c r="E469" i="30"/>
  <c r="E470" i="30"/>
  <c r="E471" i="30"/>
  <c r="E472" i="30"/>
  <c r="E473" i="30"/>
  <c r="E474" i="30"/>
  <c r="E475" i="30"/>
  <c r="E476" i="30"/>
  <c r="E477" i="30"/>
  <c r="E478" i="30"/>
  <c r="E479" i="30"/>
  <c r="E480" i="30"/>
  <c r="E481" i="30"/>
  <c r="E482" i="30"/>
  <c r="E483" i="30"/>
  <c r="E484" i="30"/>
  <c r="E485" i="30"/>
  <c r="E486" i="30"/>
  <c r="E487" i="30"/>
  <c r="E488" i="30"/>
  <c r="E489" i="30"/>
  <c r="E490" i="30"/>
  <c r="E491" i="30"/>
  <c r="E492" i="30"/>
  <c r="E493" i="30"/>
  <c r="E494" i="30"/>
  <c r="E495" i="30"/>
  <c r="E496" i="30"/>
  <c r="E497" i="30"/>
  <c r="E498" i="30"/>
  <c r="E499" i="30"/>
  <c r="E500" i="30"/>
  <c r="E501" i="30"/>
  <c r="E502" i="30"/>
  <c r="E503" i="30"/>
  <c r="E504" i="30"/>
  <c r="E505" i="30"/>
  <c r="E506" i="30"/>
  <c r="E507" i="30"/>
  <c r="E508" i="30"/>
  <c r="E509" i="30"/>
  <c r="E510" i="30"/>
  <c r="E511" i="30"/>
  <c r="E512" i="30"/>
  <c r="E513" i="30"/>
  <c r="E514" i="30"/>
  <c r="E515" i="30"/>
  <c r="E516" i="30"/>
  <c r="E517" i="30"/>
  <c r="E518" i="30"/>
  <c r="E519" i="30"/>
  <c r="E520" i="30"/>
  <c r="E521" i="30"/>
  <c r="E522" i="30"/>
  <c r="E523" i="30"/>
  <c r="E524" i="30"/>
  <c r="E525" i="30"/>
  <c r="E526" i="30"/>
  <c r="E527" i="30"/>
  <c r="E528" i="30"/>
  <c r="E529" i="30"/>
  <c r="E530" i="30"/>
  <c r="E531" i="30"/>
  <c r="E532" i="30"/>
  <c r="E533" i="30"/>
  <c r="E534" i="30"/>
  <c r="E535" i="30"/>
  <c r="E536" i="30"/>
  <c r="E537" i="30"/>
  <c r="E538" i="30"/>
  <c r="E539" i="30"/>
  <c r="E540" i="30"/>
  <c r="E541" i="30"/>
  <c r="E542" i="30"/>
  <c r="E543" i="30"/>
  <c r="E544" i="30"/>
  <c r="E545" i="30"/>
  <c r="E546" i="30"/>
  <c r="E547" i="30"/>
  <c r="E548" i="30"/>
  <c r="E549" i="30"/>
  <c r="E550" i="30"/>
  <c r="E551" i="30"/>
  <c r="E552" i="30"/>
  <c r="E553" i="30"/>
  <c r="E554" i="30"/>
  <c r="E555" i="30"/>
  <c r="E556" i="30"/>
  <c r="E557" i="30"/>
  <c r="E558" i="30"/>
  <c r="E559" i="30"/>
  <c r="E560" i="30"/>
  <c r="E561" i="30"/>
  <c r="E562" i="30"/>
  <c r="E563" i="30"/>
  <c r="E564" i="30"/>
  <c r="E565" i="30"/>
  <c r="E566" i="30"/>
  <c r="E567" i="30"/>
  <c r="E568" i="30"/>
  <c r="E569" i="30"/>
  <c r="E570" i="30"/>
  <c r="E571" i="30"/>
  <c r="E572" i="30"/>
  <c r="E573" i="30"/>
  <c r="E574" i="30"/>
  <c r="E575" i="30"/>
  <c r="E576" i="30"/>
  <c r="E577" i="30"/>
  <c r="E578" i="30"/>
  <c r="E579" i="30"/>
  <c r="E580" i="30"/>
  <c r="E581" i="30"/>
  <c r="E582" i="30"/>
  <c r="E583" i="30"/>
  <c r="E584" i="30"/>
  <c r="E585" i="30"/>
  <c r="E586" i="30"/>
  <c r="E587" i="30"/>
  <c r="E588" i="30"/>
  <c r="E589" i="30"/>
  <c r="E590" i="30"/>
  <c r="E591" i="30"/>
  <c r="E592" i="30"/>
  <c r="E593" i="30"/>
  <c r="E594" i="30"/>
  <c r="E595" i="30"/>
  <c r="E596" i="30"/>
  <c r="E597" i="30"/>
  <c r="E598" i="30"/>
  <c r="E599" i="30"/>
  <c r="E600" i="30"/>
  <c r="E601" i="30"/>
  <c r="E602" i="30"/>
  <c r="E603" i="30"/>
  <c r="E604" i="30"/>
  <c r="E605" i="30"/>
  <c r="E606" i="30"/>
  <c r="E607" i="30"/>
  <c r="E608" i="30"/>
  <c r="E609" i="30"/>
  <c r="E610" i="30"/>
  <c r="E611" i="30"/>
  <c r="E612" i="30"/>
  <c r="E613" i="30"/>
  <c r="E614" i="30"/>
  <c r="E615" i="30"/>
  <c r="E616" i="30"/>
  <c r="E617" i="30"/>
  <c r="E618" i="30"/>
  <c r="E619" i="30"/>
  <c r="E620" i="30"/>
  <c r="E621" i="30"/>
  <c r="E622" i="30"/>
  <c r="E623" i="30"/>
  <c r="E624" i="30"/>
  <c r="E625" i="30"/>
  <c r="E626" i="30"/>
  <c r="E627" i="30"/>
  <c r="E628" i="30"/>
  <c r="E629" i="30"/>
  <c r="E630" i="30"/>
  <c r="E631" i="30"/>
  <c r="E632" i="30"/>
  <c r="E633" i="30"/>
  <c r="E634" i="30"/>
  <c r="E635" i="30"/>
  <c r="E636" i="30"/>
  <c r="E637" i="30"/>
  <c r="E638" i="30"/>
  <c r="E639" i="30"/>
  <c r="E640" i="30"/>
  <c r="E641" i="30"/>
  <c r="E642" i="30"/>
  <c r="E643" i="30"/>
  <c r="E644" i="30"/>
  <c r="E645" i="30"/>
  <c r="E646" i="30"/>
  <c r="E647" i="30"/>
  <c r="E648" i="30"/>
  <c r="E649" i="30"/>
  <c r="E650" i="30"/>
  <c r="E651" i="30"/>
  <c r="E652" i="30"/>
  <c r="E653" i="30"/>
  <c r="E654" i="30"/>
  <c r="E655" i="30"/>
  <c r="E656" i="30"/>
  <c r="E657" i="30"/>
  <c r="E658" i="30"/>
  <c r="E659" i="30"/>
  <c r="E660" i="30"/>
  <c r="E661" i="30"/>
  <c r="E662" i="30"/>
  <c r="E663" i="30"/>
  <c r="E664" i="30"/>
  <c r="E665" i="30"/>
  <c r="E666" i="30"/>
  <c r="E667" i="30"/>
  <c r="E668" i="30"/>
  <c r="E669" i="30"/>
  <c r="E670" i="30"/>
  <c r="E671" i="30"/>
  <c r="E672" i="30"/>
  <c r="E673" i="30"/>
  <c r="E674" i="30"/>
  <c r="E675" i="30"/>
  <c r="E676" i="30"/>
  <c r="E677" i="30"/>
  <c r="E678" i="30"/>
  <c r="E679" i="30"/>
  <c r="E680" i="30"/>
  <c r="E681" i="30"/>
  <c r="E682" i="30"/>
  <c r="E683" i="30"/>
  <c r="E684" i="30"/>
  <c r="E685" i="30"/>
  <c r="E686" i="30"/>
  <c r="E687" i="30"/>
  <c r="E688" i="30"/>
  <c r="E689" i="30"/>
  <c r="E690" i="30"/>
  <c r="E691" i="30"/>
  <c r="E692" i="30"/>
  <c r="E693" i="30"/>
  <c r="E694" i="30"/>
  <c r="E695" i="30"/>
  <c r="E696" i="30"/>
  <c r="E697" i="30"/>
  <c r="E698" i="30"/>
  <c r="E699" i="30"/>
  <c r="E700" i="30"/>
  <c r="E701" i="30"/>
  <c r="E702" i="30"/>
  <c r="E703" i="30"/>
  <c r="E704" i="30"/>
  <c r="E705" i="30"/>
  <c r="E706" i="30"/>
  <c r="E707" i="30"/>
  <c r="E708" i="30"/>
  <c r="E709" i="30"/>
  <c r="E710" i="30"/>
  <c r="E711" i="30"/>
  <c r="E712" i="30"/>
  <c r="E713" i="30"/>
  <c r="E714" i="30"/>
  <c r="E715" i="30"/>
  <c r="E716" i="30"/>
  <c r="E717" i="30"/>
  <c r="E718" i="30"/>
  <c r="E719" i="30"/>
  <c r="E720" i="30"/>
  <c r="E721" i="30"/>
  <c r="E722" i="30"/>
  <c r="E723" i="30"/>
  <c r="E724" i="30"/>
  <c r="E725" i="30"/>
  <c r="E726" i="30"/>
  <c r="E727" i="30"/>
  <c r="E728" i="30"/>
  <c r="E729" i="30"/>
  <c r="E730" i="30"/>
  <c r="E731" i="30"/>
  <c r="E732" i="30"/>
  <c r="E733" i="30"/>
  <c r="E734" i="30"/>
  <c r="E735" i="30"/>
  <c r="E736" i="30"/>
  <c r="E737" i="30"/>
  <c r="E738" i="30"/>
  <c r="E739" i="30"/>
  <c r="E740" i="30"/>
  <c r="E741" i="30"/>
  <c r="E742" i="30"/>
  <c r="E743" i="30"/>
  <c r="E744" i="30"/>
  <c r="E745" i="30"/>
  <c r="E746" i="30"/>
  <c r="E747" i="30"/>
  <c r="E748" i="30"/>
  <c r="E749" i="30"/>
  <c r="E750" i="30"/>
  <c r="E751" i="30"/>
  <c r="E752" i="30"/>
  <c r="E753" i="30"/>
  <c r="E754" i="30"/>
  <c r="E755" i="30"/>
  <c r="E756" i="30"/>
  <c r="E757" i="30"/>
  <c r="E758" i="30"/>
  <c r="E759" i="30"/>
  <c r="EO21" i="30"/>
  <c r="EX21" i="30"/>
  <c r="EY21" i="30"/>
  <c r="FB21" i="30"/>
  <c r="FC21" i="30"/>
  <c r="FD21" i="30"/>
  <c r="FE21" i="30"/>
  <c r="Y2" i="54"/>
  <c r="Y3" i="54"/>
  <c r="Y4" i="54"/>
  <c r="Y5" i="54"/>
  <c r="Y6" i="54"/>
  <c r="Y7" i="54"/>
  <c r="Y8" i="54"/>
  <c r="Y9" i="54"/>
  <c r="Y10" i="54"/>
  <c r="Y11" i="54"/>
  <c r="Y12" i="54"/>
  <c r="Y13" i="54"/>
  <c r="Y14" i="54"/>
  <c r="Y15" i="54"/>
  <c r="Y16" i="54"/>
  <c r="Y17" i="54"/>
  <c r="Y18" i="54"/>
  <c r="Y19" i="54"/>
  <c r="Y20" i="54"/>
  <c r="Y21" i="54"/>
  <c r="Y22" i="54"/>
  <c r="Y23" i="54"/>
  <c r="Y24" i="54"/>
  <c r="Y25" i="54"/>
  <c r="Y26" i="54"/>
  <c r="Y27" i="54"/>
  <c r="Y28" i="54"/>
  <c r="Y29" i="54"/>
  <c r="Y30" i="54"/>
  <c r="Y31" i="54"/>
  <c r="Y32" i="54"/>
  <c r="Y33" i="54"/>
  <c r="Y34" i="54"/>
  <c r="Y35" i="54"/>
  <c r="Y36" i="54"/>
  <c r="Y37" i="54"/>
  <c r="Y38" i="54"/>
  <c r="Y39" i="54"/>
  <c r="Y40" i="54"/>
  <c r="Y41" i="54"/>
  <c r="Y42" i="54"/>
  <c r="Y43" i="54"/>
  <c r="Y44" i="54"/>
  <c r="Y45" i="54"/>
  <c r="Y46" i="54"/>
  <c r="Y47" i="54"/>
  <c r="Y48" i="54"/>
  <c r="Y49" i="54"/>
  <c r="Y50" i="54"/>
  <c r="Y51" i="54"/>
  <c r="Y52" i="54"/>
  <c r="Y53" i="54"/>
  <c r="Y54" i="54"/>
  <c r="Y55" i="54"/>
  <c r="Y56" i="54"/>
  <c r="Y57" i="54"/>
  <c r="Y58" i="54"/>
  <c r="Y59" i="54"/>
  <c r="Y60" i="54"/>
  <c r="Y61" i="54"/>
  <c r="Y62" i="54"/>
  <c r="Y63" i="54"/>
  <c r="Y64" i="54"/>
  <c r="Y65" i="54"/>
  <c r="Y66" i="54"/>
  <c r="Y67" i="54"/>
  <c r="Y68" i="54"/>
  <c r="Y69" i="54"/>
  <c r="Y70" i="54"/>
  <c r="Y71" i="54"/>
  <c r="Y72" i="54"/>
  <c r="Y73" i="54"/>
  <c r="Y74" i="54"/>
  <c r="Y75" i="54"/>
  <c r="Y76" i="54"/>
  <c r="Y77" i="54"/>
  <c r="Y78" i="54"/>
  <c r="Y79" i="54"/>
  <c r="Y80" i="54"/>
  <c r="Y81" i="54"/>
  <c r="Y82" i="54"/>
  <c r="Y83" i="54"/>
  <c r="Y84" i="54"/>
  <c r="Y85" i="54"/>
  <c r="Y86" i="54"/>
  <c r="Y87" i="54"/>
  <c r="Y88" i="54"/>
  <c r="Y89" i="54"/>
  <c r="Y90" i="54"/>
  <c r="Y91" i="54"/>
  <c r="Y92" i="54"/>
  <c r="Y93" i="54"/>
  <c r="Y94" i="54"/>
  <c r="Y95" i="54"/>
  <c r="Y96" i="54"/>
  <c r="Y97" i="54"/>
  <c r="Y98" i="54"/>
  <c r="Y99" i="54"/>
  <c r="Y100" i="54"/>
  <c r="Y101" i="54"/>
  <c r="Y102" i="54"/>
  <c r="Y103" i="54"/>
  <c r="Y104" i="54"/>
  <c r="Y105" i="54"/>
  <c r="Y106" i="54"/>
  <c r="Y107" i="54"/>
  <c r="Y108" i="54"/>
  <c r="Y109" i="54"/>
  <c r="Y110" i="54"/>
  <c r="Y111" i="54"/>
  <c r="Y112" i="54"/>
  <c r="Y113" i="54"/>
  <c r="Y114" i="54"/>
  <c r="Y115" i="54"/>
  <c r="Y116" i="54"/>
  <c r="Y117" i="54"/>
  <c r="Y118" i="54"/>
  <c r="Y119" i="54"/>
  <c r="Y120" i="54"/>
  <c r="Y121" i="54"/>
  <c r="Y122" i="54"/>
  <c r="Y123" i="54"/>
  <c r="Y124" i="54"/>
  <c r="Y125" i="54"/>
  <c r="Y126" i="54"/>
  <c r="Y127" i="54"/>
  <c r="Y128" i="54"/>
  <c r="Y129" i="54"/>
  <c r="Y130" i="54"/>
  <c r="Y131" i="54"/>
  <c r="Y132" i="54"/>
  <c r="Y133" i="54"/>
  <c r="Y134" i="54"/>
  <c r="Y135" i="54"/>
  <c r="Y136" i="54"/>
  <c r="Y137" i="54"/>
  <c r="Y138" i="54"/>
  <c r="Y139" i="54"/>
  <c r="Y140" i="54"/>
  <c r="Y141" i="54"/>
  <c r="Y142" i="54"/>
  <c r="Y143" i="54"/>
  <c r="Y144" i="54"/>
  <c r="Y145" i="54"/>
  <c r="Y146" i="54"/>
  <c r="Y147" i="54"/>
  <c r="Y148" i="54"/>
  <c r="Y149" i="54"/>
  <c r="Y150" i="54"/>
  <c r="Y151" i="54"/>
  <c r="Y152" i="54"/>
  <c r="Y153" i="54"/>
  <c r="Y154" i="54"/>
  <c r="Y155" i="54"/>
  <c r="Y156" i="54"/>
  <c r="Y157" i="54"/>
  <c r="Y158" i="54"/>
  <c r="Y159" i="54"/>
  <c r="Y160" i="54"/>
  <c r="Y161" i="54"/>
  <c r="Y162" i="54"/>
  <c r="Y163" i="54"/>
  <c r="Y164" i="54"/>
  <c r="Y165" i="54"/>
  <c r="Y166" i="54"/>
  <c r="Y167" i="54"/>
  <c r="Y168" i="54"/>
  <c r="Y169" i="54"/>
  <c r="Y170" i="54"/>
  <c r="Y171" i="54"/>
  <c r="Y172" i="54"/>
  <c r="Y173" i="54"/>
  <c r="Y174" i="54"/>
  <c r="Y175" i="54"/>
  <c r="Y176" i="54"/>
  <c r="Y177" i="54"/>
  <c r="Y178" i="54"/>
  <c r="Y179" i="54"/>
  <c r="Y180" i="54"/>
  <c r="Y181" i="54"/>
  <c r="Y182" i="54"/>
  <c r="Y183" i="54"/>
  <c r="Y184" i="54"/>
  <c r="Y185" i="54"/>
  <c r="Y186" i="54"/>
  <c r="Y187" i="54"/>
  <c r="Y188" i="54"/>
  <c r="Y189" i="54"/>
  <c r="Y190" i="54"/>
  <c r="Y191" i="54"/>
  <c r="Y192" i="54"/>
  <c r="Y193" i="54"/>
  <c r="Y194" i="54"/>
  <c r="Y195" i="54"/>
  <c r="Y196" i="54"/>
  <c r="Y197" i="54"/>
  <c r="Y198" i="54"/>
  <c r="Y199" i="54"/>
  <c r="Y200" i="54"/>
  <c r="Y201" i="54"/>
  <c r="Y202" i="54"/>
  <c r="Y203" i="54"/>
  <c r="Y204" i="54"/>
  <c r="Y205" i="54"/>
  <c r="Y206" i="54"/>
  <c r="Y207" i="54"/>
  <c r="Y208" i="54"/>
  <c r="Y209" i="54"/>
  <c r="Y210" i="54"/>
  <c r="Y211" i="54"/>
  <c r="Y212" i="54"/>
  <c r="Y213" i="54"/>
  <c r="Y214" i="54"/>
  <c r="Y215" i="54"/>
  <c r="Y216" i="54"/>
  <c r="Y217" i="54"/>
  <c r="Y218" i="54"/>
  <c r="Y219" i="54"/>
  <c r="Y220" i="54"/>
  <c r="Y221" i="54"/>
  <c r="Y222" i="54"/>
  <c r="Y223" i="54"/>
  <c r="Y224" i="54"/>
  <c r="Y225" i="54"/>
  <c r="Y226" i="54"/>
  <c r="Y227" i="54"/>
  <c r="Y228" i="54"/>
  <c r="Y229" i="54"/>
  <c r="Y230" i="54"/>
  <c r="Y231" i="54"/>
  <c r="Y232" i="54"/>
  <c r="Y233" i="54"/>
  <c r="Y234" i="54"/>
  <c r="Y235" i="54"/>
  <c r="Y236" i="54"/>
  <c r="Y237" i="54"/>
  <c r="Y238" i="54"/>
  <c r="Y239" i="54"/>
  <c r="Y240" i="54"/>
  <c r="Y241" i="54"/>
  <c r="Y242" i="54"/>
  <c r="Y243" i="54"/>
  <c r="Y244" i="54"/>
  <c r="Y245" i="54"/>
  <c r="Y246" i="54"/>
  <c r="Y247" i="54"/>
  <c r="Y248" i="54"/>
  <c r="Y249" i="54"/>
  <c r="Y250" i="54"/>
  <c r="Y251" i="54"/>
  <c r="Y252" i="54"/>
  <c r="Y253" i="54"/>
  <c r="Y254" i="54"/>
  <c r="Y255" i="54"/>
  <c r="Y256" i="54"/>
  <c r="Y257" i="54"/>
  <c r="Y258" i="54"/>
  <c r="Y259" i="54"/>
  <c r="Y260" i="54"/>
  <c r="Y261" i="54"/>
  <c r="Y262" i="54"/>
  <c r="Y263" i="54"/>
  <c r="Y264" i="54"/>
  <c r="Y265" i="54"/>
  <c r="Y266" i="54"/>
  <c r="Y267" i="54"/>
  <c r="Y268" i="54"/>
  <c r="Y269" i="54"/>
  <c r="Y270" i="54"/>
  <c r="Y271" i="54"/>
  <c r="Y272" i="54"/>
  <c r="Y273" i="54"/>
  <c r="Y274" i="54"/>
  <c r="Y275" i="54"/>
  <c r="Y276" i="54"/>
  <c r="Y277" i="54"/>
  <c r="Y278" i="54"/>
  <c r="Y279" i="54"/>
  <c r="Y280" i="54"/>
  <c r="Y281" i="54"/>
  <c r="Y282" i="54"/>
  <c r="Y283" i="54"/>
  <c r="Y284" i="54"/>
  <c r="Y285" i="54"/>
  <c r="Y286" i="54"/>
  <c r="Y287" i="54"/>
  <c r="Y288" i="54"/>
  <c r="Y289" i="54"/>
  <c r="Y290" i="54"/>
  <c r="Y291" i="54"/>
  <c r="Y292" i="54"/>
  <c r="Y293" i="54"/>
  <c r="Y294" i="54"/>
  <c r="Y295" i="54"/>
  <c r="Y296" i="54"/>
  <c r="Y297" i="54"/>
  <c r="Y298" i="54"/>
  <c r="Y299" i="54"/>
  <c r="Y300" i="54"/>
  <c r="Y301" i="54"/>
  <c r="Y302" i="54"/>
  <c r="Y303" i="54"/>
  <c r="Y304" i="54"/>
  <c r="Y305" i="54"/>
  <c r="Y306" i="54"/>
  <c r="Y307" i="54"/>
  <c r="Y308" i="54"/>
  <c r="Y309" i="54"/>
  <c r="Y310" i="54"/>
  <c r="Y311" i="54"/>
  <c r="Y312" i="54"/>
  <c r="Y313" i="54"/>
  <c r="Y314" i="54"/>
  <c r="Y315" i="54"/>
  <c r="Y316" i="54"/>
  <c r="Y317" i="54"/>
  <c r="Y318" i="54"/>
  <c r="Y319" i="54"/>
  <c r="Y320" i="54"/>
  <c r="Y321" i="54"/>
  <c r="Y322" i="54"/>
  <c r="Y323" i="54"/>
  <c r="Y324" i="54"/>
  <c r="Y325" i="54"/>
  <c r="Y326" i="54"/>
  <c r="Y327" i="54"/>
  <c r="Y328" i="54"/>
  <c r="Y329" i="54"/>
  <c r="Y330" i="54"/>
  <c r="Y331" i="54"/>
  <c r="Y332" i="54"/>
  <c r="Y333" i="54"/>
  <c r="Y334" i="54"/>
  <c r="Y335" i="54"/>
  <c r="Y336" i="54"/>
  <c r="Y337" i="54"/>
  <c r="Y338" i="54"/>
  <c r="Y339" i="54"/>
  <c r="Y340" i="54"/>
  <c r="Y341" i="54"/>
  <c r="Y342" i="54"/>
  <c r="Y343" i="54"/>
  <c r="Y344" i="54"/>
  <c r="Y345" i="54"/>
  <c r="Y346" i="54"/>
  <c r="Y347" i="54"/>
  <c r="Y348" i="54"/>
  <c r="Y349" i="54"/>
  <c r="Y350" i="54"/>
  <c r="Y351" i="54"/>
  <c r="Y352" i="54"/>
  <c r="Y353" i="54"/>
  <c r="Y354" i="54"/>
  <c r="Y355" i="54"/>
  <c r="Y356" i="54"/>
  <c r="Y357" i="54"/>
  <c r="Y358" i="54"/>
  <c r="Y359" i="54"/>
  <c r="Y360" i="54"/>
  <c r="Y361" i="54"/>
  <c r="Y362" i="54"/>
  <c r="Y363" i="54"/>
  <c r="Y364" i="54"/>
  <c r="Y365" i="54"/>
  <c r="Y366" i="54"/>
  <c r="Y367" i="54"/>
  <c r="Y368" i="54"/>
  <c r="Y369" i="54"/>
  <c r="Y370" i="54"/>
  <c r="Y371" i="54"/>
  <c r="Y372" i="54"/>
  <c r="Y373" i="54"/>
  <c r="Y374" i="54"/>
  <c r="Y375" i="54"/>
  <c r="Y376" i="54"/>
  <c r="Y377" i="54"/>
  <c r="Y378" i="54"/>
  <c r="Y379" i="54"/>
  <c r="Y380" i="54"/>
  <c r="Y381" i="54"/>
  <c r="Y382" i="54"/>
  <c r="Y383" i="54"/>
  <c r="Y384" i="54"/>
  <c r="Y385" i="54"/>
  <c r="Y386" i="54"/>
  <c r="Y387" i="54"/>
  <c r="Y388" i="54"/>
  <c r="Y389" i="54"/>
  <c r="Y390" i="54"/>
  <c r="Y391" i="54"/>
  <c r="Y392" i="54"/>
  <c r="Y393" i="54"/>
  <c r="Y394" i="54"/>
  <c r="Y395" i="54"/>
  <c r="Y396" i="54"/>
  <c r="Y397" i="54"/>
  <c r="Y398" i="54"/>
  <c r="Y399" i="54"/>
  <c r="Y400" i="54"/>
  <c r="Y401" i="54"/>
  <c r="Y402" i="54"/>
  <c r="Y403" i="54"/>
  <c r="Y404" i="54"/>
  <c r="Y405" i="54"/>
  <c r="Y406" i="54"/>
  <c r="Y407" i="54"/>
  <c r="Y408" i="54"/>
  <c r="Y409" i="54"/>
  <c r="Y410" i="54"/>
  <c r="Y411" i="54"/>
  <c r="Y412" i="54"/>
  <c r="Y413" i="54"/>
  <c r="Y414" i="54"/>
  <c r="Y415" i="54"/>
  <c r="Y416" i="54"/>
  <c r="Y417" i="54"/>
  <c r="Y418" i="54"/>
  <c r="Y419" i="54"/>
  <c r="Y420" i="54"/>
  <c r="Y421" i="54"/>
  <c r="Y422" i="54"/>
  <c r="Y423" i="54"/>
  <c r="Y424" i="54"/>
  <c r="Y425" i="54"/>
  <c r="Y426" i="54"/>
  <c r="Y427" i="54"/>
  <c r="Y428" i="54"/>
  <c r="Y429" i="54"/>
  <c r="Y430" i="54"/>
  <c r="Y431" i="54"/>
  <c r="Y432" i="54"/>
  <c r="Y433" i="54"/>
  <c r="Y434" i="54"/>
  <c r="Y435" i="54"/>
  <c r="Y436" i="54"/>
  <c r="Y437" i="54"/>
  <c r="Y438" i="54"/>
  <c r="Y439" i="54"/>
  <c r="Y440" i="54"/>
  <c r="Y441" i="54"/>
  <c r="Y442" i="54"/>
  <c r="Y443" i="54"/>
  <c r="Y444" i="54"/>
  <c r="Y445" i="54"/>
  <c r="Y446" i="54"/>
  <c r="Y447" i="54"/>
  <c r="Y448" i="54"/>
  <c r="Y449" i="54"/>
  <c r="Y450" i="54"/>
  <c r="Y451" i="54"/>
  <c r="Y452" i="54"/>
  <c r="Y453" i="54"/>
  <c r="Y454" i="54"/>
  <c r="Y455" i="54"/>
  <c r="Y456" i="54"/>
  <c r="Y457" i="54"/>
  <c r="Y458" i="54"/>
  <c r="Y459" i="54"/>
  <c r="Y460" i="54"/>
  <c r="Y461" i="54"/>
  <c r="Y462" i="54"/>
  <c r="Y463" i="54"/>
  <c r="Y464" i="54"/>
  <c r="Y465" i="54"/>
  <c r="Y466" i="54"/>
  <c r="Y467" i="54"/>
  <c r="Y468" i="54"/>
  <c r="Y469" i="54"/>
  <c r="Y470" i="54"/>
  <c r="Y471" i="54"/>
  <c r="Y472" i="54"/>
  <c r="Y473" i="54"/>
  <c r="Y474" i="54"/>
  <c r="Y475" i="54"/>
  <c r="Y476" i="54"/>
  <c r="Y477" i="54"/>
  <c r="Y478" i="54"/>
  <c r="Y479" i="54"/>
  <c r="Y480" i="54"/>
  <c r="Y481" i="54"/>
  <c r="Y482" i="54"/>
  <c r="Y483" i="54"/>
  <c r="Y484" i="54"/>
  <c r="Y485" i="54"/>
  <c r="Y486" i="54"/>
  <c r="Y487" i="54"/>
  <c r="Y488" i="54"/>
  <c r="Y489" i="54"/>
  <c r="Y490" i="54"/>
  <c r="Y491" i="54"/>
  <c r="Y492" i="54"/>
  <c r="Y493" i="54"/>
  <c r="Y494" i="54"/>
  <c r="Y495" i="54"/>
  <c r="Y496" i="54"/>
  <c r="Y497" i="54"/>
  <c r="Y498" i="54"/>
  <c r="Y499" i="54"/>
  <c r="Y500" i="54"/>
  <c r="Y501" i="54"/>
  <c r="Y502" i="54"/>
  <c r="Y503" i="54"/>
  <c r="Y504" i="54"/>
  <c r="Y505" i="54"/>
  <c r="Y506" i="54"/>
  <c r="Y507" i="54"/>
  <c r="Y508" i="54"/>
  <c r="Y509" i="54"/>
  <c r="Y510" i="54"/>
  <c r="Y511" i="54"/>
  <c r="Y512" i="54"/>
  <c r="Y513" i="54"/>
  <c r="Y514" i="54"/>
  <c r="Y515" i="54"/>
  <c r="Y516" i="54"/>
  <c r="Y517" i="54"/>
  <c r="Y518" i="54"/>
  <c r="Y519" i="54"/>
  <c r="Y520" i="54"/>
  <c r="Y521" i="54"/>
  <c r="Y522" i="54"/>
  <c r="Y523" i="54"/>
  <c r="Y524" i="54"/>
  <c r="Y525" i="54"/>
  <c r="Y526" i="54"/>
  <c r="Y527" i="54"/>
  <c r="Y528" i="54"/>
  <c r="Y529" i="54"/>
  <c r="Y530" i="54"/>
  <c r="Y531" i="54"/>
  <c r="Y532" i="54"/>
  <c r="Y533" i="54"/>
  <c r="Y534" i="54"/>
  <c r="Y535" i="54"/>
  <c r="Y536" i="54"/>
  <c r="Y537" i="54"/>
  <c r="Y538" i="54"/>
  <c r="Y539" i="54"/>
  <c r="Y540" i="54"/>
  <c r="Y541" i="54"/>
  <c r="Y542" i="54"/>
  <c r="Y543" i="54"/>
  <c r="Y544" i="54"/>
  <c r="Y545" i="54"/>
  <c r="Y546" i="54"/>
  <c r="Y547" i="54"/>
  <c r="Y548" i="54"/>
  <c r="Y549" i="54"/>
  <c r="Y550" i="54"/>
  <c r="Y551" i="54"/>
  <c r="Y552" i="54"/>
  <c r="Y553" i="54"/>
  <c r="Y554" i="54"/>
  <c r="Y555" i="54"/>
  <c r="Y556" i="54"/>
  <c r="Y557" i="54"/>
  <c r="Y558" i="54"/>
  <c r="Y559" i="54"/>
  <c r="Y560" i="54"/>
  <c r="Y561" i="54"/>
  <c r="Y562" i="54"/>
  <c r="Y563" i="54"/>
  <c r="Y564" i="54"/>
  <c r="Y565" i="54"/>
  <c r="Y566" i="54"/>
  <c r="Y567" i="54"/>
  <c r="Y568" i="54"/>
  <c r="Y569" i="54"/>
  <c r="Y570" i="54"/>
  <c r="Y571" i="54"/>
  <c r="Y572" i="54"/>
  <c r="Y573" i="54"/>
  <c r="Y574" i="54"/>
  <c r="Y575" i="54"/>
  <c r="Y576" i="54"/>
  <c r="Y577" i="54"/>
  <c r="Y578" i="54"/>
  <c r="Y579" i="54"/>
  <c r="Y580" i="54"/>
  <c r="Y581" i="54"/>
  <c r="Y582" i="54"/>
  <c r="Y583" i="54"/>
  <c r="Y584" i="54"/>
  <c r="Y585" i="54"/>
  <c r="Y586" i="54"/>
  <c r="Y587" i="54"/>
  <c r="Y588" i="54"/>
  <c r="Y589" i="54"/>
  <c r="Y590" i="54"/>
  <c r="Y591" i="54"/>
  <c r="Y592" i="54"/>
  <c r="Y593" i="54"/>
  <c r="Y594" i="54"/>
  <c r="Y595" i="54"/>
  <c r="Y596" i="54"/>
  <c r="Y597" i="54"/>
  <c r="Y598" i="54"/>
  <c r="Y599" i="54"/>
  <c r="Y600" i="54"/>
  <c r="Y601" i="54"/>
  <c r="Y602" i="54"/>
  <c r="Y603" i="54"/>
  <c r="Y604" i="54"/>
  <c r="Y605" i="54"/>
  <c r="Y606" i="54"/>
  <c r="Y607" i="54"/>
  <c r="Y608" i="54"/>
  <c r="Y609" i="54"/>
  <c r="Y610" i="54"/>
  <c r="Y611" i="54"/>
  <c r="Y612" i="54"/>
  <c r="Y613" i="54"/>
  <c r="Y614" i="54"/>
  <c r="Y615" i="54"/>
  <c r="Y616" i="54"/>
  <c r="Y617" i="54"/>
  <c r="Y618" i="54"/>
  <c r="Y619" i="54"/>
  <c r="Y620" i="54"/>
  <c r="Y621" i="54"/>
  <c r="Y622" i="54"/>
  <c r="Y623" i="54"/>
  <c r="Y624" i="54"/>
  <c r="Y625" i="54"/>
  <c r="Y626" i="54"/>
  <c r="Y627" i="54"/>
  <c r="Y628" i="54"/>
  <c r="Y629" i="54"/>
  <c r="Y630" i="54"/>
  <c r="Y631" i="54"/>
  <c r="Y632" i="54"/>
  <c r="Y633" i="54"/>
  <c r="Y634" i="54"/>
  <c r="Y635" i="54"/>
  <c r="Y636" i="54"/>
  <c r="Y637" i="54"/>
  <c r="Y638" i="54"/>
  <c r="Y639" i="54"/>
  <c r="Y640" i="54"/>
  <c r="Y641" i="54"/>
  <c r="Y642" i="54"/>
  <c r="Y643" i="54"/>
  <c r="Y644" i="54"/>
  <c r="Y645" i="54"/>
  <c r="Y646" i="54"/>
  <c r="Y647" i="54"/>
  <c r="Y648" i="54"/>
  <c r="Y649" i="54"/>
  <c r="Y650" i="54"/>
  <c r="Y651" i="54"/>
  <c r="Y652" i="54"/>
  <c r="Y653" i="54"/>
  <c r="Y654" i="54"/>
  <c r="Y655" i="54"/>
  <c r="Y656" i="54"/>
  <c r="Y657" i="54"/>
  <c r="Y658" i="54"/>
  <c r="Y659" i="54"/>
  <c r="Y660" i="54"/>
  <c r="Y661" i="54"/>
  <c r="Y662" i="54"/>
  <c r="Y663" i="54"/>
  <c r="Y664" i="54"/>
  <c r="Y665" i="54"/>
  <c r="Y666" i="54"/>
  <c r="Y667" i="54"/>
  <c r="Y668" i="54"/>
  <c r="Y669" i="54"/>
  <c r="Y670" i="54"/>
  <c r="Y671" i="54"/>
  <c r="Y672" i="54"/>
  <c r="Y673" i="54"/>
  <c r="Y674" i="54"/>
  <c r="Y675" i="54"/>
  <c r="Y676" i="54"/>
  <c r="Y677" i="54"/>
  <c r="Y678" i="54"/>
  <c r="Y679" i="54"/>
  <c r="Y680" i="54"/>
  <c r="Y681" i="54"/>
  <c r="Y682" i="54"/>
  <c r="Y683" i="54"/>
  <c r="Y684" i="54"/>
  <c r="Y685" i="54"/>
  <c r="Y686" i="54"/>
  <c r="Y687" i="54"/>
  <c r="Y688" i="54"/>
  <c r="Y689" i="54"/>
  <c r="Y690" i="54"/>
  <c r="Y691" i="54"/>
  <c r="Y692" i="54"/>
  <c r="Y693" i="54"/>
  <c r="Y694" i="54"/>
  <c r="Y695" i="54"/>
  <c r="Y696" i="54"/>
  <c r="Y697" i="54"/>
  <c r="Y698" i="54"/>
  <c r="Y699" i="54"/>
  <c r="Y700" i="54"/>
  <c r="Y701" i="54"/>
  <c r="Y702" i="54"/>
  <c r="Y703" i="54"/>
  <c r="Y704" i="54"/>
  <c r="Y705" i="54"/>
  <c r="Y706" i="54"/>
  <c r="Y707" i="54"/>
  <c r="Y708" i="54"/>
  <c r="Y709" i="54"/>
  <c r="Y710" i="54"/>
  <c r="Y711" i="54"/>
  <c r="Y712" i="54"/>
  <c r="Y713" i="54"/>
  <c r="Y714" i="54"/>
  <c r="Y715" i="54"/>
  <c r="Y716" i="54"/>
  <c r="Y717" i="54"/>
  <c r="Y718" i="54"/>
  <c r="Y719" i="54"/>
  <c r="Y720" i="54"/>
  <c r="Y721" i="54"/>
  <c r="Y722" i="54"/>
  <c r="Y723" i="54"/>
  <c r="Y724" i="54"/>
  <c r="Y725" i="54"/>
  <c r="Y726" i="54"/>
  <c r="Y727" i="54"/>
  <c r="Y728" i="54"/>
  <c r="Y729" i="54"/>
  <c r="Y730" i="54"/>
  <c r="Y731" i="54"/>
  <c r="Y732" i="54"/>
  <c r="Y733" i="54"/>
  <c r="Y734" i="54"/>
  <c r="Y735" i="54"/>
  <c r="Y736" i="54"/>
  <c r="Y737" i="54"/>
  <c r="Y738" i="54"/>
  <c r="Y739" i="54"/>
  <c r="Y740" i="54"/>
  <c r="Y741" i="54"/>
  <c r="Y742" i="54"/>
  <c r="Y743" i="54"/>
  <c r="X20" i="47"/>
  <c r="X40" i="47"/>
  <c r="X60" i="47"/>
  <c r="AO3" i="47"/>
  <c r="AO23" i="47"/>
  <c r="V13" i="52"/>
  <c r="V14" i="52"/>
  <c r="V15" i="52"/>
  <c r="W11" i="52"/>
  <c r="W12" i="52"/>
  <c r="W13" i="52"/>
  <c r="W14" i="52"/>
  <c r="W15" i="52"/>
  <c r="W16" i="52"/>
  <c r="X11" i="52"/>
  <c r="X12" i="52"/>
  <c r="X13" i="52"/>
  <c r="X14" i="52"/>
  <c r="X15" i="52"/>
  <c r="X16" i="52"/>
  <c r="N16" i="52"/>
  <c r="O17" i="52"/>
  <c r="P17" i="52"/>
  <c r="Q17" i="52"/>
  <c r="T17" i="52"/>
  <c r="O18" i="52"/>
  <c r="P18" i="52"/>
  <c r="Q18" i="52"/>
  <c r="T18" i="52"/>
  <c r="O19" i="52"/>
  <c r="P19" i="52"/>
  <c r="Q19" i="52"/>
  <c r="T19" i="52"/>
  <c r="T26" i="52"/>
  <c r="T25" i="52"/>
  <c r="C5" i="58"/>
  <c r="C23" i="58"/>
  <c r="E23" i="58"/>
  <c r="C6" i="58"/>
  <c r="E6" i="58"/>
  <c r="C7" i="58"/>
  <c r="E7" i="58"/>
  <c r="C8" i="58"/>
  <c r="E8" i="58"/>
  <c r="C9" i="58"/>
  <c r="E9" i="58"/>
  <c r="C10" i="58"/>
  <c r="E10" i="58"/>
  <c r="C11" i="58"/>
  <c r="E11" i="58"/>
  <c r="C12" i="58"/>
  <c r="E12" i="58"/>
  <c r="C13" i="58"/>
  <c r="E13" i="58"/>
  <c r="C14" i="58"/>
  <c r="E14" i="58"/>
  <c r="C15" i="58"/>
  <c r="E15" i="58"/>
  <c r="C16" i="58"/>
  <c r="E16" i="58"/>
  <c r="C17" i="58"/>
  <c r="E17" i="58"/>
  <c r="C18" i="58"/>
  <c r="E18" i="58"/>
  <c r="C19" i="58"/>
  <c r="E19" i="58"/>
  <c r="C20" i="58"/>
  <c r="E20" i="58"/>
  <c r="C21" i="58"/>
  <c r="E21" i="58"/>
  <c r="C22" i="58"/>
  <c r="E22" i="58"/>
  <c r="C24" i="58"/>
  <c r="E24" i="58"/>
  <c r="C25" i="58"/>
  <c r="E25" i="58"/>
  <c r="C26" i="58"/>
  <c r="E26" i="58"/>
  <c r="C27" i="58"/>
  <c r="E27" i="58"/>
  <c r="C28" i="58"/>
  <c r="E28" i="58"/>
  <c r="C29" i="58"/>
  <c r="E29" i="58"/>
  <c r="C30" i="58"/>
  <c r="E30" i="58"/>
  <c r="C31" i="58"/>
  <c r="E31" i="58"/>
  <c r="C32" i="58"/>
  <c r="E32" i="58"/>
  <c r="C33" i="58"/>
  <c r="E33" i="58"/>
  <c r="C34" i="58"/>
  <c r="E34" i="58"/>
  <c r="C35" i="58"/>
  <c r="E35" i="58"/>
  <c r="C36" i="58"/>
  <c r="E36" i="58"/>
  <c r="C37" i="58"/>
  <c r="E37" i="58"/>
  <c r="C38" i="58"/>
  <c r="E38" i="58"/>
  <c r="C39" i="58"/>
  <c r="E39" i="58"/>
  <c r="C40" i="58"/>
  <c r="E40" i="58"/>
  <c r="C41" i="58"/>
  <c r="E41" i="58"/>
  <c r="C42" i="58"/>
  <c r="E42" i="58"/>
  <c r="C43" i="58"/>
  <c r="E43" i="58"/>
  <c r="C44" i="58"/>
  <c r="E44" i="58"/>
  <c r="C45" i="58"/>
  <c r="E45" i="58"/>
  <c r="C46" i="58"/>
  <c r="E46" i="58"/>
  <c r="C47" i="58"/>
  <c r="E47" i="58"/>
  <c r="C48" i="58"/>
  <c r="E48" i="58"/>
  <c r="C49" i="58"/>
  <c r="E49" i="58"/>
  <c r="C50" i="58"/>
  <c r="E50" i="58"/>
  <c r="C51" i="58"/>
  <c r="E51" i="58"/>
  <c r="C52" i="58"/>
  <c r="E52" i="58"/>
  <c r="C53" i="58"/>
  <c r="E53" i="58"/>
  <c r="C54" i="58"/>
  <c r="E54" i="58"/>
  <c r="C55" i="58"/>
  <c r="E55" i="58"/>
  <c r="C56" i="58"/>
  <c r="E56" i="58"/>
  <c r="C57" i="58"/>
  <c r="E57" i="58"/>
  <c r="C58" i="58"/>
  <c r="E58" i="58"/>
  <c r="C59" i="58"/>
  <c r="E59" i="58"/>
  <c r="C60" i="58"/>
  <c r="E60" i="58"/>
  <c r="C61" i="58"/>
  <c r="E61" i="58"/>
  <c r="C62" i="58"/>
  <c r="E62" i="58"/>
  <c r="C63" i="58"/>
  <c r="E63" i="58"/>
  <c r="C64" i="58"/>
  <c r="E64" i="58"/>
  <c r="C65" i="58"/>
  <c r="E65" i="58"/>
  <c r="C66" i="58"/>
  <c r="E66" i="58"/>
  <c r="C67" i="58"/>
  <c r="E67" i="58"/>
  <c r="C68" i="58"/>
  <c r="E68" i="58"/>
  <c r="C69" i="58"/>
  <c r="E69" i="58"/>
  <c r="C70" i="58"/>
  <c r="E70" i="58"/>
  <c r="C71" i="58"/>
  <c r="E71" i="58"/>
  <c r="C72" i="58"/>
  <c r="E72" i="58"/>
  <c r="C73" i="58"/>
  <c r="E73" i="58"/>
  <c r="C74" i="58"/>
  <c r="E74" i="58"/>
  <c r="C75" i="58"/>
  <c r="E75" i="58"/>
  <c r="C76" i="58"/>
  <c r="E76" i="58"/>
  <c r="C77" i="58"/>
  <c r="E77" i="58"/>
  <c r="C78" i="58"/>
  <c r="E78" i="58"/>
  <c r="C79" i="58"/>
  <c r="E79" i="58"/>
  <c r="C80" i="58"/>
  <c r="E80" i="58"/>
  <c r="C81" i="58"/>
  <c r="E81" i="58"/>
  <c r="C82" i="58"/>
  <c r="E82" i="58"/>
  <c r="C83" i="58"/>
  <c r="E83" i="58"/>
  <c r="C84" i="58"/>
  <c r="E84" i="58"/>
  <c r="C85" i="58"/>
  <c r="E85" i="58"/>
  <c r="C86" i="58"/>
  <c r="E86" i="58"/>
  <c r="C87" i="58"/>
  <c r="E87" i="58"/>
  <c r="C88" i="58"/>
  <c r="E88" i="58"/>
  <c r="C89" i="58"/>
  <c r="E89" i="58"/>
  <c r="C90" i="58"/>
  <c r="E90" i="58"/>
  <c r="C91" i="58"/>
  <c r="E91" i="58"/>
  <c r="C92" i="58"/>
  <c r="E92" i="58"/>
  <c r="C93" i="58"/>
  <c r="E93" i="58"/>
  <c r="C94" i="58"/>
  <c r="E94" i="58"/>
  <c r="C95" i="58"/>
  <c r="E95" i="58"/>
  <c r="C96" i="58"/>
  <c r="E96" i="58"/>
  <c r="C97" i="58"/>
  <c r="E97" i="58"/>
  <c r="C98" i="58"/>
  <c r="E98" i="58"/>
  <c r="C99" i="58"/>
  <c r="E99" i="58"/>
  <c r="C100" i="58"/>
  <c r="E100" i="58"/>
  <c r="C101" i="58"/>
  <c r="E101" i="58"/>
  <c r="C102" i="58"/>
  <c r="E102" i="58"/>
  <c r="C103" i="58"/>
  <c r="E103" i="58"/>
  <c r="C104" i="58"/>
  <c r="E104" i="58"/>
  <c r="C105" i="58"/>
  <c r="E105" i="58"/>
  <c r="AX4" i="47"/>
  <c r="BD4" i="47"/>
  <c r="AX5" i="47"/>
  <c r="BD5" i="47"/>
  <c r="AX6" i="47"/>
  <c r="BD6" i="47"/>
  <c r="AX7" i="47"/>
  <c r="BD7" i="47"/>
  <c r="AX8" i="47"/>
  <c r="BD8" i="47"/>
  <c r="AX9" i="47"/>
  <c r="BD9" i="47"/>
  <c r="AX10" i="47"/>
  <c r="BD10" i="47"/>
  <c r="AX11" i="47"/>
  <c r="BD11" i="47"/>
  <c r="AX12" i="47"/>
  <c r="BD12" i="47"/>
  <c r="AX13" i="47"/>
  <c r="BD13" i="47"/>
  <c r="AX14" i="47"/>
  <c r="BD14" i="47"/>
  <c r="AX15" i="47"/>
  <c r="BD15" i="47"/>
  <c r="AX16" i="47"/>
  <c r="BD16" i="47"/>
  <c r="AX17" i="47"/>
  <c r="BD17" i="47"/>
  <c r="AX18" i="47"/>
  <c r="BD18" i="47"/>
  <c r="AX19" i="47"/>
  <c r="BD19" i="47"/>
  <c r="BD22" i="47"/>
  <c r="AT24" i="47"/>
  <c r="O27" i="52"/>
  <c r="N27" i="52"/>
  <c r="W22" i="52"/>
  <c r="X22" i="52"/>
  <c r="W23" i="52"/>
  <c r="X23" i="52"/>
  <c r="T23" i="52"/>
  <c r="O20" i="52"/>
  <c r="P20" i="52"/>
  <c r="T13" i="52"/>
  <c r="T22" i="52"/>
  <c r="T12" i="52"/>
  <c r="W21" i="52"/>
  <c r="X21" i="52"/>
  <c r="T21" i="52"/>
  <c r="T11" i="52"/>
  <c r="Q20" i="52"/>
  <c r="S6" i="58"/>
  <c r="AJ6" i="58"/>
  <c r="AH6" i="58"/>
  <c r="AI6" i="58"/>
  <c r="T6" i="58"/>
  <c r="U6" i="58"/>
  <c r="V6" i="58"/>
  <c r="W6" i="58"/>
  <c r="X6" i="58"/>
  <c r="Y6" i="58"/>
  <c r="Z6" i="58"/>
  <c r="AA6" i="58"/>
  <c r="AB6" i="58"/>
  <c r="AC6" i="58"/>
  <c r="AD6" i="58"/>
  <c r="AE6" i="58"/>
  <c r="AF6" i="58"/>
  <c r="AG6" i="58"/>
  <c r="AY22" i="47"/>
  <c r="Y5" i="47"/>
  <c r="Y4" i="47"/>
  <c r="AD2" i="54"/>
  <c r="R3" i="47"/>
  <c r="U3" i="47"/>
  <c r="U4" i="47"/>
  <c r="U5" i="47"/>
  <c r="U6" i="47"/>
  <c r="U7" i="47"/>
  <c r="U8" i="47"/>
  <c r="U9" i="47"/>
  <c r="U10" i="47"/>
  <c r="U11" i="47"/>
  <c r="U12" i="47"/>
  <c r="U13" i="47"/>
  <c r="U14" i="47"/>
  <c r="U15" i="47"/>
  <c r="U16" i="47"/>
  <c r="U17" i="47"/>
  <c r="U18" i="47"/>
  <c r="U19" i="47"/>
  <c r="T3" i="47"/>
  <c r="T4" i="47"/>
  <c r="T5" i="47"/>
  <c r="T6" i="47"/>
  <c r="T7" i="47"/>
  <c r="T8" i="47"/>
  <c r="T9" i="47"/>
  <c r="T10" i="47"/>
  <c r="T11" i="47"/>
  <c r="T12" i="47"/>
  <c r="T13" i="47"/>
  <c r="T14" i="47"/>
  <c r="T15" i="47"/>
  <c r="T16" i="47"/>
  <c r="T17" i="47"/>
  <c r="T18" i="47"/>
  <c r="T19" i="47"/>
  <c r="S3" i="47"/>
  <c r="S4" i="47"/>
  <c r="S5" i="47"/>
  <c r="S6" i="47"/>
  <c r="S7" i="47"/>
  <c r="S8" i="47"/>
  <c r="S9" i="47"/>
  <c r="S10" i="47"/>
  <c r="S11" i="47"/>
  <c r="S12" i="47"/>
  <c r="S13" i="47"/>
  <c r="S14" i="47"/>
  <c r="S15" i="47"/>
  <c r="S16" i="47"/>
  <c r="S17" i="47"/>
  <c r="S18" i="47"/>
  <c r="S19" i="47"/>
  <c r="R1" i="47"/>
  <c r="AU20" i="47"/>
  <c r="AA61" i="47"/>
  <c r="AB61" i="47"/>
  <c r="AC61" i="47"/>
  <c r="AD61" i="47"/>
  <c r="AE61" i="47"/>
  <c r="AF61" i="47"/>
  <c r="AG61" i="47"/>
  <c r="AH61" i="47"/>
  <c r="AI61" i="47"/>
  <c r="AJ61" i="47"/>
  <c r="AK61" i="47"/>
  <c r="AL61" i="47"/>
  <c r="AM61" i="47"/>
  <c r="AN61" i="47"/>
  <c r="AO61" i="47"/>
  <c r="Z61" i="47"/>
  <c r="Y61" i="47"/>
  <c r="Y15" i="47"/>
  <c r="Z4" i="47"/>
  <c r="AJ20" i="47"/>
  <c r="AO4" i="47"/>
  <c r="AO15" i="47"/>
  <c r="AO5" i="47"/>
  <c r="AO6" i="47"/>
  <c r="AO7" i="47"/>
  <c r="AO8" i="47"/>
  <c r="AO9" i="47"/>
  <c r="AO10" i="47"/>
  <c r="AO11" i="47"/>
  <c r="AO12" i="47"/>
  <c r="AO13" i="47"/>
  <c r="AO14" i="47"/>
  <c r="AO16" i="47"/>
  <c r="AO17" i="47"/>
  <c r="AO18" i="47"/>
  <c r="AO19" i="47"/>
  <c r="AO20" i="47"/>
  <c r="Z20" i="47"/>
  <c r="AA20" i="47"/>
  <c r="AB20" i="47"/>
  <c r="AC20" i="47"/>
  <c r="AD20" i="47"/>
  <c r="AE20" i="47"/>
  <c r="AF20" i="47"/>
  <c r="AG20" i="47"/>
  <c r="AH20" i="47"/>
  <c r="AI20" i="47"/>
  <c r="AK20" i="47"/>
  <c r="AL20" i="47"/>
  <c r="AM20" i="47"/>
  <c r="AN20" i="47"/>
  <c r="Y20" i="47"/>
  <c r="BB15" i="47"/>
  <c r="AY4" i="47"/>
  <c r="AY5" i="47"/>
  <c r="AY6" i="47"/>
  <c r="AY7" i="47"/>
  <c r="AY8" i="47"/>
  <c r="AY9" i="47"/>
  <c r="AY10" i="47"/>
  <c r="AY11" i="47"/>
  <c r="AY12" i="47"/>
  <c r="AY13" i="47"/>
  <c r="AY14" i="47"/>
  <c r="AY15" i="47"/>
  <c r="AY16" i="47"/>
  <c r="AY17" i="47"/>
  <c r="AY18" i="47"/>
  <c r="AY19" i="47"/>
  <c r="AR27" i="47"/>
  <c r="FF24" i="30"/>
  <c r="AU28" i="47"/>
  <c r="AU27" i="47"/>
  <c r="BC5" i="47"/>
  <c r="BC6" i="47"/>
  <c r="BC7" i="47"/>
  <c r="BC8" i="47"/>
  <c r="BC9" i="47"/>
  <c r="BC10" i="47"/>
  <c r="BC11" i="47"/>
  <c r="BC12" i="47"/>
  <c r="BC13" i="47"/>
  <c r="BC14" i="47"/>
  <c r="BC15" i="47"/>
  <c r="BC16" i="47"/>
  <c r="BC17" i="47"/>
  <c r="BC18" i="47"/>
  <c r="BC19" i="47"/>
  <c r="BC20" i="47"/>
  <c r="AS5" i="47"/>
  <c r="AS6" i="47"/>
  <c r="AS7" i="47"/>
  <c r="AS8" i="47"/>
  <c r="AS9" i="47"/>
  <c r="AS10" i="47"/>
  <c r="AS11" i="47"/>
  <c r="AS12" i="47"/>
  <c r="AS13" i="47"/>
  <c r="AS14" i="47"/>
  <c r="AS15" i="47"/>
  <c r="AS16" i="47"/>
  <c r="AS17" i="47"/>
  <c r="AS18" i="47"/>
  <c r="AS19" i="47"/>
  <c r="BC4" i="47"/>
  <c r="BB4" i="47"/>
  <c r="AS4" i="47"/>
  <c r="BB5" i="47"/>
  <c r="BB6" i="47"/>
  <c r="BB7" i="47"/>
  <c r="BB8" i="47"/>
  <c r="BB9" i="47"/>
  <c r="BB10" i="47"/>
  <c r="BB11" i="47"/>
  <c r="BB12" i="47"/>
  <c r="BB13" i="47"/>
  <c r="BB14" i="47"/>
  <c r="BB16" i="47"/>
  <c r="BB17" i="47"/>
  <c r="BB18" i="47"/>
  <c r="BB19" i="47"/>
  <c r="BB20" i="47"/>
  <c r="C3" i="47"/>
  <c r="C4" i="47"/>
  <c r="C5" i="47"/>
  <c r="C6" i="47"/>
  <c r="C7" i="47"/>
  <c r="C8" i="47"/>
  <c r="C9" i="47"/>
  <c r="C10" i="47"/>
  <c r="C11" i="47"/>
  <c r="C12" i="47"/>
  <c r="C13" i="47"/>
  <c r="C14" i="47"/>
  <c r="C15" i="47"/>
  <c r="C16" i="47"/>
  <c r="C17" i="47"/>
  <c r="C18" i="47"/>
  <c r="C19" i="47"/>
  <c r="D3" i="47"/>
  <c r="D4" i="47"/>
  <c r="D5" i="47"/>
  <c r="D6" i="47"/>
  <c r="D7" i="47"/>
  <c r="D8" i="47"/>
  <c r="D9" i="47"/>
  <c r="D10" i="47"/>
  <c r="D11" i="47"/>
  <c r="D12" i="47"/>
  <c r="D13" i="47"/>
  <c r="D14" i="47"/>
  <c r="D15" i="47"/>
  <c r="D16" i="47"/>
  <c r="D17" i="47"/>
  <c r="D18" i="47"/>
  <c r="D19" i="47"/>
  <c r="E3" i="47"/>
  <c r="E4" i="47"/>
  <c r="E5" i="47"/>
  <c r="E6" i="47"/>
  <c r="E7" i="47"/>
  <c r="E8" i="47"/>
  <c r="E9" i="47"/>
  <c r="E10" i="47"/>
  <c r="E11" i="47"/>
  <c r="E12" i="47"/>
  <c r="E13" i="47"/>
  <c r="E14" i="47"/>
  <c r="E16" i="47"/>
  <c r="E17" i="47"/>
  <c r="E18" i="47"/>
  <c r="E19" i="47"/>
  <c r="H3" i="47"/>
  <c r="H4" i="47"/>
  <c r="H5" i="47"/>
  <c r="H6" i="47"/>
  <c r="H7" i="47"/>
  <c r="H8" i="47"/>
  <c r="H9" i="47"/>
  <c r="H10" i="47"/>
  <c r="H11" i="47"/>
  <c r="H12" i="47"/>
  <c r="H13" i="47"/>
  <c r="H14" i="47"/>
  <c r="H15" i="47"/>
  <c r="H16" i="47"/>
  <c r="H17" i="47"/>
  <c r="H18" i="47"/>
  <c r="H19" i="47"/>
  <c r="I3" i="47"/>
  <c r="I4" i="47"/>
  <c r="I5" i="47"/>
  <c r="I6" i="47"/>
  <c r="I7" i="47"/>
  <c r="I8" i="47"/>
  <c r="I9" i="47"/>
  <c r="I10" i="47"/>
  <c r="I11" i="47"/>
  <c r="I12" i="47"/>
  <c r="I13" i="47"/>
  <c r="I14" i="47"/>
  <c r="I15" i="47"/>
  <c r="I16" i="47"/>
  <c r="I17" i="47"/>
  <c r="I18" i="47"/>
  <c r="I19" i="47"/>
  <c r="J3" i="47"/>
  <c r="J4" i="47"/>
  <c r="J5" i="47"/>
  <c r="J6" i="47"/>
  <c r="J7" i="47"/>
  <c r="J8" i="47"/>
  <c r="J9" i="47"/>
  <c r="J10" i="47"/>
  <c r="J11" i="47"/>
  <c r="J12" i="47"/>
  <c r="J13" i="47"/>
  <c r="J14" i="47"/>
  <c r="J15" i="47"/>
  <c r="J16" i="47"/>
  <c r="J17" i="47"/>
  <c r="J18" i="47"/>
  <c r="J19" i="47"/>
  <c r="K3" i="47"/>
  <c r="K4" i="47"/>
  <c r="K5" i="47"/>
  <c r="K6" i="47"/>
  <c r="K7" i="47"/>
  <c r="K8" i="47"/>
  <c r="K9" i="47"/>
  <c r="K10" i="47"/>
  <c r="K11" i="47"/>
  <c r="K12" i="47"/>
  <c r="K13" i="47"/>
  <c r="K14" i="47"/>
  <c r="K15" i="47"/>
  <c r="K16" i="47"/>
  <c r="K17" i="47"/>
  <c r="K18" i="47"/>
  <c r="K19" i="47"/>
  <c r="N3" i="47"/>
  <c r="N4" i="47"/>
  <c r="N5" i="47"/>
  <c r="N6" i="47"/>
  <c r="N7" i="47"/>
  <c r="N8" i="47"/>
  <c r="N9" i="47"/>
  <c r="N10" i="47"/>
  <c r="N11" i="47"/>
  <c r="N12" i="47"/>
  <c r="N13" i="47"/>
  <c r="N14" i="47"/>
  <c r="N15" i="47"/>
  <c r="N16" i="47"/>
  <c r="N17" i="47"/>
  <c r="N18" i="47"/>
  <c r="N19" i="47"/>
  <c r="O3" i="47"/>
  <c r="O4" i="47"/>
  <c r="O5" i="47"/>
  <c r="O6" i="47"/>
  <c r="O7" i="47"/>
  <c r="O8" i="47"/>
  <c r="O9" i="47"/>
  <c r="O10" i="47"/>
  <c r="O11" i="47"/>
  <c r="O12" i="47"/>
  <c r="O13" i="47"/>
  <c r="O14" i="47"/>
  <c r="O15" i="47"/>
  <c r="O16" i="47"/>
  <c r="O17" i="47"/>
  <c r="O18" i="47"/>
  <c r="O19" i="47"/>
  <c r="P3" i="47"/>
  <c r="P4" i="47"/>
  <c r="P5" i="47"/>
  <c r="P6" i="47"/>
  <c r="P7" i="47"/>
  <c r="P8" i="47"/>
  <c r="P9" i="47"/>
  <c r="P10" i="47"/>
  <c r="P11" i="47"/>
  <c r="P12" i="47"/>
  <c r="P13" i="47"/>
  <c r="P14" i="47"/>
  <c r="P15" i="47"/>
  <c r="P16" i="47"/>
  <c r="P17" i="47"/>
  <c r="P18" i="47"/>
  <c r="P19" i="47"/>
  <c r="Q3" i="47"/>
  <c r="Q4" i="47"/>
  <c r="Q5" i="47"/>
  <c r="Q6" i="47"/>
  <c r="Q7" i="47"/>
  <c r="Q8" i="47"/>
  <c r="Q9" i="47"/>
  <c r="Q10" i="47"/>
  <c r="Q11" i="47"/>
  <c r="Q12" i="47"/>
  <c r="Q13" i="47"/>
  <c r="Q14" i="47"/>
  <c r="Q15" i="47"/>
  <c r="Q16" i="47"/>
  <c r="Q17" i="47"/>
  <c r="Q18" i="47"/>
  <c r="Q19" i="47"/>
  <c r="M3" i="47"/>
  <c r="V3" i="47"/>
  <c r="V4" i="47"/>
  <c r="V5" i="47"/>
  <c r="V6" i="47"/>
  <c r="V7" i="47"/>
  <c r="V8" i="47"/>
  <c r="V9" i="47"/>
  <c r="V10" i="47"/>
  <c r="V11" i="47"/>
  <c r="V12" i="47"/>
  <c r="V13" i="47"/>
  <c r="V14" i="47"/>
  <c r="V15" i="47"/>
  <c r="V16" i="47"/>
  <c r="V17" i="47"/>
  <c r="V18" i="47"/>
  <c r="V19" i="47"/>
  <c r="AZ4" i="47"/>
  <c r="AZ10" i="47"/>
  <c r="AZ7" i="47"/>
  <c r="AZ5" i="47"/>
  <c r="AZ6" i="47"/>
  <c r="AZ8" i="47"/>
  <c r="AZ9" i="47"/>
  <c r="AZ11" i="47"/>
  <c r="AZ12" i="47"/>
  <c r="AZ13" i="47"/>
  <c r="AZ14" i="47"/>
  <c r="AZ15" i="47"/>
  <c r="AZ16" i="47"/>
  <c r="AZ17" i="47"/>
  <c r="AZ18" i="47"/>
  <c r="AZ19" i="47"/>
  <c r="AZ20" i="47"/>
  <c r="AY20" i="47"/>
  <c r="M4" i="47"/>
  <c r="AJ16" i="47"/>
  <c r="AJ17" i="47"/>
  <c r="AJ18" i="47"/>
  <c r="AJ19" i="47"/>
  <c r="AJ4" i="47"/>
  <c r="AJ5" i="47"/>
  <c r="AJ6" i="47"/>
  <c r="AJ7" i="47"/>
  <c r="AJ8" i="47"/>
  <c r="AJ9" i="47"/>
  <c r="AJ10" i="47"/>
  <c r="AJ11" i="47"/>
  <c r="AJ12" i="47"/>
  <c r="AJ13" i="47"/>
  <c r="AJ14" i="47"/>
  <c r="Z15" i="47"/>
  <c r="AA15" i="47"/>
  <c r="AB15" i="47"/>
  <c r="AC15" i="47"/>
  <c r="AD15" i="47"/>
  <c r="AE15" i="47"/>
  <c r="AF15" i="47"/>
  <c r="AG15" i="47"/>
  <c r="AH15" i="47"/>
  <c r="AI15" i="47"/>
  <c r="AJ15" i="47"/>
  <c r="AK15" i="47"/>
  <c r="AL15" i="47"/>
  <c r="AM15" i="47"/>
  <c r="AN15" i="47"/>
  <c r="Y14" i="47"/>
  <c r="Y10" i="47"/>
  <c r="DK760" i="30"/>
  <c r="CE760" i="30"/>
  <c r="DK761" i="30"/>
  <c r="CE761" i="30"/>
  <c r="CE762" i="30"/>
  <c r="CE763" i="30"/>
  <c r="CE764" i="30"/>
  <c r="CE765" i="30"/>
  <c r="CE766" i="30"/>
  <c r="CE767" i="30"/>
  <c r="CE768" i="30"/>
  <c r="CE769" i="30"/>
  <c r="CE770" i="30"/>
  <c r="CE771" i="30"/>
  <c r="CE772" i="30"/>
  <c r="CE773" i="30"/>
  <c r="CE774" i="30"/>
  <c r="CE775" i="30"/>
  <c r="CE776" i="30"/>
  <c r="CE777" i="30"/>
  <c r="CE778" i="30"/>
  <c r="CE779" i="30"/>
  <c r="CE780" i="30"/>
  <c r="CE781" i="30"/>
  <c r="CE782" i="30"/>
  <c r="CE783" i="30"/>
  <c r="CE784" i="30"/>
  <c r="CE785" i="30"/>
  <c r="CE786" i="30"/>
  <c r="CE787" i="30"/>
  <c r="CE788" i="30"/>
  <c r="CE789" i="30"/>
  <c r="CE790" i="30"/>
  <c r="CE791" i="30"/>
  <c r="CE792" i="30"/>
  <c r="CE793" i="30"/>
  <c r="CE794" i="30"/>
  <c r="CE795" i="30"/>
  <c r="CE796" i="30"/>
  <c r="CE797" i="30"/>
  <c r="CE798" i="30"/>
  <c r="CE799" i="30"/>
  <c r="CE800" i="30"/>
  <c r="CE801" i="30"/>
  <c r="CE802" i="30"/>
  <c r="CE803" i="30"/>
  <c r="CE804" i="30"/>
  <c r="CE805" i="30"/>
  <c r="CE806" i="30"/>
  <c r="CE807" i="30"/>
  <c r="CE808" i="30"/>
  <c r="CE809" i="30"/>
  <c r="CE810" i="30"/>
  <c r="CE811" i="30"/>
  <c r="CE812" i="30"/>
  <c r="CE813" i="30"/>
  <c r="CE814" i="30"/>
  <c r="CE815" i="30"/>
  <c r="CE816" i="30"/>
  <c r="CE817" i="30"/>
  <c r="CE818" i="30"/>
  <c r="CE819" i="30"/>
  <c r="CE820" i="30"/>
  <c r="CE821" i="30"/>
  <c r="CE822" i="30"/>
  <c r="CE823" i="30"/>
  <c r="CE824" i="30"/>
  <c r="CE825" i="30"/>
  <c r="CE826" i="30"/>
  <c r="CE827" i="30"/>
  <c r="CE828" i="30"/>
  <c r="CE829" i="30"/>
  <c r="CE830" i="30"/>
  <c r="CE831" i="30"/>
  <c r="CE832" i="30"/>
  <c r="CE833" i="30"/>
  <c r="CE834" i="30"/>
  <c r="CE835" i="30"/>
  <c r="CE836" i="30"/>
  <c r="CE837" i="30"/>
  <c r="CE838" i="30"/>
  <c r="CE839" i="30"/>
  <c r="CE840" i="30"/>
  <c r="CE841" i="30"/>
  <c r="CE842" i="30"/>
  <c r="CE843" i="30"/>
  <c r="CE844" i="30"/>
  <c r="CE845" i="30"/>
  <c r="CE846" i="30"/>
  <c r="CE847" i="30"/>
  <c r="CE848" i="30"/>
  <c r="CE849" i="30"/>
  <c r="CE850" i="30"/>
  <c r="CE851" i="30"/>
  <c r="CE852" i="30"/>
  <c r="CE853" i="30"/>
  <c r="CE854" i="30"/>
  <c r="CE855" i="30"/>
  <c r="CE856" i="30"/>
  <c r="CE857" i="30"/>
  <c r="CE858" i="30"/>
  <c r="CE859" i="30"/>
  <c r="CE860" i="30"/>
  <c r="CE861" i="30"/>
  <c r="CE862" i="30"/>
  <c r="CE863" i="30"/>
  <c r="CE864" i="30"/>
  <c r="CE865" i="30"/>
  <c r="CE866" i="30"/>
  <c r="CE867" i="30"/>
  <c r="CE868" i="30"/>
  <c r="CE869" i="30"/>
  <c r="CE870" i="30"/>
  <c r="CE871" i="30"/>
  <c r="CE872" i="30"/>
  <c r="CE873" i="30"/>
  <c r="CE874" i="30"/>
  <c r="CE875" i="30"/>
  <c r="CE876" i="30"/>
  <c r="CE877" i="30"/>
  <c r="CE878" i="30"/>
  <c r="CE879" i="30"/>
  <c r="CE880" i="30"/>
  <c r="CE881" i="30"/>
  <c r="CE882" i="30"/>
  <c r="CE883" i="30"/>
  <c r="CE884" i="30"/>
  <c r="CE885" i="30"/>
  <c r="CE886" i="30"/>
  <c r="CE887" i="30"/>
  <c r="CE888" i="30"/>
  <c r="CE889" i="30"/>
  <c r="CE890" i="30"/>
  <c r="CE891" i="30"/>
  <c r="CE892" i="30"/>
  <c r="CE893" i="30"/>
  <c r="CE894" i="30"/>
  <c r="CE895" i="30"/>
  <c r="CE896" i="30"/>
  <c r="CE897" i="30"/>
  <c r="CE898" i="30"/>
  <c r="CE899" i="30"/>
  <c r="CE900" i="30"/>
  <c r="CE901" i="30"/>
  <c r="CE902" i="30"/>
  <c r="CE903" i="30"/>
  <c r="CE904" i="30"/>
  <c r="CE905" i="30"/>
  <c r="CE906" i="30"/>
  <c r="CE907" i="30"/>
  <c r="CE908" i="30"/>
  <c r="CE909" i="30"/>
  <c r="CE910" i="30"/>
  <c r="CE911" i="30"/>
  <c r="CE912" i="30"/>
  <c r="CE913" i="30"/>
  <c r="CE914" i="30"/>
  <c r="CE915" i="30"/>
  <c r="CE916" i="30"/>
  <c r="CE917" i="30"/>
  <c r="CE918" i="30"/>
  <c r="CE919" i="30"/>
  <c r="CE920" i="30"/>
  <c r="CE921" i="30"/>
  <c r="CE922" i="30"/>
  <c r="CE923" i="30"/>
  <c r="CE924" i="30"/>
  <c r="CE925" i="30"/>
  <c r="CE926" i="30"/>
  <c r="CE927" i="30"/>
  <c r="CE928" i="30"/>
  <c r="CE929" i="30"/>
  <c r="CE930" i="30"/>
  <c r="CE931" i="30"/>
  <c r="CE932" i="30"/>
  <c r="CE933" i="30"/>
  <c r="CE934" i="30"/>
  <c r="CE935" i="30"/>
  <c r="CE936" i="30"/>
  <c r="CE937" i="30"/>
  <c r="CE938" i="30"/>
  <c r="CE939" i="30"/>
  <c r="CE940" i="30"/>
  <c r="CE941" i="30"/>
  <c r="CE942" i="30"/>
  <c r="CE943" i="30"/>
  <c r="CE944" i="30"/>
  <c r="CE945" i="30"/>
  <c r="CE946" i="30"/>
  <c r="CE947" i="30"/>
  <c r="CE948" i="30"/>
  <c r="CE949" i="30"/>
  <c r="CE950" i="30"/>
  <c r="CE951" i="30"/>
  <c r="CE952" i="30"/>
  <c r="CE953" i="30"/>
  <c r="CE954" i="30"/>
  <c r="CE955" i="30"/>
  <c r="CE956" i="30"/>
  <c r="CE957" i="30"/>
  <c r="CE958" i="30"/>
  <c r="CE959" i="30"/>
  <c r="CE960" i="30"/>
  <c r="CE961" i="30"/>
  <c r="CE962" i="30"/>
  <c r="CE963" i="30"/>
  <c r="CE964" i="30"/>
  <c r="CE965" i="30"/>
  <c r="CE966" i="30"/>
  <c r="CE967" i="30"/>
  <c r="CE968" i="30"/>
  <c r="CE969" i="30"/>
  <c r="CE970" i="30"/>
  <c r="CE971" i="30"/>
  <c r="CE972" i="30"/>
  <c r="CE973" i="30"/>
  <c r="CE974" i="30"/>
  <c r="CE975" i="30"/>
  <c r="CE976" i="30"/>
  <c r="CE977" i="30"/>
  <c r="CE978" i="30"/>
  <c r="CE979" i="30"/>
  <c r="CE980" i="30"/>
  <c r="CE981" i="30"/>
  <c r="CE982" i="30"/>
  <c r="CE983" i="30"/>
  <c r="CE984" i="30"/>
  <c r="CE985" i="30"/>
  <c r="CE986" i="30"/>
  <c r="CE987" i="30"/>
  <c r="CE988" i="30"/>
  <c r="CE989" i="30"/>
  <c r="CE990" i="30"/>
  <c r="CE991" i="30"/>
  <c r="CE992" i="30"/>
  <c r="CE993" i="30"/>
  <c r="CE994" i="30"/>
  <c r="CE995" i="30"/>
  <c r="CE996" i="30"/>
  <c r="CE997" i="30"/>
  <c r="CE998" i="30"/>
  <c r="CE999" i="30"/>
  <c r="CE1000" i="30"/>
  <c r="CE1001" i="30"/>
  <c r="CE1002" i="30"/>
  <c r="CE1003" i="30"/>
  <c r="CE1004" i="30"/>
  <c r="CE1005" i="30"/>
  <c r="CE1006" i="30"/>
  <c r="CE1007" i="30"/>
  <c r="CE1008" i="30"/>
  <c r="CE1009" i="30"/>
  <c r="CE1010" i="30"/>
  <c r="CE1011" i="30"/>
  <c r="CE1012" i="30"/>
  <c r="CE1013" i="30"/>
  <c r="CE1014" i="30"/>
  <c r="CE1015" i="30"/>
  <c r="CE1016" i="30"/>
  <c r="CE1017" i="30"/>
  <c r="CE1018" i="30"/>
  <c r="CE1019" i="30"/>
  <c r="CE1020" i="30"/>
  <c r="CE1021" i="30"/>
  <c r="CE1022" i="30"/>
  <c r="CE1023" i="30"/>
  <c r="CE1024" i="30"/>
  <c r="CE1025" i="30"/>
  <c r="CE1026" i="30"/>
  <c r="CE1027" i="30"/>
  <c r="CE1028" i="30"/>
  <c r="CE1029" i="30"/>
  <c r="CE1030" i="30"/>
  <c r="CE1031" i="30"/>
  <c r="CE1032" i="30"/>
  <c r="CE1033" i="30"/>
  <c r="CE1034" i="30"/>
  <c r="CE1035" i="30"/>
  <c r="CE1036" i="30"/>
  <c r="CE1037" i="30"/>
  <c r="CE1038" i="30"/>
  <c r="CE1039" i="30"/>
  <c r="CE1040" i="30"/>
  <c r="CE1041" i="30"/>
  <c r="CE1042" i="30"/>
  <c r="CE1043" i="30"/>
  <c r="CE1044" i="30"/>
  <c r="CE1045" i="30"/>
  <c r="CE1046" i="30"/>
  <c r="CE1047" i="30"/>
  <c r="CE1048" i="30"/>
  <c r="CE1049" i="30"/>
  <c r="CE1050" i="30"/>
  <c r="CE1051" i="30"/>
  <c r="CE1052" i="30"/>
  <c r="CE1053" i="30"/>
  <c r="CE1054" i="30"/>
  <c r="CE1055" i="30"/>
  <c r="CE1056" i="30"/>
  <c r="CE1057" i="30"/>
  <c r="CE1058" i="30"/>
  <c r="CE1059" i="30"/>
  <c r="CE1060" i="30"/>
  <c r="CE1061" i="30"/>
  <c r="CE1062" i="30"/>
  <c r="CE1063" i="30"/>
  <c r="CE1064" i="30"/>
  <c r="CE1065" i="30"/>
  <c r="CE1066" i="30"/>
  <c r="CE1067" i="30"/>
  <c r="CE1068" i="30"/>
  <c r="CE1069" i="30"/>
  <c r="CE1070" i="30"/>
  <c r="CE1071" i="30"/>
  <c r="CE1072" i="30"/>
  <c r="CE1073" i="30"/>
  <c r="CE1074" i="30"/>
  <c r="CE1075" i="30"/>
  <c r="CE1076" i="30"/>
  <c r="CE1077" i="30"/>
  <c r="CE1078" i="30"/>
  <c r="CE1079" i="30"/>
  <c r="CE1080" i="30"/>
  <c r="CE1081" i="30"/>
  <c r="CE1082" i="30"/>
  <c r="CE1083" i="30"/>
  <c r="CE1084" i="30"/>
  <c r="CE1085" i="30"/>
  <c r="CE1086" i="30"/>
  <c r="CE1087" i="30"/>
  <c r="CE1088" i="30"/>
  <c r="CE1089" i="30"/>
  <c r="CE1090" i="30"/>
  <c r="CE1091" i="30"/>
  <c r="CE1092" i="30"/>
  <c r="CE1093" i="30"/>
  <c r="CE1094" i="30"/>
  <c r="CE1095" i="30"/>
  <c r="CE1096" i="30"/>
  <c r="CE1097" i="30"/>
  <c r="CE1098" i="30"/>
  <c r="CE1099" i="30"/>
  <c r="CE1100" i="30"/>
  <c r="CE1101" i="30"/>
  <c r="CE1102" i="30"/>
  <c r="CE1103" i="30"/>
  <c r="CE1104" i="30"/>
  <c r="CE1105" i="30"/>
  <c r="CE1106" i="30"/>
  <c r="CE1107" i="30"/>
  <c r="CE1108" i="30"/>
  <c r="CE1109" i="30"/>
  <c r="CE1110" i="30"/>
  <c r="CE1111" i="30"/>
  <c r="CE1112" i="30"/>
  <c r="CE1113" i="30"/>
  <c r="CE1114" i="30"/>
  <c r="CE1115" i="30"/>
  <c r="CE1116" i="30"/>
  <c r="CE1117" i="30"/>
  <c r="CE1118" i="30"/>
  <c r="CE1119" i="30"/>
  <c r="CE1120" i="30"/>
  <c r="CE1121" i="30"/>
  <c r="CE1122" i="30"/>
  <c r="CE1123" i="30"/>
  <c r="CE1124" i="30"/>
  <c r="CE1125" i="30"/>
  <c r="CE1126" i="30"/>
  <c r="CE1127" i="30"/>
  <c r="CE1128" i="30"/>
  <c r="CE1129" i="30"/>
  <c r="CE1130" i="30"/>
  <c r="CE1131" i="30"/>
  <c r="CE1132" i="30"/>
  <c r="CE1133" i="30"/>
  <c r="CE1134" i="30"/>
  <c r="CE1135" i="30"/>
  <c r="CE1136" i="30"/>
  <c r="CE1137" i="30"/>
  <c r="CE1138" i="30"/>
  <c r="CE1139" i="30"/>
  <c r="CE1140" i="30"/>
  <c r="CE1141" i="30"/>
  <c r="CE1142" i="30"/>
  <c r="CE1143" i="30"/>
  <c r="CE1144" i="30"/>
  <c r="CE1145" i="30"/>
  <c r="CE1146" i="30"/>
  <c r="CE1147" i="30"/>
  <c r="CE1148" i="30"/>
  <c r="CE1149" i="30"/>
  <c r="CE1150" i="30"/>
  <c r="CE1151" i="30"/>
  <c r="CE1152" i="30"/>
  <c r="CE1153" i="30"/>
  <c r="CE1154" i="30"/>
  <c r="CE1155" i="30"/>
  <c r="CE1156" i="30"/>
  <c r="CE1157" i="30"/>
  <c r="CE1158" i="30"/>
  <c r="CE1159" i="30"/>
  <c r="CE1160" i="30"/>
  <c r="CE1161" i="30"/>
  <c r="CE1162" i="30"/>
  <c r="CE1163" i="30"/>
  <c r="CE1164" i="30"/>
  <c r="CE1165" i="30"/>
  <c r="CE1166" i="30"/>
  <c r="CE1167" i="30"/>
  <c r="CE1168" i="30"/>
  <c r="CE1169" i="30"/>
  <c r="CE1170" i="30"/>
  <c r="CE1171" i="30"/>
  <c r="CE1172" i="30"/>
  <c r="CE1173" i="30"/>
  <c r="CE1174" i="30"/>
  <c r="CE1175" i="30"/>
  <c r="CE1176" i="30"/>
  <c r="CE1177" i="30"/>
  <c r="CE1178" i="30"/>
  <c r="CE1179" i="30"/>
  <c r="CE1180" i="30"/>
  <c r="CE1181" i="30"/>
  <c r="CE1182" i="30"/>
  <c r="CE1183" i="30"/>
  <c r="CE1184" i="30"/>
  <c r="CE1185" i="30"/>
  <c r="CE1186" i="30"/>
  <c r="CE1187" i="30"/>
  <c r="CE1188" i="30"/>
  <c r="CE1189" i="30"/>
  <c r="CE1190" i="30"/>
  <c r="CE1191" i="30"/>
  <c r="CE1192" i="30"/>
  <c r="CE1193" i="30"/>
  <c r="CE1194" i="30"/>
  <c r="CE1195" i="30"/>
  <c r="CE1196" i="30"/>
  <c r="CE1197" i="30"/>
  <c r="CE1198" i="30"/>
  <c r="CE1199" i="30"/>
  <c r="CE1200" i="30"/>
  <c r="CE1201" i="30"/>
  <c r="CE1202" i="30"/>
  <c r="CE1203" i="30"/>
  <c r="CE1204" i="30"/>
  <c r="CE1205" i="30"/>
  <c r="CE1206" i="30"/>
  <c r="CE1207" i="30"/>
  <c r="CE1208" i="30"/>
  <c r="CE1209" i="30"/>
  <c r="CE1210" i="30"/>
  <c r="CE1211" i="30"/>
  <c r="CE1212" i="30"/>
  <c r="CE1213" i="30"/>
  <c r="CE1214" i="30"/>
  <c r="CE1215" i="30"/>
  <c r="CE1216" i="30"/>
  <c r="CE1217" i="30"/>
  <c r="CE1218" i="30"/>
  <c r="CE1219" i="30"/>
  <c r="CE1220" i="30"/>
  <c r="CE1221" i="30"/>
  <c r="CE1222" i="30"/>
  <c r="CE1223" i="30"/>
  <c r="CE1224" i="30"/>
  <c r="CE1225" i="30"/>
  <c r="CE1226" i="30"/>
  <c r="CE1227" i="30"/>
  <c r="CE1228" i="30"/>
  <c r="CE1229" i="30"/>
  <c r="CE1230" i="30"/>
  <c r="CE1231" i="30"/>
  <c r="CE1232" i="30"/>
  <c r="CE1233" i="30"/>
  <c r="CE1234" i="30"/>
  <c r="CE1235" i="30"/>
  <c r="CE1236" i="30"/>
  <c r="CE1237" i="30"/>
  <c r="CE1238" i="30"/>
  <c r="CE1239" i="30"/>
  <c r="CE1240" i="30"/>
  <c r="CE1241" i="30"/>
  <c r="CE1242" i="30"/>
  <c r="CE1243" i="30"/>
  <c r="CE1244" i="30"/>
  <c r="CE1245" i="30"/>
  <c r="CE1246" i="30"/>
  <c r="CE1247" i="30"/>
  <c r="CE1248" i="30"/>
  <c r="CE1249" i="30"/>
  <c r="CE1250" i="30"/>
  <c r="CE1251" i="30"/>
  <c r="CE1252" i="30"/>
  <c r="CE1253" i="30"/>
  <c r="CE1254" i="30"/>
  <c r="CE1255" i="30"/>
  <c r="CE1256" i="30"/>
  <c r="CE1257" i="30"/>
  <c r="CE1258" i="30"/>
  <c r="DK762" i="30"/>
  <c r="DK763" i="30"/>
  <c r="DK764" i="30"/>
  <c r="DK765" i="30"/>
  <c r="DK766" i="30"/>
  <c r="DK767" i="30"/>
  <c r="DK768" i="30"/>
  <c r="DK769" i="30"/>
  <c r="DK770" i="30"/>
  <c r="DK771" i="30"/>
  <c r="DK772" i="30"/>
  <c r="DK773" i="30"/>
  <c r="DK774" i="30"/>
  <c r="DK775" i="30"/>
  <c r="DK776" i="30"/>
  <c r="DK777" i="30"/>
  <c r="DK778" i="30"/>
  <c r="DK779" i="30"/>
  <c r="DK780" i="30"/>
  <c r="DK781" i="30"/>
  <c r="DK782" i="30"/>
  <c r="DK783" i="30"/>
  <c r="DK784" i="30"/>
  <c r="DK785" i="30"/>
  <c r="DK786" i="30"/>
  <c r="DK787" i="30"/>
  <c r="DK788" i="30"/>
  <c r="DK789" i="30"/>
  <c r="DK790" i="30"/>
  <c r="DK791" i="30"/>
  <c r="DK792" i="30"/>
  <c r="DK793" i="30"/>
  <c r="DK794" i="30"/>
  <c r="DK795" i="30"/>
  <c r="DK796" i="30"/>
  <c r="DK797" i="30"/>
  <c r="DK798" i="30"/>
  <c r="DK799" i="30"/>
  <c r="DK800" i="30"/>
  <c r="DK801" i="30"/>
  <c r="DK802" i="30"/>
  <c r="DK803" i="30"/>
  <c r="DK804" i="30"/>
  <c r="DK805" i="30"/>
  <c r="DK806" i="30"/>
  <c r="DK807" i="30"/>
  <c r="DK808" i="30"/>
  <c r="DK809" i="30"/>
  <c r="DK810" i="30"/>
  <c r="DK811" i="30"/>
  <c r="DK812" i="30"/>
  <c r="DK813" i="30"/>
  <c r="DK814" i="30"/>
  <c r="DK815" i="30"/>
  <c r="DK816" i="30"/>
  <c r="DK817" i="30"/>
  <c r="DK818" i="30"/>
  <c r="DK819" i="30"/>
  <c r="DK820" i="30"/>
  <c r="DK821" i="30"/>
  <c r="DK822" i="30"/>
  <c r="DK823" i="30"/>
  <c r="DK824" i="30"/>
  <c r="DK825" i="30"/>
  <c r="DK826" i="30"/>
  <c r="DK827" i="30"/>
  <c r="DK828" i="30"/>
  <c r="DK829" i="30"/>
  <c r="DK830" i="30"/>
  <c r="DK831" i="30"/>
  <c r="DK832" i="30"/>
  <c r="DK833" i="30"/>
  <c r="DK834" i="30"/>
  <c r="DK835" i="30"/>
  <c r="DK836" i="30"/>
  <c r="DK837" i="30"/>
  <c r="DK838" i="30"/>
  <c r="DK839" i="30"/>
  <c r="DK840" i="30"/>
  <c r="DK841" i="30"/>
  <c r="DK842" i="30"/>
  <c r="DK843" i="30"/>
  <c r="DK844" i="30"/>
  <c r="DK845" i="30"/>
  <c r="DK846" i="30"/>
  <c r="DK847" i="30"/>
  <c r="DK848" i="30"/>
  <c r="DK849" i="30"/>
  <c r="DK850" i="30"/>
  <c r="DK851" i="30"/>
  <c r="DK852" i="30"/>
  <c r="DK853" i="30"/>
  <c r="DK854" i="30"/>
  <c r="DK855" i="30"/>
  <c r="DK856" i="30"/>
  <c r="DK857" i="30"/>
  <c r="DK858" i="30"/>
  <c r="DK859" i="30"/>
  <c r="DK860" i="30"/>
  <c r="DK861" i="30"/>
  <c r="DK862" i="30"/>
  <c r="DK863" i="30"/>
  <c r="DK864" i="30"/>
  <c r="DK865" i="30"/>
  <c r="DK866" i="30"/>
  <c r="DK867" i="30"/>
  <c r="DK868" i="30"/>
  <c r="DK869" i="30"/>
  <c r="DK870" i="30"/>
  <c r="DK871" i="30"/>
  <c r="DK872" i="30"/>
  <c r="DK873" i="30"/>
  <c r="DK874" i="30"/>
  <c r="DK875" i="30"/>
  <c r="DK876" i="30"/>
  <c r="DK877" i="30"/>
  <c r="DK878" i="30"/>
  <c r="DK879" i="30"/>
  <c r="DK880" i="30"/>
  <c r="DK881" i="30"/>
  <c r="DK882" i="30"/>
  <c r="DK883" i="30"/>
  <c r="DK884" i="30"/>
  <c r="DK885" i="30"/>
  <c r="DK886" i="30"/>
  <c r="DK887" i="30"/>
  <c r="DK888" i="30"/>
  <c r="DK889" i="30"/>
  <c r="DK890" i="30"/>
  <c r="DK891" i="30"/>
  <c r="DK892" i="30"/>
  <c r="DK893" i="30"/>
  <c r="DK894" i="30"/>
  <c r="DK895" i="30"/>
  <c r="DK896" i="30"/>
  <c r="DK897" i="30"/>
  <c r="DK898" i="30"/>
  <c r="DK899" i="30"/>
  <c r="DK900" i="30"/>
  <c r="DK901" i="30"/>
  <c r="DK902" i="30"/>
  <c r="DK903" i="30"/>
  <c r="DK904" i="30"/>
  <c r="DK905" i="30"/>
  <c r="DK906" i="30"/>
  <c r="DK907" i="30"/>
  <c r="DK908" i="30"/>
  <c r="DK909" i="30"/>
  <c r="DK910" i="30"/>
  <c r="DK911" i="30"/>
  <c r="DK912" i="30"/>
  <c r="DK913" i="30"/>
  <c r="DK914" i="30"/>
  <c r="DK915" i="30"/>
  <c r="DK916" i="30"/>
  <c r="DK917" i="30"/>
  <c r="DK918" i="30"/>
  <c r="DK919" i="30"/>
  <c r="DK920" i="30"/>
  <c r="DK921" i="30"/>
  <c r="DK922" i="30"/>
  <c r="DK923" i="30"/>
  <c r="DK924" i="30"/>
  <c r="DK925" i="30"/>
  <c r="DK926" i="30"/>
  <c r="DK927" i="30"/>
  <c r="DK928" i="30"/>
  <c r="DK929" i="30"/>
  <c r="DK930" i="30"/>
  <c r="DK931" i="30"/>
  <c r="DK932" i="30"/>
  <c r="DK933" i="30"/>
  <c r="DK934" i="30"/>
  <c r="DK935" i="30"/>
  <c r="DK936" i="30"/>
  <c r="DK937" i="30"/>
  <c r="DK938" i="30"/>
  <c r="DK939" i="30"/>
  <c r="DK940" i="30"/>
  <c r="DK941" i="30"/>
  <c r="DK942" i="30"/>
  <c r="DK943" i="30"/>
  <c r="DK944" i="30"/>
  <c r="DK945" i="30"/>
  <c r="DK946" i="30"/>
  <c r="DK947" i="30"/>
  <c r="DK948" i="30"/>
  <c r="DK949" i="30"/>
  <c r="DK950" i="30"/>
  <c r="DK951" i="30"/>
  <c r="DK952" i="30"/>
  <c r="DK953" i="30"/>
  <c r="DK954" i="30"/>
  <c r="DK955" i="30"/>
  <c r="DK956" i="30"/>
  <c r="DK957" i="30"/>
  <c r="DK958" i="30"/>
  <c r="DK959" i="30"/>
  <c r="DK960" i="30"/>
  <c r="DK961" i="30"/>
  <c r="DK962" i="30"/>
  <c r="DK963" i="30"/>
  <c r="DK964" i="30"/>
  <c r="DK965" i="30"/>
  <c r="DK966" i="30"/>
  <c r="DK967" i="30"/>
  <c r="DK968" i="30"/>
  <c r="DK969" i="30"/>
  <c r="DK970" i="30"/>
  <c r="DK971" i="30"/>
  <c r="DK972" i="30"/>
  <c r="DK973" i="30"/>
  <c r="DK974" i="30"/>
  <c r="DK975" i="30"/>
  <c r="DK976" i="30"/>
  <c r="DK977" i="30"/>
  <c r="DK978" i="30"/>
  <c r="DK979" i="30"/>
  <c r="DK980" i="30"/>
  <c r="DK981" i="30"/>
  <c r="DK982" i="30"/>
  <c r="DK983" i="30"/>
  <c r="DK984" i="30"/>
  <c r="DK985" i="30"/>
  <c r="DK986" i="30"/>
  <c r="DK987" i="30"/>
  <c r="DK988" i="30"/>
  <c r="DK989" i="30"/>
  <c r="DK990" i="30"/>
  <c r="DK991" i="30"/>
  <c r="DK992" i="30"/>
  <c r="DK993" i="30"/>
  <c r="DK994" i="30"/>
  <c r="DK995" i="30"/>
  <c r="DK996" i="30"/>
  <c r="DK997" i="30"/>
  <c r="DK998" i="30"/>
  <c r="DK999" i="30"/>
  <c r="DK1000" i="30"/>
  <c r="DK1001" i="30"/>
  <c r="DK1002" i="30"/>
  <c r="DK1003" i="30"/>
  <c r="DK1004" i="30"/>
  <c r="DK1005" i="30"/>
  <c r="DK1006" i="30"/>
  <c r="DK1007" i="30"/>
  <c r="DK1008" i="30"/>
  <c r="DK1009" i="30"/>
  <c r="DK1010" i="30"/>
  <c r="DK1011" i="30"/>
  <c r="DK1012" i="30"/>
  <c r="DK1013" i="30"/>
  <c r="DK1014" i="30"/>
  <c r="DK1015" i="30"/>
  <c r="DK1016" i="30"/>
  <c r="DK1017" i="30"/>
  <c r="DK1018" i="30"/>
  <c r="DK1019" i="30"/>
  <c r="DK1020" i="30"/>
  <c r="DK1021" i="30"/>
  <c r="DK1022" i="30"/>
  <c r="DK1023" i="30"/>
  <c r="DK1024" i="30"/>
  <c r="DK1025" i="30"/>
  <c r="DK1026" i="30"/>
  <c r="DK1027" i="30"/>
  <c r="DK1028" i="30"/>
  <c r="DK1029" i="30"/>
  <c r="DK1030" i="30"/>
  <c r="DK1031" i="30"/>
  <c r="DK1032" i="30"/>
  <c r="DK1033" i="30"/>
  <c r="DK1034" i="30"/>
  <c r="DK1035" i="30"/>
  <c r="DK1036" i="30"/>
  <c r="DK1037" i="30"/>
  <c r="DK1038" i="30"/>
  <c r="DK1039" i="30"/>
  <c r="DK1040" i="30"/>
  <c r="DK1041" i="30"/>
  <c r="DK1042" i="30"/>
  <c r="DK1043" i="30"/>
  <c r="DK1044" i="30"/>
  <c r="DK1045" i="30"/>
  <c r="DK1046" i="30"/>
  <c r="DK1047" i="30"/>
  <c r="DK1048" i="30"/>
  <c r="DK1049" i="30"/>
  <c r="DK1050" i="30"/>
  <c r="DK1051" i="30"/>
  <c r="DK1052" i="30"/>
  <c r="DK1053" i="30"/>
  <c r="DK1054" i="30"/>
  <c r="DK1055" i="30"/>
  <c r="DK1056" i="30"/>
  <c r="DK1057" i="30"/>
  <c r="DK1058" i="30"/>
  <c r="DK1059" i="30"/>
  <c r="DK1060" i="30"/>
  <c r="DK1061" i="30"/>
  <c r="DK1062" i="30"/>
  <c r="DK1063" i="30"/>
  <c r="DK1064" i="30"/>
  <c r="DK1065" i="30"/>
  <c r="DK1066" i="30"/>
  <c r="DK1067" i="30"/>
  <c r="DK1068" i="30"/>
  <c r="DK1069" i="30"/>
  <c r="DK1070" i="30"/>
  <c r="DK1071" i="30"/>
  <c r="DK1072" i="30"/>
  <c r="DK1073" i="30"/>
  <c r="DK1074" i="30"/>
  <c r="DK1075" i="30"/>
  <c r="DK1076" i="30"/>
  <c r="DK1077" i="30"/>
  <c r="DK1078" i="30"/>
  <c r="DK1079" i="30"/>
  <c r="DK1080" i="30"/>
  <c r="DK1081" i="30"/>
  <c r="DK1082" i="30"/>
  <c r="DK1083" i="30"/>
  <c r="DK1084" i="30"/>
  <c r="DK1085" i="30"/>
  <c r="DK1086" i="30"/>
  <c r="DK1087" i="30"/>
  <c r="DK1088" i="30"/>
  <c r="DK1089" i="30"/>
  <c r="DK1090" i="30"/>
  <c r="DK1091" i="30"/>
  <c r="DK1092" i="30"/>
  <c r="DK1093" i="30"/>
  <c r="DK1094" i="30"/>
  <c r="DK1095" i="30"/>
  <c r="DK1096" i="30"/>
  <c r="DK1097" i="30"/>
  <c r="DK1098" i="30"/>
  <c r="DK1099" i="30"/>
  <c r="DK1100" i="30"/>
  <c r="DK1101" i="30"/>
  <c r="DK1102" i="30"/>
  <c r="DK1103" i="30"/>
  <c r="DK1104" i="30"/>
  <c r="DK1105" i="30"/>
  <c r="DK1106" i="30"/>
  <c r="DK1107" i="30"/>
  <c r="DK1108" i="30"/>
  <c r="DK1109" i="30"/>
  <c r="DK1110" i="30"/>
  <c r="DK1111" i="30"/>
  <c r="DK1112" i="30"/>
  <c r="DK1113" i="30"/>
  <c r="DK1114" i="30"/>
  <c r="DK1115" i="30"/>
  <c r="DK1116" i="30"/>
  <c r="DK1117" i="30"/>
  <c r="DK1118" i="30"/>
  <c r="DK1119" i="30"/>
  <c r="DK1120" i="30"/>
  <c r="DK1121" i="30"/>
  <c r="DK1122" i="30"/>
  <c r="DK1123" i="30"/>
  <c r="DK1124" i="30"/>
  <c r="DK1125" i="30"/>
  <c r="DK1126" i="30"/>
  <c r="DK1127" i="30"/>
  <c r="DK1128" i="30"/>
  <c r="DK1129" i="30"/>
  <c r="DK1130" i="30"/>
  <c r="DK1131" i="30"/>
  <c r="DK1132" i="30"/>
  <c r="DK1133" i="30"/>
  <c r="DK1134" i="30"/>
  <c r="DK1135" i="30"/>
  <c r="DK1136" i="30"/>
  <c r="DK1137" i="30"/>
  <c r="DK1138" i="30"/>
  <c r="DK1139" i="30"/>
  <c r="DK1140" i="30"/>
  <c r="DK1141" i="30"/>
  <c r="DK1142" i="30"/>
  <c r="DK1143" i="30"/>
  <c r="DK1144" i="30"/>
  <c r="DK1145" i="30"/>
  <c r="DK1146" i="30"/>
  <c r="DK1147" i="30"/>
  <c r="DK1148" i="30"/>
  <c r="DK1149" i="30"/>
  <c r="DK1150" i="30"/>
  <c r="DK1151" i="30"/>
  <c r="DK1152" i="30"/>
  <c r="DK1153" i="30"/>
  <c r="DK1154" i="30"/>
  <c r="DK1155" i="30"/>
  <c r="DK1156" i="30"/>
  <c r="DK1157" i="30"/>
  <c r="DK1158" i="30"/>
  <c r="DK1159" i="30"/>
  <c r="DK1160" i="30"/>
  <c r="DK1161" i="30"/>
  <c r="DK1162" i="30"/>
  <c r="DK1163" i="30"/>
  <c r="DK1164" i="30"/>
  <c r="DK1165" i="30"/>
  <c r="DK1166" i="30"/>
  <c r="DK1167" i="30"/>
  <c r="DK1168" i="30"/>
  <c r="DK1169" i="30"/>
  <c r="DK1170" i="30"/>
  <c r="DK1171" i="30"/>
  <c r="DK1172" i="30"/>
  <c r="DK1173" i="30"/>
  <c r="DK1174" i="30"/>
  <c r="DK1175" i="30"/>
  <c r="DK1176" i="30"/>
  <c r="DK1177" i="30"/>
  <c r="DK1178" i="30"/>
  <c r="DK1179" i="30"/>
  <c r="DK1180" i="30"/>
  <c r="DK1181" i="30"/>
  <c r="DK1182" i="30"/>
  <c r="DK1183" i="30"/>
  <c r="DK1184" i="30"/>
  <c r="DK1185" i="30"/>
  <c r="DK1186" i="30"/>
  <c r="DK1187" i="30"/>
  <c r="DK1188" i="30"/>
  <c r="DK1189" i="30"/>
  <c r="DK1190" i="30"/>
  <c r="DK1191" i="30"/>
  <c r="DK1192" i="30"/>
  <c r="DK1193" i="30"/>
  <c r="DK1194" i="30"/>
  <c r="DK1195" i="30"/>
  <c r="DK1196" i="30"/>
  <c r="DK1197" i="30"/>
  <c r="DK1198" i="30"/>
  <c r="DK1199" i="30"/>
  <c r="DK1200" i="30"/>
  <c r="DK1201" i="30"/>
  <c r="DK1202" i="30"/>
  <c r="DK1203" i="30"/>
  <c r="DK1204" i="30"/>
  <c r="DK1205" i="30"/>
  <c r="DK1206" i="30"/>
  <c r="DK1207" i="30"/>
  <c r="DK1208" i="30"/>
  <c r="DK1209" i="30"/>
  <c r="DK1210" i="30"/>
  <c r="DK1211" i="30"/>
  <c r="DK1212" i="30"/>
  <c r="DK1213" i="30"/>
  <c r="DK1214" i="30"/>
  <c r="DK1215" i="30"/>
  <c r="DK1216" i="30"/>
  <c r="DK1217" i="30"/>
  <c r="DK1218" i="30"/>
  <c r="DK1219" i="30"/>
  <c r="DK1220" i="30"/>
  <c r="DK1221" i="30"/>
  <c r="DK1222" i="30"/>
  <c r="DK1223" i="30"/>
  <c r="DK1224" i="30"/>
  <c r="DK1225" i="30"/>
  <c r="DK1226" i="30"/>
  <c r="DK1227" i="30"/>
  <c r="DK1228" i="30"/>
  <c r="DK1229" i="30"/>
  <c r="DK1230" i="30"/>
  <c r="DK1231" i="30"/>
  <c r="DK1232" i="30"/>
  <c r="DK1233" i="30"/>
  <c r="DK1234" i="30"/>
  <c r="DK1235" i="30"/>
  <c r="DK1236" i="30"/>
  <c r="DK1237" i="30"/>
  <c r="DK1238" i="30"/>
  <c r="DK1239" i="30"/>
  <c r="DK1240" i="30"/>
  <c r="DK1241" i="30"/>
  <c r="DK1242" i="30"/>
  <c r="DK1243" i="30"/>
  <c r="DK1244" i="30"/>
  <c r="DK1245" i="30"/>
  <c r="DK1246" i="30"/>
  <c r="DK1247" i="30"/>
  <c r="DK1248" i="30"/>
  <c r="DK1249" i="30"/>
  <c r="DK1250" i="30"/>
  <c r="DK1251" i="30"/>
  <c r="DK1252" i="30"/>
  <c r="DK1253" i="30"/>
  <c r="DK1254" i="30"/>
  <c r="DK1255" i="30"/>
  <c r="DK1256" i="30"/>
  <c r="DK1257" i="30"/>
  <c r="DK1258" i="30"/>
  <c r="AF4" i="47"/>
  <c r="CU760" i="30"/>
  <c r="CU761" i="30"/>
  <c r="CU762" i="30"/>
  <c r="CU763" i="30"/>
  <c r="CU764" i="30"/>
  <c r="CU765" i="30"/>
  <c r="CU766" i="30"/>
  <c r="CU767" i="30"/>
  <c r="CU768" i="30"/>
  <c r="CU769" i="30"/>
  <c r="CU770" i="30"/>
  <c r="CU771" i="30"/>
  <c r="CU772" i="30"/>
  <c r="CU773" i="30"/>
  <c r="CU774" i="30"/>
  <c r="CU775" i="30"/>
  <c r="CU776" i="30"/>
  <c r="CU777" i="30"/>
  <c r="CU778" i="30"/>
  <c r="CU779" i="30"/>
  <c r="CU780" i="30"/>
  <c r="CU781" i="30"/>
  <c r="CU782" i="30"/>
  <c r="CU783" i="30"/>
  <c r="CU784" i="30"/>
  <c r="CU785" i="30"/>
  <c r="CU786" i="30"/>
  <c r="CU787" i="30"/>
  <c r="CU788" i="30"/>
  <c r="CU789" i="30"/>
  <c r="CU790" i="30"/>
  <c r="CU791" i="30"/>
  <c r="CU792" i="30"/>
  <c r="CU793" i="30"/>
  <c r="CU794" i="30"/>
  <c r="CU795" i="30"/>
  <c r="CU796" i="30"/>
  <c r="CU797" i="30"/>
  <c r="CU798" i="30"/>
  <c r="CU799" i="30"/>
  <c r="CU800" i="30"/>
  <c r="CU801" i="30"/>
  <c r="CU802" i="30"/>
  <c r="CU803" i="30"/>
  <c r="CU804" i="30"/>
  <c r="CU805" i="30"/>
  <c r="CU806" i="30"/>
  <c r="CU807" i="30"/>
  <c r="CU808" i="30"/>
  <c r="CU809" i="30"/>
  <c r="CU810" i="30"/>
  <c r="CU811" i="30"/>
  <c r="CU812" i="30"/>
  <c r="CU813" i="30"/>
  <c r="CU814" i="30"/>
  <c r="CU815" i="30"/>
  <c r="CU816" i="30"/>
  <c r="CU817" i="30"/>
  <c r="CU818" i="30"/>
  <c r="CU819" i="30"/>
  <c r="CU820" i="30"/>
  <c r="CU821" i="30"/>
  <c r="CU822" i="30"/>
  <c r="CU823" i="30"/>
  <c r="CU824" i="30"/>
  <c r="CU825" i="30"/>
  <c r="CU826" i="30"/>
  <c r="CU827" i="30"/>
  <c r="CU828" i="30"/>
  <c r="CU829" i="30"/>
  <c r="CU830" i="30"/>
  <c r="CU831" i="30"/>
  <c r="CU832" i="30"/>
  <c r="CU833" i="30"/>
  <c r="CU834" i="30"/>
  <c r="CU835" i="30"/>
  <c r="CU836" i="30"/>
  <c r="CU837" i="30"/>
  <c r="CU838" i="30"/>
  <c r="CU839" i="30"/>
  <c r="CU840" i="30"/>
  <c r="CU841" i="30"/>
  <c r="CU842" i="30"/>
  <c r="CU843" i="30"/>
  <c r="CU844" i="30"/>
  <c r="CU845" i="30"/>
  <c r="CU846" i="30"/>
  <c r="CU847" i="30"/>
  <c r="CU848" i="30"/>
  <c r="CU849" i="30"/>
  <c r="CU850" i="30"/>
  <c r="CU851" i="30"/>
  <c r="CU852" i="30"/>
  <c r="CU853" i="30"/>
  <c r="CU854" i="30"/>
  <c r="CU855" i="30"/>
  <c r="CU856" i="30"/>
  <c r="CU857" i="30"/>
  <c r="CU858" i="30"/>
  <c r="CU859" i="30"/>
  <c r="CU860" i="30"/>
  <c r="CU861" i="30"/>
  <c r="CU862" i="30"/>
  <c r="CU863" i="30"/>
  <c r="CU864" i="30"/>
  <c r="CU865" i="30"/>
  <c r="CU866" i="30"/>
  <c r="CU867" i="30"/>
  <c r="CU868" i="30"/>
  <c r="CU869" i="30"/>
  <c r="CU870" i="30"/>
  <c r="CU871" i="30"/>
  <c r="CU872" i="30"/>
  <c r="CU873" i="30"/>
  <c r="CU874" i="30"/>
  <c r="CU875" i="30"/>
  <c r="CU876" i="30"/>
  <c r="CU877" i="30"/>
  <c r="CU878" i="30"/>
  <c r="CU879" i="30"/>
  <c r="CU880" i="30"/>
  <c r="CU881" i="30"/>
  <c r="CU882" i="30"/>
  <c r="CU883" i="30"/>
  <c r="CU884" i="30"/>
  <c r="CU885" i="30"/>
  <c r="CU886" i="30"/>
  <c r="CU887" i="30"/>
  <c r="CU888" i="30"/>
  <c r="CU889" i="30"/>
  <c r="CU890" i="30"/>
  <c r="CU891" i="30"/>
  <c r="CU892" i="30"/>
  <c r="CU893" i="30"/>
  <c r="CU894" i="30"/>
  <c r="CU895" i="30"/>
  <c r="CU896" i="30"/>
  <c r="CU897" i="30"/>
  <c r="CU898" i="30"/>
  <c r="CU899" i="30"/>
  <c r="CU900" i="30"/>
  <c r="CU901" i="30"/>
  <c r="CU902" i="30"/>
  <c r="CU903" i="30"/>
  <c r="CU904" i="30"/>
  <c r="CU905" i="30"/>
  <c r="CU906" i="30"/>
  <c r="CU907" i="30"/>
  <c r="CU908" i="30"/>
  <c r="CU909" i="30"/>
  <c r="CU910" i="30"/>
  <c r="CU911" i="30"/>
  <c r="CU912" i="30"/>
  <c r="CU913" i="30"/>
  <c r="CU914" i="30"/>
  <c r="CU915" i="30"/>
  <c r="CU916" i="30"/>
  <c r="CU917" i="30"/>
  <c r="CU918" i="30"/>
  <c r="CU919" i="30"/>
  <c r="CU920" i="30"/>
  <c r="CU921" i="30"/>
  <c r="CU922" i="30"/>
  <c r="CU923" i="30"/>
  <c r="CU924" i="30"/>
  <c r="CU925" i="30"/>
  <c r="CU926" i="30"/>
  <c r="CU927" i="30"/>
  <c r="CU928" i="30"/>
  <c r="CU929" i="30"/>
  <c r="CU930" i="30"/>
  <c r="CU931" i="30"/>
  <c r="CU932" i="30"/>
  <c r="CU933" i="30"/>
  <c r="CU934" i="30"/>
  <c r="CU935" i="30"/>
  <c r="CU936" i="30"/>
  <c r="CU937" i="30"/>
  <c r="CU938" i="30"/>
  <c r="CU939" i="30"/>
  <c r="CU940" i="30"/>
  <c r="CU941" i="30"/>
  <c r="CU942" i="30"/>
  <c r="CU943" i="30"/>
  <c r="CU944" i="30"/>
  <c r="CU945" i="30"/>
  <c r="CU946" i="30"/>
  <c r="CU947" i="30"/>
  <c r="CU948" i="30"/>
  <c r="CU949" i="30"/>
  <c r="CU950" i="30"/>
  <c r="CU951" i="30"/>
  <c r="CU952" i="30"/>
  <c r="CU953" i="30"/>
  <c r="CU954" i="30"/>
  <c r="CU955" i="30"/>
  <c r="CU956" i="30"/>
  <c r="CU957" i="30"/>
  <c r="CU958" i="30"/>
  <c r="CU959" i="30"/>
  <c r="CU960" i="30"/>
  <c r="CU961" i="30"/>
  <c r="CU962" i="30"/>
  <c r="CU963" i="30"/>
  <c r="CU964" i="30"/>
  <c r="CU965" i="30"/>
  <c r="CU966" i="30"/>
  <c r="CU967" i="30"/>
  <c r="CU968" i="30"/>
  <c r="CU969" i="30"/>
  <c r="CU970" i="30"/>
  <c r="CU971" i="30"/>
  <c r="CU972" i="30"/>
  <c r="CU973" i="30"/>
  <c r="CU974" i="30"/>
  <c r="CU975" i="30"/>
  <c r="CU976" i="30"/>
  <c r="CU977" i="30"/>
  <c r="CU978" i="30"/>
  <c r="CU979" i="30"/>
  <c r="CU980" i="30"/>
  <c r="CU981" i="30"/>
  <c r="CU982" i="30"/>
  <c r="CU983" i="30"/>
  <c r="CU984" i="30"/>
  <c r="CU985" i="30"/>
  <c r="CU986" i="30"/>
  <c r="CU987" i="30"/>
  <c r="CU988" i="30"/>
  <c r="CU989" i="30"/>
  <c r="CU990" i="30"/>
  <c r="CU991" i="30"/>
  <c r="CU992" i="30"/>
  <c r="CU993" i="30"/>
  <c r="CU994" i="30"/>
  <c r="CU995" i="30"/>
  <c r="CU996" i="30"/>
  <c r="CU997" i="30"/>
  <c r="CU998" i="30"/>
  <c r="CU999" i="30"/>
  <c r="CU1000" i="30"/>
  <c r="CU1001" i="30"/>
  <c r="CU1002" i="30"/>
  <c r="CU1003" i="30"/>
  <c r="CU1004" i="30"/>
  <c r="CU1005" i="30"/>
  <c r="CU1006" i="30"/>
  <c r="CU1007" i="30"/>
  <c r="CU1008" i="30"/>
  <c r="CU1009" i="30"/>
  <c r="CU1010" i="30"/>
  <c r="CU1011" i="30"/>
  <c r="CU1012" i="30"/>
  <c r="CU1013" i="30"/>
  <c r="CU1014" i="30"/>
  <c r="CU1015" i="30"/>
  <c r="CU1016" i="30"/>
  <c r="CU1017" i="30"/>
  <c r="CU1018" i="30"/>
  <c r="CU1019" i="30"/>
  <c r="CU1020" i="30"/>
  <c r="CU1021" i="30"/>
  <c r="CU1022" i="30"/>
  <c r="CU1023" i="30"/>
  <c r="CU1024" i="30"/>
  <c r="CU1025" i="30"/>
  <c r="CU1026" i="30"/>
  <c r="CU1027" i="30"/>
  <c r="CU1028" i="30"/>
  <c r="CU1029" i="30"/>
  <c r="CU1030" i="30"/>
  <c r="CU1031" i="30"/>
  <c r="CU1032" i="30"/>
  <c r="CU1033" i="30"/>
  <c r="CU1034" i="30"/>
  <c r="CU1035" i="30"/>
  <c r="CU1036" i="30"/>
  <c r="CU1037" i="30"/>
  <c r="CU1038" i="30"/>
  <c r="CU1039" i="30"/>
  <c r="CU1040" i="30"/>
  <c r="CU1041" i="30"/>
  <c r="CU1042" i="30"/>
  <c r="CU1043" i="30"/>
  <c r="CU1044" i="30"/>
  <c r="CU1045" i="30"/>
  <c r="CU1046" i="30"/>
  <c r="CU1047" i="30"/>
  <c r="CU1048" i="30"/>
  <c r="CU1049" i="30"/>
  <c r="CU1050" i="30"/>
  <c r="CU1051" i="30"/>
  <c r="CU1052" i="30"/>
  <c r="CU1053" i="30"/>
  <c r="CU1054" i="30"/>
  <c r="CU1055" i="30"/>
  <c r="CU1056" i="30"/>
  <c r="CU1057" i="30"/>
  <c r="CU1058" i="30"/>
  <c r="CU1059" i="30"/>
  <c r="CU1060" i="30"/>
  <c r="CU1061" i="30"/>
  <c r="CU1062" i="30"/>
  <c r="CU1063" i="30"/>
  <c r="CU1064" i="30"/>
  <c r="CU1065" i="30"/>
  <c r="CU1066" i="30"/>
  <c r="CU1067" i="30"/>
  <c r="CU1068" i="30"/>
  <c r="CU1069" i="30"/>
  <c r="CU1070" i="30"/>
  <c r="CU1071" i="30"/>
  <c r="CU1072" i="30"/>
  <c r="CU1073" i="30"/>
  <c r="CU1074" i="30"/>
  <c r="CU1075" i="30"/>
  <c r="CU1076" i="30"/>
  <c r="CU1077" i="30"/>
  <c r="CU1078" i="30"/>
  <c r="CU1079" i="30"/>
  <c r="CU1080" i="30"/>
  <c r="CU1081" i="30"/>
  <c r="CU1082" i="30"/>
  <c r="CU1083" i="30"/>
  <c r="CU1084" i="30"/>
  <c r="CU1085" i="30"/>
  <c r="CU1086" i="30"/>
  <c r="CU1087" i="30"/>
  <c r="CU1088" i="30"/>
  <c r="CU1089" i="30"/>
  <c r="CU1090" i="30"/>
  <c r="CU1091" i="30"/>
  <c r="CU1092" i="30"/>
  <c r="CU1093" i="30"/>
  <c r="CU1094" i="30"/>
  <c r="CU1095" i="30"/>
  <c r="CU1096" i="30"/>
  <c r="CU1097" i="30"/>
  <c r="CU1098" i="30"/>
  <c r="CU1099" i="30"/>
  <c r="CU1100" i="30"/>
  <c r="CU1101" i="30"/>
  <c r="CU1102" i="30"/>
  <c r="CU1103" i="30"/>
  <c r="CU1104" i="30"/>
  <c r="CU1105" i="30"/>
  <c r="CU1106" i="30"/>
  <c r="CU1107" i="30"/>
  <c r="CU1108" i="30"/>
  <c r="CU1109" i="30"/>
  <c r="CU1110" i="30"/>
  <c r="CU1111" i="30"/>
  <c r="CU1112" i="30"/>
  <c r="CU1113" i="30"/>
  <c r="CU1114" i="30"/>
  <c r="CU1115" i="30"/>
  <c r="CU1116" i="30"/>
  <c r="CU1117" i="30"/>
  <c r="CU1118" i="30"/>
  <c r="CU1119" i="30"/>
  <c r="CU1120" i="30"/>
  <c r="CU1121" i="30"/>
  <c r="CU1122" i="30"/>
  <c r="CU1123" i="30"/>
  <c r="CU1124" i="30"/>
  <c r="CU1125" i="30"/>
  <c r="CU1126" i="30"/>
  <c r="CU1127" i="30"/>
  <c r="CU1128" i="30"/>
  <c r="CU1129" i="30"/>
  <c r="CU1130" i="30"/>
  <c r="CU1131" i="30"/>
  <c r="CU1132" i="30"/>
  <c r="CU1133" i="30"/>
  <c r="CU1134" i="30"/>
  <c r="CU1135" i="30"/>
  <c r="CU1136" i="30"/>
  <c r="CU1137" i="30"/>
  <c r="CU1138" i="30"/>
  <c r="CU1139" i="30"/>
  <c r="CU1140" i="30"/>
  <c r="CU1141" i="30"/>
  <c r="CU1142" i="30"/>
  <c r="CU1143" i="30"/>
  <c r="CU1144" i="30"/>
  <c r="CU1145" i="30"/>
  <c r="CU1146" i="30"/>
  <c r="CU1147" i="30"/>
  <c r="CU1148" i="30"/>
  <c r="CU1149" i="30"/>
  <c r="CU1150" i="30"/>
  <c r="CU1151" i="30"/>
  <c r="CU1152" i="30"/>
  <c r="CU1153" i="30"/>
  <c r="CU1154" i="30"/>
  <c r="CU1155" i="30"/>
  <c r="CU1156" i="30"/>
  <c r="CU1157" i="30"/>
  <c r="CU1158" i="30"/>
  <c r="CU1159" i="30"/>
  <c r="CU1160" i="30"/>
  <c r="CU1161" i="30"/>
  <c r="CU1162" i="30"/>
  <c r="CU1163" i="30"/>
  <c r="CU1164" i="30"/>
  <c r="CU1165" i="30"/>
  <c r="CU1166" i="30"/>
  <c r="CU1167" i="30"/>
  <c r="CU1168" i="30"/>
  <c r="CU1169" i="30"/>
  <c r="CU1170" i="30"/>
  <c r="CU1171" i="30"/>
  <c r="CU1172" i="30"/>
  <c r="CU1173" i="30"/>
  <c r="CU1174" i="30"/>
  <c r="CU1175" i="30"/>
  <c r="CU1176" i="30"/>
  <c r="CU1177" i="30"/>
  <c r="CU1178" i="30"/>
  <c r="CU1179" i="30"/>
  <c r="CU1180" i="30"/>
  <c r="CU1181" i="30"/>
  <c r="CU1182" i="30"/>
  <c r="CU1183" i="30"/>
  <c r="CU1184" i="30"/>
  <c r="CU1185" i="30"/>
  <c r="CU1186" i="30"/>
  <c r="CU1187" i="30"/>
  <c r="CU1188" i="30"/>
  <c r="CU1189" i="30"/>
  <c r="CU1190" i="30"/>
  <c r="CU1191" i="30"/>
  <c r="CU1192" i="30"/>
  <c r="CU1193" i="30"/>
  <c r="CU1194" i="30"/>
  <c r="CU1195" i="30"/>
  <c r="CU1196" i="30"/>
  <c r="CU1197" i="30"/>
  <c r="CU1198" i="30"/>
  <c r="CU1199" i="30"/>
  <c r="CU1200" i="30"/>
  <c r="CU1201" i="30"/>
  <c r="CU1202" i="30"/>
  <c r="CU1203" i="30"/>
  <c r="CU1204" i="30"/>
  <c r="CU1205" i="30"/>
  <c r="CU1206" i="30"/>
  <c r="CU1207" i="30"/>
  <c r="CU1208" i="30"/>
  <c r="CU1209" i="30"/>
  <c r="CU1210" i="30"/>
  <c r="CU1211" i="30"/>
  <c r="CU1212" i="30"/>
  <c r="CU1213" i="30"/>
  <c r="CU1214" i="30"/>
  <c r="CU1215" i="30"/>
  <c r="CU1216" i="30"/>
  <c r="CU1217" i="30"/>
  <c r="CU1218" i="30"/>
  <c r="CU1219" i="30"/>
  <c r="CU1220" i="30"/>
  <c r="CU1221" i="30"/>
  <c r="CU1222" i="30"/>
  <c r="CU1223" i="30"/>
  <c r="CU1224" i="30"/>
  <c r="CU1225" i="30"/>
  <c r="CU1226" i="30"/>
  <c r="CU1227" i="30"/>
  <c r="CU1228" i="30"/>
  <c r="CU1229" i="30"/>
  <c r="CU1230" i="30"/>
  <c r="CU1231" i="30"/>
  <c r="CU1232" i="30"/>
  <c r="CU1233" i="30"/>
  <c r="CU1234" i="30"/>
  <c r="CU1235" i="30"/>
  <c r="CU1236" i="30"/>
  <c r="CU1237" i="30"/>
  <c r="CU1238" i="30"/>
  <c r="CU1239" i="30"/>
  <c r="CU1240" i="30"/>
  <c r="CU1241" i="30"/>
  <c r="CU1242" i="30"/>
  <c r="CU1243" i="30"/>
  <c r="CU1244" i="30"/>
  <c r="CU1245" i="30"/>
  <c r="CU1246" i="30"/>
  <c r="CU1247" i="30"/>
  <c r="CU1248" i="30"/>
  <c r="CU1249" i="30"/>
  <c r="CU1250" i="30"/>
  <c r="CU1251" i="30"/>
  <c r="CU1252" i="30"/>
  <c r="CU1253" i="30"/>
  <c r="CU1254" i="30"/>
  <c r="CU1255" i="30"/>
  <c r="CU1256" i="30"/>
  <c r="CU1257" i="30"/>
  <c r="CU1258" i="30"/>
  <c r="AN4" i="47"/>
  <c r="EL4" i="30"/>
  <c r="EL5" i="30"/>
  <c r="EL6" i="30"/>
  <c r="EL7" i="30"/>
  <c r="EL8" i="30"/>
  <c r="EL9" i="30"/>
  <c r="EL10" i="30"/>
  <c r="EL11" i="30"/>
  <c r="EL12" i="30"/>
  <c r="EL13" i="30"/>
  <c r="EL14" i="30"/>
  <c r="EL15" i="30"/>
  <c r="EL16" i="30"/>
  <c r="EL17" i="30"/>
  <c r="EL18" i="30"/>
  <c r="EL19" i="30"/>
  <c r="EL20" i="30"/>
  <c r="EL21" i="30"/>
  <c r="EL22" i="30"/>
  <c r="EL23" i="30"/>
  <c r="EL24" i="30"/>
  <c r="EL25" i="30"/>
  <c r="EL26" i="30"/>
  <c r="EL27" i="30"/>
  <c r="EL28" i="30"/>
  <c r="EL29" i="30"/>
  <c r="EL30" i="30"/>
  <c r="EL31" i="30"/>
  <c r="EL32" i="30"/>
  <c r="EL33" i="30"/>
  <c r="EL34" i="30"/>
  <c r="EL35" i="30"/>
  <c r="EL36" i="30"/>
  <c r="EL37" i="30"/>
  <c r="EL38" i="30"/>
  <c r="EL39" i="30"/>
  <c r="EL40" i="30"/>
  <c r="EL41" i="30"/>
  <c r="EL42" i="30"/>
  <c r="EL43" i="30"/>
  <c r="EL44" i="30"/>
  <c r="EL45" i="30"/>
  <c r="EL46" i="30"/>
  <c r="EL47" i="30"/>
  <c r="EL48" i="30"/>
  <c r="EL49" i="30"/>
  <c r="EL50" i="30"/>
  <c r="EL51" i="30"/>
  <c r="EL52" i="30"/>
  <c r="EL53" i="30"/>
  <c r="EL54" i="30"/>
  <c r="EL55" i="30"/>
  <c r="EL56" i="30"/>
  <c r="EL57" i="30"/>
  <c r="EL58" i="30"/>
  <c r="EL59" i="30"/>
  <c r="EL60" i="30"/>
  <c r="EL61" i="30"/>
  <c r="EL62" i="30"/>
  <c r="EL63" i="30"/>
  <c r="EL64" i="30"/>
  <c r="EL65" i="30"/>
  <c r="EL66" i="30"/>
  <c r="EL67" i="30"/>
  <c r="EL68" i="30"/>
  <c r="EL69" i="30"/>
  <c r="EL70" i="30"/>
  <c r="EL71" i="30"/>
  <c r="EL72" i="30"/>
  <c r="EL73" i="30"/>
  <c r="EL74" i="30"/>
  <c r="EL75" i="30"/>
  <c r="EL76" i="30"/>
  <c r="EL77" i="30"/>
  <c r="EL78" i="30"/>
  <c r="EL79" i="30"/>
  <c r="EL80" i="30"/>
  <c r="EL81" i="30"/>
  <c r="EL82" i="30"/>
  <c r="EL83" i="30"/>
  <c r="EL84" i="30"/>
  <c r="EL85" i="30"/>
  <c r="EL86" i="30"/>
  <c r="EL87" i="30"/>
  <c r="EL88" i="30"/>
  <c r="EL89" i="30"/>
  <c r="EL90" i="30"/>
  <c r="EL91" i="30"/>
  <c r="EL92" i="30"/>
  <c r="EL93" i="30"/>
  <c r="EI916" i="30"/>
  <c r="EJ916" i="30"/>
  <c r="EI917" i="30"/>
  <c r="EJ917" i="30"/>
  <c r="EI918" i="30"/>
  <c r="EJ918" i="30"/>
  <c r="EI919" i="30"/>
  <c r="EJ919" i="30"/>
  <c r="EI920" i="30"/>
  <c r="EJ920" i="30"/>
  <c r="EI921" i="30"/>
  <c r="EJ921" i="30"/>
  <c r="EI922" i="30"/>
  <c r="EJ922" i="30"/>
  <c r="EI923" i="30"/>
  <c r="EJ923" i="30"/>
  <c r="EI924" i="30"/>
  <c r="EJ924" i="30"/>
  <c r="EI925" i="30"/>
  <c r="EJ925" i="30"/>
  <c r="EI926" i="30"/>
  <c r="EJ926" i="30"/>
  <c r="EI927" i="30"/>
  <c r="EJ927" i="30"/>
  <c r="EI928" i="30"/>
  <c r="EJ928" i="30"/>
  <c r="EI929" i="30"/>
  <c r="EJ929" i="30"/>
  <c r="EI930" i="30"/>
  <c r="EJ930" i="30"/>
  <c r="EI931" i="30"/>
  <c r="EJ931" i="30"/>
  <c r="EI932" i="30"/>
  <c r="EJ932" i="30"/>
  <c r="EI933" i="30"/>
  <c r="EJ933" i="30"/>
  <c r="EI934" i="30"/>
  <c r="EJ934" i="30"/>
  <c r="EI935" i="30"/>
  <c r="EJ935" i="30"/>
  <c r="EI936" i="30"/>
  <c r="EJ936" i="30"/>
  <c r="EI937" i="30"/>
  <c r="EJ937" i="30"/>
  <c r="EI938" i="30"/>
  <c r="EJ938" i="30"/>
  <c r="EI939" i="30"/>
  <c r="EJ939" i="30"/>
  <c r="EI940" i="30"/>
  <c r="EJ940" i="30"/>
  <c r="EI941" i="30"/>
  <c r="EJ941" i="30"/>
  <c r="EI942" i="30"/>
  <c r="EJ942" i="30"/>
  <c r="EI943" i="30"/>
  <c r="EJ943" i="30"/>
  <c r="EI944" i="30"/>
  <c r="EJ944" i="30"/>
  <c r="EI945" i="30"/>
  <c r="EJ945" i="30"/>
  <c r="EI946" i="30"/>
  <c r="EJ946" i="30"/>
  <c r="EI947" i="30"/>
  <c r="EJ947" i="30"/>
  <c r="EI948" i="30"/>
  <c r="EJ948" i="30"/>
  <c r="EI949" i="30"/>
  <c r="EJ949" i="30"/>
  <c r="EI950" i="30"/>
  <c r="EJ950" i="30"/>
  <c r="EI951" i="30"/>
  <c r="EJ951" i="30"/>
  <c r="EI952" i="30"/>
  <c r="EJ952" i="30"/>
  <c r="EI953" i="30"/>
  <c r="EJ953" i="30"/>
  <c r="EI954" i="30"/>
  <c r="EJ954" i="30"/>
  <c r="EI955" i="30"/>
  <c r="EJ955" i="30"/>
  <c r="EI956" i="30"/>
  <c r="EJ956" i="30"/>
  <c r="EI957" i="30"/>
  <c r="EJ957" i="30"/>
  <c r="EI958" i="30"/>
  <c r="EJ958" i="30"/>
  <c r="EI959" i="30"/>
  <c r="EJ959" i="30"/>
  <c r="EI960" i="30"/>
  <c r="EJ960" i="30"/>
  <c r="EI961" i="30"/>
  <c r="EJ961" i="30"/>
  <c r="EI962" i="30"/>
  <c r="EJ962" i="30"/>
  <c r="EI963" i="30"/>
  <c r="EJ963" i="30"/>
  <c r="EI964" i="30"/>
  <c r="EJ964" i="30"/>
  <c r="EI965" i="30"/>
  <c r="EJ965" i="30"/>
  <c r="EI966" i="30"/>
  <c r="EJ966" i="30"/>
  <c r="EI967" i="30"/>
  <c r="EJ967" i="30"/>
  <c r="EI968" i="30"/>
  <c r="EJ968" i="30"/>
  <c r="EI969" i="30"/>
  <c r="EJ969" i="30"/>
  <c r="EI970" i="30"/>
  <c r="EJ970" i="30"/>
  <c r="EI971" i="30"/>
  <c r="EJ971" i="30"/>
  <c r="EI972" i="30"/>
  <c r="EJ972" i="30"/>
  <c r="EI973" i="30"/>
  <c r="EJ973" i="30"/>
  <c r="EI974" i="30"/>
  <c r="EJ974" i="30"/>
  <c r="EI975" i="30"/>
  <c r="EJ975" i="30"/>
  <c r="EI976" i="30"/>
  <c r="EJ976" i="30"/>
  <c r="EI977" i="30"/>
  <c r="EJ977" i="30"/>
  <c r="EI978" i="30"/>
  <c r="EJ978" i="30"/>
  <c r="EI979" i="30"/>
  <c r="EJ979" i="30"/>
  <c r="EI980" i="30"/>
  <c r="EJ980" i="30"/>
  <c r="EI981" i="30"/>
  <c r="EJ981" i="30"/>
  <c r="EI982" i="30"/>
  <c r="EJ982" i="30"/>
  <c r="EI983" i="30"/>
  <c r="EJ983" i="30"/>
  <c r="EI984" i="30"/>
  <c r="EJ984" i="30"/>
  <c r="EI985" i="30"/>
  <c r="EJ985" i="30"/>
  <c r="EI986" i="30"/>
  <c r="EJ986" i="30"/>
  <c r="EI987" i="30"/>
  <c r="EJ987" i="30"/>
  <c r="EI988" i="30"/>
  <c r="EJ988" i="30"/>
  <c r="EI989" i="30"/>
  <c r="EJ989" i="30"/>
  <c r="EI990" i="30"/>
  <c r="EJ990" i="30"/>
  <c r="EI991" i="30"/>
  <c r="EJ991" i="30"/>
  <c r="EI992" i="30"/>
  <c r="EJ992" i="30"/>
  <c r="EI993" i="30"/>
  <c r="EJ993" i="30"/>
  <c r="EI994" i="30"/>
  <c r="EJ994" i="30"/>
  <c r="EI995" i="30"/>
  <c r="EJ995" i="30"/>
  <c r="EI996" i="30"/>
  <c r="EJ996" i="30"/>
  <c r="EI997" i="30"/>
  <c r="EJ997" i="30"/>
  <c r="EI998" i="30"/>
  <c r="EJ998" i="30"/>
  <c r="EI999" i="30"/>
  <c r="EJ999" i="30"/>
  <c r="EI1000" i="30"/>
  <c r="EJ1000" i="30"/>
  <c r="EI1001" i="30"/>
  <c r="EJ1001" i="30"/>
  <c r="EI1002" i="30"/>
  <c r="EJ1002" i="30"/>
  <c r="EI1003" i="30"/>
  <c r="EJ1003" i="30"/>
  <c r="EI1004" i="30"/>
  <c r="EJ1004" i="30"/>
  <c r="EI1005" i="30"/>
  <c r="EJ1005" i="30"/>
  <c r="EI1006" i="30"/>
  <c r="EJ1006" i="30"/>
  <c r="EI1007" i="30"/>
  <c r="EJ1007" i="30"/>
  <c r="EI1008" i="30"/>
  <c r="EJ1008" i="30"/>
  <c r="EI1009" i="30"/>
  <c r="EJ1009" i="30"/>
  <c r="EI1010" i="30"/>
  <c r="EJ1010" i="30"/>
  <c r="EI1011" i="30"/>
  <c r="EJ1011" i="30"/>
  <c r="EI1012" i="30"/>
  <c r="EJ1012" i="30"/>
  <c r="EI1013" i="30"/>
  <c r="EJ1013" i="30"/>
  <c r="EI1014" i="30"/>
  <c r="EJ1014" i="30"/>
  <c r="EI1015" i="30"/>
  <c r="EJ1015" i="30"/>
  <c r="EI1016" i="30"/>
  <c r="EJ1016" i="30"/>
  <c r="EI1017" i="30"/>
  <c r="EJ1017" i="30"/>
  <c r="EI1018" i="30"/>
  <c r="EJ1018" i="30"/>
  <c r="EI1019" i="30"/>
  <c r="EJ1019" i="30"/>
  <c r="EI1020" i="30"/>
  <c r="EJ1020" i="30"/>
  <c r="EI1021" i="30"/>
  <c r="EJ1021" i="30"/>
  <c r="EI1022" i="30"/>
  <c r="EJ1022" i="30"/>
  <c r="EI1023" i="30"/>
  <c r="EJ1023" i="30"/>
  <c r="EI1024" i="30"/>
  <c r="EJ1024" i="30"/>
  <c r="EI1025" i="30"/>
  <c r="EJ1025" i="30"/>
  <c r="EI1026" i="30"/>
  <c r="EJ1026" i="30"/>
  <c r="EI1027" i="30"/>
  <c r="EJ1027" i="30"/>
  <c r="EI1028" i="30"/>
  <c r="EJ1028" i="30"/>
  <c r="EI1029" i="30"/>
  <c r="EJ1029" i="30"/>
  <c r="EI1030" i="30"/>
  <c r="EJ1030" i="30"/>
  <c r="EI1031" i="30"/>
  <c r="EJ1031" i="30"/>
  <c r="EI1032" i="30"/>
  <c r="EJ1032" i="30"/>
  <c r="EI1033" i="30"/>
  <c r="EJ1033" i="30"/>
  <c r="EI1034" i="30"/>
  <c r="EJ1034" i="30"/>
  <c r="EI1035" i="30"/>
  <c r="EJ1035" i="30"/>
  <c r="EI1036" i="30"/>
  <c r="EJ1036" i="30"/>
  <c r="EI1037" i="30"/>
  <c r="EJ1037" i="30"/>
  <c r="EI1038" i="30"/>
  <c r="EJ1038" i="30"/>
  <c r="EI1039" i="30"/>
  <c r="EJ1039" i="30"/>
  <c r="EI1040" i="30"/>
  <c r="EJ1040" i="30"/>
  <c r="EI1041" i="30"/>
  <c r="EJ1041" i="30"/>
  <c r="EI1042" i="30"/>
  <c r="EJ1042" i="30"/>
  <c r="EI1043" i="30"/>
  <c r="EJ1043" i="30"/>
  <c r="EI1044" i="30"/>
  <c r="EJ1044" i="30"/>
  <c r="EI1045" i="30"/>
  <c r="EJ1045" i="30"/>
  <c r="EI1046" i="30"/>
  <c r="EJ1046" i="30"/>
  <c r="EI1047" i="30"/>
  <c r="EJ1047" i="30"/>
  <c r="EI1048" i="30"/>
  <c r="EJ1048" i="30"/>
  <c r="EI1049" i="30"/>
  <c r="EJ1049" i="30"/>
  <c r="EI1050" i="30"/>
  <c r="EJ1050" i="30"/>
  <c r="EI1051" i="30"/>
  <c r="EJ1051" i="30"/>
  <c r="EI1052" i="30"/>
  <c r="EJ1052" i="30"/>
  <c r="EI1053" i="30"/>
  <c r="EJ1053" i="30"/>
  <c r="EI1054" i="30"/>
  <c r="EJ1054" i="30"/>
  <c r="EI1055" i="30"/>
  <c r="EJ1055" i="30"/>
  <c r="EI1056" i="30"/>
  <c r="EJ1056" i="30"/>
  <c r="EI1057" i="30"/>
  <c r="EJ1057" i="30"/>
  <c r="EI1058" i="30"/>
  <c r="EJ1058" i="30"/>
  <c r="EI1059" i="30"/>
  <c r="EJ1059" i="30"/>
  <c r="EI1060" i="30"/>
  <c r="EJ1060" i="30"/>
  <c r="EI1061" i="30"/>
  <c r="EJ1061" i="30"/>
  <c r="EI1062" i="30"/>
  <c r="EJ1062" i="30"/>
  <c r="EI1063" i="30"/>
  <c r="EJ1063" i="30"/>
  <c r="EI1064" i="30"/>
  <c r="EJ1064" i="30"/>
  <c r="EI1065" i="30"/>
  <c r="EJ1065" i="30"/>
  <c r="EI1066" i="30"/>
  <c r="EJ1066" i="30"/>
  <c r="EI1067" i="30"/>
  <c r="EJ1067" i="30"/>
  <c r="EI1068" i="30"/>
  <c r="EJ1068" i="30"/>
  <c r="EI1069" i="30"/>
  <c r="EJ1069" i="30"/>
  <c r="EI1070" i="30"/>
  <c r="EJ1070" i="30"/>
  <c r="EI1071" i="30"/>
  <c r="EJ1071" i="30"/>
  <c r="EI1072" i="30"/>
  <c r="EJ1072" i="30"/>
  <c r="EI1073" i="30"/>
  <c r="EJ1073" i="30"/>
  <c r="EI1074" i="30"/>
  <c r="EJ1074" i="30"/>
  <c r="EI1075" i="30"/>
  <c r="EJ1075" i="30"/>
  <c r="EI1076" i="30"/>
  <c r="EJ1076" i="30"/>
  <c r="EI1077" i="30"/>
  <c r="EJ1077" i="30"/>
  <c r="EI1078" i="30"/>
  <c r="EJ1078" i="30"/>
  <c r="EI1079" i="30"/>
  <c r="EJ1079" i="30"/>
  <c r="EI1080" i="30"/>
  <c r="EJ1080" i="30"/>
  <c r="EI1081" i="30"/>
  <c r="EJ1081" i="30"/>
  <c r="EI1082" i="30"/>
  <c r="EJ1082" i="30"/>
  <c r="EI1083" i="30"/>
  <c r="EJ1083" i="30"/>
  <c r="EI1084" i="30"/>
  <c r="EJ1084" i="30"/>
  <c r="EI1085" i="30"/>
  <c r="EJ1085" i="30"/>
  <c r="EI1086" i="30"/>
  <c r="EJ1086" i="30"/>
  <c r="EI1087" i="30"/>
  <c r="EJ1087" i="30"/>
  <c r="EI1088" i="30"/>
  <c r="EJ1088" i="30"/>
  <c r="EI1089" i="30"/>
  <c r="EJ1089" i="30"/>
  <c r="EI1090" i="30"/>
  <c r="EJ1090" i="30"/>
  <c r="EI1091" i="30"/>
  <c r="EJ1091" i="30"/>
  <c r="EI1092" i="30"/>
  <c r="EJ1092" i="30"/>
  <c r="EI1093" i="30"/>
  <c r="EJ1093" i="30"/>
  <c r="EI1094" i="30"/>
  <c r="EJ1094" i="30"/>
  <c r="EI1095" i="30"/>
  <c r="EJ1095" i="30"/>
  <c r="EI1096" i="30"/>
  <c r="EJ1096" i="30"/>
  <c r="EI1097" i="30"/>
  <c r="EJ1097" i="30"/>
  <c r="EI1098" i="30"/>
  <c r="EJ1098" i="30"/>
  <c r="EI1099" i="30"/>
  <c r="EJ1099" i="30"/>
  <c r="EI1100" i="30"/>
  <c r="EJ1100" i="30"/>
  <c r="EI1101" i="30"/>
  <c r="EJ1101" i="30"/>
  <c r="EI1102" i="30"/>
  <c r="EJ1102" i="30"/>
  <c r="EI1103" i="30"/>
  <c r="EJ1103" i="30"/>
  <c r="EI1104" i="30"/>
  <c r="EJ1104" i="30"/>
  <c r="EI1105" i="30"/>
  <c r="EJ1105" i="30"/>
  <c r="EI1106" i="30"/>
  <c r="EJ1106" i="30"/>
  <c r="EI1107" i="30"/>
  <c r="EJ1107" i="30"/>
  <c r="EI1108" i="30"/>
  <c r="EJ1108" i="30"/>
  <c r="EI1109" i="30"/>
  <c r="EJ1109" i="30"/>
  <c r="EI1110" i="30"/>
  <c r="EJ1110" i="30"/>
  <c r="EI1111" i="30"/>
  <c r="EJ1111" i="30"/>
  <c r="EI1112" i="30"/>
  <c r="EJ1112" i="30"/>
  <c r="EI1113" i="30"/>
  <c r="EJ1113" i="30"/>
  <c r="EI1114" i="30"/>
  <c r="EJ1114" i="30"/>
  <c r="EI1115" i="30"/>
  <c r="EJ1115" i="30"/>
  <c r="EI1116" i="30"/>
  <c r="EJ1116" i="30"/>
  <c r="EI1117" i="30"/>
  <c r="EJ1117" i="30"/>
  <c r="EI1118" i="30"/>
  <c r="EJ1118" i="30"/>
  <c r="EI1119" i="30"/>
  <c r="EJ1119" i="30"/>
  <c r="EI1120" i="30"/>
  <c r="EJ1120" i="30"/>
  <c r="EI1121" i="30"/>
  <c r="EJ1121" i="30"/>
  <c r="EI1122" i="30"/>
  <c r="EJ1122" i="30"/>
  <c r="EI1123" i="30"/>
  <c r="EJ1123" i="30"/>
  <c r="EI1124" i="30"/>
  <c r="EJ1124" i="30"/>
  <c r="EI1125" i="30"/>
  <c r="EJ1125" i="30"/>
  <c r="EI1126" i="30"/>
  <c r="EJ1126" i="30"/>
  <c r="EI1127" i="30"/>
  <c r="EJ1127" i="30"/>
  <c r="EI1128" i="30"/>
  <c r="EJ1128" i="30"/>
  <c r="EI1129" i="30"/>
  <c r="EJ1129" i="30"/>
  <c r="EI1130" i="30"/>
  <c r="EJ1130" i="30"/>
  <c r="EI1131" i="30"/>
  <c r="EJ1131" i="30"/>
  <c r="EI1132" i="30"/>
  <c r="EJ1132" i="30"/>
  <c r="EI1133" i="30"/>
  <c r="EJ1133" i="30"/>
  <c r="EI1134" i="30"/>
  <c r="EJ1134" i="30"/>
  <c r="EI1135" i="30"/>
  <c r="EJ1135" i="30"/>
  <c r="EI1136" i="30"/>
  <c r="EJ1136" i="30"/>
  <c r="EI1137" i="30"/>
  <c r="EJ1137" i="30"/>
  <c r="EI1138" i="30"/>
  <c r="EJ1138" i="30"/>
  <c r="EI1139" i="30"/>
  <c r="EJ1139" i="30"/>
  <c r="EI1140" i="30"/>
  <c r="EJ1140" i="30"/>
  <c r="EI1141" i="30"/>
  <c r="EJ1141" i="30"/>
  <c r="EI1142" i="30"/>
  <c r="EJ1142" i="30"/>
  <c r="EI1143" i="30"/>
  <c r="EJ1143" i="30"/>
  <c r="EI1144" i="30"/>
  <c r="EJ1144" i="30"/>
  <c r="EI1145" i="30"/>
  <c r="EJ1145" i="30"/>
  <c r="EI1146" i="30"/>
  <c r="EJ1146" i="30"/>
  <c r="EI1147" i="30"/>
  <c r="EJ1147" i="30"/>
  <c r="EI1148" i="30"/>
  <c r="EJ1148" i="30"/>
  <c r="EI1149" i="30"/>
  <c r="EJ1149" i="30"/>
  <c r="EI1150" i="30"/>
  <c r="EJ1150" i="30"/>
  <c r="EI1151" i="30"/>
  <c r="EJ1151" i="30"/>
  <c r="EI1152" i="30"/>
  <c r="EJ1152" i="30"/>
  <c r="EI1153" i="30"/>
  <c r="EJ1153" i="30"/>
  <c r="EI1154" i="30"/>
  <c r="EJ1154" i="30"/>
  <c r="EI1155" i="30"/>
  <c r="EJ1155" i="30"/>
  <c r="EI1156" i="30"/>
  <c r="EJ1156" i="30"/>
  <c r="EI1157" i="30"/>
  <c r="EJ1157" i="30"/>
  <c r="EI1158" i="30"/>
  <c r="EJ1158" i="30"/>
  <c r="EI1159" i="30"/>
  <c r="EJ1159" i="30"/>
  <c r="EI1160" i="30"/>
  <c r="EJ1160" i="30"/>
  <c r="EI1161" i="30"/>
  <c r="EJ1161" i="30"/>
  <c r="EI1162" i="30"/>
  <c r="EJ1162" i="30"/>
  <c r="EI1163" i="30"/>
  <c r="EJ1163" i="30"/>
  <c r="EI1164" i="30"/>
  <c r="EJ1164" i="30"/>
  <c r="EI1165" i="30"/>
  <c r="EJ1165" i="30"/>
  <c r="EI1166" i="30"/>
  <c r="EJ1166" i="30"/>
  <c r="EI1167" i="30"/>
  <c r="EJ1167" i="30"/>
  <c r="EI1168" i="30"/>
  <c r="EJ1168" i="30"/>
  <c r="EI1169" i="30"/>
  <c r="EJ1169" i="30"/>
  <c r="EI1170" i="30"/>
  <c r="EJ1170" i="30"/>
  <c r="EI1171" i="30"/>
  <c r="EJ1171" i="30"/>
  <c r="EI1172" i="30"/>
  <c r="EJ1172" i="30"/>
  <c r="EI1173" i="30"/>
  <c r="EJ1173" i="30"/>
  <c r="EI1174" i="30"/>
  <c r="EJ1174" i="30"/>
  <c r="EI1175" i="30"/>
  <c r="EJ1175" i="30"/>
  <c r="EI1176" i="30"/>
  <c r="EJ1176" i="30"/>
  <c r="EI1177" i="30"/>
  <c r="EJ1177" i="30"/>
  <c r="EI1178" i="30"/>
  <c r="EJ1178" i="30"/>
  <c r="EI1179" i="30"/>
  <c r="EJ1179" i="30"/>
  <c r="EI1180" i="30"/>
  <c r="EJ1180" i="30"/>
  <c r="EI1181" i="30"/>
  <c r="EJ1181" i="30"/>
  <c r="EI1182" i="30"/>
  <c r="EJ1182" i="30"/>
  <c r="EI1183" i="30"/>
  <c r="EJ1183" i="30"/>
  <c r="EI1184" i="30"/>
  <c r="EJ1184" i="30"/>
  <c r="EI1185" i="30"/>
  <c r="EJ1185" i="30"/>
  <c r="EI1186" i="30"/>
  <c r="EJ1186" i="30"/>
  <c r="EI1187" i="30"/>
  <c r="EJ1187" i="30"/>
  <c r="EI1188" i="30"/>
  <c r="EJ1188" i="30"/>
  <c r="EI1189" i="30"/>
  <c r="EJ1189" i="30"/>
  <c r="EI1190" i="30"/>
  <c r="EJ1190" i="30"/>
  <c r="EI1191" i="30"/>
  <c r="EJ1191" i="30"/>
  <c r="EI1192" i="30"/>
  <c r="EJ1192" i="30"/>
  <c r="EI1193" i="30"/>
  <c r="EJ1193" i="30"/>
  <c r="EI1194" i="30"/>
  <c r="EJ1194" i="30"/>
  <c r="EI1195" i="30"/>
  <c r="EJ1195" i="30"/>
  <c r="EI1196" i="30"/>
  <c r="EJ1196" i="30"/>
  <c r="EI1197" i="30"/>
  <c r="EJ1197" i="30"/>
  <c r="EI1198" i="30"/>
  <c r="EJ1198" i="30"/>
  <c r="EI1199" i="30"/>
  <c r="EJ1199" i="30"/>
  <c r="EI1200" i="30"/>
  <c r="EJ1200" i="30"/>
  <c r="EI1201" i="30"/>
  <c r="EJ1201" i="30"/>
  <c r="EI1202" i="30"/>
  <c r="EJ1202" i="30"/>
  <c r="EI1203" i="30"/>
  <c r="EJ1203" i="30"/>
  <c r="EI1204" i="30"/>
  <c r="EJ1204" i="30"/>
  <c r="EI1205" i="30"/>
  <c r="EJ1205" i="30"/>
  <c r="EI1206" i="30"/>
  <c r="EJ1206" i="30"/>
  <c r="EI1207" i="30"/>
  <c r="EJ1207" i="30"/>
  <c r="EI1208" i="30"/>
  <c r="EJ1208" i="30"/>
  <c r="EI1209" i="30"/>
  <c r="EJ1209" i="30"/>
  <c r="EI1210" i="30"/>
  <c r="EJ1210" i="30"/>
  <c r="EI1211" i="30"/>
  <c r="EJ1211" i="30"/>
  <c r="EI1212" i="30"/>
  <c r="EJ1212" i="30"/>
  <c r="EI1213" i="30"/>
  <c r="EJ1213" i="30"/>
  <c r="EI1214" i="30"/>
  <c r="EJ1214" i="30"/>
  <c r="EI1215" i="30"/>
  <c r="EJ1215" i="30"/>
  <c r="EI1216" i="30"/>
  <c r="EJ1216" i="30"/>
  <c r="EI1217" i="30"/>
  <c r="EJ1217" i="30"/>
  <c r="EI1218" i="30"/>
  <c r="EJ1218" i="30"/>
  <c r="EI1219" i="30"/>
  <c r="EJ1219" i="30"/>
  <c r="EI1220" i="30"/>
  <c r="EJ1220" i="30"/>
  <c r="EI1221" i="30"/>
  <c r="EJ1221" i="30"/>
  <c r="EI1222" i="30"/>
  <c r="EJ1222" i="30"/>
  <c r="EI1223" i="30"/>
  <c r="EJ1223" i="30"/>
  <c r="EI1224" i="30"/>
  <c r="EJ1224" i="30"/>
  <c r="EI1225" i="30"/>
  <c r="EJ1225" i="30"/>
  <c r="EI1226" i="30"/>
  <c r="EJ1226" i="30"/>
  <c r="EI1227" i="30"/>
  <c r="EJ1227" i="30"/>
  <c r="EI1228" i="30"/>
  <c r="EJ1228" i="30"/>
  <c r="EI1229" i="30"/>
  <c r="EJ1229" i="30"/>
  <c r="EI1230" i="30"/>
  <c r="EJ1230" i="30"/>
  <c r="EI1231" i="30"/>
  <c r="EJ1231" i="30"/>
  <c r="EI1232" i="30"/>
  <c r="EJ1232" i="30"/>
  <c r="EI1233" i="30"/>
  <c r="EJ1233" i="30"/>
  <c r="EI1234" i="30"/>
  <c r="EJ1234" i="30"/>
  <c r="EI1235" i="30"/>
  <c r="EJ1235" i="30"/>
  <c r="EI1236" i="30"/>
  <c r="EJ1236" i="30"/>
  <c r="EI1237" i="30"/>
  <c r="EJ1237" i="30"/>
  <c r="EI1238" i="30"/>
  <c r="EJ1238" i="30"/>
  <c r="EI1239" i="30"/>
  <c r="EJ1239" i="30"/>
  <c r="EI1240" i="30"/>
  <c r="EJ1240" i="30"/>
  <c r="EI1241" i="30"/>
  <c r="EJ1241" i="30"/>
  <c r="EI1242" i="30"/>
  <c r="EJ1242" i="30"/>
  <c r="EI1243" i="30"/>
  <c r="EJ1243" i="30"/>
  <c r="EI1244" i="30"/>
  <c r="EJ1244" i="30"/>
  <c r="EI1245" i="30"/>
  <c r="EJ1245" i="30"/>
  <c r="EI1246" i="30"/>
  <c r="EJ1246" i="30"/>
  <c r="EI1247" i="30"/>
  <c r="EJ1247" i="30"/>
  <c r="EI1248" i="30"/>
  <c r="EJ1248" i="30"/>
  <c r="EI1249" i="30"/>
  <c r="EJ1249" i="30"/>
  <c r="EI1250" i="30"/>
  <c r="EJ1250" i="30"/>
  <c r="EI1251" i="30"/>
  <c r="EJ1251" i="30"/>
  <c r="EI1252" i="30"/>
  <c r="EJ1252" i="30"/>
  <c r="EI1253" i="30"/>
  <c r="EJ1253" i="30"/>
  <c r="EI1254" i="30"/>
  <c r="EJ1254" i="30"/>
  <c r="EI1255" i="30"/>
  <c r="EJ1255" i="30"/>
  <c r="EI1256" i="30"/>
  <c r="EJ1256" i="30"/>
  <c r="EI1257" i="30"/>
  <c r="EJ1257" i="30"/>
  <c r="EI1258" i="30"/>
  <c r="EJ1258" i="30"/>
  <c r="EI1259" i="30"/>
  <c r="EJ1259" i="30"/>
  <c r="EI1260" i="30"/>
  <c r="EJ1260" i="30"/>
  <c r="EI760" i="30"/>
  <c r="EI761" i="30"/>
  <c r="EI762" i="30"/>
  <c r="EI763" i="30"/>
  <c r="EI764" i="30"/>
  <c r="EI765" i="30"/>
  <c r="EI766" i="30"/>
  <c r="EI767" i="30"/>
  <c r="EI768" i="30"/>
  <c r="EI769" i="30"/>
  <c r="EI770" i="30"/>
  <c r="EI771" i="30"/>
  <c r="EI772" i="30"/>
  <c r="EI773" i="30"/>
  <c r="EI774" i="30"/>
  <c r="EI775" i="30"/>
  <c r="EI776" i="30"/>
  <c r="EI777" i="30"/>
  <c r="EI778" i="30"/>
  <c r="EI779" i="30"/>
  <c r="EI780" i="30"/>
  <c r="EI781" i="30"/>
  <c r="EI782" i="30"/>
  <c r="EI783" i="30"/>
  <c r="EI784" i="30"/>
  <c r="EI785" i="30"/>
  <c r="EI786" i="30"/>
  <c r="EI787" i="30"/>
  <c r="EI788" i="30"/>
  <c r="EI789" i="30"/>
  <c r="EI790" i="30"/>
  <c r="EI791" i="30"/>
  <c r="EI792" i="30"/>
  <c r="EI793" i="30"/>
  <c r="EI794" i="30"/>
  <c r="EI795" i="30"/>
  <c r="EI796" i="30"/>
  <c r="EI797" i="30"/>
  <c r="EI798" i="30"/>
  <c r="EI799" i="30"/>
  <c r="EI800" i="30"/>
  <c r="EI801" i="30"/>
  <c r="EI802" i="30"/>
  <c r="EI803" i="30"/>
  <c r="EI804" i="30"/>
  <c r="EI805" i="30"/>
  <c r="EI806" i="30"/>
  <c r="EI807" i="30"/>
  <c r="EI808" i="30"/>
  <c r="EI809" i="30"/>
  <c r="EI810" i="30"/>
  <c r="EI811" i="30"/>
  <c r="EI812" i="30"/>
  <c r="EI813" i="30"/>
  <c r="EI814" i="30"/>
  <c r="EI815" i="30"/>
  <c r="EI816" i="30"/>
  <c r="EI817" i="30"/>
  <c r="EI818" i="30"/>
  <c r="EI819" i="30"/>
  <c r="EI820" i="30"/>
  <c r="EI821" i="30"/>
  <c r="EI822" i="30"/>
  <c r="EI823" i="30"/>
  <c r="EI824" i="30"/>
  <c r="EI825" i="30"/>
  <c r="EI826" i="30"/>
  <c r="EI827" i="30"/>
  <c r="EI828" i="30"/>
  <c r="EI829" i="30"/>
  <c r="EI830" i="30"/>
  <c r="EI831" i="30"/>
  <c r="EI832" i="30"/>
  <c r="EI833" i="30"/>
  <c r="EI834" i="30"/>
  <c r="EI835" i="30"/>
  <c r="EI836" i="30"/>
  <c r="EI837" i="30"/>
  <c r="EI838" i="30"/>
  <c r="EI839" i="30"/>
  <c r="EI840" i="30"/>
  <c r="EI841" i="30"/>
  <c r="EI842" i="30"/>
  <c r="EI843" i="30"/>
  <c r="EI844" i="30"/>
  <c r="EI845" i="30"/>
  <c r="EI846" i="30"/>
  <c r="EI847" i="30"/>
  <c r="EI848" i="30"/>
  <c r="EI849" i="30"/>
  <c r="EI850" i="30"/>
  <c r="EI851" i="30"/>
  <c r="EI852" i="30"/>
  <c r="EI853" i="30"/>
  <c r="EI854" i="30"/>
  <c r="EI855" i="30"/>
  <c r="EI856" i="30"/>
  <c r="EI857" i="30"/>
  <c r="EI858" i="30"/>
  <c r="EI859" i="30"/>
  <c r="EI860" i="30"/>
  <c r="EI861" i="30"/>
  <c r="EI862" i="30"/>
  <c r="EI863" i="30"/>
  <c r="EI864" i="30"/>
  <c r="EI865" i="30"/>
  <c r="EI866" i="30"/>
  <c r="EI867" i="30"/>
  <c r="EI868" i="30"/>
  <c r="EI869" i="30"/>
  <c r="EI870" i="30"/>
  <c r="EI871" i="30"/>
  <c r="EI872" i="30"/>
  <c r="EI873" i="30"/>
  <c r="EI874" i="30"/>
  <c r="EI875" i="30"/>
  <c r="EI876" i="30"/>
  <c r="EI877" i="30"/>
  <c r="EI878" i="30"/>
  <c r="EI879" i="30"/>
  <c r="EI880" i="30"/>
  <c r="EI881" i="30"/>
  <c r="EI882" i="30"/>
  <c r="EI883" i="30"/>
  <c r="EI884" i="30"/>
  <c r="EI885" i="30"/>
  <c r="EI886" i="30"/>
  <c r="EI887" i="30"/>
  <c r="EI888" i="30"/>
  <c r="EI889" i="30"/>
  <c r="EI890" i="30"/>
  <c r="EI891" i="30"/>
  <c r="EI892" i="30"/>
  <c r="EI893" i="30"/>
  <c r="EI894" i="30"/>
  <c r="EI895" i="30"/>
  <c r="EI896" i="30"/>
  <c r="EI897" i="30"/>
  <c r="EI898" i="30"/>
  <c r="EI899" i="30"/>
  <c r="EI900" i="30"/>
  <c r="EI901" i="30"/>
  <c r="EI902" i="30"/>
  <c r="EI903" i="30"/>
  <c r="EI904" i="30"/>
  <c r="EI905" i="30"/>
  <c r="EI906" i="30"/>
  <c r="EI907" i="30"/>
  <c r="EI908" i="30"/>
  <c r="EI909" i="30"/>
  <c r="EI910" i="30"/>
  <c r="EI911" i="30"/>
  <c r="EI912" i="30"/>
  <c r="EI913" i="30"/>
  <c r="EI914" i="30"/>
  <c r="EI915" i="30"/>
  <c r="EK4" i="30"/>
  <c r="EL3" i="30"/>
  <c r="EK3" i="30"/>
  <c r="EK2" i="30"/>
  <c r="EA916" i="30"/>
  <c r="EB916" i="30"/>
  <c r="EA917" i="30"/>
  <c r="EB917" i="30"/>
  <c r="EA918" i="30"/>
  <c r="EB918" i="30"/>
  <c r="EA919" i="30"/>
  <c r="EB919" i="30"/>
  <c r="EA920" i="30"/>
  <c r="EB920" i="30"/>
  <c r="EA921" i="30"/>
  <c r="EB921" i="30"/>
  <c r="EA922" i="30"/>
  <c r="EB922" i="30"/>
  <c r="EA923" i="30"/>
  <c r="EB923" i="30"/>
  <c r="EA924" i="30"/>
  <c r="EB924" i="30"/>
  <c r="EA925" i="30"/>
  <c r="EB925" i="30"/>
  <c r="EA926" i="30"/>
  <c r="EB926" i="30"/>
  <c r="EA927" i="30"/>
  <c r="EB927" i="30"/>
  <c r="EA928" i="30"/>
  <c r="EB928" i="30"/>
  <c r="EA929" i="30"/>
  <c r="EB929" i="30"/>
  <c r="EA930" i="30"/>
  <c r="EB930" i="30"/>
  <c r="EA931" i="30"/>
  <c r="EB931" i="30"/>
  <c r="EA932" i="30"/>
  <c r="EB932" i="30"/>
  <c r="EA933" i="30"/>
  <c r="EB933" i="30"/>
  <c r="EA934" i="30"/>
  <c r="EB934" i="30"/>
  <c r="EA935" i="30"/>
  <c r="EB935" i="30"/>
  <c r="EA936" i="30"/>
  <c r="EB936" i="30"/>
  <c r="EA937" i="30"/>
  <c r="EB937" i="30"/>
  <c r="EA938" i="30"/>
  <c r="EB938" i="30"/>
  <c r="EA939" i="30"/>
  <c r="EB939" i="30"/>
  <c r="EA940" i="30"/>
  <c r="EB940" i="30"/>
  <c r="EA941" i="30"/>
  <c r="EB941" i="30"/>
  <c r="EA942" i="30"/>
  <c r="EB942" i="30"/>
  <c r="EA943" i="30"/>
  <c r="EB943" i="30"/>
  <c r="EA944" i="30"/>
  <c r="EB944" i="30"/>
  <c r="EA945" i="30"/>
  <c r="EB945" i="30"/>
  <c r="EA946" i="30"/>
  <c r="EB946" i="30"/>
  <c r="EA947" i="30"/>
  <c r="EB947" i="30"/>
  <c r="EA948" i="30"/>
  <c r="EB948" i="30"/>
  <c r="EA949" i="30"/>
  <c r="EB949" i="30"/>
  <c r="EA950" i="30"/>
  <c r="EB950" i="30"/>
  <c r="EA951" i="30"/>
  <c r="EB951" i="30"/>
  <c r="EA952" i="30"/>
  <c r="EB952" i="30"/>
  <c r="EA953" i="30"/>
  <c r="EB953" i="30"/>
  <c r="EA954" i="30"/>
  <c r="EB954" i="30"/>
  <c r="EA955" i="30"/>
  <c r="EB955" i="30"/>
  <c r="EA956" i="30"/>
  <c r="EB956" i="30"/>
  <c r="EA957" i="30"/>
  <c r="EB957" i="30"/>
  <c r="EA958" i="30"/>
  <c r="EB958" i="30"/>
  <c r="EA959" i="30"/>
  <c r="EB959" i="30"/>
  <c r="EA960" i="30"/>
  <c r="EB960" i="30"/>
  <c r="EA961" i="30"/>
  <c r="EB961" i="30"/>
  <c r="EA962" i="30"/>
  <c r="EB962" i="30"/>
  <c r="EA963" i="30"/>
  <c r="EB963" i="30"/>
  <c r="EA964" i="30"/>
  <c r="EB964" i="30"/>
  <c r="EA965" i="30"/>
  <c r="EB965" i="30"/>
  <c r="EA966" i="30"/>
  <c r="EB966" i="30"/>
  <c r="EA967" i="30"/>
  <c r="EB967" i="30"/>
  <c r="EA968" i="30"/>
  <c r="EB968" i="30"/>
  <c r="EA969" i="30"/>
  <c r="EB969" i="30"/>
  <c r="EA970" i="30"/>
  <c r="EB970" i="30"/>
  <c r="EA971" i="30"/>
  <c r="EB971" i="30"/>
  <c r="EA972" i="30"/>
  <c r="EB972" i="30"/>
  <c r="EA973" i="30"/>
  <c r="EB973" i="30"/>
  <c r="EA974" i="30"/>
  <c r="EB974" i="30"/>
  <c r="EA975" i="30"/>
  <c r="EB975" i="30"/>
  <c r="EA976" i="30"/>
  <c r="EB976" i="30"/>
  <c r="EA977" i="30"/>
  <c r="EB977" i="30"/>
  <c r="EA978" i="30"/>
  <c r="EB978" i="30"/>
  <c r="EA979" i="30"/>
  <c r="EB979" i="30"/>
  <c r="EA980" i="30"/>
  <c r="EB980" i="30"/>
  <c r="EA981" i="30"/>
  <c r="EB981" i="30"/>
  <c r="EA982" i="30"/>
  <c r="EB982" i="30"/>
  <c r="EA983" i="30"/>
  <c r="EB983" i="30"/>
  <c r="EA984" i="30"/>
  <c r="EB984" i="30"/>
  <c r="EA985" i="30"/>
  <c r="EB985" i="30"/>
  <c r="EA986" i="30"/>
  <c r="EB986" i="30"/>
  <c r="EA987" i="30"/>
  <c r="EB987" i="30"/>
  <c r="EA988" i="30"/>
  <c r="EB988" i="30"/>
  <c r="EA989" i="30"/>
  <c r="EB989" i="30"/>
  <c r="EA990" i="30"/>
  <c r="EB990" i="30"/>
  <c r="EA991" i="30"/>
  <c r="EB991" i="30"/>
  <c r="EA992" i="30"/>
  <c r="EB992" i="30"/>
  <c r="EA993" i="30"/>
  <c r="EB993" i="30"/>
  <c r="EA994" i="30"/>
  <c r="EB994" i="30"/>
  <c r="EA995" i="30"/>
  <c r="EB995" i="30"/>
  <c r="EA996" i="30"/>
  <c r="EB996" i="30"/>
  <c r="EA997" i="30"/>
  <c r="EB997" i="30"/>
  <c r="EA998" i="30"/>
  <c r="EB998" i="30"/>
  <c r="EA999" i="30"/>
  <c r="EB999" i="30"/>
  <c r="EA1000" i="30"/>
  <c r="EB1000" i="30"/>
  <c r="EA1001" i="30"/>
  <c r="EB1001" i="30"/>
  <c r="EA1002" i="30"/>
  <c r="EB1002" i="30"/>
  <c r="EA1003" i="30"/>
  <c r="EB1003" i="30"/>
  <c r="EA1004" i="30"/>
  <c r="EB1004" i="30"/>
  <c r="EA1005" i="30"/>
  <c r="EB1005" i="30"/>
  <c r="EA1006" i="30"/>
  <c r="EB1006" i="30"/>
  <c r="EA1007" i="30"/>
  <c r="EB1007" i="30"/>
  <c r="EA1008" i="30"/>
  <c r="EB1008" i="30"/>
  <c r="EA1009" i="30"/>
  <c r="EB1009" i="30"/>
  <c r="EA1010" i="30"/>
  <c r="EB1010" i="30"/>
  <c r="EA1011" i="30"/>
  <c r="EB1011" i="30"/>
  <c r="EA1012" i="30"/>
  <c r="EB1012" i="30"/>
  <c r="EA1013" i="30"/>
  <c r="EB1013" i="30"/>
  <c r="EA1014" i="30"/>
  <c r="EB1014" i="30"/>
  <c r="EA1015" i="30"/>
  <c r="EB1015" i="30"/>
  <c r="EA1016" i="30"/>
  <c r="EB1016" i="30"/>
  <c r="EA1017" i="30"/>
  <c r="EB1017" i="30"/>
  <c r="EA1018" i="30"/>
  <c r="EB1018" i="30"/>
  <c r="EA1019" i="30"/>
  <c r="EB1019" i="30"/>
  <c r="EA1020" i="30"/>
  <c r="EB1020" i="30"/>
  <c r="EA1021" i="30"/>
  <c r="EB1021" i="30"/>
  <c r="EA1022" i="30"/>
  <c r="EB1022" i="30"/>
  <c r="EA1023" i="30"/>
  <c r="EB1023" i="30"/>
  <c r="EA1024" i="30"/>
  <c r="EB1024" i="30"/>
  <c r="EA1025" i="30"/>
  <c r="EB1025" i="30"/>
  <c r="EA1026" i="30"/>
  <c r="EB1026" i="30"/>
  <c r="EA1027" i="30"/>
  <c r="EB1027" i="30"/>
  <c r="EA1028" i="30"/>
  <c r="EB1028" i="30"/>
  <c r="EA1029" i="30"/>
  <c r="EB1029" i="30"/>
  <c r="EA1030" i="30"/>
  <c r="EB1030" i="30"/>
  <c r="EA1031" i="30"/>
  <c r="EB1031" i="30"/>
  <c r="EA1032" i="30"/>
  <c r="EB1032" i="30"/>
  <c r="EA1033" i="30"/>
  <c r="EB1033" i="30"/>
  <c r="EA1034" i="30"/>
  <c r="EB1034" i="30"/>
  <c r="EA1035" i="30"/>
  <c r="EB1035" i="30"/>
  <c r="EA1036" i="30"/>
  <c r="EB1036" i="30"/>
  <c r="EA1037" i="30"/>
  <c r="EB1037" i="30"/>
  <c r="EA1038" i="30"/>
  <c r="EB1038" i="30"/>
  <c r="EA1039" i="30"/>
  <c r="EB1039" i="30"/>
  <c r="EA1040" i="30"/>
  <c r="EB1040" i="30"/>
  <c r="EA1041" i="30"/>
  <c r="EB1041" i="30"/>
  <c r="EA1042" i="30"/>
  <c r="EB1042" i="30"/>
  <c r="EA1043" i="30"/>
  <c r="EB1043" i="30"/>
  <c r="EA1044" i="30"/>
  <c r="EB1044" i="30"/>
  <c r="EA1045" i="30"/>
  <c r="EB1045" i="30"/>
  <c r="EA1046" i="30"/>
  <c r="EB1046" i="30"/>
  <c r="EA1047" i="30"/>
  <c r="EB1047" i="30"/>
  <c r="EA1048" i="30"/>
  <c r="EB1048" i="30"/>
  <c r="EA1049" i="30"/>
  <c r="EB1049" i="30"/>
  <c r="EA1050" i="30"/>
  <c r="EB1050" i="30"/>
  <c r="EA1051" i="30"/>
  <c r="EB1051" i="30"/>
  <c r="EA1052" i="30"/>
  <c r="EB1052" i="30"/>
  <c r="EA1053" i="30"/>
  <c r="EB1053" i="30"/>
  <c r="EA1054" i="30"/>
  <c r="EB1054" i="30"/>
  <c r="EA1055" i="30"/>
  <c r="EB1055" i="30"/>
  <c r="EA1056" i="30"/>
  <c r="EB1056" i="30"/>
  <c r="EA1057" i="30"/>
  <c r="EB1057" i="30"/>
  <c r="EA1058" i="30"/>
  <c r="EB1058" i="30"/>
  <c r="EA1059" i="30"/>
  <c r="EB1059" i="30"/>
  <c r="EA1060" i="30"/>
  <c r="EB1060" i="30"/>
  <c r="EA1061" i="30"/>
  <c r="EB1061" i="30"/>
  <c r="EA1062" i="30"/>
  <c r="EB1062" i="30"/>
  <c r="EA1063" i="30"/>
  <c r="EB1063" i="30"/>
  <c r="EA1064" i="30"/>
  <c r="EB1064" i="30"/>
  <c r="EA1065" i="30"/>
  <c r="EB1065" i="30"/>
  <c r="EA1066" i="30"/>
  <c r="EB1066" i="30"/>
  <c r="EA1067" i="30"/>
  <c r="EB1067" i="30"/>
  <c r="EA1068" i="30"/>
  <c r="EB1068" i="30"/>
  <c r="EA1069" i="30"/>
  <c r="EB1069" i="30"/>
  <c r="EA1070" i="30"/>
  <c r="EB1070" i="30"/>
  <c r="EA1071" i="30"/>
  <c r="EB1071" i="30"/>
  <c r="EA1072" i="30"/>
  <c r="EB1072" i="30"/>
  <c r="EA1073" i="30"/>
  <c r="EB1073" i="30"/>
  <c r="EA1074" i="30"/>
  <c r="EB1074" i="30"/>
  <c r="EA1075" i="30"/>
  <c r="EB1075" i="30"/>
  <c r="EA1076" i="30"/>
  <c r="EB1076" i="30"/>
  <c r="EA1077" i="30"/>
  <c r="EB1077" i="30"/>
  <c r="EA1078" i="30"/>
  <c r="EB1078" i="30"/>
  <c r="EA1079" i="30"/>
  <c r="EB1079" i="30"/>
  <c r="EA1080" i="30"/>
  <c r="EB1080" i="30"/>
  <c r="EA1081" i="30"/>
  <c r="EB1081" i="30"/>
  <c r="EA1082" i="30"/>
  <c r="EB1082" i="30"/>
  <c r="EA1083" i="30"/>
  <c r="EB1083" i="30"/>
  <c r="EA1084" i="30"/>
  <c r="EB1084" i="30"/>
  <c r="EA1085" i="30"/>
  <c r="EB1085" i="30"/>
  <c r="EA1086" i="30"/>
  <c r="EB1086" i="30"/>
  <c r="EA1087" i="30"/>
  <c r="EB1087" i="30"/>
  <c r="EA1088" i="30"/>
  <c r="EB1088" i="30"/>
  <c r="EA1089" i="30"/>
  <c r="EB1089" i="30"/>
  <c r="EA1090" i="30"/>
  <c r="EB1090" i="30"/>
  <c r="EA1091" i="30"/>
  <c r="EB1091" i="30"/>
  <c r="EA1092" i="30"/>
  <c r="EB1092" i="30"/>
  <c r="EA1093" i="30"/>
  <c r="EB1093" i="30"/>
  <c r="EA1094" i="30"/>
  <c r="EB1094" i="30"/>
  <c r="EA1095" i="30"/>
  <c r="EB1095" i="30"/>
  <c r="EA1096" i="30"/>
  <c r="EB1096" i="30"/>
  <c r="EA1097" i="30"/>
  <c r="EB1097" i="30"/>
  <c r="EA1098" i="30"/>
  <c r="EB1098" i="30"/>
  <c r="EA1099" i="30"/>
  <c r="EB1099" i="30"/>
  <c r="EA1100" i="30"/>
  <c r="EB1100" i="30"/>
  <c r="EA1101" i="30"/>
  <c r="EB1101" i="30"/>
  <c r="EA1102" i="30"/>
  <c r="EB1102" i="30"/>
  <c r="EA1103" i="30"/>
  <c r="EB1103" i="30"/>
  <c r="EA1104" i="30"/>
  <c r="EB1104" i="30"/>
  <c r="EA1105" i="30"/>
  <c r="EB1105" i="30"/>
  <c r="EA1106" i="30"/>
  <c r="EB1106" i="30"/>
  <c r="EA1107" i="30"/>
  <c r="EB1107" i="30"/>
  <c r="EA1108" i="30"/>
  <c r="EB1108" i="30"/>
  <c r="EA1109" i="30"/>
  <c r="EB1109" i="30"/>
  <c r="EA1110" i="30"/>
  <c r="EB1110" i="30"/>
  <c r="EA1111" i="30"/>
  <c r="EB1111" i="30"/>
  <c r="EA1112" i="30"/>
  <c r="EB1112" i="30"/>
  <c r="EA1113" i="30"/>
  <c r="EB1113" i="30"/>
  <c r="EA1114" i="30"/>
  <c r="EB1114" i="30"/>
  <c r="EA1115" i="30"/>
  <c r="EB1115" i="30"/>
  <c r="EA1116" i="30"/>
  <c r="EB1116" i="30"/>
  <c r="EA1117" i="30"/>
  <c r="EB1117" i="30"/>
  <c r="EA1118" i="30"/>
  <c r="EB1118" i="30"/>
  <c r="EA1119" i="30"/>
  <c r="EB1119" i="30"/>
  <c r="EA1120" i="30"/>
  <c r="EB1120" i="30"/>
  <c r="EA1121" i="30"/>
  <c r="EB1121" i="30"/>
  <c r="EA1122" i="30"/>
  <c r="EB1122" i="30"/>
  <c r="EA1123" i="30"/>
  <c r="EB1123" i="30"/>
  <c r="EA1124" i="30"/>
  <c r="EB1124" i="30"/>
  <c r="EA1125" i="30"/>
  <c r="EB1125" i="30"/>
  <c r="EA1126" i="30"/>
  <c r="EB1126" i="30"/>
  <c r="EA1127" i="30"/>
  <c r="EB1127" i="30"/>
  <c r="EA1128" i="30"/>
  <c r="EB1128" i="30"/>
  <c r="EA1129" i="30"/>
  <c r="EB1129" i="30"/>
  <c r="EA1130" i="30"/>
  <c r="EB1130" i="30"/>
  <c r="EA1131" i="30"/>
  <c r="EB1131" i="30"/>
  <c r="EA1132" i="30"/>
  <c r="EB1132" i="30"/>
  <c r="EA1133" i="30"/>
  <c r="EB1133" i="30"/>
  <c r="EA1134" i="30"/>
  <c r="EB1134" i="30"/>
  <c r="EA1135" i="30"/>
  <c r="EB1135" i="30"/>
  <c r="EA1136" i="30"/>
  <c r="EB1136" i="30"/>
  <c r="EA1137" i="30"/>
  <c r="EB1137" i="30"/>
  <c r="EA1138" i="30"/>
  <c r="EB1138" i="30"/>
  <c r="EA1139" i="30"/>
  <c r="EB1139" i="30"/>
  <c r="EA1140" i="30"/>
  <c r="EB1140" i="30"/>
  <c r="EA1141" i="30"/>
  <c r="EB1141" i="30"/>
  <c r="EA1142" i="30"/>
  <c r="EB1142" i="30"/>
  <c r="EA1143" i="30"/>
  <c r="EB1143" i="30"/>
  <c r="EA1144" i="30"/>
  <c r="EB1144" i="30"/>
  <c r="EA1145" i="30"/>
  <c r="EB1145" i="30"/>
  <c r="EA1146" i="30"/>
  <c r="EB1146" i="30"/>
  <c r="EA1147" i="30"/>
  <c r="EB1147" i="30"/>
  <c r="EA1148" i="30"/>
  <c r="EB1148" i="30"/>
  <c r="EA1149" i="30"/>
  <c r="EB1149" i="30"/>
  <c r="EA1150" i="30"/>
  <c r="EB1150" i="30"/>
  <c r="EA1151" i="30"/>
  <c r="EB1151" i="30"/>
  <c r="EA1152" i="30"/>
  <c r="EB1152" i="30"/>
  <c r="EA1153" i="30"/>
  <c r="EB1153" i="30"/>
  <c r="EA1154" i="30"/>
  <c r="EB1154" i="30"/>
  <c r="EA1155" i="30"/>
  <c r="EB1155" i="30"/>
  <c r="EA1156" i="30"/>
  <c r="EB1156" i="30"/>
  <c r="EA1157" i="30"/>
  <c r="EB1157" i="30"/>
  <c r="EA1158" i="30"/>
  <c r="EB1158" i="30"/>
  <c r="EA1159" i="30"/>
  <c r="EB1159" i="30"/>
  <c r="EA1160" i="30"/>
  <c r="EB1160" i="30"/>
  <c r="EA1161" i="30"/>
  <c r="EB1161" i="30"/>
  <c r="EA1162" i="30"/>
  <c r="EB1162" i="30"/>
  <c r="EA1163" i="30"/>
  <c r="EB1163" i="30"/>
  <c r="EA1164" i="30"/>
  <c r="EB1164" i="30"/>
  <c r="EA1165" i="30"/>
  <c r="EB1165" i="30"/>
  <c r="EA1166" i="30"/>
  <c r="EB1166" i="30"/>
  <c r="EA1167" i="30"/>
  <c r="EB1167" i="30"/>
  <c r="EA1168" i="30"/>
  <c r="EB1168" i="30"/>
  <c r="EA1169" i="30"/>
  <c r="EB1169" i="30"/>
  <c r="EA1170" i="30"/>
  <c r="EB1170" i="30"/>
  <c r="EA1171" i="30"/>
  <c r="EB1171" i="30"/>
  <c r="EA1172" i="30"/>
  <c r="EB1172" i="30"/>
  <c r="EA1173" i="30"/>
  <c r="EB1173" i="30"/>
  <c r="EA1174" i="30"/>
  <c r="EB1174" i="30"/>
  <c r="EA1175" i="30"/>
  <c r="EB1175" i="30"/>
  <c r="EA1176" i="30"/>
  <c r="EB1176" i="30"/>
  <c r="EA1177" i="30"/>
  <c r="EB1177" i="30"/>
  <c r="EA1178" i="30"/>
  <c r="EB1178" i="30"/>
  <c r="EA1179" i="30"/>
  <c r="EB1179" i="30"/>
  <c r="EA1180" i="30"/>
  <c r="EB1180" i="30"/>
  <c r="EA1181" i="30"/>
  <c r="EB1181" i="30"/>
  <c r="EA1182" i="30"/>
  <c r="EB1182" i="30"/>
  <c r="EA1183" i="30"/>
  <c r="EB1183" i="30"/>
  <c r="EA1184" i="30"/>
  <c r="EB1184" i="30"/>
  <c r="EA1185" i="30"/>
  <c r="EB1185" i="30"/>
  <c r="EA1186" i="30"/>
  <c r="EB1186" i="30"/>
  <c r="EA1187" i="30"/>
  <c r="EB1187" i="30"/>
  <c r="EA1188" i="30"/>
  <c r="EB1188" i="30"/>
  <c r="EA1189" i="30"/>
  <c r="EB1189" i="30"/>
  <c r="EA1190" i="30"/>
  <c r="EB1190" i="30"/>
  <c r="EA1191" i="30"/>
  <c r="EB1191" i="30"/>
  <c r="EA1192" i="30"/>
  <c r="EB1192" i="30"/>
  <c r="EA1193" i="30"/>
  <c r="EB1193" i="30"/>
  <c r="EA1194" i="30"/>
  <c r="EB1194" i="30"/>
  <c r="EA1195" i="30"/>
  <c r="EB1195" i="30"/>
  <c r="EA1196" i="30"/>
  <c r="EB1196" i="30"/>
  <c r="EA1197" i="30"/>
  <c r="EB1197" i="30"/>
  <c r="EA1198" i="30"/>
  <c r="EB1198" i="30"/>
  <c r="EA1199" i="30"/>
  <c r="EB1199" i="30"/>
  <c r="EA1200" i="30"/>
  <c r="EB1200" i="30"/>
  <c r="EA1201" i="30"/>
  <c r="EB1201" i="30"/>
  <c r="EA1202" i="30"/>
  <c r="EB1202" i="30"/>
  <c r="EA1203" i="30"/>
  <c r="EB1203" i="30"/>
  <c r="EA1204" i="30"/>
  <c r="EB1204" i="30"/>
  <c r="EA1205" i="30"/>
  <c r="EB1205" i="30"/>
  <c r="EA1206" i="30"/>
  <c r="EB1206" i="30"/>
  <c r="EA1207" i="30"/>
  <c r="EB1207" i="30"/>
  <c r="EA1208" i="30"/>
  <c r="EB1208" i="30"/>
  <c r="EA1209" i="30"/>
  <c r="EB1209" i="30"/>
  <c r="EA1210" i="30"/>
  <c r="EB1210" i="30"/>
  <c r="EA1211" i="30"/>
  <c r="EB1211" i="30"/>
  <c r="EA1212" i="30"/>
  <c r="EB1212" i="30"/>
  <c r="EA1213" i="30"/>
  <c r="EB1213" i="30"/>
  <c r="EA1214" i="30"/>
  <c r="EB1214" i="30"/>
  <c r="EA1215" i="30"/>
  <c r="EB1215" i="30"/>
  <c r="EA1216" i="30"/>
  <c r="EB1216" i="30"/>
  <c r="EA1217" i="30"/>
  <c r="EB1217" i="30"/>
  <c r="EA1218" i="30"/>
  <c r="EB1218" i="30"/>
  <c r="EA1219" i="30"/>
  <c r="EB1219" i="30"/>
  <c r="EA1220" i="30"/>
  <c r="EB1220" i="30"/>
  <c r="EA1221" i="30"/>
  <c r="EB1221" i="30"/>
  <c r="EA1222" i="30"/>
  <c r="EB1222" i="30"/>
  <c r="EA1223" i="30"/>
  <c r="EB1223" i="30"/>
  <c r="EA1224" i="30"/>
  <c r="EB1224" i="30"/>
  <c r="EA1225" i="30"/>
  <c r="EB1225" i="30"/>
  <c r="EA1226" i="30"/>
  <c r="EB1226" i="30"/>
  <c r="EA1227" i="30"/>
  <c r="EB1227" i="30"/>
  <c r="EA1228" i="30"/>
  <c r="EB1228" i="30"/>
  <c r="EA1229" i="30"/>
  <c r="EB1229" i="30"/>
  <c r="EA1230" i="30"/>
  <c r="EB1230" i="30"/>
  <c r="EA1231" i="30"/>
  <c r="EB1231" i="30"/>
  <c r="EA1232" i="30"/>
  <c r="EB1232" i="30"/>
  <c r="EA1233" i="30"/>
  <c r="EB1233" i="30"/>
  <c r="EA1234" i="30"/>
  <c r="EB1234" i="30"/>
  <c r="EA1235" i="30"/>
  <c r="EB1235" i="30"/>
  <c r="EA1236" i="30"/>
  <c r="EB1236" i="30"/>
  <c r="EA1237" i="30"/>
  <c r="EB1237" i="30"/>
  <c r="EA1238" i="30"/>
  <c r="EB1238" i="30"/>
  <c r="EA1239" i="30"/>
  <c r="EB1239" i="30"/>
  <c r="EA1240" i="30"/>
  <c r="EB1240" i="30"/>
  <c r="EA1241" i="30"/>
  <c r="EB1241" i="30"/>
  <c r="EA1242" i="30"/>
  <c r="EB1242" i="30"/>
  <c r="EA1243" i="30"/>
  <c r="EB1243" i="30"/>
  <c r="EA1244" i="30"/>
  <c r="EB1244" i="30"/>
  <c r="EA1245" i="30"/>
  <c r="EB1245" i="30"/>
  <c r="EA1246" i="30"/>
  <c r="EB1246" i="30"/>
  <c r="EA1247" i="30"/>
  <c r="EB1247" i="30"/>
  <c r="EA1248" i="30"/>
  <c r="EB1248" i="30"/>
  <c r="EA1249" i="30"/>
  <c r="EB1249" i="30"/>
  <c r="EA1250" i="30"/>
  <c r="EB1250" i="30"/>
  <c r="EA1251" i="30"/>
  <c r="EB1251" i="30"/>
  <c r="EA1252" i="30"/>
  <c r="EB1252" i="30"/>
  <c r="EA1253" i="30"/>
  <c r="EB1253" i="30"/>
  <c r="EA1254" i="30"/>
  <c r="EB1254" i="30"/>
  <c r="EA1255" i="30"/>
  <c r="EB1255" i="30"/>
  <c r="EA1256" i="30"/>
  <c r="EB1256" i="30"/>
  <c r="EA1257" i="30"/>
  <c r="EB1257" i="30"/>
  <c r="EA1258" i="30"/>
  <c r="EB1258" i="30"/>
  <c r="EA1259" i="30"/>
  <c r="EB1259" i="30"/>
  <c r="EA1260" i="30"/>
  <c r="EB1260" i="30"/>
  <c r="EA1261" i="30"/>
  <c r="EB1261" i="30"/>
  <c r="EA760" i="30"/>
  <c r="EA761" i="30"/>
  <c r="EA762" i="30"/>
  <c r="EA763" i="30"/>
  <c r="EA764" i="30"/>
  <c r="EA765" i="30"/>
  <c r="EA766" i="30"/>
  <c r="EA767" i="30"/>
  <c r="EA768" i="30"/>
  <c r="EA769" i="30"/>
  <c r="EA770" i="30"/>
  <c r="EA771" i="30"/>
  <c r="EA772" i="30"/>
  <c r="EA773" i="30"/>
  <c r="EA774" i="30"/>
  <c r="EA775" i="30"/>
  <c r="EA776" i="30"/>
  <c r="EA777" i="30"/>
  <c r="EA778" i="30"/>
  <c r="EA779" i="30"/>
  <c r="EA780" i="30"/>
  <c r="EA781" i="30"/>
  <c r="EA782" i="30"/>
  <c r="EA783" i="30"/>
  <c r="EA784" i="30"/>
  <c r="EA785" i="30"/>
  <c r="EA786" i="30"/>
  <c r="EA787" i="30"/>
  <c r="EA788" i="30"/>
  <c r="EA789" i="30"/>
  <c r="EA790" i="30"/>
  <c r="EA791" i="30"/>
  <c r="EA792" i="30"/>
  <c r="EA793" i="30"/>
  <c r="EA794" i="30"/>
  <c r="EA795" i="30"/>
  <c r="EA796" i="30"/>
  <c r="EA797" i="30"/>
  <c r="EA798" i="30"/>
  <c r="EA799" i="30"/>
  <c r="EA800" i="30"/>
  <c r="EA801" i="30"/>
  <c r="EA802" i="30"/>
  <c r="EA803" i="30"/>
  <c r="EA804" i="30"/>
  <c r="EA805" i="30"/>
  <c r="EA806" i="30"/>
  <c r="EA807" i="30"/>
  <c r="EA808" i="30"/>
  <c r="EA809" i="30"/>
  <c r="EA810" i="30"/>
  <c r="EA811" i="30"/>
  <c r="EA812" i="30"/>
  <c r="EA813" i="30"/>
  <c r="EA814" i="30"/>
  <c r="EA815" i="30"/>
  <c r="EA816" i="30"/>
  <c r="EA817" i="30"/>
  <c r="EA818" i="30"/>
  <c r="EA819" i="30"/>
  <c r="EA820" i="30"/>
  <c r="EA821" i="30"/>
  <c r="EA822" i="30"/>
  <c r="EA823" i="30"/>
  <c r="EA824" i="30"/>
  <c r="EA825" i="30"/>
  <c r="EA826" i="30"/>
  <c r="EA827" i="30"/>
  <c r="EA828" i="30"/>
  <c r="EA829" i="30"/>
  <c r="EA830" i="30"/>
  <c r="EA831" i="30"/>
  <c r="EA832" i="30"/>
  <c r="EA833" i="30"/>
  <c r="EA834" i="30"/>
  <c r="EA835" i="30"/>
  <c r="EA836" i="30"/>
  <c r="EA837" i="30"/>
  <c r="EA838" i="30"/>
  <c r="EA839" i="30"/>
  <c r="EA840" i="30"/>
  <c r="EA841" i="30"/>
  <c r="EA842" i="30"/>
  <c r="EA843" i="30"/>
  <c r="EA844" i="30"/>
  <c r="EA845" i="30"/>
  <c r="EA846" i="30"/>
  <c r="EA847" i="30"/>
  <c r="EA848" i="30"/>
  <c r="EA849" i="30"/>
  <c r="EA850" i="30"/>
  <c r="EA851" i="30"/>
  <c r="EA852" i="30"/>
  <c r="EA853" i="30"/>
  <c r="EA854" i="30"/>
  <c r="EA855" i="30"/>
  <c r="EA856" i="30"/>
  <c r="EA857" i="30"/>
  <c r="EA858" i="30"/>
  <c r="EA859" i="30"/>
  <c r="EA860" i="30"/>
  <c r="EA861" i="30"/>
  <c r="EA862" i="30"/>
  <c r="EA863" i="30"/>
  <c r="EA864" i="30"/>
  <c r="EA865" i="30"/>
  <c r="EA866" i="30"/>
  <c r="EA867" i="30"/>
  <c r="EA868" i="30"/>
  <c r="EA869" i="30"/>
  <c r="EA870" i="30"/>
  <c r="EA871" i="30"/>
  <c r="EA872" i="30"/>
  <c r="EA873" i="30"/>
  <c r="EA874" i="30"/>
  <c r="EA875" i="30"/>
  <c r="EA876" i="30"/>
  <c r="EA877" i="30"/>
  <c r="EA878" i="30"/>
  <c r="EA879" i="30"/>
  <c r="EA880" i="30"/>
  <c r="EA881" i="30"/>
  <c r="EA882" i="30"/>
  <c r="EA883" i="30"/>
  <c r="EA884" i="30"/>
  <c r="EA885" i="30"/>
  <c r="EA886" i="30"/>
  <c r="EA887" i="30"/>
  <c r="EA888" i="30"/>
  <c r="EA889" i="30"/>
  <c r="EA890" i="30"/>
  <c r="EA891" i="30"/>
  <c r="EA892" i="30"/>
  <c r="EA893" i="30"/>
  <c r="EA894" i="30"/>
  <c r="EA895" i="30"/>
  <c r="EA896" i="30"/>
  <c r="EA897" i="30"/>
  <c r="EA898" i="30"/>
  <c r="EA899" i="30"/>
  <c r="EA900" i="30"/>
  <c r="EA901" i="30"/>
  <c r="EA902" i="30"/>
  <c r="EA903" i="30"/>
  <c r="EA904" i="30"/>
  <c r="EA905" i="30"/>
  <c r="EA906" i="30"/>
  <c r="EA907" i="30"/>
  <c r="EA908" i="30"/>
  <c r="EA909" i="30"/>
  <c r="EA910" i="30"/>
  <c r="EA911" i="30"/>
  <c r="EA912" i="30"/>
  <c r="EA913" i="30"/>
  <c r="EA914" i="30"/>
  <c r="EA915" i="30"/>
  <c r="EC4" i="30"/>
  <c r="ED4" i="30"/>
  <c r="ED5" i="30"/>
  <c r="ED6" i="30"/>
  <c r="ED7" i="30"/>
  <c r="ED8" i="30"/>
  <c r="ED9" i="30"/>
  <c r="ED10" i="30"/>
  <c r="ED11" i="30"/>
  <c r="ED12" i="30"/>
  <c r="ED13" i="30"/>
  <c r="ED14" i="30"/>
  <c r="ED15" i="30"/>
  <c r="ED16" i="30"/>
  <c r="ED17" i="30"/>
  <c r="ED18" i="30"/>
  <c r="ED19" i="30"/>
  <c r="ED20" i="30"/>
  <c r="ED21" i="30"/>
  <c r="ED22" i="30"/>
  <c r="ED23" i="30"/>
  <c r="ED24" i="30"/>
  <c r="ED25" i="30"/>
  <c r="ED26" i="30"/>
  <c r="ED27" i="30"/>
  <c r="ED28" i="30"/>
  <c r="ED29" i="30"/>
  <c r="ED30" i="30"/>
  <c r="ED31" i="30"/>
  <c r="ED32" i="30"/>
  <c r="ED33" i="30"/>
  <c r="ED34" i="30"/>
  <c r="ED35" i="30"/>
  <c r="ED36" i="30"/>
  <c r="ED37" i="30"/>
  <c r="ED38" i="30"/>
  <c r="ED39" i="30"/>
  <c r="ED40" i="30"/>
  <c r="ED41" i="30"/>
  <c r="ED42" i="30"/>
  <c r="ED43" i="30"/>
  <c r="ED44" i="30"/>
  <c r="ED45" i="30"/>
  <c r="ED46" i="30"/>
  <c r="ED47" i="30"/>
  <c r="ED48" i="30"/>
  <c r="ED49" i="30"/>
  <c r="ED50" i="30"/>
  <c r="ED51" i="30"/>
  <c r="ED52" i="30"/>
  <c r="ED53" i="30"/>
  <c r="ED54" i="30"/>
  <c r="ED55" i="30"/>
  <c r="ED56" i="30"/>
  <c r="ED57" i="30"/>
  <c r="ED58" i="30"/>
  <c r="ED59" i="30"/>
  <c r="ED60" i="30"/>
  <c r="ED61" i="30"/>
  <c r="ED62" i="30"/>
  <c r="ED63" i="30"/>
  <c r="ED64" i="30"/>
  <c r="ED65" i="30"/>
  <c r="ED66" i="30"/>
  <c r="ED67" i="30"/>
  <c r="ED68" i="30"/>
  <c r="ED69" i="30"/>
  <c r="ED70" i="30"/>
  <c r="ED71" i="30"/>
  <c r="ED72" i="30"/>
  <c r="ED73" i="30"/>
  <c r="ED74" i="30"/>
  <c r="ED75" i="30"/>
  <c r="ED76" i="30"/>
  <c r="ED77" i="30"/>
  <c r="ED78" i="30"/>
  <c r="ED79" i="30"/>
  <c r="ED80" i="30"/>
  <c r="ED81" i="30"/>
  <c r="ED82" i="30"/>
  <c r="ED83" i="30"/>
  <c r="ED84" i="30"/>
  <c r="ED85" i="30"/>
  <c r="ED86" i="30"/>
  <c r="ED87" i="30"/>
  <c r="ED88" i="30"/>
  <c r="ED89" i="30"/>
  <c r="ED90" i="30"/>
  <c r="ED91" i="30"/>
  <c r="ED92" i="30"/>
  <c r="ED93" i="30"/>
  <c r="ED3" i="30"/>
  <c r="EC3" i="30"/>
  <c r="EC2" i="30"/>
  <c r="DV4" i="30"/>
  <c r="DV5" i="30"/>
  <c r="DV6" i="30"/>
  <c r="DV7" i="30"/>
  <c r="DV8" i="30"/>
  <c r="DV9" i="30"/>
  <c r="DV10" i="30"/>
  <c r="DV11" i="30"/>
  <c r="DV12" i="30"/>
  <c r="DV13" i="30"/>
  <c r="DV14" i="30"/>
  <c r="DV15" i="30"/>
  <c r="DV16" i="30"/>
  <c r="DV17" i="30"/>
  <c r="DV18" i="30"/>
  <c r="DV19" i="30"/>
  <c r="DV20" i="30"/>
  <c r="DV21" i="30"/>
  <c r="DV22" i="30"/>
  <c r="DV23" i="30"/>
  <c r="DV24" i="30"/>
  <c r="DV25" i="30"/>
  <c r="DV26" i="30"/>
  <c r="DV27" i="30"/>
  <c r="DV28" i="30"/>
  <c r="DV29" i="30"/>
  <c r="DV30" i="30"/>
  <c r="DV31" i="30"/>
  <c r="DV32" i="30"/>
  <c r="DV33" i="30"/>
  <c r="DV34" i="30"/>
  <c r="DV35" i="30"/>
  <c r="DV36" i="30"/>
  <c r="DV37" i="30"/>
  <c r="DV38" i="30"/>
  <c r="DV39" i="30"/>
  <c r="DV40" i="30"/>
  <c r="DV41" i="30"/>
  <c r="DV42" i="30"/>
  <c r="DV43" i="30"/>
  <c r="DV44" i="30"/>
  <c r="DV45" i="30"/>
  <c r="DV46" i="30"/>
  <c r="DV47" i="30"/>
  <c r="DV48" i="30"/>
  <c r="DV49" i="30"/>
  <c r="DV50" i="30"/>
  <c r="DV51" i="30"/>
  <c r="DV52" i="30"/>
  <c r="DV53" i="30"/>
  <c r="DV54" i="30"/>
  <c r="DV55" i="30"/>
  <c r="DV56" i="30"/>
  <c r="DV57" i="30"/>
  <c r="DV58" i="30"/>
  <c r="DV59" i="30"/>
  <c r="DV60" i="30"/>
  <c r="DV61" i="30"/>
  <c r="DV62" i="30"/>
  <c r="DV63" i="30"/>
  <c r="DV64" i="30"/>
  <c r="DV65" i="30"/>
  <c r="DV66" i="30"/>
  <c r="DV67" i="30"/>
  <c r="DV68" i="30"/>
  <c r="DV69" i="30"/>
  <c r="DV70" i="30"/>
  <c r="DV71" i="30"/>
  <c r="DV72" i="30"/>
  <c r="DV73" i="30"/>
  <c r="DV74" i="30"/>
  <c r="DV75" i="30"/>
  <c r="DV76" i="30"/>
  <c r="DV77" i="30"/>
  <c r="DV78" i="30"/>
  <c r="DV79" i="30"/>
  <c r="DV80" i="30"/>
  <c r="DV81" i="30"/>
  <c r="DV82" i="30"/>
  <c r="DV83" i="30"/>
  <c r="DV84" i="30"/>
  <c r="DV85" i="30"/>
  <c r="DV86" i="30"/>
  <c r="DV87" i="30"/>
  <c r="DV88" i="30"/>
  <c r="DV89" i="30"/>
  <c r="DV90" i="30"/>
  <c r="DV91" i="30"/>
  <c r="DV92" i="30"/>
  <c r="DV93" i="30"/>
  <c r="DU3" i="30"/>
  <c r="DS732" i="30"/>
  <c r="DU4" i="30"/>
  <c r="DV3" i="30"/>
  <c r="DU2" i="30"/>
  <c r="DT732" i="30"/>
  <c r="DN4" i="30"/>
  <c r="DN5" i="30"/>
  <c r="DN6" i="30"/>
  <c r="DN7" i="30"/>
  <c r="DN8" i="30"/>
  <c r="DN9" i="30"/>
  <c r="DN10" i="30"/>
  <c r="DN11" i="30"/>
  <c r="DN12" i="30"/>
  <c r="DN13" i="30"/>
  <c r="DN14" i="30"/>
  <c r="DN15" i="30"/>
  <c r="DN16" i="30"/>
  <c r="DN17" i="30"/>
  <c r="DN18" i="30"/>
  <c r="DN19" i="30"/>
  <c r="DN20" i="30"/>
  <c r="DN21" i="30"/>
  <c r="DN22" i="30"/>
  <c r="DN23" i="30"/>
  <c r="DN24" i="30"/>
  <c r="DN25" i="30"/>
  <c r="DN26" i="30"/>
  <c r="DN27" i="30"/>
  <c r="DN28" i="30"/>
  <c r="DN29" i="30"/>
  <c r="DN30" i="30"/>
  <c r="DN31" i="30"/>
  <c r="DN32" i="30"/>
  <c r="DN33" i="30"/>
  <c r="DN34" i="30"/>
  <c r="DN35" i="30"/>
  <c r="DN36" i="30"/>
  <c r="DN37" i="30"/>
  <c r="DN38" i="30"/>
  <c r="DN39" i="30"/>
  <c r="DN40" i="30"/>
  <c r="DN41" i="30"/>
  <c r="DN42" i="30"/>
  <c r="DN43" i="30"/>
  <c r="DN44" i="30"/>
  <c r="DN45" i="30"/>
  <c r="DN46" i="30"/>
  <c r="DN47" i="30"/>
  <c r="DN48" i="30"/>
  <c r="DN49" i="30"/>
  <c r="DN50" i="30"/>
  <c r="DN51" i="30"/>
  <c r="DN52" i="30"/>
  <c r="DN53" i="30"/>
  <c r="DN54" i="30"/>
  <c r="DN55" i="30"/>
  <c r="DN56" i="30"/>
  <c r="DN57" i="30"/>
  <c r="DN58" i="30"/>
  <c r="DN59" i="30"/>
  <c r="DN60" i="30"/>
  <c r="DN61" i="30"/>
  <c r="DN62" i="30"/>
  <c r="DN63" i="30"/>
  <c r="DN64" i="30"/>
  <c r="DN65" i="30"/>
  <c r="DN66" i="30"/>
  <c r="DN67" i="30"/>
  <c r="DN68" i="30"/>
  <c r="DN69" i="30"/>
  <c r="DN70" i="30"/>
  <c r="DN71" i="30"/>
  <c r="DN72" i="30"/>
  <c r="DN73" i="30"/>
  <c r="DN74" i="30"/>
  <c r="DN75" i="30"/>
  <c r="DN76" i="30"/>
  <c r="DN77" i="30"/>
  <c r="DN78" i="30"/>
  <c r="DN79" i="30"/>
  <c r="DN80" i="30"/>
  <c r="DN81" i="30"/>
  <c r="DN82" i="30"/>
  <c r="DN83" i="30"/>
  <c r="DN84" i="30"/>
  <c r="DN85" i="30"/>
  <c r="DN86" i="30"/>
  <c r="DN87" i="30"/>
  <c r="DN88" i="30"/>
  <c r="DN89" i="30"/>
  <c r="DN90" i="30"/>
  <c r="DN91" i="30"/>
  <c r="DN92" i="30"/>
  <c r="DN93" i="30"/>
  <c r="DL760" i="30"/>
  <c r="DL761" i="30"/>
  <c r="DL762" i="30"/>
  <c r="DL763" i="30"/>
  <c r="DL764" i="30"/>
  <c r="DL765" i="30"/>
  <c r="DL766" i="30"/>
  <c r="DL767" i="30"/>
  <c r="DL768" i="30"/>
  <c r="DL769" i="30"/>
  <c r="DL770" i="30"/>
  <c r="DL771" i="30"/>
  <c r="DL772" i="30"/>
  <c r="DL773" i="30"/>
  <c r="DL774" i="30"/>
  <c r="DL775" i="30"/>
  <c r="DL776" i="30"/>
  <c r="DL777" i="30"/>
  <c r="DL778" i="30"/>
  <c r="DL779" i="30"/>
  <c r="DL780" i="30"/>
  <c r="DL781" i="30"/>
  <c r="DL782" i="30"/>
  <c r="DL783" i="30"/>
  <c r="DL784" i="30"/>
  <c r="DL785" i="30"/>
  <c r="DL786" i="30"/>
  <c r="DL787" i="30"/>
  <c r="DL788" i="30"/>
  <c r="DL789" i="30"/>
  <c r="DL790" i="30"/>
  <c r="DL791" i="30"/>
  <c r="DL792" i="30"/>
  <c r="DL793" i="30"/>
  <c r="DL794" i="30"/>
  <c r="DL795" i="30"/>
  <c r="DL796" i="30"/>
  <c r="DL797" i="30"/>
  <c r="DL798" i="30"/>
  <c r="DL799" i="30"/>
  <c r="DL800" i="30"/>
  <c r="DL801" i="30"/>
  <c r="DL802" i="30"/>
  <c r="DL803" i="30"/>
  <c r="DL804" i="30"/>
  <c r="DL805" i="30"/>
  <c r="DL806" i="30"/>
  <c r="DL807" i="30"/>
  <c r="DL808" i="30"/>
  <c r="DL809" i="30"/>
  <c r="DL810" i="30"/>
  <c r="DL811" i="30"/>
  <c r="DL812" i="30"/>
  <c r="DL813" i="30"/>
  <c r="DL814" i="30"/>
  <c r="DL815" i="30"/>
  <c r="DL816" i="30"/>
  <c r="DL817" i="30"/>
  <c r="DL818" i="30"/>
  <c r="DL819" i="30"/>
  <c r="DL820" i="30"/>
  <c r="DL821" i="30"/>
  <c r="DL822" i="30"/>
  <c r="DL823" i="30"/>
  <c r="DL824" i="30"/>
  <c r="DL825" i="30"/>
  <c r="DL826" i="30"/>
  <c r="DL827" i="30"/>
  <c r="DL828" i="30"/>
  <c r="DL829" i="30"/>
  <c r="DL830" i="30"/>
  <c r="DL831" i="30"/>
  <c r="DL832" i="30"/>
  <c r="DL833" i="30"/>
  <c r="DL834" i="30"/>
  <c r="DL835" i="30"/>
  <c r="DL836" i="30"/>
  <c r="DL837" i="30"/>
  <c r="DL838" i="30"/>
  <c r="DL839" i="30"/>
  <c r="DL840" i="30"/>
  <c r="DL841" i="30"/>
  <c r="DL842" i="30"/>
  <c r="DL843" i="30"/>
  <c r="DL844" i="30"/>
  <c r="DL845" i="30"/>
  <c r="DL846" i="30"/>
  <c r="DL847" i="30"/>
  <c r="DL848" i="30"/>
  <c r="DL849" i="30"/>
  <c r="DL850" i="30"/>
  <c r="DL851" i="30"/>
  <c r="DL852" i="30"/>
  <c r="DL853" i="30"/>
  <c r="DL854" i="30"/>
  <c r="DL855" i="30"/>
  <c r="DL856" i="30"/>
  <c r="DL857" i="30"/>
  <c r="DL858" i="30"/>
  <c r="DL859" i="30"/>
  <c r="DL860" i="30"/>
  <c r="DL861" i="30"/>
  <c r="DL862" i="30"/>
  <c r="DL863" i="30"/>
  <c r="DL864" i="30"/>
  <c r="DL865" i="30"/>
  <c r="DL866" i="30"/>
  <c r="DL867" i="30"/>
  <c r="DL868" i="30"/>
  <c r="DL869" i="30"/>
  <c r="DL870" i="30"/>
  <c r="DL871" i="30"/>
  <c r="DL872" i="30"/>
  <c r="DL873" i="30"/>
  <c r="DL874" i="30"/>
  <c r="DL875" i="30"/>
  <c r="DL876" i="30"/>
  <c r="DL877" i="30"/>
  <c r="DL878" i="30"/>
  <c r="DL879" i="30"/>
  <c r="DL880" i="30"/>
  <c r="DL881" i="30"/>
  <c r="DL882" i="30"/>
  <c r="DL883" i="30"/>
  <c r="DL884" i="30"/>
  <c r="DL885" i="30"/>
  <c r="DL886" i="30"/>
  <c r="DL887" i="30"/>
  <c r="DL888" i="30"/>
  <c r="DL889" i="30"/>
  <c r="DL890" i="30"/>
  <c r="DL891" i="30"/>
  <c r="DL892" i="30"/>
  <c r="DL893" i="30"/>
  <c r="DL894" i="30"/>
  <c r="DL895" i="30"/>
  <c r="DL896" i="30"/>
  <c r="DL897" i="30"/>
  <c r="DL898" i="30"/>
  <c r="DL899" i="30"/>
  <c r="DL900" i="30"/>
  <c r="DL901" i="30"/>
  <c r="DL902" i="30"/>
  <c r="DL903" i="30"/>
  <c r="DL904" i="30"/>
  <c r="DL905" i="30"/>
  <c r="DL906" i="30"/>
  <c r="DL907" i="30"/>
  <c r="DL908" i="30"/>
  <c r="DL909" i="30"/>
  <c r="DL910" i="30"/>
  <c r="DL911" i="30"/>
  <c r="DL912" i="30"/>
  <c r="DL913" i="30"/>
  <c r="DL914" i="30"/>
  <c r="DL915" i="30"/>
  <c r="DL916" i="30"/>
  <c r="DL917" i="30"/>
  <c r="DL918" i="30"/>
  <c r="DL919" i="30"/>
  <c r="DL920" i="30"/>
  <c r="DL921" i="30"/>
  <c r="DL922" i="30"/>
  <c r="DL923" i="30"/>
  <c r="DL924" i="30"/>
  <c r="DL925" i="30"/>
  <c r="DL926" i="30"/>
  <c r="DL927" i="30"/>
  <c r="DL928" i="30"/>
  <c r="DL929" i="30"/>
  <c r="DL930" i="30"/>
  <c r="DL931" i="30"/>
  <c r="DL932" i="30"/>
  <c r="DL933" i="30"/>
  <c r="DL934" i="30"/>
  <c r="DL935" i="30"/>
  <c r="DL936" i="30"/>
  <c r="DL937" i="30"/>
  <c r="DL938" i="30"/>
  <c r="DL939" i="30"/>
  <c r="DL940" i="30"/>
  <c r="DL941" i="30"/>
  <c r="DL942" i="30"/>
  <c r="DL943" i="30"/>
  <c r="DL944" i="30"/>
  <c r="DL945" i="30"/>
  <c r="DL946" i="30"/>
  <c r="DL947" i="30"/>
  <c r="DL948" i="30"/>
  <c r="DL949" i="30"/>
  <c r="DL950" i="30"/>
  <c r="DL951" i="30"/>
  <c r="DL952" i="30"/>
  <c r="DL953" i="30"/>
  <c r="DL954" i="30"/>
  <c r="DL955" i="30"/>
  <c r="DL956" i="30"/>
  <c r="DL957" i="30"/>
  <c r="DL958" i="30"/>
  <c r="DL959" i="30"/>
  <c r="DL960" i="30"/>
  <c r="DL961" i="30"/>
  <c r="DL962" i="30"/>
  <c r="DL963" i="30"/>
  <c r="DL964" i="30"/>
  <c r="DL965" i="30"/>
  <c r="DL966" i="30"/>
  <c r="DL967" i="30"/>
  <c r="DL968" i="30"/>
  <c r="DL969" i="30"/>
  <c r="DL970" i="30"/>
  <c r="DL971" i="30"/>
  <c r="DL972" i="30"/>
  <c r="DL973" i="30"/>
  <c r="DL974" i="30"/>
  <c r="DL975" i="30"/>
  <c r="DL976" i="30"/>
  <c r="DL977" i="30"/>
  <c r="DL978" i="30"/>
  <c r="DL979" i="30"/>
  <c r="DL980" i="30"/>
  <c r="DL981" i="30"/>
  <c r="DL982" i="30"/>
  <c r="DL983" i="30"/>
  <c r="DL984" i="30"/>
  <c r="DL985" i="30"/>
  <c r="DL986" i="30"/>
  <c r="DL987" i="30"/>
  <c r="DL988" i="30"/>
  <c r="DL989" i="30"/>
  <c r="DL990" i="30"/>
  <c r="DL991" i="30"/>
  <c r="DL992" i="30"/>
  <c r="DL993" i="30"/>
  <c r="DL994" i="30"/>
  <c r="DL995" i="30"/>
  <c r="DL996" i="30"/>
  <c r="DL997" i="30"/>
  <c r="DL998" i="30"/>
  <c r="DL999" i="30"/>
  <c r="DL1000" i="30"/>
  <c r="DL1001" i="30"/>
  <c r="DL1002" i="30"/>
  <c r="DL1003" i="30"/>
  <c r="DL1004" i="30"/>
  <c r="DL1005" i="30"/>
  <c r="DL1006" i="30"/>
  <c r="DL1007" i="30"/>
  <c r="DL1008" i="30"/>
  <c r="DL1009" i="30"/>
  <c r="DL1010" i="30"/>
  <c r="DL1011" i="30"/>
  <c r="DL1012" i="30"/>
  <c r="DL1013" i="30"/>
  <c r="DL1014" i="30"/>
  <c r="DL1015" i="30"/>
  <c r="DL1016" i="30"/>
  <c r="DL1017" i="30"/>
  <c r="DL1018" i="30"/>
  <c r="DL1019" i="30"/>
  <c r="DL1020" i="30"/>
  <c r="DL1021" i="30"/>
  <c r="DL1022" i="30"/>
  <c r="DL1023" i="30"/>
  <c r="DL1024" i="30"/>
  <c r="DL1025" i="30"/>
  <c r="DL1026" i="30"/>
  <c r="DL1027" i="30"/>
  <c r="DL1028" i="30"/>
  <c r="DL1029" i="30"/>
  <c r="DL1030" i="30"/>
  <c r="DL1031" i="30"/>
  <c r="DL1032" i="30"/>
  <c r="DL1033" i="30"/>
  <c r="DL1034" i="30"/>
  <c r="DL1035" i="30"/>
  <c r="DL1036" i="30"/>
  <c r="DL1037" i="30"/>
  <c r="DL1038" i="30"/>
  <c r="DL1039" i="30"/>
  <c r="DL1040" i="30"/>
  <c r="DL1041" i="30"/>
  <c r="DL1042" i="30"/>
  <c r="DL1043" i="30"/>
  <c r="DL1044" i="30"/>
  <c r="DL1045" i="30"/>
  <c r="DL1046" i="30"/>
  <c r="DL1047" i="30"/>
  <c r="DL1048" i="30"/>
  <c r="DL1049" i="30"/>
  <c r="DL1050" i="30"/>
  <c r="DL1051" i="30"/>
  <c r="DL1052" i="30"/>
  <c r="DL1053" i="30"/>
  <c r="DL1054" i="30"/>
  <c r="DL1055" i="30"/>
  <c r="DL1056" i="30"/>
  <c r="DL1057" i="30"/>
  <c r="DL1058" i="30"/>
  <c r="DL1059" i="30"/>
  <c r="DL1060" i="30"/>
  <c r="DL1061" i="30"/>
  <c r="DL1062" i="30"/>
  <c r="DL1063" i="30"/>
  <c r="DL1064" i="30"/>
  <c r="DL1065" i="30"/>
  <c r="DL1066" i="30"/>
  <c r="DL1067" i="30"/>
  <c r="DL1068" i="30"/>
  <c r="DL1069" i="30"/>
  <c r="DL1070" i="30"/>
  <c r="DL1071" i="30"/>
  <c r="DL1072" i="30"/>
  <c r="DL1073" i="30"/>
  <c r="DL1074" i="30"/>
  <c r="DL1075" i="30"/>
  <c r="DL1076" i="30"/>
  <c r="DL1077" i="30"/>
  <c r="DL1078" i="30"/>
  <c r="DL1079" i="30"/>
  <c r="DL1080" i="30"/>
  <c r="DL1081" i="30"/>
  <c r="DL1082" i="30"/>
  <c r="DL1083" i="30"/>
  <c r="DL1084" i="30"/>
  <c r="DL1085" i="30"/>
  <c r="DL1086" i="30"/>
  <c r="DL1087" i="30"/>
  <c r="DL1088" i="30"/>
  <c r="DL1089" i="30"/>
  <c r="DL1090" i="30"/>
  <c r="DL1091" i="30"/>
  <c r="DL1092" i="30"/>
  <c r="DL1093" i="30"/>
  <c r="DL1094" i="30"/>
  <c r="DL1095" i="30"/>
  <c r="DL1096" i="30"/>
  <c r="DL1097" i="30"/>
  <c r="DL1098" i="30"/>
  <c r="DL1099" i="30"/>
  <c r="DL1100" i="30"/>
  <c r="DL1101" i="30"/>
  <c r="DL1102" i="30"/>
  <c r="DL1103" i="30"/>
  <c r="DL1104" i="30"/>
  <c r="DL1105" i="30"/>
  <c r="DL1106" i="30"/>
  <c r="DL1107" i="30"/>
  <c r="DL1108" i="30"/>
  <c r="DL1109" i="30"/>
  <c r="DL1110" i="30"/>
  <c r="DL1111" i="30"/>
  <c r="DL1112" i="30"/>
  <c r="DL1113" i="30"/>
  <c r="DL1114" i="30"/>
  <c r="DL1115" i="30"/>
  <c r="DL1116" i="30"/>
  <c r="DL1117" i="30"/>
  <c r="DL1118" i="30"/>
  <c r="DL1119" i="30"/>
  <c r="DL1120" i="30"/>
  <c r="DL1121" i="30"/>
  <c r="DL1122" i="30"/>
  <c r="DL1123" i="30"/>
  <c r="DL1124" i="30"/>
  <c r="DL1125" i="30"/>
  <c r="DL1126" i="30"/>
  <c r="DL1127" i="30"/>
  <c r="DL1128" i="30"/>
  <c r="DL1129" i="30"/>
  <c r="DL1130" i="30"/>
  <c r="DL1131" i="30"/>
  <c r="DL1132" i="30"/>
  <c r="DL1133" i="30"/>
  <c r="DL1134" i="30"/>
  <c r="DL1135" i="30"/>
  <c r="DL1136" i="30"/>
  <c r="DL1137" i="30"/>
  <c r="DL1138" i="30"/>
  <c r="DL1139" i="30"/>
  <c r="DL1140" i="30"/>
  <c r="DL1141" i="30"/>
  <c r="DL1142" i="30"/>
  <c r="DL1143" i="30"/>
  <c r="DL1144" i="30"/>
  <c r="DL1145" i="30"/>
  <c r="DL1146" i="30"/>
  <c r="DL1147" i="30"/>
  <c r="DL1148" i="30"/>
  <c r="DL1149" i="30"/>
  <c r="DL1150" i="30"/>
  <c r="DL1151" i="30"/>
  <c r="DL1152" i="30"/>
  <c r="DL1153" i="30"/>
  <c r="DL1154" i="30"/>
  <c r="DL1155" i="30"/>
  <c r="DL1156" i="30"/>
  <c r="DL1157" i="30"/>
  <c r="DL1158" i="30"/>
  <c r="DL1159" i="30"/>
  <c r="DL1160" i="30"/>
  <c r="DL1161" i="30"/>
  <c r="DL1162" i="30"/>
  <c r="DL1163" i="30"/>
  <c r="DL1164" i="30"/>
  <c r="DL1165" i="30"/>
  <c r="DL1166" i="30"/>
  <c r="DL1167" i="30"/>
  <c r="DL1168" i="30"/>
  <c r="DL1169" i="30"/>
  <c r="DL1170" i="30"/>
  <c r="DL1171" i="30"/>
  <c r="DL1172" i="30"/>
  <c r="DL1173" i="30"/>
  <c r="DL1174" i="30"/>
  <c r="DL1175" i="30"/>
  <c r="DL1176" i="30"/>
  <c r="DL1177" i="30"/>
  <c r="DL1178" i="30"/>
  <c r="DL1179" i="30"/>
  <c r="DL1180" i="30"/>
  <c r="DL1181" i="30"/>
  <c r="DL1182" i="30"/>
  <c r="DL1183" i="30"/>
  <c r="DL1184" i="30"/>
  <c r="DL1185" i="30"/>
  <c r="DL1186" i="30"/>
  <c r="DL1187" i="30"/>
  <c r="DL1188" i="30"/>
  <c r="DL1189" i="30"/>
  <c r="DL1190" i="30"/>
  <c r="DL1191" i="30"/>
  <c r="DL1192" i="30"/>
  <c r="DL1193" i="30"/>
  <c r="DL1194" i="30"/>
  <c r="DL1195" i="30"/>
  <c r="DL1196" i="30"/>
  <c r="DL1197" i="30"/>
  <c r="DL1198" i="30"/>
  <c r="DL1199" i="30"/>
  <c r="DL1200" i="30"/>
  <c r="DL1201" i="30"/>
  <c r="DL1202" i="30"/>
  <c r="DL1203" i="30"/>
  <c r="DL1204" i="30"/>
  <c r="DL1205" i="30"/>
  <c r="DL1206" i="30"/>
  <c r="DL1207" i="30"/>
  <c r="DL1208" i="30"/>
  <c r="DL1209" i="30"/>
  <c r="DL1210" i="30"/>
  <c r="DL1211" i="30"/>
  <c r="DL1212" i="30"/>
  <c r="DL1213" i="30"/>
  <c r="DL1214" i="30"/>
  <c r="DL1215" i="30"/>
  <c r="DL1216" i="30"/>
  <c r="DL1217" i="30"/>
  <c r="DL1218" i="30"/>
  <c r="DL1219" i="30"/>
  <c r="DL1220" i="30"/>
  <c r="DL1221" i="30"/>
  <c r="DL1222" i="30"/>
  <c r="DL1223" i="30"/>
  <c r="DL1224" i="30"/>
  <c r="DL1225" i="30"/>
  <c r="DL1226" i="30"/>
  <c r="DL1227" i="30"/>
  <c r="DL1228" i="30"/>
  <c r="DL1229" i="30"/>
  <c r="DL1230" i="30"/>
  <c r="DL1231" i="30"/>
  <c r="DL1232" i="30"/>
  <c r="DL1233" i="30"/>
  <c r="DL1234" i="30"/>
  <c r="DL1235" i="30"/>
  <c r="DL1236" i="30"/>
  <c r="DL1237" i="30"/>
  <c r="DL1238" i="30"/>
  <c r="DL1239" i="30"/>
  <c r="DL1240" i="30"/>
  <c r="DL1241" i="30"/>
  <c r="DL1242" i="30"/>
  <c r="DL1243" i="30"/>
  <c r="DL1244" i="30"/>
  <c r="DL1245" i="30"/>
  <c r="DL1246" i="30"/>
  <c r="DL1247" i="30"/>
  <c r="DL1248" i="30"/>
  <c r="DL1249" i="30"/>
  <c r="DL1250" i="30"/>
  <c r="DL1251" i="30"/>
  <c r="DL1252" i="30"/>
  <c r="DL1253" i="30"/>
  <c r="DL1254" i="30"/>
  <c r="DL1255" i="30"/>
  <c r="DL1256" i="30"/>
  <c r="DL1257" i="30"/>
  <c r="DL1258" i="30"/>
  <c r="DK1259" i="30"/>
  <c r="DL1259" i="30"/>
  <c r="DK1260" i="30"/>
  <c r="DL1260" i="30"/>
  <c r="DK1261" i="30"/>
  <c r="DL1261" i="30"/>
  <c r="DM4" i="30"/>
  <c r="DN3" i="30"/>
  <c r="DM3" i="30"/>
  <c r="DM2" i="30"/>
  <c r="DF4" i="30"/>
  <c r="DF5" i="30"/>
  <c r="DF6" i="30"/>
  <c r="DF7" i="30"/>
  <c r="DF8" i="30"/>
  <c r="DF9" i="30"/>
  <c r="DF10" i="30"/>
  <c r="DF11" i="30"/>
  <c r="DF12" i="30"/>
  <c r="DF13" i="30"/>
  <c r="DF14" i="30"/>
  <c r="DF15" i="30"/>
  <c r="DF16" i="30"/>
  <c r="DF17" i="30"/>
  <c r="DF18" i="30"/>
  <c r="DF19" i="30"/>
  <c r="DF20" i="30"/>
  <c r="DF21" i="30"/>
  <c r="DF22" i="30"/>
  <c r="DF23" i="30"/>
  <c r="DF24" i="30"/>
  <c r="DF25" i="30"/>
  <c r="DF26" i="30"/>
  <c r="DF27" i="30"/>
  <c r="DF28" i="30"/>
  <c r="DF29" i="30"/>
  <c r="DF30" i="30"/>
  <c r="DF31" i="30"/>
  <c r="DF32" i="30"/>
  <c r="DF33" i="30"/>
  <c r="DF34" i="30"/>
  <c r="DF35" i="30"/>
  <c r="DF36" i="30"/>
  <c r="DF37" i="30"/>
  <c r="DF38" i="30"/>
  <c r="DF39" i="30"/>
  <c r="DF40" i="30"/>
  <c r="DF41" i="30"/>
  <c r="DF42" i="30"/>
  <c r="DF43" i="30"/>
  <c r="DF44" i="30"/>
  <c r="DF45" i="30"/>
  <c r="DF46" i="30"/>
  <c r="DF47" i="30"/>
  <c r="DF48" i="30"/>
  <c r="DF49" i="30"/>
  <c r="DF50" i="30"/>
  <c r="DF51" i="30"/>
  <c r="DF52" i="30"/>
  <c r="DF53" i="30"/>
  <c r="DF54" i="30"/>
  <c r="DF55" i="30"/>
  <c r="DF56" i="30"/>
  <c r="DF57" i="30"/>
  <c r="DF58" i="30"/>
  <c r="DF59" i="30"/>
  <c r="DF60" i="30"/>
  <c r="DF61" i="30"/>
  <c r="DF62" i="30"/>
  <c r="DF63" i="30"/>
  <c r="DF64" i="30"/>
  <c r="DF65" i="30"/>
  <c r="DF66" i="30"/>
  <c r="DF67" i="30"/>
  <c r="DF68" i="30"/>
  <c r="DF69" i="30"/>
  <c r="DF70" i="30"/>
  <c r="DF71" i="30"/>
  <c r="DF72" i="30"/>
  <c r="DF73" i="30"/>
  <c r="DF74" i="30"/>
  <c r="DF75" i="30"/>
  <c r="DF76" i="30"/>
  <c r="DF77" i="30"/>
  <c r="DF78" i="30"/>
  <c r="DF79" i="30"/>
  <c r="DF80" i="30"/>
  <c r="DF81" i="30"/>
  <c r="DF82" i="30"/>
  <c r="DF83" i="30"/>
  <c r="DF84" i="30"/>
  <c r="DF85" i="30"/>
  <c r="DF86" i="30"/>
  <c r="DF87" i="30"/>
  <c r="DF88" i="30"/>
  <c r="DF89" i="30"/>
  <c r="DF90" i="30"/>
  <c r="DF91" i="30"/>
  <c r="DF92" i="30"/>
  <c r="DF93" i="30"/>
  <c r="DF94" i="30"/>
  <c r="DF95" i="30"/>
  <c r="DF96" i="30"/>
  <c r="DF97" i="30"/>
  <c r="DF98" i="30"/>
  <c r="DF99" i="30"/>
  <c r="DF100" i="30"/>
  <c r="DF101" i="30"/>
  <c r="DF102" i="30"/>
  <c r="DF103" i="30"/>
  <c r="DF104" i="30"/>
  <c r="DF105" i="30"/>
  <c r="DF106" i="30"/>
  <c r="DF107" i="30"/>
  <c r="DF108" i="30"/>
  <c r="DF109" i="30"/>
  <c r="DF110" i="30"/>
  <c r="DF111" i="30"/>
  <c r="DF112" i="30"/>
  <c r="DF113" i="30"/>
  <c r="DF114" i="30"/>
  <c r="DF115" i="30"/>
  <c r="DF116" i="30"/>
  <c r="DF117" i="30"/>
  <c r="DF118" i="30"/>
  <c r="DF119" i="30"/>
  <c r="DF120" i="30"/>
  <c r="DF121" i="30"/>
  <c r="DF122" i="30"/>
  <c r="DF123" i="30"/>
  <c r="DF124" i="30"/>
  <c r="DF125" i="30"/>
  <c r="DF126" i="30"/>
  <c r="DF127" i="30"/>
  <c r="DF128" i="30"/>
  <c r="DF129" i="30"/>
  <c r="DF130" i="30"/>
  <c r="DF131" i="30"/>
  <c r="DF132" i="30"/>
  <c r="DF133" i="30"/>
  <c r="DF134" i="30"/>
  <c r="DF135" i="30"/>
  <c r="DF136" i="30"/>
  <c r="DF137" i="30"/>
  <c r="DF138" i="30"/>
  <c r="DF139" i="30"/>
  <c r="DF140" i="30"/>
  <c r="DF141" i="30"/>
  <c r="DF142" i="30"/>
  <c r="DF143" i="30"/>
  <c r="DF144" i="30"/>
  <c r="DF145" i="30"/>
  <c r="DF146" i="30"/>
  <c r="DF147" i="30"/>
  <c r="DF148" i="30"/>
  <c r="DF149" i="30"/>
  <c r="DF150" i="30"/>
  <c r="DF151" i="30"/>
  <c r="DF152" i="30"/>
  <c r="DF153" i="30"/>
  <c r="DF154" i="30"/>
  <c r="DF155" i="30"/>
  <c r="DF156" i="30"/>
  <c r="DF157" i="30"/>
  <c r="DF158" i="30"/>
  <c r="DF159" i="30"/>
  <c r="DF160" i="30"/>
  <c r="DF161" i="30"/>
  <c r="DF162" i="30"/>
  <c r="DF163" i="30"/>
  <c r="DF164" i="30"/>
  <c r="DF165" i="30"/>
  <c r="DF166" i="30"/>
  <c r="DF167" i="30"/>
  <c r="DF168" i="30"/>
  <c r="DF169" i="30"/>
  <c r="DF170" i="30"/>
  <c r="DF171" i="30"/>
  <c r="DF172" i="30"/>
  <c r="DF173" i="30"/>
  <c r="DF174" i="30"/>
  <c r="DF175" i="30"/>
  <c r="DF176" i="30"/>
  <c r="DF177" i="30"/>
  <c r="DF178" i="30"/>
  <c r="DF179" i="30"/>
  <c r="DF180" i="30"/>
  <c r="DF181" i="30"/>
  <c r="DF182" i="30"/>
  <c r="DF183" i="30"/>
  <c r="DF184" i="30"/>
  <c r="DF185" i="30"/>
  <c r="DF186" i="30"/>
  <c r="DF187" i="30"/>
  <c r="DF188" i="30"/>
  <c r="DF189" i="30"/>
  <c r="DF190" i="30"/>
  <c r="DF191" i="30"/>
  <c r="DF192" i="30"/>
  <c r="DF193" i="30"/>
  <c r="DF194" i="30"/>
  <c r="DF195" i="30"/>
  <c r="DC760" i="30"/>
  <c r="DC761" i="30"/>
  <c r="DC762" i="30"/>
  <c r="DC763" i="30"/>
  <c r="DC764" i="30"/>
  <c r="DC765" i="30"/>
  <c r="DC766" i="30"/>
  <c r="DC767" i="30"/>
  <c r="DC768" i="30"/>
  <c r="DC769" i="30"/>
  <c r="DC770" i="30"/>
  <c r="DC771" i="30"/>
  <c r="DC772" i="30"/>
  <c r="DC773" i="30"/>
  <c r="DC774" i="30"/>
  <c r="DC775" i="30"/>
  <c r="DC776" i="30"/>
  <c r="DC777" i="30"/>
  <c r="DC778" i="30"/>
  <c r="DC779" i="30"/>
  <c r="DC780" i="30"/>
  <c r="DC781" i="30"/>
  <c r="DC782" i="30"/>
  <c r="DC783" i="30"/>
  <c r="DC784" i="30"/>
  <c r="DC785" i="30"/>
  <c r="DC786" i="30"/>
  <c r="DC787" i="30"/>
  <c r="DC788" i="30"/>
  <c r="DC789" i="30"/>
  <c r="DC790" i="30"/>
  <c r="DC791" i="30"/>
  <c r="DC792" i="30"/>
  <c r="DC793" i="30"/>
  <c r="DC794" i="30"/>
  <c r="DC795" i="30"/>
  <c r="DC796" i="30"/>
  <c r="DC797" i="30"/>
  <c r="DC798" i="30"/>
  <c r="DC799" i="30"/>
  <c r="DC800" i="30"/>
  <c r="DC801" i="30"/>
  <c r="DC802" i="30"/>
  <c r="DC803" i="30"/>
  <c r="DC804" i="30"/>
  <c r="DC805" i="30"/>
  <c r="DC806" i="30"/>
  <c r="DC807" i="30"/>
  <c r="DC808" i="30"/>
  <c r="DC809" i="30"/>
  <c r="DC810" i="30"/>
  <c r="DC811" i="30"/>
  <c r="DC812" i="30"/>
  <c r="DC813" i="30"/>
  <c r="DC814" i="30"/>
  <c r="DC815" i="30"/>
  <c r="DC816" i="30"/>
  <c r="DC817" i="30"/>
  <c r="DC818" i="30"/>
  <c r="DC819" i="30"/>
  <c r="DC820" i="30"/>
  <c r="DC821" i="30"/>
  <c r="DC822" i="30"/>
  <c r="DC823" i="30"/>
  <c r="DC824" i="30"/>
  <c r="DC825" i="30"/>
  <c r="DC826" i="30"/>
  <c r="DC827" i="30"/>
  <c r="DC828" i="30"/>
  <c r="DC829" i="30"/>
  <c r="DC830" i="30"/>
  <c r="DC831" i="30"/>
  <c r="DC832" i="30"/>
  <c r="DC833" i="30"/>
  <c r="DC834" i="30"/>
  <c r="DC835" i="30"/>
  <c r="DC836" i="30"/>
  <c r="DC837" i="30"/>
  <c r="DC838" i="30"/>
  <c r="DC839" i="30"/>
  <c r="DC840" i="30"/>
  <c r="DC841" i="30"/>
  <c r="DC842" i="30"/>
  <c r="DC843" i="30"/>
  <c r="DC844" i="30"/>
  <c r="DC845" i="30"/>
  <c r="DC846" i="30"/>
  <c r="DC847" i="30"/>
  <c r="DC848" i="30"/>
  <c r="DC849" i="30"/>
  <c r="DC850" i="30"/>
  <c r="DC851" i="30"/>
  <c r="DC852" i="30"/>
  <c r="DC853" i="30"/>
  <c r="DC854" i="30"/>
  <c r="DC855" i="30"/>
  <c r="DC856" i="30"/>
  <c r="DC857" i="30"/>
  <c r="DC858" i="30"/>
  <c r="DC859" i="30"/>
  <c r="DC860" i="30"/>
  <c r="DC861" i="30"/>
  <c r="DC862" i="30"/>
  <c r="DC863" i="30"/>
  <c r="DC864" i="30"/>
  <c r="DC865" i="30"/>
  <c r="DC866" i="30"/>
  <c r="DC867" i="30"/>
  <c r="DC868" i="30"/>
  <c r="DC869" i="30"/>
  <c r="DC870" i="30"/>
  <c r="DC871" i="30"/>
  <c r="DC872" i="30"/>
  <c r="DC873" i="30"/>
  <c r="DC874" i="30"/>
  <c r="DC875" i="30"/>
  <c r="DC876" i="30"/>
  <c r="DC877" i="30"/>
  <c r="DC878" i="30"/>
  <c r="DC879" i="30"/>
  <c r="DC880" i="30"/>
  <c r="DC881" i="30"/>
  <c r="DC882" i="30"/>
  <c r="DC883" i="30"/>
  <c r="DC884" i="30"/>
  <c r="DC885" i="30"/>
  <c r="DC886" i="30"/>
  <c r="DC887" i="30"/>
  <c r="DC888" i="30"/>
  <c r="DC889" i="30"/>
  <c r="DC890" i="30"/>
  <c r="DC891" i="30"/>
  <c r="DC892" i="30"/>
  <c r="DC893" i="30"/>
  <c r="DC894" i="30"/>
  <c r="DC895" i="30"/>
  <c r="DC896" i="30"/>
  <c r="DC897" i="30"/>
  <c r="DC898" i="30"/>
  <c r="DC899" i="30"/>
  <c r="DC900" i="30"/>
  <c r="DC901" i="30"/>
  <c r="DC902" i="30"/>
  <c r="DC903" i="30"/>
  <c r="DC904" i="30"/>
  <c r="DC905" i="30"/>
  <c r="DC906" i="30"/>
  <c r="DC907" i="30"/>
  <c r="DC908" i="30"/>
  <c r="DC909" i="30"/>
  <c r="DC910" i="30"/>
  <c r="DC911" i="30"/>
  <c r="DC912" i="30"/>
  <c r="DC913" i="30"/>
  <c r="DC914" i="30"/>
  <c r="DC915" i="30"/>
  <c r="DC916" i="30"/>
  <c r="DC917" i="30"/>
  <c r="DC918" i="30"/>
  <c r="DC919" i="30"/>
  <c r="DC920" i="30"/>
  <c r="DC921" i="30"/>
  <c r="DC922" i="30"/>
  <c r="DC923" i="30"/>
  <c r="DC924" i="30"/>
  <c r="DC925" i="30"/>
  <c r="DC926" i="30"/>
  <c r="DC927" i="30"/>
  <c r="DC928" i="30"/>
  <c r="DC929" i="30"/>
  <c r="DC930" i="30"/>
  <c r="DC931" i="30"/>
  <c r="DC932" i="30"/>
  <c r="DC933" i="30"/>
  <c r="DC934" i="30"/>
  <c r="DC935" i="30"/>
  <c r="DC936" i="30"/>
  <c r="DC937" i="30"/>
  <c r="DC938" i="30"/>
  <c r="DC939" i="30"/>
  <c r="DC940" i="30"/>
  <c r="DC941" i="30"/>
  <c r="DC942" i="30"/>
  <c r="DC943" i="30"/>
  <c r="DC944" i="30"/>
  <c r="DC945" i="30"/>
  <c r="DC946" i="30"/>
  <c r="DC947" i="30"/>
  <c r="DC948" i="30"/>
  <c r="DC949" i="30"/>
  <c r="DC950" i="30"/>
  <c r="DC951" i="30"/>
  <c r="DC952" i="30"/>
  <c r="DC953" i="30"/>
  <c r="DC954" i="30"/>
  <c r="DC955" i="30"/>
  <c r="DC956" i="30"/>
  <c r="DC957" i="30"/>
  <c r="DC958" i="30"/>
  <c r="DC959" i="30"/>
  <c r="DC960" i="30"/>
  <c r="DC961" i="30"/>
  <c r="DC962" i="30"/>
  <c r="DC963" i="30"/>
  <c r="DC964" i="30"/>
  <c r="DC965" i="30"/>
  <c r="DC966" i="30"/>
  <c r="DC967" i="30"/>
  <c r="DC968" i="30"/>
  <c r="DC969" i="30"/>
  <c r="DC970" i="30"/>
  <c r="DC971" i="30"/>
  <c r="DC972" i="30"/>
  <c r="DC973" i="30"/>
  <c r="DC974" i="30"/>
  <c r="DC975" i="30"/>
  <c r="DC976" i="30"/>
  <c r="DC977" i="30"/>
  <c r="DC978" i="30"/>
  <c r="DC979" i="30"/>
  <c r="DC980" i="30"/>
  <c r="DC981" i="30"/>
  <c r="DC982" i="30"/>
  <c r="DC983" i="30"/>
  <c r="DC984" i="30"/>
  <c r="DC985" i="30"/>
  <c r="DC986" i="30"/>
  <c r="DC987" i="30"/>
  <c r="DC988" i="30"/>
  <c r="DC989" i="30"/>
  <c r="DC990" i="30"/>
  <c r="DC991" i="30"/>
  <c r="DC992" i="30"/>
  <c r="DC993" i="30"/>
  <c r="DC994" i="30"/>
  <c r="DC995" i="30"/>
  <c r="DC996" i="30"/>
  <c r="DC997" i="30"/>
  <c r="DC998" i="30"/>
  <c r="DC999" i="30"/>
  <c r="DC1000" i="30"/>
  <c r="DC1001" i="30"/>
  <c r="DC1002" i="30"/>
  <c r="DC1003" i="30"/>
  <c r="DC1004" i="30"/>
  <c r="DC1005" i="30"/>
  <c r="DC1006" i="30"/>
  <c r="DC1007" i="30"/>
  <c r="DC1008" i="30"/>
  <c r="DC1009" i="30"/>
  <c r="DC1010" i="30"/>
  <c r="DC1011" i="30"/>
  <c r="DC1012" i="30"/>
  <c r="DC1013" i="30"/>
  <c r="DC1014" i="30"/>
  <c r="DC1015" i="30"/>
  <c r="DC1016" i="30"/>
  <c r="DC1017" i="30"/>
  <c r="DC1018" i="30"/>
  <c r="DC1019" i="30"/>
  <c r="DC1020" i="30"/>
  <c r="DC1021" i="30"/>
  <c r="DC1022" i="30"/>
  <c r="DC1023" i="30"/>
  <c r="DC1024" i="30"/>
  <c r="DC1025" i="30"/>
  <c r="DC1026" i="30"/>
  <c r="DC1027" i="30"/>
  <c r="DC1028" i="30"/>
  <c r="DC1029" i="30"/>
  <c r="DC1030" i="30"/>
  <c r="DC1031" i="30"/>
  <c r="DC1032" i="30"/>
  <c r="DC1033" i="30"/>
  <c r="DC1034" i="30"/>
  <c r="DC1035" i="30"/>
  <c r="DC1036" i="30"/>
  <c r="DC1037" i="30"/>
  <c r="DC1038" i="30"/>
  <c r="DC1039" i="30"/>
  <c r="DC1040" i="30"/>
  <c r="DC1041" i="30"/>
  <c r="DC1042" i="30"/>
  <c r="DC1043" i="30"/>
  <c r="DC1044" i="30"/>
  <c r="DC1045" i="30"/>
  <c r="DC1046" i="30"/>
  <c r="DC1047" i="30"/>
  <c r="DC1048" i="30"/>
  <c r="DC1049" i="30"/>
  <c r="DC1050" i="30"/>
  <c r="DC1051" i="30"/>
  <c r="DC1052" i="30"/>
  <c r="DC1053" i="30"/>
  <c r="DC1054" i="30"/>
  <c r="DC1055" i="30"/>
  <c r="DC1056" i="30"/>
  <c r="DC1057" i="30"/>
  <c r="DC1058" i="30"/>
  <c r="DC1059" i="30"/>
  <c r="DC1060" i="30"/>
  <c r="DC1061" i="30"/>
  <c r="DC1062" i="30"/>
  <c r="DC1063" i="30"/>
  <c r="DC1064" i="30"/>
  <c r="DC1065" i="30"/>
  <c r="DC1066" i="30"/>
  <c r="DC1067" i="30"/>
  <c r="DC1068" i="30"/>
  <c r="DC1069" i="30"/>
  <c r="DC1070" i="30"/>
  <c r="DC1071" i="30"/>
  <c r="DC1072" i="30"/>
  <c r="DC1073" i="30"/>
  <c r="DC1074" i="30"/>
  <c r="DC1075" i="30"/>
  <c r="DC1076" i="30"/>
  <c r="DC1077" i="30"/>
  <c r="DC1078" i="30"/>
  <c r="DC1079" i="30"/>
  <c r="DC1080" i="30"/>
  <c r="DC1081" i="30"/>
  <c r="DC1082" i="30"/>
  <c r="DC1083" i="30"/>
  <c r="DC1084" i="30"/>
  <c r="DC1085" i="30"/>
  <c r="DC1086" i="30"/>
  <c r="DC1087" i="30"/>
  <c r="DC1088" i="30"/>
  <c r="DC1089" i="30"/>
  <c r="DC1090" i="30"/>
  <c r="DC1091" i="30"/>
  <c r="DC1092" i="30"/>
  <c r="DC1093" i="30"/>
  <c r="DC1094" i="30"/>
  <c r="DC1095" i="30"/>
  <c r="DC1096" i="30"/>
  <c r="DC1097" i="30"/>
  <c r="DC1098" i="30"/>
  <c r="DC1099" i="30"/>
  <c r="DC1100" i="30"/>
  <c r="DC1101" i="30"/>
  <c r="DC1102" i="30"/>
  <c r="DC1103" i="30"/>
  <c r="DC1104" i="30"/>
  <c r="DC1105" i="30"/>
  <c r="DC1106" i="30"/>
  <c r="DC1107" i="30"/>
  <c r="DC1108" i="30"/>
  <c r="DC1109" i="30"/>
  <c r="DC1110" i="30"/>
  <c r="DC1111" i="30"/>
  <c r="DC1112" i="30"/>
  <c r="DC1113" i="30"/>
  <c r="DC1114" i="30"/>
  <c r="DC1115" i="30"/>
  <c r="DC1116" i="30"/>
  <c r="DC1117" i="30"/>
  <c r="DC1118" i="30"/>
  <c r="DC1119" i="30"/>
  <c r="DC1120" i="30"/>
  <c r="DC1121" i="30"/>
  <c r="DC1122" i="30"/>
  <c r="DC1123" i="30"/>
  <c r="DC1124" i="30"/>
  <c r="DC1125" i="30"/>
  <c r="DC1126" i="30"/>
  <c r="DC1127" i="30"/>
  <c r="DC1128" i="30"/>
  <c r="DC1129" i="30"/>
  <c r="DC1130" i="30"/>
  <c r="DC1131" i="30"/>
  <c r="DC1132" i="30"/>
  <c r="DC1133" i="30"/>
  <c r="DC1134" i="30"/>
  <c r="DC1135" i="30"/>
  <c r="DC1136" i="30"/>
  <c r="DC1137" i="30"/>
  <c r="DC1138" i="30"/>
  <c r="DC1139" i="30"/>
  <c r="DC1140" i="30"/>
  <c r="DC1141" i="30"/>
  <c r="DC1142" i="30"/>
  <c r="DC1143" i="30"/>
  <c r="DC1144" i="30"/>
  <c r="DC1145" i="30"/>
  <c r="DC1146" i="30"/>
  <c r="DC1147" i="30"/>
  <c r="DC1148" i="30"/>
  <c r="DC1149" i="30"/>
  <c r="DC1150" i="30"/>
  <c r="DC1151" i="30"/>
  <c r="DC1152" i="30"/>
  <c r="DC1153" i="30"/>
  <c r="DC1154" i="30"/>
  <c r="DC1155" i="30"/>
  <c r="DC1156" i="30"/>
  <c r="DC1157" i="30"/>
  <c r="DC1158" i="30"/>
  <c r="DC1159" i="30"/>
  <c r="DC1160" i="30"/>
  <c r="DC1161" i="30"/>
  <c r="DC1162" i="30"/>
  <c r="DC1163" i="30"/>
  <c r="DC1164" i="30"/>
  <c r="DC1165" i="30"/>
  <c r="DC1166" i="30"/>
  <c r="DC1167" i="30"/>
  <c r="DC1168" i="30"/>
  <c r="DC1169" i="30"/>
  <c r="DC1170" i="30"/>
  <c r="DC1171" i="30"/>
  <c r="DC1172" i="30"/>
  <c r="DC1173" i="30"/>
  <c r="DC1174" i="30"/>
  <c r="DC1175" i="30"/>
  <c r="DC1176" i="30"/>
  <c r="DC1177" i="30"/>
  <c r="DC1178" i="30"/>
  <c r="DC1179" i="30"/>
  <c r="DC1180" i="30"/>
  <c r="DC1181" i="30"/>
  <c r="DC1182" i="30"/>
  <c r="DC1183" i="30"/>
  <c r="DC1184" i="30"/>
  <c r="DC1185" i="30"/>
  <c r="DC1186" i="30"/>
  <c r="DC1187" i="30"/>
  <c r="DC1188" i="30"/>
  <c r="DC1189" i="30"/>
  <c r="DC1190" i="30"/>
  <c r="DC1191" i="30"/>
  <c r="DC1192" i="30"/>
  <c r="DC1193" i="30"/>
  <c r="DC1194" i="30"/>
  <c r="DC1195" i="30"/>
  <c r="DC1196" i="30"/>
  <c r="DC1197" i="30"/>
  <c r="DC1198" i="30"/>
  <c r="DC1199" i="30"/>
  <c r="DC1200" i="30"/>
  <c r="DC1201" i="30"/>
  <c r="DC1202" i="30"/>
  <c r="DC1203" i="30"/>
  <c r="DC1204" i="30"/>
  <c r="DC1205" i="30"/>
  <c r="DC1206" i="30"/>
  <c r="DC1207" i="30"/>
  <c r="DC1208" i="30"/>
  <c r="DC1209" i="30"/>
  <c r="DC1210" i="30"/>
  <c r="DC1211" i="30"/>
  <c r="DC1212" i="30"/>
  <c r="DC1213" i="30"/>
  <c r="DC1214" i="30"/>
  <c r="DC1215" i="30"/>
  <c r="DC1216" i="30"/>
  <c r="DC1217" i="30"/>
  <c r="DC1218" i="30"/>
  <c r="DC1219" i="30"/>
  <c r="DC1220" i="30"/>
  <c r="DC1221" i="30"/>
  <c r="DC1222" i="30"/>
  <c r="DC1223" i="30"/>
  <c r="DC1224" i="30"/>
  <c r="DC1225" i="30"/>
  <c r="DC1226" i="30"/>
  <c r="DC1227" i="30"/>
  <c r="DC1228" i="30"/>
  <c r="DC1229" i="30"/>
  <c r="DC1230" i="30"/>
  <c r="DC1231" i="30"/>
  <c r="DC1232" i="30"/>
  <c r="DC1233" i="30"/>
  <c r="DC1234" i="30"/>
  <c r="DC1235" i="30"/>
  <c r="DC1236" i="30"/>
  <c r="DC1237" i="30"/>
  <c r="DC1238" i="30"/>
  <c r="DC1239" i="30"/>
  <c r="DC1240" i="30"/>
  <c r="DC1241" i="30"/>
  <c r="DC1242" i="30"/>
  <c r="DC1243" i="30"/>
  <c r="DC1244" i="30"/>
  <c r="DC1245" i="30"/>
  <c r="DC1246" i="30"/>
  <c r="DC1247" i="30"/>
  <c r="DC1248" i="30"/>
  <c r="DC1249" i="30"/>
  <c r="DC1250" i="30"/>
  <c r="DC1251" i="30"/>
  <c r="DC1252" i="30"/>
  <c r="DC1253" i="30"/>
  <c r="DC1254" i="30"/>
  <c r="DC1255" i="30"/>
  <c r="DC1256" i="30"/>
  <c r="DC1257" i="30"/>
  <c r="DC1258" i="30"/>
  <c r="DC1259" i="30"/>
  <c r="DC1260" i="30"/>
  <c r="DC1261" i="30"/>
  <c r="DE4" i="30"/>
  <c r="DF3" i="30"/>
  <c r="DD760" i="30"/>
  <c r="DD761" i="30"/>
  <c r="DD762" i="30"/>
  <c r="DD763" i="30"/>
  <c r="DD764" i="30"/>
  <c r="DD765" i="30"/>
  <c r="DD766" i="30"/>
  <c r="DD767" i="30"/>
  <c r="DD768" i="30"/>
  <c r="DD769" i="30"/>
  <c r="DD770" i="30"/>
  <c r="DD771" i="30"/>
  <c r="DD772" i="30"/>
  <c r="DD773" i="30"/>
  <c r="DD774" i="30"/>
  <c r="DD775" i="30"/>
  <c r="DD776" i="30"/>
  <c r="DD777" i="30"/>
  <c r="DD778" i="30"/>
  <c r="DD779" i="30"/>
  <c r="DD780" i="30"/>
  <c r="DD781" i="30"/>
  <c r="DD782" i="30"/>
  <c r="DD783" i="30"/>
  <c r="DD784" i="30"/>
  <c r="DD785" i="30"/>
  <c r="DD786" i="30"/>
  <c r="DD787" i="30"/>
  <c r="DD788" i="30"/>
  <c r="DD789" i="30"/>
  <c r="DD790" i="30"/>
  <c r="DD791" i="30"/>
  <c r="DD792" i="30"/>
  <c r="DD793" i="30"/>
  <c r="DD794" i="30"/>
  <c r="DD795" i="30"/>
  <c r="DD796" i="30"/>
  <c r="DD797" i="30"/>
  <c r="DD798" i="30"/>
  <c r="DD799" i="30"/>
  <c r="DD800" i="30"/>
  <c r="DD801" i="30"/>
  <c r="DD802" i="30"/>
  <c r="DD803" i="30"/>
  <c r="DD804" i="30"/>
  <c r="DD805" i="30"/>
  <c r="DD806" i="30"/>
  <c r="DD807" i="30"/>
  <c r="DD808" i="30"/>
  <c r="DD809" i="30"/>
  <c r="DD810" i="30"/>
  <c r="DD811" i="30"/>
  <c r="DD812" i="30"/>
  <c r="DD813" i="30"/>
  <c r="DD814" i="30"/>
  <c r="DD815" i="30"/>
  <c r="DD816" i="30"/>
  <c r="DD817" i="30"/>
  <c r="DD818" i="30"/>
  <c r="DD819" i="30"/>
  <c r="DD820" i="30"/>
  <c r="DD821" i="30"/>
  <c r="DD822" i="30"/>
  <c r="DD823" i="30"/>
  <c r="DD824" i="30"/>
  <c r="DD825" i="30"/>
  <c r="DD826" i="30"/>
  <c r="DD827" i="30"/>
  <c r="DD828" i="30"/>
  <c r="DD829" i="30"/>
  <c r="DD830" i="30"/>
  <c r="DD831" i="30"/>
  <c r="DD832" i="30"/>
  <c r="DD833" i="30"/>
  <c r="DD834" i="30"/>
  <c r="DD835" i="30"/>
  <c r="DD836" i="30"/>
  <c r="DD837" i="30"/>
  <c r="DD838" i="30"/>
  <c r="DD839" i="30"/>
  <c r="DD840" i="30"/>
  <c r="DD841" i="30"/>
  <c r="DD842" i="30"/>
  <c r="DD843" i="30"/>
  <c r="DD844" i="30"/>
  <c r="DD845" i="30"/>
  <c r="DD846" i="30"/>
  <c r="DD847" i="30"/>
  <c r="DD848" i="30"/>
  <c r="DD849" i="30"/>
  <c r="DD850" i="30"/>
  <c r="DD851" i="30"/>
  <c r="DD852" i="30"/>
  <c r="DD853" i="30"/>
  <c r="DD854" i="30"/>
  <c r="DD855" i="30"/>
  <c r="DD856" i="30"/>
  <c r="DD857" i="30"/>
  <c r="DD858" i="30"/>
  <c r="DD859" i="30"/>
  <c r="DD860" i="30"/>
  <c r="DD861" i="30"/>
  <c r="DD862" i="30"/>
  <c r="DD863" i="30"/>
  <c r="DD864" i="30"/>
  <c r="DD865" i="30"/>
  <c r="DD866" i="30"/>
  <c r="DD867" i="30"/>
  <c r="DD868" i="30"/>
  <c r="DD869" i="30"/>
  <c r="DD870" i="30"/>
  <c r="DD871" i="30"/>
  <c r="DD872" i="30"/>
  <c r="DD873" i="30"/>
  <c r="DD874" i="30"/>
  <c r="DD875" i="30"/>
  <c r="DD876" i="30"/>
  <c r="DD877" i="30"/>
  <c r="DD878" i="30"/>
  <c r="DD879" i="30"/>
  <c r="DD880" i="30"/>
  <c r="DD881" i="30"/>
  <c r="DD882" i="30"/>
  <c r="DD883" i="30"/>
  <c r="DD884" i="30"/>
  <c r="DD885" i="30"/>
  <c r="DD886" i="30"/>
  <c r="DD887" i="30"/>
  <c r="DD888" i="30"/>
  <c r="DD889" i="30"/>
  <c r="DD890" i="30"/>
  <c r="DD891" i="30"/>
  <c r="DD892" i="30"/>
  <c r="DD893" i="30"/>
  <c r="DD894" i="30"/>
  <c r="DD895" i="30"/>
  <c r="DD896" i="30"/>
  <c r="DD897" i="30"/>
  <c r="DD898" i="30"/>
  <c r="DD899" i="30"/>
  <c r="DD900" i="30"/>
  <c r="DD901" i="30"/>
  <c r="DD902" i="30"/>
  <c r="DD903" i="30"/>
  <c r="DD904" i="30"/>
  <c r="DD905" i="30"/>
  <c r="DD906" i="30"/>
  <c r="DD907" i="30"/>
  <c r="DD908" i="30"/>
  <c r="DD909" i="30"/>
  <c r="DD910" i="30"/>
  <c r="DD911" i="30"/>
  <c r="DD912" i="30"/>
  <c r="DD913" i="30"/>
  <c r="DD914" i="30"/>
  <c r="DD915" i="30"/>
  <c r="DD916" i="30"/>
  <c r="DD917" i="30"/>
  <c r="DD918" i="30"/>
  <c r="DD919" i="30"/>
  <c r="DD920" i="30"/>
  <c r="DD921" i="30"/>
  <c r="DD922" i="30"/>
  <c r="DD923" i="30"/>
  <c r="DD924" i="30"/>
  <c r="DD925" i="30"/>
  <c r="DD926" i="30"/>
  <c r="DD927" i="30"/>
  <c r="DD928" i="30"/>
  <c r="DD929" i="30"/>
  <c r="DD930" i="30"/>
  <c r="DD931" i="30"/>
  <c r="DD932" i="30"/>
  <c r="DD933" i="30"/>
  <c r="DD934" i="30"/>
  <c r="DD935" i="30"/>
  <c r="DD936" i="30"/>
  <c r="DD937" i="30"/>
  <c r="DD938" i="30"/>
  <c r="DD939" i="30"/>
  <c r="DD940" i="30"/>
  <c r="DD941" i="30"/>
  <c r="DD942" i="30"/>
  <c r="DD943" i="30"/>
  <c r="DD944" i="30"/>
  <c r="DD945" i="30"/>
  <c r="DD946" i="30"/>
  <c r="DD947" i="30"/>
  <c r="DD948" i="30"/>
  <c r="DD949" i="30"/>
  <c r="DD950" i="30"/>
  <c r="DD951" i="30"/>
  <c r="DD952" i="30"/>
  <c r="DD953" i="30"/>
  <c r="DD954" i="30"/>
  <c r="DD955" i="30"/>
  <c r="DD956" i="30"/>
  <c r="DD957" i="30"/>
  <c r="DD958" i="30"/>
  <c r="DD959" i="30"/>
  <c r="DD960" i="30"/>
  <c r="DD961" i="30"/>
  <c r="DD962" i="30"/>
  <c r="DD963" i="30"/>
  <c r="DD964" i="30"/>
  <c r="DD965" i="30"/>
  <c r="DD966" i="30"/>
  <c r="DD967" i="30"/>
  <c r="DD968" i="30"/>
  <c r="DD969" i="30"/>
  <c r="DD970" i="30"/>
  <c r="DD971" i="30"/>
  <c r="DD972" i="30"/>
  <c r="DD973" i="30"/>
  <c r="DD974" i="30"/>
  <c r="DD975" i="30"/>
  <c r="DD976" i="30"/>
  <c r="DD977" i="30"/>
  <c r="DD978" i="30"/>
  <c r="DD979" i="30"/>
  <c r="DD980" i="30"/>
  <c r="DD981" i="30"/>
  <c r="DD982" i="30"/>
  <c r="DD983" i="30"/>
  <c r="DD984" i="30"/>
  <c r="DD985" i="30"/>
  <c r="DD986" i="30"/>
  <c r="DD987" i="30"/>
  <c r="DD988" i="30"/>
  <c r="DD989" i="30"/>
  <c r="DD990" i="30"/>
  <c r="DD991" i="30"/>
  <c r="DD992" i="30"/>
  <c r="DD993" i="30"/>
  <c r="DD994" i="30"/>
  <c r="DD995" i="30"/>
  <c r="DD996" i="30"/>
  <c r="DD997" i="30"/>
  <c r="DD998" i="30"/>
  <c r="DD999" i="30"/>
  <c r="DD1000" i="30"/>
  <c r="DD1001" i="30"/>
  <c r="DD1002" i="30"/>
  <c r="DD1003" i="30"/>
  <c r="DD1004" i="30"/>
  <c r="DD1005" i="30"/>
  <c r="DD1006" i="30"/>
  <c r="DD1007" i="30"/>
  <c r="DD1008" i="30"/>
  <c r="DD1009" i="30"/>
  <c r="DD1010" i="30"/>
  <c r="DD1011" i="30"/>
  <c r="DD1012" i="30"/>
  <c r="DD1013" i="30"/>
  <c r="DD1014" i="30"/>
  <c r="DD1015" i="30"/>
  <c r="DD1016" i="30"/>
  <c r="DD1017" i="30"/>
  <c r="DD1018" i="30"/>
  <c r="DD1019" i="30"/>
  <c r="DD1020" i="30"/>
  <c r="DD1021" i="30"/>
  <c r="DD1022" i="30"/>
  <c r="DD1023" i="30"/>
  <c r="DD1024" i="30"/>
  <c r="DD1025" i="30"/>
  <c r="DD1026" i="30"/>
  <c r="DD1027" i="30"/>
  <c r="DD1028" i="30"/>
  <c r="DD1029" i="30"/>
  <c r="DD1030" i="30"/>
  <c r="DD1031" i="30"/>
  <c r="DD1032" i="30"/>
  <c r="DD1033" i="30"/>
  <c r="DD1034" i="30"/>
  <c r="DD1035" i="30"/>
  <c r="DD1036" i="30"/>
  <c r="DD1037" i="30"/>
  <c r="DD1038" i="30"/>
  <c r="DD1039" i="30"/>
  <c r="DD1040" i="30"/>
  <c r="DD1041" i="30"/>
  <c r="DD1042" i="30"/>
  <c r="DD1043" i="30"/>
  <c r="DD1044" i="30"/>
  <c r="DD1045" i="30"/>
  <c r="DD1046" i="30"/>
  <c r="DD1047" i="30"/>
  <c r="DD1048" i="30"/>
  <c r="DD1049" i="30"/>
  <c r="DD1050" i="30"/>
  <c r="DD1051" i="30"/>
  <c r="DD1052" i="30"/>
  <c r="DD1053" i="30"/>
  <c r="DD1054" i="30"/>
  <c r="DD1055" i="30"/>
  <c r="DD1056" i="30"/>
  <c r="DD1057" i="30"/>
  <c r="DD1058" i="30"/>
  <c r="DD1059" i="30"/>
  <c r="DD1060" i="30"/>
  <c r="DD1061" i="30"/>
  <c r="DD1062" i="30"/>
  <c r="DD1063" i="30"/>
  <c r="DD1064" i="30"/>
  <c r="DD1065" i="30"/>
  <c r="DD1066" i="30"/>
  <c r="DD1067" i="30"/>
  <c r="DD1068" i="30"/>
  <c r="DD1069" i="30"/>
  <c r="DD1070" i="30"/>
  <c r="DD1071" i="30"/>
  <c r="DD1072" i="30"/>
  <c r="DD1073" i="30"/>
  <c r="DD1074" i="30"/>
  <c r="DD1075" i="30"/>
  <c r="DD1076" i="30"/>
  <c r="DD1077" i="30"/>
  <c r="DD1078" i="30"/>
  <c r="DD1079" i="30"/>
  <c r="DD1080" i="30"/>
  <c r="DD1081" i="30"/>
  <c r="DD1082" i="30"/>
  <c r="DD1083" i="30"/>
  <c r="DD1084" i="30"/>
  <c r="DD1085" i="30"/>
  <c r="DD1086" i="30"/>
  <c r="DD1087" i="30"/>
  <c r="DD1088" i="30"/>
  <c r="DD1089" i="30"/>
  <c r="DD1090" i="30"/>
  <c r="DD1091" i="30"/>
  <c r="DD1092" i="30"/>
  <c r="DD1093" i="30"/>
  <c r="DD1094" i="30"/>
  <c r="DD1095" i="30"/>
  <c r="DD1096" i="30"/>
  <c r="DD1097" i="30"/>
  <c r="DD1098" i="30"/>
  <c r="DD1099" i="30"/>
  <c r="DD1100" i="30"/>
  <c r="DD1101" i="30"/>
  <c r="DD1102" i="30"/>
  <c r="DD1103" i="30"/>
  <c r="DD1104" i="30"/>
  <c r="DD1105" i="30"/>
  <c r="DD1106" i="30"/>
  <c r="DD1107" i="30"/>
  <c r="DD1108" i="30"/>
  <c r="DD1109" i="30"/>
  <c r="DD1110" i="30"/>
  <c r="DD1111" i="30"/>
  <c r="DD1112" i="30"/>
  <c r="DD1113" i="30"/>
  <c r="DD1114" i="30"/>
  <c r="DD1115" i="30"/>
  <c r="DD1116" i="30"/>
  <c r="DD1117" i="30"/>
  <c r="DD1118" i="30"/>
  <c r="DD1119" i="30"/>
  <c r="DD1120" i="30"/>
  <c r="DD1121" i="30"/>
  <c r="DD1122" i="30"/>
  <c r="DD1123" i="30"/>
  <c r="DD1124" i="30"/>
  <c r="DD1125" i="30"/>
  <c r="DD1126" i="30"/>
  <c r="DD1127" i="30"/>
  <c r="DD1128" i="30"/>
  <c r="DD1129" i="30"/>
  <c r="DD1130" i="30"/>
  <c r="DD1131" i="30"/>
  <c r="DD1132" i="30"/>
  <c r="DD1133" i="30"/>
  <c r="DD1134" i="30"/>
  <c r="DD1135" i="30"/>
  <c r="DD1136" i="30"/>
  <c r="DD1137" i="30"/>
  <c r="DD1138" i="30"/>
  <c r="DD1139" i="30"/>
  <c r="DD1140" i="30"/>
  <c r="DD1141" i="30"/>
  <c r="DD1142" i="30"/>
  <c r="DD1143" i="30"/>
  <c r="DD1144" i="30"/>
  <c r="DD1145" i="30"/>
  <c r="DD1146" i="30"/>
  <c r="DD1147" i="30"/>
  <c r="DD1148" i="30"/>
  <c r="DD1149" i="30"/>
  <c r="DD1150" i="30"/>
  <c r="DD1151" i="30"/>
  <c r="DD1152" i="30"/>
  <c r="DD1153" i="30"/>
  <c r="DD1154" i="30"/>
  <c r="DD1155" i="30"/>
  <c r="DD1156" i="30"/>
  <c r="DD1157" i="30"/>
  <c r="DD1158" i="30"/>
  <c r="DD1159" i="30"/>
  <c r="DD1160" i="30"/>
  <c r="DD1161" i="30"/>
  <c r="DD1162" i="30"/>
  <c r="DD1163" i="30"/>
  <c r="DD1164" i="30"/>
  <c r="DD1165" i="30"/>
  <c r="DD1166" i="30"/>
  <c r="DD1167" i="30"/>
  <c r="DD1168" i="30"/>
  <c r="DD1169" i="30"/>
  <c r="DD1170" i="30"/>
  <c r="DD1171" i="30"/>
  <c r="DD1172" i="30"/>
  <c r="DD1173" i="30"/>
  <c r="DD1174" i="30"/>
  <c r="DD1175" i="30"/>
  <c r="DD1176" i="30"/>
  <c r="DD1177" i="30"/>
  <c r="DD1178" i="30"/>
  <c r="DD1179" i="30"/>
  <c r="DD1180" i="30"/>
  <c r="DD1181" i="30"/>
  <c r="DD1182" i="30"/>
  <c r="DD1183" i="30"/>
  <c r="DD1184" i="30"/>
  <c r="DD1185" i="30"/>
  <c r="DD1186" i="30"/>
  <c r="DD1187" i="30"/>
  <c r="DD1188" i="30"/>
  <c r="DD1189" i="30"/>
  <c r="DD1190" i="30"/>
  <c r="DD1191" i="30"/>
  <c r="DD1192" i="30"/>
  <c r="DD1193" i="30"/>
  <c r="DD1194" i="30"/>
  <c r="DD1195" i="30"/>
  <c r="DD1196" i="30"/>
  <c r="DD1197" i="30"/>
  <c r="DD1198" i="30"/>
  <c r="DD1199" i="30"/>
  <c r="DD1200" i="30"/>
  <c r="DD1201" i="30"/>
  <c r="DD1202" i="30"/>
  <c r="DD1203" i="30"/>
  <c r="DD1204" i="30"/>
  <c r="DD1205" i="30"/>
  <c r="DD1206" i="30"/>
  <c r="DD1207" i="30"/>
  <c r="DD1208" i="30"/>
  <c r="DD1209" i="30"/>
  <c r="DD1210" i="30"/>
  <c r="DD1211" i="30"/>
  <c r="DD1212" i="30"/>
  <c r="DD1213" i="30"/>
  <c r="DD1214" i="30"/>
  <c r="DD1215" i="30"/>
  <c r="DD1216" i="30"/>
  <c r="DD1217" i="30"/>
  <c r="DD1218" i="30"/>
  <c r="DD1219" i="30"/>
  <c r="DD1220" i="30"/>
  <c r="DD1221" i="30"/>
  <c r="DD1222" i="30"/>
  <c r="DD1223" i="30"/>
  <c r="DD1224" i="30"/>
  <c r="DD1225" i="30"/>
  <c r="DD1226" i="30"/>
  <c r="DD1227" i="30"/>
  <c r="DD1228" i="30"/>
  <c r="DD1229" i="30"/>
  <c r="DD1230" i="30"/>
  <c r="DD1231" i="30"/>
  <c r="DD1232" i="30"/>
  <c r="DD1233" i="30"/>
  <c r="DD1234" i="30"/>
  <c r="DD1235" i="30"/>
  <c r="DD1236" i="30"/>
  <c r="DD1237" i="30"/>
  <c r="DD1238" i="30"/>
  <c r="DD1239" i="30"/>
  <c r="DD1240" i="30"/>
  <c r="DD1241" i="30"/>
  <c r="DD1242" i="30"/>
  <c r="DD1243" i="30"/>
  <c r="DD1244" i="30"/>
  <c r="DD1245" i="30"/>
  <c r="DD1246" i="30"/>
  <c r="DD1247" i="30"/>
  <c r="DD1248" i="30"/>
  <c r="DD1249" i="30"/>
  <c r="DD1250" i="30"/>
  <c r="DD1251" i="30"/>
  <c r="DD1252" i="30"/>
  <c r="DD1253" i="30"/>
  <c r="DD1254" i="30"/>
  <c r="DD1255" i="30"/>
  <c r="DD1256" i="30"/>
  <c r="DD1257" i="30"/>
  <c r="DD1258" i="30"/>
  <c r="DD1259" i="30"/>
  <c r="DD1260" i="30"/>
  <c r="DE3" i="30"/>
  <c r="DE2" i="30"/>
  <c r="DD1261" i="30"/>
  <c r="CX4" i="30"/>
  <c r="CX5" i="30"/>
  <c r="CX6" i="30"/>
  <c r="CX7" i="30"/>
  <c r="CX8" i="30"/>
  <c r="CX9" i="30"/>
  <c r="CX10" i="30"/>
  <c r="CX11" i="30"/>
  <c r="CX12" i="30"/>
  <c r="CX13" i="30"/>
  <c r="CX14" i="30"/>
  <c r="CX15" i="30"/>
  <c r="CX16" i="30"/>
  <c r="CX17" i="30"/>
  <c r="CX18" i="30"/>
  <c r="CX19" i="30"/>
  <c r="CX20" i="30"/>
  <c r="CX21" i="30"/>
  <c r="CX22" i="30"/>
  <c r="CX23" i="30"/>
  <c r="CX24" i="30"/>
  <c r="CX25" i="30"/>
  <c r="CX26" i="30"/>
  <c r="CX27" i="30"/>
  <c r="CX28" i="30"/>
  <c r="CX29" i="30"/>
  <c r="CX30" i="30"/>
  <c r="CX31" i="30"/>
  <c r="CX32" i="30"/>
  <c r="CX33" i="30"/>
  <c r="CX34" i="30"/>
  <c r="CX35" i="30"/>
  <c r="CX36" i="30"/>
  <c r="CX37" i="30"/>
  <c r="CX38" i="30"/>
  <c r="CX39" i="30"/>
  <c r="CX40" i="30"/>
  <c r="CX41" i="30"/>
  <c r="CX42" i="30"/>
  <c r="CX43" i="30"/>
  <c r="CX44" i="30"/>
  <c r="CX45" i="30"/>
  <c r="CX46" i="30"/>
  <c r="CX47" i="30"/>
  <c r="CX48" i="30"/>
  <c r="CX49" i="30"/>
  <c r="CX50" i="30"/>
  <c r="CX51" i="30"/>
  <c r="CX52" i="30"/>
  <c r="CX53" i="30"/>
  <c r="CX54" i="30"/>
  <c r="CX55" i="30"/>
  <c r="CX56" i="30"/>
  <c r="CX57" i="30"/>
  <c r="CX58" i="30"/>
  <c r="CX59" i="30"/>
  <c r="CX60" i="30"/>
  <c r="CX61" i="30"/>
  <c r="CX62" i="30"/>
  <c r="CX63" i="30"/>
  <c r="CX64" i="30"/>
  <c r="CX65" i="30"/>
  <c r="CX66" i="30"/>
  <c r="CX67" i="30"/>
  <c r="CX68" i="30"/>
  <c r="CX69" i="30"/>
  <c r="CX70" i="30"/>
  <c r="CX71" i="30"/>
  <c r="CX72" i="30"/>
  <c r="CX73" i="30"/>
  <c r="CX74" i="30"/>
  <c r="CX75" i="30"/>
  <c r="CX76" i="30"/>
  <c r="CX77" i="30"/>
  <c r="CX78" i="30"/>
  <c r="CX79" i="30"/>
  <c r="CX80" i="30"/>
  <c r="CX81" i="30"/>
  <c r="CX82" i="30"/>
  <c r="CX83" i="30"/>
  <c r="CX84" i="30"/>
  <c r="CX85" i="30"/>
  <c r="CX86" i="30"/>
  <c r="CX87" i="30"/>
  <c r="CX88" i="30"/>
  <c r="CX89" i="30"/>
  <c r="CX90" i="30"/>
  <c r="CX91" i="30"/>
  <c r="CX92" i="30"/>
  <c r="CX93" i="30"/>
  <c r="CX94" i="30"/>
  <c r="CX95" i="30"/>
  <c r="CX96" i="30"/>
  <c r="CX97" i="30"/>
  <c r="CX98" i="30"/>
  <c r="CX99" i="30"/>
  <c r="CX100" i="30"/>
  <c r="CX101" i="30"/>
  <c r="CX102" i="30"/>
  <c r="CX103" i="30"/>
  <c r="CX104" i="30"/>
  <c r="CX105" i="30"/>
  <c r="CX106" i="30"/>
  <c r="CX107" i="30"/>
  <c r="CX108" i="30"/>
  <c r="CX109" i="30"/>
  <c r="CX110" i="30"/>
  <c r="CX111" i="30"/>
  <c r="CX112" i="30"/>
  <c r="CX113" i="30"/>
  <c r="CX114" i="30"/>
  <c r="CX115" i="30"/>
  <c r="CX116" i="30"/>
  <c r="CX117" i="30"/>
  <c r="CX118" i="30"/>
  <c r="CX119" i="30"/>
  <c r="CX120" i="30"/>
  <c r="CX121" i="30"/>
  <c r="CX122" i="30"/>
  <c r="CX123" i="30"/>
  <c r="CX124" i="30"/>
  <c r="CX125" i="30"/>
  <c r="CX126" i="30"/>
  <c r="CX127" i="30"/>
  <c r="CX128" i="30"/>
  <c r="CX129" i="30"/>
  <c r="CX130" i="30"/>
  <c r="CX131" i="30"/>
  <c r="CX132" i="30"/>
  <c r="CX133" i="30"/>
  <c r="CX134" i="30"/>
  <c r="CX135" i="30"/>
  <c r="CX136" i="30"/>
  <c r="CX137" i="30"/>
  <c r="CX138" i="30"/>
  <c r="CX139" i="30"/>
  <c r="CX140" i="30"/>
  <c r="CX141" i="30"/>
  <c r="CX142" i="30"/>
  <c r="CX143" i="30"/>
  <c r="CX144" i="30"/>
  <c r="CX145" i="30"/>
  <c r="CX146" i="30"/>
  <c r="CX147" i="30"/>
  <c r="CX148" i="30"/>
  <c r="CX149" i="30"/>
  <c r="CX150" i="30"/>
  <c r="CX151" i="30"/>
  <c r="CX152" i="30"/>
  <c r="CX153" i="30"/>
  <c r="CX154" i="30"/>
  <c r="CX155" i="30"/>
  <c r="CX156" i="30"/>
  <c r="CX157" i="30"/>
  <c r="CX158" i="30"/>
  <c r="CX159" i="30"/>
  <c r="CX160" i="30"/>
  <c r="CX161" i="30"/>
  <c r="CX162" i="30"/>
  <c r="CX163" i="30"/>
  <c r="CX164" i="30"/>
  <c r="CX165" i="30"/>
  <c r="CX166" i="30"/>
  <c r="CX167" i="30"/>
  <c r="CX168" i="30"/>
  <c r="CX169" i="30"/>
  <c r="CX170" i="30"/>
  <c r="CX171" i="30"/>
  <c r="CX172" i="30"/>
  <c r="CX173" i="30"/>
  <c r="CX174" i="30"/>
  <c r="CX175" i="30"/>
  <c r="CX176" i="30"/>
  <c r="CX177" i="30"/>
  <c r="CX178" i="30"/>
  <c r="CX179" i="30"/>
  <c r="CX180" i="30"/>
  <c r="CX181" i="30"/>
  <c r="CX182" i="30"/>
  <c r="CX183" i="30"/>
  <c r="CX184" i="30"/>
  <c r="CX185" i="30"/>
  <c r="CX186" i="30"/>
  <c r="CX187" i="30"/>
  <c r="CX188" i="30"/>
  <c r="CX189" i="30"/>
  <c r="CX190" i="30"/>
  <c r="CX191" i="30"/>
  <c r="CX192" i="30"/>
  <c r="CX193" i="30"/>
  <c r="CX194" i="30"/>
  <c r="CX195" i="30"/>
  <c r="CV760" i="30"/>
  <c r="CV761" i="30"/>
  <c r="CV762" i="30"/>
  <c r="CV763" i="30"/>
  <c r="CV764" i="30"/>
  <c r="CV765" i="30"/>
  <c r="CV766" i="30"/>
  <c r="CV767" i="30"/>
  <c r="CV768" i="30"/>
  <c r="CV769" i="30"/>
  <c r="CV770" i="30"/>
  <c r="CV771" i="30"/>
  <c r="CV772" i="30"/>
  <c r="CV773" i="30"/>
  <c r="CV774" i="30"/>
  <c r="CV775" i="30"/>
  <c r="CV776" i="30"/>
  <c r="CV777" i="30"/>
  <c r="CV778" i="30"/>
  <c r="CV779" i="30"/>
  <c r="CV780" i="30"/>
  <c r="CV781" i="30"/>
  <c r="CV782" i="30"/>
  <c r="CV783" i="30"/>
  <c r="CV784" i="30"/>
  <c r="CV785" i="30"/>
  <c r="CV786" i="30"/>
  <c r="CV787" i="30"/>
  <c r="CV788" i="30"/>
  <c r="CV789" i="30"/>
  <c r="CV790" i="30"/>
  <c r="CV791" i="30"/>
  <c r="CV792" i="30"/>
  <c r="CV793" i="30"/>
  <c r="CV794" i="30"/>
  <c r="CV795" i="30"/>
  <c r="CV796" i="30"/>
  <c r="CV797" i="30"/>
  <c r="CV798" i="30"/>
  <c r="CV799" i="30"/>
  <c r="CV800" i="30"/>
  <c r="CV801" i="30"/>
  <c r="CV802" i="30"/>
  <c r="CV803" i="30"/>
  <c r="CV804" i="30"/>
  <c r="CV805" i="30"/>
  <c r="CV806" i="30"/>
  <c r="CV807" i="30"/>
  <c r="CV808" i="30"/>
  <c r="CV809" i="30"/>
  <c r="CV810" i="30"/>
  <c r="CV811" i="30"/>
  <c r="CV812" i="30"/>
  <c r="CV813" i="30"/>
  <c r="CV814" i="30"/>
  <c r="CV815" i="30"/>
  <c r="CV816" i="30"/>
  <c r="CV817" i="30"/>
  <c r="CV818" i="30"/>
  <c r="CV819" i="30"/>
  <c r="CV820" i="30"/>
  <c r="CV821" i="30"/>
  <c r="CV822" i="30"/>
  <c r="CV823" i="30"/>
  <c r="CV824" i="30"/>
  <c r="CV825" i="30"/>
  <c r="CV826" i="30"/>
  <c r="CV827" i="30"/>
  <c r="CV828" i="30"/>
  <c r="CV829" i="30"/>
  <c r="CV830" i="30"/>
  <c r="CV831" i="30"/>
  <c r="CV832" i="30"/>
  <c r="CV833" i="30"/>
  <c r="CV834" i="30"/>
  <c r="CV835" i="30"/>
  <c r="CV836" i="30"/>
  <c r="CV837" i="30"/>
  <c r="CV838" i="30"/>
  <c r="CV839" i="30"/>
  <c r="CV840" i="30"/>
  <c r="CV841" i="30"/>
  <c r="CV842" i="30"/>
  <c r="CV843" i="30"/>
  <c r="CV844" i="30"/>
  <c r="CV845" i="30"/>
  <c r="CV846" i="30"/>
  <c r="CV847" i="30"/>
  <c r="CV848" i="30"/>
  <c r="CV849" i="30"/>
  <c r="CV850" i="30"/>
  <c r="CV851" i="30"/>
  <c r="CV852" i="30"/>
  <c r="CV853" i="30"/>
  <c r="CV854" i="30"/>
  <c r="CV855" i="30"/>
  <c r="CV856" i="30"/>
  <c r="CV857" i="30"/>
  <c r="CV858" i="30"/>
  <c r="CV859" i="30"/>
  <c r="CV860" i="30"/>
  <c r="CV861" i="30"/>
  <c r="CV862" i="30"/>
  <c r="CV863" i="30"/>
  <c r="CV864" i="30"/>
  <c r="CV865" i="30"/>
  <c r="CV866" i="30"/>
  <c r="CV867" i="30"/>
  <c r="CV868" i="30"/>
  <c r="CV869" i="30"/>
  <c r="CV870" i="30"/>
  <c r="CV871" i="30"/>
  <c r="CV872" i="30"/>
  <c r="CV873" i="30"/>
  <c r="CV874" i="30"/>
  <c r="CV875" i="30"/>
  <c r="CV876" i="30"/>
  <c r="CV877" i="30"/>
  <c r="CV878" i="30"/>
  <c r="CV879" i="30"/>
  <c r="CV880" i="30"/>
  <c r="CV881" i="30"/>
  <c r="CV882" i="30"/>
  <c r="CV883" i="30"/>
  <c r="CV884" i="30"/>
  <c r="CV885" i="30"/>
  <c r="CV886" i="30"/>
  <c r="CV887" i="30"/>
  <c r="CV888" i="30"/>
  <c r="CV889" i="30"/>
  <c r="CV890" i="30"/>
  <c r="CV891" i="30"/>
  <c r="CV892" i="30"/>
  <c r="CV893" i="30"/>
  <c r="CV894" i="30"/>
  <c r="CV895" i="30"/>
  <c r="CV896" i="30"/>
  <c r="CV897" i="30"/>
  <c r="CV898" i="30"/>
  <c r="CV899" i="30"/>
  <c r="CV900" i="30"/>
  <c r="CV901" i="30"/>
  <c r="CV902" i="30"/>
  <c r="CV903" i="30"/>
  <c r="CV904" i="30"/>
  <c r="CV905" i="30"/>
  <c r="CV906" i="30"/>
  <c r="CV907" i="30"/>
  <c r="CV908" i="30"/>
  <c r="CV909" i="30"/>
  <c r="CV910" i="30"/>
  <c r="CV911" i="30"/>
  <c r="CV912" i="30"/>
  <c r="CV913" i="30"/>
  <c r="CV914" i="30"/>
  <c r="CV915" i="30"/>
  <c r="CV916" i="30"/>
  <c r="CV917" i="30"/>
  <c r="CV918" i="30"/>
  <c r="CV919" i="30"/>
  <c r="CV920" i="30"/>
  <c r="CV921" i="30"/>
  <c r="CV922" i="30"/>
  <c r="CV923" i="30"/>
  <c r="CV924" i="30"/>
  <c r="CV925" i="30"/>
  <c r="CV926" i="30"/>
  <c r="CV927" i="30"/>
  <c r="CV928" i="30"/>
  <c r="CV929" i="30"/>
  <c r="CV930" i="30"/>
  <c r="CV931" i="30"/>
  <c r="CV932" i="30"/>
  <c r="CV933" i="30"/>
  <c r="CV934" i="30"/>
  <c r="CV935" i="30"/>
  <c r="CV936" i="30"/>
  <c r="CV937" i="30"/>
  <c r="CV938" i="30"/>
  <c r="CV939" i="30"/>
  <c r="CV940" i="30"/>
  <c r="CV941" i="30"/>
  <c r="CV942" i="30"/>
  <c r="CV943" i="30"/>
  <c r="CV944" i="30"/>
  <c r="CV945" i="30"/>
  <c r="CV946" i="30"/>
  <c r="CV947" i="30"/>
  <c r="CV948" i="30"/>
  <c r="CV949" i="30"/>
  <c r="CV950" i="30"/>
  <c r="CV951" i="30"/>
  <c r="CV952" i="30"/>
  <c r="CV953" i="30"/>
  <c r="CV954" i="30"/>
  <c r="CV955" i="30"/>
  <c r="CV956" i="30"/>
  <c r="CV957" i="30"/>
  <c r="CV958" i="30"/>
  <c r="CV959" i="30"/>
  <c r="CV960" i="30"/>
  <c r="CV961" i="30"/>
  <c r="CV962" i="30"/>
  <c r="CV963" i="30"/>
  <c r="CV964" i="30"/>
  <c r="CV965" i="30"/>
  <c r="CV966" i="30"/>
  <c r="CV967" i="30"/>
  <c r="CV968" i="30"/>
  <c r="CV969" i="30"/>
  <c r="CV970" i="30"/>
  <c r="CV971" i="30"/>
  <c r="CV972" i="30"/>
  <c r="CV973" i="30"/>
  <c r="CV974" i="30"/>
  <c r="CV975" i="30"/>
  <c r="CV976" i="30"/>
  <c r="CV977" i="30"/>
  <c r="CV978" i="30"/>
  <c r="CV979" i="30"/>
  <c r="CV980" i="30"/>
  <c r="CV981" i="30"/>
  <c r="CV982" i="30"/>
  <c r="CV983" i="30"/>
  <c r="CV984" i="30"/>
  <c r="CV985" i="30"/>
  <c r="CV986" i="30"/>
  <c r="CV987" i="30"/>
  <c r="CV988" i="30"/>
  <c r="CV989" i="30"/>
  <c r="CV990" i="30"/>
  <c r="CV991" i="30"/>
  <c r="CV992" i="30"/>
  <c r="CV993" i="30"/>
  <c r="CV994" i="30"/>
  <c r="CV995" i="30"/>
  <c r="CV996" i="30"/>
  <c r="CV997" i="30"/>
  <c r="CV998" i="30"/>
  <c r="CV999" i="30"/>
  <c r="CV1000" i="30"/>
  <c r="CV1001" i="30"/>
  <c r="CV1002" i="30"/>
  <c r="CV1003" i="30"/>
  <c r="CV1004" i="30"/>
  <c r="CV1005" i="30"/>
  <c r="CV1006" i="30"/>
  <c r="CV1007" i="30"/>
  <c r="CV1008" i="30"/>
  <c r="CV1009" i="30"/>
  <c r="CV1010" i="30"/>
  <c r="CV1011" i="30"/>
  <c r="CV1012" i="30"/>
  <c r="CV1013" i="30"/>
  <c r="CV1014" i="30"/>
  <c r="CV1015" i="30"/>
  <c r="CV1016" i="30"/>
  <c r="CV1017" i="30"/>
  <c r="CV1018" i="30"/>
  <c r="CV1019" i="30"/>
  <c r="CV1020" i="30"/>
  <c r="CV1021" i="30"/>
  <c r="CV1022" i="30"/>
  <c r="CV1023" i="30"/>
  <c r="CV1024" i="30"/>
  <c r="CV1025" i="30"/>
  <c r="CV1026" i="30"/>
  <c r="CV1027" i="30"/>
  <c r="CV1028" i="30"/>
  <c r="CV1029" i="30"/>
  <c r="CV1030" i="30"/>
  <c r="CV1031" i="30"/>
  <c r="CV1032" i="30"/>
  <c r="CV1033" i="30"/>
  <c r="CV1034" i="30"/>
  <c r="CV1035" i="30"/>
  <c r="CV1036" i="30"/>
  <c r="CV1037" i="30"/>
  <c r="CV1038" i="30"/>
  <c r="CV1039" i="30"/>
  <c r="CV1040" i="30"/>
  <c r="CV1041" i="30"/>
  <c r="CV1042" i="30"/>
  <c r="CV1043" i="30"/>
  <c r="CV1044" i="30"/>
  <c r="CV1045" i="30"/>
  <c r="CV1046" i="30"/>
  <c r="CV1047" i="30"/>
  <c r="CV1048" i="30"/>
  <c r="CV1049" i="30"/>
  <c r="CV1050" i="30"/>
  <c r="CV1051" i="30"/>
  <c r="CV1052" i="30"/>
  <c r="CV1053" i="30"/>
  <c r="CV1054" i="30"/>
  <c r="CV1055" i="30"/>
  <c r="CV1056" i="30"/>
  <c r="CV1057" i="30"/>
  <c r="CV1058" i="30"/>
  <c r="CV1059" i="30"/>
  <c r="CV1060" i="30"/>
  <c r="CV1061" i="30"/>
  <c r="CV1062" i="30"/>
  <c r="CV1063" i="30"/>
  <c r="CV1064" i="30"/>
  <c r="CV1065" i="30"/>
  <c r="CV1066" i="30"/>
  <c r="CV1067" i="30"/>
  <c r="CV1068" i="30"/>
  <c r="CV1069" i="30"/>
  <c r="CV1070" i="30"/>
  <c r="CV1071" i="30"/>
  <c r="CV1072" i="30"/>
  <c r="CV1073" i="30"/>
  <c r="CV1074" i="30"/>
  <c r="CV1075" i="30"/>
  <c r="CV1076" i="30"/>
  <c r="CV1077" i="30"/>
  <c r="CV1078" i="30"/>
  <c r="CV1079" i="30"/>
  <c r="CV1080" i="30"/>
  <c r="CV1081" i="30"/>
  <c r="CV1082" i="30"/>
  <c r="CV1083" i="30"/>
  <c r="CV1084" i="30"/>
  <c r="CV1085" i="30"/>
  <c r="CV1086" i="30"/>
  <c r="CV1087" i="30"/>
  <c r="CV1088" i="30"/>
  <c r="CV1089" i="30"/>
  <c r="CV1090" i="30"/>
  <c r="CV1091" i="30"/>
  <c r="CV1092" i="30"/>
  <c r="CV1093" i="30"/>
  <c r="CV1094" i="30"/>
  <c r="CV1095" i="30"/>
  <c r="CV1096" i="30"/>
  <c r="CV1097" i="30"/>
  <c r="CV1098" i="30"/>
  <c r="CV1099" i="30"/>
  <c r="CV1100" i="30"/>
  <c r="CV1101" i="30"/>
  <c r="CV1102" i="30"/>
  <c r="CV1103" i="30"/>
  <c r="CV1104" i="30"/>
  <c r="CV1105" i="30"/>
  <c r="CV1106" i="30"/>
  <c r="CV1107" i="30"/>
  <c r="CV1108" i="30"/>
  <c r="CV1109" i="30"/>
  <c r="CV1110" i="30"/>
  <c r="CV1111" i="30"/>
  <c r="CV1112" i="30"/>
  <c r="CV1113" i="30"/>
  <c r="CV1114" i="30"/>
  <c r="CV1115" i="30"/>
  <c r="CV1116" i="30"/>
  <c r="CV1117" i="30"/>
  <c r="CV1118" i="30"/>
  <c r="CV1119" i="30"/>
  <c r="CV1120" i="30"/>
  <c r="CV1121" i="30"/>
  <c r="CV1122" i="30"/>
  <c r="CV1123" i="30"/>
  <c r="CV1124" i="30"/>
  <c r="CV1125" i="30"/>
  <c r="CV1126" i="30"/>
  <c r="CV1127" i="30"/>
  <c r="CV1128" i="30"/>
  <c r="CV1129" i="30"/>
  <c r="CV1130" i="30"/>
  <c r="CV1131" i="30"/>
  <c r="CV1132" i="30"/>
  <c r="CV1133" i="30"/>
  <c r="CV1134" i="30"/>
  <c r="CV1135" i="30"/>
  <c r="CV1136" i="30"/>
  <c r="CV1137" i="30"/>
  <c r="CV1138" i="30"/>
  <c r="CV1139" i="30"/>
  <c r="CV1140" i="30"/>
  <c r="CV1141" i="30"/>
  <c r="CV1142" i="30"/>
  <c r="CV1143" i="30"/>
  <c r="CV1144" i="30"/>
  <c r="CV1145" i="30"/>
  <c r="CV1146" i="30"/>
  <c r="CV1147" i="30"/>
  <c r="CV1148" i="30"/>
  <c r="CV1149" i="30"/>
  <c r="CV1150" i="30"/>
  <c r="CV1151" i="30"/>
  <c r="CV1152" i="30"/>
  <c r="CV1153" i="30"/>
  <c r="CV1154" i="30"/>
  <c r="CV1155" i="30"/>
  <c r="CV1156" i="30"/>
  <c r="CV1157" i="30"/>
  <c r="CV1158" i="30"/>
  <c r="CV1159" i="30"/>
  <c r="CV1160" i="30"/>
  <c r="CV1161" i="30"/>
  <c r="CV1162" i="30"/>
  <c r="CV1163" i="30"/>
  <c r="CV1164" i="30"/>
  <c r="CV1165" i="30"/>
  <c r="CV1166" i="30"/>
  <c r="CV1167" i="30"/>
  <c r="CV1168" i="30"/>
  <c r="CV1169" i="30"/>
  <c r="CV1170" i="30"/>
  <c r="CV1171" i="30"/>
  <c r="CV1172" i="30"/>
  <c r="CV1173" i="30"/>
  <c r="CV1174" i="30"/>
  <c r="CV1175" i="30"/>
  <c r="CV1176" i="30"/>
  <c r="CV1177" i="30"/>
  <c r="CV1178" i="30"/>
  <c r="CV1179" i="30"/>
  <c r="CV1180" i="30"/>
  <c r="CV1181" i="30"/>
  <c r="CV1182" i="30"/>
  <c r="CV1183" i="30"/>
  <c r="CV1184" i="30"/>
  <c r="CV1185" i="30"/>
  <c r="CV1186" i="30"/>
  <c r="CV1187" i="30"/>
  <c r="CV1188" i="30"/>
  <c r="CV1189" i="30"/>
  <c r="CV1190" i="30"/>
  <c r="CV1191" i="30"/>
  <c r="CV1192" i="30"/>
  <c r="CV1193" i="30"/>
  <c r="CV1194" i="30"/>
  <c r="CV1195" i="30"/>
  <c r="CV1196" i="30"/>
  <c r="CV1197" i="30"/>
  <c r="CV1198" i="30"/>
  <c r="CV1199" i="30"/>
  <c r="CV1200" i="30"/>
  <c r="CV1201" i="30"/>
  <c r="CV1202" i="30"/>
  <c r="CV1203" i="30"/>
  <c r="CV1204" i="30"/>
  <c r="CV1205" i="30"/>
  <c r="CV1206" i="30"/>
  <c r="CV1207" i="30"/>
  <c r="CV1208" i="30"/>
  <c r="CV1209" i="30"/>
  <c r="CV1210" i="30"/>
  <c r="CV1211" i="30"/>
  <c r="CV1212" i="30"/>
  <c r="CV1213" i="30"/>
  <c r="CV1214" i="30"/>
  <c r="CV1215" i="30"/>
  <c r="CV1216" i="30"/>
  <c r="CV1217" i="30"/>
  <c r="CV1218" i="30"/>
  <c r="CV1219" i="30"/>
  <c r="CV1220" i="30"/>
  <c r="CV1221" i="30"/>
  <c r="CV1222" i="30"/>
  <c r="CV1223" i="30"/>
  <c r="CV1224" i="30"/>
  <c r="CV1225" i="30"/>
  <c r="CV1226" i="30"/>
  <c r="CV1227" i="30"/>
  <c r="CV1228" i="30"/>
  <c r="CV1229" i="30"/>
  <c r="CV1230" i="30"/>
  <c r="CV1231" i="30"/>
  <c r="CV1232" i="30"/>
  <c r="CV1233" i="30"/>
  <c r="CV1234" i="30"/>
  <c r="CV1235" i="30"/>
  <c r="CV1236" i="30"/>
  <c r="CV1237" i="30"/>
  <c r="CV1238" i="30"/>
  <c r="CV1239" i="30"/>
  <c r="CV1240" i="30"/>
  <c r="CV1241" i="30"/>
  <c r="CV1242" i="30"/>
  <c r="CV1243" i="30"/>
  <c r="CV1244" i="30"/>
  <c r="CV1245" i="30"/>
  <c r="CV1246" i="30"/>
  <c r="CV1247" i="30"/>
  <c r="CV1248" i="30"/>
  <c r="CV1249" i="30"/>
  <c r="CV1250" i="30"/>
  <c r="CV1251" i="30"/>
  <c r="CV1252" i="30"/>
  <c r="CV1253" i="30"/>
  <c r="CV1254" i="30"/>
  <c r="CV1255" i="30"/>
  <c r="CV1256" i="30"/>
  <c r="CV1257" i="30"/>
  <c r="CV1258" i="30"/>
  <c r="CU1259" i="30"/>
  <c r="CV1259" i="30"/>
  <c r="CU1260" i="30"/>
  <c r="CV1260" i="30"/>
  <c r="CU1261" i="30"/>
  <c r="CV1261" i="30"/>
  <c r="CW4" i="30"/>
  <c r="CX3" i="30"/>
  <c r="CW3" i="30"/>
  <c r="CW2" i="30"/>
  <c r="CP4" i="30"/>
  <c r="CP5" i="30"/>
  <c r="CP6" i="30"/>
  <c r="CP7" i="30"/>
  <c r="CP8" i="30"/>
  <c r="CP9" i="30"/>
  <c r="CP10" i="30"/>
  <c r="CP11" i="30"/>
  <c r="CP12" i="30"/>
  <c r="CP13" i="30"/>
  <c r="CP14" i="30"/>
  <c r="CP15" i="30"/>
  <c r="CP16" i="30"/>
  <c r="CP17" i="30"/>
  <c r="CP18" i="30"/>
  <c r="CP19" i="30"/>
  <c r="CP20" i="30"/>
  <c r="CP21" i="30"/>
  <c r="CP22" i="30"/>
  <c r="CP23" i="30"/>
  <c r="CP24" i="30"/>
  <c r="CP25" i="30"/>
  <c r="CP26" i="30"/>
  <c r="CP27" i="30"/>
  <c r="CP28" i="30"/>
  <c r="CP29" i="30"/>
  <c r="CP30" i="30"/>
  <c r="CP31" i="30"/>
  <c r="CP32" i="30"/>
  <c r="CP33" i="30"/>
  <c r="CP34" i="30"/>
  <c r="CP35" i="30"/>
  <c r="CP36" i="30"/>
  <c r="CP37" i="30"/>
  <c r="CP38" i="30"/>
  <c r="CP39" i="30"/>
  <c r="CP40" i="30"/>
  <c r="CP41" i="30"/>
  <c r="CP42" i="30"/>
  <c r="CP43" i="30"/>
  <c r="CP44" i="30"/>
  <c r="CP45" i="30"/>
  <c r="CP46" i="30"/>
  <c r="CP47" i="30"/>
  <c r="CP48" i="30"/>
  <c r="CP49" i="30"/>
  <c r="CP50" i="30"/>
  <c r="CP51" i="30"/>
  <c r="CP52" i="30"/>
  <c r="CP53" i="30"/>
  <c r="CP54" i="30"/>
  <c r="CP55" i="30"/>
  <c r="CP56" i="30"/>
  <c r="CP57" i="30"/>
  <c r="CP58" i="30"/>
  <c r="CP59" i="30"/>
  <c r="CP60" i="30"/>
  <c r="CP61" i="30"/>
  <c r="CP62" i="30"/>
  <c r="CP63" i="30"/>
  <c r="CP64" i="30"/>
  <c r="CP65" i="30"/>
  <c r="CP66" i="30"/>
  <c r="CP67" i="30"/>
  <c r="CP68" i="30"/>
  <c r="CP69" i="30"/>
  <c r="CP70" i="30"/>
  <c r="CP71" i="30"/>
  <c r="CP72" i="30"/>
  <c r="CP73" i="30"/>
  <c r="CP74" i="30"/>
  <c r="CP75" i="30"/>
  <c r="CP76" i="30"/>
  <c r="CP77" i="30"/>
  <c r="CP78" i="30"/>
  <c r="CP79" i="30"/>
  <c r="CP80" i="30"/>
  <c r="CP81" i="30"/>
  <c r="CP82" i="30"/>
  <c r="CP83" i="30"/>
  <c r="CP84" i="30"/>
  <c r="CP85" i="30"/>
  <c r="CP86" i="30"/>
  <c r="CP87" i="30"/>
  <c r="CP88" i="30"/>
  <c r="CP89" i="30"/>
  <c r="CP90" i="30"/>
  <c r="CP91" i="30"/>
  <c r="CP92" i="30"/>
  <c r="CP93" i="30"/>
  <c r="CP94" i="30"/>
  <c r="CP95" i="30"/>
  <c r="CP96" i="30"/>
  <c r="CP97" i="30"/>
  <c r="CP98" i="30"/>
  <c r="CP99" i="30"/>
  <c r="CP100" i="30"/>
  <c r="CP101" i="30"/>
  <c r="CP102" i="30"/>
  <c r="CP103" i="30"/>
  <c r="CP104" i="30"/>
  <c r="CP105" i="30"/>
  <c r="CP106" i="30"/>
  <c r="CP107" i="30"/>
  <c r="CP108" i="30"/>
  <c r="CP109" i="30"/>
  <c r="CP110" i="30"/>
  <c r="CP111" i="30"/>
  <c r="CP112" i="30"/>
  <c r="CP113" i="30"/>
  <c r="CP114" i="30"/>
  <c r="CP115" i="30"/>
  <c r="CP116" i="30"/>
  <c r="CP117" i="30"/>
  <c r="CP118" i="30"/>
  <c r="CP119" i="30"/>
  <c r="CP120" i="30"/>
  <c r="CP121" i="30"/>
  <c r="CP122" i="30"/>
  <c r="CP123" i="30"/>
  <c r="CP124" i="30"/>
  <c r="CP125" i="30"/>
  <c r="CP126" i="30"/>
  <c r="CP127" i="30"/>
  <c r="CP128" i="30"/>
  <c r="CP129" i="30"/>
  <c r="CP130" i="30"/>
  <c r="CP131" i="30"/>
  <c r="CP132" i="30"/>
  <c r="CP133" i="30"/>
  <c r="CP134" i="30"/>
  <c r="CP135" i="30"/>
  <c r="CP136" i="30"/>
  <c r="CP137" i="30"/>
  <c r="CP138" i="30"/>
  <c r="CP139" i="30"/>
  <c r="CP140" i="30"/>
  <c r="CP141" i="30"/>
  <c r="CP142" i="30"/>
  <c r="CP143" i="30"/>
  <c r="CP144" i="30"/>
  <c r="CP145" i="30"/>
  <c r="CP146" i="30"/>
  <c r="CP147" i="30"/>
  <c r="CP148" i="30"/>
  <c r="CP149" i="30"/>
  <c r="CP150" i="30"/>
  <c r="CP151" i="30"/>
  <c r="CP152" i="30"/>
  <c r="CP153" i="30"/>
  <c r="CP154" i="30"/>
  <c r="CP155" i="30"/>
  <c r="CP156" i="30"/>
  <c r="CP157" i="30"/>
  <c r="CP158" i="30"/>
  <c r="CP159" i="30"/>
  <c r="CP160" i="30"/>
  <c r="CP161" i="30"/>
  <c r="CP162" i="30"/>
  <c r="CP163" i="30"/>
  <c r="CP164" i="30"/>
  <c r="CP165" i="30"/>
  <c r="CP166" i="30"/>
  <c r="CP167" i="30"/>
  <c r="CP168" i="30"/>
  <c r="CP169" i="30"/>
  <c r="CP170" i="30"/>
  <c r="CP171" i="30"/>
  <c r="CP172" i="30"/>
  <c r="CP173" i="30"/>
  <c r="CP174" i="30"/>
  <c r="CP175" i="30"/>
  <c r="CP176" i="30"/>
  <c r="CP177" i="30"/>
  <c r="CP178" i="30"/>
  <c r="CP179" i="30"/>
  <c r="CP180" i="30"/>
  <c r="CP181" i="30"/>
  <c r="CP182" i="30"/>
  <c r="CP183" i="30"/>
  <c r="CP184" i="30"/>
  <c r="CP185" i="30"/>
  <c r="CP186" i="30"/>
  <c r="CP187" i="30"/>
  <c r="CP188" i="30"/>
  <c r="CP189" i="30"/>
  <c r="CP190" i="30"/>
  <c r="CP191" i="30"/>
  <c r="CP192" i="30"/>
  <c r="CP193" i="30"/>
  <c r="CP194" i="30"/>
  <c r="CP195" i="30"/>
  <c r="CM760" i="30"/>
  <c r="CN760" i="30"/>
  <c r="CM761" i="30"/>
  <c r="CN761" i="30"/>
  <c r="CM762" i="30"/>
  <c r="CN762" i="30"/>
  <c r="CM763" i="30"/>
  <c r="CN763" i="30"/>
  <c r="CM764" i="30"/>
  <c r="CN764" i="30"/>
  <c r="CM765" i="30"/>
  <c r="CN765" i="30"/>
  <c r="CM766" i="30"/>
  <c r="CN766" i="30"/>
  <c r="CM767" i="30"/>
  <c r="CN767" i="30"/>
  <c r="CM768" i="30"/>
  <c r="CN768" i="30"/>
  <c r="CM769" i="30"/>
  <c r="CN769" i="30"/>
  <c r="CM770" i="30"/>
  <c r="CN770" i="30"/>
  <c r="CM771" i="30"/>
  <c r="CN771" i="30"/>
  <c r="CM772" i="30"/>
  <c r="CN772" i="30"/>
  <c r="CM773" i="30"/>
  <c r="CN773" i="30"/>
  <c r="CM774" i="30"/>
  <c r="CN774" i="30"/>
  <c r="CM775" i="30"/>
  <c r="CN775" i="30"/>
  <c r="CM776" i="30"/>
  <c r="CN776" i="30"/>
  <c r="CM777" i="30"/>
  <c r="CN777" i="30"/>
  <c r="CM778" i="30"/>
  <c r="CN778" i="30"/>
  <c r="CM779" i="30"/>
  <c r="CN779" i="30"/>
  <c r="CM780" i="30"/>
  <c r="CN780" i="30"/>
  <c r="CM781" i="30"/>
  <c r="CN781" i="30"/>
  <c r="CM782" i="30"/>
  <c r="CN782" i="30"/>
  <c r="CM783" i="30"/>
  <c r="CN783" i="30"/>
  <c r="CM784" i="30"/>
  <c r="CN784" i="30"/>
  <c r="CM785" i="30"/>
  <c r="CN785" i="30"/>
  <c r="CM786" i="30"/>
  <c r="CN786" i="30"/>
  <c r="CM787" i="30"/>
  <c r="CN787" i="30"/>
  <c r="CM788" i="30"/>
  <c r="CN788" i="30"/>
  <c r="CM789" i="30"/>
  <c r="CN789" i="30"/>
  <c r="CM790" i="30"/>
  <c r="CN790" i="30"/>
  <c r="CM791" i="30"/>
  <c r="CN791" i="30"/>
  <c r="CM792" i="30"/>
  <c r="CN792" i="30"/>
  <c r="CM793" i="30"/>
  <c r="CN793" i="30"/>
  <c r="CM794" i="30"/>
  <c r="CN794" i="30"/>
  <c r="CM795" i="30"/>
  <c r="CN795" i="30"/>
  <c r="CM796" i="30"/>
  <c r="CN796" i="30"/>
  <c r="CM797" i="30"/>
  <c r="CN797" i="30"/>
  <c r="CM798" i="30"/>
  <c r="CN798" i="30"/>
  <c r="CM799" i="30"/>
  <c r="CN799" i="30"/>
  <c r="CM800" i="30"/>
  <c r="CN800" i="30"/>
  <c r="CM801" i="30"/>
  <c r="CN801" i="30"/>
  <c r="CM802" i="30"/>
  <c r="CN802" i="30"/>
  <c r="CM803" i="30"/>
  <c r="CN803" i="30"/>
  <c r="CM804" i="30"/>
  <c r="CN804" i="30"/>
  <c r="CM805" i="30"/>
  <c r="CN805" i="30"/>
  <c r="CM806" i="30"/>
  <c r="CN806" i="30"/>
  <c r="CM807" i="30"/>
  <c r="CN807" i="30"/>
  <c r="CM808" i="30"/>
  <c r="CN808" i="30"/>
  <c r="CM809" i="30"/>
  <c r="CN809" i="30"/>
  <c r="CM810" i="30"/>
  <c r="CN810" i="30"/>
  <c r="CM811" i="30"/>
  <c r="CN811" i="30"/>
  <c r="CM812" i="30"/>
  <c r="CN812" i="30"/>
  <c r="CM813" i="30"/>
  <c r="CN813" i="30"/>
  <c r="CM814" i="30"/>
  <c r="CN814" i="30"/>
  <c r="CM815" i="30"/>
  <c r="CN815" i="30"/>
  <c r="CM816" i="30"/>
  <c r="CN816" i="30"/>
  <c r="CM817" i="30"/>
  <c r="CN817" i="30"/>
  <c r="CM818" i="30"/>
  <c r="CN818" i="30"/>
  <c r="CM819" i="30"/>
  <c r="CN819" i="30"/>
  <c r="CM820" i="30"/>
  <c r="CN820" i="30"/>
  <c r="CM821" i="30"/>
  <c r="CN821" i="30"/>
  <c r="CM822" i="30"/>
  <c r="CN822" i="30"/>
  <c r="CM823" i="30"/>
  <c r="CN823" i="30"/>
  <c r="CM824" i="30"/>
  <c r="CN824" i="30"/>
  <c r="CM825" i="30"/>
  <c r="CN825" i="30"/>
  <c r="CM826" i="30"/>
  <c r="CN826" i="30"/>
  <c r="CM827" i="30"/>
  <c r="CN827" i="30"/>
  <c r="CM828" i="30"/>
  <c r="CN828" i="30"/>
  <c r="CM829" i="30"/>
  <c r="CN829" i="30"/>
  <c r="CM830" i="30"/>
  <c r="CN830" i="30"/>
  <c r="CM831" i="30"/>
  <c r="CN831" i="30"/>
  <c r="CM832" i="30"/>
  <c r="CN832" i="30"/>
  <c r="CM833" i="30"/>
  <c r="CN833" i="30"/>
  <c r="CM834" i="30"/>
  <c r="CN834" i="30"/>
  <c r="CM835" i="30"/>
  <c r="CN835" i="30"/>
  <c r="CM836" i="30"/>
  <c r="CN836" i="30"/>
  <c r="CM837" i="30"/>
  <c r="CN837" i="30"/>
  <c r="CM838" i="30"/>
  <c r="CN838" i="30"/>
  <c r="CM839" i="30"/>
  <c r="CN839" i="30"/>
  <c r="CM840" i="30"/>
  <c r="CN840" i="30"/>
  <c r="CM841" i="30"/>
  <c r="CN841" i="30"/>
  <c r="CM842" i="30"/>
  <c r="CN842" i="30"/>
  <c r="CM843" i="30"/>
  <c r="CN843" i="30"/>
  <c r="CM844" i="30"/>
  <c r="CN844" i="30"/>
  <c r="CM845" i="30"/>
  <c r="CN845" i="30"/>
  <c r="CM846" i="30"/>
  <c r="CN846" i="30"/>
  <c r="CM847" i="30"/>
  <c r="CN847" i="30"/>
  <c r="CM848" i="30"/>
  <c r="CN848" i="30"/>
  <c r="CM849" i="30"/>
  <c r="CN849" i="30"/>
  <c r="CM850" i="30"/>
  <c r="CN850" i="30"/>
  <c r="CM851" i="30"/>
  <c r="CN851" i="30"/>
  <c r="CM852" i="30"/>
  <c r="CN852" i="30"/>
  <c r="CM853" i="30"/>
  <c r="CN853" i="30"/>
  <c r="CM854" i="30"/>
  <c r="CN854" i="30"/>
  <c r="CM855" i="30"/>
  <c r="CN855" i="30"/>
  <c r="CM856" i="30"/>
  <c r="CN856" i="30"/>
  <c r="CM857" i="30"/>
  <c r="CN857" i="30"/>
  <c r="CM858" i="30"/>
  <c r="CN858" i="30"/>
  <c r="CM859" i="30"/>
  <c r="CN859" i="30"/>
  <c r="CM860" i="30"/>
  <c r="CN860" i="30"/>
  <c r="CM861" i="30"/>
  <c r="CN861" i="30"/>
  <c r="CM862" i="30"/>
  <c r="CN862" i="30"/>
  <c r="CM863" i="30"/>
  <c r="CN863" i="30"/>
  <c r="CM864" i="30"/>
  <c r="CN864" i="30"/>
  <c r="CM865" i="30"/>
  <c r="CN865" i="30"/>
  <c r="CM866" i="30"/>
  <c r="CN866" i="30"/>
  <c r="CM867" i="30"/>
  <c r="CN867" i="30"/>
  <c r="CM868" i="30"/>
  <c r="CN868" i="30"/>
  <c r="CM869" i="30"/>
  <c r="CN869" i="30"/>
  <c r="CM870" i="30"/>
  <c r="CN870" i="30"/>
  <c r="CM871" i="30"/>
  <c r="CN871" i="30"/>
  <c r="CM872" i="30"/>
  <c r="CN872" i="30"/>
  <c r="CM873" i="30"/>
  <c r="CN873" i="30"/>
  <c r="CM874" i="30"/>
  <c r="CN874" i="30"/>
  <c r="CM875" i="30"/>
  <c r="CN875" i="30"/>
  <c r="CM876" i="30"/>
  <c r="CN876" i="30"/>
  <c r="CM877" i="30"/>
  <c r="CN877" i="30"/>
  <c r="CM878" i="30"/>
  <c r="CN878" i="30"/>
  <c r="CM879" i="30"/>
  <c r="CN879" i="30"/>
  <c r="CM880" i="30"/>
  <c r="CN880" i="30"/>
  <c r="CM881" i="30"/>
  <c r="CN881" i="30"/>
  <c r="CM882" i="30"/>
  <c r="CN882" i="30"/>
  <c r="CM883" i="30"/>
  <c r="CN883" i="30"/>
  <c r="CM884" i="30"/>
  <c r="CN884" i="30"/>
  <c r="CM885" i="30"/>
  <c r="CN885" i="30"/>
  <c r="CM886" i="30"/>
  <c r="CN886" i="30"/>
  <c r="CM887" i="30"/>
  <c r="CN887" i="30"/>
  <c r="CM888" i="30"/>
  <c r="CN888" i="30"/>
  <c r="CM889" i="30"/>
  <c r="CN889" i="30"/>
  <c r="CM890" i="30"/>
  <c r="CN890" i="30"/>
  <c r="CM891" i="30"/>
  <c r="CN891" i="30"/>
  <c r="CM892" i="30"/>
  <c r="CN892" i="30"/>
  <c r="CM893" i="30"/>
  <c r="CN893" i="30"/>
  <c r="CM894" i="30"/>
  <c r="CN894" i="30"/>
  <c r="CM895" i="30"/>
  <c r="CN895" i="30"/>
  <c r="CM896" i="30"/>
  <c r="CN896" i="30"/>
  <c r="CM897" i="30"/>
  <c r="CN897" i="30"/>
  <c r="CM898" i="30"/>
  <c r="CN898" i="30"/>
  <c r="CM899" i="30"/>
  <c r="CN899" i="30"/>
  <c r="CM900" i="30"/>
  <c r="CN900" i="30"/>
  <c r="CM901" i="30"/>
  <c r="CN901" i="30"/>
  <c r="CM902" i="30"/>
  <c r="CN902" i="30"/>
  <c r="CM903" i="30"/>
  <c r="CN903" i="30"/>
  <c r="CM904" i="30"/>
  <c r="CN904" i="30"/>
  <c r="CM905" i="30"/>
  <c r="CN905" i="30"/>
  <c r="CM906" i="30"/>
  <c r="CN906" i="30"/>
  <c r="CM907" i="30"/>
  <c r="CN907" i="30"/>
  <c r="CM908" i="30"/>
  <c r="CN908" i="30"/>
  <c r="CM909" i="30"/>
  <c r="CN909" i="30"/>
  <c r="CM910" i="30"/>
  <c r="CN910" i="30"/>
  <c r="CM911" i="30"/>
  <c r="CN911" i="30"/>
  <c r="CM912" i="30"/>
  <c r="CN912" i="30"/>
  <c r="CM913" i="30"/>
  <c r="CN913" i="30"/>
  <c r="CM914" i="30"/>
  <c r="CN914" i="30"/>
  <c r="CM915" i="30"/>
  <c r="CN915" i="30"/>
  <c r="CM916" i="30"/>
  <c r="CN916" i="30"/>
  <c r="CM917" i="30"/>
  <c r="CN917" i="30"/>
  <c r="CM918" i="30"/>
  <c r="CN918" i="30"/>
  <c r="CM919" i="30"/>
  <c r="CN919" i="30"/>
  <c r="CM920" i="30"/>
  <c r="CN920" i="30"/>
  <c r="CM921" i="30"/>
  <c r="CN921" i="30"/>
  <c r="CM922" i="30"/>
  <c r="CN922" i="30"/>
  <c r="CM923" i="30"/>
  <c r="CN923" i="30"/>
  <c r="CM924" i="30"/>
  <c r="CN924" i="30"/>
  <c r="CM925" i="30"/>
  <c r="CN925" i="30"/>
  <c r="CM926" i="30"/>
  <c r="CN926" i="30"/>
  <c r="CM927" i="30"/>
  <c r="CN927" i="30"/>
  <c r="CM928" i="30"/>
  <c r="CN928" i="30"/>
  <c r="CM929" i="30"/>
  <c r="CN929" i="30"/>
  <c r="CM930" i="30"/>
  <c r="CN930" i="30"/>
  <c r="CM931" i="30"/>
  <c r="CN931" i="30"/>
  <c r="CM932" i="30"/>
  <c r="CN932" i="30"/>
  <c r="CM933" i="30"/>
  <c r="CN933" i="30"/>
  <c r="CM934" i="30"/>
  <c r="CN934" i="30"/>
  <c r="CM935" i="30"/>
  <c r="CN935" i="30"/>
  <c r="CM936" i="30"/>
  <c r="CN936" i="30"/>
  <c r="CM937" i="30"/>
  <c r="CN937" i="30"/>
  <c r="CM938" i="30"/>
  <c r="CN938" i="30"/>
  <c r="CM939" i="30"/>
  <c r="CN939" i="30"/>
  <c r="CM940" i="30"/>
  <c r="CN940" i="30"/>
  <c r="CM941" i="30"/>
  <c r="CN941" i="30"/>
  <c r="CM942" i="30"/>
  <c r="CN942" i="30"/>
  <c r="CM943" i="30"/>
  <c r="CN943" i="30"/>
  <c r="CM944" i="30"/>
  <c r="CN944" i="30"/>
  <c r="CM945" i="30"/>
  <c r="CN945" i="30"/>
  <c r="CM946" i="30"/>
  <c r="CN946" i="30"/>
  <c r="CM947" i="30"/>
  <c r="CN947" i="30"/>
  <c r="CM948" i="30"/>
  <c r="CN948" i="30"/>
  <c r="CM949" i="30"/>
  <c r="CN949" i="30"/>
  <c r="CM950" i="30"/>
  <c r="CN950" i="30"/>
  <c r="CM951" i="30"/>
  <c r="CN951" i="30"/>
  <c r="CM952" i="30"/>
  <c r="CN952" i="30"/>
  <c r="CM953" i="30"/>
  <c r="CN953" i="30"/>
  <c r="CM954" i="30"/>
  <c r="CN954" i="30"/>
  <c r="CM955" i="30"/>
  <c r="CN955" i="30"/>
  <c r="CM956" i="30"/>
  <c r="CN956" i="30"/>
  <c r="CM957" i="30"/>
  <c r="CN957" i="30"/>
  <c r="CM958" i="30"/>
  <c r="CN958" i="30"/>
  <c r="CM959" i="30"/>
  <c r="CN959" i="30"/>
  <c r="CM960" i="30"/>
  <c r="CN960" i="30"/>
  <c r="CM961" i="30"/>
  <c r="CN961" i="30"/>
  <c r="CM962" i="30"/>
  <c r="CN962" i="30"/>
  <c r="CM963" i="30"/>
  <c r="CN963" i="30"/>
  <c r="CM964" i="30"/>
  <c r="CN964" i="30"/>
  <c r="CM965" i="30"/>
  <c r="CN965" i="30"/>
  <c r="CM966" i="30"/>
  <c r="CN966" i="30"/>
  <c r="CM967" i="30"/>
  <c r="CN967" i="30"/>
  <c r="CM968" i="30"/>
  <c r="CN968" i="30"/>
  <c r="CM969" i="30"/>
  <c r="CN969" i="30"/>
  <c r="CM970" i="30"/>
  <c r="CN970" i="30"/>
  <c r="CM971" i="30"/>
  <c r="CN971" i="30"/>
  <c r="CM972" i="30"/>
  <c r="CN972" i="30"/>
  <c r="CM973" i="30"/>
  <c r="CN973" i="30"/>
  <c r="CM974" i="30"/>
  <c r="CN974" i="30"/>
  <c r="CM975" i="30"/>
  <c r="CN975" i="30"/>
  <c r="CM976" i="30"/>
  <c r="CN976" i="30"/>
  <c r="CM977" i="30"/>
  <c r="CN977" i="30"/>
  <c r="CM978" i="30"/>
  <c r="CN978" i="30"/>
  <c r="CM979" i="30"/>
  <c r="CN979" i="30"/>
  <c r="CM980" i="30"/>
  <c r="CN980" i="30"/>
  <c r="CM981" i="30"/>
  <c r="CN981" i="30"/>
  <c r="CM982" i="30"/>
  <c r="CN982" i="30"/>
  <c r="CM983" i="30"/>
  <c r="CN983" i="30"/>
  <c r="CM984" i="30"/>
  <c r="CN984" i="30"/>
  <c r="CM985" i="30"/>
  <c r="CN985" i="30"/>
  <c r="CM986" i="30"/>
  <c r="CN986" i="30"/>
  <c r="CM987" i="30"/>
  <c r="CN987" i="30"/>
  <c r="CM988" i="30"/>
  <c r="CN988" i="30"/>
  <c r="CM989" i="30"/>
  <c r="CN989" i="30"/>
  <c r="CM990" i="30"/>
  <c r="CN990" i="30"/>
  <c r="CM991" i="30"/>
  <c r="CN991" i="30"/>
  <c r="CM992" i="30"/>
  <c r="CN992" i="30"/>
  <c r="CM993" i="30"/>
  <c r="CN993" i="30"/>
  <c r="CM994" i="30"/>
  <c r="CN994" i="30"/>
  <c r="CM995" i="30"/>
  <c r="CN995" i="30"/>
  <c r="CM996" i="30"/>
  <c r="CN996" i="30"/>
  <c r="CM997" i="30"/>
  <c r="CN997" i="30"/>
  <c r="CM998" i="30"/>
  <c r="CN998" i="30"/>
  <c r="CM999" i="30"/>
  <c r="CN999" i="30"/>
  <c r="CM1000" i="30"/>
  <c r="CN1000" i="30"/>
  <c r="CM1001" i="30"/>
  <c r="CN1001" i="30"/>
  <c r="CM1002" i="30"/>
  <c r="CN1002" i="30"/>
  <c r="CM1003" i="30"/>
  <c r="CN1003" i="30"/>
  <c r="CM1004" i="30"/>
  <c r="CN1004" i="30"/>
  <c r="CM1005" i="30"/>
  <c r="CN1005" i="30"/>
  <c r="CM1006" i="30"/>
  <c r="CN1006" i="30"/>
  <c r="CM1007" i="30"/>
  <c r="CN1007" i="30"/>
  <c r="CM1008" i="30"/>
  <c r="CN1008" i="30"/>
  <c r="CM1009" i="30"/>
  <c r="CN1009" i="30"/>
  <c r="CM1010" i="30"/>
  <c r="CN1010" i="30"/>
  <c r="CM1011" i="30"/>
  <c r="CN1011" i="30"/>
  <c r="CM1012" i="30"/>
  <c r="CN1012" i="30"/>
  <c r="CM1013" i="30"/>
  <c r="CN1013" i="30"/>
  <c r="CM1014" i="30"/>
  <c r="CN1014" i="30"/>
  <c r="CM1015" i="30"/>
  <c r="CN1015" i="30"/>
  <c r="CM1016" i="30"/>
  <c r="CN1016" i="30"/>
  <c r="CM1017" i="30"/>
  <c r="CN1017" i="30"/>
  <c r="CM1018" i="30"/>
  <c r="CN1018" i="30"/>
  <c r="CM1019" i="30"/>
  <c r="CN1019" i="30"/>
  <c r="CM1020" i="30"/>
  <c r="CN1020" i="30"/>
  <c r="CM1021" i="30"/>
  <c r="CN1021" i="30"/>
  <c r="CM1022" i="30"/>
  <c r="CN1022" i="30"/>
  <c r="CM1023" i="30"/>
  <c r="CN1023" i="30"/>
  <c r="CM1024" i="30"/>
  <c r="CN1024" i="30"/>
  <c r="CM1025" i="30"/>
  <c r="CN1025" i="30"/>
  <c r="CM1026" i="30"/>
  <c r="CN1026" i="30"/>
  <c r="CM1027" i="30"/>
  <c r="CN1027" i="30"/>
  <c r="CM1028" i="30"/>
  <c r="CN1028" i="30"/>
  <c r="CM1029" i="30"/>
  <c r="CN1029" i="30"/>
  <c r="CM1030" i="30"/>
  <c r="CN1030" i="30"/>
  <c r="CM1031" i="30"/>
  <c r="CN1031" i="30"/>
  <c r="CM1032" i="30"/>
  <c r="CN1032" i="30"/>
  <c r="CM1033" i="30"/>
  <c r="CN1033" i="30"/>
  <c r="CM1034" i="30"/>
  <c r="CN1034" i="30"/>
  <c r="CM1035" i="30"/>
  <c r="CN1035" i="30"/>
  <c r="CM1036" i="30"/>
  <c r="CN1036" i="30"/>
  <c r="CM1037" i="30"/>
  <c r="CN1037" i="30"/>
  <c r="CM1038" i="30"/>
  <c r="CN1038" i="30"/>
  <c r="CM1039" i="30"/>
  <c r="CN1039" i="30"/>
  <c r="CM1040" i="30"/>
  <c r="CN1040" i="30"/>
  <c r="CM1041" i="30"/>
  <c r="CN1041" i="30"/>
  <c r="CM1042" i="30"/>
  <c r="CN1042" i="30"/>
  <c r="CM1043" i="30"/>
  <c r="CN1043" i="30"/>
  <c r="CM1044" i="30"/>
  <c r="CN1044" i="30"/>
  <c r="CM1045" i="30"/>
  <c r="CN1045" i="30"/>
  <c r="CM1046" i="30"/>
  <c r="CN1046" i="30"/>
  <c r="CM1047" i="30"/>
  <c r="CN1047" i="30"/>
  <c r="CM1048" i="30"/>
  <c r="CN1048" i="30"/>
  <c r="CM1049" i="30"/>
  <c r="CN1049" i="30"/>
  <c r="CM1050" i="30"/>
  <c r="CN1050" i="30"/>
  <c r="CM1051" i="30"/>
  <c r="CN1051" i="30"/>
  <c r="CM1052" i="30"/>
  <c r="CN1052" i="30"/>
  <c r="CM1053" i="30"/>
  <c r="CN1053" i="30"/>
  <c r="CM1054" i="30"/>
  <c r="CN1054" i="30"/>
  <c r="CM1055" i="30"/>
  <c r="CN1055" i="30"/>
  <c r="CM1056" i="30"/>
  <c r="CN1056" i="30"/>
  <c r="CM1057" i="30"/>
  <c r="CN1057" i="30"/>
  <c r="CM1058" i="30"/>
  <c r="CN1058" i="30"/>
  <c r="CM1059" i="30"/>
  <c r="CN1059" i="30"/>
  <c r="CM1060" i="30"/>
  <c r="CN1060" i="30"/>
  <c r="CM1061" i="30"/>
  <c r="CN1061" i="30"/>
  <c r="CM1062" i="30"/>
  <c r="CN1062" i="30"/>
  <c r="CM1063" i="30"/>
  <c r="CN1063" i="30"/>
  <c r="CM1064" i="30"/>
  <c r="CN1064" i="30"/>
  <c r="CM1065" i="30"/>
  <c r="CN1065" i="30"/>
  <c r="CM1066" i="30"/>
  <c r="CN1066" i="30"/>
  <c r="CM1067" i="30"/>
  <c r="CN1067" i="30"/>
  <c r="CM1068" i="30"/>
  <c r="CN1068" i="30"/>
  <c r="CM1069" i="30"/>
  <c r="CN1069" i="30"/>
  <c r="CM1070" i="30"/>
  <c r="CN1070" i="30"/>
  <c r="CM1071" i="30"/>
  <c r="CN1071" i="30"/>
  <c r="CM1072" i="30"/>
  <c r="CN1072" i="30"/>
  <c r="CM1073" i="30"/>
  <c r="CN1073" i="30"/>
  <c r="CM1074" i="30"/>
  <c r="CN1074" i="30"/>
  <c r="CM1075" i="30"/>
  <c r="CN1075" i="30"/>
  <c r="CM1076" i="30"/>
  <c r="CN1076" i="30"/>
  <c r="CM1077" i="30"/>
  <c r="CN1077" i="30"/>
  <c r="CM1078" i="30"/>
  <c r="CN1078" i="30"/>
  <c r="CM1079" i="30"/>
  <c r="CN1079" i="30"/>
  <c r="CM1080" i="30"/>
  <c r="CN1080" i="30"/>
  <c r="CM1081" i="30"/>
  <c r="CN1081" i="30"/>
  <c r="CM1082" i="30"/>
  <c r="CN1082" i="30"/>
  <c r="CM1083" i="30"/>
  <c r="CN1083" i="30"/>
  <c r="CM1084" i="30"/>
  <c r="CN1084" i="30"/>
  <c r="CM1085" i="30"/>
  <c r="CN1085" i="30"/>
  <c r="CM1086" i="30"/>
  <c r="CN1086" i="30"/>
  <c r="CM1087" i="30"/>
  <c r="CN1087" i="30"/>
  <c r="CM1088" i="30"/>
  <c r="CN1088" i="30"/>
  <c r="CM1089" i="30"/>
  <c r="CN1089" i="30"/>
  <c r="CM1090" i="30"/>
  <c r="CN1090" i="30"/>
  <c r="CM1091" i="30"/>
  <c r="CN1091" i="30"/>
  <c r="CM1092" i="30"/>
  <c r="CN1092" i="30"/>
  <c r="CM1093" i="30"/>
  <c r="CN1093" i="30"/>
  <c r="CM1094" i="30"/>
  <c r="CN1094" i="30"/>
  <c r="CM1095" i="30"/>
  <c r="CN1095" i="30"/>
  <c r="CM1096" i="30"/>
  <c r="CN1096" i="30"/>
  <c r="CM1097" i="30"/>
  <c r="CN1097" i="30"/>
  <c r="CM1098" i="30"/>
  <c r="CN1098" i="30"/>
  <c r="CM1099" i="30"/>
  <c r="CN1099" i="30"/>
  <c r="CM1100" i="30"/>
  <c r="CN1100" i="30"/>
  <c r="CM1101" i="30"/>
  <c r="CN1101" i="30"/>
  <c r="CM1102" i="30"/>
  <c r="CN1102" i="30"/>
  <c r="CM1103" i="30"/>
  <c r="CN1103" i="30"/>
  <c r="CM1104" i="30"/>
  <c r="CN1104" i="30"/>
  <c r="CM1105" i="30"/>
  <c r="CN1105" i="30"/>
  <c r="CM1106" i="30"/>
  <c r="CN1106" i="30"/>
  <c r="CM1107" i="30"/>
  <c r="CN1107" i="30"/>
  <c r="CM1108" i="30"/>
  <c r="CN1108" i="30"/>
  <c r="CM1109" i="30"/>
  <c r="CN1109" i="30"/>
  <c r="CM1110" i="30"/>
  <c r="CN1110" i="30"/>
  <c r="CM1111" i="30"/>
  <c r="CN1111" i="30"/>
  <c r="CM1112" i="30"/>
  <c r="CN1112" i="30"/>
  <c r="CM1113" i="30"/>
  <c r="CN1113" i="30"/>
  <c r="CM1114" i="30"/>
  <c r="CN1114" i="30"/>
  <c r="CM1115" i="30"/>
  <c r="CN1115" i="30"/>
  <c r="CM1116" i="30"/>
  <c r="CN1116" i="30"/>
  <c r="CM1117" i="30"/>
  <c r="CN1117" i="30"/>
  <c r="CM1118" i="30"/>
  <c r="CN1118" i="30"/>
  <c r="CM1119" i="30"/>
  <c r="CN1119" i="30"/>
  <c r="CM1120" i="30"/>
  <c r="CN1120" i="30"/>
  <c r="CM1121" i="30"/>
  <c r="CN1121" i="30"/>
  <c r="CM1122" i="30"/>
  <c r="CN1122" i="30"/>
  <c r="CM1123" i="30"/>
  <c r="CN1123" i="30"/>
  <c r="CM1124" i="30"/>
  <c r="CN1124" i="30"/>
  <c r="CM1125" i="30"/>
  <c r="CN1125" i="30"/>
  <c r="CM1126" i="30"/>
  <c r="CN1126" i="30"/>
  <c r="CM1127" i="30"/>
  <c r="CN1127" i="30"/>
  <c r="CM1128" i="30"/>
  <c r="CN1128" i="30"/>
  <c r="CM1129" i="30"/>
  <c r="CN1129" i="30"/>
  <c r="CM1130" i="30"/>
  <c r="CN1130" i="30"/>
  <c r="CM1131" i="30"/>
  <c r="CN1131" i="30"/>
  <c r="CM1132" i="30"/>
  <c r="CN1132" i="30"/>
  <c r="CM1133" i="30"/>
  <c r="CN1133" i="30"/>
  <c r="CM1134" i="30"/>
  <c r="CN1134" i="30"/>
  <c r="CM1135" i="30"/>
  <c r="CN1135" i="30"/>
  <c r="CM1136" i="30"/>
  <c r="CN1136" i="30"/>
  <c r="CM1137" i="30"/>
  <c r="CN1137" i="30"/>
  <c r="CM1138" i="30"/>
  <c r="CN1138" i="30"/>
  <c r="CM1139" i="30"/>
  <c r="CN1139" i="30"/>
  <c r="CM1140" i="30"/>
  <c r="CN1140" i="30"/>
  <c r="CM1141" i="30"/>
  <c r="CN1141" i="30"/>
  <c r="CM1142" i="30"/>
  <c r="CN1142" i="30"/>
  <c r="CM1143" i="30"/>
  <c r="CN1143" i="30"/>
  <c r="CM1144" i="30"/>
  <c r="CN1144" i="30"/>
  <c r="CM1145" i="30"/>
  <c r="CN1145" i="30"/>
  <c r="CM1146" i="30"/>
  <c r="CN1146" i="30"/>
  <c r="CM1147" i="30"/>
  <c r="CN1147" i="30"/>
  <c r="CM1148" i="30"/>
  <c r="CN1148" i="30"/>
  <c r="CM1149" i="30"/>
  <c r="CN1149" i="30"/>
  <c r="CM1150" i="30"/>
  <c r="CN1150" i="30"/>
  <c r="CM1151" i="30"/>
  <c r="CN1151" i="30"/>
  <c r="CM1152" i="30"/>
  <c r="CN1152" i="30"/>
  <c r="CM1153" i="30"/>
  <c r="CN1153" i="30"/>
  <c r="CM1154" i="30"/>
  <c r="CN1154" i="30"/>
  <c r="CM1155" i="30"/>
  <c r="CN1155" i="30"/>
  <c r="CM1156" i="30"/>
  <c r="CN1156" i="30"/>
  <c r="CM1157" i="30"/>
  <c r="CN1157" i="30"/>
  <c r="CM1158" i="30"/>
  <c r="CN1158" i="30"/>
  <c r="CM1159" i="30"/>
  <c r="CN1159" i="30"/>
  <c r="CM1160" i="30"/>
  <c r="CN1160" i="30"/>
  <c r="CM1161" i="30"/>
  <c r="CN1161" i="30"/>
  <c r="CM1162" i="30"/>
  <c r="CN1162" i="30"/>
  <c r="CM1163" i="30"/>
  <c r="CN1163" i="30"/>
  <c r="CM1164" i="30"/>
  <c r="CN1164" i="30"/>
  <c r="CM1165" i="30"/>
  <c r="CN1165" i="30"/>
  <c r="CM1166" i="30"/>
  <c r="CN1166" i="30"/>
  <c r="CM1167" i="30"/>
  <c r="CN1167" i="30"/>
  <c r="CM1168" i="30"/>
  <c r="CN1168" i="30"/>
  <c r="CM1169" i="30"/>
  <c r="CN1169" i="30"/>
  <c r="CM1170" i="30"/>
  <c r="CN1170" i="30"/>
  <c r="CM1171" i="30"/>
  <c r="CN1171" i="30"/>
  <c r="CM1172" i="30"/>
  <c r="CN1172" i="30"/>
  <c r="CM1173" i="30"/>
  <c r="CN1173" i="30"/>
  <c r="CM1174" i="30"/>
  <c r="CN1174" i="30"/>
  <c r="CM1175" i="30"/>
  <c r="CN1175" i="30"/>
  <c r="CM1176" i="30"/>
  <c r="CN1176" i="30"/>
  <c r="CM1177" i="30"/>
  <c r="CN1177" i="30"/>
  <c r="CM1178" i="30"/>
  <c r="CN1178" i="30"/>
  <c r="CM1179" i="30"/>
  <c r="CN1179" i="30"/>
  <c r="CM1180" i="30"/>
  <c r="CN1180" i="30"/>
  <c r="CM1181" i="30"/>
  <c r="CN1181" i="30"/>
  <c r="CM1182" i="30"/>
  <c r="CN1182" i="30"/>
  <c r="CM1183" i="30"/>
  <c r="CN1183" i="30"/>
  <c r="CM1184" i="30"/>
  <c r="CN1184" i="30"/>
  <c r="CM1185" i="30"/>
  <c r="CN1185" i="30"/>
  <c r="CM1186" i="30"/>
  <c r="CN1186" i="30"/>
  <c r="CM1187" i="30"/>
  <c r="CN1187" i="30"/>
  <c r="CM1188" i="30"/>
  <c r="CN1188" i="30"/>
  <c r="CM1189" i="30"/>
  <c r="CN1189" i="30"/>
  <c r="CM1190" i="30"/>
  <c r="CN1190" i="30"/>
  <c r="CM1191" i="30"/>
  <c r="CN1191" i="30"/>
  <c r="CM1192" i="30"/>
  <c r="CN1192" i="30"/>
  <c r="CM1193" i="30"/>
  <c r="CN1193" i="30"/>
  <c r="CM1194" i="30"/>
  <c r="CN1194" i="30"/>
  <c r="CM1195" i="30"/>
  <c r="CN1195" i="30"/>
  <c r="CM1196" i="30"/>
  <c r="CN1196" i="30"/>
  <c r="CM1197" i="30"/>
  <c r="CN1197" i="30"/>
  <c r="CM1198" i="30"/>
  <c r="CN1198" i="30"/>
  <c r="CM1199" i="30"/>
  <c r="CN1199" i="30"/>
  <c r="CM1200" i="30"/>
  <c r="CN1200" i="30"/>
  <c r="CM1201" i="30"/>
  <c r="CN1201" i="30"/>
  <c r="CM1202" i="30"/>
  <c r="CN1202" i="30"/>
  <c r="CM1203" i="30"/>
  <c r="CN1203" i="30"/>
  <c r="CM1204" i="30"/>
  <c r="CN1204" i="30"/>
  <c r="CM1205" i="30"/>
  <c r="CN1205" i="30"/>
  <c r="CM1206" i="30"/>
  <c r="CN1206" i="30"/>
  <c r="CM1207" i="30"/>
  <c r="CN1207" i="30"/>
  <c r="CM1208" i="30"/>
  <c r="CN1208" i="30"/>
  <c r="CM1209" i="30"/>
  <c r="CN1209" i="30"/>
  <c r="CM1210" i="30"/>
  <c r="CN1210" i="30"/>
  <c r="CM1211" i="30"/>
  <c r="CN1211" i="30"/>
  <c r="CM1212" i="30"/>
  <c r="CN1212" i="30"/>
  <c r="CM1213" i="30"/>
  <c r="CN1213" i="30"/>
  <c r="CM1214" i="30"/>
  <c r="CN1214" i="30"/>
  <c r="CM1215" i="30"/>
  <c r="CN1215" i="30"/>
  <c r="CM1216" i="30"/>
  <c r="CN1216" i="30"/>
  <c r="CM1217" i="30"/>
  <c r="CN1217" i="30"/>
  <c r="CM1218" i="30"/>
  <c r="CN1218" i="30"/>
  <c r="CM1219" i="30"/>
  <c r="CN1219" i="30"/>
  <c r="CM1220" i="30"/>
  <c r="CN1220" i="30"/>
  <c r="CM1221" i="30"/>
  <c r="CN1221" i="30"/>
  <c r="CM1222" i="30"/>
  <c r="CN1222" i="30"/>
  <c r="CM1223" i="30"/>
  <c r="CN1223" i="30"/>
  <c r="CM1224" i="30"/>
  <c r="CN1224" i="30"/>
  <c r="CM1225" i="30"/>
  <c r="CN1225" i="30"/>
  <c r="CM1226" i="30"/>
  <c r="CN1226" i="30"/>
  <c r="CM1227" i="30"/>
  <c r="CN1227" i="30"/>
  <c r="CM1228" i="30"/>
  <c r="CN1228" i="30"/>
  <c r="CM1229" i="30"/>
  <c r="CN1229" i="30"/>
  <c r="CM1230" i="30"/>
  <c r="CN1230" i="30"/>
  <c r="CM1231" i="30"/>
  <c r="CN1231" i="30"/>
  <c r="CM1232" i="30"/>
  <c r="CN1232" i="30"/>
  <c r="CM1233" i="30"/>
  <c r="CN1233" i="30"/>
  <c r="CM1234" i="30"/>
  <c r="CN1234" i="30"/>
  <c r="CM1235" i="30"/>
  <c r="CN1235" i="30"/>
  <c r="CM1236" i="30"/>
  <c r="CN1236" i="30"/>
  <c r="CM1237" i="30"/>
  <c r="CN1237" i="30"/>
  <c r="CM1238" i="30"/>
  <c r="CN1238" i="30"/>
  <c r="CM1239" i="30"/>
  <c r="CN1239" i="30"/>
  <c r="CM1240" i="30"/>
  <c r="CN1240" i="30"/>
  <c r="CM1241" i="30"/>
  <c r="CN1241" i="30"/>
  <c r="CM1242" i="30"/>
  <c r="CN1242" i="30"/>
  <c r="CM1243" i="30"/>
  <c r="CN1243" i="30"/>
  <c r="CM1244" i="30"/>
  <c r="CN1244" i="30"/>
  <c r="CM1245" i="30"/>
  <c r="CN1245" i="30"/>
  <c r="CM1246" i="30"/>
  <c r="CN1246" i="30"/>
  <c r="CM1247" i="30"/>
  <c r="CN1247" i="30"/>
  <c r="CM1248" i="30"/>
  <c r="CN1248" i="30"/>
  <c r="CM1249" i="30"/>
  <c r="CN1249" i="30"/>
  <c r="CM1250" i="30"/>
  <c r="CN1250" i="30"/>
  <c r="CM1251" i="30"/>
  <c r="CN1251" i="30"/>
  <c r="CM1252" i="30"/>
  <c r="CN1252" i="30"/>
  <c r="CM1253" i="30"/>
  <c r="CN1253" i="30"/>
  <c r="CM1254" i="30"/>
  <c r="CN1254" i="30"/>
  <c r="CM1255" i="30"/>
  <c r="CN1255" i="30"/>
  <c r="CM1256" i="30"/>
  <c r="CN1256" i="30"/>
  <c r="CM1257" i="30"/>
  <c r="CN1257" i="30"/>
  <c r="CM1258" i="30"/>
  <c r="CN1258" i="30"/>
  <c r="CM1259" i="30"/>
  <c r="CN1259" i="30"/>
  <c r="CM1260" i="30"/>
  <c r="CN1260" i="30"/>
  <c r="CM1261" i="30"/>
  <c r="CN1261" i="30"/>
  <c r="CO4" i="30"/>
  <c r="CP3" i="30"/>
  <c r="CO3" i="30"/>
  <c r="CO2" i="30"/>
  <c r="CH4" i="30"/>
  <c r="CH5" i="30"/>
  <c r="CH6" i="30"/>
  <c r="CH7" i="30"/>
  <c r="CH8" i="30"/>
  <c r="CH9" i="30"/>
  <c r="CH10" i="30"/>
  <c r="CH11" i="30"/>
  <c r="CH12" i="30"/>
  <c r="CH13" i="30"/>
  <c r="CH14" i="30"/>
  <c r="CH15" i="30"/>
  <c r="CH16" i="30"/>
  <c r="CH17" i="30"/>
  <c r="CH18" i="30"/>
  <c r="CH19" i="30"/>
  <c r="CH20" i="30"/>
  <c r="CH21" i="30"/>
  <c r="CH22" i="30"/>
  <c r="CH23" i="30"/>
  <c r="CH24" i="30"/>
  <c r="CH25" i="30"/>
  <c r="CH26" i="30"/>
  <c r="CH27" i="30"/>
  <c r="CH28" i="30"/>
  <c r="CH29" i="30"/>
  <c r="CH30" i="30"/>
  <c r="CH31" i="30"/>
  <c r="CH32" i="30"/>
  <c r="CH33" i="30"/>
  <c r="CH34" i="30"/>
  <c r="CH35" i="30"/>
  <c r="CH36" i="30"/>
  <c r="CH37" i="30"/>
  <c r="CH38" i="30"/>
  <c r="CH39" i="30"/>
  <c r="CH40" i="30"/>
  <c r="CH41" i="30"/>
  <c r="CH42" i="30"/>
  <c r="CH43" i="30"/>
  <c r="CH44" i="30"/>
  <c r="CH45" i="30"/>
  <c r="CH46" i="30"/>
  <c r="CH47" i="30"/>
  <c r="CH48" i="30"/>
  <c r="CH49" i="30"/>
  <c r="CH50" i="30"/>
  <c r="CH51" i="30"/>
  <c r="CH52" i="30"/>
  <c r="CH53" i="30"/>
  <c r="CH54" i="30"/>
  <c r="CH55" i="30"/>
  <c r="CH56" i="30"/>
  <c r="CH57" i="30"/>
  <c r="CH58" i="30"/>
  <c r="CH59" i="30"/>
  <c r="CH60" i="30"/>
  <c r="CH61" i="30"/>
  <c r="CH62" i="30"/>
  <c r="CH63" i="30"/>
  <c r="CH64" i="30"/>
  <c r="CH65" i="30"/>
  <c r="CH66" i="30"/>
  <c r="CH67" i="30"/>
  <c r="CH68" i="30"/>
  <c r="CH69" i="30"/>
  <c r="CH70" i="30"/>
  <c r="CH71" i="30"/>
  <c r="CH72" i="30"/>
  <c r="CH73" i="30"/>
  <c r="CH74" i="30"/>
  <c r="CH75" i="30"/>
  <c r="CH76" i="30"/>
  <c r="CH77" i="30"/>
  <c r="CH78" i="30"/>
  <c r="CH79" i="30"/>
  <c r="CH80" i="30"/>
  <c r="CH81" i="30"/>
  <c r="CH82" i="30"/>
  <c r="CH83" i="30"/>
  <c r="CH84" i="30"/>
  <c r="CH85" i="30"/>
  <c r="CH86" i="30"/>
  <c r="CH87" i="30"/>
  <c r="CH88" i="30"/>
  <c r="CH89" i="30"/>
  <c r="CH90" i="30"/>
  <c r="CH91" i="30"/>
  <c r="CH92" i="30"/>
  <c r="CH93" i="30"/>
  <c r="CH94" i="30"/>
  <c r="CH95" i="30"/>
  <c r="CH96" i="30"/>
  <c r="CH97" i="30"/>
  <c r="CH98" i="30"/>
  <c r="CH99" i="30"/>
  <c r="CH100" i="30"/>
  <c r="CH101" i="30"/>
  <c r="CH102" i="30"/>
  <c r="CH103" i="30"/>
  <c r="CH104" i="30"/>
  <c r="CH105" i="30"/>
  <c r="CH106" i="30"/>
  <c r="CH107" i="30"/>
  <c r="CH108" i="30"/>
  <c r="CH109" i="30"/>
  <c r="CH110" i="30"/>
  <c r="CH111" i="30"/>
  <c r="CH112" i="30"/>
  <c r="CH113" i="30"/>
  <c r="CH114" i="30"/>
  <c r="CH115" i="30"/>
  <c r="CH116" i="30"/>
  <c r="CH117" i="30"/>
  <c r="CH118" i="30"/>
  <c r="CH119" i="30"/>
  <c r="CH120" i="30"/>
  <c r="CH121" i="30"/>
  <c r="CH122" i="30"/>
  <c r="CH123" i="30"/>
  <c r="CH124" i="30"/>
  <c r="CH125" i="30"/>
  <c r="CH126" i="30"/>
  <c r="CH127" i="30"/>
  <c r="CH128" i="30"/>
  <c r="CH129" i="30"/>
  <c r="CH130" i="30"/>
  <c r="CH131" i="30"/>
  <c r="CH132" i="30"/>
  <c r="CH133" i="30"/>
  <c r="CH134" i="30"/>
  <c r="CH135" i="30"/>
  <c r="CH136" i="30"/>
  <c r="CH137" i="30"/>
  <c r="CH138" i="30"/>
  <c r="CH139" i="30"/>
  <c r="CH140" i="30"/>
  <c r="CH141" i="30"/>
  <c r="CH142" i="30"/>
  <c r="CH143" i="30"/>
  <c r="CH144" i="30"/>
  <c r="CH145" i="30"/>
  <c r="CH146" i="30"/>
  <c r="CH147" i="30"/>
  <c r="CH148" i="30"/>
  <c r="CH149" i="30"/>
  <c r="CH150" i="30"/>
  <c r="CH151" i="30"/>
  <c r="CH152" i="30"/>
  <c r="CH153" i="30"/>
  <c r="CH154" i="30"/>
  <c r="CH155" i="30"/>
  <c r="CH156" i="30"/>
  <c r="CH157" i="30"/>
  <c r="CH158" i="30"/>
  <c r="CH159" i="30"/>
  <c r="CH160" i="30"/>
  <c r="CH161" i="30"/>
  <c r="CH162" i="30"/>
  <c r="CH163" i="30"/>
  <c r="CH164" i="30"/>
  <c r="CH165" i="30"/>
  <c r="CH166" i="30"/>
  <c r="CH167" i="30"/>
  <c r="CH168" i="30"/>
  <c r="CH169" i="30"/>
  <c r="CH170" i="30"/>
  <c r="CH171" i="30"/>
  <c r="CH172" i="30"/>
  <c r="CH173" i="30"/>
  <c r="CH174" i="30"/>
  <c r="CH175" i="30"/>
  <c r="CH176" i="30"/>
  <c r="CH177" i="30"/>
  <c r="CH178" i="30"/>
  <c r="CH179" i="30"/>
  <c r="CH180" i="30"/>
  <c r="CH181" i="30"/>
  <c r="CH182" i="30"/>
  <c r="CH183" i="30"/>
  <c r="CH184" i="30"/>
  <c r="CH185" i="30"/>
  <c r="CH186" i="30"/>
  <c r="CH187" i="30"/>
  <c r="CH188" i="30"/>
  <c r="CH189" i="30"/>
  <c r="CH190" i="30"/>
  <c r="CH191" i="30"/>
  <c r="CH192" i="30"/>
  <c r="CH193" i="30"/>
  <c r="CH194" i="30"/>
  <c r="CH195" i="30"/>
  <c r="CF760" i="30"/>
  <c r="CF761" i="30"/>
  <c r="CF762" i="30"/>
  <c r="CF763" i="30"/>
  <c r="CF764" i="30"/>
  <c r="CF765" i="30"/>
  <c r="CF766" i="30"/>
  <c r="CF767" i="30"/>
  <c r="CF768" i="30"/>
  <c r="CF769" i="30"/>
  <c r="CF770" i="30"/>
  <c r="CF771" i="30"/>
  <c r="CF772" i="30"/>
  <c r="CF773" i="30"/>
  <c r="CF774" i="30"/>
  <c r="CF775" i="30"/>
  <c r="CF776" i="30"/>
  <c r="CF777" i="30"/>
  <c r="CF778" i="30"/>
  <c r="CF779" i="30"/>
  <c r="CF780" i="30"/>
  <c r="CF781" i="30"/>
  <c r="CF782" i="30"/>
  <c r="CF783" i="30"/>
  <c r="CF784" i="30"/>
  <c r="CF785" i="30"/>
  <c r="CF786" i="30"/>
  <c r="CF787" i="30"/>
  <c r="CF788" i="30"/>
  <c r="CF789" i="30"/>
  <c r="CF790" i="30"/>
  <c r="CF791" i="30"/>
  <c r="CF792" i="30"/>
  <c r="CF793" i="30"/>
  <c r="CF794" i="30"/>
  <c r="CF795" i="30"/>
  <c r="CF796" i="30"/>
  <c r="CF797" i="30"/>
  <c r="CF798" i="30"/>
  <c r="CF799" i="30"/>
  <c r="CF800" i="30"/>
  <c r="CF801" i="30"/>
  <c r="CF802" i="30"/>
  <c r="CF803" i="30"/>
  <c r="CF804" i="30"/>
  <c r="CF805" i="30"/>
  <c r="CF806" i="30"/>
  <c r="CF807" i="30"/>
  <c r="CF808" i="30"/>
  <c r="CF809" i="30"/>
  <c r="CF810" i="30"/>
  <c r="CF811" i="30"/>
  <c r="CF812" i="30"/>
  <c r="CF813" i="30"/>
  <c r="CF814" i="30"/>
  <c r="CF815" i="30"/>
  <c r="CF816" i="30"/>
  <c r="CF817" i="30"/>
  <c r="CF818" i="30"/>
  <c r="CF819" i="30"/>
  <c r="CF820" i="30"/>
  <c r="CF821" i="30"/>
  <c r="CF822" i="30"/>
  <c r="CF823" i="30"/>
  <c r="CF824" i="30"/>
  <c r="CF825" i="30"/>
  <c r="CF826" i="30"/>
  <c r="CF827" i="30"/>
  <c r="CF828" i="30"/>
  <c r="CF829" i="30"/>
  <c r="CF830" i="30"/>
  <c r="CF831" i="30"/>
  <c r="CF832" i="30"/>
  <c r="CF833" i="30"/>
  <c r="CF834" i="30"/>
  <c r="CF835" i="30"/>
  <c r="CF836" i="30"/>
  <c r="CF837" i="30"/>
  <c r="CF838" i="30"/>
  <c r="CF839" i="30"/>
  <c r="CF840" i="30"/>
  <c r="CF841" i="30"/>
  <c r="CF842" i="30"/>
  <c r="CF843" i="30"/>
  <c r="CF844" i="30"/>
  <c r="CF845" i="30"/>
  <c r="CF846" i="30"/>
  <c r="CF847" i="30"/>
  <c r="CF848" i="30"/>
  <c r="CF849" i="30"/>
  <c r="CF850" i="30"/>
  <c r="CF851" i="30"/>
  <c r="CF852" i="30"/>
  <c r="CF853" i="30"/>
  <c r="CF854" i="30"/>
  <c r="CF855" i="30"/>
  <c r="CF856" i="30"/>
  <c r="CF857" i="30"/>
  <c r="CF858" i="30"/>
  <c r="CF859" i="30"/>
  <c r="CF860" i="30"/>
  <c r="CF861" i="30"/>
  <c r="CF862" i="30"/>
  <c r="CF863" i="30"/>
  <c r="CF864" i="30"/>
  <c r="CF865" i="30"/>
  <c r="CF866" i="30"/>
  <c r="CF867" i="30"/>
  <c r="CF868" i="30"/>
  <c r="CF869" i="30"/>
  <c r="CF870" i="30"/>
  <c r="CF871" i="30"/>
  <c r="CF872" i="30"/>
  <c r="CF873" i="30"/>
  <c r="CF874" i="30"/>
  <c r="CF875" i="30"/>
  <c r="CF876" i="30"/>
  <c r="CF877" i="30"/>
  <c r="CF878" i="30"/>
  <c r="CF879" i="30"/>
  <c r="CF880" i="30"/>
  <c r="CF881" i="30"/>
  <c r="CF882" i="30"/>
  <c r="CF883" i="30"/>
  <c r="CF884" i="30"/>
  <c r="CF885" i="30"/>
  <c r="CF886" i="30"/>
  <c r="CF887" i="30"/>
  <c r="CF888" i="30"/>
  <c r="CF889" i="30"/>
  <c r="CF890" i="30"/>
  <c r="CF891" i="30"/>
  <c r="CF892" i="30"/>
  <c r="CF893" i="30"/>
  <c r="CF894" i="30"/>
  <c r="CF895" i="30"/>
  <c r="CF896" i="30"/>
  <c r="CF897" i="30"/>
  <c r="CF898" i="30"/>
  <c r="CF899" i="30"/>
  <c r="CF900" i="30"/>
  <c r="CF901" i="30"/>
  <c r="CF902" i="30"/>
  <c r="CF903" i="30"/>
  <c r="CF904" i="30"/>
  <c r="CF905" i="30"/>
  <c r="CF906" i="30"/>
  <c r="CF907" i="30"/>
  <c r="CF908" i="30"/>
  <c r="CF909" i="30"/>
  <c r="CF910" i="30"/>
  <c r="CF911" i="30"/>
  <c r="CF912" i="30"/>
  <c r="CF913" i="30"/>
  <c r="CF914" i="30"/>
  <c r="CF915" i="30"/>
  <c r="CF916" i="30"/>
  <c r="CF917" i="30"/>
  <c r="CF918" i="30"/>
  <c r="CF919" i="30"/>
  <c r="CF920" i="30"/>
  <c r="CF921" i="30"/>
  <c r="CF922" i="30"/>
  <c r="CF923" i="30"/>
  <c r="CF924" i="30"/>
  <c r="CF925" i="30"/>
  <c r="CF926" i="30"/>
  <c r="CF927" i="30"/>
  <c r="CF928" i="30"/>
  <c r="CF929" i="30"/>
  <c r="CF930" i="30"/>
  <c r="CF931" i="30"/>
  <c r="CF932" i="30"/>
  <c r="CF933" i="30"/>
  <c r="CF934" i="30"/>
  <c r="CF935" i="30"/>
  <c r="CF936" i="30"/>
  <c r="CF937" i="30"/>
  <c r="CF938" i="30"/>
  <c r="CF939" i="30"/>
  <c r="CF940" i="30"/>
  <c r="CF941" i="30"/>
  <c r="CF942" i="30"/>
  <c r="CF943" i="30"/>
  <c r="CF944" i="30"/>
  <c r="CF945" i="30"/>
  <c r="CF946" i="30"/>
  <c r="CF947" i="30"/>
  <c r="CF948" i="30"/>
  <c r="CF949" i="30"/>
  <c r="CF950" i="30"/>
  <c r="CF951" i="30"/>
  <c r="CF952" i="30"/>
  <c r="CF953" i="30"/>
  <c r="CF954" i="30"/>
  <c r="CF955" i="30"/>
  <c r="CF956" i="30"/>
  <c r="CF957" i="30"/>
  <c r="CF958" i="30"/>
  <c r="CF959" i="30"/>
  <c r="CF960" i="30"/>
  <c r="CF961" i="30"/>
  <c r="CF962" i="30"/>
  <c r="CF963" i="30"/>
  <c r="CF964" i="30"/>
  <c r="CF965" i="30"/>
  <c r="CF966" i="30"/>
  <c r="CF967" i="30"/>
  <c r="CF968" i="30"/>
  <c r="CF969" i="30"/>
  <c r="CF970" i="30"/>
  <c r="CF971" i="30"/>
  <c r="CF972" i="30"/>
  <c r="CF973" i="30"/>
  <c r="CF974" i="30"/>
  <c r="CF975" i="30"/>
  <c r="CF976" i="30"/>
  <c r="CF977" i="30"/>
  <c r="CF978" i="30"/>
  <c r="CF979" i="30"/>
  <c r="CF980" i="30"/>
  <c r="CF981" i="30"/>
  <c r="CF982" i="30"/>
  <c r="CF983" i="30"/>
  <c r="CF984" i="30"/>
  <c r="CF985" i="30"/>
  <c r="CF986" i="30"/>
  <c r="CF987" i="30"/>
  <c r="CF988" i="30"/>
  <c r="CF989" i="30"/>
  <c r="CF990" i="30"/>
  <c r="CF991" i="30"/>
  <c r="CF992" i="30"/>
  <c r="CF993" i="30"/>
  <c r="CF994" i="30"/>
  <c r="CF995" i="30"/>
  <c r="CF996" i="30"/>
  <c r="CF997" i="30"/>
  <c r="CF998" i="30"/>
  <c r="CF999" i="30"/>
  <c r="CF1000" i="30"/>
  <c r="CF1001" i="30"/>
  <c r="CF1002" i="30"/>
  <c r="CF1003" i="30"/>
  <c r="CF1004" i="30"/>
  <c r="CF1005" i="30"/>
  <c r="CF1006" i="30"/>
  <c r="CF1007" i="30"/>
  <c r="CF1008" i="30"/>
  <c r="CF1009" i="30"/>
  <c r="CF1010" i="30"/>
  <c r="CF1011" i="30"/>
  <c r="CF1012" i="30"/>
  <c r="CF1013" i="30"/>
  <c r="CF1014" i="30"/>
  <c r="CF1015" i="30"/>
  <c r="CF1016" i="30"/>
  <c r="CF1017" i="30"/>
  <c r="CF1018" i="30"/>
  <c r="CF1019" i="30"/>
  <c r="CF1020" i="30"/>
  <c r="CF1021" i="30"/>
  <c r="CF1022" i="30"/>
  <c r="CF1023" i="30"/>
  <c r="CF1024" i="30"/>
  <c r="CF1025" i="30"/>
  <c r="CF1026" i="30"/>
  <c r="CF1027" i="30"/>
  <c r="CF1028" i="30"/>
  <c r="CF1029" i="30"/>
  <c r="CF1030" i="30"/>
  <c r="CF1031" i="30"/>
  <c r="CF1032" i="30"/>
  <c r="CF1033" i="30"/>
  <c r="CF1034" i="30"/>
  <c r="CF1035" i="30"/>
  <c r="CF1036" i="30"/>
  <c r="CF1037" i="30"/>
  <c r="CF1038" i="30"/>
  <c r="CF1039" i="30"/>
  <c r="CF1040" i="30"/>
  <c r="CF1041" i="30"/>
  <c r="CF1042" i="30"/>
  <c r="CF1043" i="30"/>
  <c r="CF1044" i="30"/>
  <c r="CF1045" i="30"/>
  <c r="CF1046" i="30"/>
  <c r="CF1047" i="30"/>
  <c r="CF1048" i="30"/>
  <c r="CF1049" i="30"/>
  <c r="CF1050" i="30"/>
  <c r="CF1051" i="30"/>
  <c r="CF1052" i="30"/>
  <c r="CF1053" i="30"/>
  <c r="CF1054" i="30"/>
  <c r="CF1055" i="30"/>
  <c r="CF1056" i="30"/>
  <c r="CF1057" i="30"/>
  <c r="CF1058" i="30"/>
  <c r="CF1059" i="30"/>
  <c r="CF1060" i="30"/>
  <c r="CF1061" i="30"/>
  <c r="CF1062" i="30"/>
  <c r="CF1063" i="30"/>
  <c r="CF1064" i="30"/>
  <c r="CF1065" i="30"/>
  <c r="CF1066" i="30"/>
  <c r="CF1067" i="30"/>
  <c r="CF1068" i="30"/>
  <c r="CF1069" i="30"/>
  <c r="CF1070" i="30"/>
  <c r="CF1071" i="30"/>
  <c r="CF1072" i="30"/>
  <c r="CF1073" i="30"/>
  <c r="CF1074" i="30"/>
  <c r="CF1075" i="30"/>
  <c r="CF1076" i="30"/>
  <c r="CF1077" i="30"/>
  <c r="CF1078" i="30"/>
  <c r="CF1079" i="30"/>
  <c r="CF1080" i="30"/>
  <c r="CF1081" i="30"/>
  <c r="CF1082" i="30"/>
  <c r="CF1083" i="30"/>
  <c r="CF1084" i="30"/>
  <c r="CF1085" i="30"/>
  <c r="CF1086" i="30"/>
  <c r="CF1087" i="30"/>
  <c r="CF1088" i="30"/>
  <c r="CF1089" i="30"/>
  <c r="CF1090" i="30"/>
  <c r="CF1091" i="30"/>
  <c r="CF1092" i="30"/>
  <c r="CF1093" i="30"/>
  <c r="CF1094" i="30"/>
  <c r="CF1095" i="30"/>
  <c r="CF1096" i="30"/>
  <c r="CF1097" i="30"/>
  <c r="CF1098" i="30"/>
  <c r="CF1099" i="30"/>
  <c r="CF1100" i="30"/>
  <c r="CF1101" i="30"/>
  <c r="CF1102" i="30"/>
  <c r="CF1103" i="30"/>
  <c r="CF1104" i="30"/>
  <c r="CF1105" i="30"/>
  <c r="CF1106" i="30"/>
  <c r="CF1107" i="30"/>
  <c r="CF1108" i="30"/>
  <c r="CF1109" i="30"/>
  <c r="CF1110" i="30"/>
  <c r="CF1111" i="30"/>
  <c r="CF1112" i="30"/>
  <c r="CF1113" i="30"/>
  <c r="CF1114" i="30"/>
  <c r="CF1115" i="30"/>
  <c r="CF1116" i="30"/>
  <c r="CF1117" i="30"/>
  <c r="CF1118" i="30"/>
  <c r="CF1119" i="30"/>
  <c r="CF1120" i="30"/>
  <c r="CF1121" i="30"/>
  <c r="CF1122" i="30"/>
  <c r="CF1123" i="30"/>
  <c r="CF1124" i="30"/>
  <c r="CF1125" i="30"/>
  <c r="CF1126" i="30"/>
  <c r="CF1127" i="30"/>
  <c r="CF1128" i="30"/>
  <c r="CF1129" i="30"/>
  <c r="CF1130" i="30"/>
  <c r="CF1131" i="30"/>
  <c r="CF1132" i="30"/>
  <c r="CF1133" i="30"/>
  <c r="CF1134" i="30"/>
  <c r="CF1135" i="30"/>
  <c r="CF1136" i="30"/>
  <c r="CF1137" i="30"/>
  <c r="CF1138" i="30"/>
  <c r="CF1139" i="30"/>
  <c r="CF1140" i="30"/>
  <c r="CF1141" i="30"/>
  <c r="CF1142" i="30"/>
  <c r="CF1143" i="30"/>
  <c r="CF1144" i="30"/>
  <c r="CF1145" i="30"/>
  <c r="CF1146" i="30"/>
  <c r="CF1147" i="30"/>
  <c r="CF1148" i="30"/>
  <c r="CF1149" i="30"/>
  <c r="CF1150" i="30"/>
  <c r="CF1151" i="30"/>
  <c r="CF1152" i="30"/>
  <c r="CF1153" i="30"/>
  <c r="CF1154" i="30"/>
  <c r="CF1155" i="30"/>
  <c r="CF1156" i="30"/>
  <c r="CF1157" i="30"/>
  <c r="CF1158" i="30"/>
  <c r="CF1159" i="30"/>
  <c r="CF1160" i="30"/>
  <c r="CF1161" i="30"/>
  <c r="CF1162" i="30"/>
  <c r="CF1163" i="30"/>
  <c r="CF1164" i="30"/>
  <c r="CF1165" i="30"/>
  <c r="CF1166" i="30"/>
  <c r="CF1167" i="30"/>
  <c r="CF1168" i="30"/>
  <c r="CF1169" i="30"/>
  <c r="CF1170" i="30"/>
  <c r="CF1171" i="30"/>
  <c r="CF1172" i="30"/>
  <c r="CF1173" i="30"/>
  <c r="CF1174" i="30"/>
  <c r="CF1175" i="30"/>
  <c r="CF1176" i="30"/>
  <c r="CF1177" i="30"/>
  <c r="CF1178" i="30"/>
  <c r="CF1179" i="30"/>
  <c r="CF1180" i="30"/>
  <c r="CF1181" i="30"/>
  <c r="CF1182" i="30"/>
  <c r="CF1183" i="30"/>
  <c r="CF1184" i="30"/>
  <c r="CF1185" i="30"/>
  <c r="CF1186" i="30"/>
  <c r="CF1187" i="30"/>
  <c r="CF1188" i="30"/>
  <c r="CF1189" i="30"/>
  <c r="CF1190" i="30"/>
  <c r="CF1191" i="30"/>
  <c r="CF1192" i="30"/>
  <c r="CF1193" i="30"/>
  <c r="CF1194" i="30"/>
  <c r="CF1195" i="30"/>
  <c r="CF1196" i="30"/>
  <c r="CF1197" i="30"/>
  <c r="CF1198" i="30"/>
  <c r="CF1199" i="30"/>
  <c r="CF1200" i="30"/>
  <c r="CF1201" i="30"/>
  <c r="CF1202" i="30"/>
  <c r="CF1203" i="30"/>
  <c r="CF1204" i="30"/>
  <c r="CF1205" i="30"/>
  <c r="CF1206" i="30"/>
  <c r="CF1207" i="30"/>
  <c r="CF1208" i="30"/>
  <c r="CF1209" i="30"/>
  <c r="CF1210" i="30"/>
  <c r="CF1211" i="30"/>
  <c r="CF1212" i="30"/>
  <c r="CF1213" i="30"/>
  <c r="CF1214" i="30"/>
  <c r="CF1215" i="30"/>
  <c r="CF1216" i="30"/>
  <c r="CF1217" i="30"/>
  <c r="CF1218" i="30"/>
  <c r="CF1219" i="30"/>
  <c r="CF1220" i="30"/>
  <c r="CF1221" i="30"/>
  <c r="CF1222" i="30"/>
  <c r="CF1223" i="30"/>
  <c r="CF1224" i="30"/>
  <c r="CF1225" i="30"/>
  <c r="CF1226" i="30"/>
  <c r="CF1227" i="30"/>
  <c r="CF1228" i="30"/>
  <c r="CF1229" i="30"/>
  <c r="CF1230" i="30"/>
  <c r="CF1231" i="30"/>
  <c r="CF1232" i="30"/>
  <c r="CF1233" i="30"/>
  <c r="CF1234" i="30"/>
  <c r="CF1235" i="30"/>
  <c r="CF1236" i="30"/>
  <c r="CF1237" i="30"/>
  <c r="CF1238" i="30"/>
  <c r="CF1239" i="30"/>
  <c r="CF1240" i="30"/>
  <c r="CF1241" i="30"/>
  <c r="CF1242" i="30"/>
  <c r="CF1243" i="30"/>
  <c r="CF1244" i="30"/>
  <c r="CF1245" i="30"/>
  <c r="CF1246" i="30"/>
  <c r="CF1247" i="30"/>
  <c r="CF1248" i="30"/>
  <c r="CF1249" i="30"/>
  <c r="CF1250" i="30"/>
  <c r="CF1251" i="30"/>
  <c r="CF1252" i="30"/>
  <c r="CF1253" i="30"/>
  <c r="CF1254" i="30"/>
  <c r="CF1255" i="30"/>
  <c r="CF1256" i="30"/>
  <c r="CF1257" i="30"/>
  <c r="CF1258" i="30"/>
  <c r="CE1259" i="30"/>
  <c r="CF1259" i="30"/>
  <c r="CE1260" i="30"/>
  <c r="CF1260" i="30"/>
  <c r="CE1261" i="30"/>
  <c r="CF1261" i="30"/>
  <c r="CG4" i="30"/>
  <c r="CH3" i="30"/>
  <c r="CG3" i="30"/>
  <c r="CG2" i="30"/>
  <c r="BZ4" i="30"/>
  <c r="BZ5" i="30"/>
  <c r="BZ6" i="30"/>
  <c r="BZ7" i="30"/>
  <c r="BZ8" i="30"/>
  <c r="BZ9" i="30"/>
  <c r="BZ10" i="30"/>
  <c r="BZ11" i="30"/>
  <c r="BZ12" i="30"/>
  <c r="BZ13" i="30"/>
  <c r="BZ14" i="30"/>
  <c r="BZ15" i="30"/>
  <c r="BZ16" i="30"/>
  <c r="BZ17" i="30"/>
  <c r="BZ18" i="30"/>
  <c r="BZ19" i="30"/>
  <c r="BZ20" i="30"/>
  <c r="BZ21" i="30"/>
  <c r="BZ22" i="30"/>
  <c r="BZ23" i="30"/>
  <c r="BZ24" i="30"/>
  <c r="BZ25" i="30"/>
  <c r="BZ26" i="30"/>
  <c r="BZ27" i="30"/>
  <c r="BZ28" i="30"/>
  <c r="BZ29" i="30"/>
  <c r="BZ30" i="30"/>
  <c r="BZ31" i="30"/>
  <c r="BZ32" i="30"/>
  <c r="BZ33" i="30"/>
  <c r="BZ34" i="30"/>
  <c r="BZ35" i="30"/>
  <c r="BZ36" i="30"/>
  <c r="BZ37" i="30"/>
  <c r="BZ38" i="30"/>
  <c r="BZ39" i="30"/>
  <c r="BZ40" i="30"/>
  <c r="BZ41" i="30"/>
  <c r="BZ42" i="30"/>
  <c r="BZ43" i="30"/>
  <c r="BZ44" i="30"/>
  <c r="BZ45" i="30"/>
  <c r="BZ46" i="30"/>
  <c r="BZ47" i="30"/>
  <c r="BZ48" i="30"/>
  <c r="BZ49" i="30"/>
  <c r="BZ50" i="30"/>
  <c r="BZ51" i="30"/>
  <c r="BZ52" i="30"/>
  <c r="BZ53" i="30"/>
  <c r="BZ54" i="30"/>
  <c r="BZ55" i="30"/>
  <c r="BZ56" i="30"/>
  <c r="BZ57" i="30"/>
  <c r="BZ58" i="30"/>
  <c r="BZ59" i="30"/>
  <c r="BZ60" i="30"/>
  <c r="BZ61" i="30"/>
  <c r="BZ62" i="30"/>
  <c r="BZ63" i="30"/>
  <c r="BZ64" i="30"/>
  <c r="BZ65" i="30"/>
  <c r="BZ66" i="30"/>
  <c r="BZ67" i="30"/>
  <c r="BZ68" i="30"/>
  <c r="BZ69" i="30"/>
  <c r="BZ70" i="30"/>
  <c r="BZ71" i="30"/>
  <c r="BZ72" i="30"/>
  <c r="BZ73" i="30"/>
  <c r="BZ74" i="30"/>
  <c r="BZ75" i="30"/>
  <c r="BZ76" i="30"/>
  <c r="BZ77" i="30"/>
  <c r="BZ78" i="30"/>
  <c r="BZ79" i="30"/>
  <c r="BZ80" i="30"/>
  <c r="BZ81" i="30"/>
  <c r="BZ82" i="30"/>
  <c r="BZ83" i="30"/>
  <c r="BZ84" i="30"/>
  <c r="BZ85" i="30"/>
  <c r="BZ86" i="30"/>
  <c r="BZ87" i="30"/>
  <c r="BZ88" i="30"/>
  <c r="BZ89" i="30"/>
  <c r="BZ90" i="30"/>
  <c r="BZ91" i="30"/>
  <c r="BZ92" i="30"/>
  <c r="BZ93" i="30"/>
  <c r="BZ94" i="30"/>
  <c r="BZ95" i="30"/>
  <c r="BZ96" i="30"/>
  <c r="BZ97" i="30"/>
  <c r="BZ98" i="30"/>
  <c r="BZ99" i="30"/>
  <c r="BZ100" i="30"/>
  <c r="BZ101" i="30"/>
  <c r="BZ102" i="30"/>
  <c r="BZ103" i="30"/>
  <c r="BZ104" i="30"/>
  <c r="BZ105" i="30"/>
  <c r="BZ106" i="30"/>
  <c r="BZ107" i="30"/>
  <c r="BZ108" i="30"/>
  <c r="BZ109" i="30"/>
  <c r="BZ110" i="30"/>
  <c r="BZ111" i="30"/>
  <c r="BZ112" i="30"/>
  <c r="BZ113" i="30"/>
  <c r="BZ114" i="30"/>
  <c r="BZ115" i="30"/>
  <c r="BZ116" i="30"/>
  <c r="BZ117" i="30"/>
  <c r="BZ118" i="30"/>
  <c r="BZ119" i="30"/>
  <c r="BZ120" i="30"/>
  <c r="BZ121" i="30"/>
  <c r="BZ122" i="30"/>
  <c r="BZ123" i="30"/>
  <c r="BZ124" i="30"/>
  <c r="BZ125" i="30"/>
  <c r="BZ126" i="30"/>
  <c r="BZ127" i="30"/>
  <c r="BZ128" i="30"/>
  <c r="BZ129" i="30"/>
  <c r="BZ130" i="30"/>
  <c r="BZ131" i="30"/>
  <c r="BZ132" i="30"/>
  <c r="BZ133" i="30"/>
  <c r="BZ134" i="30"/>
  <c r="BZ135" i="30"/>
  <c r="BZ136" i="30"/>
  <c r="BZ137" i="30"/>
  <c r="BZ138" i="30"/>
  <c r="BZ139" i="30"/>
  <c r="BZ140" i="30"/>
  <c r="BZ141" i="30"/>
  <c r="BZ142" i="30"/>
  <c r="BZ143" i="30"/>
  <c r="BZ144" i="30"/>
  <c r="BZ145" i="30"/>
  <c r="BZ146" i="30"/>
  <c r="BZ147" i="30"/>
  <c r="BZ148" i="30"/>
  <c r="BZ149" i="30"/>
  <c r="BZ150" i="30"/>
  <c r="BZ151" i="30"/>
  <c r="BZ152" i="30"/>
  <c r="BZ153" i="30"/>
  <c r="BZ154" i="30"/>
  <c r="BZ155" i="30"/>
  <c r="BZ156" i="30"/>
  <c r="BZ157" i="30"/>
  <c r="BZ158" i="30"/>
  <c r="BZ159" i="30"/>
  <c r="BZ160" i="30"/>
  <c r="BZ161" i="30"/>
  <c r="BZ162" i="30"/>
  <c r="BZ163" i="30"/>
  <c r="BZ164" i="30"/>
  <c r="BZ165" i="30"/>
  <c r="BZ166" i="30"/>
  <c r="BZ167" i="30"/>
  <c r="BZ168" i="30"/>
  <c r="BZ169" i="30"/>
  <c r="BZ170" i="30"/>
  <c r="BZ171" i="30"/>
  <c r="BZ172" i="30"/>
  <c r="BZ173" i="30"/>
  <c r="BZ174" i="30"/>
  <c r="BZ175" i="30"/>
  <c r="BZ176" i="30"/>
  <c r="BZ177" i="30"/>
  <c r="BZ178" i="30"/>
  <c r="BZ179" i="30"/>
  <c r="BZ180" i="30"/>
  <c r="BZ181" i="30"/>
  <c r="BZ182" i="30"/>
  <c r="BZ183" i="30"/>
  <c r="BZ184" i="30"/>
  <c r="BZ185" i="30"/>
  <c r="BZ186" i="30"/>
  <c r="BZ187" i="30"/>
  <c r="BZ188" i="30"/>
  <c r="BZ189" i="30"/>
  <c r="BZ190" i="30"/>
  <c r="BZ191" i="30"/>
  <c r="BZ192" i="30"/>
  <c r="BZ193" i="30"/>
  <c r="BZ194" i="30"/>
  <c r="BZ195" i="30"/>
  <c r="BW760" i="30"/>
  <c r="BX760" i="30"/>
  <c r="BW761" i="30"/>
  <c r="BX761" i="30"/>
  <c r="BW762" i="30"/>
  <c r="BX762" i="30"/>
  <c r="BW763" i="30"/>
  <c r="BX763" i="30"/>
  <c r="BW764" i="30"/>
  <c r="BX764" i="30"/>
  <c r="BW765" i="30"/>
  <c r="BX765" i="30"/>
  <c r="BW766" i="30"/>
  <c r="BX766" i="30"/>
  <c r="BW767" i="30"/>
  <c r="BX767" i="30"/>
  <c r="BW768" i="30"/>
  <c r="BX768" i="30"/>
  <c r="BW769" i="30"/>
  <c r="BX769" i="30"/>
  <c r="BW770" i="30"/>
  <c r="BX770" i="30"/>
  <c r="BW771" i="30"/>
  <c r="BX771" i="30"/>
  <c r="BW772" i="30"/>
  <c r="BX772" i="30"/>
  <c r="BW773" i="30"/>
  <c r="BX773" i="30"/>
  <c r="BW774" i="30"/>
  <c r="BX774" i="30"/>
  <c r="BW775" i="30"/>
  <c r="BX775" i="30"/>
  <c r="BW776" i="30"/>
  <c r="BX776" i="30"/>
  <c r="BW777" i="30"/>
  <c r="BX777" i="30"/>
  <c r="BW778" i="30"/>
  <c r="BX778" i="30"/>
  <c r="BW779" i="30"/>
  <c r="BX779" i="30"/>
  <c r="BW780" i="30"/>
  <c r="BX780" i="30"/>
  <c r="BW781" i="30"/>
  <c r="BX781" i="30"/>
  <c r="BW782" i="30"/>
  <c r="BX782" i="30"/>
  <c r="BW783" i="30"/>
  <c r="BX783" i="30"/>
  <c r="BW784" i="30"/>
  <c r="BX784" i="30"/>
  <c r="BW785" i="30"/>
  <c r="BX785" i="30"/>
  <c r="BW786" i="30"/>
  <c r="BX786" i="30"/>
  <c r="BW787" i="30"/>
  <c r="BX787" i="30"/>
  <c r="BW788" i="30"/>
  <c r="BX788" i="30"/>
  <c r="BW789" i="30"/>
  <c r="BX789" i="30"/>
  <c r="BW790" i="30"/>
  <c r="BX790" i="30"/>
  <c r="BW791" i="30"/>
  <c r="BX791" i="30"/>
  <c r="BW792" i="30"/>
  <c r="BX792" i="30"/>
  <c r="BW793" i="30"/>
  <c r="BX793" i="30"/>
  <c r="BW794" i="30"/>
  <c r="BX794" i="30"/>
  <c r="BW795" i="30"/>
  <c r="BX795" i="30"/>
  <c r="BW796" i="30"/>
  <c r="BX796" i="30"/>
  <c r="BW797" i="30"/>
  <c r="BX797" i="30"/>
  <c r="BW798" i="30"/>
  <c r="BX798" i="30"/>
  <c r="BW799" i="30"/>
  <c r="BX799" i="30"/>
  <c r="BW800" i="30"/>
  <c r="BX800" i="30"/>
  <c r="BW801" i="30"/>
  <c r="BX801" i="30"/>
  <c r="BW802" i="30"/>
  <c r="BX802" i="30"/>
  <c r="BW803" i="30"/>
  <c r="BX803" i="30"/>
  <c r="BW804" i="30"/>
  <c r="BX804" i="30"/>
  <c r="BW805" i="30"/>
  <c r="BX805" i="30"/>
  <c r="BW806" i="30"/>
  <c r="BX806" i="30"/>
  <c r="BW807" i="30"/>
  <c r="BX807" i="30"/>
  <c r="BW808" i="30"/>
  <c r="BX808" i="30"/>
  <c r="BW809" i="30"/>
  <c r="BX809" i="30"/>
  <c r="BW810" i="30"/>
  <c r="BX810" i="30"/>
  <c r="BW811" i="30"/>
  <c r="BX811" i="30"/>
  <c r="BW812" i="30"/>
  <c r="BX812" i="30"/>
  <c r="BW813" i="30"/>
  <c r="BX813" i="30"/>
  <c r="BW814" i="30"/>
  <c r="BX814" i="30"/>
  <c r="BW815" i="30"/>
  <c r="BX815" i="30"/>
  <c r="BW816" i="30"/>
  <c r="BX816" i="30"/>
  <c r="BW817" i="30"/>
  <c r="BX817" i="30"/>
  <c r="BW818" i="30"/>
  <c r="BX818" i="30"/>
  <c r="BW819" i="30"/>
  <c r="BX819" i="30"/>
  <c r="BW820" i="30"/>
  <c r="BX820" i="30"/>
  <c r="BW821" i="30"/>
  <c r="BX821" i="30"/>
  <c r="BW822" i="30"/>
  <c r="BX822" i="30"/>
  <c r="BW823" i="30"/>
  <c r="BX823" i="30"/>
  <c r="BW824" i="30"/>
  <c r="BX824" i="30"/>
  <c r="BW825" i="30"/>
  <c r="BX825" i="30"/>
  <c r="BW826" i="30"/>
  <c r="BX826" i="30"/>
  <c r="BW827" i="30"/>
  <c r="BX827" i="30"/>
  <c r="BW828" i="30"/>
  <c r="BX828" i="30"/>
  <c r="BW829" i="30"/>
  <c r="BX829" i="30"/>
  <c r="BW830" i="30"/>
  <c r="BX830" i="30"/>
  <c r="BW831" i="30"/>
  <c r="BX831" i="30"/>
  <c r="BW832" i="30"/>
  <c r="BX832" i="30"/>
  <c r="BW833" i="30"/>
  <c r="BX833" i="30"/>
  <c r="BW834" i="30"/>
  <c r="BX834" i="30"/>
  <c r="BW835" i="30"/>
  <c r="BX835" i="30"/>
  <c r="BW836" i="30"/>
  <c r="BX836" i="30"/>
  <c r="BW837" i="30"/>
  <c r="BX837" i="30"/>
  <c r="BW838" i="30"/>
  <c r="BX838" i="30"/>
  <c r="BW839" i="30"/>
  <c r="BX839" i="30"/>
  <c r="BW840" i="30"/>
  <c r="BX840" i="30"/>
  <c r="BW841" i="30"/>
  <c r="BX841" i="30"/>
  <c r="BW842" i="30"/>
  <c r="BX842" i="30"/>
  <c r="BW843" i="30"/>
  <c r="BX843" i="30"/>
  <c r="BW844" i="30"/>
  <c r="BX844" i="30"/>
  <c r="BW845" i="30"/>
  <c r="BX845" i="30"/>
  <c r="BW846" i="30"/>
  <c r="BX846" i="30"/>
  <c r="BW847" i="30"/>
  <c r="BX847" i="30"/>
  <c r="BW848" i="30"/>
  <c r="BX848" i="30"/>
  <c r="BW849" i="30"/>
  <c r="BX849" i="30"/>
  <c r="BW850" i="30"/>
  <c r="BX850" i="30"/>
  <c r="BW851" i="30"/>
  <c r="BX851" i="30"/>
  <c r="BW852" i="30"/>
  <c r="BX852" i="30"/>
  <c r="BW853" i="30"/>
  <c r="BX853" i="30"/>
  <c r="BW854" i="30"/>
  <c r="BX854" i="30"/>
  <c r="BW855" i="30"/>
  <c r="BX855" i="30"/>
  <c r="BW856" i="30"/>
  <c r="BX856" i="30"/>
  <c r="BW857" i="30"/>
  <c r="BX857" i="30"/>
  <c r="BW858" i="30"/>
  <c r="BX858" i="30"/>
  <c r="BW859" i="30"/>
  <c r="BX859" i="30"/>
  <c r="BW860" i="30"/>
  <c r="BX860" i="30"/>
  <c r="BW861" i="30"/>
  <c r="BX861" i="30"/>
  <c r="BW862" i="30"/>
  <c r="BX862" i="30"/>
  <c r="BW863" i="30"/>
  <c r="BX863" i="30"/>
  <c r="BW864" i="30"/>
  <c r="BX864" i="30"/>
  <c r="BW865" i="30"/>
  <c r="BX865" i="30"/>
  <c r="BW866" i="30"/>
  <c r="BX866" i="30"/>
  <c r="BW867" i="30"/>
  <c r="BX867" i="30"/>
  <c r="BW868" i="30"/>
  <c r="BX868" i="30"/>
  <c r="BW869" i="30"/>
  <c r="BX869" i="30"/>
  <c r="BW870" i="30"/>
  <c r="BX870" i="30"/>
  <c r="BW871" i="30"/>
  <c r="BX871" i="30"/>
  <c r="BW872" i="30"/>
  <c r="BX872" i="30"/>
  <c r="BW873" i="30"/>
  <c r="BX873" i="30"/>
  <c r="BW874" i="30"/>
  <c r="BX874" i="30"/>
  <c r="BW875" i="30"/>
  <c r="BX875" i="30"/>
  <c r="BW876" i="30"/>
  <c r="BX876" i="30"/>
  <c r="BW877" i="30"/>
  <c r="BX877" i="30"/>
  <c r="BW878" i="30"/>
  <c r="BX878" i="30"/>
  <c r="BW879" i="30"/>
  <c r="BX879" i="30"/>
  <c r="BW880" i="30"/>
  <c r="BX880" i="30"/>
  <c r="BW881" i="30"/>
  <c r="BX881" i="30"/>
  <c r="BW882" i="30"/>
  <c r="BX882" i="30"/>
  <c r="BW883" i="30"/>
  <c r="BX883" i="30"/>
  <c r="BW884" i="30"/>
  <c r="BX884" i="30"/>
  <c r="BW885" i="30"/>
  <c r="BX885" i="30"/>
  <c r="BW886" i="30"/>
  <c r="BX886" i="30"/>
  <c r="BW887" i="30"/>
  <c r="BX887" i="30"/>
  <c r="BW888" i="30"/>
  <c r="BX888" i="30"/>
  <c r="BW889" i="30"/>
  <c r="BX889" i="30"/>
  <c r="BW890" i="30"/>
  <c r="BX890" i="30"/>
  <c r="BW891" i="30"/>
  <c r="BX891" i="30"/>
  <c r="BW892" i="30"/>
  <c r="BX892" i="30"/>
  <c r="BW893" i="30"/>
  <c r="BX893" i="30"/>
  <c r="BW894" i="30"/>
  <c r="BX894" i="30"/>
  <c r="BW895" i="30"/>
  <c r="BX895" i="30"/>
  <c r="BW896" i="30"/>
  <c r="BX896" i="30"/>
  <c r="BW897" i="30"/>
  <c r="BX897" i="30"/>
  <c r="BW898" i="30"/>
  <c r="BX898" i="30"/>
  <c r="BW899" i="30"/>
  <c r="BX899" i="30"/>
  <c r="BW900" i="30"/>
  <c r="BX900" i="30"/>
  <c r="BW901" i="30"/>
  <c r="BX901" i="30"/>
  <c r="BW902" i="30"/>
  <c r="BX902" i="30"/>
  <c r="BW903" i="30"/>
  <c r="BX903" i="30"/>
  <c r="BW904" i="30"/>
  <c r="BX904" i="30"/>
  <c r="BW905" i="30"/>
  <c r="BX905" i="30"/>
  <c r="BW906" i="30"/>
  <c r="BX906" i="30"/>
  <c r="BW907" i="30"/>
  <c r="BX907" i="30"/>
  <c r="BW908" i="30"/>
  <c r="BX908" i="30"/>
  <c r="BW909" i="30"/>
  <c r="BX909" i="30"/>
  <c r="BW910" i="30"/>
  <c r="BX910" i="30"/>
  <c r="BW911" i="30"/>
  <c r="BX911" i="30"/>
  <c r="BW912" i="30"/>
  <c r="BX912" i="30"/>
  <c r="BW913" i="30"/>
  <c r="BX913" i="30"/>
  <c r="BW914" i="30"/>
  <c r="BX914" i="30"/>
  <c r="BW915" i="30"/>
  <c r="BX915" i="30"/>
  <c r="BW916" i="30"/>
  <c r="BX916" i="30"/>
  <c r="BW917" i="30"/>
  <c r="BX917" i="30"/>
  <c r="BW918" i="30"/>
  <c r="BX918" i="30"/>
  <c r="BW919" i="30"/>
  <c r="BX919" i="30"/>
  <c r="BW920" i="30"/>
  <c r="BX920" i="30"/>
  <c r="BW921" i="30"/>
  <c r="BX921" i="30"/>
  <c r="BW922" i="30"/>
  <c r="BX922" i="30"/>
  <c r="BW923" i="30"/>
  <c r="BX923" i="30"/>
  <c r="BW924" i="30"/>
  <c r="BX924" i="30"/>
  <c r="BW925" i="30"/>
  <c r="BX925" i="30"/>
  <c r="BW926" i="30"/>
  <c r="BX926" i="30"/>
  <c r="BW927" i="30"/>
  <c r="BX927" i="30"/>
  <c r="BW928" i="30"/>
  <c r="BX928" i="30"/>
  <c r="BW929" i="30"/>
  <c r="BX929" i="30"/>
  <c r="BW930" i="30"/>
  <c r="BX930" i="30"/>
  <c r="BW931" i="30"/>
  <c r="BX931" i="30"/>
  <c r="BW932" i="30"/>
  <c r="BX932" i="30"/>
  <c r="BW933" i="30"/>
  <c r="BX933" i="30"/>
  <c r="BW934" i="30"/>
  <c r="BX934" i="30"/>
  <c r="BW935" i="30"/>
  <c r="BX935" i="30"/>
  <c r="BW936" i="30"/>
  <c r="BX936" i="30"/>
  <c r="BW937" i="30"/>
  <c r="BX937" i="30"/>
  <c r="BW938" i="30"/>
  <c r="BX938" i="30"/>
  <c r="BW939" i="30"/>
  <c r="BX939" i="30"/>
  <c r="BW940" i="30"/>
  <c r="BX940" i="30"/>
  <c r="BW941" i="30"/>
  <c r="BX941" i="30"/>
  <c r="BW942" i="30"/>
  <c r="BX942" i="30"/>
  <c r="BW943" i="30"/>
  <c r="BX943" i="30"/>
  <c r="BW944" i="30"/>
  <c r="BX944" i="30"/>
  <c r="BW945" i="30"/>
  <c r="BX945" i="30"/>
  <c r="BW946" i="30"/>
  <c r="BX946" i="30"/>
  <c r="BW947" i="30"/>
  <c r="BX947" i="30"/>
  <c r="BW948" i="30"/>
  <c r="BX948" i="30"/>
  <c r="BW949" i="30"/>
  <c r="BX949" i="30"/>
  <c r="BW950" i="30"/>
  <c r="BX950" i="30"/>
  <c r="BW951" i="30"/>
  <c r="BX951" i="30"/>
  <c r="BW952" i="30"/>
  <c r="BX952" i="30"/>
  <c r="BW953" i="30"/>
  <c r="BX953" i="30"/>
  <c r="BW954" i="30"/>
  <c r="BX954" i="30"/>
  <c r="BW955" i="30"/>
  <c r="BX955" i="30"/>
  <c r="BW956" i="30"/>
  <c r="BX956" i="30"/>
  <c r="BW957" i="30"/>
  <c r="BX957" i="30"/>
  <c r="BW958" i="30"/>
  <c r="BX958" i="30"/>
  <c r="BW959" i="30"/>
  <c r="BX959" i="30"/>
  <c r="BW960" i="30"/>
  <c r="BX960" i="30"/>
  <c r="BW961" i="30"/>
  <c r="BX961" i="30"/>
  <c r="BW962" i="30"/>
  <c r="BX962" i="30"/>
  <c r="BW963" i="30"/>
  <c r="BX963" i="30"/>
  <c r="BW964" i="30"/>
  <c r="BX964" i="30"/>
  <c r="BW965" i="30"/>
  <c r="BX965" i="30"/>
  <c r="BW966" i="30"/>
  <c r="BX966" i="30"/>
  <c r="BW967" i="30"/>
  <c r="BX967" i="30"/>
  <c r="BW968" i="30"/>
  <c r="BX968" i="30"/>
  <c r="BW969" i="30"/>
  <c r="BX969" i="30"/>
  <c r="BW970" i="30"/>
  <c r="BX970" i="30"/>
  <c r="BW971" i="30"/>
  <c r="BX971" i="30"/>
  <c r="BW972" i="30"/>
  <c r="BX972" i="30"/>
  <c r="BW973" i="30"/>
  <c r="BX973" i="30"/>
  <c r="BW974" i="30"/>
  <c r="BX974" i="30"/>
  <c r="BW975" i="30"/>
  <c r="BX975" i="30"/>
  <c r="BW976" i="30"/>
  <c r="BX976" i="30"/>
  <c r="BW977" i="30"/>
  <c r="BX977" i="30"/>
  <c r="BW978" i="30"/>
  <c r="BX978" i="30"/>
  <c r="BW979" i="30"/>
  <c r="BX979" i="30"/>
  <c r="BW980" i="30"/>
  <c r="BX980" i="30"/>
  <c r="BW981" i="30"/>
  <c r="BX981" i="30"/>
  <c r="BW982" i="30"/>
  <c r="BX982" i="30"/>
  <c r="BW983" i="30"/>
  <c r="BX983" i="30"/>
  <c r="BW984" i="30"/>
  <c r="BX984" i="30"/>
  <c r="BW985" i="30"/>
  <c r="BX985" i="30"/>
  <c r="BY3" i="30"/>
  <c r="BO760" i="30"/>
  <c r="BO761" i="30"/>
  <c r="BO762" i="30"/>
  <c r="BO763" i="30"/>
  <c r="BO764" i="30"/>
  <c r="BO765" i="30"/>
  <c r="BO766" i="30"/>
  <c r="BO767" i="30"/>
  <c r="BO768" i="30"/>
  <c r="BO769" i="30"/>
  <c r="BO770" i="30"/>
  <c r="BO771" i="30"/>
  <c r="BO772" i="30"/>
  <c r="BO773" i="30"/>
  <c r="BO774" i="30"/>
  <c r="BO775" i="30"/>
  <c r="BO776" i="30"/>
  <c r="BO777" i="30"/>
  <c r="BO778" i="30"/>
  <c r="BO779" i="30"/>
  <c r="BO780" i="30"/>
  <c r="BO781" i="30"/>
  <c r="BO782" i="30"/>
  <c r="BO783" i="30"/>
  <c r="BO784" i="30"/>
  <c r="BO785" i="30"/>
  <c r="BO786" i="30"/>
  <c r="BO787" i="30"/>
  <c r="BO788" i="30"/>
  <c r="BO789" i="30"/>
  <c r="BO790" i="30"/>
  <c r="BO791" i="30"/>
  <c r="BO792" i="30"/>
  <c r="BO793" i="30"/>
  <c r="BO794" i="30"/>
  <c r="BO795" i="30"/>
  <c r="BO796" i="30"/>
  <c r="BO797" i="30"/>
  <c r="BO798" i="30"/>
  <c r="BO799" i="30"/>
  <c r="BO800" i="30"/>
  <c r="BO801" i="30"/>
  <c r="BO802" i="30"/>
  <c r="BO803" i="30"/>
  <c r="BO804" i="30"/>
  <c r="BO805" i="30"/>
  <c r="BO806" i="30"/>
  <c r="BO807" i="30"/>
  <c r="BO808" i="30"/>
  <c r="BO809" i="30"/>
  <c r="BO810" i="30"/>
  <c r="BO811" i="30"/>
  <c r="BO812" i="30"/>
  <c r="BO813" i="30"/>
  <c r="BO814" i="30"/>
  <c r="BO815" i="30"/>
  <c r="BO816" i="30"/>
  <c r="BO817" i="30"/>
  <c r="BO818" i="30"/>
  <c r="BO819" i="30"/>
  <c r="BO820" i="30"/>
  <c r="BO821" i="30"/>
  <c r="BO822" i="30"/>
  <c r="BO823" i="30"/>
  <c r="BO824" i="30"/>
  <c r="BO825" i="30"/>
  <c r="BO826" i="30"/>
  <c r="BO827" i="30"/>
  <c r="BO828" i="30"/>
  <c r="BO829" i="30"/>
  <c r="BO830" i="30"/>
  <c r="BO831" i="30"/>
  <c r="BO832" i="30"/>
  <c r="BO833" i="30"/>
  <c r="BO834" i="30"/>
  <c r="BO835" i="30"/>
  <c r="BO836" i="30"/>
  <c r="BO837" i="30"/>
  <c r="BO838" i="30"/>
  <c r="BO839" i="30"/>
  <c r="BO840" i="30"/>
  <c r="BO841" i="30"/>
  <c r="BO842" i="30"/>
  <c r="BO843" i="30"/>
  <c r="BO844" i="30"/>
  <c r="BO845" i="30"/>
  <c r="BO846" i="30"/>
  <c r="BO847" i="30"/>
  <c r="BO848" i="30"/>
  <c r="BO849" i="30"/>
  <c r="BO850" i="30"/>
  <c r="BO851" i="30"/>
  <c r="BO852" i="30"/>
  <c r="BO853" i="30"/>
  <c r="BO854" i="30"/>
  <c r="BO855" i="30"/>
  <c r="BO856" i="30"/>
  <c r="BO857" i="30"/>
  <c r="BO858" i="30"/>
  <c r="BO859" i="30"/>
  <c r="BO860" i="30"/>
  <c r="BO861" i="30"/>
  <c r="BO862" i="30"/>
  <c r="BO863" i="30"/>
  <c r="BO864" i="30"/>
  <c r="BO865" i="30"/>
  <c r="BO866" i="30"/>
  <c r="BO867" i="30"/>
  <c r="BO868" i="30"/>
  <c r="BO869" i="30"/>
  <c r="BO870" i="30"/>
  <c r="BO871" i="30"/>
  <c r="BO872" i="30"/>
  <c r="BO873" i="30"/>
  <c r="BO874" i="30"/>
  <c r="BO875" i="30"/>
  <c r="BO876" i="30"/>
  <c r="BO877" i="30"/>
  <c r="BO878" i="30"/>
  <c r="BO879" i="30"/>
  <c r="BO880" i="30"/>
  <c r="BO881" i="30"/>
  <c r="BO882" i="30"/>
  <c r="BO883" i="30"/>
  <c r="BO884" i="30"/>
  <c r="BO885" i="30"/>
  <c r="BO886" i="30"/>
  <c r="BO887" i="30"/>
  <c r="BO888" i="30"/>
  <c r="BO889" i="30"/>
  <c r="BO890" i="30"/>
  <c r="BO891" i="30"/>
  <c r="BO892" i="30"/>
  <c r="BO893" i="30"/>
  <c r="BO894" i="30"/>
  <c r="BO895" i="30"/>
  <c r="BO896" i="30"/>
  <c r="BO897" i="30"/>
  <c r="BO898" i="30"/>
  <c r="BO899" i="30"/>
  <c r="BO900" i="30"/>
  <c r="BO901" i="30"/>
  <c r="BO902" i="30"/>
  <c r="BO903" i="30"/>
  <c r="BO904" i="30"/>
  <c r="BO905" i="30"/>
  <c r="BO906" i="30"/>
  <c r="BO907" i="30"/>
  <c r="BO908" i="30"/>
  <c r="BO909" i="30"/>
  <c r="BO910" i="30"/>
  <c r="BO911" i="30"/>
  <c r="BO912" i="30"/>
  <c r="BO913" i="30"/>
  <c r="BO914" i="30"/>
  <c r="BO915" i="30"/>
  <c r="BO916" i="30"/>
  <c r="BO917" i="30"/>
  <c r="BO918" i="30"/>
  <c r="BO919" i="30"/>
  <c r="BO920" i="30"/>
  <c r="BO921" i="30"/>
  <c r="BO922" i="30"/>
  <c r="BO923" i="30"/>
  <c r="BO924" i="30"/>
  <c r="BO925" i="30"/>
  <c r="BO926" i="30"/>
  <c r="BO927" i="30"/>
  <c r="BO928" i="30"/>
  <c r="BO929" i="30"/>
  <c r="BO930" i="30"/>
  <c r="BO931" i="30"/>
  <c r="BO932" i="30"/>
  <c r="BO933" i="30"/>
  <c r="BO934" i="30"/>
  <c r="BO935" i="30"/>
  <c r="BO936" i="30"/>
  <c r="BO937" i="30"/>
  <c r="BO938" i="30"/>
  <c r="BO939" i="30"/>
  <c r="BO940" i="30"/>
  <c r="BO941" i="30"/>
  <c r="BO942" i="30"/>
  <c r="BO943" i="30"/>
  <c r="BO944" i="30"/>
  <c r="BO945" i="30"/>
  <c r="BO946" i="30"/>
  <c r="BO947" i="30"/>
  <c r="BO948" i="30"/>
  <c r="BO949" i="30"/>
  <c r="BO950" i="30"/>
  <c r="BO951" i="30"/>
  <c r="BO952" i="30"/>
  <c r="BO953" i="30"/>
  <c r="BO954" i="30"/>
  <c r="BO955" i="30"/>
  <c r="BO956" i="30"/>
  <c r="BO957" i="30"/>
  <c r="BO958" i="30"/>
  <c r="BO959" i="30"/>
  <c r="BO960" i="30"/>
  <c r="BO961" i="30"/>
  <c r="BO962" i="30"/>
  <c r="BO963" i="30"/>
  <c r="BO964" i="30"/>
  <c r="BO965" i="30"/>
  <c r="BO966" i="30"/>
  <c r="BO967" i="30"/>
  <c r="BO968" i="30"/>
  <c r="BO969" i="30"/>
  <c r="BO970" i="30"/>
  <c r="BO971" i="30"/>
  <c r="BO972" i="30"/>
  <c r="BO973" i="30"/>
  <c r="BO974" i="30"/>
  <c r="BO975" i="30"/>
  <c r="BO976" i="30"/>
  <c r="BO977" i="30"/>
  <c r="BO978" i="30"/>
  <c r="BO979" i="30"/>
  <c r="BO980" i="30"/>
  <c r="BO981" i="30"/>
  <c r="BO982" i="30"/>
  <c r="BO983" i="30"/>
  <c r="BO984" i="30"/>
  <c r="BO985" i="30"/>
  <c r="BO986" i="30"/>
  <c r="BO987" i="30"/>
  <c r="BO988" i="30"/>
  <c r="BO989" i="30"/>
  <c r="BO990" i="30"/>
  <c r="BO991" i="30"/>
  <c r="BO992" i="30"/>
  <c r="BO993" i="30"/>
  <c r="BO994" i="30"/>
  <c r="BO995" i="30"/>
  <c r="BO996" i="30"/>
  <c r="BO997" i="30"/>
  <c r="BO998" i="30"/>
  <c r="BO999" i="30"/>
  <c r="BO1000" i="30"/>
  <c r="BO1001" i="30"/>
  <c r="BO1002" i="30"/>
  <c r="BO1003" i="30"/>
  <c r="BO1004" i="30"/>
  <c r="BO1005" i="30"/>
  <c r="BO1006" i="30"/>
  <c r="BO1007" i="30"/>
  <c r="BO1008" i="30"/>
  <c r="BO1009" i="30"/>
  <c r="BO1010" i="30"/>
  <c r="BO1011" i="30"/>
  <c r="BO1012" i="30"/>
  <c r="BO1013" i="30"/>
  <c r="BO1014" i="30"/>
  <c r="BO1015" i="30"/>
  <c r="BO1016" i="30"/>
  <c r="BO1017" i="30"/>
  <c r="BO1018" i="30"/>
  <c r="BO1019" i="30"/>
  <c r="BO1020" i="30"/>
  <c r="BO1021" i="30"/>
  <c r="BO1022" i="30"/>
  <c r="BO1023" i="30"/>
  <c r="BO1024" i="30"/>
  <c r="BO1025" i="30"/>
  <c r="BO1026" i="30"/>
  <c r="BO1027" i="30"/>
  <c r="BO1028" i="30"/>
  <c r="BO1029" i="30"/>
  <c r="BO1030" i="30"/>
  <c r="BO1031" i="30"/>
  <c r="BO1032" i="30"/>
  <c r="BO1033" i="30"/>
  <c r="BO1034" i="30"/>
  <c r="BO1035" i="30"/>
  <c r="BO1036" i="30"/>
  <c r="BO1037" i="30"/>
  <c r="BO1038" i="30"/>
  <c r="BO1039" i="30"/>
  <c r="BO1040" i="30"/>
  <c r="BO1041" i="30"/>
  <c r="BO1042" i="30"/>
  <c r="BO1043" i="30"/>
  <c r="BO1044" i="30"/>
  <c r="BO1045" i="30"/>
  <c r="BO1046" i="30"/>
  <c r="BO1047" i="30"/>
  <c r="BO1048" i="30"/>
  <c r="BO1049" i="30"/>
  <c r="BO1050" i="30"/>
  <c r="BO1051" i="30"/>
  <c r="BO1052" i="30"/>
  <c r="BO1053" i="30"/>
  <c r="BO1054" i="30"/>
  <c r="BO1055" i="30"/>
  <c r="BO1056" i="30"/>
  <c r="BO1057" i="30"/>
  <c r="BO1058" i="30"/>
  <c r="BO1059" i="30"/>
  <c r="BO1060" i="30"/>
  <c r="BO1061" i="30"/>
  <c r="BO1062" i="30"/>
  <c r="BO1063" i="30"/>
  <c r="BO1064" i="30"/>
  <c r="BO1065" i="30"/>
  <c r="BO1066" i="30"/>
  <c r="BO1067" i="30"/>
  <c r="BO1068" i="30"/>
  <c r="BO1069" i="30"/>
  <c r="BO1070" i="30"/>
  <c r="BO1071" i="30"/>
  <c r="BO1072" i="30"/>
  <c r="BO1073" i="30"/>
  <c r="BO1074" i="30"/>
  <c r="BO1075" i="30"/>
  <c r="BO1076" i="30"/>
  <c r="BO1077" i="30"/>
  <c r="BO1078" i="30"/>
  <c r="BO1079" i="30"/>
  <c r="BO1080" i="30"/>
  <c r="BO1081" i="30"/>
  <c r="BO1082" i="30"/>
  <c r="BO1083" i="30"/>
  <c r="BO1084" i="30"/>
  <c r="BO1085" i="30"/>
  <c r="BO1086" i="30"/>
  <c r="BO1087" i="30"/>
  <c r="BO1088" i="30"/>
  <c r="BO1089" i="30"/>
  <c r="BO1090" i="30"/>
  <c r="BO1091" i="30"/>
  <c r="BO1092" i="30"/>
  <c r="BO1093" i="30"/>
  <c r="BO1094" i="30"/>
  <c r="BO1095" i="30"/>
  <c r="BO1096" i="30"/>
  <c r="BO1097" i="30"/>
  <c r="BO1098" i="30"/>
  <c r="BO1099" i="30"/>
  <c r="BO1100" i="30"/>
  <c r="BO1101" i="30"/>
  <c r="BO1102" i="30"/>
  <c r="BO1103" i="30"/>
  <c r="BO1104" i="30"/>
  <c r="BO1105" i="30"/>
  <c r="BO1106" i="30"/>
  <c r="BO1107" i="30"/>
  <c r="BO1108" i="30"/>
  <c r="BO1109" i="30"/>
  <c r="BO1110" i="30"/>
  <c r="BO1111" i="30"/>
  <c r="BO1112" i="30"/>
  <c r="BO1113" i="30"/>
  <c r="BO1114" i="30"/>
  <c r="BO1115" i="30"/>
  <c r="BO1116" i="30"/>
  <c r="BO1117" i="30"/>
  <c r="BO1118" i="30"/>
  <c r="BO1119" i="30"/>
  <c r="BO1120" i="30"/>
  <c r="BO1121" i="30"/>
  <c r="BO1122" i="30"/>
  <c r="BO1123" i="30"/>
  <c r="BO1124" i="30"/>
  <c r="BO1125" i="30"/>
  <c r="BO1126" i="30"/>
  <c r="BO1127" i="30"/>
  <c r="BO1128" i="30"/>
  <c r="BO1129" i="30"/>
  <c r="BO1130" i="30"/>
  <c r="BO1131" i="30"/>
  <c r="BO1132" i="30"/>
  <c r="BO1133" i="30"/>
  <c r="BO1134" i="30"/>
  <c r="BO1135" i="30"/>
  <c r="BO1136" i="30"/>
  <c r="BO1137" i="30"/>
  <c r="BO1138" i="30"/>
  <c r="BO1139" i="30"/>
  <c r="BO1140" i="30"/>
  <c r="BO1141" i="30"/>
  <c r="BO1142" i="30"/>
  <c r="BO1143" i="30"/>
  <c r="BO1144" i="30"/>
  <c r="BO1145" i="30"/>
  <c r="BO1146" i="30"/>
  <c r="BO1147" i="30"/>
  <c r="BO1148" i="30"/>
  <c r="BO1149" i="30"/>
  <c r="BO1150" i="30"/>
  <c r="BO1151" i="30"/>
  <c r="BO1152" i="30"/>
  <c r="BO1153" i="30"/>
  <c r="BO1154" i="30"/>
  <c r="BO1155" i="30"/>
  <c r="BO1156" i="30"/>
  <c r="BO1157" i="30"/>
  <c r="BO1158" i="30"/>
  <c r="BO1159" i="30"/>
  <c r="BO1160" i="30"/>
  <c r="BO1161" i="30"/>
  <c r="BO1162" i="30"/>
  <c r="BO1163" i="30"/>
  <c r="BO1164" i="30"/>
  <c r="BO1165" i="30"/>
  <c r="BO1166" i="30"/>
  <c r="BO1167" i="30"/>
  <c r="BO1168" i="30"/>
  <c r="BO1169" i="30"/>
  <c r="BO1170" i="30"/>
  <c r="BO1171" i="30"/>
  <c r="BO1172" i="30"/>
  <c r="BO1173" i="30"/>
  <c r="BO1174" i="30"/>
  <c r="BO1175" i="30"/>
  <c r="BO1176" i="30"/>
  <c r="BO1177" i="30"/>
  <c r="BO1178" i="30"/>
  <c r="BO1179" i="30"/>
  <c r="BO1180" i="30"/>
  <c r="BO1181" i="30"/>
  <c r="BO1182" i="30"/>
  <c r="BO1183" i="30"/>
  <c r="BO1184" i="30"/>
  <c r="BO1185" i="30"/>
  <c r="BO1186" i="30"/>
  <c r="BO1187" i="30"/>
  <c r="BO1188" i="30"/>
  <c r="BO1189" i="30"/>
  <c r="BO1190" i="30"/>
  <c r="BO1191" i="30"/>
  <c r="BO1192" i="30"/>
  <c r="BO1193" i="30"/>
  <c r="BO1194" i="30"/>
  <c r="BO1195" i="30"/>
  <c r="BO1196" i="30"/>
  <c r="BO1197" i="30"/>
  <c r="BO1198" i="30"/>
  <c r="BO1199" i="30"/>
  <c r="BO1200" i="30"/>
  <c r="BO1201" i="30"/>
  <c r="BO1202" i="30"/>
  <c r="BO1203" i="30"/>
  <c r="BO1204" i="30"/>
  <c r="BO1205" i="30"/>
  <c r="BO1206" i="30"/>
  <c r="BO1207" i="30"/>
  <c r="BO1208" i="30"/>
  <c r="BO1209" i="30"/>
  <c r="BO1210" i="30"/>
  <c r="BO1211" i="30"/>
  <c r="BO1212" i="30"/>
  <c r="BO1213" i="30"/>
  <c r="BO1214" i="30"/>
  <c r="BO1215" i="30"/>
  <c r="BO1216" i="30"/>
  <c r="BO1217" i="30"/>
  <c r="BO1218" i="30"/>
  <c r="BO1219" i="30"/>
  <c r="BO1220" i="30"/>
  <c r="BO1221" i="30"/>
  <c r="BO1222" i="30"/>
  <c r="BO1223" i="30"/>
  <c r="BO1224" i="30"/>
  <c r="BO1225" i="30"/>
  <c r="BO1226" i="30"/>
  <c r="BO1227" i="30"/>
  <c r="BO1228" i="30"/>
  <c r="BO1229" i="30"/>
  <c r="BO1230" i="30"/>
  <c r="BO1231" i="30"/>
  <c r="BO1232" i="30"/>
  <c r="BO1233" i="30"/>
  <c r="BO1234" i="30"/>
  <c r="BO1235" i="30"/>
  <c r="BO1236" i="30"/>
  <c r="BO1237" i="30"/>
  <c r="BO1238" i="30"/>
  <c r="BO1239" i="30"/>
  <c r="BO1240" i="30"/>
  <c r="BO1241" i="30"/>
  <c r="BO1242" i="30"/>
  <c r="BO1243" i="30"/>
  <c r="BO1244" i="30"/>
  <c r="BO1245" i="30"/>
  <c r="BO1246" i="30"/>
  <c r="BO1247" i="30"/>
  <c r="BO1248" i="30"/>
  <c r="BO1249" i="30"/>
  <c r="BO1250" i="30"/>
  <c r="BO1251" i="30"/>
  <c r="BO1252" i="30"/>
  <c r="BO1253" i="30"/>
  <c r="BO1254" i="30"/>
  <c r="BO1255" i="30"/>
  <c r="BO1256" i="30"/>
  <c r="BO1257" i="30"/>
  <c r="BO1258" i="30"/>
  <c r="BO1259" i="30"/>
  <c r="BO1260" i="30"/>
  <c r="BO1261" i="30"/>
  <c r="BQ4" i="30"/>
  <c r="BW986" i="30"/>
  <c r="BW987" i="30"/>
  <c r="BW988" i="30"/>
  <c r="BY4" i="30"/>
  <c r="BX986" i="30"/>
  <c r="BX987" i="30"/>
  <c r="BX988" i="30"/>
  <c r="BZ3" i="30"/>
  <c r="BY2" i="30"/>
  <c r="BR4" i="30"/>
  <c r="BR5" i="30"/>
  <c r="BR6" i="30"/>
  <c r="BR7" i="30"/>
  <c r="BR8" i="30"/>
  <c r="BR9" i="30"/>
  <c r="BR10" i="30"/>
  <c r="BR11" i="30"/>
  <c r="BR12" i="30"/>
  <c r="BR13" i="30"/>
  <c r="BR14" i="30"/>
  <c r="BR15" i="30"/>
  <c r="BR16" i="30"/>
  <c r="BR17" i="30"/>
  <c r="BR18" i="30"/>
  <c r="BR19" i="30"/>
  <c r="BR20" i="30"/>
  <c r="BR21" i="30"/>
  <c r="BR22" i="30"/>
  <c r="BR23" i="30"/>
  <c r="BR24" i="30"/>
  <c r="BR25" i="30"/>
  <c r="BR26" i="30"/>
  <c r="BR27" i="30"/>
  <c r="BR28" i="30"/>
  <c r="BR29" i="30"/>
  <c r="BR30" i="30"/>
  <c r="BR31" i="30"/>
  <c r="BR32" i="30"/>
  <c r="BR33" i="30"/>
  <c r="BR34" i="30"/>
  <c r="BR35" i="30"/>
  <c r="BR36" i="30"/>
  <c r="BR37" i="30"/>
  <c r="BR38" i="30"/>
  <c r="BR39" i="30"/>
  <c r="BR40" i="30"/>
  <c r="BR41" i="30"/>
  <c r="BR42" i="30"/>
  <c r="BR43" i="30"/>
  <c r="BR44" i="30"/>
  <c r="BR45" i="30"/>
  <c r="BR46" i="30"/>
  <c r="BR47" i="30"/>
  <c r="BR48" i="30"/>
  <c r="BR49" i="30"/>
  <c r="BR50" i="30"/>
  <c r="BR51" i="30"/>
  <c r="BR52" i="30"/>
  <c r="BR53" i="30"/>
  <c r="BR54" i="30"/>
  <c r="BR55" i="30"/>
  <c r="BR56" i="30"/>
  <c r="BR57" i="30"/>
  <c r="BR58" i="30"/>
  <c r="BR59" i="30"/>
  <c r="BR60" i="30"/>
  <c r="BR61" i="30"/>
  <c r="BR62" i="30"/>
  <c r="BR63" i="30"/>
  <c r="BR64" i="30"/>
  <c r="BR65" i="30"/>
  <c r="BR66" i="30"/>
  <c r="BR67" i="30"/>
  <c r="BR68" i="30"/>
  <c r="BR69" i="30"/>
  <c r="BR70" i="30"/>
  <c r="BR71" i="30"/>
  <c r="BR72" i="30"/>
  <c r="BR73" i="30"/>
  <c r="BR74" i="30"/>
  <c r="BR75" i="30"/>
  <c r="BR76" i="30"/>
  <c r="BR77" i="30"/>
  <c r="BR78" i="30"/>
  <c r="BR79" i="30"/>
  <c r="BR80" i="30"/>
  <c r="BR81" i="30"/>
  <c r="BR82" i="30"/>
  <c r="BR83" i="30"/>
  <c r="BR84" i="30"/>
  <c r="BR85" i="30"/>
  <c r="BR86" i="30"/>
  <c r="BR87" i="30"/>
  <c r="BR88" i="30"/>
  <c r="BR89" i="30"/>
  <c r="BR90" i="30"/>
  <c r="BR91" i="30"/>
  <c r="BR92" i="30"/>
  <c r="BR93" i="30"/>
  <c r="BR94" i="30"/>
  <c r="BR95" i="30"/>
  <c r="BR96" i="30"/>
  <c r="BR97" i="30"/>
  <c r="BR98" i="30"/>
  <c r="BR99" i="30"/>
  <c r="BR100" i="30"/>
  <c r="BR101" i="30"/>
  <c r="BR102" i="30"/>
  <c r="BR103" i="30"/>
  <c r="BR104" i="30"/>
  <c r="BR105" i="30"/>
  <c r="BR106" i="30"/>
  <c r="BR107" i="30"/>
  <c r="BR108" i="30"/>
  <c r="BR109" i="30"/>
  <c r="BR110" i="30"/>
  <c r="BR111" i="30"/>
  <c r="BR112" i="30"/>
  <c r="BR113" i="30"/>
  <c r="BR114" i="30"/>
  <c r="BR115" i="30"/>
  <c r="BR116" i="30"/>
  <c r="BR117" i="30"/>
  <c r="BR118" i="30"/>
  <c r="BR119" i="30"/>
  <c r="BR120" i="30"/>
  <c r="BR121" i="30"/>
  <c r="BR122" i="30"/>
  <c r="BR123" i="30"/>
  <c r="BR124" i="30"/>
  <c r="BR125" i="30"/>
  <c r="BR126" i="30"/>
  <c r="BR127" i="30"/>
  <c r="BR128" i="30"/>
  <c r="BR129" i="30"/>
  <c r="BR130" i="30"/>
  <c r="BR131" i="30"/>
  <c r="BR132" i="30"/>
  <c r="BR133" i="30"/>
  <c r="BR134" i="30"/>
  <c r="BR135" i="30"/>
  <c r="BR136" i="30"/>
  <c r="BR137" i="30"/>
  <c r="BR138" i="30"/>
  <c r="BR139" i="30"/>
  <c r="BR140" i="30"/>
  <c r="BR141" i="30"/>
  <c r="BR142" i="30"/>
  <c r="BR143" i="30"/>
  <c r="BR144" i="30"/>
  <c r="BR145" i="30"/>
  <c r="BR146" i="30"/>
  <c r="BR147" i="30"/>
  <c r="BR148" i="30"/>
  <c r="BR149" i="30"/>
  <c r="BR150" i="30"/>
  <c r="BR151" i="30"/>
  <c r="BR152" i="30"/>
  <c r="BR153" i="30"/>
  <c r="BR154" i="30"/>
  <c r="BR155" i="30"/>
  <c r="BR156" i="30"/>
  <c r="BR157" i="30"/>
  <c r="BR158" i="30"/>
  <c r="BR159" i="30"/>
  <c r="BR160" i="30"/>
  <c r="BR161" i="30"/>
  <c r="BR162" i="30"/>
  <c r="BR163" i="30"/>
  <c r="BR164" i="30"/>
  <c r="BR165" i="30"/>
  <c r="BR166" i="30"/>
  <c r="BR167" i="30"/>
  <c r="BR168" i="30"/>
  <c r="BR169" i="30"/>
  <c r="BR170" i="30"/>
  <c r="BR171" i="30"/>
  <c r="BR172" i="30"/>
  <c r="BR173" i="30"/>
  <c r="BR174" i="30"/>
  <c r="BR175" i="30"/>
  <c r="BR176" i="30"/>
  <c r="BR177" i="30"/>
  <c r="BR178" i="30"/>
  <c r="BR179" i="30"/>
  <c r="BR180" i="30"/>
  <c r="BR181" i="30"/>
  <c r="BR182" i="30"/>
  <c r="BR183" i="30"/>
  <c r="BR184" i="30"/>
  <c r="BR185" i="30"/>
  <c r="BR186" i="30"/>
  <c r="BR187" i="30"/>
  <c r="BR188" i="30"/>
  <c r="BR189" i="30"/>
  <c r="BR190" i="30"/>
  <c r="BR191" i="30"/>
  <c r="BR192" i="30"/>
  <c r="BR193" i="30"/>
  <c r="BR194" i="30"/>
  <c r="BR195" i="30"/>
  <c r="BR196" i="30"/>
  <c r="BR197" i="30"/>
  <c r="BR198" i="30"/>
  <c r="BR199" i="30"/>
  <c r="BR200" i="30"/>
  <c r="BR201" i="30"/>
  <c r="BR202" i="30"/>
  <c r="BR203" i="30"/>
  <c r="BR204" i="30"/>
  <c r="BR205" i="30"/>
  <c r="BR206" i="30"/>
  <c r="BR207" i="30"/>
  <c r="BR208" i="30"/>
  <c r="BR209" i="30"/>
  <c r="BR210" i="30"/>
  <c r="BR211" i="30"/>
  <c r="BR212" i="30"/>
  <c r="BR213" i="30"/>
  <c r="BR214" i="30"/>
  <c r="BR215" i="30"/>
  <c r="BR216" i="30"/>
  <c r="BR217" i="30"/>
  <c r="BR218" i="30"/>
  <c r="BR219" i="30"/>
  <c r="BR220" i="30"/>
  <c r="BR221" i="30"/>
  <c r="BR222" i="30"/>
  <c r="BR223" i="30"/>
  <c r="BR224" i="30"/>
  <c r="BR225" i="30"/>
  <c r="BR226" i="30"/>
  <c r="BR227" i="30"/>
  <c r="BR228" i="30"/>
  <c r="BR229" i="30"/>
  <c r="BR230" i="30"/>
  <c r="BR231" i="30"/>
  <c r="BR232" i="30"/>
  <c r="BR233" i="30"/>
  <c r="BR234" i="30"/>
  <c r="BR235" i="30"/>
  <c r="BR236" i="30"/>
  <c r="BR237" i="30"/>
  <c r="BR238" i="30"/>
  <c r="BR239" i="30"/>
  <c r="BR240" i="30"/>
  <c r="BR241" i="30"/>
  <c r="BR242" i="30"/>
  <c r="BR243" i="30"/>
  <c r="BR244" i="30"/>
  <c r="BR245" i="30"/>
  <c r="BR246" i="30"/>
  <c r="BR247" i="30"/>
  <c r="BR248" i="30"/>
  <c r="BR249" i="30"/>
  <c r="BR250" i="30"/>
  <c r="BR251" i="30"/>
  <c r="BR252" i="30"/>
  <c r="BR253" i="30"/>
  <c r="BR254" i="30"/>
  <c r="BR255" i="30"/>
  <c r="BR256" i="30"/>
  <c r="BR257" i="30"/>
  <c r="BR258" i="30"/>
  <c r="BR259" i="30"/>
  <c r="BR260" i="30"/>
  <c r="BR261" i="30"/>
  <c r="BR262" i="30"/>
  <c r="BR263" i="30"/>
  <c r="BR264" i="30"/>
  <c r="BR265" i="30"/>
  <c r="BR266" i="30"/>
  <c r="BR267" i="30"/>
  <c r="BR268" i="30"/>
  <c r="BR269" i="30"/>
  <c r="BR270" i="30"/>
  <c r="BR271" i="30"/>
  <c r="BR272" i="30"/>
  <c r="BR273" i="30"/>
  <c r="BR274" i="30"/>
  <c r="BR275" i="30"/>
  <c r="BR276" i="30"/>
  <c r="BR277" i="30"/>
  <c r="BR278" i="30"/>
  <c r="BR279" i="30"/>
  <c r="BR280" i="30"/>
  <c r="BR281" i="30"/>
  <c r="BR282" i="30"/>
  <c r="BR283" i="30"/>
  <c r="BR284" i="30"/>
  <c r="BR285" i="30"/>
  <c r="BR286" i="30"/>
  <c r="BR287" i="30"/>
  <c r="BR288" i="30"/>
  <c r="BR289" i="30"/>
  <c r="BR290" i="30"/>
  <c r="BR291" i="30"/>
  <c r="BR292" i="30"/>
  <c r="BR293" i="30"/>
  <c r="BR294" i="30"/>
  <c r="BR295" i="30"/>
  <c r="BR296" i="30"/>
  <c r="BR297" i="30"/>
  <c r="BR298" i="30"/>
  <c r="BR299" i="30"/>
  <c r="BR300" i="30"/>
  <c r="BR301" i="30"/>
  <c r="BR302" i="30"/>
  <c r="BR303" i="30"/>
  <c r="BR304" i="30"/>
  <c r="BR305" i="30"/>
  <c r="BR306" i="30"/>
  <c r="BR307" i="30"/>
  <c r="BR308" i="30"/>
  <c r="BR309" i="30"/>
  <c r="BR310" i="30"/>
  <c r="BR311" i="30"/>
  <c r="BR312" i="30"/>
  <c r="BR313" i="30"/>
  <c r="BR314" i="30"/>
  <c r="BR315" i="30"/>
  <c r="BR316" i="30"/>
  <c r="BR317" i="30"/>
  <c r="BR318" i="30"/>
  <c r="BR319" i="30"/>
  <c r="BR320" i="30"/>
  <c r="BR321" i="30"/>
  <c r="BR322" i="30"/>
  <c r="BR323" i="30"/>
  <c r="BR324" i="30"/>
  <c r="BR325" i="30"/>
  <c r="BR326" i="30"/>
  <c r="BR327" i="30"/>
  <c r="BR328" i="30"/>
  <c r="BR329" i="30"/>
  <c r="BR330" i="30"/>
  <c r="BR331" i="30"/>
  <c r="BR332" i="30"/>
  <c r="BR333" i="30"/>
  <c r="BR334" i="30"/>
  <c r="BR335" i="30"/>
  <c r="BR336" i="30"/>
  <c r="BR337" i="30"/>
  <c r="BR338" i="30"/>
  <c r="BR339" i="30"/>
  <c r="BR340" i="30"/>
  <c r="BR341" i="30"/>
  <c r="BR342" i="30"/>
  <c r="BR343" i="30"/>
  <c r="BR344" i="30"/>
  <c r="BR345" i="30"/>
  <c r="BR346" i="30"/>
  <c r="BR347" i="30"/>
  <c r="BR348" i="30"/>
  <c r="BR349" i="30"/>
  <c r="BR350" i="30"/>
  <c r="BR351" i="30"/>
  <c r="BR352" i="30"/>
  <c r="BR353" i="30"/>
  <c r="BR354" i="30"/>
  <c r="BR355" i="30"/>
  <c r="BR356" i="30"/>
  <c r="BR357" i="30"/>
  <c r="BR358" i="30"/>
  <c r="BR359" i="30"/>
  <c r="BR360" i="30"/>
  <c r="BR361" i="30"/>
  <c r="BR362" i="30"/>
  <c r="BR363" i="30"/>
  <c r="BR364" i="30"/>
  <c r="BR365" i="30"/>
  <c r="BR366" i="30"/>
  <c r="BR367" i="30"/>
  <c r="BR368" i="30"/>
  <c r="BR369" i="30"/>
  <c r="BR370" i="30"/>
  <c r="BR371" i="30"/>
  <c r="BR372" i="30"/>
  <c r="BR373" i="30"/>
  <c r="BR374" i="30"/>
  <c r="BR375" i="30"/>
  <c r="BR376" i="30"/>
  <c r="BR377" i="30"/>
  <c r="BR378" i="30"/>
  <c r="BR379" i="30"/>
  <c r="BR380" i="30"/>
  <c r="BR381" i="30"/>
  <c r="BR382" i="30"/>
  <c r="BR383" i="30"/>
  <c r="BR384" i="30"/>
  <c r="BR385" i="30"/>
  <c r="BR386" i="30"/>
  <c r="BR387" i="30"/>
  <c r="BR388" i="30"/>
  <c r="BR389" i="30"/>
  <c r="BR390" i="30"/>
  <c r="BR391" i="30"/>
  <c r="BR392" i="30"/>
  <c r="BR393" i="30"/>
  <c r="BR394" i="30"/>
  <c r="BR395" i="30"/>
  <c r="BR396" i="30"/>
  <c r="BR397" i="30"/>
  <c r="BR398" i="30"/>
  <c r="BR399" i="30"/>
  <c r="BR400" i="30"/>
  <c r="BR401" i="30"/>
  <c r="BR402" i="30"/>
  <c r="BR403" i="30"/>
  <c r="BR404" i="30"/>
  <c r="BR405" i="30"/>
  <c r="BR406" i="30"/>
  <c r="BR407" i="30"/>
  <c r="BR408" i="30"/>
  <c r="BR409" i="30"/>
  <c r="BR410" i="30"/>
  <c r="BR411" i="30"/>
  <c r="BR412" i="30"/>
  <c r="BR413" i="30"/>
  <c r="BR414" i="30"/>
  <c r="BR415" i="30"/>
  <c r="BR416" i="30"/>
  <c r="BR417" i="30"/>
  <c r="BR418" i="30"/>
  <c r="BR419" i="30"/>
  <c r="BR420" i="30"/>
  <c r="BR421" i="30"/>
  <c r="BR422" i="30"/>
  <c r="BR423" i="30"/>
  <c r="BR424" i="30"/>
  <c r="BR425" i="30"/>
  <c r="BR426" i="30"/>
  <c r="BR427" i="30"/>
  <c r="BR428" i="30"/>
  <c r="BR429" i="30"/>
  <c r="BR430" i="30"/>
  <c r="BR431" i="30"/>
  <c r="BR432" i="30"/>
  <c r="BR433" i="30"/>
  <c r="BR434" i="30"/>
  <c r="BR435" i="30"/>
  <c r="BR436" i="30"/>
  <c r="BR437" i="30"/>
  <c r="BR438" i="30"/>
  <c r="BR439" i="30"/>
  <c r="BR440" i="30"/>
  <c r="BR441" i="30"/>
  <c r="BR442" i="30"/>
  <c r="BR443" i="30"/>
  <c r="BR444" i="30"/>
  <c r="BR445" i="30"/>
  <c r="BR446" i="30"/>
  <c r="BR447" i="30"/>
  <c r="BR448" i="30"/>
  <c r="BR449" i="30"/>
  <c r="BR450" i="30"/>
  <c r="BR451" i="30"/>
  <c r="BR452" i="30"/>
  <c r="BR453" i="30"/>
  <c r="BR454" i="30"/>
  <c r="BR455" i="30"/>
  <c r="BR456" i="30"/>
  <c r="BR457" i="30"/>
  <c r="BR458" i="30"/>
  <c r="BR459" i="30"/>
  <c r="BR460" i="30"/>
  <c r="BR461" i="30"/>
  <c r="BP760" i="30"/>
  <c r="BP761" i="30"/>
  <c r="BP762" i="30"/>
  <c r="BP763" i="30"/>
  <c r="BP764" i="30"/>
  <c r="BP765" i="30"/>
  <c r="BP766" i="30"/>
  <c r="BP767" i="30"/>
  <c r="BP768" i="30"/>
  <c r="BP769" i="30"/>
  <c r="BP770" i="30"/>
  <c r="BP771" i="30"/>
  <c r="BP772" i="30"/>
  <c r="BP773" i="30"/>
  <c r="BP774" i="30"/>
  <c r="BP775" i="30"/>
  <c r="BP776" i="30"/>
  <c r="BP777" i="30"/>
  <c r="BP778" i="30"/>
  <c r="BP779" i="30"/>
  <c r="BP780" i="30"/>
  <c r="BP781" i="30"/>
  <c r="BP782" i="30"/>
  <c r="BP783" i="30"/>
  <c r="BP784" i="30"/>
  <c r="BP785" i="30"/>
  <c r="BP786" i="30"/>
  <c r="BP787" i="30"/>
  <c r="BP788" i="30"/>
  <c r="BP789" i="30"/>
  <c r="BP790" i="30"/>
  <c r="BP791" i="30"/>
  <c r="BP792" i="30"/>
  <c r="BP793" i="30"/>
  <c r="BP794" i="30"/>
  <c r="BP795" i="30"/>
  <c r="BP796" i="30"/>
  <c r="BP797" i="30"/>
  <c r="BP798" i="30"/>
  <c r="BP799" i="30"/>
  <c r="BP800" i="30"/>
  <c r="BP801" i="30"/>
  <c r="BP802" i="30"/>
  <c r="BP803" i="30"/>
  <c r="BP804" i="30"/>
  <c r="BP805" i="30"/>
  <c r="BP806" i="30"/>
  <c r="BP807" i="30"/>
  <c r="BP808" i="30"/>
  <c r="BP809" i="30"/>
  <c r="BP810" i="30"/>
  <c r="BP811" i="30"/>
  <c r="BP812" i="30"/>
  <c r="BP813" i="30"/>
  <c r="BP814" i="30"/>
  <c r="BP815" i="30"/>
  <c r="BP816" i="30"/>
  <c r="BP817" i="30"/>
  <c r="BP818" i="30"/>
  <c r="BP819" i="30"/>
  <c r="BP820" i="30"/>
  <c r="BP821" i="30"/>
  <c r="BP822" i="30"/>
  <c r="BP823" i="30"/>
  <c r="BP824" i="30"/>
  <c r="BP825" i="30"/>
  <c r="BP826" i="30"/>
  <c r="BP827" i="30"/>
  <c r="BP828" i="30"/>
  <c r="BP829" i="30"/>
  <c r="BP830" i="30"/>
  <c r="BP831" i="30"/>
  <c r="BP832" i="30"/>
  <c r="BP833" i="30"/>
  <c r="BP834" i="30"/>
  <c r="BP835" i="30"/>
  <c r="BP836" i="30"/>
  <c r="BP837" i="30"/>
  <c r="BP838" i="30"/>
  <c r="BP839" i="30"/>
  <c r="BP840" i="30"/>
  <c r="BP841" i="30"/>
  <c r="BP842" i="30"/>
  <c r="BP843" i="30"/>
  <c r="BP844" i="30"/>
  <c r="BP845" i="30"/>
  <c r="BP846" i="30"/>
  <c r="BP847" i="30"/>
  <c r="BP848" i="30"/>
  <c r="BP849" i="30"/>
  <c r="BP850" i="30"/>
  <c r="BP851" i="30"/>
  <c r="BP852" i="30"/>
  <c r="BP853" i="30"/>
  <c r="BP854" i="30"/>
  <c r="BP855" i="30"/>
  <c r="BP856" i="30"/>
  <c r="BP857" i="30"/>
  <c r="BP858" i="30"/>
  <c r="BP859" i="30"/>
  <c r="BP860" i="30"/>
  <c r="BP861" i="30"/>
  <c r="BP862" i="30"/>
  <c r="BP863" i="30"/>
  <c r="BP864" i="30"/>
  <c r="BP865" i="30"/>
  <c r="BP866" i="30"/>
  <c r="BP867" i="30"/>
  <c r="BP868" i="30"/>
  <c r="BP869" i="30"/>
  <c r="BP870" i="30"/>
  <c r="BP871" i="30"/>
  <c r="BP872" i="30"/>
  <c r="BP873" i="30"/>
  <c r="BP874" i="30"/>
  <c r="BP875" i="30"/>
  <c r="BP876" i="30"/>
  <c r="BP877" i="30"/>
  <c r="BP878" i="30"/>
  <c r="BP879" i="30"/>
  <c r="BP880" i="30"/>
  <c r="BP881" i="30"/>
  <c r="BP882" i="30"/>
  <c r="BP883" i="30"/>
  <c r="BP884" i="30"/>
  <c r="BP885" i="30"/>
  <c r="BP886" i="30"/>
  <c r="BP887" i="30"/>
  <c r="BP888" i="30"/>
  <c r="BP889" i="30"/>
  <c r="BP890" i="30"/>
  <c r="BP891" i="30"/>
  <c r="BP892" i="30"/>
  <c r="BP893" i="30"/>
  <c r="BP894" i="30"/>
  <c r="BP895" i="30"/>
  <c r="BP896" i="30"/>
  <c r="BP897" i="30"/>
  <c r="BP898" i="30"/>
  <c r="BP899" i="30"/>
  <c r="BP900" i="30"/>
  <c r="BP901" i="30"/>
  <c r="BP902" i="30"/>
  <c r="BP903" i="30"/>
  <c r="BP904" i="30"/>
  <c r="BP905" i="30"/>
  <c r="BP906" i="30"/>
  <c r="BP907" i="30"/>
  <c r="BP908" i="30"/>
  <c r="BP909" i="30"/>
  <c r="BP910" i="30"/>
  <c r="BP911" i="30"/>
  <c r="BP912" i="30"/>
  <c r="BP913" i="30"/>
  <c r="BP914" i="30"/>
  <c r="BP915" i="30"/>
  <c r="BP916" i="30"/>
  <c r="BP917" i="30"/>
  <c r="BP918" i="30"/>
  <c r="BP919" i="30"/>
  <c r="BP920" i="30"/>
  <c r="BP921" i="30"/>
  <c r="BP922" i="30"/>
  <c r="BP923" i="30"/>
  <c r="BP924" i="30"/>
  <c r="BP925" i="30"/>
  <c r="BP926" i="30"/>
  <c r="BP927" i="30"/>
  <c r="BP928" i="30"/>
  <c r="BP929" i="30"/>
  <c r="BP930" i="30"/>
  <c r="BP931" i="30"/>
  <c r="BP932" i="30"/>
  <c r="BP933" i="30"/>
  <c r="BP934" i="30"/>
  <c r="BP935" i="30"/>
  <c r="BP936" i="30"/>
  <c r="BP937" i="30"/>
  <c r="BP938" i="30"/>
  <c r="BP939" i="30"/>
  <c r="BP940" i="30"/>
  <c r="BP941" i="30"/>
  <c r="BP942" i="30"/>
  <c r="BP943" i="30"/>
  <c r="BP944" i="30"/>
  <c r="BP945" i="30"/>
  <c r="BP946" i="30"/>
  <c r="BP947" i="30"/>
  <c r="BP948" i="30"/>
  <c r="BP949" i="30"/>
  <c r="BP950" i="30"/>
  <c r="BP951" i="30"/>
  <c r="BP952" i="30"/>
  <c r="BP953" i="30"/>
  <c r="BP954" i="30"/>
  <c r="BP955" i="30"/>
  <c r="BP956" i="30"/>
  <c r="BP957" i="30"/>
  <c r="BP958" i="30"/>
  <c r="BP959" i="30"/>
  <c r="BP960" i="30"/>
  <c r="BP961" i="30"/>
  <c r="BP962" i="30"/>
  <c r="BP963" i="30"/>
  <c r="BP964" i="30"/>
  <c r="BP965" i="30"/>
  <c r="BP966" i="30"/>
  <c r="BP967" i="30"/>
  <c r="BP968" i="30"/>
  <c r="BP969" i="30"/>
  <c r="BP970" i="30"/>
  <c r="BP971" i="30"/>
  <c r="BP972" i="30"/>
  <c r="BP973" i="30"/>
  <c r="BP974" i="30"/>
  <c r="BP975" i="30"/>
  <c r="BP976" i="30"/>
  <c r="BP977" i="30"/>
  <c r="BP978" i="30"/>
  <c r="BP979" i="30"/>
  <c r="BP980" i="30"/>
  <c r="BP981" i="30"/>
  <c r="BP982" i="30"/>
  <c r="BP983" i="30"/>
  <c r="BP984" i="30"/>
  <c r="BP985" i="30"/>
  <c r="BP986" i="30"/>
  <c r="BP987" i="30"/>
  <c r="BP988" i="30"/>
  <c r="BP989" i="30"/>
  <c r="BP990" i="30"/>
  <c r="BP991" i="30"/>
  <c r="BP992" i="30"/>
  <c r="BP993" i="30"/>
  <c r="BP994" i="30"/>
  <c r="BP995" i="30"/>
  <c r="BP996" i="30"/>
  <c r="BP997" i="30"/>
  <c r="BP998" i="30"/>
  <c r="BP999" i="30"/>
  <c r="BP1000" i="30"/>
  <c r="BP1001" i="30"/>
  <c r="BP1002" i="30"/>
  <c r="BP1003" i="30"/>
  <c r="BP1004" i="30"/>
  <c r="BP1005" i="30"/>
  <c r="BP1006" i="30"/>
  <c r="BP1007" i="30"/>
  <c r="BP1008" i="30"/>
  <c r="BP1009" i="30"/>
  <c r="BP1010" i="30"/>
  <c r="BP1011" i="30"/>
  <c r="BP1012" i="30"/>
  <c r="BP1013" i="30"/>
  <c r="BP1014" i="30"/>
  <c r="BP1015" i="30"/>
  <c r="BP1016" i="30"/>
  <c r="BP1017" i="30"/>
  <c r="BP1018" i="30"/>
  <c r="BP1019" i="30"/>
  <c r="BP1020" i="30"/>
  <c r="BP1021" i="30"/>
  <c r="BP1022" i="30"/>
  <c r="BP1023" i="30"/>
  <c r="BP1024" i="30"/>
  <c r="BP1025" i="30"/>
  <c r="BP1026" i="30"/>
  <c r="BP1027" i="30"/>
  <c r="BP1028" i="30"/>
  <c r="BP1029" i="30"/>
  <c r="BP1030" i="30"/>
  <c r="BP1031" i="30"/>
  <c r="BP1032" i="30"/>
  <c r="BP1033" i="30"/>
  <c r="BP1034" i="30"/>
  <c r="BP1035" i="30"/>
  <c r="BP1036" i="30"/>
  <c r="BP1037" i="30"/>
  <c r="BP1038" i="30"/>
  <c r="BP1039" i="30"/>
  <c r="BP1040" i="30"/>
  <c r="BP1041" i="30"/>
  <c r="BP1042" i="30"/>
  <c r="BP1043" i="30"/>
  <c r="BP1044" i="30"/>
  <c r="BP1045" i="30"/>
  <c r="BP1046" i="30"/>
  <c r="BP1047" i="30"/>
  <c r="BP1048" i="30"/>
  <c r="BP1049" i="30"/>
  <c r="BP1050" i="30"/>
  <c r="BP1051" i="30"/>
  <c r="BP1052" i="30"/>
  <c r="BP1053" i="30"/>
  <c r="BP1054" i="30"/>
  <c r="BP1055" i="30"/>
  <c r="BP1056" i="30"/>
  <c r="BP1057" i="30"/>
  <c r="BP1058" i="30"/>
  <c r="BP1059" i="30"/>
  <c r="BP1060" i="30"/>
  <c r="BP1061" i="30"/>
  <c r="BP1062" i="30"/>
  <c r="BP1063" i="30"/>
  <c r="BP1064" i="30"/>
  <c r="BP1065" i="30"/>
  <c r="BP1066" i="30"/>
  <c r="BP1067" i="30"/>
  <c r="BP1068" i="30"/>
  <c r="BP1069" i="30"/>
  <c r="BP1070" i="30"/>
  <c r="BP1071" i="30"/>
  <c r="BP1072" i="30"/>
  <c r="BP1073" i="30"/>
  <c r="BP1074" i="30"/>
  <c r="BP1075" i="30"/>
  <c r="BP1076" i="30"/>
  <c r="BP1077" i="30"/>
  <c r="BP1078" i="30"/>
  <c r="BP1079" i="30"/>
  <c r="BP1080" i="30"/>
  <c r="BP1081" i="30"/>
  <c r="BP1082" i="30"/>
  <c r="BP1083" i="30"/>
  <c r="BP1084" i="30"/>
  <c r="BP1085" i="30"/>
  <c r="BP1086" i="30"/>
  <c r="BP1087" i="30"/>
  <c r="BP1088" i="30"/>
  <c r="BP1089" i="30"/>
  <c r="BP1090" i="30"/>
  <c r="BP1091" i="30"/>
  <c r="BP1092" i="30"/>
  <c r="BP1093" i="30"/>
  <c r="BP1094" i="30"/>
  <c r="BP1095" i="30"/>
  <c r="BP1096" i="30"/>
  <c r="BP1097" i="30"/>
  <c r="BP1098" i="30"/>
  <c r="BP1099" i="30"/>
  <c r="BP1100" i="30"/>
  <c r="BP1101" i="30"/>
  <c r="BP1102" i="30"/>
  <c r="BP1103" i="30"/>
  <c r="BP1104" i="30"/>
  <c r="BP1105" i="30"/>
  <c r="BP1106" i="30"/>
  <c r="BP1107" i="30"/>
  <c r="BP1108" i="30"/>
  <c r="BP1109" i="30"/>
  <c r="BP1110" i="30"/>
  <c r="BP1111" i="30"/>
  <c r="BP1112" i="30"/>
  <c r="BP1113" i="30"/>
  <c r="BP1114" i="30"/>
  <c r="BP1115" i="30"/>
  <c r="BP1116" i="30"/>
  <c r="BP1117" i="30"/>
  <c r="BP1118" i="30"/>
  <c r="BP1119" i="30"/>
  <c r="BP1120" i="30"/>
  <c r="BP1121" i="30"/>
  <c r="BP1122" i="30"/>
  <c r="BP1123" i="30"/>
  <c r="BP1124" i="30"/>
  <c r="BP1125" i="30"/>
  <c r="BP1126" i="30"/>
  <c r="BP1127" i="30"/>
  <c r="BP1128" i="30"/>
  <c r="BP1129" i="30"/>
  <c r="BP1130" i="30"/>
  <c r="BP1131" i="30"/>
  <c r="BP1132" i="30"/>
  <c r="BP1133" i="30"/>
  <c r="BP1134" i="30"/>
  <c r="BP1135" i="30"/>
  <c r="BP1136" i="30"/>
  <c r="BP1137" i="30"/>
  <c r="BP1138" i="30"/>
  <c r="BP1139" i="30"/>
  <c r="BP1140" i="30"/>
  <c r="BP1141" i="30"/>
  <c r="BP1142" i="30"/>
  <c r="BP1143" i="30"/>
  <c r="BP1144" i="30"/>
  <c r="BP1145" i="30"/>
  <c r="BP1146" i="30"/>
  <c r="BP1147" i="30"/>
  <c r="BP1148" i="30"/>
  <c r="BP1149" i="30"/>
  <c r="BP1150" i="30"/>
  <c r="BP1151" i="30"/>
  <c r="BP1152" i="30"/>
  <c r="BP1153" i="30"/>
  <c r="BP1154" i="30"/>
  <c r="BP1155" i="30"/>
  <c r="BP1156" i="30"/>
  <c r="BP1157" i="30"/>
  <c r="BP1158" i="30"/>
  <c r="BP1159" i="30"/>
  <c r="BP1160" i="30"/>
  <c r="BP1161" i="30"/>
  <c r="BP1162" i="30"/>
  <c r="BP1163" i="30"/>
  <c r="BP1164" i="30"/>
  <c r="BP1165" i="30"/>
  <c r="BP1166" i="30"/>
  <c r="BP1167" i="30"/>
  <c r="BP1168" i="30"/>
  <c r="BP1169" i="30"/>
  <c r="BP1170" i="30"/>
  <c r="BP1171" i="30"/>
  <c r="BP1172" i="30"/>
  <c r="BP1173" i="30"/>
  <c r="BP1174" i="30"/>
  <c r="BP1175" i="30"/>
  <c r="BP1176" i="30"/>
  <c r="BP1177" i="30"/>
  <c r="BP1178" i="30"/>
  <c r="BP1179" i="30"/>
  <c r="BP1180" i="30"/>
  <c r="BP1181" i="30"/>
  <c r="BP1182" i="30"/>
  <c r="BP1183" i="30"/>
  <c r="BP1184" i="30"/>
  <c r="BP1185" i="30"/>
  <c r="BP1186" i="30"/>
  <c r="BP1187" i="30"/>
  <c r="BP1188" i="30"/>
  <c r="BP1189" i="30"/>
  <c r="BP1190" i="30"/>
  <c r="BP1191" i="30"/>
  <c r="BP1192" i="30"/>
  <c r="BP1193" i="30"/>
  <c r="BP1194" i="30"/>
  <c r="BP1195" i="30"/>
  <c r="BP1196" i="30"/>
  <c r="BP1197" i="30"/>
  <c r="BP1198" i="30"/>
  <c r="BP1199" i="30"/>
  <c r="BP1200" i="30"/>
  <c r="BP1201" i="30"/>
  <c r="BP1202" i="30"/>
  <c r="BP1203" i="30"/>
  <c r="BP1204" i="30"/>
  <c r="BP1205" i="30"/>
  <c r="BP1206" i="30"/>
  <c r="BP1207" i="30"/>
  <c r="BP1208" i="30"/>
  <c r="BP1209" i="30"/>
  <c r="BP1210" i="30"/>
  <c r="BP1211" i="30"/>
  <c r="BP1212" i="30"/>
  <c r="BP1213" i="30"/>
  <c r="BP1214" i="30"/>
  <c r="BP1215" i="30"/>
  <c r="BP1216" i="30"/>
  <c r="BP1217" i="30"/>
  <c r="BP1218" i="30"/>
  <c r="BP1219" i="30"/>
  <c r="BP1220" i="30"/>
  <c r="BP1221" i="30"/>
  <c r="BP1222" i="30"/>
  <c r="BP1223" i="30"/>
  <c r="BP1224" i="30"/>
  <c r="BP1225" i="30"/>
  <c r="BP1226" i="30"/>
  <c r="BP1227" i="30"/>
  <c r="BP1228" i="30"/>
  <c r="BP1229" i="30"/>
  <c r="BP1230" i="30"/>
  <c r="BP1231" i="30"/>
  <c r="BP1232" i="30"/>
  <c r="BP1233" i="30"/>
  <c r="BP1234" i="30"/>
  <c r="BP1235" i="30"/>
  <c r="BP1236" i="30"/>
  <c r="BP1237" i="30"/>
  <c r="BP1238" i="30"/>
  <c r="BP1239" i="30"/>
  <c r="BP1240" i="30"/>
  <c r="BP1241" i="30"/>
  <c r="BP1242" i="30"/>
  <c r="BP1243" i="30"/>
  <c r="BP1244" i="30"/>
  <c r="BP1245" i="30"/>
  <c r="BP1246" i="30"/>
  <c r="BP1247" i="30"/>
  <c r="BP1248" i="30"/>
  <c r="BP1249" i="30"/>
  <c r="BP1250" i="30"/>
  <c r="BP1251" i="30"/>
  <c r="BP1252" i="30"/>
  <c r="BP1253" i="30"/>
  <c r="BP1254" i="30"/>
  <c r="BP1255" i="30"/>
  <c r="BP1256" i="30"/>
  <c r="BP1257" i="30"/>
  <c r="BP1258" i="30"/>
  <c r="BP1259" i="30"/>
  <c r="BP1260" i="30"/>
  <c r="BP1261" i="30"/>
  <c r="BR3" i="30"/>
  <c r="BQ3" i="30"/>
  <c r="BQ2" i="30"/>
  <c r="BJ4" i="30"/>
  <c r="BJ5" i="30"/>
  <c r="BJ6" i="30"/>
  <c r="BJ7" i="30"/>
  <c r="BJ8" i="30"/>
  <c r="BJ9" i="30"/>
  <c r="BJ10" i="30"/>
  <c r="BJ11" i="30"/>
  <c r="BJ12" i="30"/>
  <c r="BJ13" i="30"/>
  <c r="BJ14" i="30"/>
  <c r="BJ15" i="30"/>
  <c r="BJ16" i="30"/>
  <c r="BJ17" i="30"/>
  <c r="BJ18" i="30"/>
  <c r="BJ19" i="30"/>
  <c r="BJ20" i="30"/>
  <c r="BJ21" i="30"/>
  <c r="BJ22" i="30"/>
  <c r="BJ23" i="30"/>
  <c r="BJ24" i="30"/>
  <c r="BJ25" i="30"/>
  <c r="BJ26" i="30"/>
  <c r="BJ27" i="30"/>
  <c r="BJ28" i="30"/>
  <c r="BJ29" i="30"/>
  <c r="BJ30" i="30"/>
  <c r="BJ31" i="30"/>
  <c r="BJ32" i="30"/>
  <c r="BJ33" i="30"/>
  <c r="BJ34" i="30"/>
  <c r="BJ35" i="30"/>
  <c r="BJ36" i="30"/>
  <c r="BJ37" i="30"/>
  <c r="BJ38" i="30"/>
  <c r="BJ39" i="30"/>
  <c r="BJ40" i="30"/>
  <c r="BJ41" i="30"/>
  <c r="BJ42" i="30"/>
  <c r="BJ43" i="30"/>
  <c r="BJ44" i="30"/>
  <c r="BJ45" i="30"/>
  <c r="BJ46" i="30"/>
  <c r="BJ47" i="30"/>
  <c r="BJ48" i="30"/>
  <c r="BJ49" i="30"/>
  <c r="BJ50" i="30"/>
  <c r="BJ51" i="30"/>
  <c r="BJ52" i="30"/>
  <c r="BJ53" i="30"/>
  <c r="BJ54" i="30"/>
  <c r="BJ55" i="30"/>
  <c r="BJ56" i="30"/>
  <c r="BJ57" i="30"/>
  <c r="BJ58" i="30"/>
  <c r="BJ59" i="30"/>
  <c r="BJ60" i="30"/>
  <c r="BJ61" i="30"/>
  <c r="BJ62" i="30"/>
  <c r="BJ63" i="30"/>
  <c r="BJ64" i="30"/>
  <c r="BJ65" i="30"/>
  <c r="BJ66" i="30"/>
  <c r="BJ67" i="30"/>
  <c r="BJ68" i="30"/>
  <c r="BJ69" i="30"/>
  <c r="BJ70" i="30"/>
  <c r="BJ71" i="30"/>
  <c r="BJ72" i="30"/>
  <c r="BJ73" i="30"/>
  <c r="BJ74" i="30"/>
  <c r="BJ75" i="30"/>
  <c r="BJ76" i="30"/>
  <c r="BJ77" i="30"/>
  <c r="BJ78" i="30"/>
  <c r="BJ79" i="30"/>
  <c r="BJ80" i="30"/>
  <c r="BJ81" i="30"/>
  <c r="BJ82" i="30"/>
  <c r="BJ83" i="30"/>
  <c r="BJ84" i="30"/>
  <c r="BJ85" i="30"/>
  <c r="BJ86" i="30"/>
  <c r="BJ87" i="30"/>
  <c r="BJ88" i="30"/>
  <c r="BJ89" i="30"/>
  <c r="BJ90" i="30"/>
  <c r="BJ91" i="30"/>
  <c r="BJ92" i="30"/>
  <c r="BJ93" i="30"/>
  <c r="BJ94" i="30"/>
  <c r="BJ95" i="30"/>
  <c r="BJ96" i="30"/>
  <c r="BJ97" i="30"/>
  <c r="BJ98" i="30"/>
  <c r="BJ99" i="30"/>
  <c r="BJ100" i="30"/>
  <c r="BJ101" i="30"/>
  <c r="BJ102" i="30"/>
  <c r="BJ103" i="30"/>
  <c r="BJ104" i="30"/>
  <c r="BJ105" i="30"/>
  <c r="BJ106" i="30"/>
  <c r="BJ107" i="30"/>
  <c r="BJ108" i="30"/>
  <c r="BJ109" i="30"/>
  <c r="BJ110" i="30"/>
  <c r="BJ111" i="30"/>
  <c r="BJ112" i="30"/>
  <c r="BJ113" i="30"/>
  <c r="BJ114" i="30"/>
  <c r="BJ115" i="30"/>
  <c r="BJ116" i="30"/>
  <c r="BJ117" i="30"/>
  <c r="BJ118" i="30"/>
  <c r="BJ119" i="30"/>
  <c r="BJ120" i="30"/>
  <c r="BJ121" i="30"/>
  <c r="BJ122" i="30"/>
  <c r="BJ123" i="30"/>
  <c r="BJ124" i="30"/>
  <c r="BJ125" i="30"/>
  <c r="BJ126" i="30"/>
  <c r="BJ127" i="30"/>
  <c r="BJ128" i="30"/>
  <c r="BJ129" i="30"/>
  <c r="BJ130" i="30"/>
  <c r="BJ131" i="30"/>
  <c r="BJ132" i="30"/>
  <c r="BJ133" i="30"/>
  <c r="BJ134" i="30"/>
  <c r="BJ135" i="30"/>
  <c r="BJ136" i="30"/>
  <c r="BJ137" i="30"/>
  <c r="BJ138" i="30"/>
  <c r="BJ139" i="30"/>
  <c r="BJ140" i="30"/>
  <c r="BJ141" i="30"/>
  <c r="BJ142" i="30"/>
  <c r="BJ143" i="30"/>
  <c r="BJ144" i="30"/>
  <c r="BJ145" i="30"/>
  <c r="BJ146" i="30"/>
  <c r="BJ147" i="30"/>
  <c r="BJ148" i="30"/>
  <c r="BJ149" i="30"/>
  <c r="BJ150" i="30"/>
  <c r="BJ151" i="30"/>
  <c r="BJ152" i="30"/>
  <c r="BJ153" i="30"/>
  <c r="BJ154" i="30"/>
  <c r="BJ155" i="30"/>
  <c r="BJ156" i="30"/>
  <c r="BJ157" i="30"/>
  <c r="BJ158" i="30"/>
  <c r="BJ159" i="30"/>
  <c r="BJ160" i="30"/>
  <c r="BJ161" i="30"/>
  <c r="BJ162" i="30"/>
  <c r="BJ163" i="30"/>
  <c r="BJ164" i="30"/>
  <c r="BJ165" i="30"/>
  <c r="BJ166" i="30"/>
  <c r="BJ167" i="30"/>
  <c r="BJ168" i="30"/>
  <c r="BJ169" i="30"/>
  <c r="BJ170" i="30"/>
  <c r="BJ171" i="30"/>
  <c r="BJ172" i="30"/>
  <c r="BJ173" i="30"/>
  <c r="BJ174" i="30"/>
  <c r="BJ175" i="30"/>
  <c r="BJ176" i="30"/>
  <c r="BJ177" i="30"/>
  <c r="BJ178" i="30"/>
  <c r="BJ179" i="30"/>
  <c r="BJ180" i="30"/>
  <c r="BJ181" i="30"/>
  <c r="BJ182" i="30"/>
  <c r="BJ183" i="30"/>
  <c r="BJ184" i="30"/>
  <c r="BJ185" i="30"/>
  <c r="BJ186" i="30"/>
  <c r="BJ187" i="30"/>
  <c r="BJ188" i="30"/>
  <c r="BJ189" i="30"/>
  <c r="BJ190" i="30"/>
  <c r="BJ191" i="30"/>
  <c r="BJ192" i="30"/>
  <c r="BJ193" i="30"/>
  <c r="BJ194" i="30"/>
  <c r="BJ195" i="30"/>
  <c r="BJ196" i="30"/>
  <c r="BJ197" i="30"/>
  <c r="BJ198" i="30"/>
  <c r="BJ199" i="30"/>
  <c r="BJ200" i="30"/>
  <c r="BJ201" i="30"/>
  <c r="BJ202" i="30"/>
  <c r="BJ203" i="30"/>
  <c r="BJ204" i="30"/>
  <c r="BJ205" i="30"/>
  <c r="BJ206" i="30"/>
  <c r="BJ207" i="30"/>
  <c r="BJ208" i="30"/>
  <c r="BJ209" i="30"/>
  <c r="BJ210" i="30"/>
  <c r="BJ211" i="30"/>
  <c r="BJ212" i="30"/>
  <c r="BJ213" i="30"/>
  <c r="BJ214" i="30"/>
  <c r="BJ215" i="30"/>
  <c r="BJ216" i="30"/>
  <c r="BJ217" i="30"/>
  <c r="BJ218" i="30"/>
  <c r="BJ219" i="30"/>
  <c r="BJ220" i="30"/>
  <c r="BJ221" i="30"/>
  <c r="BJ222" i="30"/>
  <c r="BJ223" i="30"/>
  <c r="BJ224" i="30"/>
  <c r="BJ225" i="30"/>
  <c r="BJ226" i="30"/>
  <c r="BJ227" i="30"/>
  <c r="BJ228" i="30"/>
  <c r="BJ229" i="30"/>
  <c r="BJ230" i="30"/>
  <c r="BJ231" i="30"/>
  <c r="BJ232" i="30"/>
  <c r="BJ233" i="30"/>
  <c r="BJ234" i="30"/>
  <c r="BJ235" i="30"/>
  <c r="BJ236" i="30"/>
  <c r="BJ237" i="30"/>
  <c r="BJ238" i="30"/>
  <c r="BJ239" i="30"/>
  <c r="BJ240" i="30"/>
  <c r="BJ241" i="30"/>
  <c r="BJ242" i="30"/>
  <c r="BJ243" i="30"/>
  <c r="BJ244" i="30"/>
  <c r="BJ245" i="30"/>
  <c r="BJ246" i="30"/>
  <c r="BJ247" i="30"/>
  <c r="BJ248" i="30"/>
  <c r="BJ249" i="30"/>
  <c r="BJ250" i="30"/>
  <c r="BJ251" i="30"/>
  <c r="BJ252" i="30"/>
  <c r="BJ253" i="30"/>
  <c r="BJ254" i="30"/>
  <c r="BJ255" i="30"/>
  <c r="BJ256" i="30"/>
  <c r="BJ257" i="30"/>
  <c r="BJ258" i="30"/>
  <c r="BJ259" i="30"/>
  <c r="BJ260" i="30"/>
  <c r="BJ261" i="30"/>
  <c r="BJ262" i="30"/>
  <c r="BJ263" i="30"/>
  <c r="BJ264" i="30"/>
  <c r="BJ265" i="30"/>
  <c r="BJ266" i="30"/>
  <c r="BJ267" i="30"/>
  <c r="BJ268" i="30"/>
  <c r="BJ269" i="30"/>
  <c r="BJ270" i="30"/>
  <c r="BJ271" i="30"/>
  <c r="BJ272" i="30"/>
  <c r="BJ273" i="30"/>
  <c r="BJ274" i="30"/>
  <c r="BJ275" i="30"/>
  <c r="BJ276" i="30"/>
  <c r="BJ277" i="30"/>
  <c r="BJ278" i="30"/>
  <c r="BJ279" i="30"/>
  <c r="BJ280" i="30"/>
  <c r="BJ281" i="30"/>
  <c r="BJ282" i="30"/>
  <c r="BJ283" i="30"/>
  <c r="BJ284" i="30"/>
  <c r="BJ285" i="30"/>
  <c r="BJ286" i="30"/>
  <c r="BJ287" i="30"/>
  <c r="BJ288" i="30"/>
  <c r="BJ289" i="30"/>
  <c r="BJ290" i="30"/>
  <c r="BJ291" i="30"/>
  <c r="BJ292" i="30"/>
  <c r="BJ293" i="30"/>
  <c r="BJ294" i="30"/>
  <c r="BJ295" i="30"/>
  <c r="BJ296" i="30"/>
  <c r="BJ297" i="30"/>
  <c r="BJ298" i="30"/>
  <c r="BJ299" i="30"/>
  <c r="BJ300" i="30"/>
  <c r="BJ301" i="30"/>
  <c r="BJ302" i="30"/>
  <c r="BJ303" i="30"/>
  <c r="BJ304" i="30"/>
  <c r="BJ305" i="30"/>
  <c r="BJ306" i="30"/>
  <c r="BJ307" i="30"/>
  <c r="BJ308" i="30"/>
  <c r="BJ309" i="30"/>
  <c r="BJ310" i="30"/>
  <c r="BJ311" i="30"/>
  <c r="BJ312" i="30"/>
  <c r="BJ313" i="30"/>
  <c r="BJ314" i="30"/>
  <c r="BJ315" i="30"/>
  <c r="BJ316" i="30"/>
  <c r="BJ317" i="30"/>
  <c r="BJ318" i="30"/>
  <c r="BJ319" i="30"/>
  <c r="BJ320" i="30"/>
  <c r="BJ321" i="30"/>
  <c r="BJ322" i="30"/>
  <c r="BJ323" i="30"/>
  <c r="BJ324" i="30"/>
  <c r="BJ325" i="30"/>
  <c r="BJ326" i="30"/>
  <c r="BJ327" i="30"/>
  <c r="BJ328" i="30"/>
  <c r="BJ329" i="30"/>
  <c r="BJ330" i="30"/>
  <c r="BJ331" i="30"/>
  <c r="BJ332" i="30"/>
  <c r="BJ333" i="30"/>
  <c r="BJ334" i="30"/>
  <c r="BJ335" i="30"/>
  <c r="BJ336" i="30"/>
  <c r="BJ337" i="30"/>
  <c r="BJ338" i="30"/>
  <c r="BJ339" i="30"/>
  <c r="BJ340" i="30"/>
  <c r="BJ341" i="30"/>
  <c r="BJ342" i="30"/>
  <c r="BJ343" i="30"/>
  <c r="BJ344" i="30"/>
  <c r="BJ345" i="30"/>
  <c r="BJ346" i="30"/>
  <c r="BJ347" i="30"/>
  <c r="BJ348" i="30"/>
  <c r="BJ349" i="30"/>
  <c r="BJ350" i="30"/>
  <c r="BJ351" i="30"/>
  <c r="BJ352" i="30"/>
  <c r="BJ353" i="30"/>
  <c r="BJ354" i="30"/>
  <c r="BJ355" i="30"/>
  <c r="BJ356" i="30"/>
  <c r="BJ357" i="30"/>
  <c r="BJ358" i="30"/>
  <c r="BJ359" i="30"/>
  <c r="BJ360" i="30"/>
  <c r="BJ361" i="30"/>
  <c r="BJ362" i="30"/>
  <c r="BJ363" i="30"/>
  <c r="BJ364" i="30"/>
  <c r="BJ365" i="30"/>
  <c r="BJ366" i="30"/>
  <c r="BJ367" i="30"/>
  <c r="BJ368" i="30"/>
  <c r="BJ369" i="30"/>
  <c r="BJ370" i="30"/>
  <c r="BJ371" i="30"/>
  <c r="BJ372" i="30"/>
  <c r="BJ373" i="30"/>
  <c r="BJ374" i="30"/>
  <c r="BJ375" i="30"/>
  <c r="BJ376" i="30"/>
  <c r="BJ377" i="30"/>
  <c r="BJ378" i="30"/>
  <c r="BJ379" i="30"/>
  <c r="BJ380" i="30"/>
  <c r="BJ381" i="30"/>
  <c r="BJ382" i="30"/>
  <c r="BJ383" i="30"/>
  <c r="BJ384" i="30"/>
  <c r="BJ385" i="30"/>
  <c r="BJ386" i="30"/>
  <c r="BJ387" i="30"/>
  <c r="BJ388" i="30"/>
  <c r="BJ389" i="30"/>
  <c r="BJ390" i="30"/>
  <c r="BJ391" i="30"/>
  <c r="BJ392" i="30"/>
  <c r="BJ393" i="30"/>
  <c r="BJ394" i="30"/>
  <c r="BJ395" i="30"/>
  <c r="BJ396" i="30"/>
  <c r="BJ397" i="30"/>
  <c r="BJ398" i="30"/>
  <c r="BJ399" i="30"/>
  <c r="BJ400" i="30"/>
  <c r="BJ401" i="30"/>
  <c r="BJ402" i="30"/>
  <c r="BJ403" i="30"/>
  <c r="BJ404" i="30"/>
  <c r="BJ405" i="30"/>
  <c r="BJ406" i="30"/>
  <c r="BJ407" i="30"/>
  <c r="BJ408" i="30"/>
  <c r="BJ409" i="30"/>
  <c r="BJ410" i="30"/>
  <c r="BJ411" i="30"/>
  <c r="BJ412" i="30"/>
  <c r="BJ413" i="30"/>
  <c r="BJ414" i="30"/>
  <c r="BJ415" i="30"/>
  <c r="BJ416" i="30"/>
  <c r="BJ417" i="30"/>
  <c r="BJ418" i="30"/>
  <c r="BJ419" i="30"/>
  <c r="BJ420" i="30"/>
  <c r="BJ421" i="30"/>
  <c r="BJ422" i="30"/>
  <c r="BJ423" i="30"/>
  <c r="BJ424" i="30"/>
  <c r="BJ425" i="30"/>
  <c r="BJ426" i="30"/>
  <c r="BJ427" i="30"/>
  <c r="BJ428" i="30"/>
  <c r="BJ429" i="30"/>
  <c r="BJ430" i="30"/>
  <c r="BJ431" i="30"/>
  <c r="BJ432" i="30"/>
  <c r="BJ433" i="30"/>
  <c r="BJ434" i="30"/>
  <c r="BJ435" i="30"/>
  <c r="BJ436" i="30"/>
  <c r="BJ437" i="30"/>
  <c r="BJ438" i="30"/>
  <c r="BJ439" i="30"/>
  <c r="BJ440" i="30"/>
  <c r="BJ441" i="30"/>
  <c r="BJ442" i="30"/>
  <c r="BJ443" i="30"/>
  <c r="BJ444" i="30"/>
  <c r="BJ445" i="30"/>
  <c r="BJ446" i="30"/>
  <c r="BJ447" i="30"/>
  <c r="BJ448" i="30"/>
  <c r="BJ449" i="30"/>
  <c r="BJ450" i="30"/>
  <c r="BJ451" i="30"/>
  <c r="BJ452" i="30"/>
  <c r="BJ453" i="30"/>
  <c r="BJ454" i="30"/>
  <c r="BJ455" i="30"/>
  <c r="BJ456" i="30"/>
  <c r="BJ457" i="30"/>
  <c r="BJ458" i="30"/>
  <c r="BJ459" i="30"/>
  <c r="BJ460" i="30"/>
  <c r="BJ461" i="30"/>
  <c r="BJ462" i="30"/>
  <c r="BJ463" i="30"/>
  <c r="BJ464" i="30"/>
  <c r="BJ465" i="30"/>
  <c r="BJ466" i="30"/>
  <c r="BJ467" i="30"/>
  <c r="BJ468" i="30"/>
  <c r="BG760" i="30"/>
  <c r="BH760" i="30"/>
  <c r="BG761" i="30"/>
  <c r="BH761" i="30"/>
  <c r="BG762" i="30"/>
  <c r="BH762" i="30"/>
  <c r="BG763" i="30"/>
  <c r="BH763" i="30"/>
  <c r="BG764" i="30"/>
  <c r="BH764" i="30"/>
  <c r="BG765" i="30"/>
  <c r="BH765" i="30"/>
  <c r="BG766" i="30"/>
  <c r="BH766" i="30"/>
  <c r="BG767" i="30"/>
  <c r="BH767" i="30"/>
  <c r="BG768" i="30"/>
  <c r="BH768" i="30"/>
  <c r="BG769" i="30"/>
  <c r="BH769" i="30"/>
  <c r="BG770" i="30"/>
  <c r="BH770" i="30"/>
  <c r="BG771" i="30"/>
  <c r="BH771" i="30"/>
  <c r="BG772" i="30"/>
  <c r="BH772" i="30"/>
  <c r="BG773" i="30"/>
  <c r="BH773" i="30"/>
  <c r="BG774" i="30"/>
  <c r="BH774" i="30"/>
  <c r="BG775" i="30"/>
  <c r="BH775" i="30"/>
  <c r="BG776" i="30"/>
  <c r="BH776" i="30"/>
  <c r="BG777" i="30"/>
  <c r="BH777" i="30"/>
  <c r="BG778" i="30"/>
  <c r="BH778" i="30"/>
  <c r="BG779" i="30"/>
  <c r="BH779" i="30"/>
  <c r="BG780" i="30"/>
  <c r="BH780" i="30"/>
  <c r="BG781" i="30"/>
  <c r="BH781" i="30"/>
  <c r="BG782" i="30"/>
  <c r="BH782" i="30"/>
  <c r="BG783" i="30"/>
  <c r="BH783" i="30"/>
  <c r="BG784" i="30"/>
  <c r="BH784" i="30"/>
  <c r="BG785" i="30"/>
  <c r="BH785" i="30"/>
  <c r="BG786" i="30"/>
  <c r="BH786" i="30"/>
  <c r="BG787" i="30"/>
  <c r="BH787" i="30"/>
  <c r="BG788" i="30"/>
  <c r="BH788" i="30"/>
  <c r="BG789" i="30"/>
  <c r="BH789" i="30"/>
  <c r="BG790" i="30"/>
  <c r="BH790" i="30"/>
  <c r="BG791" i="30"/>
  <c r="BH791" i="30"/>
  <c r="BG792" i="30"/>
  <c r="BH792" i="30"/>
  <c r="BG793" i="30"/>
  <c r="BH793" i="30"/>
  <c r="BG794" i="30"/>
  <c r="BH794" i="30"/>
  <c r="BG795" i="30"/>
  <c r="BH795" i="30"/>
  <c r="BG796" i="30"/>
  <c r="BH796" i="30"/>
  <c r="BG797" i="30"/>
  <c r="BH797" i="30"/>
  <c r="BG798" i="30"/>
  <c r="BH798" i="30"/>
  <c r="BG799" i="30"/>
  <c r="BH799" i="30"/>
  <c r="BG800" i="30"/>
  <c r="BH800" i="30"/>
  <c r="BG801" i="30"/>
  <c r="BH801" i="30"/>
  <c r="BG802" i="30"/>
  <c r="BH802" i="30"/>
  <c r="BG803" i="30"/>
  <c r="BH803" i="30"/>
  <c r="BG804" i="30"/>
  <c r="BH804" i="30"/>
  <c r="BG805" i="30"/>
  <c r="BH805" i="30"/>
  <c r="BG806" i="30"/>
  <c r="BH806" i="30"/>
  <c r="BG807" i="30"/>
  <c r="BH807" i="30"/>
  <c r="BG808" i="30"/>
  <c r="BH808" i="30"/>
  <c r="BG809" i="30"/>
  <c r="BH809" i="30"/>
  <c r="BG810" i="30"/>
  <c r="BH810" i="30"/>
  <c r="BG811" i="30"/>
  <c r="BH811" i="30"/>
  <c r="BG812" i="30"/>
  <c r="BH812" i="30"/>
  <c r="BG813" i="30"/>
  <c r="BH813" i="30"/>
  <c r="BG814" i="30"/>
  <c r="BH814" i="30"/>
  <c r="BG815" i="30"/>
  <c r="BH815" i="30"/>
  <c r="BG816" i="30"/>
  <c r="BH816" i="30"/>
  <c r="BG817" i="30"/>
  <c r="BH817" i="30"/>
  <c r="BG818" i="30"/>
  <c r="BH818" i="30"/>
  <c r="BG819" i="30"/>
  <c r="BH819" i="30"/>
  <c r="BG820" i="30"/>
  <c r="BH820" i="30"/>
  <c r="BG821" i="30"/>
  <c r="BH821" i="30"/>
  <c r="BG822" i="30"/>
  <c r="BH822" i="30"/>
  <c r="BG823" i="30"/>
  <c r="BH823" i="30"/>
  <c r="BG824" i="30"/>
  <c r="BH824" i="30"/>
  <c r="BG825" i="30"/>
  <c r="BH825" i="30"/>
  <c r="BG826" i="30"/>
  <c r="BH826" i="30"/>
  <c r="BG827" i="30"/>
  <c r="BH827" i="30"/>
  <c r="BG828" i="30"/>
  <c r="BH828" i="30"/>
  <c r="BG829" i="30"/>
  <c r="BH829" i="30"/>
  <c r="BG830" i="30"/>
  <c r="BH830" i="30"/>
  <c r="BG831" i="30"/>
  <c r="BH831" i="30"/>
  <c r="BG832" i="30"/>
  <c r="BH832" i="30"/>
  <c r="BG833" i="30"/>
  <c r="BH833" i="30"/>
  <c r="BG834" i="30"/>
  <c r="BH834" i="30"/>
  <c r="BG835" i="30"/>
  <c r="BH835" i="30"/>
  <c r="BG836" i="30"/>
  <c r="BH836" i="30"/>
  <c r="BG837" i="30"/>
  <c r="BH837" i="30"/>
  <c r="BG838" i="30"/>
  <c r="BH838" i="30"/>
  <c r="BG839" i="30"/>
  <c r="BH839" i="30"/>
  <c r="BG840" i="30"/>
  <c r="BH840" i="30"/>
  <c r="BG841" i="30"/>
  <c r="BH841" i="30"/>
  <c r="BG842" i="30"/>
  <c r="BH842" i="30"/>
  <c r="BG843" i="30"/>
  <c r="BH843" i="30"/>
  <c r="BG844" i="30"/>
  <c r="BH844" i="30"/>
  <c r="BG845" i="30"/>
  <c r="BH845" i="30"/>
  <c r="BG846" i="30"/>
  <c r="BH846" i="30"/>
  <c r="BG847" i="30"/>
  <c r="BH847" i="30"/>
  <c r="BG848" i="30"/>
  <c r="BH848" i="30"/>
  <c r="BG849" i="30"/>
  <c r="BH849" i="30"/>
  <c r="BG850" i="30"/>
  <c r="BH850" i="30"/>
  <c r="BG851" i="30"/>
  <c r="BH851" i="30"/>
  <c r="BG852" i="30"/>
  <c r="BH852" i="30"/>
  <c r="BG853" i="30"/>
  <c r="BH853" i="30"/>
  <c r="BG854" i="30"/>
  <c r="BH854" i="30"/>
  <c r="BG855" i="30"/>
  <c r="BH855" i="30"/>
  <c r="BG856" i="30"/>
  <c r="BH856" i="30"/>
  <c r="BG857" i="30"/>
  <c r="BH857" i="30"/>
  <c r="BG858" i="30"/>
  <c r="BH858" i="30"/>
  <c r="BG859" i="30"/>
  <c r="BH859" i="30"/>
  <c r="BG860" i="30"/>
  <c r="BH860" i="30"/>
  <c r="BG861" i="30"/>
  <c r="BH861" i="30"/>
  <c r="BG862" i="30"/>
  <c r="BH862" i="30"/>
  <c r="BG863" i="30"/>
  <c r="BH863" i="30"/>
  <c r="BG864" i="30"/>
  <c r="BH864" i="30"/>
  <c r="BG865" i="30"/>
  <c r="BH865" i="30"/>
  <c r="BG866" i="30"/>
  <c r="BH866" i="30"/>
  <c r="BG867" i="30"/>
  <c r="BH867" i="30"/>
  <c r="BG868" i="30"/>
  <c r="BH868" i="30"/>
  <c r="BG869" i="30"/>
  <c r="BH869" i="30"/>
  <c r="BG870" i="30"/>
  <c r="BH870" i="30"/>
  <c r="BG871" i="30"/>
  <c r="BH871" i="30"/>
  <c r="BG872" i="30"/>
  <c r="BH872" i="30"/>
  <c r="BG873" i="30"/>
  <c r="BH873" i="30"/>
  <c r="BG874" i="30"/>
  <c r="BH874" i="30"/>
  <c r="BG875" i="30"/>
  <c r="BH875" i="30"/>
  <c r="BG876" i="30"/>
  <c r="BH876" i="30"/>
  <c r="BG877" i="30"/>
  <c r="BH877" i="30"/>
  <c r="BG878" i="30"/>
  <c r="BH878" i="30"/>
  <c r="BG879" i="30"/>
  <c r="BH879" i="30"/>
  <c r="BG880" i="30"/>
  <c r="BH880" i="30"/>
  <c r="BG881" i="30"/>
  <c r="BH881" i="30"/>
  <c r="BG882" i="30"/>
  <c r="BH882" i="30"/>
  <c r="BG883" i="30"/>
  <c r="BH883" i="30"/>
  <c r="BG884" i="30"/>
  <c r="BH884" i="30"/>
  <c r="BG885" i="30"/>
  <c r="BH885" i="30"/>
  <c r="BG886" i="30"/>
  <c r="BH886" i="30"/>
  <c r="BG887" i="30"/>
  <c r="BH887" i="30"/>
  <c r="BG888" i="30"/>
  <c r="BH888" i="30"/>
  <c r="BG889" i="30"/>
  <c r="BH889" i="30"/>
  <c r="BG890" i="30"/>
  <c r="BH890" i="30"/>
  <c r="BG891" i="30"/>
  <c r="BH891" i="30"/>
  <c r="BG892" i="30"/>
  <c r="BH892" i="30"/>
  <c r="BG893" i="30"/>
  <c r="BH893" i="30"/>
  <c r="BG894" i="30"/>
  <c r="BH894" i="30"/>
  <c r="BG895" i="30"/>
  <c r="BH895" i="30"/>
  <c r="BG896" i="30"/>
  <c r="BH896" i="30"/>
  <c r="BG897" i="30"/>
  <c r="BH897" i="30"/>
  <c r="BG898" i="30"/>
  <c r="BH898" i="30"/>
  <c r="BG899" i="30"/>
  <c r="BH899" i="30"/>
  <c r="BG900" i="30"/>
  <c r="BH900" i="30"/>
  <c r="BG901" i="30"/>
  <c r="BH901" i="30"/>
  <c r="BG902" i="30"/>
  <c r="BH902" i="30"/>
  <c r="BG903" i="30"/>
  <c r="BH903" i="30"/>
  <c r="BG904" i="30"/>
  <c r="BH904" i="30"/>
  <c r="BG905" i="30"/>
  <c r="BH905" i="30"/>
  <c r="BG906" i="30"/>
  <c r="BH906" i="30"/>
  <c r="BG907" i="30"/>
  <c r="BH907" i="30"/>
  <c r="BG908" i="30"/>
  <c r="BH908" i="30"/>
  <c r="BG909" i="30"/>
  <c r="BH909" i="30"/>
  <c r="BG910" i="30"/>
  <c r="BH910" i="30"/>
  <c r="BG911" i="30"/>
  <c r="BH911" i="30"/>
  <c r="BG912" i="30"/>
  <c r="BH912" i="30"/>
  <c r="BG913" i="30"/>
  <c r="BH913" i="30"/>
  <c r="BG914" i="30"/>
  <c r="BH914" i="30"/>
  <c r="BG915" i="30"/>
  <c r="BH915" i="30"/>
  <c r="BG916" i="30"/>
  <c r="BH916" i="30"/>
  <c r="BG917" i="30"/>
  <c r="BH917" i="30"/>
  <c r="BG918" i="30"/>
  <c r="BH918" i="30"/>
  <c r="BG919" i="30"/>
  <c r="BH919" i="30"/>
  <c r="BG920" i="30"/>
  <c r="BH920" i="30"/>
  <c r="BG921" i="30"/>
  <c r="BH921" i="30"/>
  <c r="BG922" i="30"/>
  <c r="BH922" i="30"/>
  <c r="BG923" i="30"/>
  <c r="BH923" i="30"/>
  <c r="BG924" i="30"/>
  <c r="BH924" i="30"/>
  <c r="BG925" i="30"/>
  <c r="BH925" i="30"/>
  <c r="BG926" i="30"/>
  <c r="BH926" i="30"/>
  <c r="BG927" i="30"/>
  <c r="BH927" i="30"/>
  <c r="BG928" i="30"/>
  <c r="BH928" i="30"/>
  <c r="BG929" i="30"/>
  <c r="BH929" i="30"/>
  <c r="BG930" i="30"/>
  <c r="BH930" i="30"/>
  <c r="BG931" i="30"/>
  <c r="BH931" i="30"/>
  <c r="BG932" i="30"/>
  <c r="BH932" i="30"/>
  <c r="BG933" i="30"/>
  <c r="BH933" i="30"/>
  <c r="BG934" i="30"/>
  <c r="BH934" i="30"/>
  <c r="BG935" i="30"/>
  <c r="BH935" i="30"/>
  <c r="BG936" i="30"/>
  <c r="BH936" i="30"/>
  <c r="BG937" i="30"/>
  <c r="BH937" i="30"/>
  <c r="BG938" i="30"/>
  <c r="BH938" i="30"/>
  <c r="BG939" i="30"/>
  <c r="BH939" i="30"/>
  <c r="BG940" i="30"/>
  <c r="BH940" i="30"/>
  <c r="BG941" i="30"/>
  <c r="BH941" i="30"/>
  <c r="BG942" i="30"/>
  <c r="BH942" i="30"/>
  <c r="BG943" i="30"/>
  <c r="BH943" i="30"/>
  <c r="BG944" i="30"/>
  <c r="BH944" i="30"/>
  <c r="BG945" i="30"/>
  <c r="BH945" i="30"/>
  <c r="BG946" i="30"/>
  <c r="BH946" i="30"/>
  <c r="BG947" i="30"/>
  <c r="BH947" i="30"/>
  <c r="BG948" i="30"/>
  <c r="BH948" i="30"/>
  <c r="BG949" i="30"/>
  <c r="BH949" i="30"/>
  <c r="BG950" i="30"/>
  <c r="BH950" i="30"/>
  <c r="BG951" i="30"/>
  <c r="BH951" i="30"/>
  <c r="BG952" i="30"/>
  <c r="BH952" i="30"/>
  <c r="BG953" i="30"/>
  <c r="BH953" i="30"/>
  <c r="BG954" i="30"/>
  <c r="BH954" i="30"/>
  <c r="BG955" i="30"/>
  <c r="BH955" i="30"/>
  <c r="BG956" i="30"/>
  <c r="BH956" i="30"/>
  <c r="BG957" i="30"/>
  <c r="BH957" i="30"/>
  <c r="BG958" i="30"/>
  <c r="BH958" i="30"/>
  <c r="BG959" i="30"/>
  <c r="BH959" i="30"/>
  <c r="BG960" i="30"/>
  <c r="BH960" i="30"/>
  <c r="BG961" i="30"/>
  <c r="BH961" i="30"/>
  <c r="BG962" i="30"/>
  <c r="BH962" i="30"/>
  <c r="BG963" i="30"/>
  <c r="BH963" i="30"/>
  <c r="BG964" i="30"/>
  <c r="BH964" i="30"/>
  <c r="BG965" i="30"/>
  <c r="BH965" i="30"/>
  <c r="BG966" i="30"/>
  <c r="BH966" i="30"/>
  <c r="BG967" i="30"/>
  <c r="BH967" i="30"/>
  <c r="BG968" i="30"/>
  <c r="BH968" i="30"/>
  <c r="BG969" i="30"/>
  <c r="BH969" i="30"/>
  <c r="BG970" i="30"/>
  <c r="BH970" i="30"/>
  <c r="BG971" i="30"/>
  <c r="BH971" i="30"/>
  <c r="BG972" i="30"/>
  <c r="BH972" i="30"/>
  <c r="BG973" i="30"/>
  <c r="BH973" i="30"/>
  <c r="BG974" i="30"/>
  <c r="BH974" i="30"/>
  <c r="BG975" i="30"/>
  <c r="BH975" i="30"/>
  <c r="BG976" i="30"/>
  <c r="BH976" i="30"/>
  <c r="BG977" i="30"/>
  <c r="BH977" i="30"/>
  <c r="BG978" i="30"/>
  <c r="BH978" i="30"/>
  <c r="BG979" i="30"/>
  <c r="BH979" i="30"/>
  <c r="BG980" i="30"/>
  <c r="BH980" i="30"/>
  <c r="BG981" i="30"/>
  <c r="BH981" i="30"/>
  <c r="BG982" i="30"/>
  <c r="BH982" i="30"/>
  <c r="BG983" i="30"/>
  <c r="BH983" i="30"/>
  <c r="BG984" i="30"/>
  <c r="BH984" i="30"/>
  <c r="BG985" i="30"/>
  <c r="BH985" i="30"/>
  <c r="BG986" i="30"/>
  <c r="BH986" i="30"/>
  <c r="BG987" i="30"/>
  <c r="BH987" i="30"/>
  <c r="BG988" i="30"/>
  <c r="BH988" i="30"/>
  <c r="BG989" i="30"/>
  <c r="BH989" i="30"/>
  <c r="BG990" i="30"/>
  <c r="BH990" i="30"/>
  <c r="BG991" i="30"/>
  <c r="BH991" i="30"/>
  <c r="BG992" i="30"/>
  <c r="BH992" i="30"/>
  <c r="BG993" i="30"/>
  <c r="BH993" i="30"/>
  <c r="BG994" i="30"/>
  <c r="BH994" i="30"/>
  <c r="BG995" i="30"/>
  <c r="BH995" i="30"/>
  <c r="BG996" i="30"/>
  <c r="BH996" i="30"/>
  <c r="BG997" i="30"/>
  <c r="BH997" i="30"/>
  <c r="BG998" i="30"/>
  <c r="BH998" i="30"/>
  <c r="BG999" i="30"/>
  <c r="BH999" i="30"/>
  <c r="BG1000" i="30"/>
  <c r="BH1000" i="30"/>
  <c r="BG1001" i="30"/>
  <c r="BH1001" i="30"/>
  <c r="BG1002" i="30"/>
  <c r="BH1002" i="30"/>
  <c r="BG1003" i="30"/>
  <c r="BH1003" i="30"/>
  <c r="BG1004" i="30"/>
  <c r="BH1004" i="30"/>
  <c r="BG1005" i="30"/>
  <c r="BH1005" i="30"/>
  <c r="BG1006" i="30"/>
  <c r="BH1006" i="30"/>
  <c r="BG1007" i="30"/>
  <c r="BH1007" i="30"/>
  <c r="BG1008" i="30"/>
  <c r="BH1008" i="30"/>
  <c r="BG1009" i="30"/>
  <c r="BH1009" i="30"/>
  <c r="BG1010" i="30"/>
  <c r="BH1010" i="30"/>
  <c r="BG1011" i="30"/>
  <c r="BH1011" i="30"/>
  <c r="BG1012" i="30"/>
  <c r="BH1012" i="30"/>
  <c r="BG1013" i="30"/>
  <c r="BH1013" i="30"/>
  <c r="BG1014" i="30"/>
  <c r="BH1014" i="30"/>
  <c r="BG1015" i="30"/>
  <c r="BH1015" i="30"/>
  <c r="BG1016" i="30"/>
  <c r="BH1016" i="30"/>
  <c r="BG1017" i="30"/>
  <c r="BH1017" i="30"/>
  <c r="BG1018" i="30"/>
  <c r="BH1018" i="30"/>
  <c r="BG1019" i="30"/>
  <c r="BH1019" i="30"/>
  <c r="BG1020" i="30"/>
  <c r="BH1020" i="30"/>
  <c r="BG1021" i="30"/>
  <c r="BH1021" i="30"/>
  <c r="BG1022" i="30"/>
  <c r="BH1022" i="30"/>
  <c r="BG1023" i="30"/>
  <c r="BH1023" i="30"/>
  <c r="BG1024" i="30"/>
  <c r="BH1024" i="30"/>
  <c r="BG1025" i="30"/>
  <c r="BH1025" i="30"/>
  <c r="BG1026" i="30"/>
  <c r="BH1026" i="30"/>
  <c r="BG1027" i="30"/>
  <c r="BH1027" i="30"/>
  <c r="BG1028" i="30"/>
  <c r="BH1028" i="30"/>
  <c r="BG1029" i="30"/>
  <c r="BH1029" i="30"/>
  <c r="BG1030" i="30"/>
  <c r="BH1030" i="30"/>
  <c r="BG1031" i="30"/>
  <c r="BH1031" i="30"/>
  <c r="BG1032" i="30"/>
  <c r="BH1032" i="30"/>
  <c r="BG1033" i="30"/>
  <c r="BH1033" i="30"/>
  <c r="BG1034" i="30"/>
  <c r="BH1034" i="30"/>
  <c r="BG1035" i="30"/>
  <c r="BH1035" i="30"/>
  <c r="BG1036" i="30"/>
  <c r="BH1036" i="30"/>
  <c r="BG1037" i="30"/>
  <c r="BH1037" i="30"/>
  <c r="BG1038" i="30"/>
  <c r="BH1038" i="30"/>
  <c r="BG1039" i="30"/>
  <c r="BH1039" i="30"/>
  <c r="BG1040" i="30"/>
  <c r="BH1040" i="30"/>
  <c r="BG1041" i="30"/>
  <c r="BH1041" i="30"/>
  <c r="BG1042" i="30"/>
  <c r="BH1042" i="30"/>
  <c r="BG1043" i="30"/>
  <c r="BH1043" i="30"/>
  <c r="BG1044" i="30"/>
  <c r="BH1044" i="30"/>
  <c r="BG1045" i="30"/>
  <c r="BH1045" i="30"/>
  <c r="BG1046" i="30"/>
  <c r="BH1046" i="30"/>
  <c r="BG1047" i="30"/>
  <c r="BH1047" i="30"/>
  <c r="BG1048" i="30"/>
  <c r="BH1048" i="30"/>
  <c r="BG1049" i="30"/>
  <c r="BH1049" i="30"/>
  <c r="BG1050" i="30"/>
  <c r="BH1050" i="30"/>
  <c r="BG1051" i="30"/>
  <c r="BH1051" i="30"/>
  <c r="BG1052" i="30"/>
  <c r="BH1052" i="30"/>
  <c r="BG1053" i="30"/>
  <c r="BH1053" i="30"/>
  <c r="BG1054" i="30"/>
  <c r="BH1054" i="30"/>
  <c r="BG1055" i="30"/>
  <c r="BH1055" i="30"/>
  <c r="BG1056" i="30"/>
  <c r="BH1056" i="30"/>
  <c r="BG1057" i="30"/>
  <c r="BH1057" i="30"/>
  <c r="BG1058" i="30"/>
  <c r="BH1058" i="30"/>
  <c r="BG1059" i="30"/>
  <c r="BH1059" i="30"/>
  <c r="BG1060" i="30"/>
  <c r="BH1060" i="30"/>
  <c r="BG1061" i="30"/>
  <c r="BH1061" i="30"/>
  <c r="BG1062" i="30"/>
  <c r="BH1062" i="30"/>
  <c r="BG1063" i="30"/>
  <c r="BH1063" i="30"/>
  <c r="BG1064" i="30"/>
  <c r="BH1064" i="30"/>
  <c r="BG1065" i="30"/>
  <c r="BH1065" i="30"/>
  <c r="BG1066" i="30"/>
  <c r="BH1066" i="30"/>
  <c r="BG1067" i="30"/>
  <c r="BH1067" i="30"/>
  <c r="BG1068" i="30"/>
  <c r="BH1068" i="30"/>
  <c r="BG1069" i="30"/>
  <c r="BH1069" i="30"/>
  <c r="BG1070" i="30"/>
  <c r="BH1070" i="30"/>
  <c r="BG1071" i="30"/>
  <c r="BH1071" i="30"/>
  <c r="BG1072" i="30"/>
  <c r="BH1072" i="30"/>
  <c r="BG1073" i="30"/>
  <c r="BH1073" i="30"/>
  <c r="BG1074" i="30"/>
  <c r="BH1074" i="30"/>
  <c r="BG1075" i="30"/>
  <c r="BH1075" i="30"/>
  <c r="BG1076" i="30"/>
  <c r="BH1076" i="30"/>
  <c r="BG1077" i="30"/>
  <c r="BH1077" i="30"/>
  <c r="BG1078" i="30"/>
  <c r="BH1078" i="30"/>
  <c r="BG1079" i="30"/>
  <c r="BH1079" i="30"/>
  <c r="BG1080" i="30"/>
  <c r="BH1080" i="30"/>
  <c r="BG1081" i="30"/>
  <c r="BH1081" i="30"/>
  <c r="BG1082" i="30"/>
  <c r="BH1082" i="30"/>
  <c r="BG1083" i="30"/>
  <c r="BH1083" i="30"/>
  <c r="BG1084" i="30"/>
  <c r="BH1084" i="30"/>
  <c r="BG1085" i="30"/>
  <c r="BH1085" i="30"/>
  <c r="BG1086" i="30"/>
  <c r="BH1086" i="30"/>
  <c r="BG1087" i="30"/>
  <c r="BH1087" i="30"/>
  <c r="BG1088" i="30"/>
  <c r="BH1088" i="30"/>
  <c r="BG1089" i="30"/>
  <c r="BH1089" i="30"/>
  <c r="BG1090" i="30"/>
  <c r="BH1090" i="30"/>
  <c r="BG1091" i="30"/>
  <c r="BH1091" i="30"/>
  <c r="BG1092" i="30"/>
  <c r="BH1092" i="30"/>
  <c r="BG1093" i="30"/>
  <c r="BH1093" i="30"/>
  <c r="BG1094" i="30"/>
  <c r="BH1094" i="30"/>
  <c r="BG1095" i="30"/>
  <c r="BH1095" i="30"/>
  <c r="BG1096" i="30"/>
  <c r="BH1096" i="30"/>
  <c r="BG1097" i="30"/>
  <c r="BH1097" i="30"/>
  <c r="BG1098" i="30"/>
  <c r="BH1098" i="30"/>
  <c r="BG1099" i="30"/>
  <c r="BH1099" i="30"/>
  <c r="BG1100" i="30"/>
  <c r="BH1100" i="30"/>
  <c r="BG1101" i="30"/>
  <c r="BH1101" i="30"/>
  <c r="BG1102" i="30"/>
  <c r="BH1102" i="30"/>
  <c r="BG1103" i="30"/>
  <c r="BH1103" i="30"/>
  <c r="BG1104" i="30"/>
  <c r="BH1104" i="30"/>
  <c r="BG1105" i="30"/>
  <c r="BH1105" i="30"/>
  <c r="BG1106" i="30"/>
  <c r="BH1106" i="30"/>
  <c r="BG1107" i="30"/>
  <c r="BH1107" i="30"/>
  <c r="BG1108" i="30"/>
  <c r="BH1108" i="30"/>
  <c r="BG1109" i="30"/>
  <c r="BH1109" i="30"/>
  <c r="BG1110" i="30"/>
  <c r="BH1110" i="30"/>
  <c r="BG1111" i="30"/>
  <c r="BH1111" i="30"/>
  <c r="BG1112" i="30"/>
  <c r="BH1112" i="30"/>
  <c r="BG1113" i="30"/>
  <c r="BH1113" i="30"/>
  <c r="BG1114" i="30"/>
  <c r="BH1114" i="30"/>
  <c r="BG1115" i="30"/>
  <c r="BH1115" i="30"/>
  <c r="BG1116" i="30"/>
  <c r="BH1116" i="30"/>
  <c r="BG1117" i="30"/>
  <c r="BH1117" i="30"/>
  <c r="BG1118" i="30"/>
  <c r="BH1118" i="30"/>
  <c r="BG1119" i="30"/>
  <c r="BH1119" i="30"/>
  <c r="BG1120" i="30"/>
  <c r="BH1120" i="30"/>
  <c r="BG1121" i="30"/>
  <c r="BH1121" i="30"/>
  <c r="BG1122" i="30"/>
  <c r="BH1122" i="30"/>
  <c r="BG1123" i="30"/>
  <c r="BH1123" i="30"/>
  <c r="BG1124" i="30"/>
  <c r="BH1124" i="30"/>
  <c r="BG1125" i="30"/>
  <c r="BH1125" i="30"/>
  <c r="BG1126" i="30"/>
  <c r="BH1126" i="30"/>
  <c r="BG1127" i="30"/>
  <c r="BH1127" i="30"/>
  <c r="BG1128" i="30"/>
  <c r="BH1128" i="30"/>
  <c r="BG1129" i="30"/>
  <c r="BH1129" i="30"/>
  <c r="BG1130" i="30"/>
  <c r="BH1130" i="30"/>
  <c r="BG1131" i="30"/>
  <c r="BH1131" i="30"/>
  <c r="BG1132" i="30"/>
  <c r="BH1132" i="30"/>
  <c r="BG1133" i="30"/>
  <c r="BH1133" i="30"/>
  <c r="BG1134" i="30"/>
  <c r="BH1134" i="30"/>
  <c r="BG1135" i="30"/>
  <c r="BH1135" i="30"/>
  <c r="BG1136" i="30"/>
  <c r="BH1136" i="30"/>
  <c r="BG1137" i="30"/>
  <c r="BH1137" i="30"/>
  <c r="BG1138" i="30"/>
  <c r="BH1138" i="30"/>
  <c r="BG1139" i="30"/>
  <c r="BH1139" i="30"/>
  <c r="BG1140" i="30"/>
  <c r="BH1140" i="30"/>
  <c r="BG1141" i="30"/>
  <c r="BH1141" i="30"/>
  <c r="BG1142" i="30"/>
  <c r="BH1142" i="30"/>
  <c r="BG1143" i="30"/>
  <c r="BH1143" i="30"/>
  <c r="BG1144" i="30"/>
  <c r="BH1144" i="30"/>
  <c r="BG1145" i="30"/>
  <c r="BH1145" i="30"/>
  <c r="BG1146" i="30"/>
  <c r="BH1146" i="30"/>
  <c r="BG1147" i="30"/>
  <c r="BH1147" i="30"/>
  <c r="BG1148" i="30"/>
  <c r="BH1148" i="30"/>
  <c r="BG1149" i="30"/>
  <c r="BH1149" i="30"/>
  <c r="BG1150" i="30"/>
  <c r="BH1150" i="30"/>
  <c r="BG1151" i="30"/>
  <c r="BH1151" i="30"/>
  <c r="BG1152" i="30"/>
  <c r="BH1152" i="30"/>
  <c r="BG1153" i="30"/>
  <c r="BH1153" i="30"/>
  <c r="BG1154" i="30"/>
  <c r="BH1154" i="30"/>
  <c r="BG1155" i="30"/>
  <c r="BH1155" i="30"/>
  <c r="BG1156" i="30"/>
  <c r="BH1156" i="30"/>
  <c r="BG1157" i="30"/>
  <c r="BH1157" i="30"/>
  <c r="BG1158" i="30"/>
  <c r="BH1158" i="30"/>
  <c r="BG1159" i="30"/>
  <c r="BH1159" i="30"/>
  <c r="BG1160" i="30"/>
  <c r="BH1160" i="30"/>
  <c r="BG1161" i="30"/>
  <c r="BH1161" i="30"/>
  <c r="BG1162" i="30"/>
  <c r="BH1162" i="30"/>
  <c r="BG1163" i="30"/>
  <c r="BH1163" i="30"/>
  <c r="BG1164" i="30"/>
  <c r="BH1164" i="30"/>
  <c r="BG1165" i="30"/>
  <c r="BH1165" i="30"/>
  <c r="BG1166" i="30"/>
  <c r="BH1166" i="30"/>
  <c r="BG1167" i="30"/>
  <c r="BH1167" i="30"/>
  <c r="BG1168" i="30"/>
  <c r="BH1168" i="30"/>
  <c r="BG1169" i="30"/>
  <c r="BH1169" i="30"/>
  <c r="BG1170" i="30"/>
  <c r="BH1170" i="30"/>
  <c r="BG1171" i="30"/>
  <c r="BH1171" i="30"/>
  <c r="BG1172" i="30"/>
  <c r="BH1172" i="30"/>
  <c r="BG1173" i="30"/>
  <c r="BH1173" i="30"/>
  <c r="BG1174" i="30"/>
  <c r="BH1174" i="30"/>
  <c r="BG1175" i="30"/>
  <c r="BH1175" i="30"/>
  <c r="BG1176" i="30"/>
  <c r="BH1176" i="30"/>
  <c r="BG1177" i="30"/>
  <c r="BH1177" i="30"/>
  <c r="BG1178" i="30"/>
  <c r="BH1178" i="30"/>
  <c r="BG1179" i="30"/>
  <c r="BH1179" i="30"/>
  <c r="BG1180" i="30"/>
  <c r="BH1180" i="30"/>
  <c r="BG1181" i="30"/>
  <c r="BH1181" i="30"/>
  <c r="BG1182" i="30"/>
  <c r="BH1182" i="30"/>
  <c r="BG1183" i="30"/>
  <c r="BH1183" i="30"/>
  <c r="BG1184" i="30"/>
  <c r="BH1184" i="30"/>
  <c r="BG1185" i="30"/>
  <c r="BH1185" i="30"/>
  <c r="BG1186" i="30"/>
  <c r="BH1186" i="30"/>
  <c r="BG1187" i="30"/>
  <c r="BH1187" i="30"/>
  <c r="BG1188" i="30"/>
  <c r="BH1188" i="30"/>
  <c r="BG1189" i="30"/>
  <c r="BH1189" i="30"/>
  <c r="BG1190" i="30"/>
  <c r="BH1190" i="30"/>
  <c r="BG1191" i="30"/>
  <c r="BH1191" i="30"/>
  <c r="BG1192" i="30"/>
  <c r="BH1192" i="30"/>
  <c r="BG1193" i="30"/>
  <c r="BH1193" i="30"/>
  <c r="BG1194" i="30"/>
  <c r="BH1194" i="30"/>
  <c r="BG1195" i="30"/>
  <c r="BH1195" i="30"/>
  <c r="BG1196" i="30"/>
  <c r="BH1196" i="30"/>
  <c r="BG1197" i="30"/>
  <c r="BH1197" i="30"/>
  <c r="BG1198" i="30"/>
  <c r="BH1198" i="30"/>
  <c r="BG1199" i="30"/>
  <c r="BH1199" i="30"/>
  <c r="BG1200" i="30"/>
  <c r="BH1200" i="30"/>
  <c r="BG1201" i="30"/>
  <c r="BH1201" i="30"/>
  <c r="BG1202" i="30"/>
  <c r="BH1202" i="30"/>
  <c r="BG1203" i="30"/>
  <c r="BH1203" i="30"/>
  <c r="BG1204" i="30"/>
  <c r="BH1204" i="30"/>
  <c r="BG1205" i="30"/>
  <c r="BH1205" i="30"/>
  <c r="BG1206" i="30"/>
  <c r="BH1206" i="30"/>
  <c r="BG1207" i="30"/>
  <c r="BH1207" i="30"/>
  <c r="BG1208" i="30"/>
  <c r="BH1208" i="30"/>
  <c r="BG1209" i="30"/>
  <c r="BH1209" i="30"/>
  <c r="BG1210" i="30"/>
  <c r="BH1210" i="30"/>
  <c r="BG1211" i="30"/>
  <c r="BH1211" i="30"/>
  <c r="BG1212" i="30"/>
  <c r="BH1212" i="30"/>
  <c r="BG1213" i="30"/>
  <c r="BH1213" i="30"/>
  <c r="BG1214" i="30"/>
  <c r="BH1214" i="30"/>
  <c r="BG1215" i="30"/>
  <c r="BH1215" i="30"/>
  <c r="BG1216" i="30"/>
  <c r="BH1216" i="30"/>
  <c r="BG1217" i="30"/>
  <c r="BH1217" i="30"/>
  <c r="BG1218" i="30"/>
  <c r="BH1218" i="30"/>
  <c r="BG1219" i="30"/>
  <c r="BH1219" i="30"/>
  <c r="BG1220" i="30"/>
  <c r="BH1220" i="30"/>
  <c r="BG1221" i="30"/>
  <c r="BH1221" i="30"/>
  <c r="BG1222" i="30"/>
  <c r="BH1222" i="30"/>
  <c r="BG1223" i="30"/>
  <c r="BH1223" i="30"/>
  <c r="BG1224" i="30"/>
  <c r="BH1224" i="30"/>
  <c r="BG1225" i="30"/>
  <c r="BH1225" i="30"/>
  <c r="BG1226" i="30"/>
  <c r="BH1226" i="30"/>
  <c r="BG1227" i="30"/>
  <c r="BH1227" i="30"/>
  <c r="BG1228" i="30"/>
  <c r="BH1228" i="30"/>
  <c r="BG1229" i="30"/>
  <c r="BH1229" i="30"/>
  <c r="BG1230" i="30"/>
  <c r="BH1230" i="30"/>
  <c r="BG1231" i="30"/>
  <c r="BH1231" i="30"/>
  <c r="BG1232" i="30"/>
  <c r="BH1232" i="30"/>
  <c r="BG1233" i="30"/>
  <c r="BH1233" i="30"/>
  <c r="BG1234" i="30"/>
  <c r="BH1234" i="30"/>
  <c r="BG1235" i="30"/>
  <c r="BH1235" i="30"/>
  <c r="BG1236" i="30"/>
  <c r="BH1236" i="30"/>
  <c r="BG1237" i="30"/>
  <c r="BH1237" i="30"/>
  <c r="BG1238" i="30"/>
  <c r="BH1238" i="30"/>
  <c r="BG1239" i="30"/>
  <c r="BH1239" i="30"/>
  <c r="BG1240" i="30"/>
  <c r="BH1240" i="30"/>
  <c r="BG1241" i="30"/>
  <c r="BH1241" i="30"/>
  <c r="BG1242" i="30"/>
  <c r="BH1242" i="30"/>
  <c r="BG1243" i="30"/>
  <c r="BH1243" i="30"/>
  <c r="BG1244" i="30"/>
  <c r="BH1244" i="30"/>
  <c r="BG1245" i="30"/>
  <c r="BH1245" i="30"/>
  <c r="BG1246" i="30"/>
  <c r="BH1246" i="30"/>
  <c r="BG1247" i="30"/>
  <c r="BH1247" i="30"/>
  <c r="BG1248" i="30"/>
  <c r="BH1248" i="30"/>
  <c r="BG1249" i="30"/>
  <c r="BH1249" i="30"/>
  <c r="BG1250" i="30"/>
  <c r="BH1250" i="30"/>
  <c r="BG1251" i="30"/>
  <c r="BH1251" i="30"/>
  <c r="BG1252" i="30"/>
  <c r="BH1252" i="30"/>
  <c r="BG1253" i="30"/>
  <c r="BH1253" i="30"/>
  <c r="BG1254" i="30"/>
  <c r="BH1254" i="30"/>
  <c r="BG1255" i="30"/>
  <c r="BH1255" i="30"/>
  <c r="BG1256" i="30"/>
  <c r="BH1256" i="30"/>
  <c r="BG1257" i="30"/>
  <c r="BH1257" i="30"/>
  <c r="BG1258" i="30"/>
  <c r="BH1258" i="30"/>
  <c r="BG1259" i="30"/>
  <c r="BH1259" i="30"/>
  <c r="BG1260" i="30"/>
  <c r="BH1260" i="30"/>
  <c r="BG1261" i="30"/>
  <c r="BH1261" i="30"/>
  <c r="BI4" i="30"/>
  <c r="BJ3" i="30"/>
  <c r="BI3" i="30"/>
  <c r="BI2" i="30"/>
  <c r="BB4" i="30"/>
  <c r="BB5" i="30"/>
  <c r="BB6" i="30"/>
  <c r="BB7" i="30"/>
  <c r="BB8" i="30"/>
  <c r="BB9" i="30"/>
  <c r="BB10" i="30"/>
  <c r="BB11" i="30"/>
  <c r="BB12" i="30"/>
  <c r="BB13" i="30"/>
  <c r="BB14" i="30"/>
  <c r="BB15" i="30"/>
  <c r="BB16" i="30"/>
  <c r="BB17" i="30"/>
  <c r="BB18" i="30"/>
  <c r="BB19" i="30"/>
  <c r="BB20" i="30"/>
  <c r="BB21" i="30"/>
  <c r="BB22" i="30"/>
  <c r="BB23" i="30"/>
  <c r="BB24" i="30"/>
  <c r="BB25" i="30"/>
  <c r="BB26" i="30"/>
  <c r="BB27" i="30"/>
  <c r="BB28" i="30"/>
  <c r="BB29" i="30"/>
  <c r="BB30" i="30"/>
  <c r="BB31" i="30"/>
  <c r="BB32" i="30"/>
  <c r="BB33" i="30"/>
  <c r="BB34" i="30"/>
  <c r="BB35" i="30"/>
  <c r="BB36" i="30"/>
  <c r="BB37" i="30"/>
  <c r="BB38" i="30"/>
  <c r="BB39" i="30"/>
  <c r="BB40" i="30"/>
  <c r="BB41" i="30"/>
  <c r="BB42" i="30"/>
  <c r="BB43" i="30"/>
  <c r="BB44" i="30"/>
  <c r="BB45" i="30"/>
  <c r="BB46" i="30"/>
  <c r="BB47" i="30"/>
  <c r="BB48" i="30"/>
  <c r="BB49" i="30"/>
  <c r="BB50" i="30"/>
  <c r="BB51" i="30"/>
  <c r="BB52" i="30"/>
  <c r="BB53" i="30"/>
  <c r="BB54" i="30"/>
  <c r="BB55" i="30"/>
  <c r="BB56" i="30"/>
  <c r="BB57" i="30"/>
  <c r="BB58" i="30"/>
  <c r="BB59" i="30"/>
  <c r="BB60" i="30"/>
  <c r="BB61" i="30"/>
  <c r="BB62" i="30"/>
  <c r="BB63" i="30"/>
  <c r="BB64" i="30"/>
  <c r="BB65" i="30"/>
  <c r="BB66" i="30"/>
  <c r="BB67" i="30"/>
  <c r="BB68" i="30"/>
  <c r="BB69" i="30"/>
  <c r="BB70" i="30"/>
  <c r="BB71" i="30"/>
  <c r="BB72" i="30"/>
  <c r="BB73" i="30"/>
  <c r="BB74" i="30"/>
  <c r="BB75" i="30"/>
  <c r="BB76" i="30"/>
  <c r="BB77" i="30"/>
  <c r="BB78" i="30"/>
  <c r="BB79" i="30"/>
  <c r="BB80" i="30"/>
  <c r="BB81" i="30"/>
  <c r="BB82" i="30"/>
  <c r="BB83" i="30"/>
  <c r="BB84" i="30"/>
  <c r="BB85" i="30"/>
  <c r="BB86" i="30"/>
  <c r="BB87" i="30"/>
  <c r="BB88" i="30"/>
  <c r="BB89" i="30"/>
  <c r="BB90" i="30"/>
  <c r="BB91" i="30"/>
  <c r="BB92" i="30"/>
  <c r="BB93" i="30"/>
  <c r="BB94" i="30"/>
  <c r="BB95" i="30"/>
  <c r="BB96" i="30"/>
  <c r="BB97" i="30"/>
  <c r="BB98" i="30"/>
  <c r="BB99" i="30"/>
  <c r="BB100" i="30"/>
  <c r="BB101" i="30"/>
  <c r="BB102" i="30"/>
  <c r="BB103" i="30"/>
  <c r="BB104" i="30"/>
  <c r="BB105" i="30"/>
  <c r="BB106" i="30"/>
  <c r="BB107" i="30"/>
  <c r="BB108" i="30"/>
  <c r="BB109" i="30"/>
  <c r="BB110" i="30"/>
  <c r="BB111" i="30"/>
  <c r="BB112" i="30"/>
  <c r="BB113" i="30"/>
  <c r="BB114" i="30"/>
  <c r="BB115" i="30"/>
  <c r="BB116" i="30"/>
  <c r="BB117" i="30"/>
  <c r="BB118" i="30"/>
  <c r="BB119" i="30"/>
  <c r="BB120" i="30"/>
  <c r="BB121" i="30"/>
  <c r="BB122" i="30"/>
  <c r="BB123" i="30"/>
  <c r="BB124" i="30"/>
  <c r="BB125" i="30"/>
  <c r="BB126" i="30"/>
  <c r="BB127" i="30"/>
  <c r="BB128" i="30"/>
  <c r="BB129" i="30"/>
  <c r="BB130" i="30"/>
  <c r="BB131" i="30"/>
  <c r="BB132" i="30"/>
  <c r="BB133" i="30"/>
  <c r="BB134" i="30"/>
  <c r="BB135" i="30"/>
  <c r="BB136" i="30"/>
  <c r="BB137" i="30"/>
  <c r="BB138" i="30"/>
  <c r="BB139" i="30"/>
  <c r="BB140" i="30"/>
  <c r="BB141" i="30"/>
  <c r="BB142" i="30"/>
  <c r="BB143" i="30"/>
  <c r="BB144" i="30"/>
  <c r="BB145" i="30"/>
  <c r="BB146" i="30"/>
  <c r="BB147" i="30"/>
  <c r="BB148" i="30"/>
  <c r="BB149" i="30"/>
  <c r="BB150" i="30"/>
  <c r="BB151" i="30"/>
  <c r="BB152" i="30"/>
  <c r="BB153" i="30"/>
  <c r="BB154" i="30"/>
  <c r="BB155" i="30"/>
  <c r="BB156" i="30"/>
  <c r="BB157" i="30"/>
  <c r="BB158" i="30"/>
  <c r="BB159" i="30"/>
  <c r="BB160" i="30"/>
  <c r="BB161" i="30"/>
  <c r="BB162" i="30"/>
  <c r="BB163" i="30"/>
  <c r="BB164" i="30"/>
  <c r="BB165" i="30"/>
  <c r="BB166" i="30"/>
  <c r="BB167" i="30"/>
  <c r="BB168" i="30"/>
  <c r="BB169" i="30"/>
  <c r="BB170" i="30"/>
  <c r="BB171" i="30"/>
  <c r="BB172" i="30"/>
  <c r="BB173" i="30"/>
  <c r="BB174" i="30"/>
  <c r="BB175" i="30"/>
  <c r="BB176" i="30"/>
  <c r="BB177" i="30"/>
  <c r="BB178" i="30"/>
  <c r="BB179" i="30"/>
  <c r="BB180" i="30"/>
  <c r="BB181" i="30"/>
  <c r="BB182" i="30"/>
  <c r="BB183" i="30"/>
  <c r="BB184" i="30"/>
  <c r="BB185" i="30"/>
  <c r="BB186" i="30"/>
  <c r="BB187" i="30"/>
  <c r="BB188" i="30"/>
  <c r="BB189" i="30"/>
  <c r="BB190" i="30"/>
  <c r="BB191" i="30"/>
  <c r="BB192" i="30"/>
  <c r="BB193" i="30"/>
  <c r="BB194" i="30"/>
  <c r="BB195" i="30"/>
  <c r="BB196" i="30"/>
  <c r="BB197" i="30"/>
  <c r="BB198" i="30"/>
  <c r="BB199" i="30"/>
  <c r="BB200" i="30"/>
  <c r="BB201" i="30"/>
  <c r="BB202" i="30"/>
  <c r="BB203" i="30"/>
  <c r="BB204" i="30"/>
  <c r="BB205" i="30"/>
  <c r="BB206" i="30"/>
  <c r="BB207" i="30"/>
  <c r="BB208" i="30"/>
  <c r="BB209" i="30"/>
  <c r="BB210" i="30"/>
  <c r="BB211" i="30"/>
  <c r="BB212" i="30"/>
  <c r="BB213" i="30"/>
  <c r="BB214" i="30"/>
  <c r="BB215" i="30"/>
  <c r="BB216" i="30"/>
  <c r="BB217" i="30"/>
  <c r="BB218" i="30"/>
  <c r="BB219" i="30"/>
  <c r="BB220" i="30"/>
  <c r="BB221" i="30"/>
  <c r="BB222" i="30"/>
  <c r="BB223" i="30"/>
  <c r="BB224" i="30"/>
  <c r="BB225" i="30"/>
  <c r="BB226" i="30"/>
  <c r="BB227" i="30"/>
  <c r="BB228" i="30"/>
  <c r="BB229" i="30"/>
  <c r="BB230" i="30"/>
  <c r="BB231" i="30"/>
  <c r="BB232" i="30"/>
  <c r="BB233" i="30"/>
  <c r="BB234" i="30"/>
  <c r="BB235" i="30"/>
  <c r="BB236" i="30"/>
  <c r="BB237" i="30"/>
  <c r="BB238" i="30"/>
  <c r="BB239" i="30"/>
  <c r="BB240" i="30"/>
  <c r="BB241" i="30"/>
  <c r="BB242" i="30"/>
  <c r="BB243" i="30"/>
  <c r="BB244" i="30"/>
  <c r="BB245" i="30"/>
  <c r="BB246" i="30"/>
  <c r="BB247" i="30"/>
  <c r="BB248" i="30"/>
  <c r="BB249" i="30"/>
  <c r="BB250" i="30"/>
  <c r="BB251" i="30"/>
  <c r="BB252" i="30"/>
  <c r="BB253" i="30"/>
  <c r="BB254" i="30"/>
  <c r="BB255" i="30"/>
  <c r="BB256" i="30"/>
  <c r="BB257" i="30"/>
  <c r="BB258" i="30"/>
  <c r="BB259" i="30"/>
  <c r="BB260" i="30"/>
  <c r="BB261" i="30"/>
  <c r="BB262" i="30"/>
  <c r="BB263" i="30"/>
  <c r="BB264" i="30"/>
  <c r="BB265" i="30"/>
  <c r="BB266" i="30"/>
  <c r="BB267" i="30"/>
  <c r="BB268" i="30"/>
  <c r="BB269" i="30"/>
  <c r="BB270" i="30"/>
  <c r="BB271" i="30"/>
  <c r="BB272" i="30"/>
  <c r="BB273" i="30"/>
  <c r="BB274" i="30"/>
  <c r="BB275" i="30"/>
  <c r="BB276" i="30"/>
  <c r="BB277" i="30"/>
  <c r="BB278" i="30"/>
  <c r="BB279" i="30"/>
  <c r="BB280" i="30"/>
  <c r="BB281" i="30"/>
  <c r="BB282" i="30"/>
  <c r="BB283" i="30"/>
  <c r="BB284" i="30"/>
  <c r="BB285" i="30"/>
  <c r="BB286" i="30"/>
  <c r="BB287" i="30"/>
  <c r="BB288" i="30"/>
  <c r="BB289" i="30"/>
  <c r="BB290" i="30"/>
  <c r="BB291" i="30"/>
  <c r="BB292" i="30"/>
  <c r="BB293" i="30"/>
  <c r="BB294" i="30"/>
  <c r="BB295" i="30"/>
  <c r="BB296" i="30"/>
  <c r="BB297" i="30"/>
  <c r="BB298" i="30"/>
  <c r="BB299" i="30"/>
  <c r="BB300" i="30"/>
  <c r="BB301" i="30"/>
  <c r="BB302" i="30"/>
  <c r="BB303" i="30"/>
  <c r="BB304" i="30"/>
  <c r="BB305" i="30"/>
  <c r="BB306" i="30"/>
  <c r="BB307" i="30"/>
  <c r="BB308" i="30"/>
  <c r="BB309" i="30"/>
  <c r="BB310" i="30"/>
  <c r="BB311" i="30"/>
  <c r="BB312" i="30"/>
  <c r="BB313" i="30"/>
  <c r="BB314" i="30"/>
  <c r="BB315" i="30"/>
  <c r="BB316" i="30"/>
  <c r="BB317" i="30"/>
  <c r="BB318" i="30"/>
  <c r="BB319" i="30"/>
  <c r="BB320" i="30"/>
  <c r="BB321" i="30"/>
  <c r="BB322" i="30"/>
  <c r="BB323" i="30"/>
  <c r="BB324" i="30"/>
  <c r="BB325" i="30"/>
  <c r="BB326" i="30"/>
  <c r="BB327" i="30"/>
  <c r="BB328" i="30"/>
  <c r="BB329" i="30"/>
  <c r="BB330" i="30"/>
  <c r="BB331" i="30"/>
  <c r="BB332" i="30"/>
  <c r="BB333" i="30"/>
  <c r="BB334" i="30"/>
  <c r="BB335" i="30"/>
  <c r="BB336" i="30"/>
  <c r="BB337" i="30"/>
  <c r="BB338" i="30"/>
  <c r="BB339" i="30"/>
  <c r="BB340" i="30"/>
  <c r="BB341" i="30"/>
  <c r="BB342" i="30"/>
  <c r="BB343" i="30"/>
  <c r="BB344" i="30"/>
  <c r="BB345" i="30"/>
  <c r="BB346" i="30"/>
  <c r="BB347" i="30"/>
  <c r="BB348" i="30"/>
  <c r="BB349" i="30"/>
  <c r="BB350" i="30"/>
  <c r="BB351" i="30"/>
  <c r="BB352" i="30"/>
  <c r="BB353" i="30"/>
  <c r="BB354" i="30"/>
  <c r="BB355" i="30"/>
  <c r="BB356" i="30"/>
  <c r="BB357" i="30"/>
  <c r="BB358" i="30"/>
  <c r="BB359" i="30"/>
  <c r="BB360" i="30"/>
  <c r="BB361" i="30"/>
  <c r="BB362" i="30"/>
  <c r="BB363" i="30"/>
  <c r="BB364" i="30"/>
  <c r="BB365" i="30"/>
  <c r="BB366" i="30"/>
  <c r="BB367" i="30"/>
  <c r="BB368" i="30"/>
  <c r="BB369" i="30"/>
  <c r="BB370" i="30"/>
  <c r="BB371" i="30"/>
  <c r="BB372" i="30"/>
  <c r="BB373" i="30"/>
  <c r="BB374" i="30"/>
  <c r="BB375" i="30"/>
  <c r="BB376" i="30"/>
  <c r="BB377" i="30"/>
  <c r="BB378" i="30"/>
  <c r="BB379" i="30"/>
  <c r="BB380" i="30"/>
  <c r="BB381" i="30"/>
  <c r="BB382" i="30"/>
  <c r="BB383" i="30"/>
  <c r="BB384" i="30"/>
  <c r="BB385" i="30"/>
  <c r="BB386" i="30"/>
  <c r="BB387" i="30"/>
  <c r="BB388" i="30"/>
  <c r="BB389" i="30"/>
  <c r="BB390" i="30"/>
  <c r="BB391" i="30"/>
  <c r="BB392" i="30"/>
  <c r="BB393" i="30"/>
  <c r="BB394" i="30"/>
  <c r="BB395" i="30"/>
  <c r="BB396" i="30"/>
  <c r="BB397" i="30"/>
  <c r="BB398" i="30"/>
  <c r="BB399" i="30"/>
  <c r="BB400" i="30"/>
  <c r="BB401" i="30"/>
  <c r="BB402" i="30"/>
  <c r="BB403" i="30"/>
  <c r="BB404" i="30"/>
  <c r="BB405" i="30"/>
  <c r="BB406" i="30"/>
  <c r="BB407" i="30"/>
  <c r="BB408" i="30"/>
  <c r="BB409" i="30"/>
  <c r="BB410" i="30"/>
  <c r="BB411" i="30"/>
  <c r="BB412" i="30"/>
  <c r="BB413" i="30"/>
  <c r="BB414" i="30"/>
  <c r="BB415" i="30"/>
  <c r="BB416" i="30"/>
  <c r="BB417" i="30"/>
  <c r="BB418" i="30"/>
  <c r="BB419" i="30"/>
  <c r="BB420" i="30"/>
  <c r="BB421" i="30"/>
  <c r="BB422" i="30"/>
  <c r="BB423" i="30"/>
  <c r="BB424" i="30"/>
  <c r="BB425" i="30"/>
  <c r="BB426" i="30"/>
  <c r="BB427" i="30"/>
  <c r="BB428" i="30"/>
  <c r="BB429" i="30"/>
  <c r="BB430" i="30"/>
  <c r="BB431" i="30"/>
  <c r="BB432" i="30"/>
  <c r="BB433" i="30"/>
  <c r="BB434" i="30"/>
  <c r="BB435" i="30"/>
  <c r="BB436" i="30"/>
  <c r="BB437" i="30"/>
  <c r="BB438" i="30"/>
  <c r="BB439" i="30"/>
  <c r="BB440" i="30"/>
  <c r="BB441" i="30"/>
  <c r="BB442" i="30"/>
  <c r="BB443" i="30"/>
  <c r="BB444" i="30"/>
  <c r="BB445" i="30"/>
  <c r="BB446" i="30"/>
  <c r="BB447" i="30"/>
  <c r="BB448" i="30"/>
  <c r="BB449" i="30"/>
  <c r="BB450" i="30"/>
  <c r="BB451" i="30"/>
  <c r="BB452" i="30"/>
  <c r="BB453" i="30"/>
  <c r="BB454" i="30"/>
  <c r="BB455" i="30"/>
  <c r="BB456" i="30"/>
  <c r="BB457" i="30"/>
  <c r="BB458" i="30"/>
  <c r="BB459" i="30"/>
  <c r="BB460" i="30"/>
  <c r="BB461" i="30"/>
  <c r="BB462" i="30"/>
  <c r="BB463" i="30"/>
  <c r="BB464" i="30"/>
  <c r="BB465" i="30"/>
  <c r="BB466" i="30"/>
  <c r="BB467" i="30"/>
  <c r="BB468" i="30"/>
  <c r="AY760" i="30"/>
  <c r="AZ760" i="30"/>
  <c r="AY761" i="30"/>
  <c r="AZ761" i="30"/>
  <c r="AY762" i="30"/>
  <c r="AZ762" i="30"/>
  <c r="AY763" i="30"/>
  <c r="AZ763" i="30"/>
  <c r="AY764" i="30"/>
  <c r="AZ764" i="30"/>
  <c r="AY765" i="30"/>
  <c r="AZ765" i="30"/>
  <c r="AY766" i="30"/>
  <c r="AZ766" i="30"/>
  <c r="AY767" i="30"/>
  <c r="AZ767" i="30"/>
  <c r="AY768" i="30"/>
  <c r="AZ768" i="30"/>
  <c r="AY769" i="30"/>
  <c r="AZ769" i="30"/>
  <c r="AY770" i="30"/>
  <c r="AZ770" i="30"/>
  <c r="AY771" i="30"/>
  <c r="AZ771" i="30"/>
  <c r="AY772" i="30"/>
  <c r="AZ772" i="30"/>
  <c r="AY773" i="30"/>
  <c r="AZ773" i="30"/>
  <c r="AY774" i="30"/>
  <c r="AZ774" i="30"/>
  <c r="AY775" i="30"/>
  <c r="AZ775" i="30"/>
  <c r="AY776" i="30"/>
  <c r="AZ776" i="30"/>
  <c r="AY777" i="30"/>
  <c r="AZ777" i="30"/>
  <c r="AY778" i="30"/>
  <c r="AZ778" i="30"/>
  <c r="AY779" i="30"/>
  <c r="AZ779" i="30"/>
  <c r="AY780" i="30"/>
  <c r="AZ780" i="30"/>
  <c r="AY781" i="30"/>
  <c r="AZ781" i="30"/>
  <c r="AY782" i="30"/>
  <c r="AZ782" i="30"/>
  <c r="AY783" i="30"/>
  <c r="AZ783" i="30"/>
  <c r="AY784" i="30"/>
  <c r="AZ784" i="30"/>
  <c r="AY785" i="30"/>
  <c r="AZ785" i="30"/>
  <c r="AY786" i="30"/>
  <c r="AZ786" i="30"/>
  <c r="AY787" i="30"/>
  <c r="AZ787" i="30"/>
  <c r="AY788" i="30"/>
  <c r="AZ788" i="30"/>
  <c r="AY789" i="30"/>
  <c r="AZ789" i="30"/>
  <c r="AY790" i="30"/>
  <c r="AZ790" i="30"/>
  <c r="AY791" i="30"/>
  <c r="AZ791" i="30"/>
  <c r="AY792" i="30"/>
  <c r="AZ792" i="30"/>
  <c r="AY793" i="30"/>
  <c r="AZ793" i="30"/>
  <c r="AY794" i="30"/>
  <c r="AZ794" i="30"/>
  <c r="AY795" i="30"/>
  <c r="AZ795" i="30"/>
  <c r="AY796" i="30"/>
  <c r="AZ796" i="30"/>
  <c r="AY797" i="30"/>
  <c r="AZ797" i="30"/>
  <c r="AY798" i="30"/>
  <c r="AZ798" i="30"/>
  <c r="AY799" i="30"/>
  <c r="AZ799" i="30"/>
  <c r="AY800" i="30"/>
  <c r="AZ800" i="30"/>
  <c r="AY801" i="30"/>
  <c r="AZ801" i="30"/>
  <c r="AY802" i="30"/>
  <c r="AZ802" i="30"/>
  <c r="AY803" i="30"/>
  <c r="AZ803" i="30"/>
  <c r="AY804" i="30"/>
  <c r="AZ804" i="30"/>
  <c r="AY805" i="30"/>
  <c r="AZ805" i="30"/>
  <c r="AY806" i="30"/>
  <c r="AZ806" i="30"/>
  <c r="AY807" i="30"/>
  <c r="AZ807" i="30"/>
  <c r="AY808" i="30"/>
  <c r="AZ808" i="30"/>
  <c r="AY809" i="30"/>
  <c r="AZ809" i="30"/>
  <c r="AY810" i="30"/>
  <c r="AZ810" i="30"/>
  <c r="AY811" i="30"/>
  <c r="AZ811" i="30"/>
  <c r="AY812" i="30"/>
  <c r="AZ812" i="30"/>
  <c r="AY813" i="30"/>
  <c r="AZ813" i="30"/>
  <c r="AY814" i="30"/>
  <c r="AZ814" i="30"/>
  <c r="AY815" i="30"/>
  <c r="AZ815" i="30"/>
  <c r="AY816" i="30"/>
  <c r="AZ816" i="30"/>
  <c r="AY817" i="30"/>
  <c r="AZ817" i="30"/>
  <c r="AY818" i="30"/>
  <c r="AZ818" i="30"/>
  <c r="AY819" i="30"/>
  <c r="AZ819" i="30"/>
  <c r="AY820" i="30"/>
  <c r="AZ820" i="30"/>
  <c r="AY821" i="30"/>
  <c r="AZ821" i="30"/>
  <c r="AY822" i="30"/>
  <c r="AZ822" i="30"/>
  <c r="AY823" i="30"/>
  <c r="AZ823" i="30"/>
  <c r="AY824" i="30"/>
  <c r="AZ824" i="30"/>
  <c r="AY825" i="30"/>
  <c r="AZ825" i="30"/>
  <c r="AY826" i="30"/>
  <c r="AZ826" i="30"/>
  <c r="AY827" i="30"/>
  <c r="AZ827" i="30"/>
  <c r="AY828" i="30"/>
  <c r="AZ828" i="30"/>
  <c r="AY829" i="30"/>
  <c r="AZ829" i="30"/>
  <c r="AY830" i="30"/>
  <c r="AZ830" i="30"/>
  <c r="AY831" i="30"/>
  <c r="AZ831" i="30"/>
  <c r="AY832" i="30"/>
  <c r="AZ832" i="30"/>
  <c r="AY833" i="30"/>
  <c r="AZ833" i="30"/>
  <c r="AY834" i="30"/>
  <c r="AZ834" i="30"/>
  <c r="AY835" i="30"/>
  <c r="AZ835" i="30"/>
  <c r="AY836" i="30"/>
  <c r="AZ836" i="30"/>
  <c r="AY837" i="30"/>
  <c r="AZ837" i="30"/>
  <c r="AY838" i="30"/>
  <c r="AZ838" i="30"/>
  <c r="AY839" i="30"/>
  <c r="AZ839" i="30"/>
  <c r="AY840" i="30"/>
  <c r="AZ840" i="30"/>
  <c r="AY841" i="30"/>
  <c r="AZ841" i="30"/>
  <c r="AY842" i="30"/>
  <c r="AZ842" i="30"/>
  <c r="AY843" i="30"/>
  <c r="AZ843" i="30"/>
  <c r="AY844" i="30"/>
  <c r="AZ844" i="30"/>
  <c r="AY845" i="30"/>
  <c r="AZ845" i="30"/>
  <c r="AY846" i="30"/>
  <c r="AZ846" i="30"/>
  <c r="AY847" i="30"/>
  <c r="AZ847" i="30"/>
  <c r="AY848" i="30"/>
  <c r="AZ848" i="30"/>
  <c r="AY849" i="30"/>
  <c r="AZ849" i="30"/>
  <c r="AY850" i="30"/>
  <c r="AZ850" i="30"/>
  <c r="AY851" i="30"/>
  <c r="AZ851" i="30"/>
  <c r="AY852" i="30"/>
  <c r="AZ852" i="30"/>
  <c r="AY853" i="30"/>
  <c r="AZ853" i="30"/>
  <c r="AY854" i="30"/>
  <c r="AZ854" i="30"/>
  <c r="AY855" i="30"/>
  <c r="AZ855" i="30"/>
  <c r="AY856" i="30"/>
  <c r="AZ856" i="30"/>
  <c r="AY857" i="30"/>
  <c r="AZ857" i="30"/>
  <c r="AY858" i="30"/>
  <c r="AZ858" i="30"/>
  <c r="AY859" i="30"/>
  <c r="AZ859" i="30"/>
  <c r="AY860" i="30"/>
  <c r="AZ860" i="30"/>
  <c r="AY861" i="30"/>
  <c r="AZ861" i="30"/>
  <c r="AY862" i="30"/>
  <c r="AZ862" i="30"/>
  <c r="AY863" i="30"/>
  <c r="AZ863" i="30"/>
  <c r="AY864" i="30"/>
  <c r="AZ864" i="30"/>
  <c r="AY865" i="30"/>
  <c r="AZ865" i="30"/>
  <c r="AY866" i="30"/>
  <c r="AZ866" i="30"/>
  <c r="AY867" i="30"/>
  <c r="AZ867" i="30"/>
  <c r="AY868" i="30"/>
  <c r="AZ868" i="30"/>
  <c r="AY869" i="30"/>
  <c r="AZ869" i="30"/>
  <c r="AY870" i="30"/>
  <c r="AZ870" i="30"/>
  <c r="AY871" i="30"/>
  <c r="AZ871" i="30"/>
  <c r="AY872" i="30"/>
  <c r="AZ872" i="30"/>
  <c r="AY873" i="30"/>
  <c r="AZ873" i="30"/>
  <c r="AY874" i="30"/>
  <c r="AZ874" i="30"/>
  <c r="AY875" i="30"/>
  <c r="AZ875" i="30"/>
  <c r="AY876" i="30"/>
  <c r="AZ876" i="30"/>
  <c r="AY877" i="30"/>
  <c r="AZ877" i="30"/>
  <c r="AY878" i="30"/>
  <c r="AZ878" i="30"/>
  <c r="AY879" i="30"/>
  <c r="AZ879" i="30"/>
  <c r="AY880" i="30"/>
  <c r="AZ880" i="30"/>
  <c r="AY881" i="30"/>
  <c r="AZ881" i="30"/>
  <c r="AY882" i="30"/>
  <c r="AZ882" i="30"/>
  <c r="AY883" i="30"/>
  <c r="AZ883" i="30"/>
  <c r="AY884" i="30"/>
  <c r="AZ884" i="30"/>
  <c r="AY885" i="30"/>
  <c r="AZ885" i="30"/>
  <c r="AY886" i="30"/>
  <c r="AZ886" i="30"/>
  <c r="AY887" i="30"/>
  <c r="AZ887" i="30"/>
  <c r="AY888" i="30"/>
  <c r="AZ888" i="30"/>
  <c r="AY889" i="30"/>
  <c r="AZ889" i="30"/>
  <c r="AY890" i="30"/>
  <c r="AZ890" i="30"/>
  <c r="AY891" i="30"/>
  <c r="AZ891" i="30"/>
  <c r="AY892" i="30"/>
  <c r="AZ892" i="30"/>
  <c r="AY893" i="30"/>
  <c r="AZ893" i="30"/>
  <c r="AY894" i="30"/>
  <c r="AZ894" i="30"/>
  <c r="AY895" i="30"/>
  <c r="AZ895" i="30"/>
  <c r="AY896" i="30"/>
  <c r="AZ896" i="30"/>
  <c r="AY897" i="30"/>
  <c r="AZ897" i="30"/>
  <c r="AY898" i="30"/>
  <c r="AZ898" i="30"/>
  <c r="AY899" i="30"/>
  <c r="AZ899" i="30"/>
  <c r="AY900" i="30"/>
  <c r="AZ900" i="30"/>
  <c r="AY901" i="30"/>
  <c r="AZ901" i="30"/>
  <c r="AY902" i="30"/>
  <c r="AZ902" i="30"/>
  <c r="AY903" i="30"/>
  <c r="AZ903" i="30"/>
  <c r="AY904" i="30"/>
  <c r="AZ904" i="30"/>
  <c r="AY905" i="30"/>
  <c r="AZ905" i="30"/>
  <c r="AY906" i="30"/>
  <c r="AZ906" i="30"/>
  <c r="AY907" i="30"/>
  <c r="AZ907" i="30"/>
  <c r="AY908" i="30"/>
  <c r="AZ908" i="30"/>
  <c r="AY909" i="30"/>
  <c r="AZ909" i="30"/>
  <c r="AY910" i="30"/>
  <c r="AZ910" i="30"/>
  <c r="AY911" i="30"/>
  <c r="AZ911" i="30"/>
  <c r="AY912" i="30"/>
  <c r="AZ912" i="30"/>
  <c r="AY913" i="30"/>
  <c r="AZ913" i="30"/>
  <c r="AY914" i="30"/>
  <c r="AZ914" i="30"/>
  <c r="AY915" i="30"/>
  <c r="AZ915" i="30"/>
  <c r="AY916" i="30"/>
  <c r="AZ916" i="30"/>
  <c r="AY917" i="30"/>
  <c r="AZ917" i="30"/>
  <c r="AY918" i="30"/>
  <c r="AZ918" i="30"/>
  <c r="AY919" i="30"/>
  <c r="AZ919" i="30"/>
  <c r="AY920" i="30"/>
  <c r="AZ920" i="30"/>
  <c r="AY921" i="30"/>
  <c r="AZ921" i="30"/>
  <c r="AY922" i="30"/>
  <c r="AZ922" i="30"/>
  <c r="AY923" i="30"/>
  <c r="AZ923" i="30"/>
  <c r="AY924" i="30"/>
  <c r="AZ924" i="30"/>
  <c r="AY925" i="30"/>
  <c r="AZ925" i="30"/>
  <c r="AY926" i="30"/>
  <c r="AZ926" i="30"/>
  <c r="AY927" i="30"/>
  <c r="AZ927" i="30"/>
  <c r="AY928" i="30"/>
  <c r="AZ928" i="30"/>
  <c r="AY929" i="30"/>
  <c r="AZ929" i="30"/>
  <c r="AY930" i="30"/>
  <c r="AZ930" i="30"/>
  <c r="AY931" i="30"/>
  <c r="AZ931" i="30"/>
  <c r="AY932" i="30"/>
  <c r="AZ932" i="30"/>
  <c r="AY933" i="30"/>
  <c r="AZ933" i="30"/>
  <c r="AY934" i="30"/>
  <c r="AZ934" i="30"/>
  <c r="AY935" i="30"/>
  <c r="AZ935" i="30"/>
  <c r="AY936" i="30"/>
  <c r="AZ936" i="30"/>
  <c r="AY937" i="30"/>
  <c r="AZ937" i="30"/>
  <c r="AY938" i="30"/>
  <c r="AZ938" i="30"/>
  <c r="AY939" i="30"/>
  <c r="AZ939" i="30"/>
  <c r="AY940" i="30"/>
  <c r="AZ940" i="30"/>
  <c r="AY941" i="30"/>
  <c r="AZ941" i="30"/>
  <c r="AY942" i="30"/>
  <c r="AZ942" i="30"/>
  <c r="AY943" i="30"/>
  <c r="AZ943" i="30"/>
  <c r="AY944" i="30"/>
  <c r="AZ944" i="30"/>
  <c r="AY945" i="30"/>
  <c r="AZ945" i="30"/>
  <c r="AY946" i="30"/>
  <c r="AZ946" i="30"/>
  <c r="AY947" i="30"/>
  <c r="AZ947" i="30"/>
  <c r="AY948" i="30"/>
  <c r="AZ948" i="30"/>
  <c r="AY949" i="30"/>
  <c r="AZ949" i="30"/>
  <c r="AY950" i="30"/>
  <c r="AZ950" i="30"/>
  <c r="AY951" i="30"/>
  <c r="AZ951" i="30"/>
  <c r="AY952" i="30"/>
  <c r="AZ952" i="30"/>
  <c r="AY953" i="30"/>
  <c r="AZ953" i="30"/>
  <c r="AY954" i="30"/>
  <c r="AZ954" i="30"/>
  <c r="AY955" i="30"/>
  <c r="AZ955" i="30"/>
  <c r="AY956" i="30"/>
  <c r="AZ956" i="30"/>
  <c r="AY957" i="30"/>
  <c r="AZ957" i="30"/>
  <c r="AY958" i="30"/>
  <c r="AZ958" i="30"/>
  <c r="AY959" i="30"/>
  <c r="AZ959" i="30"/>
  <c r="AY960" i="30"/>
  <c r="AZ960" i="30"/>
  <c r="AY961" i="30"/>
  <c r="AZ961" i="30"/>
  <c r="AY962" i="30"/>
  <c r="AZ962" i="30"/>
  <c r="AY963" i="30"/>
  <c r="AZ963" i="30"/>
  <c r="AY964" i="30"/>
  <c r="AZ964" i="30"/>
  <c r="AY965" i="30"/>
  <c r="AZ965" i="30"/>
  <c r="AY966" i="30"/>
  <c r="AZ966" i="30"/>
  <c r="AY967" i="30"/>
  <c r="AZ967" i="30"/>
  <c r="AY968" i="30"/>
  <c r="AZ968" i="30"/>
  <c r="AY969" i="30"/>
  <c r="AZ969" i="30"/>
  <c r="AY970" i="30"/>
  <c r="AZ970" i="30"/>
  <c r="AY971" i="30"/>
  <c r="AZ971" i="30"/>
  <c r="AY972" i="30"/>
  <c r="AZ972" i="30"/>
  <c r="AY973" i="30"/>
  <c r="AZ973" i="30"/>
  <c r="AY974" i="30"/>
  <c r="AZ974" i="30"/>
  <c r="AY975" i="30"/>
  <c r="AZ975" i="30"/>
  <c r="AY976" i="30"/>
  <c r="AZ976" i="30"/>
  <c r="AY977" i="30"/>
  <c r="AZ977" i="30"/>
  <c r="AY978" i="30"/>
  <c r="AZ978" i="30"/>
  <c r="AY979" i="30"/>
  <c r="AZ979" i="30"/>
  <c r="AY980" i="30"/>
  <c r="AZ980" i="30"/>
  <c r="AY981" i="30"/>
  <c r="AZ981" i="30"/>
  <c r="AY982" i="30"/>
  <c r="AZ982" i="30"/>
  <c r="AY983" i="30"/>
  <c r="AZ983" i="30"/>
  <c r="AY984" i="30"/>
  <c r="AZ984" i="30"/>
  <c r="AY985" i="30"/>
  <c r="AZ985" i="30"/>
  <c r="AY986" i="30"/>
  <c r="AZ986" i="30"/>
  <c r="AY987" i="30"/>
  <c r="AZ987" i="30"/>
  <c r="AY988" i="30"/>
  <c r="AZ988" i="30"/>
  <c r="AY989" i="30"/>
  <c r="AZ989" i="30"/>
  <c r="AY990" i="30"/>
  <c r="AZ990" i="30"/>
  <c r="AY991" i="30"/>
  <c r="AZ991" i="30"/>
  <c r="AY992" i="30"/>
  <c r="AZ992" i="30"/>
  <c r="AY993" i="30"/>
  <c r="AZ993" i="30"/>
  <c r="AY994" i="30"/>
  <c r="AZ994" i="30"/>
  <c r="AY995" i="30"/>
  <c r="AZ995" i="30"/>
  <c r="AY996" i="30"/>
  <c r="AZ996" i="30"/>
  <c r="AY997" i="30"/>
  <c r="AZ997" i="30"/>
  <c r="AY998" i="30"/>
  <c r="AZ998" i="30"/>
  <c r="AY999" i="30"/>
  <c r="AZ999" i="30"/>
  <c r="AY1000" i="30"/>
  <c r="AZ1000" i="30"/>
  <c r="AY1001" i="30"/>
  <c r="AZ1001" i="30"/>
  <c r="AY1002" i="30"/>
  <c r="AZ1002" i="30"/>
  <c r="AY1003" i="30"/>
  <c r="AZ1003" i="30"/>
  <c r="AY1004" i="30"/>
  <c r="AZ1004" i="30"/>
  <c r="AY1005" i="30"/>
  <c r="AZ1005" i="30"/>
  <c r="AY1006" i="30"/>
  <c r="AZ1006" i="30"/>
  <c r="AY1007" i="30"/>
  <c r="AZ1007" i="30"/>
  <c r="AY1008" i="30"/>
  <c r="AZ1008" i="30"/>
  <c r="AY1009" i="30"/>
  <c r="AZ1009" i="30"/>
  <c r="AY1010" i="30"/>
  <c r="AZ1010" i="30"/>
  <c r="AY1011" i="30"/>
  <c r="AZ1011" i="30"/>
  <c r="AY1012" i="30"/>
  <c r="AZ1012" i="30"/>
  <c r="AY1013" i="30"/>
  <c r="AZ1013" i="30"/>
  <c r="AY1014" i="30"/>
  <c r="AZ1014" i="30"/>
  <c r="AY1015" i="30"/>
  <c r="AZ1015" i="30"/>
  <c r="AY1016" i="30"/>
  <c r="AZ1016" i="30"/>
  <c r="AY1017" i="30"/>
  <c r="AZ1017" i="30"/>
  <c r="AY1018" i="30"/>
  <c r="AZ1018" i="30"/>
  <c r="AY1019" i="30"/>
  <c r="AZ1019" i="30"/>
  <c r="AY1020" i="30"/>
  <c r="AZ1020" i="30"/>
  <c r="AY1021" i="30"/>
  <c r="AZ1021" i="30"/>
  <c r="AY1022" i="30"/>
  <c r="AZ1022" i="30"/>
  <c r="AY1023" i="30"/>
  <c r="AZ1023" i="30"/>
  <c r="AY1024" i="30"/>
  <c r="AZ1024" i="30"/>
  <c r="AY1025" i="30"/>
  <c r="AZ1025" i="30"/>
  <c r="AY1026" i="30"/>
  <c r="AZ1026" i="30"/>
  <c r="AY1027" i="30"/>
  <c r="AZ1027" i="30"/>
  <c r="AY1028" i="30"/>
  <c r="AZ1028" i="30"/>
  <c r="AY1029" i="30"/>
  <c r="AZ1029" i="30"/>
  <c r="AY1030" i="30"/>
  <c r="AZ1030" i="30"/>
  <c r="AY1031" i="30"/>
  <c r="AZ1031" i="30"/>
  <c r="AY1032" i="30"/>
  <c r="AZ1032" i="30"/>
  <c r="AY1033" i="30"/>
  <c r="AZ1033" i="30"/>
  <c r="AY1034" i="30"/>
  <c r="AZ1034" i="30"/>
  <c r="AY1035" i="30"/>
  <c r="AZ1035" i="30"/>
  <c r="AY1036" i="30"/>
  <c r="AZ1036" i="30"/>
  <c r="AY1037" i="30"/>
  <c r="AZ1037" i="30"/>
  <c r="AY1038" i="30"/>
  <c r="AZ1038" i="30"/>
  <c r="AY1039" i="30"/>
  <c r="AZ1039" i="30"/>
  <c r="AY1040" i="30"/>
  <c r="AZ1040" i="30"/>
  <c r="AY1041" i="30"/>
  <c r="AZ1041" i="30"/>
  <c r="AY1042" i="30"/>
  <c r="AZ1042" i="30"/>
  <c r="AY1043" i="30"/>
  <c r="AZ1043" i="30"/>
  <c r="AY1044" i="30"/>
  <c r="AZ1044" i="30"/>
  <c r="AY1045" i="30"/>
  <c r="AZ1045" i="30"/>
  <c r="AY1046" i="30"/>
  <c r="AZ1046" i="30"/>
  <c r="AY1047" i="30"/>
  <c r="AZ1047" i="30"/>
  <c r="AY1048" i="30"/>
  <c r="AZ1048" i="30"/>
  <c r="AY1049" i="30"/>
  <c r="AZ1049" i="30"/>
  <c r="AY1050" i="30"/>
  <c r="AZ1050" i="30"/>
  <c r="AY1051" i="30"/>
  <c r="AZ1051" i="30"/>
  <c r="AY1052" i="30"/>
  <c r="AZ1052" i="30"/>
  <c r="AY1053" i="30"/>
  <c r="AZ1053" i="30"/>
  <c r="AY1054" i="30"/>
  <c r="AZ1054" i="30"/>
  <c r="AY1055" i="30"/>
  <c r="AZ1055" i="30"/>
  <c r="AY1056" i="30"/>
  <c r="AZ1056" i="30"/>
  <c r="AY1057" i="30"/>
  <c r="AZ1057" i="30"/>
  <c r="AY1058" i="30"/>
  <c r="AZ1058" i="30"/>
  <c r="AY1059" i="30"/>
  <c r="AZ1059" i="30"/>
  <c r="AY1060" i="30"/>
  <c r="AZ1060" i="30"/>
  <c r="AY1061" i="30"/>
  <c r="AZ1061" i="30"/>
  <c r="AY1062" i="30"/>
  <c r="AZ1062" i="30"/>
  <c r="AY1063" i="30"/>
  <c r="AZ1063" i="30"/>
  <c r="AY1064" i="30"/>
  <c r="AZ1064" i="30"/>
  <c r="AY1065" i="30"/>
  <c r="AZ1065" i="30"/>
  <c r="AY1066" i="30"/>
  <c r="AZ1066" i="30"/>
  <c r="AY1067" i="30"/>
  <c r="AZ1067" i="30"/>
  <c r="AY1068" i="30"/>
  <c r="AZ1068" i="30"/>
  <c r="AY1069" i="30"/>
  <c r="AZ1069" i="30"/>
  <c r="AY1070" i="30"/>
  <c r="AZ1070" i="30"/>
  <c r="AY1071" i="30"/>
  <c r="AZ1071" i="30"/>
  <c r="AY1072" i="30"/>
  <c r="AZ1072" i="30"/>
  <c r="AY1073" i="30"/>
  <c r="AZ1073" i="30"/>
  <c r="AY1074" i="30"/>
  <c r="AZ1074" i="30"/>
  <c r="AY1075" i="30"/>
  <c r="AZ1075" i="30"/>
  <c r="AY1076" i="30"/>
  <c r="AZ1076" i="30"/>
  <c r="AY1077" i="30"/>
  <c r="AZ1077" i="30"/>
  <c r="AY1078" i="30"/>
  <c r="AZ1078" i="30"/>
  <c r="AY1079" i="30"/>
  <c r="AZ1079" i="30"/>
  <c r="AY1080" i="30"/>
  <c r="AZ1080" i="30"/>
  <c r="AY1081" i="30"/>
  <c r="AZ1081" i="30"/>
  <c r="AY1082" i="30"/>
  <c r="AZ1082" i="30"/>
  <c r="AY1083" i="30"/>
  <c r="AZ1083" i="30"/>
  <c r="AY1084" i="30"/>
  <c r="AZ1084" i="30"/>
  <c r="AY1085" i="30"/>
  <c r="AZ1085" i="30"/>
  <c r="AY1086" i="30"/>
  <c r="AZ1086" i="30"/>
  <c r="AY1087" i="30"/>
  <c r="AZ1087" i="30"/>
  <c r="AY1088" i="30"/>
  <c r="AZ1088" i="30"/>
  <c r="AY1089" i="30"/>
  <c r="AZ1089" i="30"/>
  <c r="AY1090" i="30"/>
  <c r="AZ1090" i="30"/>
  <c r="AY1091" i="30"/>
  <c r="AZ1091" i="30"/>
  <c r="AY1092" i="30"/>
  <c r="AZ1092" i="30"/>
  <c r="AY1093" i="30"/>
  <c r="AZ1093" i="30"/>
  <c r="AY1094" i="30"/>
  <c r="AZ1094" i="30"/>
  <c r="AY1095" i="30"/>
  <c r="AZ1095" i="30"/>
  <c r="AY1096" i="30"/>
  <c r="AZ1096" i="30"/>
  <c r="AY1097" i="30"/>
  <c r="AZ1097" i="30"/>
  <c r="AY1098" i="30"/>
  <c r="AZ1098" i="30"/>
  <c r="AY1099" i="30"/>
  <c r="AZ1099" i="30"/>
  <c r="AY1100" i="30"/>
  <c r="AZ1100" i="30"/>
  <c r="AY1101" i="30"/>
  <c r="AZ1101" i="30"/>
  <c r="AY1102" i="30"/>
  <c r="AZ1102" i="30"/>
  <c r="AY1103" i="30"/>
  <c r="AZ1103" i="30"/>
  <c r="AY1104" i="30"/>
  <c r="AZ1104" i="30"/>
  <c r="AY1105" i="30"/>
  <c r="AZ1105" i="30"/>
  <c r="AY1106" i="30"/>
  <c r="AZ1106" i="30"/>
  <c r="AY1107" i="30"/>
  <c r="AZ1107" i="30"/>
  <c r="AY1108" i="30"/>
  <c r="AZ1108" i="30"/>
  <c r="AY1109" i="30"/>
  <c r="AZ1109" i="30"/>
  <c r="AY1110" i="30"/>
  <c r="AZ1110" i="30"/>
  <c r="AY1111" i="30"/>
  <c r="AZ1111" i="30"/>
  <c r="AY1112" i="30"/>
  <c r="AZ1112" i="30"/>
  <c r="AY1113" i="30"/>
  <c r="AZ1113" i="30"/>
  <c r="AY1114" i="30"/>
  <c r="AZ1114" i="30"/>
  <c r="AY1115" i="30"/>
  <c r="AZ1115" i="30"/>
  <c r="AY1116" i="30"/>
  <c r="AZ1116" i="30"/>
  <c r="AY1117" i="30"/>
  <c r="AZ1117" i="30"/>
  <c r="AY1118" i="30"/>
  <c r="AZ1118" i="30"/>
  <c r="AY1119" i="30"/>
  <c r="AZ1119" i="30"/>
  <c r="AY1120" i="30"/>
  <c r="AZ1120" i="30"/>
  <c r="AY1121" i="30"/>
  <c r="AZ1121" i="30"/>
  <c r="AY1122" i="30"/>
  <c r="AZ1122" i="30"/>
  <c r="AY1123" i="30"/>
  <c r="AZ1123" i="30"/>
  <c r="AY1124" i="30"/>
  <c r="AZ1124" i="30"/>
  <c r="AY1125" i="30"/>
  <c r="AZ1125" i="30"/>
  <c r="AY1126" i="30"/>
  <c r="AZ1126" i="30"/>
  <c r="AY1127" i="30"/>
  <c r="AZ1127" i="30"/>
  <c r="AY1128" i="30"/>
  <c r="AZ1128" i="30"/>
  <c r="AY1129" i="30"/>
  <c r="AZ1129" i="30"/>
  <c r="AY1130" i="30"/>
  <c r="AZ1130" i="30"/>
  <c r="AY1131" i="30"/>
  <c r="AZ1131" i="30"/>
  <c r="AY1132" i="30"/>
  <c r="AZ1132" i="30"/>
  <c r="AY1133" i="30"/>
  <c r="AZ1133" i="30"/>
  <c r="AY1134" i="30"/>
  <c r="AZ1134" i="30"/>
  <c r="AY1135" i="30"/>
  <c r="AZ1135" i="30"/>
  <c r="AY1136" i="30"/>
  <c r="AZ1136" i="30"/>
  <c r="AY1137" i="30"/>
  <c r="AZ1137" i="30"/>
  <c r="AY1138" i="30"/>
  <c r="AZ1138" i="30"/>
  <c r="AY1139" i="30"/>
  <c r="AZ1139" i="30"/>
  <c r="AY1140" i="30"/>
  <c r="AZ1140" i="30"/>
  <c r="AY1141" i="30"/>
  <c r="AZ1141" i="30"/>
  <c r="AY1142" i="30"/>
  <c r="AZ1142" i="30"/>
  <c r="AY1143" i="30"/>
  <c r="AZ1143" i="30"/>
  <c r="AY1144" i="30"/>
  <c r="AZ1144" i="30"/>
  <c r="AY1145" i="30"/>
  <c r="AZ1145" i="30"/>
  <c r="AY1146" i="30"/>
  <c r="AZ1146" i="30"/>
  <c r="AY1147" i="30"/>
  <c r="AZ1147" i="30"/>
  <c r="AY1148" i="30"/>
  <c r="AZ1148" i="30"/>
  <c r="AY1149" i="30"/>
  <c r="AZ1149" i="30"/>
  <c r="AY1150" i="30"/>
  <c r="AZ1150" i="30"/>
  <c r="AY1151" i="30"/>
  <c r="AZ1151" i="30"/>
  <c r="AY1152" i="30"/>
  <c r="AZ1152" i="30"/>
  <c r="AY1153" i="30"/>
  <c r="AZ1153" i="30"/>
  <c r="AY1154" i="30"/>
  <c r="AZ1154" i="30"/>
  <c r="AY1155" i="30"/>
  <c r="AZ1155" i="30"/>
  <c r="AY1156" i="30"/>
  <c r="AZ1156" i="30"/>
  <c r="AY1157" i="30"/>
  <c r="AZ1157" i="30"/>
  <c r="AY1158" i="30"/>
  <c r="AZ1158" i="30"/>
  <c r="AY1159" i="30"/>
  <c r="AZ1159" i="30"/>
  <c r="AY1160" i="30"/>
  <c r="AZ1160" i="30"/>
  <c r="AY1161" i="30"/>
  <c r="AZ1161" i="30"/>
  <c r="AY1162" i="30"/>
  <c r="AZ1162" i="30"/>
  <c r="AY1163" i="30"/>
  <c r="AZ1163" i="30"/>
  <c r="AY1164" i="30"/>
  <c r="AZ1164" i="30"/>
  <c r="AY1165" i="30"/>
  <c r="AZ1165" i="30"/>
  <c r="AY1166" i="30"/>
  <c r="AZ1166" i="30"/>
  <c r="AY1167" i="30"/>
  <c r="AZ1167" i="30"/>
  <c r="AY1168" i="30"/>
  <c r="AZ1168" i="30"/>
  <c r="AY1169" i="30"/>
  <c r="AZ1169" i="30"/>
  <c r="AY1170" i="30"/>
  <c r="AZ1170" i="30"/>
  <c r="AY1171" i="30"/>
  <c r="AZ1171" i="30"/>
  <c r="AY1172" i="30"/>
  <c r="AZ1172" i="30"/>
  <c r="AY1173" i="30"/>
  <c r="AZ1173" i="30"/>
  <c r="AY1174" i="30"/>
  <c r="AZ1174" i="30"/>
  <c r="AY1175" i="30"/>
  <c r="AZ1175" i="30"/>
  <c r="AY1176" i="30"/>
  <c r="AZ1176" i="30"/>
  <c r="AY1177" i="30"/>
  <c r="AZ1177" i="30"/>
  <c r="AY1178" i="30"/>
  <c r="AZ1178" i="30"/>
  <c r="AY1179" i="30"/>
  <c r="AZ1179" i="30"/>
  <c r="AY1180" i="30"/>
  <c r="AZ1180" i="30"/>
  <c r="AY1181" i="30"/>
  <c r="AZ1181" i="30"/>
  <c r="AY1182" i="30"/>
  <c r="AZ1182" i="30"/>
  <c r="AY1183" i="30"/>
  <c r="AZ1183" i="30"/>
  <c r="AY1184" i="30"/>
  <c r="AZ1184" i="30"/>
  <c r="AY1185" i="30"/>
  <c r="AZ1185" i="30"/>
  <c r="AY1186" i="30"/>
  <c r="AZ1186" i="30"/>
  <c r="AY1187" i="30"/>
  <c r="AZ1187" i="30"/>
  <c r="AY1188" i="30"/>
  <c r="AZ1188" i="30"/>
  <c r="AY1189" i="30"/>
  <c r="AZ1189" i="30"/>
  <c r="AY1190" i="30"/>
  <c r="AZ1190" i="30"/>
  <c r="AY1191" i="30"/>
  <c r="AZ1191" i="30"/>
  <c r="AY1192" i="30"/>
  <c r="AZ1192" i="30"/>
  <c r="AY1193" i="30"/>
  <c r="AZ1193" i="30"/>
  <c r="AY1194" i="30"/>
  <c r="AZ1194" i="30"/>
  <c r="AY1195" i="30"/>
  <c r="AZ1195" i="30"/>
  <c r="AY1196" i="30"/>
  <c r="AZ1196" i="30"/>
  <c r="AY1197" i="30"/>
  <c r="AZ1197" i="30"/>
  <c r="AY1198" i="30"/>
  <c r="AZ1198" i="30"/>
  <c r="AY1199" i="30"/>
  <c r="AZ1199" i="30"/>
  <c r="AY1200" i="30"/>
  <c r="AZ1200" i="30"/>
  <c r="AY1201" i="30"/>
  <c r="AZ1201" i="30"/>
  <c r="AY1202" i="30"/>
  <c r="AZ1202" i="30"/>
  <c r="AY1203" i="30"/>
  <c r="AZ1203" i="30"/>
  <c r="AY1204" i="30"/>
  <c r="AZ1204" i="30"/>
  <c r="AY1205" i="30"/>
  <c r="AZ1205" i="30"/>
  <c r="AY1206" i="30"/>
  <c r="AZ1206" i="30"/>
  <c r="AY1207" i="30"/>
  <c r="AZ1207" i="30"/>
  <c r="AY1208" i="30"/>
  <c r="AZ1208" i="30"/>
  <c r="AY1209" i="30"/>
  <c r="AZ1209" i="30"/>
  <c r="AY1210" i="30"/>
  <c r="AZ1210" i="30"/>
  <c r="AY1211" i="30"/>
  <c r="AZ1211" i="30"/>
  <c r="AY1212" i="30"/>
  <c r="AZ1212" i="30"/>
  <c r="AY1213" i="30"/>
  <c r="AZ1213" i="30"/>
  <c r="AY1214" i="30"/>
  <c r="AZ1214" i="30"/>
  <c r="AY1215" i="30"/>
  <c r="AZ1215" i="30"/>
  <c r="AY1216" i="30"/>
  <c r="AZ1216" i="30"/>
  <c r="AY1217" i="30"/>
  <c r="AZ1217" i="30"/>
  <c r="AY1218" i="30"/>
  <c r="AZ1218" i="30"/>
  <c r="AY1219" i="30"/>
  <c r="AZ1219" i="30"/>
  <c r="AY1220" i="30"/>
  <c r="AZ1220" i="30"/>
  <c r="AY1221" i="30"/>
  <c r="AZ1221" i="30"/>
  <c r="AY1222" i="30"/>
  <c r="AZ1222" i="30"/>
  <c r="AY1223" i="30"/>
  <c r="AZ1223" i="30"/>
  <c r="AY1224" i="30"/>
  <c r="AZ1224" i="30"/>
  <c r="AY1225" i="30"/>
  <c r="AZ1225" i="30"/>
  <c r="AY1226" i="30"/>
  <c r="AZ1226" i="30"/>
  <c r="AY1227" i="30"/>
  <c r="AZ1227" i="30"/>
  <c r="AY1228" i="30"/>
  <c r="AZ1228" i="30"/>
  <c r="AY1229" i="30"/>
  <c r="AZ1229" i="30"/>
  <c r="AY1230" i="30"/>
  <c r="AZ1230" i="30"/>
  <c r="AY1231" i="30"/>
  <c r="AZ1231" i="30"/>
  <c r="AY1232" i="30"/>
  <c r="AZ1232" i="30"/>
  <c r="AY1233" i="30"/>
  <c r="AZ1233" i="30"/>
  <c r="AY1234" i="30"/>
  <c r="AZ1234" i="30"/>
  <c r="AY1235" i="30"/>
  <c r="AZ1235" i="30"/>
  <c r="AY1236" i="30"/>
  <c r="AZ1236" i="30"/>
  <c r="AY1237" i="30"/>
  <c r="AZ1237" i="30"/>
  <c r="AY1238" i="30"/>
  <c r="AZ1238" i="30"/>
  <c r="AY1239" i="30"/>
  <c r="AZ1239" i="30"/>
  <c r="AY1240" i="30"/>
  <c r="AZ1240" i="30"/>
  <c r="AY1241" i="30"/>
  <c r="AZ1241" i="30"/>
  <c r="AY1242" i="30"/>
  <c r="AZ1242" i="30"/>
  <c r="AY1243" i="30"/>
  <c r="AZ1243" i="30"/>
  <c r="AY1244" i="30"/>
  <c r="AZ1244" i="30"/>
  <c r="AY1245" i="30"/>
  <c r="AZ1245" i="30"/>
  <c r="AY1246" i="30"/>
  <c r="AZ1246" i="30"/>
  <c r="AY1247" i="30"/>
  <c r="AZ1247" i="30"/>
  <c r="AY1248" i="30"/>
  <c r="AZ1248" i="30"/>
  <c r="AY1249" i="30"/>
  <c r="AZ1249" i="30"/>
  <c r="AY1250" i="30"/>
  <c r="AZ1250" i="30"/>
  <c r="AY1251" i="30"/>
  <c r="AZ1251" i="30"/>
  <c r="AY1252" i="30"/>
  <c r="AZ1252" i="30"/>
  <c r="AY1253" i="30"/>
  <c r="AZ1253" i="30"/>
  <c r="AY1254" i="30"/>
  <c r="AZ1254" i="30"/>
  <c r="AY1255" i="30"/>
  <c r="AZ1255" i="30"/>
  <c r="AY1256" i="30"/>
  <c r="AZ1256" i="30"/>
  <c r="AY1257" i="30"/>
  <c r="AZ1257" i="30"/>
  <c r="AY1258" i="30"/>
  <c r="AZ1258" i="30"/>
  <c r="AY1259" i="30"/>
  <c r="AZ1259" i="30"/>
  <c r="AY1260" i="30"/>
  <c r="AZ1260" i="30"/>
  <c r="AY1261" i="30"/>
  <c r="AZ1261" i="30"/>
  <c r="BA4" i="30"/>
  <c r="BB3" i="30"/>
  <c r="BA3" i="30"/>
  <c r="BA2" i="30"/>
  <c r="AQ760" i="30"/>
  <c r="AR760" i="30"/>
  <c r="AQ761" i="30"/>
  <c r="AR761" i="30"/>
  <c r="AQ762" i="30"/>
  <c r="AR762" i="30"/>
  <c r="AQ763" i="30"/>
  <c r="AR763" i="30"/>
  <c r="AQ764" i="30"/>
  <c r="AR764" i="30"/>
  <c r="AQ765" i="30"/>
  <c r="AR765" i="30"/>
  <c r="AQ766" i="30"/>
  <c r="AR766" i="30"/>
  <c r="AQ767" i="30"/>
  <c r="AR767" i="30"/>
  <c r="AQ768" i="30"/>
  <c r="AR768" i="30"/>
  <c r="AQ769" i="30"/>
  <c r="AR769" i="30"/>
  <c r="AQ770" i="30"/>
  <c r="AR770" i="30"/>
  <c r="AQ771" i="30"/>
  <c r="AR771" i="30"/>
  <c r="AQ772" i="30"/>
  <c r="AR772" i="30"/>
  <c r="AQ773" i="30"/>
  <c r="AR773" i="30"/>
  <c r="AQ774" i="30"/>
  <c r="AR774" i="30"/>
  <c r="AQ775" i="30"/>
  <c r="AR775" i="30"/>
  <c r="AQ776" i="30"/>
  <c r="AR776" i="30"/>
  <c r="AQ777" i="30"/>
  <c r="AR777" i="30"/>
  <c r="AQ778" i="30"/>
  <c r="AR778" i="30"/>
  <c r="AQ779" i="30"/>
  <c r="AR779" i="30"/>
  <c r="AQ780" i="30"/>
  <c r="AR780" i="30"/>
  <c r="AQ781" i="30"/>
  <c r="AR781" i="30"/>
  <c r="AQ782" i="30"/>
  <c r="AR782" i="30"/>
  <c r="AQ783" i="30"/>
  <c r="AR783" i="30"/>
  <c r="AQ784" i="30"/>
  <c r="AR784" i="30"/>
  <c r="AQ785" i="30"/>
  <c r="AR785" i="30"/>
  <c r="AQ786" i="30"/>
  <c r="AR786" i="30"/>
  <c r="AQ787" i="30"/>
  <c r="AR787" i="30"/>
  <c r="AQ788" i="30"/>
  <c r="AR788" i="30"/>
  <c r="AQ789" i="30"/>
  <c r="AR789" i="30"/>
  <c r="AQ790" i="30"/>
  <c r="AR790" i="30"/>
  <c r="AQ791" i="30"/>
  <c r="AR791" i="30"/>
  <c r="AQ792" i="30"/>
  <c r="AR792" i="30"/>
  <c r="AQ793" i="30"/>
  <c r="AR793" i="30"/>
  <c r="AQ794" i="30"/>
  <c r="AR794" i="30"/>
  <c r="AQ795" i="30"/>
  <c r="AR795" i="30"/>
  <c r="AQ796" i="30"/>
  <c r="AR796" i="30"/>
  <c r="AQ797" i="30"/>
  <c r="AR797" i="30"/>
  <c r="AQ798" i="30"/>
  <c r="AR798" i="30"/>
  <c r="AQ799" i="30"/>
  <c r="AR799" i="30"/>
  <c r="AQ800" i="30"/>
  <c r="AR800" i="30"/>
  <c r="AQ801" i="30"/>
  <c r="AR801" i="30"/>
  <c r="AQ802" i="30"/>
  <c r="AR802" i="30"/>
  <c r="AQ803" i="30"/>
  <c r="AR803" i="30"/>
  <c r="AQ804" i="30"/>
  <c r="AR804" i="30"/>
  <c r="AQ805" i="30"/>
  <c r="AR805" i="30"/>
  <c r="AQ806" i="30"/>
  <c r="AR806" i="30"/>
  <c r="AQ807" i="30"/>
  <c r="AR807" i="30"/>
  <c r="AQ808" i="30"/>
  <c r="AR808" i="30"/>
  <c r="AQ809" i="30"/>
  <c r="AR809" i="30"/>
  <c r="AQ810" i="30"/>
  <c r="AR810" i="30"/>
  <c r="AQ811" i="30"/>
  <c r="AR811" i="30"/>
  <c r="AQ812" i="30"/>
  <c r="AR812" i="30"/>
  <c r="AQ813" i="30"/>
  <c r="AR813" i="30"/>
  <c r="AQ814" i="30"/>
  <c r="AR814" i="30"/>
  <c r="AQ815" i="30"/>
  <c r="AR815" i="30"/>
  <c r="AQ816" i="30"/>
  <c r="AR816" i="30"/>
  <c r="AQ817" i="30"/>
  <c r="AR817" i="30"/>
  <c r="AQ818" i="30"/>
  <c r="AR818" i="30"/>
  <c r="AQ819" i="30"/>
  <c r="AR819" i="30"/>
  <c r="AQ820" i="30"/>
  <c r="AR820" i="30"/>
  <c r="AQ821" i="30"/>
  <c r="AR821" i="30"/>
  <c r="AQ822" i="30"/>
  <c r="AR822" i="30"/>
  <c r="AQ823" i="30"/>
  <c r="AR823" i="30"/>
  <c r="AQ824" i="30"/>
  <c r="AR824" i="30"/>
  <c r="AQ825" i="30"/>
  <c r="AR825" i="30"/>
  <c r="AQ826" i="30"/>
  <c r="AR826" i="30"/>
  <c r="AQ827" i="30"/>
  <c r="AR827" i="30"/>
  <c r="AQ828" i="30"/>
  <c r="AR828" i="30"/>
  <c r="AQ829" i="30"/>
  <c r="AR829" i="30"/>
  <c r="AQ830" i="30"/>
  <c r="AR830" i="30"/>
  <c r="AQ831" i="30"/>
  <c r="AR831" i="30"/>
  <c r="AQ832" i="30"/>
  <c r="AR832" i="30"/>
  <c r="AQ833" i="30"/>
  <c r="AR833" i="30"/>
  <c r="AQ834" i="30"/>
  <c r="AR834" i="30"/>
  <c r="AQ835" i="30"/>
  <c r="AR835" i="30"/>
  <c r="AQ836" i="30"/>
  <c r="AR836" i="30"/>
  <c r="AQ837" i="30"/>
  <c r="AR837" i="30"/>
  <c r="AQ838" i="30"/>
  <c r="AR838" i="30"/>
  <c r="AQ839" i="30"/>
  <c r="AR839" i="30"/>
  <c r="AQ840" i="30"/>
  <c r="AR840" i="30"/>
  <c r="AQ841" i="30"/>
  <c r="AR841" i="30"/>
  <c r="AQ842" i="30"/>
  <c r="AR842" i="30"/>
  <c r="AQ843" i="30"/>
  <c r="AR843" i="30"/>
  <c r="AQ844" i="30"/>
  <c r="AR844" i="30"/>
  <c r="AQ845" i="30"/>
  <c r="AR845" i="30"/>
  <c r="AQ846" i="30"/>
  <c r="AR846" i="30"/>
  <c r="AQ847" i="30"/>
  <c r="AR847" i="30"/>
  <c r="AQ848" i="30"/>
  <c r="AR848" i="30"/>
  <c r="AQ849" i="30"/>
  <c r="AR849" i="30"/>
  <c r="AQ850" i="30"/>
  <c r="AR850" i="30"/>
  <c r="AQ851" i="30"/>
  <c r="AR851" i="30"/>
  <c r="AQ852" i="30"/>
  <c r="AR852" i="30"/>
  <c r="AQ853" i="30"/>
  <c r="AR853" i="30"/>
  <c r="AQ854" i="30"/>
  <c r="AR854" i="30"/>
  <c r="AQ855" i="30"/>
  <c r="AR855" i="30"/>
  <c r="AQ856" i="30"/>
  <c r="AR856" i="30"/>
  <c r="AQ857" i="30"/>
  <c r="AR857" i="30"/>
  <c r="AQ858" i="30"/>
  <c r="AR858" i="30"/>
  <c r="AQ859" i="30"/>
  <c r="AR859" i="30"/>
  <c r="AQ860" i="30"/>
  <c r="AR860" i="30"/>
  <c r="AQ861" i="30"/>
  <c r="AR861" i="30"/>
  <c r="AQ862" i="30"/>
  <c r="AR862" i="30"/>
  <c r="AQ863" i="30"/>
  <c r="AR863" i="30"/>
  <c r="AQ864" i="30"/>
  <c r="AR864" i="30"/>
  <c r="AQ865" i="30"/>
  <c r="AR865" i="30"/>
  <c r="AQ866" i="30"/>
  <c r="AR866" i="30"/>
  <c r="AQ867" i="30"/>
  <c r="AR867" i="30"/>
  <c r="AQ868" i="30"/>
  <c r="AR868" i="30"/>
  <c r="AQ869" i="30"/>
  <c r="AR869" i="30"/>
  <c r="AQ870" i="30"/>
  <c r="AR870" i="30"/>
  <c r="AQ871" i="30"/>
  <c r="AR871" i="30"/>
  <c r="AQ872" i="30"/>
  <c r="AR872" i="30"/>
  <c r="AQ873" i="30"/>
  <c r="AR873" i="30"/>
  <c r="AQ874" i="30"/>
  <c r="AR874" i="30"/>
  <c r="AQ875" i="30"/>
  <c r="AR875" i="30"/>
  <c r="AQ876" i="30"/>
  <c r="AR876" i="30"/>
  <c r="AQ877" i="30"/>
  <c r="AR877" i="30"/>
  <c r="AQ878" i="30"/>
  <c r="AR878" i="30"/>
  <c r="AQ879" i="30"/>
  <c r="AR879" i="30"/>
  <c r="AQ880" i="30"/>
  <c r="AR880" i="30"/>
  <c r="AQ881" i="30"/>
  <c r="AR881" i="30"/>
  <c r="AQ882" i="30"/>
  <c r="AR882" i="30"/>
  <c r="AQ883" i="30"/>
  <c r="AR883" i="30"/>
  <c r="AQ884" i="30"/>
  <c r="AR884" i="30"/>
  <c r="AQ885" i="30"/>
  <c r="AR885" i="30"/>
  <c r="AQ886" i="30"/>
  <c r="AR886" i="30"/>
  <c r="AQ887" i="30"/>
  <c r="AR887" i="30"/>
  <c r="AQ888" i="30"/>
  <c r="AR888" i="30"/>
  <c r="AQ889" i="30"/>
  <c r="AR889" i="30"/>
  <c r="AQ890" i="30"/>
  <c r="AR890" i="30"/>
  <c r="AQ891" i="30"/>
  <c r="AR891" i="30"/>
  <c r="AQ892" i="30"/>
  <c r="AR892" i="30"/>
  <c r="AQ893" i="30"/>
  <c r="AR893" i="30"/>
  <c r="AQ894" i="30"/>
  <c r="AR894" i="30"/>
  <c r="AQ895" i="30"/>
  <c r="AR895" i="30"/>
  <c r="AQ896" i="30"/>
  <c r="AR896" i="30"/>
  <c r="AQ897" i="30"/>
  <c r="AR897" i="30"/>
  <c r="AQ898" i="30"/>
  <c r="AR898" i="30"/>
  <c r="AQ899" i="30"/>
  <c r="AR899" i="30"/>
  <c r="AQ900" i="30"/>
  <c r="AR900" i="30"/>
  <c r="AQ901" i="30"/>
  <c r="AR901" i="30"/>
  <c r="AQ902" i="30"/>
  <c r="AR902" i="30"/>
  <c r="AQ903" i="30"/>
  <c r="AR903" i="30"/>
  <c r="AQ904" i="30"/>
  <c r="AR904" i="30"/>
  <c r="AQ905" i="30"/>
  <c r="AR905" i="30"/>
  <c r="AQ906" i="30"/>
  <c r="AR906" i="30"/>
  <c r="AQ907" i="30"/>
  <c r="AR907" i="30"/>
  <c r="AQ908" i="30"/>
  <c r="AR908" i="30"/>
  <c r="AQ909" i="30"/>
  <c r="AR909" i="30"/>
  <c r="AQ910" i="30"/>
  <c r="AR910" i="30"/>
  <c r="AQ911" i="30"/>
  <c r="AR911" i="30"/>
  <c r="AQ912" i="30"/>
  <c r="AR912" i="30"/>
  <c r="AQ913" i="30"/>
  <c r="AR913" i="30"/>
  <c r="AQ914" i="30"/>
  <c r="AR914" i="30"/>
  <c r="AQ915" i="30"/>
  <c r="AR915" i="30"/>
  <c r="AQ916" i="30"/>
  <c r="AR916" i="30"/>
  <c r="AQ917" i="30"/>
  <c r="AR917" i="30"/>
  <c r="AQ918" i="30"/>
  <c r="AR918" i="30"/>
  <c r="AQ919" i="30"/>
  <c r="AR919" i="30"/>
  <c r="AQ920" i="30"/>
  <c r="AR920" i="30"/>
  <c r="AQ921" i="30"/>
  <c r="AR921" i="30"/>
  <c r="AQ922" i="30"/>
  <c r="AR922" i="30"/>
  <c r="AQ923" i="30"/>
  <c r="AR923" i="30"/>
  <c r="AQ924" i="30"/>
  <c r="AR924" i="30"/>
  <c r="AQ925" i="30"/>
  <c r="AR925" i="30"/>
  <c r="AQ926" i="30"/>
  <c r="AR926" i="30"/>
  <c r="AQ927" i="30"/>
  <c r="AR927" i="30"/>
  <c r="AQ928" i="30"/>
  <c r="AR928" i="30"/>
  <c r="AQ929" i="30"/>
  <c r="AR929" i="30"/>
  <c r="AQ930" i="30"/>
  <c r="AR930" i="30"/>
  <c r="AQ931" i="30"/>
  <c r="AR931" i="30"/>
  <c r="AQ932" i="30"/>
  <c r="AR932" i="30"/>
  <c r="AQ933" i="30"/>
  <c r="AR933" i="30"/>
  <c r="AQ934" i="30"/>
  <c r="AR934" i="30"/>
  <c r="AQ935" i="30"/>
  <c r="AR935" i="30"/>
  <c r="AQ936" i="30"/>
  <c r="AR936" i="30"/>
  <c r="AQ937" i="30"/>
  <c r="AR937" i="30"/>
  <c r="AQ938" i="30"/>
  <c r="AR938" i="30"/>
  <c r="AQ939" i="30"/>
  <c r="AR939" i="30"/>
  <c r="AQ940" i="30"/>
  <c r="AR940" i="30"/>
  <c r="AQ941" i="30"/>
  <c r="AR941" i="30"/>
  <c r="AQ942" i="30"/>
  <c r="AR942" i="30"/>
  <c r="AQ943" i="30"/>
  <c r="AR943" i="30"/>
  <c r="AQ944" i="30"/>
  <c r="AR944" i="30"/>
  <c r="AQ945" i="30"/>
  <c r="AR945" i="30"/>
  <c r="AQ946" i="30"/>
  <c r="AR946" i="30"/>
  <c r="AQ947" i="30"/>
  <c r="AR947" i="30"/>
  <c r="AQ948" i="30"/>
  <c r="AR948" i="30"/>
  <c r="AQ949" i="30"/>
  <c r="AR949" i="30"/>
  <c r="AQ950" i="30"/>
  <c r="AR950" i="30"/>
  <c r="AQ951" i="30"/>
  <c r="AR951" i="30"/>
  <c r="AQ952" i="30"/>
  <c r="AR952" i="30"/>
  <c r="AQ953" i="30"/>
  <c r="AR953" i="30"/>
  <c r="AQ954" i="30"/>
  <c r="AR954" i="30"/>
  <c r="AQ955" i="30"/>
  <c r="AR955" i="30"/>
  <c r="AQ956" i="30"/>
  <c r="AR956" i="30"/>
  <c r="AQ957" i="30"/>
  <c r="AR957" i="30"/>
  <c r="AQ958" i="30"/>
  <c r="AR958" i="30"/>
  <c r="AQ959" i="30"/>
  <c r="AR959" i="30"/>
  <c r="AQ960" i="30"/>
  <c r="AR960" i="30"/>
  <c r="AQ961" i="30"/>
  <c r="AR961" i="30"/>
  <c r="AQ962" i="30"/>
  <c r="AR962" i="30"/>
  <c r="AQ963" i="30"/>
  <c r="AR963" i="30"/>
  <c r="AQ964" i="30"/>
  <c r="AR964" i="30"/>
  <c r="AQ965" i="30"/>
  <c r="AR965" i="30"/>
  <c r="AQ966" i="30"/>
  <c r="AR966" i="30"/>
  <c r="AQ967" i="30"/>
  <c r="AR967" i="30"/>
  <c r="AQ968" i="30"/>
  <c r="AR968" i="30"/>
  <c r="AQ969" i="30"/>
  <c r="AR969" i="30"/>
  <c r="AQ970" i="30"/>
  <c r="AR970" i="30"/>
  <c r="AQ971" i="30"/>
  <c r="AR971" i="30"/>
  <c r="AQ972" i="30"/>
  <c r="AR972" i="30"/>
  <c r="AQ973" i="30"/>
  <c r="AR973" i="30"/>
  <c r="AQ974" i="30"/>
  <c r="AR974" i="30"/>
  <c r="AQ975" i="30"/>
  <c r="AR975" i="30"/>
  <c r="AQ976" i="30"/>
  <c r="AR976" i="30"/>
  <c r="AQ977" i="30"/>
  <c r="AR977" i="30"/>
  <c r="AQ978" i="30"/>
  <c r="AR978" i="30"/>
  <c r="AQ979" i="30"/>
  <c r="AR979" i="30"/>
  <c r="AQ980" i="30"/>
  <c r="AR980" i="30"/>
  <c r="AQ981" i="30"/>
  <c r="AR981" i="30"/>
  <c r="AQ982" i="30"/>
  <c r="AR982" i="30"/>
  <c r="AQ983" i="30"/>
  <c r="AR983" i="30"/>
  <c r="AQ984" i="30"/>
  <c r="AR984" i="30"/>
  <c r="AQ985" i="30"/>
  <c r="AR985" i="30"/>
  <c r="AQ986" i="30"/>
  <c r="AR986" i="30"/>
  <c r="AQ987" i="30"/>
  <c r="AR987" i="30"/>
  <c r="AQ988" i="30"/>
  <c r="AR988" i="30"/>
  <c r="AQ989" i="30"/>
  <c r="AR989" i="30"/>
  <c r="AQ990" i="30"/>
  <c r="AR990" i="30"/>
  <c r="AQ991" i="30"/>
  <c r="AR991" i="30"/>
  <c r="AQ992" i="30"/>
  <c r="AR992" i="30"/>
  <c r="AQ993" i="30"/>
  <c r="AR993" i="30"/>
  <c r="AQ994" i="30"/>
  <c r="AR994" i="30"/>
  <c r="AQ995" i="30"/>
  <c r="AR995" i="30"/>
  <c r="AQ996" i="30"/>
  <c r="AR996" i="30"/>
  <c r="AQ997" i="30"/>
  <c r="AR997" i="30"/>
  <c r="AQ998" i="30"/>
  <c r="AR998" i="30"/>
  <c r="AQ999" i="30"/>
  <c r="AR999" i="30"/>
  <c r="AQ1000" i="30"/>
  <c r="AR1000" i="30"/>
  <c r="AQ1001" i="30"/>
  <c r="AR1001" i="30"/>
  <c r="AQ1002" i="30"/>
  <c r="AR1002" i="30"/>
  <c r="AQ1003" i="30"/>
  <c r="AR1003" i="30"/>
  <c r="AQ1004" i="30"/>
  <c r="AR1004" i="30"/>
  <c r="AQ1005" i="30"/>
  <c r="AR1005" i="30"/>
  <c r="AQ1006" i="30"/>
  <c r="AR1006" i="30"/>
  <c r="AQ1007" i="30"/>
  <c r="AR1007" i="30"/>
  <c r="AQ1008" i="30"/>
  <c r="AR1008" i="30"/>
  <c r="AQ1009" i="30"/>
  <c r="AR1009" i="30"/>
  <c r="AQ1010" i="30"/>
  <c r="AR1010" i="30"/>
  <c r="AQ1011" i="30"/>
  <c r="AR1011" i="30"/>
  <c r="AQ1012" i="30"/>
  <c r="AR1012" i="30"/>
  <c r="AQ1013" i="30"/>
  <c r="AR1013" i="30"/>
  <c r="AQ1014" i="30"/>
  <c r="AR1014" i="30"/>
  <c r="AQ1015" i="30"/>
  <c r="AR1015" i="30"/>
  <c r="AQ1016" i="30"/>
  <c r="AR1016" i="30"/>
  <c r="AQ1017" i="30"/>
  <c r="AR1017" i="30"/>
  <c r="AQ1018" i="30"/>
  <c r="AR1018" i="30"/>
  <c r="AQ1019" i="30"/>
  <c r="AR1019" i="30"/>
  <c r="AQ1020" i="30"/>
  <c r="AR1020" i="30"/>
  <c r="AQ1021" i="30"/>
  <c r="AR1021" i="30"/>
  <c r="AQ1022" i="30"/>
  <c r="AR1022" i="30"/>
  <c r="AQ1023" i="30"/>
  <c r="AR1023" i="30"/>
  <c r="AQ1024" i="30"/>
  <c r="AR1024" i="30"/>
  <c r="AQ1025" i="30"/>
  <c r="AR1025" i="30"/>
  <c r="AQ1026" i="30"/>
  <c r="AR1026" i="30"/>
  <c r="AQ1027" i="30"/>
  <c r="AR1027" i="30"/>
  <c r="AQ1028" i="30"/>
  <c r="AR1028" i="30"/>
  <c r="AQ1029" i="30"/>
  <c r="AR1029" i="30"/>
  <c r="AQ1030" i="30"/>
  <c r="AR1030" i="30"/>
  <c r="AQ1031" i="30"/>
  <c r="AR1031" i="30"/>
  <c r="AQ1032" i="30"/>
  <c r="AR1032" i="30"/>
  <c r="AQ1033" i="30"/>
  <c r="AR1033" i="30"/>
  <c r="AQ1034" i="30"/>
  <c r="AR1034" i="30"/>
  <c r="AQ1035" i="30"/>
  <c r="AR1035" i="30"/>
  <c r="AQ1036" i="30"/>
  <c r="AR1036" i="30"/>
  <c r="AQ1037" i="30"/>
  <c r="AR1037" i="30"/>
  <c r="AQ1038" i="30"/>
  <c r="AR1038" i="30"/>
  <c r="AQ1039" i="30"/>
  <c r="AR1039" i="30"/>
  <c r="AQ1040" i="30"/>
  <c r="AR1040" i="30"/>
  <c r="AQ1041" i="30"/>
  <c r="AR1041" i="30"/>
  <c r="AQ1042" i="30"/>
  <c r="AR1042" i="30"/>
  <c r="AQ1043" i="30"/>
  <c r="AR1043" i="30"/>
  <c r="AQ1044" i="30"/>
  <c r="AR1044" i="30"/>
  <c r="AQ1045" i="30"/>
  <c r="AR1045" i="30"/>
  <c r="AQ1046" i="30"/>
  <c r="AR1046" i="30"/>
  <c r="AQ1047" i="30"/>
  <c r="AR1047" i="30"/>
  <c r="AQ1048" i="30"/>
  <c r="AR1048" i="30"/>
  <c r="AQ1049" i="30"/>
  <c r="AR1049" i="30"/>
  <c r="AQ1050" i="30"/>
  <c r="AR1050" i="30"/>
  <c r="AQ1051" i="30"/>
  <c r="AR1051" i="30"/>
  <c r="AQ1052" i="30"/>
  <c r="AR1052" i="30"/>
  <c r="AQ1053" i="30"/>
  <c r="AR1053" i="30"/>
  <c r="AQ1054" i="30"/>
  <c r="AR1054" i="30"/>
  <c r="AQ1055" i="30"/>
  <c r="AR1055" i="30"/>
  <c r="AQ1056" i="30"/>
  <c r="AR1056" i="30"/>
  <c r="AQ1057" i="30"/>
  <c r="AR1057" i="30"/>
  <c r="AQ1058" i="30"/>
  <c r="AR1058" i="30"/>
  <c r="AQ1059" i="30"/>
  <c r="AR1059" i="30"/>
  <c r="AQ1060" i="30"/>
  <c r="AR1060" i="30"/>
  <c r="AQ1061" i="30"/>
  <c r="AR1061" i="30"/>
  <c r="AQ1062" i="30"/>
  <c r="AR1062" i="30"/>
  <c r="AQ1063" i="30"/>
  <c r="AR1063" i="30"/>
  <c r="AQ1064" i="30"/>
  <c r="AR1064" i="30"/>
  <c r="AQ1065" i="30"/>
  <c r="AR1065" i="30"/>
  <c r="AQ1066" i="30"/>
  <c r="AR1066" i="30"/>
  <c r="AQ1067" i="30"/>
  <c r="AR1067" i="30"/>
  <c r="AQ1068" i="30"/>
  <c r="AR1068" i="30"/>
  <c r="AQ1069" i="30"/>
  <c r="AR1069" i="30"/>
  <c r="AQ1070" i="30"/>
  <c r="AR1070" i="30"/>
  <c r="AQ1071" i="30"/>
  <c r="AR1071" i="30"/>
  <c r="AQ1072" i="30"/>
  <c r="AR1072" i="30"/>
  <c r="AQ1073" i="30"/>
  <c r="AR1073" i="30"/>
  <c r="AQ1074" i="30"/>
  <c r="AR1074" i="30"/>
  <c r="AQ1075" i="30"/>
  <c r="AR1075" i="30"/>
  <c r="AQ1076" i="30"/>
  <c r="AR1076" i="30"/>
  <c r="AQ1077" i="30"/>
  <c r="AR1077" i="30"/>
  <c r="AQ1078" i="30"/>
  <c r="AR1078" i="30"/>
  <c r="AQ1079" i="30"/>
  <c r="AR1079" i="30"/>
  <c r="AQ1080" i="30"/>
  <c r="AR1080" i="30"/>
  <c r="AQ1081" i="30"/>
  <c r="AR1081" i="30"/>
  <c r="AQ1082" i="30"/>
  <c r="AR1082" i="30"/>
  <c r="AQ1083" i="30"/>
  <c r="AR1083" i="30"/>
  <c r="AQ1084" i="30"/>
  <c r="AR1084" i="30"/>
  <c r="AQ1085" i="30"/>
  <c r="AR1085" i="30"/>
  <c r="AQ1086" i="30"/>
  <c r="AR1086" i="30"/>
  <c r="AQ1087" i="30"/>
  <c r="AR1087" i="30"/>
  <c r="AQ1088" i="30"/>
  <c r="AR1088" i="30"/>
  <c r="AQ1089" i="30"/>
  <c r="AR1089" i="30"/>
  <c r="AQ1090" i="30"/>
  <c r="AR1090" i="30"/>
  <c r="AQ1091" i="30"/>
  <c r="AR1091" i="30"/>
  <c r="AQ1092" i="30"/>
  <c r="AR1092" i="30"/>
  <c r="AQ1093" i="30"/>
  <c r="AR1093" i="30"/>
  <c r="AQ1094" i="30"/>
  <c r="AR1094" i="30"/>
  <c r="AQ1095" i="30"/>
  <c r="AR1095" i="30"/>
  <c r="AQ1096" i="30"/>
  <c r="AR1096" i="30"/>
  <c r="AQ1097" i="30"/>
  <c r="AR1097" i="30"/>
  <c r="AQ1098" i="30"/>
  <c r="AR1098" i="30"/>
  <c r="AQ1099" i="30"/>
  <c r="AR1099" i="30"/>
  <c r="AQ1100" i="30"/>
  <c r="AR1100" i="30"/>
  <c r="AQ1101" i="30"/>
  <c r="AR1101" i="30"/>
  <c r="AQ1102" i="30"/>
  <c r="AR1102" i="30"/>
  <c r="AQ1103" i="30"/>
  <c r="AR1103" i="30"/>
  <c r="AQ1104" i="30"/>
  <c r="AR1104" i="30"/>
  <c r="AQ1105" i="30"/>
  <c r="AR1105" i="30"/>
  <c r="AQ1106" i="30"/>
  <c r="AR1106" i="30"/>
  <c r="AQ1107" i="30"/>
  <c r="AR1107" i="30"/>
  <c r="AQ1108" i="30"/>
  <c r="AR1108" i="30"/>
  <c r="AQ1109" i="30"/>
  <c r="AR1109" i="30"/>
  <c r="AQ1110" i="30"/>
  <c r="AR1110" i="30"/>
  <c r="AQ1111" i="30"/>
  <c r="AR1111" i="30"/>
  <c r="AQ1112" i="30"/>
  <c r="AR1112" i="30"/>
  <c r="AQ1113" i="30"/>
  <c r="AR1113" i="30"/>
  <c r="AQ1114" i="30"/>
  <c r="AR1114" i="30"/>
  <c r="AQ1115" i="30"/>
  <c r="AR1115" i="30"/>
  <c r="AQ1116" i="30"/>
  <c r="AR1116" i="30"/>
  <c r="AQ1117" i="30"/>
  <c r="AR1117" i="30"/>
  <c r="AQ1118" i="30"/>
  <c r="AR1118" i="30"/>
  <c r="AQ1119" i="30"/>
  <c r="AR1119" i="30"/>
  <c r="AQ1120" i="30"/>
  <c r="AR1120" i="30"/>
  <c r="AQ1121" i="30"/>
  <c r="AR1121" i="30"/>
  <c r="AQ1122" i="30"/>
  <c r="AR1122" i="30"/>
  <c r="AQ1123" i="30"/>
  <c r="AR1123" i="30"/>
  <c r="AQ1124" i="30"/>
  <c r="AR1124" i="30"/>
  <c r="AQ1125" i="30"/>
  <c r="AR1125" i="30"/>
  <c r="AQ1126" i="30"/>
  <c r="AR1126" i="30"/>
  <c r="AQ1127" i="30"/>
  <c r="AR1127" i="30"/>
  <c r="AQ1128" i="30"/>
  <c r="AR1128" i="30"/>
  <c r="AQ1129" i="30"/>
  <c r="AR1129" i="30"/>
  <c r="AQ1130" i="30"/>
  <c r="AR1130" i="30"/>
  <c r="AQ1131" i="30"/>
  <c r="AR1131" i="30"/>
  <c r="AQ1132" i="30"/>
  <c r="AR1132" i="30"/>
  <c r="AQ1133" i="30"/>
  <c r="AR1133" i="30"/>
  <c r="AQ1134" i="30"/>
  <c r="AR1134" i="30"/>
  <c r="AQ1135" i="30"/>
  <c r="AR1135" i="30"/>
  <c r="AQ1136" i="30"/>
  <c r="AR1136" i="30"/>
  <c r="AQ1137" i="30"/>
  <c r="AR1137" i="30"/>
  <c r="AQ1138" i="30"/>
  <c r="AR1138" i="30"/>
  <c r="AQ1139" i="30"/>
  <c r="AR1139" i="30"/>
  <c r="AQ1140" i="30"/>
  <c r="AR1140" i="30"/>
  <c r="AQ1141" i="30"/>
  <c r="AR1141" i="30"/>
  <c r="AQ1142" i="30"/>
  <c r="AR1142" i="30"/>
  <c r="AQ1143" i="30"/>
  <c r="AR1143" i="30"/>
  <c r="AQ1144" i="30"/>
  <c r="AR1144" i="30"/>
  <c r="AQ1145" i="30"/>
  <c r="AR1145" i="30"/>
  <c r="AQ1146" i="30"/>
  <c r="AR1146" i="30"/>
  <c r="AQ1147" i="30"/>
  <c r="AR1147" i="30"/>
  <c r="AQ1148" i="30"/>
  <c r="AR1148" i="30"/>
  <c r="AQ1149" i="30"/>
  <c r="AR1149" i="30"/>
  <c r="AQ1150" i="30"/>
  <c r="AR1150" i="30"/>
  <c r="AQ1151" i="30"/>
  <c r="AR1151" i="30"/>
  <c r="AQ1152" i="30"/>
  <c r="AR1152" i="30"/>
  <c r="AQ1153" i="30"/>
  <c r="AR1153" i="30"/>
  <c r="AQ1154" i="30"/>
  <c r="AR1154" i="30"/>
  <c r="AQ1155" i="30"/>
  <c r="AR1155" i="30"/>
  <c r="AQ1156" i="30"/>
  <c r="AR1156" i="30"/>
  <c r="AQ1157" i="30"/>
  <c r="AR1157" i="30"/>
  <c r="AQ1158" i="30"/>
  <c r="AR1158" i="30"/>
  <c r="AQ1159" i="30"/>
  <c r="AR1159" i="30"/>
  <c r="AQ1160" i="30"/>
  <c r="AR1160" i="30"/>
  <c r="AQ1161" i="30"/>
  <c r="AR1161" i="30"/>
  <c r="AQ1162" i="30"/>
  <c r="AR1162" i="30"/>
  <c r="AQ1163" i="30"/>
  <c r="AR1163" i="30"/>
  <c r="AQ1164" i="30"/>
  <c r="AR1164" i="30"/>
  <c r="AQ1165" i="30"/>
  <c r="AR1165" i="30"/>
  <c r="AQ1166" i="30"/>
  <c r="AR1166" i="30"/>
  <c r="AQ1167" i="30"/>
  <c r="AR1167" i="30"/>
  <c r="AQ1168" i="30"/>
  <c r="AR1168" i="30"/>
  <c r="AQ1169" i="30"/>
  <c r="AR1169" i="30"/>
  <c r="AQ1170" i="30"/>
  <c r="AR1170" i="30"/>
  <c r="AQ1171" i="30"/>
  <c r="AR1171" i="30"/>
  <c r="AQ1172" i="30"/>
  <c r="AR1172" i="30"/>
  <c r="AQ1173" i="30"/>
  <c r="AR1173" i="30"/>
  <c r="AQ1174" i="30"/>
  <c r="AR1174" i="30"/>
  <c r="AQ1175" i="30"/>
  <c r="AR1175" i="30"/>
  <c r="AQ1176" i="30"/>
  <c r="AR1176" i="30"/>
  <c r="AQ1177" i="30"/>
  <c r="AR1177" i="30"/>
  <c r="AQ1178" i="30"/>
  <c r="AR1178" i="30"/>
  <c r="AQ1179" i="30"/>
  <c r="AR1179" i="30"/>
  <c r="AQ1180" i="30"/>
  <c r="AR1180" i="30"/>
  <c r="AQ1181" i="30"/>
  <c r="AR1181" i="30"/>
  <c r="AQ1182" i="30"/>
  <c r="AR1182" i="30"/>
  <c r="AQ1183" i="30"/>
  <c r="AR1183" i="30"/>
  <c r="AQ1184" i="30"/>
  <c r="AR1184" i="30"/>
  <c r="AQ1185" i="30"/>
  <c r="AR1185" i="30"/>
  <c r="AQ1186" i="30"/>
  <c r="AR1186" i="30"/>
  <c r="AQ1187" i="30"/>
  <c r="AR1187" i="30"/>
  <c r="AQ1188" i="30"/>
  <c r="AR1188" i="30"/>
  <c r="AQ1189" i="30"/>
  <c r="AR1189" i="30"/>
  <c r="AQ1190" i="30"/>
  <c r="AR1190" i="30"/>
  <c r="AQ1191" i="30"/>
  <c r="AR1191" i="30"/>
  <c r="AQ1192" i="30"/>
  <c r="AR1192" i="30"/>
  <c r="AQ1193" i="30"/>
  <c r="AR1193" i="30"/>
  <c r="AQ1194" i="30"/>
  <c r="AR1194" i="30"/>
  <c r="AQ1195" i="30"/>
  <c r="AR1195" i="30"/>
  <c r="AQ1196" i="30"/>
  <c r="AR1196" i="30"/>
  <c r="AQ1197" i="30"/>
  <c r="AR1197" i="30"/>
  <c r="AQ1198" i="30"/>
  <c r="AR1198" i="30"/>
  <c r="AQ1199" i="30"/>
  <c r="AR1199" i="30"/>
  <c r="AQ1200" i="30"/>
  <c r="AR1200" i="30"/>
  <c r="AQ1201" i="30"/>
  <c r="AR1201" i="30"/>
  <c r="AQ1202" i="30"/>
  <c r="AR1202" i="30"/>
  <c r="AQ1203" i="30"/>
  <c r="AR1203" i="30"/>
  <c r="AQ1204" i="30"/>
  <c r="AR1204" i="30"/>
  <c r="AQ1205" i="30"/>
  <c r="AR1205" i="30"/>
  <c r="AQ1206" i="30"/>
  <c r="AR1206" i="30"/>
  <c r="AQ1207" i="30"/>
  <c r="AR1207" i="30"/>
  <c r="AQ1208" i="30"/>
  <c r="AR1208" i="30"/>
  <c r="AQ1209" i="30"/>
  <c r="AR1209" i="30"/>
  <c r="AQ1210" i="30"/>
  <c r="AR1210" i="30"/>
  <c r="AQ1211" i="30"/>
  <c r="AR1211" i="30"/>
  <c r="AQ1212" i="30"/>
  <c r="AR1212" i="30"/>
  <c r="AQ1213" i="30"/>
  <c r="AR1213" i="30"/>
  <c r="AQ1214" i="30"/>
  <c r="AR1214" i="30"/>
  <c r="AQ1215" i="30"/>
  <c r="AR1215" i="30"/>
  <c r="AQ1216" i="30"/>
  <c r="AR1216" i="30"/>
  <c r="AQ1217" i="30"/>
  <c r="AR1217" i="30"/>
  <c r="AQ1218" i="30"/>
  <c r="AR1218" i="30"/>
  <c r="AQ1219" i="30"/>
  <c r="AR1219" i="30"/>
  <c r="AQ1220" i="30"/>
  <c r="AR1220" i="30"/>
  <c r="AQ1221" i="30"/>
  <c r="AR1221" i="30"/>
  <c r="AQ1222" i="30"/>
  <c r="AR1222" i="30"/>
  <c r="AQ1223" i="30"/>
  <c r="AR1223" i="30"/>
  <c r="AQ1224" i="30"/>
  <c r="AR1224" i="30"/>
  <c r="AQ1225" i="30"/>
  <c r="AR1225" i="30"/>
  <c r="AQ1226" i="30"/>
  <c r="AR1226" i="30"/>
  <c r="AQ1227" i="30"/>
  <c r="AR1227" i="30"/>
  <c r="AQ1228" i="30"/>
  <c r="AR1228" i="30"/>
  <c r="AQ1229" i="30"/>
  <c r="AR1229" i="30"/>
  <c r="AQ1230" i="30"/>
  <c r="AR1230" i="30"/>
  <c r="AQ1231" i="30"/>
  <c r="AR1231" i="30"/>
  <c r="AQ1232" i="30"/>
  <c r="AR1232" i="30"/>
  <c r="AQ1233" i="30"/>
  <c r="AR1233" i="30"/>
  <c r="AQ1234" i="30"/>
  <c r="AR1234" i="30"/>
  <c r="AQ1235" i="30"/>
  <c r="AR1235" i="30"/>
  <c r="AQ1236" i="30"/>
  <c r="AR1236" i="30"/>
  <c r="AQ1237" i="30"/>
  <c r="AR1237" i="30"/>
  <c r="AQ1238" i="30"/>
  <c r="AR1238" i="30"/>
  <c r="AQ1239" i="30"/>
  <c r="AR1239" i="30"/>
  <c r="AQ1240" i="30"/>
  <c r="AR1240" i="30"/>
  <c r="AQ1241" i="30"/>
  <c r="AR1241" i="30"/>
  <c r="AQ1242" i="30"/>
  <c r="AR1242" i="30"/>
  <c r="AQ1243" i="30"/>
  <c r="AR1243" i="30"/>
  <c r="AQ1244" i="30"/>
  <c r="AR1244" i="30"/>
  <c r="AQ1245" i="30"/>
  <c r="AR1245" i="30"/>
  <c r="AQ1246" i="30"/>
  <c r="AR1246" i="30"/>
  <c r="AQ1247" i="30"/>
  <c r="AR1247" i="30"/>
  <c r="AQ1248" i="30"/>
  <c r="AR1248" i="30"/>
  <c r="AQ1249" i="30"/>
  <c r="AR1249" i="30"/>
  <c r="AQ1250" i="30"/>
  <c r="AR1250" i="30"/>
  <c r="AQ1251" i="30"/>
  <c r="AR1251" i="30"/>
  <c r="AQ1252" i="30"/>
  <c r="AR1252" i="30"/>
  <c r="AQ1253" i="30"/>
  <c r="AR1253" i="30"/>
  <c r="AQ1254" i="30"/>
  <c r="AR1254" i="30"/>
  <c r="AQ1255" i="30"/>
  <c r="AR1255" i="30"/>
  <c r="AQ1256" i="30"/>
  <c r="AR1256" i="30"/>
  <c r="AQ1257" i="30"/>
  <c r="AR1257" i="30"/>
  <c r="AQ1258" i="30"/>
  <c r="AR1258" i="30"/>
  <c r="AQ1259" i="30"/>
  <c r="AR1259" i="30"/>
  <c r="AS3" i="30"/>
  <c r="AQ1260" i="30"/>
  <c r="AR1260" i="30"/>
  <c r="AT651" i="30"/>
  <c r="AT4" i="30"/>
  <c r="AT5" i="30"/>
  <c r="AT6" i="30"/>
  <c r="AT7" i="30"/>
  <c r="AT8" i="30"/>
  <c r="AT9" i="30"/>
  <c r="AT10" i="30"/>
  <c r="AT11" i="30"/>
  <c r="AT12" i="30"/>
  <c r="AT13" i="30"/>
  <c r="AT14" i="30"/>
  <c r="AT15" i="30"/>
  <c r="AT16" i="30"/>
  <c r="AT17" i="30"/>
  <c r="AT18" i="30"/>
  <c r="AT19" i="30"/>
  <c r="AT20" i="30"/>
  <c r="AT21" i="30"/>
  <c r="AT22" i="30"/>
  <c r="AT23" i="30"/>
  <c r="AT24" i="30"/>
  <c r="AT25" i="30"/>
  <c r="AT26" i="30"/>
  <c r="AT27" i="30"/>
  <c r="AT28" i="30"/>
  <c r="AT29" i="30"/>
  <c r="AT30" i="30"/>
  <c r="AT31" i="30"/>
  <c r="AT32" i="30"/>
  <c r="AT33" i="30"/>
  <c r="AT34" i="30"/>
  <c r="AT35" i="30"/>
  <c r="AT36" i="30"/>
  <c r="AT37" i="30"/>
  <c r="AT38" i="30"/>
  <c r="AT39" i="30"/>
  <c r="AT40" i="30"/>
  <c r="AT41" i="30"/>
  <c r="AT42" i="30"/>
  <c r="AT43" i="30"/>
  <c r="AT44" i="30"/>
  <c r="AT45" i="30"/>
  <c r="AT46" i="30"/>
  <c r="AT47" i="30"/>
  <c r="AT48" i="30"/>
  <c r="AT49" i="30"/>
  <c r="AT50" i="30"/>
  <c r="AT51" i="30"/>
  <c r="AT52" i="30"/>
  <c r="AT53" i="30"/>
  <c r="AT54" i="30"/>
  <c r="AT55" i="30"/>
  <c r="AT56" i="30"/>
  <c r="AT57" i="30"/>
  <c r="AT58" i="30"/>
  <c r="AT59" i="30"/>
  <c r="AT60" i="30"/>
  <c r="AT61" i="30"/>
  <c r="AT62" i="30"/>
  <c r="AT63" i="30"/>
  <c r="AT64" i="30"/>
  <c r="AT65" i="30"/>
  <c r="AT66" i="30"/>
  <c r="AT67" i="30"/>
  <c r="AT68" i="30"/>
  <c r="AT69" i="30"/>
  <c r="AT70" i="30"/>
  <c r="AT71" i="30"/>
  <c r="AT72" i="30"/>
  <c r="AT73" i="30"/>
  <c r="AT74" i="30"/>
  <c r="AT75" i="30"/>
  <c r="AT76" i="30"/>
  <c r="AT77" i="30"/>
  <c r="AT78" i="30"/>
  <c r="AT79" i="30"/>
  <c r="AT80" i="30"/>
  <c r="AT81" i="30"/>
  <c r="AT82" i="30"/>
  <c r="AT83" i="30"/>
  <c r="AT84" i="30"/>
  <c r="AT85" i="30"/>
  <c r="AT86" i="30"/>
  <c r="AT87" i="30"/>
  <c r="AT88" i="30"/>
  <c r="AT89" i="30"/>
  <c r="AT90" i="30"/>
  <c r="AT91" i="30"/>
  <c r="AT92" i="30"/>
  <c r="AT93" i="30"/>
  <c r="AT94" i="30"/>
  <c r="AT95" i="30"/>
  <c r="AT96" i="30"/>
  <c r="AT97" i="30"/>
  <c r="AT98" i="30"/>
  <c r="AT99" i="30"/>
  <c r="AT100" i="30"/>
  <c r="AT101" i="30"/>
  <c r="AT102" i="30"/>
  <c r="AT103" i="30"/>
  <c r="AT104" i="30"/>
  <c r="AT105" i="30"/>
  <c r="AT106" i="30"/>
  <c r="AT107" i="30"/>
  <c r="AT108" i="30"/>
  <c r="AT109" i="30"/>
  <c r="AT110" i="30"/>
  <c r="AT111" i="30"/>
  <c r="AT112" i="30"/>
  <c r="AT113" i="30"/>
  <c r="AT114" i="30"/>
  <c r="AT115" i="30"/>
  <c r="AT116" i="30"/>
  <c r="AT117" i="30"/>
  <c r="AT118" i="30"/>
  <c r="AT119" i="30"/>
  <c r="AT120" i="30"/>
  <c r="AT121" i="30"/>
  <c r="AT122" i="30"/>
  <c r="AT123" i="30"/>
  <c r="AT124" i="30"/>
  <c r="AT125" i="30"/>
  <c r="AT126" i="30"/>
  <c r="AT127" i="30"/>
  <c r="AT128" i="30"/>
  <c r="AT129" i="30"/>
  <c r="AT130" i="30"/>
  <c r="AT131" i="30"/>
  <c r="AT132" i="30"/>
  <c r="AT133" i="30"/>
  <c r="AT134" i="30"/>
  <c r="AT135" i="30"/>
  <c r="AT136" i="30"/>
  <c r="AT137" i="30"/>
  <c r="AT138" i="30"/>
  <c r="AT139" i="30"/>
  <c r="AT140" i="30"/>
  <c r="AT141" i="30"/>
  <c r="AT142" i="30"/>
  <c r="AT143" i="30"/>
  <c r="AT144" i="30"/>
  <c r="AT145" i="30"/>
  <c r="AT146" i="30"/>
  <c r="AT147" i="30"/>
  <c r="AT148" i="30"/>
  <c r="AT149" i="30"/>
  <c r="AT150" i="30"/>
  <c r="AT151" i="30"/>
  <c r="AT152" i="30"/>
  <c r="AT153" i="30"/>
  <c r="AT154" i="30"/>
  <c r="AT155" i="30"/>
  <c r="AT156" i="30"/>
  <c r="AT157" i="30"/>
  <c r="AT158" i="30"/>
  <c r="AT159" i="30"/>
  <c r="AT160" i="30"/>
  <c r="AT161" i="30"/>
  <c r="AT162" i="30"/>
  <c r="AT163" i="30"/>
  <c r="AT164" i="30"/>
  <c r="AT165" i="30"/>
  <c r="AT166" i="30"/>
  <c r="AT167" i="30"/>
  <c r="AT168" i="30"/>
  <c r="AT169" i="30"/>
  <c r="AT170" i="30"/>
  <c r="AT171" i="30"/>
  <c r="AT172" i="30"/>
  <c r="AT173" i="30"/>
  <c r="AT174" i="30"/>
  <c r="AT175" i="30"/>
  <c r="AT176" i="30"/>
  <c r="AT177" i="30"/>
  <c r="AT178" i="30"/>
  <c r="AT179" i="30"/>
  <c r="AT180" i="30"/>
  <c r="AT181" i="30"/>
  <c r="AT182" i="30"/>
  <c r="AT183" i="30"/>
  <c r="AT184" i="30"/>
  <c r="AT185" i="30"/>
  <c r="AT186" i="30"/>
  <c r="AT187" i="30"/>
  <c r="AT188" i="30"/>
  <c r="AT189" i="30"/>
  <c r="AT190" i="30"/>
  <c r="AT191" i="30"/>
  <c r="AT192" i="30"/>
  <c r="AT193" i="30"/>
  <c r="AT194" i="30"/>
  <c r="AT195" i="30"/>
  <c r="AT196" i="30"/>
  <c r="AT197" i="30"/>
  <c r="AT198" i="30"/>
  <c r="AT199" i="30"/>
  <c r="AT200" i="30"/>
  <c r="AT201" i="30"/>
  <c r="AT202" i="30"/>
  <c r="AT203" i="30"/>
  <c r="AT204" i="30"/>
  <c r="AT205" i="30"/>
  <c r="AT206" i="30"/>
  <c r="AT207" i="30"/>
  <c r="AT208" i="30"/>
  <c r="AT209" i="30"/>
  <c r="AT210" i="30"/>
  <c r="AT211" i="30"/>
  <c r="AT212" i="30"/>
  <c r="AT213" i="30"/>
  <c r="AT214" i="30"/>
  <c r="AT215" i="30"/>
  <c r="AT216" i="30"/>
  <c r="AT217" i="30"/>
  <c r="AT218" i="30"/>
  <c r="AT219" i="30"/>
  <c r="AT220" i="30"/>
  <c r="AT221" i="30"/>
  <c r="AT222" i="30"/>
  <c r="AT223" i="30"/>
  <c r="AT224" i="30"/>
  <c r="AT225" i="30"/>
  <c r="AT226" i="30"/>
  <c r="AT227" i="30"/>
  <c r="AT228" i="30"/>
  <c r="AT229" i="30"/>
  <c r="AT230" i="30"/>
  <c r="AT231" i="30"/>
  <c r="AT232" i="30"/>
  <c r="AT233" i="30"/>
  <c r="AT234" i="30"/>
  <c r="AT235" i="30"/>
  <c r="AT236" i="30"/>
  <c r="AT237" i="30"/>
  <c r="AT238" i="30"/>
  <c r="AT239" i="30"/>
  <c r="AT240" i="30"/>
  <c r="AT241" i="30"/>
  <c r="AT242" i="30"/>
  <c r="AT243" i="30"/>
  <c r="AT244" i="30"/>
  <c r="AT245" i="30"/>
  <c r="AT246" i="30"/>
  <c r="AT247" i="30"/>
  <c r="AT248" i="30"/>
  <c r="AT249" i="30"/>
  <c r="AT250" i="30"/>
  <c r="AT251" i="30"/>
  <c r="AT252" i="30"/>
  <c r="AT253" i="30"/>
  <c r="AT254" i="30"/>
  <c r="AT255" i="30"/>
  <c r="AT256" i="30"/>
  <c r="AT257" i="30"/>
  <c r="AT258" i="30"/>
  <c r="AT259" i="30"/>
  <c r="AT260" i="30"/>
  <c r="AT261" i="30"/>
  <c r="AT262" i="30"/>
  <c r="AT263" i="30"/>
  <c r="AT264" i="30"/>
  <c r="AT265" i="30"/>
  <c r="AT266" i="30"/>
  <c r="AT267" i="30"/>
  <c r="AT268" i="30"/>
  <c r="AT269" i="30"/>
  <c r="AT270" i="30"/>
  <c r="AT271" i="30"/>
  <c r="AT272" i="30"/>
  <c r="AT273" i="30"/>
  <c r="AT274" i="30"/>
  <c r="AT275" i="30"/>
  <c r="AT276" i="30"/>
  <c r="AT277" i="30"/>
  <c r="AT278" i="30"/>
  <c r="AT279" i="30"/>
  <c r="AT280" i="30"/>
  <c r="AT281" i="30"/>
  <c r="AT282" i="30"/>
  <c r="AT283" i="30"/>
  <c r="AT284" i="30"/>
  <c r="AT285" i="30"/>
  <c r="AT286" i="30"/>
  <c r="AT287" i="30"/>
  <c r="AT288" i="30"/>
  <c r="AT289" i="30"/>
  <c r="AT290" i="30"/>
  <c r="AT291" i="30"/>
  <c r="AT292" i="30"/>
  <c r="AT293" i="30"/>
  <c r="AT294" i="30"/>
  <c r="AT295" i="30"/>
  <c r="AT296" i="30"/>
  <c r="AT297" i="30"/>
  <c r="AT298" i="30"/>
  <c r="AT299" i="30"/>
  <c r="AT300" i="30"/>
  <c r="AT301" i="30"/>
  <c r="AT302" i="30"/>
  <c r="AT303" i="30"/>
  <c r="AT304" i="30"/>
  <c r="AT305" i="30"/>
  <c r="AT306" i="30"/>
  <c r="AT307" i="30"/>
  <c r="AT308" i="30"/>
  <c r="AT309" i="30"/>
  <c r="AT310" i="30"/>
  <c r="AT311" i="30"/>
  <c r="AT312" i="30"/>
  <c r="AT313" i="30"/>
  <c r="AT314" i="30"/>
  <c r="AT315" i="30"/>
  <c r="AT316" i="30"/>
  <c r="AT317" i="30"/>
  <c r="AT318" i="30"/>
  <c r="AT319" i="30"/>
  <c r="AT320" i="30"/>
  <c r="AT321" i="30"/>
  <c r="AT322" i="30"/>
  <c r="AT323" i="30"/>
  <c r="AT324" i="30"/>
  <c r="AT325" i="30"/>
  <c r="AT326" i="30"/>
  <c r="AT327" i="30"/>
  <c r="AT328" i="30"/>
  <c r="AT329" i="30"/>
  <c r="AT330" i="30"/>
  <c r="AT331" i="30"/>
  <c r="AT332" i="30"/>
  <c r="AT333" i="30"/>
  <c r="AT334" i="30"/>
  <c r="AT335" i="30"/>
  <c r="AT336" i="30"/>
  <c r="AT337" i="30"/>
  <c r="AT338" i="30"/>
  <c r="AT339" i="30"/>
  <c r="AT340" i="30"/>
  <c r="AT341" i="30"/>
  <c r="AT342" i="30"/>
  <c r="AT343" i="30"/>
  <c r="AT344" i="30"/>
  <c r="AT345" i="30"/>
  <c r="AT346" i="30"/>
  <c r="AT347" i="30"/>
  <c r="AT348" i="30"/>
  <c r="AT349" i="30"/>
  <c r="AT350" i="30"/>
  <c r="AT351" i="30"/>
  <c r="AT352" i="30"/>
  <c r="AT353" i="30"/>
  <c r="AT354" i="30"/>
  <c r="AT355" i="30"/>
  <c r="AT356" i="30"/>
  <c r="AT357" i="30"/>
  <c r="AT358" i="30"/>
  <c r="AT359" i="30"/>
  <c r="AT360" i="30"/>
  <c r="AT361" i="30"/>
  <c r="AT362" i="30"/>
  <c r="AT363" i="30"/>
  <c r="AT364" i="30"/>
  <c r="AT365" i="30"/>
  <c r="AT366" i="30"/>
  <c r="AT367" i="30"/>
  <c r="AT368" i="30"/>
  <c r="AT369" i="30"/>
  <c r="AT370" i="30"/>
  <c r="AT371" i="30"/>
  <c r="AT372" i="30"/>
  <c r="AT373" i="30"/>
  <c r="AT374" i="30"/>
  <c r="AT375" i="30"/>
  <c r="AT376" i="30"/>
  <c r="AT377" i="30"/>
  <c r="AT378" i="30"/>
  <c r="AT379" i="30"/>
  <c r="AT380" i="30"/>
  <c r="AT381" i="30"/>
  <c r="AT382" i="30"/>
  <c r="AT383" i="30"/>
  <c r="AT384" i="30"/>
  <c r="AT385" i="30"/>
  <c r="AT386" i="30"/>
  <c r="AT387" i="30"/>
  <c r="AT388" i="30"/>
  <c r="AT389" i="30"/>
  <c r="AT390" i="30"/>
  <c r="AT391" i="30"/>
  <c r="AT392" i="30"/>
  <c r="AT393" i="30"/>
  <c r="AT394" i="30"/>
  <c r="AT395" i="30"/>
  <c r="AT396" i="30"/>
  <c r="AT397" i="30"/>
  <c r="AT398" i="30"/>
  <c r="AT399" i="30"/>
  <c r="AT400" i="30"/>
  <c r="AT401" i="30"/>
  <c r="AT402" i="30"/>
  <c r="AT403" i="30"/>
  <c r="AT404" i="30"/>
  <c r="AT405" i="30"/>
  <c r="AT406" i="30"/>
  <c r="AT407" i="30"/>
  <c r="AT408" i="30"/>
  <c r="AT409" i="30"/>
  <c r="AT410" i="30"/>
  <c r="AT411" i="30"/>
  <c r="AT412" i="30"/>
  <c r="AT413" i="30"/>
  <c r="AT414" i="30"/>
  <c r="AT415" i="30"/>
  <c r="AT416" i="30"/>
  <c r="AT417" i="30"/>
  <c r="AT418" i="30"/>
  <c r="AT419" i="30"/>
  <c r="AT420" i="30"/>
  <c r="AT421" i="30"/>
  <c r="AT422" i="30"/>
  <c r="AT423" i="30"/>
  <c r="AT424" i="30"/>
  <c r="AT425" i="30"/>
  <c r="AT426" i="30"/>
  <c r="AT427" i="30"/>
  <c r="AT428" i="30"/>
  <c r="AT429" i="30"/>
  <c r="AT430" i="30"/>
  <c r="AT431" i="30"/>
  <c r="AT432" i="30"/>
  <c r="AT433" i="30"/>
  <c r="AT434" i="30"/>
  <c r="AT435" i="30"/>
  <c r="AT436" i="30"/>
  <c r="AT437" i="30"/>
  <c r="AT438" i="30"/>
  <c r="AT439" i="30"/>
  <c r="AT440" i="30"/>
  <c r="AT441" i="30"/>
  <c r="AT442" i="30"/>
  <c r="AT443" i="30"/>
  <c r="AT444" i="30"/>
  <c r="AT445" i="30"/>
  <c r="AT446" i="30"/>
  <c r="AT447" i="30"/>
  <c r="AT448" i="30"/>
  <c r="AT449" i="30"/>
  <c r="AT450" i="30"/>
  <c r="AT451" i="30"/>
  <c r="AT452" i="30"/>
  <c r="AT453" i="30"/>
  <c r="AT454" i="30"/>
  <c r="AT455" i="30"/>
  <c r="AT456" i="30"/>
  <c r="AT457" i="30"/>
  <c r="AT458" i="30"/>
  <c r="AT459" i="30"/>
  <c r="AT460" i="30"/>
  <c r="AT461" i="30"/>
  <c r="AT462" i="30"/>
  <c r="AT463" i="30"/>
  <c r="AT464" i="30"/>
  <c r="AT465" i="30"/>
  <c r="AT466" i="30"/>
  <c r="AT467" i="30"/>
  <c r="AT468" i="30"/>
  <c r="AT469" i="30"/>
  <c r="AT470" i="30"/>
  <c r="AT471" i="30"/>
  <c r="AT472" i="30"/>
  <c r="AT473" i="30"/>
  <c r="AT474" i="30"/>
  <c r="AT475" i="30"/>
  <c r="AT476" i="30"/>
  <c r="AT477" i="30"/>
  <c r="AT478" i="30"/>
  <c r="AT479" i="30"/>
  <c r="AT480" i="30"/>
  <c r="AT481" i="30"/>
  <c r="AT482" i="30"/>
  <c r="AT483" i="30"/>
  <c r="AT484" i="30"/>
  <c r="AT485" i="30"/>
  <c r="AT486" i="30"/>
  <c r="AT487" i="30"/>
  <c r="AT488" i="30"/>
  <c r="AT489" i="30"/>
  <c r="AT490" i="30"/>
  <c r="AT491" i="30"/>
  <c r="AT492" i="30"/>
  <c r="AT493" i="30"/>
  <c r="AT494" i="30"/>
  <c r="AT495" i="30"/>
  <c r="AT496" i="30"/>
  <c r="AT497" i="30"/>
  <c r="AT498" i="30"/>
  <c r="AT499" i="30"/>
  <c r="AT500" i="30"/>
  <c r="AT501" i="30"/>
  <c r="AT502" i="30"/>
  <c r="AT503" i="30"/>
  <c r="AT504" i="30"/>
  <c r="AT505" i="30"/>
  <c r="AT506" i="30"/>
  <c r="AT507" i="30"/>
  <c r="AT508" i="30"/>
  <c r="AT509" i="30"/>
  <c r="AT510" i="30"/>
  <c r="AT511" i="30"/>
  <c r="AT512" i="30"/>
  <c r="AT513" i="30"/>
  <c r="AT514" i="30"/>
  <c r="AT515" i="30"/>
  <c r="AT516" i="30"/>
  <c r="AT517" i="30"/>
  <c r="AT518" i="30"/>
  <c r="AT519" i="30"/>
  <c r="AT520" i="30"/>
  <c r="AT521" i="30"/>
  <c r="AT522" i="30"/>
  <c r="AT523" i="30"/>
  <c r="AT524" i="30"/>
  <c r="AT525" i="30"/>
  <c r="AT526" i="30"/>
  <c r="AT527" i="30"/>
  <c r="AT528" i="30"/>
  <c r="AT529" i="30"/>
  <c r="AT530" i="30"/>
  <c r="AT531" i="30"/>
  <c r="AT532" i="30"/>
  <c r="AT533" i="30"/>
  <c r="AT534" i="30"/>
  <c r="AT535" i="30"/>
  <c r="AT536" i="30"/>
  <c r="AT537" i="30"/>
  <c r="AT538" i="30"/>
  <c r="AT539" i="30"/>
  <c r="AT540" i="30"/>
  <c r="AT541" i="30"/>
  <c r="AT542" i="30"/>
  <c r="AT543" i="30"/>
  <c r="AT544" i="30"/>
  <c r="AT545" i="30"/>
  <c r="AT546" i="30"/>
  <c r="AT547" i="30"/>
  <c r="AT548" i="30"/>
  <c r="AT549" i="30"/>
  <c r="AT550" i="30"/>
  <c r="AT551" i="30"/>
  <c r="AT552" i="30"/>
  <c r="AT553" i="30"/>
  <c r="AT554" i="30"/>
  <c r="AT555" i="30"/>
  <c r="AT556" i="30"/>
  <c r="AT557" i="30"/>
  <c r="AT558" i="30"/>
  <c r="AT559" i="30"/>
  <c r="AT560" i="30"/>
  <c r="AT561" i="30"/>
  <c r="AT562" i="30"/>
  <c r="AT563" i="30"/>
  <c r="AT564" i="30"/>
  <c r="AT565" i="30"/>
  <c r="AT566" i="30"/>
  <c r="AT567" i="30"/>
  <c r="AT568" i="30"/>
  <c r="AT569" i="30"/>
  <c r="AT570" i="30"/>
  <c r="AT571" i="30"/>
  <c r="AT572" i="30"/>
  <c r="AT573" i="30"/>
  <c r="AT574" i="30"/>
  <c r="AT575" i="30"/>
  <c r="AT576" i="30"/>
  <c r="AT577" i="30"/>
  <c r="AT578" i="30"/>
  <c r="AT579" i="30"/>
  <c r="AT580" i="30"/>
  <c r="AT581" i="30"/>
  <c r="AT582" i="30"/>
  <c r="AT583" i="30"/>
  <c r="AT584" i="30"/>
  <c r="AT585" i="30"/>
  <c r="AT586" i="30"/>
  <c r="AT587" i="30"/>
  <c r="AT588" i="30"/>
  <c r="AT589" i="30"/>
  <c r="AT590" i="30"/>
  <c r="AT591" i="30"/>
  <c r="AT592" i="30"/>
  <c r="AT593" i="30"/>
  <c r="AT594" i="30"/>
  <c r="AT595" i="30"/>
  <c r="AT596" i="30"/>
  <c r="AT597" i="30"/>
  <c r="AT598" i="30"/>
  <c r="AT599" i="30"/>
  <c r="AT600" i="30"/>
  <c r="AT601" i="30"/>
  <c r="AT602" i="30"/>
  <c r="AT603" i="30"/>
  <c r="AT604" i="30"/>
  <c r="AT605" i="30"/>
  <c r="AT606" i="30"/>
  <c r="AT607" i="30"/>
  <c r="AT608" i="30"/>
  <c r="AT609" i="30"/>
  <c r="AT610" i="30"/>
  <c r="AT611" i="30"/>
  <c r="AT612" i="30"/>
  <c r="AT613" i="30"/>
  <c r="AT614" i="30"/>
  <c r="AT615" i="30"/>
  <c r="AT616" i="30"/>
  <c r="AT617" i="30"/>
  <c r="AT618" i="30"/>
  <c r="AT619" i="30"/>
  <c r="AT620" i="30"/>
  <c r="AT621" i="30"/>
  <c r="AT622" i="30"/>
  <c r="AT623" i="30"/>
  <c r="AT624" i="30"/>
  <c r="AT625" i="30"/>
  <c r="AT626" i="30"/>
  <c r="AT627" i="30"/>
  <c r="AT628" i="30"/>
  <c r="AT629" i="30"/>
  <c r="AT630" i="30"/>
  <c r="AT631" i="30"/>
  <c r="AT632" i="30"/>
  <c r="AT633" i="30"/>
  <c r="AT634" i="30"/>
  <c r="AT635" i="30"/>
  <c r="AT636" i="30"/>
  <c r="AT637" i="30"/>
  <c r="AT638" i="30"/>
  <c r="AT639" i="30"/>
  <c r="AT640" i="30"/>
  <c r="AT641" i="30"/>
  <c r="AT642" i="30"/>
  <c r="AT643" i="30"/>
  <c r="AT644" i="30"/>
  <c r="AT645" i="30"/>
  <c r="AT646" i="30"/>
  <c r="AT647" i="30"/>
  <c r="AT648" i="30"/>
  <c r="AT649" i="30"/>
  <c r="AT650" i="30"/>
  <c r="AS4" i="30"/>
  <c r="AT3" i="30"/>
  <c r="AS2" i="30"/>
  <c r="AL651" i="30"/>
  <c r="AL652" i="30"/>
  <c r="AL653" i="30"/>
  <c r="AL654" i="30"/>
  <c r="AL655" i="30"/>
  <c r="AL656" i="30"/>
  <c r="AL657" i="30"/>
  <c r="AL658" i="30"/>
  <c r="AL659" i="30"/>
  <c r="AL660" i="30"/>
  <c r="AL661" i="30"/>
  <c r="AL662" i="30"/>
  <c r="AL663" i="30"/>
  <c r="AL664" i="30"/>
  <c r="AL665" i="30"/>
  <c r="AL666" i="30"/>
  <c r="AL667" i="30"/>
  <c r="AL668" i="30"/>
  <c r="AL669" i="30"/>
  <c r="AL670" i="30"/>
  <c r="AL671" i="30"/>
  <c r="AL672" i="30"/>
  <c r="AL673" i="30"/>
  <c r="AL674" i="30"/>
  <c r="AL675" i="30"/>
  <c r="AL676" i="30"/>
  <c r="AL677" i="30"/>
  <c r="AL678" i="30"/>
  <c r="AL679" i="30"/>
  <c r="AL680" i="30"/>
  <c r="AL681" i="30"/>
  <c r="AL682" i="30"/>
  <c r="AL683" i="30"/>
  <c r="AL684" i="30"/>
  <c r="AL685" i="30"/>
  <c r="AL686" i="30"/>
  <c r="AL687" i="30"/>
  <c r="AL688" i="30"/>
  <c r="AL689" i="30"/>
  <c r="AL690" i="30"/>
  <c r="AL691" i="30"/>
  <c r="AL692" i="30"/>
  <c r="AL693" i="30"/>
  <c r="AL694" i="30"/>
  <c r="AL695" i="30"/>
  <c r="AL696" i="30"/>
  <c r="AL697" i="30"/>
  <c r="AL698" i="30"/>
  <c r="AL699" i="30"/>
  <c r="AL700" i="30"/>
  <c r="AL701" i="30"/>
  <c r="AL702" i="30"/>
  <c r="AL703" i="30"/>
  <c r="AL704" i="30"/>
  <c r="AL705" i="30"/>
  <c r="AL706" i="30"/>
  <c r="AL707" i="30"/>
  <c r="AL708" i="30"/>
  <c r="AL709" i="30"/>
  <c r="AL710" i="30"/>
  <c r="AL711" i="30"/>
  <c r="AL712" i="30"/>
  <c r="AL713" i="30"/>
  <c r="AL714" i="30"/>
  <c r="AL715" i="30"/>
  <c r="AL716" i="30"/>
  <c r="AL717" i="30"/>
  <c r="AL718" i="30"/>
  <c r="AL719" i="30"/>
  <c r="AL720" i="30"/>
  <c r="AL721" i="30"/>
  <c r="AL722" i="30"/>
  <c r="AL723" i="30"/>
  <c r="AL724" i="30"/>
  <c r="AL725" i="30"/>
  <c r="AL726" i="30"/>
  <c r="AL727" i="30"/>
  <c r="AL728" i="30"/>
  <c r="AL729" i="30"/>
  <c r="AL730" i="30"/>
  <c r="AL731" i="30"/>
  <c r="AL732" i="30"/>
  <c r="AL733" i="30"/>
  <c r="AL734" i="30"/>
  <c r="AL735" i="30"/>
  <c r="AL736" i="30"/>
  <c r="AL737" i="30"/>
  <c r="AL738" i="30"/>
  <c r="AL739" i="30"/>
  <c r="AL740" i="30"/>
  <c r="AL741" i="30"/>
  <c r="AL742" i="30"/>
  <c r="AL743" i="30"/>
  <c r="AL744" i="30"/>
  <c r="AL745" i="30"/>
  <c r="AL746" i="30"/>
  <c r="AL747" i="30"/>
  <c r="AL748" i="30"/>
  <c r="AL749" i="30"/>
  <c r="AL750" i="30"/>
  <c r="AL751" i="30"/>
  <c r="AL752" i="30"/>
  <c r="AL753" i="30"/>
  <c r="AL754" i="30"/>
  <c r="AL755" i="30"/>
  <c r="AL756" i="30"/>
  <c r="AL757" i="30"/>
  <c r="AL758" i="30"/>
  <c r="AL759" i="30"/>
  <c r="AI760" i="30"/>
  <c r="AL760" i="30"/>
  <c r="AI761" i="30"/>
  <c r="AL761" i="30"/>
  <c r="AI762" i="30"/>
  <c r="AL762" i="30"/>
  <c r="AI763" i="30"/>
  <c r="AL763" i="30"/>
  <c r="AI764" i="30"/>
  <c r="AL764" i="30"/>
  <c r="AI765" i="30"/>
  <c r="AL765" i="30"/>
  <c r="AI766" i="30"/>
  <c r="AL766" i="30"/>
  <c r="AI767" i="30"/>
  <c r="AL767" i="30"/>
  <c r="AI768" i="30"/>
  <c r="AL768" i="30"/>
  <c r="AI769" i="30"/>
  <c r="AL769" i="30"/>
  <c r="AI770" i="30"/>
  <c r="AL770" i="30"/>
  <c r="AI771" i="30"/>
  <c r="AL771" i="30"/>
  <c r="AI772" i="30"/>
  <c r="AL772" i="30"/>
  <c r="AI773" i="30"/>
  <c r="AL773" i="30"/>
  <c r="AI774" i="30"/>
  <c r="AL774" i="30"/>
  <c r="AI775" i="30"/>
  <c r="AL775" i="30"/>
  <c r="AI776" i="30"/>
  <c r="AL776" i="30"/>
  <c r="AI777" i="30"/>
  <c r="AL777" i="30"/>
  <c r="AI778" i="30"/>
  <c r="AL778" i="30"/>
  <c r="AI779" i="30"/>
  <c r="AL779" i="30"/>
  <c r="AI780" i="30"/>
  <c r="AL780" i="30"/>
  <c r="AI781" i="30"/>
  <c r="AL781" i="30"/>
  <c r="AI782" i="30"/>
  <c r="AL782" i="30"/>
  <c r="AI783" i="30"/>
  <c r="AL783" i="30"/>
  <c r="AI784" i="30"/>
  <c r="AL784" i="30"/>
  <c r="AI785" i="30"/>
  <c r="AL785" i="30"/>
  <c r="AI786" i="30"/>
  <c r="AL786" i="30"/>
  <c r="AI787" i="30"/>
  <c r="AL787" i="30"/>
  <c r="AI788" i="30"/>
  <c r="AL788" i="30"/>
  <c r="AI789" i="30"/>
  <c r="AL789" i="30"/>
  <c r="AI790" i="30"/>
  <c r="AL790" i="30"/>
  <c r="AI791" i="30"/>
  <c r="AL791" i="30"/>
  <c r="AI792" i="30"/>
  <c r="AL792" i="30"/>
  <c r="AI793" i="30"/>
  <c r="AL793" i="30"/>
  <c r="AI794" i="30"/>
  <c r="AL794" i="30"/>
  <c r="AI795" i="30"/>
  <c r="AL795" i="30"/>
  <c r="AI796" i="30"/>
  <c r="AL796" i="30"/>
  <c r="AI797" i="30"/>
  <c r="AL797" i="30"/>
  <c r="AI798" i="30"/>
  <c r="AL798" i="30"/>
  <c r="AI799" i="30"/>
  <c r="AL799" i="30"/>
  <c r="AI800" i="30"/>
  <c r="AL800" i="30"/>
  <c r="AI801" i="30"/>
  <c r="AL801" i="30"/>
  <c r="AI802" i="30"/>
  <c r="AL802" i="30"/>
  <c r="AI803" i="30"/>
  <c r="AL803" i="30"/>
  <c r="AI804" i="30"/>
  <c r="AL804" i="30"/>
  <c r="AI805" i="30"/>
  <c r="AL805" i="30"/>
  <c r="AI806" i="30"/>
  <c r="AL806" i="30"/>
  <c r="AI807" i="30"/>
  <c r="AL807" i="30"/>
  <c r="AI808" i="30"/>
  <c r="AL808" i="30"/>
  <c r="AI809" i="30"/>
  <c r="AL809" i="30"/>
  <c r="AI810" i="30"/>
  <c r="AL810" i="30"/>
  <c r="AI811" i="30"/>
  <c r="AL811" i="30"/>
  <c r="AI812" i="30"/>
  <c r="AL812" i="30"/>
  <c r="AI813" i="30"/>
  <c r="AL813" i="30"/>
  <c r="AI814" i="30"/>
  <c r="AL814" i="30"/>
  <c r="AI815" i="30"/>
  <c r="AL815" i="30"/>
  <c r="AI816" i="30"/>
  <c r="AL816" i="30"/>
  <c r="AI817" i="30"/>
  <c r="AL817" i="30"/>
  <c r="AI818" i="30"/>
  <c r="AL818" i="30"/>
  <c r="AI819" i="30"/>
  <c r="AL819" i="30"/>
  <c r="AI820" i="30"/>
  <c r="AL820" i="30"/>
  <c r="AI821" i="30"/>
  <c r="AL821" i="30"/>
  <c r="AI822" i="30"/>
  <c r="AL822" i="30"/>
  <c r="AI823" i="30"/>
  <c r="AL823" i="30"/>
  <c r="AI824" i="30"/>
  <c r="AL824" i="30"/>
  <c r="AI825" i="30"/>
  <c r="AL825" i="30"/>
  <c r="AI826" i="30"/>
  <c r="AL826" i="30"/>
  <c r="AI827" i="30"/>
  <c r="AL827" i="30"/>
  <c r="AI828" i="30"/>
  <c r="AL828" i="30"/>
  <c r="AI829" i="30"/>
  <c r="AL829" i="30"/>
  <c r="AI830" i="30"/>
  <c r="AL830" i="30"/>
  <c r="AI831" i="30"/>
  <c r="AL831" i="30"/>
  <c r="AI832" i="30"/>
  <c r="AL832" i="30"/>
  <c r="AI833" i="30"/>
  <c r="AL833" i="30"/>
  <c r="AI834" i="30"/>
  <c r="AL834" i="30"/>
  <c r="AI835" i="30"/>
  <c r="AL835" i="30"/>
  <c r="AI836" i="30"/>
  <c r="AL836" i="30"/>
  <c r="AI837" i="30"/>
  <c r="AL837" i="30"/>
  <c r="AI838" i="30"/>
  <c r="AL838" i="30"/>
  <c r="AI839" i="30"/>
  <c r="AL839" i="30"/>
  <c r="AI840" i="30"/>
  <c r="AL840" i="30"/>
  <c r="AI841" i="30"/>
  <c r="AL841" i="30"/>
  <c r="AI842" i="30"/>
  <c r="AL842" i="30"/>
  <c r="AI843" i="30"/>
  <c r="AL843" i="30"/>
  <c r="AI844" i="30"/>
  <c r="AL844" i="30"/>
  <c r="AI845" i="30"/>
  <c r="AL845" i="30"/>
  <c r="AI846" i="30"/>
  <c r="AL846" i="30"/>
  <c r="AI847" i="30"/>
  <c r="AL847" i="30"/>
  <c r="AI848" i="30"/>
  <c r="AL848" i="30"/>
  <c r="AI849" i="30"/>
  <c r="AL849" i="30"/>
  <c r="AI850" i="30"/>
  <c r="AL850" i="30"/>
  <c r="AI851" i="30"/>
  <c r="AL851" i="30"/>
  <c r="AI852" i="30"/>
  <c r="AL852" i="30"/>
  <c r="AI853" i="30"/>
  <c r="AL853" i="30"/>
  <c r="AI854" i="30"/>
  <c r="AL854" i="30"/>
  <c r="AI855" i="30"/>
  <c r="AL855" i="30"/>
  <c r="AI856" i="30"/>
  <c r="AL856" i="30"/>
  <c r="AI857" i="30"/>
  <c r="AL857" i="30"/>
  <c r="AI858" i="30"/>
  <c r="AL858" i="30"/>
  <c r="AI859" i="30"/>
  <c r="AL859" i="30"/>
  <c r="AI860" i="30"/>
  <c r="AL860" i="30"/>
  <c r="AI861" i="30"/>
  <c r="AL861" i="30"/>
  <c r="AI862" i="30"/>
  <c r="AL862" i="30"/>
  <c r="AI863" i="30"/>
  <c r="AL863" i="30"/>
  <c r="AI864" i="30"/>
  <c r="AL864" i="30"/>
  <c r="AI865" i="30"/>
  <c r="AL865" i="30"/>
  <c r="AI866" i="30"/>
  <c r="AL866" i="30"/>
  <c r="AI867" i="30"/>
  <c r="AL867" i="30"/>
  <c r="AI868" i="30"/>
  <c r="AL868" i="30"/>
  <c r="AI869" i="30"/>
  <c r="AL869" i="30"/>
  <c r="AI870" i="30"/>
  <c r="AL870" i="30"/>
  <c r="AI871" i="30"/>
  <c r="AL871" i="30"/>
  <c r="AI872" i="30"/>
  <c r="AL872" i="30"/>
  <c r="AI873" i="30"/>
  <c r="AL873" i="30"/>
  <c r="AI874" i="30"/>
  <c r="AL874" i="30"/>
  <c r="AI875" i="30"/>
  <c r="AL875" i="30"/>
  <c r="AI876" i="30"/>
  <c r="AL876" i="30"/>
  <c r="AI877" i="30"/>
  <c r="AL877" i="30"/>
  <c r="AI878" i="30"/>
  <c r="AL878" i="30"/>
  <c r="AI879" i="30"/>
  <c r="AL879" i="30"/>
  <c r="AI880" i="30"/>
  <c r="AL880" i="30"/>
  <c r="AI881" i="30"/>
  <c r="AL881" i="30"/>
  <c r="AI882" i="30"/>
  <c r="AL882" i="30"/>
  <c r="AI883" i="30"/>
  <c r="AL883" i="30"/>
  <c r="AI884" i="30"/>
  <c r="AL884" i="30"/>
  <c r="AI885" i="30"/>
  <c r="AL885" i="30"/>
  <c r="AI886" i="30"/>
  <c r="AL886" i="30"/>
  <c r="AI887" i="30"/>
  <c r="AL887" i="30"/>
  <c r="AI888" i="30"/>
  <c r="AL888" i="30"/>
  <c r="AI889" i="30"/>
  <c r="AL889" i="30"/>
  <c r="AI890" i="30"/>
  <c r="AL890" i="30"/>
  <c r="AI891" i="30"/>
  <c r="AL891" i="30"/>
  <c r="AI892" i="30"/>
  <c r="AL892" i="30"/>
  <c r="AI893" i="30"/>
  <c r="AL893" i="30"/>
  <c r="AI894" i="30"/>
  <c r="AL894" i="30"/>
  <c r="AI895" i="30"/>
  <c r="AL895" i="30"/>
  <c r="AI896" i="30"/>
  <c r="AL896" i="30"/>
  <c r="AI897" i="30"/>
  <c r="AL897" i="30"/>
  <c r="AI898" i="30"/>
  <c r="AL898" i="30"/>
  <c r="AI899" i="30"/>
  <c r="AL899" i="30"/>
  <c r="AI900" i="30"/>
  <c r="AL900" i="30"/>
  <c r="AI901" i="30"/>
  <c r="AL901" i="30"/>
  <c r="AI902" i="30"/>
  <c r="AL902" i="30"/>
  <c r="AI903" i="30"/>
  <c r="AL903" i="30"/>
  <c r="AI904" i="30"/>
  <c r="AL904" i="30"/>
  <c r="AI905" i="30"/>
  <c r="AL905" i="30"/>
  <c r="AI906" i="30"/>
  <c r="AL906" i="30"/>
  <c r="AI907" i="30"/>
  <c r="AL907" i="30"/>
  <c r="AI908" i="30"/>
  <c r="AL908" i="30"/>
  <c r="AI909" i="30"/>
  <c r="AL909" i="30"/>
  <c r="AI910" i="30"/>
  <c r="AL910" i="30"/>
  <c r="AI911" i="30"/>
  <c r="AL911" i="30"/>
  <c r="AI912" i="30"/>
  <c r="AL912" i="30"/>
  <c r="AI913" i="30"/>
  <c r="AL913" i="30"/>
  <c r="AI914" i="30"/>
  <c r="AL914" i="30"/>
  <c r="AI915" i="30"/>
  <c r="AL915" i="30"/>
  <c r="AI916" i="30"/>
  <c r="AL916" i="30"/>
  <c r="AI917" i="30"/>
  <c r="AL917" i="30"/>
  <c r="AI918" i="30"/>
  <c r="AL918" i="30"/>
  <c r="AI919" i="30"/>
  <c r="AL919" i="30"/>
  <c r="AI920" i="30"/>
  <c r="AL920" i="30"/>
  <c r="AI921" i="30"/>
  <c r="AL921" i="30"/>
  <c r="AI922" i="30"/>
  <c r="AL922" i="30"/>
  <c r="AI923" i="30"/>
  <c r="AL923" i="30"/>
  <c r="AI924" i="30"/>
  <c r="AL924" i="30"/>
  <c r="AI925" i="30"/>
  <c r="AL925" i="30"/>
  <c r="AI926" i="30"/>
  <c r="AL926" i="30"/>
  <c r="AI927" i="30"/>
  <c r="AL927" i="30"/>
  <c r="AI928" i="30"/>
  <c r="AL928" i="30"/>
  <c r="AI929" i="30"/>
  <c r="AL929" i="30"/>
  <c r="AI930" i="30"/>
  <c r="AL930" i="30"/>
  <c r="AI931" i="30"/>
  <c r="AL931" i="30"/>
  <c r="AI932" i="30"/>
  <c r="AL932" i="30"/>
  <c r="AI933" i="30"/>
  <c r="AL933" i="30"/>
  <c r="AI934" i="30"/>
  <c r="AL934" i="30"/>
  <c r="AI935" i="30"/>
  <c r="AL935" i="30"/>
  <c r="AI936" i="30"/>
  <c r="AL936" i="30"/>
  <c r="AI937" i="30"/>
  <c r="AL937" i="30"/>
  <c r="AI938" i="30"/>
  <c r="AL938" i="30"/>
  <c r="AI939" i="30"/>
  <c r="AL939" i="30"/>
  <c r="AI940" i="30"/>
  <c r="AL940" i="30"/>
  <c r="AI941" i="30"/>
  <c r="AL941" i="30"/>
  <c r="AI942" i="30"/>
  <c r="AL942" i="30"/>
  <c r="AI943" i="30"/>
  <c r="AL943" i="30"/>
  <c r="AI944" i="30"/>
  <c r="AL944" i="30"/>
  <c r="AI945" i="30"/>
  <c r="AL945" i="30"/>
  <c r="AI946" i="30"/>
  <c r="AL946" i="30"/>
  <c r="AI947" i="30"/>
  <c r="AL947" i="30"/>
  <c r="AI948" i="30"/>
  <c r="AL948" i="30"/>
  <c r="AI949" i="30"/>
  <c r="AL949" i="30"/>
  <c r="AI950" i="30"/>
  <c r="AL950" i="30"/>
  <c r="AI951" i="30"/>
  <c r="AL951" i="30"/>
  <c r="AI952" i="30"/>
  <c r="AL952" i="30"/>
  <c r="AI953" i="30"/>
  <c r="AL953" i="30"/>
  <c r="AI954" i="30"/>
  <c r="AL954" i="30"/>
  <c r="AI955" i="30"/>
  <c r="AL955" i="30"/>
  <c r="AI956" i="30"/>
  <c r="AL956" i="30"/>
  <c r="AI957" i="30"/>
  <c r="AL957" i="30"/>
  <c r="AI958" i="30"/>
  <c r="AL958" i="30"/>
  <c r="AI959" i="30"/>
  <c r="AL959" i="30"/>
  <c r="AI960" i="30"/>
  <c r="AL960" i="30"/>
  <c r="AI961" i="30"/>
  <c r="AL961" i="30"/>
  <c r="AI962" i="30"/>
  <c r="AL962" i="30"/>
  <c r="AI963" i="30"/>
  <c r="AL963" i="30"/>
  <c r="AI964" i="30"/>
  <c r="AL964" i="30"/>
  <c r="AI965" i="30"/>
  <c r="AL965" i="30"/>
  <c r="AI966" i="30"/>
  <c r="AL966" i="30"/>
  <c r="AI967" i="30"/>
  <c r="AL967" i="30"/>
  <c r="AI968" i="30"/>
  <c r="AL968" i="30"/>
  <c r="AI969" i="30"/>
  <c r="AL969" i="30"/>
  <c r="AI970" i="30"/>
  <c r="AL970" i="30"/>
  <c r="AI971" i="30"/>
  <c r="AL971" i="30"/>
  <c r="AI972" i="30"/>
  <c r="AL972" i="30"/>
  <c r="AI973" i="30"/>
  <c r="AL973" i="30"/>
  <c r="AI974" i="30"/>
  <c r="AL974" i="30"/>
  <c r="AI975" i="30"/>
  <c r="AL975" i="30"/>
  <c r="AI976" i="30"/>
  <c r="AL976" i="30"/>
  <c r="AI977" i="30"/>
  <c r="AL977" i="30"/>
  <c r="AI978" i="30"/>
  <c r="AL978" i="30"/>
  <c r="AI979" i="30"/>
  <c r="AL979" i="30"/>
  <c r="AI980" i="30"/>
  <c r="AL980" i="30"/>
  <c r="AI981" i="30"/>
  <c r="AL981" i="30"/>
  <c r="AI982" i="30"/>
  <c r="AL982" i="30"/>
  <c r="AI983" i="30"/>
  <c r="AL983" i="30"/>
  <c r="AI984" i="30"/>
  <c r="AL984" i="30"/>
  <c r="AI985" i="30"/>
  <c r="AL985" i="30"/>
  <c r="AI986" i="30"/>
  <c r="AL986" i="30"/>
  <c r="AI987" i="30"/>
  <c r="AL987" i="30"/>
  <c r="AI988" i="30"/>
  <c r="AL988" i="30"/>
  <c r="AI989" i="30"/>
  <c r="AL989" i="30"/>
  <c r="AI990" i="30"/>
  <c r="AL990" i="30"/>
  <c r="AI991" i="30"/>
  <c r="AL991" i="30"/>
  <c r="AI992" i="30"/>
  <c r="AL992" i="30"/>
  <c r="AI993" i="30"/>
  <c r="AL993" i="30"/>
  <c r="AI994" i="30"/>
  <c r="AL994" i="30"/>
  <c r="AI995" i="30"/>
  <c r="AL995" i="30"/>
  <c r="AI996" i="30"/>
  <c r="AL996" i="30"/>
  <c r="AI997" i="30"/>
  <c r="AL997" i="30"/>
  <c r="AI998" i="30"/>
  <c r="AL998" i="30"/>
  <c r="AI999" i="30"/>
  <c r="AL999" i="30"/>
  <c r="AI1000" i="30"/>
  <c r="AL1000" i="30"/>
  <c r="AI1001" i="30"/>
  <c r="AL1001" i="30"/>
  <c r="AI1002" i="30"/>
  <c r="AL1002" i="30"/>
  <c r="AI1003" i="30"/>
  <c r="AL1003" i="30"/>
  <c r="AI1004" i="30"/>
  <c r="AL1004" i="30"/>
  <c r="AI1005" i="30"/>
  <c r="AL1005" i="30"/>
  <c r="AI1006" i="30"/>
  <c r="AL1006" i="30"/>
  <c r="AI1007" i="30"/>
  <c r="AL1007" i="30"/>
  <c r="AI1008" i="30"/>
  <c r="AL1008" i="30"/>
  <c r="AI1009" i="30"/>
  <c r="AL1009" i="30"/>
  <c r="AI1010" i="30"/>
  <c r="AL1010" i="30"/>
  <c r="AI1011" i="30"/>
  <c r="AL1011" i="30"/>
  <c r="AI1012" i="30"/>
  <c r="AL1012" i="30"/>
  <c r="AI1013" i="30"/>
  <c r="AL1013" i="30"/>
  <c r="AI1014" i="30"/>
  <c r="AL1014" i="30"/>
  <c r="AI1015" i="30"/>
  <c r="AL1015" i="30"/>
  <c r="AI1016" i="30"/>
  <c r="AL1016" i="30"/>
  <c r="AI1017" i="30"/>
  <c r="AL1017" i="30"/>
  <c r="AI1018" i="30"/>
  <c r="AL1018" i="30"/>
  <c r="AI1019" i="30"/>
  <c r="AL1019" i="30"/>
  <c r="AI1020" i="30"/>
  <c r="AL1020" i="30"/>
  <c r="AI1021" i="30"/>
  <c r="AL1021" i="30"/>
  <c r="AI1022" i="30"/>
  <c r="AL1022" i="30"/>
  <c r="AI1023" i="30"/>
  <c r="AL1023" i="30"/>
  <c r="AJ760" i="30"/>
  <c r="AJ761" i="30"/>
  <c r="AJ762" i="30"/>
  <c r="AJ763" i="30"/>
  <c r="AJ764" i="30"/>
  <c r="AJ765" i="30"/>
  <c r="AJ766" i="30"/>
  <c r="AJ767" i="30"/>
  <c r="AJ768" i="30"/>
  <c r="AJ769" i="30"/>
  <c r="AJ770" i="30"/>
  <c r="AJ771" i="30"/>
  <c r="AJ772" i="30"/>
  <c r="AJ773" i="30"/>
  <c r="AJ774" i="30"/>
  <c r="AJ775" i="30"/>
  <c r="AJ776" i="30"/>
  <c r="AJ777" i="30"/>
  <c r="AJ778" i="30"/>
  <c r="AJ779" i="30"/>
  <c r="AJ780" i="30"/>
  <c r="AJ781" i="30"/>
  <c r="AJ782" i="30"/>
  <c r="AJ783" i="30"/>
  <c r="AJ784" i="30"/>
  <c r="AJ785" i="30"/>
  <c r="AJ786" i="30"/>
  <c r="AJ787" i="30"/>
  <c r="AJ788" i="30"/>
  <c r="AJ789" i="30"/>
  <c r="AJ790" i="30"/>
  <c r="AJ791" i="30"/>
  <c r="AJ792" i="30"/>
  <c r="AJ793" i="30"/>
  <c r="AJ794" i="30"/>
  <c r="AJ795" i="30"/>
  <c r="AJ796" i="30"/>
  <c r="AJ797" i="30"/>
  <c r="AJ798" i="30"/>
  <c r="AJ799" i="30"/>
  <c r="AJ800" i="30"/>
  <c r="AJ801" i="30"/>
  <c r="AJ802" i="30"/>
  <c r="AJ803" i="30"/>
  <c r="AJ804" i="30"/>
  <c r="AJ805" i="30"/>
  <c r="AJ806" i="30"/>
  <c r="AJ807" i="30"/>
  <c r="AJ808" i="30"/>
  <c r="AJ809" i="30"/>
  <c r="AJ810" i="30"/>
  <c r="AJ811" i="30"/>
  <c r="AJ812" i="30"/>
  <c r="AJ813" i="30"/>
  <c r="AJ814" i="30"/>
  <c r="AJ815" i="30"/>
  <c r="AJ816" i="30"/>
  <c r="AJ817" i="30"/>
  <c r="AJ818" i="30"/>
  <c r="AJ819" i="30"/>
  <c r="AJ820" i="30"/>
  <c r="AJ821" i="30"/>
  <c r="AJ822" i="30"/>
  <c r="AJ823" i="30"/>
  <c r="AJ824" i="30"/>
  <c r="AJ825" i="30"/>
  <c r="AJ826" i="30"/>
  <c r="AJ827" i="30"/>
  <c r="AJ828" i="30"/>
  <c r="AJ829" i="30"/>
  <c r="AJ830" i="30"/>
  <c r="AJ831" i="30"/>
  <c r="AJ832" i="30"/>
  <c r="AJ833" i="30"/>
  <c r="AJ834" i="30"/>
  <c r="AJ835" i="30"/>
  <c r="AJ836" i="30"/>
  <c r="AJ837" i="30"/>
  <c r="AJ838" i="30"/>
  <c r="AJ839" i="30"/>
  <c r="AJ840" i="30"/>
  <c r="AJ841" i="30"/>
  <c r="AJ842" i="30"/>
  <c r="AJ843" i="30"/>
  <c r="AJ844" i="30"/>
  <c r="AJ845" i="30"/>
  <c r="AJ846" i="30"/>
  <c r="AJ847" i="30"/>
  <c r="AJ848" i="30"/>
  <c r="AJ849" i="30"/>
  <c r="AJ850" i="30"/>
  <c r="AJ851" i="30"/>
  <c r="AJ852" i="30"/>
  <c r="AJ853" i="30"/>
  <c r="AJ854" i="30"/>
  <c r="AJ855" i="30"/>
  <c r="AJ856" i="30"/>
  <c r="AJ857" i="30"/>
  <c r="AJ858" i="30"/>
  <c r="AJ859" i="30"/>
  <c r="AJ860" i="30"/>
  <c r="AJ861" i="30"/>
  <c r="AJ862" i="30"/>
  <c r="AJ863" i="30"/>
  <c r="AJ864" i="30"/>
  <c r="AJ865" i="30"/>
  <c r="AJ866" i="30"/>
  <c r="AJ867" i="30"/>
  <c r="AJ868" i="30"/>
  <c r="AJ869" i="30"/>
  <c r="AJ870" i="30"/>
  <c r="AJ871" i="30"/>
  <c r="AJ872" i="30"/>
  <c r="AJ873" i="30"/>
  <c r="AJ874" i="30"/>
  <c r="AJ875" i="30"/>
  <c r="AJ876" i="30"/>
  <c r="AJ877" i="30"/>
  <c r="AJ878" i="30"/>
  <c r="AJ879" i="30"/>
  <c r="AJ880" i="30"/>
  <c r="AJ881" i="30"/>
  <c r="AJ882" i="30"/>
  <c r="AJ883" i="30"/>
  <c r="AJ884" i="30"/>
  <c r="AJ885" i="30"/>
  <c r="AJ886" i="30"/>
  <c r="AJ887" i="30"/>
  <c r="AJ888" i="30"/>
  <c r="AJ889" i="30"/>
  <c r="AJ890" i="30"/>
  <c r="AJ891" i="30"/>
  <c r="AJ892" i="30"/>
  <c r="AJ893" i="30"/>
  <c r="AJ894" i="30"/>
  <c r="AJ895" i="30"/>
  <c r="AJ896" i="30"/>
  <c r="AJ897" i="30"/>
  <c r="AJ898" i="30"/>
  <c r="AJ899" i="30"/>
  <c r="AJ900" i="30"/>
  <c r="AJ901" i="30"/>
  <c r="AJ902" i="30"/>
  <c r="AJ903" i="30"/>
  <c r="AJ904" i="30"/>
  <c r="AJ905" i="30"/>
  <c r="AJ906" i="30"/>
  <c r="AJ907" i="30"/>
  <c r="AJ908" i="30"/>
  <c r="AJ909" i="30"/>
  <c r="AJ910" i="30"/>
  <c r="AJ911" i="30"/>
  <c r="AJ912" i="30"/>
  <c r="AJ913" i="30"/>
  <c r="AJ914" i="30"/>
  <c r="AJ915" i="30"/>
  <c r="AJ916" i="30"/>
  <c r="AJ917" i="30"/>
  <c r="AJ918" i="30"/>
  <c r="AJ919" i="30"/>
  <c r="AJ920" i="30"/>
  <c r="AJ921" i="30"/>
  <c r="AJ922" i="30"/>
  <c r="AJ923" i="30"/>
  <c r="AJ924" i="30"/>
  <c r="AJ925" i="30"/>
  <c r="AJ926" i="30"/>
  <c r="AJ927" i="30"/>
  <c r="AJ928" i="30"/>
  <c r="AJ929" i="30"/>
  <c r="AJ930" i="30"/>
  <c r="AJ931" i="30"/>
  <c r="AJ932" i="30"/>
  <c r="AJ933" i="30"/>
  <c r="AJ934" i="30"/>
  <c r="AJ935" i="30"/>
  <c r="AJ936" i="30"/>
  <c r="AJ937" i="30"/>
  <c r="AJ938" i="30"/>
  <c r="AJ939" i="30"/>
  <c r="AJ940" i="30"/>
  <c r="AJ941" i="30"/>
  <c r="AJ942" i="30"/>
  <c r="AJ943" i="30"/>
  <c r="AJ944" i="30"/>
  <c r="AJ945" i="30"/>
  <c r="AJ946" i="30"/>
  <c r="AJ947" i="30"/>
  <c r="AJ948" i="30"/>
  <c r="AJ949" i="30"/>
  <c r="AJ950" i="30"/>
  <c r="AJ951" i="30"/>
  <c r="AJ952" i="30"/>
  <c r="AJ953" i="30"/>
  <c r="AJ954" i="30"/>
  <c r="AJ955" i="30"/>
  <c r="AJ956" i="30"/>
  <c r="AJ957" i="30"/>
  <c r="AJ958" i="30"/>
  <c r="AJ959" i="30"/>
  <c r="AJ960" i="30"/>
  <c r="AJ961" i="30"/>
  <c r="AJ962" i="30"/>
  <c r="AJ963" i="30"/>
  <c r="AJ964" i="30"/>
  <c r="AJ965" i="30"/>
  <c r="AJ966" i="30"/>
  <c r="AJ967" i="30"/>
  <c r="AJ968" i="30"/>
  <c r="AJ969" i="30"/>
  <c r="AJ970" i="30"/>
  <c r="AJ971" i="30"/>
  <c r="AJ972" i="30"/>
  <c r="AJ973" i="30"/>
  <c r="AJ974" i="30"/>
  <c r="AJ975" i="30"/>
  <c r="AJ976" i="30"/>
  <c r="AJ977" i="30"/>
  <c r="AJ978" i="30"/>
  <c r="AJ979" i="30"/>
  <c r="AJ980" i="30"/>
  <c r="AJ981" i="30"/>
  <c r="AJ982" i="30"/>
  <c r="AJ983" i="30"/>
  <c r="AJ984" i="30"/>
  <c r="AJ985" i="30"/>
  <c r="AJ986" i="30"/>
  <c r="AJ987" i="30"/>
  <c r="AJ988" i="30"/>
  <c r="AJ989" i="30"/>
  <c r="AJ990" i="30"/>
  <c r="AJ991" i="30"/>
  <c r="AJ992" i="30"/>
  <c r="AJ993" i="30"/>
  <c r="AJ994" i="30"/>
  <c r="AJ995" i="30"/>
  <c r="AJ996" i="30"/>
  <c r="AJ997" i="30"/>
  <c r="AJ998" i="30"/>
  <c r="AJ999" i="30"/>
  <c r="AJ1000" i="30"/>
  <c r="AJ1001" i="30"/>
  <c r="AJ1002" i="30"/>
  <c r="AJ1003" i="30"/>
  <c r="AJ1004" i="30"/>
  <c r="AJ1005" i="30"/>
  <c r="AJ1006" i="30"/>
  <c r="AJ1007" i="30"/>
  <c r="AJ1008" i="30"/>
  <c r="AJ1009" i="30"/>
  <c r="AJ1010" i="30"/>
  <c r="AJ1011" i="30"/>
  <c r="AJ1012" i="30"/>
  <c r="AJ1013" i="30"/>
  <c r="AJ1014" i="30"/>
  <c r="AJ1015" i="30"/>
  <c r="AJ1016" i="30"/>
  <c r="AJ1017" i="30"/>
  <c r="AJ1018" i="30"/>
  <c r="AJ1019" i="30"/>
  <c r="AJ1020" i="30"/>
  <c r="AJ1021" i="30"/>
  <c r="AJ1022" i="30"/>
  <c r="AJ1023" i="30"/>
  <c r="AI1024" i="30"/>
  <c r="AJ1024" i="30"/>
  <c r="AI1025" i="30"/>
  <c r="AJ1025" i="30"/>
  <c r="AI1026" i="30"/>
  <c r="AJ1026" i="30"/>
  <c r="AI1027" i="30"/>
  <c r="AJ1027" i="30"/>
  <c r="AI1028" i="30"/>
  <c r="AJ1028" i="30"/>
  <c r="AI1029" i="30"/>
  <c r="AJ1029" i="30"/>
  <c r="AI1030" i="30"/>
  <c r="AJ1030" i="30"/>
  <c r="AI1031" i="30"/>
  <c r="AJ1031" i="30"/>
  <c r="AI1032" i="30"/>
  <c r="AJ1032" i="30"/>
  <c r="AI1033" i="30"/>
  <c r="AJ1033" i="30"/>
  <c r="AI1034" i="30"/>
  <c r="AJ1034" i="30"/>
  <c r="AI1035" i="30"/>
  <c r="AJ1035" i="30"/>
  <c r="AI1036" i="30"/>
  <c r="AJ1036" i="30"/>
  <c r="AI1037" i="30"/>
  <c r="AJ1037" i="30"/>
  <c r="AI1038" i="30"/>
  <c r="AJ1038" i="30"/>
  <c r="AI1039" i="30"/>
  <c r="AJ1039" i="30"/>
  <c r="AI1040" i="30"/>
  <c r="AJ1040" i="30"/>
  <c r="AI1041" i="30"/>
  <c r="AJ1041" i="30"/>
  <c r="AI1042" i="30"/>
  <c r="AJ1042" i="30"/>
  <c r="AI1043" i="30"/>
  <c r="AJ1043" i="30"/>
  <c r="AI1044" i="30"/>
  <c r="AJ1044" i="30"/>
  <c r="AI1045" i="30"/>
  <c r="AJ1045" i="30"/>
  <c r="AI1046" i="30"/>
  <c r="AJ1046" i="30"/>
  <c r="AI1047" i="30"/>
  <c r="AJ1047" i="30"/>
  <c r="AI1048" i="30"/>
  <c r="AJ1048" i="30"/>
  <c r="AI1049" i="30"/>
  <c r="AJ1049" i="30"/>
  <c r="AI1050" i="30"/>
  <c r="AJ1050" i="30"/>
  <c r="AI1051" i="30"/>
  <c r="AJ1051" i="30"/>
  <c r="AI1052" i="30"/>
  <c r="AJ1052" i="30"/>
  <c r="AI1053" i="30"/>
  <c r="AJ1053" i="30"/>
  <c r="AI1054" i="30"/>
  <c r="AJ1054" i="30"/>
  <c r="AI1055" i="30"/>
  <c r="AJ1055" i="30"/>
  <c r="AI1056" i="30"/>
  <c r="AJ1056" i="30"/>
  <c r="AI1057" i="30"/>
  <c r="AJ1057" i="30"/>
  <c r="AI1058" i="30"/>
  <c r="AJ1058" i="30"/>
  <c r="AI1059" i="30"/>
  <c r="AJ1059" i="30"/>
  <c r="AI1060" i="30"/>
  <c r="AJ1060" i="30"/>
  <c r="AI1061" i="30"/>
  <c r="AJ1061" i="30"/>
  <c r="AI1062" i="30"/>
  <c r="AJ1062" i="30"/>
  <c r="AI1063" i="30"/>
  <c r="AJ1063" i="30"/>
  <c r="AI1064" i="30"/>
  <c r="AJ1064" i="30"/>
  <c r="AI1065" i="30"/>
  <c r="AJ1065" i="30"/>
  <c r="AI1066" i="30"/>
  <c r="AJ1066" i="30"/>
  <c r="AI1067" i="30"/>
  <c r="AJ1067" i="30"/>
  <c r="AI1068" i="30"/>
  <c r="AJ1068" i="30"/>
  <c r="AI1069" i="30"/>
  <c r="AJ1069" i="30"/>
  <c r="AI1070" i="30"/>
  <c r="AJ1070" i="30"/>
  <c r="AI1071" i="30"/>
  <c r="AJ1071" i="30"/>
  <c r="AI1072" i="30"/>
  <c r="AJ1072" i="30"/>
  <c r="AI1073" i="30"/>
  <c r="AJ1073" i="30"/>
  <c r="AI1074" i="30"/>
  <c r="AJ1074" i="30"/>
  <c r="AI1075" i="30"/>
  <c r="AJ1075" i="30"/>
  <c r="AI1076" i="30"/>
  <c r="AJ1076" i="30"/>
  <c r="AI1077" i="30"/>
  <c r="AJ1077" i="30"/>
  <c r="AI1078" i="30"/>
  <c r="AJ1078" i="30"/>
  <c r="AI1079" i="30"/>
  <c r="AJ1079" i="30"/>
  <c r="AI1080" i="30"/>
  <c r="AJ1080" i="30"/>
  <c r="AI1081" i="30"/>
  <c r="AJ1081" i="30"/>
  <c r="AI1082" i="30"/>
  <c r="AJ1082" i="30"/>
  <c r="AI1083" i="30"/>
  <c r="AJ1083" i="30"/>
  <c r="AI1084" i="30"/>
  <c r="AJ1084" i="30"/>
  <c r="AI1085" i="30"/>
  <c r="AJ1085" i="30"/>
  <c r="AI1086" i="30"/>
  <c r="AJ1086" i="30"/>
  <c r="AI1087" i="30"/>
  <c r="AJ1087" i="30"/>
  <c r="AI1088" i="30"/>
  <c r="AJ1088" i="30"/>
  <c r="AI1089" i="30"/>
  <c r="AJ1089" i="30"/>
  <c r="AI1090" i="30"/>
  <c r="AJ1090" i="30"/>
  <c r="AI1091" i="30"/>
  <c r="AJ1091" i="30"/>
  <c r="AI1092" i="30"/>
  <c r="AJ1092" i="30"/>
  <c r="AI1093" i="30"/>
  <c r="AJ1093" i="30"/>
  <c r="AI1094" i="30"/>
  <c r="AJ1094" i="30"/>
  <c r="AI1095" i="30"/>
  <c r="AJ1095" i="30"/>
  <c r="AI1096" i="30"/>
  <c r="AJ1096" i="30"/>
  <c r="AI1097" i="30"/>
  <c r="AJ1097" i="30"/>
  <c r="AI1098" i="30"/>
  <c r="AJ1098" i="30"/>
  <c r="AI1099" i="30"/>
  <c r="AJ1099" i="30"/>
  <c r="AI1100" i="30"/>
  <c r="AJ1100" i="30"/>
  <c r="AI1101" i="30"/>
  <c r="AJ1101" i="30"/>
  <c r="AI1102" i="30"/>
  <c r="AJ1102" i="30"/>
  <c r="AI1103" i="30"/>
  <c r="AJ1103" i="30"/>
  <c r="AI1104" i="30"/>
  <c r="AJ1104" i="30"/>
  <c r="AI1105" i="30"/>
  <c r="AJ1105" i="30"/>
  <c r="AI1106" i="30"/>
  <c r="AJ1106" i="30"/>
  <c r="AI1107" i="30"/>
  <c r="AJ1107" i="30"/>
  <c r="AI1108" i="30"/>
  <c r="AJ1108" i="30"/>
  <c r="AI1109" i="30"/>
  <c r="AJ1109" i="30"/>
  <c r="AI1110" i="30"/>
  <c r="AJ1110" i="30"/>
  <c r="AI1111" i="30"/>
  <c r="AJ1111" i="30"/>
  <c r="AI1112" i="30"/>
  <c r="AJ1112" i="30"/>
  <c r="AI1113" i="30"/>
  <c r="AJ1113" i="30"/>
  <c r="AI1114" i="30"/>
  <c r="AJ1114" i="30"/>
  <c r="AI1115" i="30"/>
  <c r="AJ1115" i="30"/>
  <c r="AI1116" i="30"/>
  <c r="AJ1116" i="30"/>
  <c r="AI1117" i="30"/>
  <c r="AJ1117" i="30"/>
  <c r="AI1118" i="30"/>
  <c r="AJ1118" i="30"/>
  <c r="AI1119" i="30"/>
  <c r="AJ1119" i="30"/>
  <c r="AI1120" i="30"/>
  <c r="AJ1120" i="30"/>
  <c r="AI1121" i="30"/>
  <c r="AJ1121" i="30"/>
  <c r="AI1122" i="30"/>
  <c r="AJ1122" i="30"/>
  <c r="AI1123" i="30"/>
  <c r="AJ1123" i="30"/>
  <c r="AI1124" i="30"/>
  <c r="AJ1124" i="30"/>
  <c r="AI1125" i="30"/>
  <c r="AJ1125" i="30"/>
  <c r="AI1126" i="30"/>
  <c r="AJ1126" i="30"/>
  <c r="AI1127" i="30"/>
  <c r="AJ1127" i="30"/>
  <c r="AI1128" i="30"/>
  <c r="AJ1128" i="30"/>
  <c r="AI1129" i="30"/>
  <c r="AJ1129" i="30"/>
  <c r="AI1130" i="30"/>
  <c r="AJ1130" i="30"/>
  <c r="AI1131" i="30"/>
  <c r="AJ1131" i="30"/>
  <c r="AI1132" i="30"/>
  <c r="AJ1132" i="30"/>
  <c r="AI1133" i="30"/>
  <c r="AJ1133" i="30"/>
  <c r="AI1134" i="30"/>
  <c r="AJ1134" i="30"/>
  <c r="AI1135" i="30"/>
  <c r="AJ1135" i="30"/>
  <c r="AI1136" i="30"/>
  <c r="AJ1136" i="30"/>
  <c r="AI1137" i="30"/>
  <c r="AJ1137" i="30"/>
  <c r="AI1138" i="30"/>
  <c r="AJ1138" i="30"/>
  <c r="AI1139" i="30"/>
  <c r="AJ1139" i="30"/>
  <c r="AI1140" i="30"/>
  <c r="AJ1140" i="30"/>
  <c r="AI1141" i="30"/>
  <c r="AJ1141" i="30"/>
  <c r="AI1142" i="30"/>
  <c r="AJ1142" i="30"/>
  <c r="AI1143" i="30"/>
  <c r="AJ1143" i="30"/>
  <c r="AI1144" i="30"/>
  <c r="AJ1144" i="30"/>
  <c r="AI1145" i="30"/>
  <c r="AJ1145" i="30"/>
  <c r="AI1146" i="30"/>
  <c r="AJ1146" i="30"/>
  <c r="AI1147" i="30"/>
  <c r="AJ1147" i="30"/>
  <c r="AI1148" i="30"/>
  <c r="AJ1148" i="30"/>
  <c r="AI1149" i="30"/>
  <c r="AJ1149" i="30"/>
  <c r="AI1150" i="30"/>
  <c r="AJ1150" i="30"/>
  <c r="AI1151" i="30"/>
  <c r="AJ1151" i="30"/>
  <c r="AI1152" i="30"/>
  <c r="AJ1152" i="30"/>
  <c r="AI1153" i="30"/>
  <c r="AJ1153" i="30"/>
  <c r="AI1154" i="30"/>
  <c r="AJ1154" i="30"/>
  <c r="AI1155" i="30"/>
  <c r="AJ1155" i="30"/>
  <c r="AI1156" i="30"/>
  <c r="AJ1156" i="30"/>
  <c r="AI1157" i="30"/>
  <c r="AJ1157" i="30"/>
  <c r="AI1158" i="30"/>
  <c r="AJ1158" i="30"/>
  <c r="AI1159" i="30"/>
  <c r="AJ1159" i="30"/>
  <c r="AI1160" i="30"/>
  <c r="AJ1160" i="30"/>
  <c r="AI1161" i="30"/>
  <c r="AJ1161" i="30"/>
  <c r="AI1162" i="30"/>
  <c r="AJ1162" i="30"/>
  <c r="AI1163" i="30"/>
  <c r="AJ1163" i="30"/>
  <c r="AI1164" i="30"/>
  <c r="AJ1164" i="30"/>
  <c r="AI1165" i="30"/>
  <c r="AJ1165" i="30"/>
  <c r="AI1166" i="30"/>
  <c r="AJ1166" i="30"/>
  <c r="AI1167" i="30"/>
  <c r="AJ1167" i="30"/>
  <c r="AI1168" i="30"/>
  <c r="AJ1168" i="30"/>
  <c r="AI1169" i="30"/>
  <c r="AJ1169" i="30"/>
  <c r="AI1170" i="30"/>
  <c r="AJ1170" i="30"/>
  <c r="AI1171" i="30"/>
  <c r="AJ1171" i="30"/>
  <c r="AI1172" i="30"/>
  <c r="AJ1172" i="30"/>
  <c r="AI1173" i="30"/>
  <c r="AJ1173" i="30"/>
  <c r="AI1174" i="30"/>
  <c r="AJ1174" i="30"/>
  <c r="AI1175" i="30"/>
  <c r="AJ1175" i="30"/>
  <c r="AI1176" i="30"/>
  <c r="AJ1176" i="30"/>
  <c r="AI1177" i="30"/>
  <c r="AJ1177" i="30"/>
  <c r="AI1178" i="30"/>
  <c r="AJ1178" i="30"/>
  <c r="AI1179" i="30"/>
  <c r="AJ1179" i="30"/>
  <c r="AI1180" i="30"/>
  <c r="AJ1180" i="30"/>
  <c r="AI1181" i="30"/>
  <c r="AJ1181" i="30"/>
  <c r="AI1182" i="30"/>
  <c r="AJ1182" i="30"/>
  <c r="AI1183" i="30"/>
  <c r="AJ1183" i="30"/>
  <c r="AI1184" i="30"/>
  <c r="AJ1184" i="30"/>
  <c r="AI1185" i="30"/>
  <c r="AJ1185" i="30"/>
  <c r="AI1186" i="30"/>
  <c r="AJ1186" i="30"/>
  <c r="AI1187" i="30"/>
  <c r="AJ1187" i="30"/>
  <c r="AI1188" i="30"/>
  <c r="AJ1188" i="30"/>
  <c r="AI1189" i="30"/>
  <c r="AJ1189" i="30"/>
  <c r="AI1190" i="30"/>
  <c r="AJ1190" i="30"/>
  <c r="AI1191" i="30"/>
  <c r="AJ1191" i="30"/>
  <c r="AI1192" i="30"/>
  <c r="AJ1192" i="30"/>
  <c r="AI1193" i="30"/>
  <c r="AJ1193" i="30"/>
  <c r="AI1194" i="30"/>
  <c r="AJ1194" i="30"/>
  <c r="AI1195" i="30"/>
  <c r="AJ1195" i="30"/>
  <c r="AI1196" i="30"/>
  <c r="AJ1196" i="30"/>
  <c r="AI1197" i="30"/>
  <c r="AJ1197" i="30"/>
  <c r="AI1198" i="30"/>
  <c r="AJ1198" i="30"/>
  <c r="AI1199" i="30"/>
  <c r="AJ1199" i="30"/>
  <c r="AI1200" i="30"/>
  <c r="AJ1200" i="30"/>
  <c r="AI1201" i="30"/>
  <c r="AJ1201" i="30"/>
  <c r="AI1202" i="30"/>
  <c r="AJ1202" i="30"/>
  <c r="AI1203" i="30"/>
  <c r="AJ1203" i="30"/>
  <c r="AI1204" i="30"/>
  <c r="AJ1204" i="30"/>
  <c r="AI1205" i="30"/>
  <c r="AJ1205" i="30"/>
  <c r="AI1206" i="30"/>
  <c r="AJ1206" i="30"/>
  <c r="AI1207" i="30"/>
  <c r="AJ1207" i="30"/>
  <c r="AI1208" i="30"/>
  <c r="AJ1208" i="30"/>
  <c r="AI1209" i="30"/>
  <c r="AJ1209" i="30"/>
  <c r="AI1210" i="30"/>
  <c r="AJ1210" i="30"/>
  <c r="AI1211" i="30"/>
  <c r="AJ1211" i="30"/>
  <c r="AI1212" i="30"/>
  <c r="AJ1212" i="30"/>
  <c r="AI1213" i="30"/>
  <c r="AJ1213" i="30"/>
  <c r="AI1214" i="30"/>
  <c r="AJ1214" i="30"/>
  <c r="AI1215" i="30"/>
  <c r="AJ1215" i="30"/>
  <c r="AI1216" i="30"/>
  <c r="AJ1216" i="30"/>
  <c r="AI1217" i="30"/>
  <c r="AJ1217" i="30"/>
  <c r="AI1218" i="30"/>
  <c r="AJ1218" i="30"/>
  <c r="AI1219" i="30"/>
  <c r="AJ1219" i="30"/>
  <c r="AI1220" i="30"/>
  <c r="AJ1220" i="30"/>
  <c r="AI1221" i="30"/>
  <c r="AJ1221" i="30"/>
  <c r="AI1222" i="30"/>
  <c r="AJ1222" i="30"/>
  <c r="AI1223" i="30"/>
  <c r="AJ1223" i="30"/>
  <c r="AI1224" i="30"/>
  <c r="AJ1224" i="30"/>
  <c r="AI1225" i="30"/>
  <c r="AJ1225" i="30"/>
  <c r="AI1226" i="30"/>
  <c r="AJ1226" i="30"/>
  <c r="AI1227" i="30"/>
  <c r="AJ1227" i="30"/>
  <c r="AI1228" i="30"/>
  <c r="AJ1228" i="30"/>
  <c r="AI1229" i="30"/>
  <c r="AJ1229" i="30"/>
  <c r="AI1230" i="30"/>
  <c r="AJ1230" i="30"/>
  <c r="AI1231" i="30"/>
  <c r="AJ1231" i="30"/>
  <c r="AI1232" i="30"/>
  <c r="AJ1232" i="30"/>
  <c r="AI1233" i="30"/>
  <c r="AJ1233" i="30"/>
  <c r="AI1234" i="30"/>
  <c r="AJ1234" i="30"/>
  <c r="AI1235" i="30"/>
  <c r="AJ1235" i="30"/>
  <c r="AI1236" i="30"/>
  <c r="AJ1236" i="30"/>
  <c r="AI1237" i="30"/>
  <c r="AJ1237" i="30"/>
  <c r="AI1238" i="30"/>
  <c r="AJ1238" i="30"/>
  <c r="AI1239" i="30"/>
  <c r="AJ1239" i="30"/>
  <c r="AI1240" i="30"/>
  <c r="AJ1240" i="30"/>
  <c r="AI1241" i="30"/>
  <c r="AJ1241" i="30"/>
  <c r="AI1242" i="30"/>
  <c r="AJ1242" i="30"/>
  <c r="AI1243" i="30"/>
  <c r="AJ1243" i="30"/>
  <c r="AI1244" i="30"/>
  <c r="AJ1244" i="30"/>
  <c r="AI1245" i="30"/>
  <c r="AJ1245" i="30"/>
  <c r="AI1246" i="30"/>
  <c r="AJ1246" i="30"/>
  <c r="AI1247" i="30"/>
  <c r="AJ1247" i="30"/>
  <c r="AI1248" i="30"/>
  <c r="AJ1248" i="30"/>
  <c r="AI1249" i="30"/>
  <c r="AJ1249" i="30"/>
  <c r="AI1250" i="30"/>
  <c r="AJ1250" i="30"/>
  <c r="AI1251" i="30"/>
  <c r="AJ1251" i="30"/>
  <c r="AI1252" i="30"/>
  <c r="AJ1252" i="30"/>
  <c r="AI1253" i="30"/>
  <c r="AJ1253" i="30"/>
  <c r="AI1254" i="30"/>
  <c r="AJ1254" i="30"/>
  <c r="AI1255" i="30"/>
  <c r="AJ1255" i="30"/>
  <c r="AI1256" i="30"/>
  <c r="AJ1256" i="30"/>
  <c r="AI1257" i="30"/>
  <c r="AJ1257" i="30"/>
  <c r="AI1258" i="30"/>
  <c r="AJ1258" i="30"/>
  <c r="AI1259" i="30"/>
  <c r="AJ1259" i="30"/>
  <c r="AI1260" i="30"/>
  <c r="AJ1260" i="30"/>
  <c r="AI1261" i="30"/>
  <c r="AJ1261" i="30"/>
  <c r="AL4" i="30"/>
  <c r="AL5" i="30"/>
  <c r="AL6" i="30"/>
  <c r="AL7" i="30"/>
  <c r="AL8" i="30"/>
  <c r="AL9" i="30"/>
  <c r="AL10" i="30"/>
  <c r="AL11" i="30"/>
  <c r="AL12" i="30"/>
  <c r="AL13" i="30"/>
  <c r="AL14" i="30"/>
  <c r="AL15" i="30"/>
  <c r="AL16" i="30"/>
  <c r="AL17" i="30"/>
  <c r="AL18" i="30"/>
  <c r="AL19" i="30"/>
  <c r="AL20" i="30"/>
  <c r="AL21" i="30"/>
  <c r="AL22" i="30"/>
  <c r="AL23" i="30"/>
  <c r="AL24" i="30"/>
  <c r="AL25" i="30"/>
  <c r="AL26" i="30"/>
  <c r="AL27" i="30"/>
  <c r="AL28" i="30"/>
  <c r="AL29" i="30"/>
  <c r="AL30" i="30"/>
  <c r="AL31" i="30"/>
  <c r="AL32" i="30"/>
  <c r="AL33" i="30"/>
  <c r="AL34" i="30"/>
  <c r="AL35" i="30"/>
  <c r="AL36" i="30"/>
  <c r="AL37" i="30"/>
  <c r="AL38" i="30"/>
  <c r="AL39" i="30"/>
  <c r="AL40" i="30"/>
  <c r="AL41" i="30"/>
  <c r="AL42" i="30"/>
  <c r="AL43" i="30"/>
  <c r="AL44" i="30"/>
  <c r="AL45" i="30"/>
  <c r="AL46" i="30"/>
  <c r="AL47" i="30"/>
  <c r="AL48" i="30"/>
  <c r="AL49" i="30"/>
  <c r="AL50" i="30"/>
  <c r="AL51" i="30"/>
  <c r="AL52" i="30"/>
  <c r="AL53" i="30"/>
  <c r="AL54" i="30"/>
  <c r="AL55" i="30"/>
  <c r="AL56" i="30"/>
  <c r="AL57" i="30"/>
  <c r="AL58" i="30"/>
  <c r="AL59" i="30"/>
  <c r="AL60" i="30"/>
  <c r="AL61" i="30"/>
  <c r="AL62" i="30"/>
  <c r="AL63" i="30"/>
  <c r="AL64" i="30"/>
  <c r="AL65" i="30"/>
  <c r="AL66" i="30"/>
  <c r="AL67" i="30"/>
  <c r="AL68" i="30"/>
  <c r="AL69" i="30"/>
  <c r="AL70" i="30"/>
  <c r="AL71" i="30"/>
  <c r="AL72" i="30"/>
  <c r="AL73" i="30"/>
  <c r="AL74" i="30"/>
  <c r="AL75" i="30"/>
  <c r="AL76" i="30"/>
  <c r="AL77" i="30"/>
  <c r="AL78" i="30"/>
  <c r="AL79" i="30"/>
  <c r="AL80" i="30"/>
  <c r="AL81" i="30"/>
  <c r="AL82" i="30"/>
  <c r="AL83" i="30"/>
  <c r="AL84" i="30"/>
  <c r="AL85" i="30"/>
  <c r="AL86" i="30"/>
  <c r="AL87" i="30"/>
  <c r="AL88" i="30"/>
  <c r="AL89" i="30"/>
  <c r="AL90" i="30"/>
  <c r="AL91" i="30"/>
  <c r="AL92" i="30"/>
  <c r="AL93" i="30"/>
  <c r="AL94" i="30"/>
  <c r="AL95" i="30"/>
  <c r="AL96" i="30"/>
  <c r="AL97" i="30"/>
  <c r="AL98" i="30"/>
  <c r="AL99" i="30"/>
  <c r="AL100" i="30"/>
  <c r="AL101" i="30"/>
  <c r="AL102" i="30"/>
  <c r="AL103" i="30"/>
  <c r="AL104" i="30"/>
  <c r="AL105" i="30"/>
  <c r="AL106" i="30"/>
  <c r="AL107" i="30"/>
  <c r="AL108" i="30"/>
  <c r="AL109" i="30"/>
  <c r="AL110" i="30"/>
  <c r="AL111" i="30"/>
  <c r="AL112" i="30"/>
  <c r="AL113" i="30"/>
  <c r="AL114" i="30"/>
  <c r="AL115" i="30"/>
  <c r="AL116" i="30"/>
  <c r="AL117" i="30"/>
  <c r="AL118" i="30"/>
  <c r="AL119" i="30"/>
  <c r="AL120" i="30"/>
  <c r="AL121" i="30"/>
  <c r="AL122" i="30"/>
  <c r="AL123" i="30"/>
  <c r="AL124" i="30"/>
  <c r="AL125" i="30"/>
  <c r="AL126" i="30"/>
  <c r="AL127" i="30"/>
  <c r="AL128" i="30"/>
  <c r="AL129" i="30"/>
  <c r="AL130" i="30"/>
  <c r="AL131" i="30"/>
  <c r="AL132" i="30"/>
  <c r="AL133" i="30"/>
  <c r="AL134" i="30"/>
  <c r="AL135" i="30"/>
  <c r="AL136" i="30"/>
  <c r="AL137" i="30"/>
  <c r="AL138" i="30"/>
  <c r="AL139" i="30"/>
  <c r="AL140" i="30"/>
  <c r="AL141" i="30"/>
  <c r="AL142" i="30"/>
  <c r="AL143" i="30"/>
  <c r="AL144" i="30"/>
  <c r="AL145" i="30"/>
  <c r="AL146" i="30"/>
  <c r="AL147" i="30"/>
  <c r="AL148" i="30"/>
  <c r="AL149" i="30"/>
  <c r="AL150" i="30"/>
  <c r="AL151" i="30"/>
  <c r="AL152" i="30"/>
  <c r="AL153" i="30"/>
  <c r="AL154" i="30"/>
  <c r="AL155" i="30"/>
  <c r="AL156" i="30"/>
  <c r="AL157" i="30"/>
  <c r="AL158" i="30"/>
  <c r="AL159" i="30"/>
  <c r="AL160" i="30"/>
  <c r="AL161" i="30"/>
  <c r="AL162" i="30"/>
  <c r="AL163" i="30"/>
  <c r="AL164" i="30"/>
  <c r="AL165" i="30"/>
  <c r="AL166" i="30"/>
  <c r="AL167" i="30"/>
  <c r="AL168" i="30"/>
  <c r="AL169" i="30"/>
  <c r="AL170" i="30"/>
  <c r="AL171" i="30"/>
  <c r="AL172" i="30"/>
  <c r="AL173" i="30"/>
  <c r="AL174" i="30"/>
  <c r="AL175" i="30"/>
  <c r="AL176" i="30"/>
  <c r="AL177" i="30"/>
  <c r="AL178" i="30"/>
  <c r="AL179" i="30"/>
  <c r="AL180" i="30"/>
  <c r="AL181" i="30"/>
  <c r="AL182" i="30"/>
  <c r="AL183" i="30"/>
  <c r="AL184" i="30"/>
  <c r="AL185" i="30"/>
  <c r="AL186" i="30"/>
  <c r="AL187" i="30"/>
  <c r="AL188" i="30"/>
  <c r="AL189" i="30"/>
  <c r="AL190" i="30"/>
  <c r="AL191" i="30"/>
  <c r="AL192" i="30"/>
  <c r="AL193" i="30"/>
  <c r="AL194" i="30"/>
  <c r="AL195" i="30"/>
  <c r="AL196" i="30"/>
  <c r="AL197" i="30"/>
  <c r="AL198" i="30"/>
  <c r="AL199" i="30"/>
  <c r="AL200" i="30"/>
  <c r="AL201" i="30"/>
  <c r="AL202" i="30"/>
  <c r="AL203" i="30"/>
  <c r="AL204" i="30"/>
  <c r="AL205" i="30"/>
  <c r="AL206" i="30"/>
  <c r="AL207" i="30"/>
  <c r="AL208" i="30"/>
  <c r="AL209" i="30"/>
  <c r="AL210" i="30"/>
  <c r="AL211" i="30"/>
  <c r="AL212" i="30"/>
  <c r="AL213" i="30"/>
  <c r="AL214" i="30"/>
  <c r="AL215" i="30"/>
  <c r="AL216" i="30"/>
  <c r="AL217" i="30"/>
  <c r="AL218" i="30"/>
  <c r="AL219" i="30"/>
  <c r="AL220" i="30"/>
  <c r="AL221" i="30"/>
  <c r="AL222" i="30"/>
  <c r="AL223" i="30"/>
  <c r="AL224" i="30"/>
  <c r="AL225" i="30"/>
  <c r="AL226" i="30"/>
  <c r="AL227" i="30"/>
  <c r="AL228" i="30"/>
  <c r="AL229" i="30"/>
  <c r="AL230" i="30"/>
  <c r="AL231" i="30"/>
  <c r="AL232" i="30"/>
  <c r="AL233" i="30"/>
  <c r="AL234" i="30"/>
  <c r="AL235" i="30"/>
  <c r="AL236" i="30"/>
  <c r="AL237" i="30"/>
  <c r="AL238" i="30"/>
  <c r="AL239" i="30"/>
  <c r="AL240" i="30"/>
  <c r="AL241" i="30"/>
  <c r="AL242" i="30"/>
  <c r="AL243" i="30"/>
  <c r="AL244" i="30"/>
  <c r="AL245" i="30"/>
  <c r="AL246" i="30"/>
  <c r="AL247" i="30"/>
  <c r="AL248" i="30"/>
  <c r="AL249" i="30"/>
  <c r="AL250" i="30"/>
  <c r="AL251" i="30"/>
  <c r="AL252" i="30"/>
  <c r="AL253" i="30"/>
  <c r="AL254" i="30"/>
  <c r="AL255" i="30"/>
  <c r="AL256" i="30"/>
  <c r="AL257" i="30"/>
  <c r="AL258" i="30"/>
  <c r="AL259" i="30"/>
  <c r="AL260" i="30"/>
  <c r="AL261" i="30"/>
  <c r="AL262" i="30"/>
  <c r="AL263" i="30"/>
  <c r="AL264" i="30"/>
  <c r="AL265" i="30"/>
  <c r="AL266" i="30"/>
  <c r="AL267" i="30"/>
  <c r="AL268" i="30"/>
  <c r="AL269" i="30"/>
  <c r="AL270" i="30"/>
  <c r="AL271" i="30"/>
  <c r="AL272" i="30"/>
  <c r="AL273" i="30"/>
  <c r="AL274" i="30"/>
  <c r="AL275" i="30"/>
  <c r="AL276" i="30"/>
  <c r="AL277" i="30"/>
  <c r="AL278" i="30"/>
  <c r="AL279" i="30"/>
  <c r="AL280" i="30"/>
  <c r="AL281" i="30"/>
  <c r="AL282" i="30"/>
  <c r="AL283" i="30"/>
  <c r="AL284" i="30"/>
  <c r="AL285" i="30"/>
  <c r="AL286" i="30"/>
  <c r="AL287" i="30"/>
  <c r="AL288" i="30"/>
  <c r="AL289" i="30"/>
  <c r="AL290" i="30"/>
  <c r="AL291" i="30"/>
  <c r="AL292" i="30"/>
  <c r="AL293" i="30"/>
  <c r="AL294" i="30"/>
  <c r="AL295" i="30"/>
  <c r="AL296" i="30"/>
  <c r="AL297" i="30"/>
  <c r="AL298" i="30"/>
  <c r="AL299" i="30"/>
  <c r="AL300" i="30"/>
  <c r="AL301" i="30"/>
  <c r="AL302" i="30"/>
  <c r="AL303" i="30"/>
  <c r="AL304" i="30"/>
  <c r="AL305" i="30"/>
  <c r="AL306" i="30"/>
  <c r="AL307" i="30"/>
  <c r="AL308" i="30"/>
  <c r="AL309" i="30"/>
  <c r="AL310" i="30"/>
  <c r="AL311" i="30"/>
  <c r="AL312" i="30"/>
  <c r="AL313" i="30"/>
  <c r="AL314" i="30"/>
  <c r="AL315" i="30"/>
  <c r="AL316" i="30"/>
  <c r="AL317" i="30"/>
  <c r="AL318" i="30"/>
  <c r="AL319" i="30"/>
  <c r="AL320" i="30"/>
  <c r="AL321" i="30"/>
  <c r="AL322" i="30"/>
  <c r="AL323" i="30"/>
  <c r="AL324" i="30"/>
  <c r="AL325" i="30"/>
  <c r="AL326" i="30"/>
  <c r="AL327" i="30"/>
  <c r="AL328" i="30"/>
  <c r="AL329" i="30"/>
  <c r="AL330" i="30"/>
  <c r="AL331" i="30"/>
  <c r="AL332" i="30"/>
  <c r="AL333" i="30"/>
  <c r="AL334" i="30"/>
  <c r="AL335" i="30"/>
  <c r="AL336" i="30"/>
  <c r="AL337" i="30"/>
  <c r="AL338" i="30"/>
  <c r="AL339" i="30"/>
  <c r="AL340" i="30"/>
  <c r="AL341" i="30"/>
  <c r="AL342" i="30"/>
  <c r="AL343" i="30"/>
  <c r="AL344" i="30"/>
  <c r="AL345" i="30"/>
  <c r="AL346" i="30"/>
  <c r="AL347" i="30"/>
  <c r="AL348" i="30"/>
  <c r="AL349" i="30"/>
  <c r="AL350" i="30"/>
  <c r="AL351" i="30"/>
  <c r="AL352" i="30"/>
  <c r="AL353" i="30"/>
  <c r="AL354" i="30"/>
  <c r="AL355" i="30"/>
  <c r="AL356" i="30"/>
  <c r="AL357" i="30"/>
  <c r="AL358" i="30"/>
  <c r="AL359" i="30"/>
  <c r="AL360" i="30"/>
  <c r="AL361" i="30"/>
  <c r="AL362" i="30"/>
  <c r="AL363" i="30"/>
  <c r="AL364" i="30"/>
  <c r="AL365" i="30"/>
  <c r="AL366" i="30"/>
  <c r="AL367" i="30"/>
  <c r="AL368" i="30"/>
  <c r="AL369" i="30"/>
  <c r="AL370" i="30"/>
  <c r="AL371" i="30"/>
  <c r="AL372" i="30"/>
  <c r="AL373" i="30"/>
  <c r="AL374" i="30"/>
  <c r="AL375" i="30"/>
  <c r="AL376" i="30"/>
  <c r="AL377" i="30"/>
  <c r="AL378" i="30"/>
  <c r="AL379" i="30"/>
  <c r="AL380" i="30"/>
  <c r="AL381" i="30"/>
  <c r="AL382" i="30"/>
  <c r="AL383" i="30"/>
  <c r="AL384" i="30"/>
  <c r="AL385" i="30"/>
  <c r="AL386" i="30"/>
  <c r="AL387" i="30"/>
  <c r="AL388" i="30"/>
  <c r="AL389" i="30"/>
  <c r="AL390" i="30"/>
  <c r="AL391" i="30"/>
  <c r="AL392" i="30"/>
  <c r="AL393" i="30"/>
  <c r="AL394" i="30"/>
  <c r="AL395" i="30"/>
  <c r="AL396" i="30"/>
  <c r="AL397" i="30"/>
  <c r="AL398" i="30"/>
  <c r="AL399" i="30"/>
  <c r="AL400" i="30"/>
  <c r="AL401" i="30"/>
  <c r="AL402" i="30"/>
  <c r="AL403" i="30"/>
  <c r="AL404" i="30"/>
  <c r="AL405" i="30"/>
  <c r="AL406" i="30"/>
  <c r="AL407" i="30"/>
  <c r="AL408" i="30"/>
  <c r="AL409" i="30"/>
  <c r="AL410" i="30"/>
  <c r="AL411" i="30"/>
  <c r="AL412" i="30"/>
  <c r="AL413" i="30"/>
  <c r="AL414" i="30"/>
  <c r="AL415" i="30"/>
  <c r="AL416" i="30"/>
  <c r="AL417" i="30"/>
  <c r="AL418" i="30"/>
  <c r="AL419" i="30"/>
  <c r="AL420" i="30"/>
  <c r="AL421" i="30"/>
  <c r="AL422" i="30"/>
  <c r="AL423" i="30"/>
  <c r="AL424" i="30"/>
  <c r="AL425" i="30"/>
  <c r="AL426" i="30"/>
  <c r="AL427" i="30"/>
  <c r="AL428" i="30"/>
  <c r="AL429" i="30"/>
  <c r="AL430" i="30"/>
  <c r="AL431" i="30"/>
  <c r="AL432" i="30"/>
  <c r="AL433" i="30"/>
  <c r="AL434" i="30"/>
  <c r="AL435" i="30"/>
  <c r="AL436" i="30"/>
  <c r="AL437" i="30"/>
  <c r="AL438" i="30"/>
  <c r="AL439" i="30"/>
  <c r="AL440" i="30"/>
  <c r="AL441" i="30"/>
  <c r="AL442" i="30"/>
  <c r="AL443" i="30"/>
  <c r="AL444" i="30"/>
  <c r="AL445" i="30"/>
  <c r="AL446" i="30"/>
  <c r="AL447" i="30"/>
  <c r="AL448" i="30"/>
  <c r="AL449" i="30"/>
  <c r="AL450" i="30"/>
  <c r="AL451" i="30"/>
  <c r="AL452" i="30"/>
  <c r="AL453" i="30"/>
  <c r="AL454" i="30"/>
  <c r="AL455" i="30"/>
  <c r="AL456" i="30"/>
  <c r="AL457" i="30"/>
  <c r="AL458" i="30"/>
  <c r="AL459" i="30"/>
  <c r="AL460" i="30"/>
  <c r="AL461" i="30"/>
  <c r="AL462" i="30"/>
  <c r="AL463" i="30"/>
  <c r="AL464" i="30"/>
  <c r="AL465" i="30"/>
  <c r="AL466" i="30"/>
  <c r="AL467" i="30"/>
  <c r="AL468" i="30"/>
  <c r="AL469" i="30"/>
  <c r="AL470" i="30"/>
  <c r="AL471" i="30"/>
  <c r="AL472" i="30"/>
  <c r="AL473" i="30"/>
  <c r="AL474" i="30"/>
  <c r="AL475" i="30"/>
  <c r="AL476" i="30"/>
  <c r="AL477" i="30"/>
  <c r="AL478" i="30"/>
  <c r="AL479" i="30"/>
  <c r="AL480" i="30"/>
  <c r="AL481" i="30"/>
  <c r="AL482" i="30"/>
  <c r="AL483" i="30"/>
  <c r="AL484" i="30"/>
  <c r="AL485" i="30"/>
  <c r="AL486" i="30"/>
  <c r="AL487" i="30"/>
  <c r="AL488" i="30"/>
  <c r="AL489" i="30"/>
  <c r="AL490" i="30"/>
  <c r="AL491" i="30"/>
  <c r="AL492" i="30"/>
  <c r="AL493" i="30"/>
  <c r="AL494" i="30"/>
  <c r="AL495" i="30"/>
  <c r="AL496" i="30"/>
  <c r="AL497" i="30"/>
  <c r="AL498" i="30"/>
  <c r="AL499" i="30"/>
  <c r="AL500" i="30"/>
  <c r="AL501" i="30"/>
  <c r="AL502" i="30"/>
  <c r="AL503" i="30"/>
  <c r="AL504" i="30"/>
  <c r="AL505" i="30"/>
  <c r="AL506" i="30"/>
  <c r="AL507" i="30"/>
  <c r="AL508" i="30"/>
  <c r="AL509" i="30"/>
  <c r="AL510" i="30"/>
  <c r="AL511" i="30"/>
  <c r="AL512" i="30"/>
  <c r="AL513" i="30"/>
  <c r="AL514" i="30"/>
  <c r="AL515" i="30"/>
  <c r="AL516" i="30"/>
  <c r="AL517" i="30"/>
  <c r="AL518" i="30"/>
  <c r="AL519" i="30"/>
  <c r="AL520" i="30"/>
  <c r="AL521" i="30"/>
  <c r="AL522" i="30"/>
  <c r="AL523" i="30"/>
  <c r="AL524" i="30"/>
  <c r="AL525" i="30"/>
  <c r="AL526" i="30"/>
  <c r="AL527" i="30"/>
  <c r="AL528" i="30"/>
  <c r="AL529" i="30"/>
  <c r="AL530" i="30"/>
  <c r="AL531" i="30"/>
  <c r="AL532" i="30"/>
  <c r="AL533" i="30"/>
  <c r="AL534" i="30"/>
  <c r="AL535" i="30"/>
  <c r="AL536" i="30"/>
  <c r="AL537" i="30"/>
  <c r="AL538" i="30"/>
  <c r="AL539" i="30"/>
  <c r="AL540" i="30"/>
  <c r="AL541" i="30"/>
  <c r="AL542" i="30"/>
  <c r="AL543" i="30"/>
  <c r="AL544" i="30"/>
  <c r="AL545" i="30"/>
  <c r="AL546" i="30"/>
  <c r="AL547" i="30"/>
  <c r="AL548" i="30"/>
  <c r="AL549" i="30"/>
  <c r="AL550" i="30"/>
  <c r="AL551" i="30"/>
  <c r="AL552" i="30"/>
  <c r="AL553" i="30"/>
  <c r="AL554" i="30"/>
  <c r="AL555" i="30"/>
  <c r="AL556" i="30"/>
  <c r="AL557" i="30"/>
  <c r="AL558" i="30"/>
  <c r="AL559" i="30"/>
  <c r="AL560" i="30"/>
  <c r="AL561" i="30"/>
  <c r="AL562" i="30"/>
  <c r="AL563" i="30"/>
  <c r="AL564" i="30"/>
  <c r="AL565" i="30"/>
  <c r="AL566" i="30"/>
  <c r="AL567" i="30"/>
  <c r="AL568" i="30"/>
  <c r="AL569" i="30"/>
  <c r="AL570" i="30"/>
  <c r="AL571" i="30"/>
  <c r="AL572" i="30"/>
  <c r="AL573" i="30"/>
  <c r="AL574" i="30"/>
  <c r="AL575" i="30"/>
  <c r="AL576" i="30"/>
  <c r="AL577" i="30"/>
  <c r="AL578" i="30"/>
  <c r="AL579" i="30"/>
  <c r="AL580" i="30"/>
  <c r="AL581" i="30"/>
  <c r="AL582" i="30"/>
  <c r="AL583" i="30"/>
  <c r="AL584" i="30"/>
  <c r="AL585" i="30"/>
  <c r="AL586" i="30"/>
  <c r="AL587" i="30"/>
  <c r="AL588" i="30"/>
  <c r="AL589" i="30"/>
  <c r="AL590" i="30"/>
  <c r="AL591" i="30"/>
  <c r="AL592" i="30"/>
  <c r="AL593" i="30"/>
  <c r="AL594" i="30"/>
  <c r="AL595" i="30"/>
  <c r="AL596" i="30"/>
  <c r="AL597" i="30"/>
  <c r="AL598" i="30"/>
  <c r="AL599" i="30"/>
  <c r="AL600" i="30"/>
  <c r="AL601" i="30"/>
  <c r="AL602" i="30"/>
  <c r="AL603" i="30"/>
  <c r="AL604" i="30"/>
  <c r="AL605" i="30"/>
  <c r="AL606" i="30"/>
  <c r="AL607" i="30"/>
  <c r="AL608" i="30"/>
  <c r="AL609" i="30"/>
  <c r="AL610" i="30"/>
  <c r="AL611" i="30"/>
  <c r="AL612" i="30"/>
  <c r="AL613" i="30"/>
  <c r="AL614" i="30"/>
  <c r="AL615" i="30"/>
  <c r="AL616" i="30"/>
  <c r="AL617" i="30"/>
  <c r="AL618" i="30"/>
  <c r="AL619" i="30"/>
  <c r="AL620" i="30"/>
  <c r="AL621" i="30"/>
  <c r="AL622" i="30"/>
  <c r="AL623" i="30"/>
  <c r="AL624" i="30"/>
  <c r="AL625" i="30"/>
  <c r="AL626" i="30"/>
  <c r="AL627" i="30"/>
  <c r="AL628" i="30"/>
  <c r="AL629" i="30"/>
  <c r="AL630" i="30"/>
  <c r="AL631" i="30"/>
  <c r="AL632" i="30"/>
  <c r="AL633" i="30"/>
  <c r="AL634" i="30"/>
  <c r="AL635" i="30"/>
  <c r="AL636" i="30"/>
  <c r="AL637" i="30"/>
  <c r="AL638" i="30"/>
  <c r="AL639" i="30"/>
  <c r="AL640" i="30"/>
  <c r="AL641" i="30"/>
  <c r="AL642" i="30"/>
  <c r="AL643" i="30"/>
  <c r="AL644" i="30"/>
  <c r="AL645" i="30"/>
  <c r="AL646" i="30"/>
  <c r="AL647" i="30"/>
  <c r="AL648" i="30"/>
  <c r="AL649" i="30"/>
  <c r="AL650" i="30"/>
  <c r="AD4" i="30"/>
  <c r="AD5" i="30"/>
  <c r="AD6" i="30"/>
  <c r="AD7" i="30"/>
  <c r="AD8" i="30"/>
  <c r="AD9" i="30"/>
  <c r="AD10" i="30"/>
  <c r="AD11" i="30"/>
  <c r="AD12" i="30"/>
  <c r="AD13" i="30"/>
  <c r="AD14" i="30"/>
  <c r="AD15" i="30"/>
  <c r="AD16" i="30"/>
  <c r="AD17" i="30"/>
  <c r="AD18" i="30"/>
  <c r="AD19" i="30"/>
  <c r="AD20" i="30"/>
  <c r="AD21" i="30"/>
  <c r="AD22" i="30"/>
  <c r="AD23" i="30"/>
  <c r="AD24" i="30"/>
  <c r="AD25" i="30"/>
  <c r="AD26" i="30"/>
  <c r="AD27" i="30"/>
  <c r="AD28" i="30"/>
  <c r="AD29" i="30"/>
  <c r="AD30" i="30"/>
  <c r="AD31" i="30"/>
  <c r="AD32" i="30"/>
  <c r="AD33" i="30"/>
  <c r="AD34" i="30"/>
  <c r="AD35" i="30"/>
  <c r="AD36" i="30"/>
  <c r="AD37" i="30"/>
  <c r="AD38" i="30"/>
  <c r="AD39" i="30"/>
  <c r="AD40" i="30"/>
  <c r="AD41" i="30"/>
  <c r="AD42" i="30"/>
  <c r="AD43" i="30"/>
  <c r="AD44" i="30"/>
  <c r="AD45" i="30"/>
  <c r="AD46" i="30"/>
  <c r="AD47" i="30"/>
  <c r="AD48" i="30"/>
  <c r="AD49" i="30"/>
  <c r="AD50" i="30"/>
  <c r="AD51" i="30"/>
  <c r="AD52" i="30"/>
  <c r="AD53" i="30"/>
  <c r="AD54" i="30"/>
  <c r="AD55" i="30"/>
  <c r="AD56" i="30"/>
  <c r="AD57" i="30"/>
  <c r="AD58" i="30"/>
  <c r="AD59" i="30"/>
  <c r="AD60" i="30"/>
  <c r="AD61" i="30"/>
  <c r="AD62" i="30"/>
  <c r="AD63" i="30"/>
  <c r="AD64" i="30"/>
  <c r="AD65" i="30"/>
  <c r="AD66" i="30"/>
  <c r="AD67" i="30"/>
  <c r="AD68" i="30"/>
  <c r="AD69" i="30"/>
  <c r="AD70" i="30"/>
  <c r="AD71" i="30"/>
  <c r="AD72" i="30"/>
  <c r="AD73" i="30"/>
  <c r="AD74" i="30"/>
  <c r="AD75" i="30"/>
  <c r="AD76" i="30"/>
  <c r="AD77" i="30"/>
  <c r="AD78" i="30"/>
  <c r="AD79" i="30"/>
  <c r="AD80" i="30"/>
  <c r="AD81" i="30"/>
  <c r="AD82" i="30"/>
  <c r="AD83" i="30"/>
  <c r="AD84" i="30"/>
  <c r="AD85" i="30"/>
  <c r="AD86" i="30"/>
  <c r="AD87" i="30"/>
  <c r="AD88" i="30"/>
  <c r="AD89" i="30"/>
  <c r="AD90" i="30"/>
  <c r="AD91" i="30"/>
  <c r="AD92" i="30"/>
  <c r="AD93" i="30"/>
  <c r="AD94" i="30"/>
  <c r="AD95" i="30"/>
  <c r="AD96" i="30"/>
  <c r="AD97" i="30"/>
  <c r="AD98" i="30"/>
  <c r="AD99" i="30"/>
  <c r="AD100" i="30"/>
  <c r="AD101" i="30"/>
  <c r="AD102" i="30"/>
  <c r="AD103" i="30"/>
  <c r="AD104" i="30"/>
  <c r="AD105" i="30"/>
  <c r="AD106" i="30"/>
  <c r="AD107" i="30"/>
  <c r="AD108" i="30"/>
  <c r="AD109" i="30"/>
  <c r="AD110" i="30"/>
  <c r="AD111" i="30"/>
  <c r="AD112" i="30"/>
  <c r="AD113" i="30"/>
  <c r="AD114" i="30"/>
  <c r="AD115" i="30"/>
  <c r="AD116" i="30"/>
  <c r="AD117" i="30"/>
  <c r="AD118" i="30"/>
  <c r="AD119" i="30"/>
  <c r="AD120" i="30"/>
  <c r="AD121" i="30"/>
  <c r="AD122" i="30"/>
  <c r="AD123" i="30"/>
  <c r="AD124" i="30"/>
  <c r="AD125" i="30"/>
  <c r="AD126" i="30"/>
  <c r="AD127" i="30"/>
  <c r="AD128" i="30"/>
  <c r="AD129" i="30"/>
  <c r="AD130" i="30"/>
  <c r="AD131" i="30"/>
  <c r="AD132" i="30"/>
  <c r="AD133" i="30"/>
  <c r="AD134" i="30"/>
  <c r="AD135" i="30"/>
  <c r="AD136" i="30"/>
  <c r="AD137" i="30"/>
  <c r="AD138" i="30"/>
  <c r="AD139" i="30"/>
  <c r="AD140" i="30"/>
  <c r="AD141" i="30"/>
  <c r="AD142" i="30"/>
  <c r="AD143" i="30"/>
  <c r="AD144" i="30"/>
  <c r="AD145" i="30"/>
  <c r="AD146" i="30"/>
  <c r="AD147" i="30"/>
  <c r="AD148" i="30"/>
  <c r="AD149" i="30"/>
  <c r="AD150" i="30"/>
  <c r="AD151" i="30"/>
  <c r="AD152" i="30"/>
  <c r="AD153" i="30"/>
  <c r="AD154" i="30"/>
  <c r="AD155" i="30"/>
  <c r="AD156" i="30"/>
  <c r="AD157" i="30"/>
  <c r="AD158" i="30"/>
  <c r="AD159" i="30"/>
  <c r="AD160" i="30"/>
  <c r="AD161" i="30"/>
  <c r="AD162" i="30"/>
  <c r="AD163" i="30"/>
  <c r="AD164" i="30"/>
  <c r="AD165" i="30"/>
  <c r="AD166" i="30"/>
  <c r="AD167" i="30"/>
  <c r="AD168" i="30"/>
  <c r="AD169" i="30"/>
  <c r="AD170" i="30"/>
  <c r="AD171" i="30"/>
  <c r="AD172" i="30"/>
  <c r="AD173" i="30"/>
  <c r="AD174" i="30"/>
  <c r="AD175" i="30"/>
  <c r="AD176" i="30"/>
  <c r="AD177" i="30"/>
  <c r="AD178" i="30"/>
  <c r="AD179" i="30"/>
  <c r="AD180" i="30"/>
  <c r="AD181" i="30"/>
  <c r="AD182" i="30"/>
  <c r="AD183" i="30"/>
  <c r="AD184" i="30"/>
  <c r="AD185" i="30"/>
  <c r="AD186" i="30"/>
  <c r="AD187" i="30"/>
  <c r="AD188" i="30"/>
  <c r="AD189" i="30"/>
  <c r="AD190" i="30"/>
  <c r="AD191" i="30"/>
  <c r="AD192" i="30"/>
  <c r="AD193" i="30"/>
  <c r="AD194" i="30"/>
  <c r="AD195" i="30"/>
  <c r="AD196" i="30"/>
  <c r="AD197" i="30"/>
  <c r="AD198" i="30"/>
  <c r="AD199" i="30"/>
  <c r="AD200" i="30"/>
  <c r="AD201" i="30"/>
  <c r="AD202" i="30"/>
  <c r="AD203" i="30"/>
  <c r="AD204" i="30"/>
  <c r="AD205" i="30"/>
  <c r="AD206" i="30"/>
  <c r="AD207" i="30"/>
  <c r="AD208" i="30"/>
  <c r="AD209" i="30"/>
  <c r="AD210" i="30"/>
  <c r="AD211" i="30"/>
  <c r="AD212" i="30"/>
  <c r="AD213" i="30"/>
  <c r="AD214" i="30"/>
  <c r="AD215" i="30"/>
  <c r="AD216" i="30"/>
  <c r="AD217" i="30"/>
  <c r="AD218" i="30"/>
  <c r="AD219" i="30"/>
  <c r="AD220" i="30"/>
  <c r="AD221" i="30"/>
  <c r="AD222" i="30"/>
  <c r="AD223" i="30"/>
  <c r="AD224" i="30"/>
  <c r="AD225" i="30"/>
  <c r="AD226" i="30"/>
  <c r="AD227" i="30"/>
  <c r="AD228" i="30"/>
  <c r="AD229" i="30"/>
  <c r="AD230" i="30"/>
  <c r="AD231" i="30"/>
  <c r="AD232" i="30"/>
  <c r="AD233" i="30"/>
  <c r="AD234" i="30"/>
  <c r="AD235" i="30"/>
  <c r="AD236" i="30"/>
  <c r="AD237" i="30"/>
  <c r="AD238" i="30"/>
  <c r="AD239" i="30"/>
  <c r="AD240" i="30"/>
  <c r="AD241" i="30"/>
  <c r="AD242" i="30"/>
  <c r="AD243" i="30"/>
  <c r="AD244" i="30"/>
  <c r="AD245" i="30"/>
  <c r="AD246" i="30"/>
  <c r="AD247" i="30"/>
  <c r="AD248" i="30"/>
  <c r="AD249" i="30"/>
  <c r="AD250" i="30"/>
  <c r="AD251" i="30"/>
  <c r="AD252" i="30"/>
  <c r="AD253" i="30"/>
  <c r="AD254" i="30"/>
  <c r="AD255" i="30"/>
  <c r="AD256" i="30"/>
  <c r="AD257" i="30"/>
  <c r="AD258" i="30"/>
  <c r="AD259" i="30"/>
  <c r="AD260" i="30"/>
  <c r="AD261" i="30"/>
  <c r="AD262" i="30"/>
  <c r="AD263" i="30"/>
  <c r="AD264" i="30"/>
  <c r="AD265" i="30"/>
  <c r="AD266" i="30"/>
  <c r="AD267" i="30"/>
  <c r="AD268" i="30"/>
  <c r="AD269" i="30"/>
  <c r="AD270" i="30"/>
  <c r="AD271" i="30"/>
  <c r="AD272" i="30"/>
  <c r="AD273" i="30"/>
  <c r="AD274" i="30"/>
  <c r="AD275" i="30"/>
  <c r="AD276" i="30"/>
  <c r="AD277" i="30"/>
  <c r="AD278" i="30"/>
  <c r="AD279" i="30"/>
  <c r="AD280" i="30"/>
  <c r="AD281" i="30"/>
  <c r="AD282" i="30"/>
  <c r="AD283" i="30"/>
  <c r="AD284" i="30"/>
  <c r="AD285" i="30"/>
  <c r="AD286" i="30"/>
  <c r="AD287" i="30"/>
  <c r="AD288" i="30"/>
  <c r="AD289" i="30"/>
  <c r="AD290" i="30"/>
  <c r="AD291" i="30"/>
  <c r="AD292" i="30"/>
  <c r="AD293" i="30"/>
  <c r="AD294" i="30"/>
  <c r="AD295" i="30"/>
  <c r="AD296" i="30"/>
  <c r="AD297" i="30"/>
  <c r="AD298" i="30"/>
  <c r="AD299" i="30"/>
  <c r="AD300" i="30"/>
  <c r="AD301" i="30"/>
  <c r="AD302" i="30"/>
  <c r="AD303" i="30"/>
  <c r="AD304" i="30"/>
  <c r="AD305" i="30"/>
  <c r="AD306" i="30"/>
  <c r="AD307" i="30"/>
  <c r="AD308" i="30"/>
  <c r="AD309" i="30"/>
  <c r="AD310" i="30"/>
  <c r="AD311" i="30"/>
  <c r="AD312" i="30"/>
  <c r="AD313" i="30"/>
  <c r="AD314" i="30"/>
  <c r="AD315" i="30"/>
  <c r="AD316" i="30"/>
  <c r="AD317" i="30"/>
  <c r="AD318" i="30"/>
  <c r="AD319" i="30"/>
  <c r="AD320" i="30"/>
  <c r="AD321" i="30"/>
  <c r="AD322" i="30"/>
  <c r="AD323" i="30"/>
  <c r="AD324" i="30"/>
  <c r="AD325" i="30"/>
  <c r="AD326" i="30"/>
  <c r="AD327" i="30"/>
  <c r="AD328" i="30"/>
  <c r="AD329" i="30"/>
  <c r="AD330" i="30"/>
  <c r="AD331" i="30"/>
  <c r="AD332" i="30"/>
  <c r="AD333" i="30"/>
  <c r="AD334" i="30"/>
  <c r="AD335" i="30"/>
  <c r="AD336" i="30"/>
  <c r="AD337" i="30"/>
  <c r="AD338" i="30"/>
  <c r="AD339" i="30"/>
  <c r="AD340" i="30"/>
  <c r="AD341" i="30"/>
  <c r="AD342" i="30"/>
  <c r="AD343" i="30"/>
  <c r="AD344" i="30"/>
  <c r="AD345" i="30"/>
  <c r="AD346" i="30"/>
  <c r="AD347" i="30"/>
  <c r="AD348" i="30"/>
  <c r="AD349" i="30"/>
  <c r="AD350" i="30"/>
  <c r="AD351" i="30"/>
  <c r="AD352" i="30"/>
  <c r="AD353" i="30"/>
  <c r="AD354" i="30"/>
  <c r="AD355" i="30"/>
  <c r="AD356" i="30"/>
  <c r="AD357" i="30"/>
  <c r="AD358" i="30"/>
  <c r="AD359" i="30"/>
  <c r="AD360" i="30"/>
  <c r="AD361" i="30"/>
  <c r="AD362" i="30"/>
  <c r="AD363" i="30"/>
  <c r="AD364" i="30"/>
  <c r="AD365" i="30"/>
  <c r="AD366" i="30"/>
  <c r="AD367" i="30"/>
  <c r="AD368" i="30"/>
  <c r="AD369" i="30"/>
  <c r="AD370" i="30"/>
  <c r="AD371" i="30"/>
  <c r="AD372" i="30"/>
  <c r="AD373" i="30"/>
  <c r="AD374" i="30"/>
  <c r="AD375" i="30"/>
  <c r="AD376" i="30"/>
  <c r="AD377" i="30"/>
  <c r="AD378" i="30"/>
  <c r="AD379" i="30"/>
  <c r="AD380" i="30"/>
  <c r="AD381" i="30"/>
  <c r="AD382" i="30"/>
  <c r="AD383" i="30"/>
  <c r="AD384" i="30"/>
  <c r="AD385" i="30"/>
  <c r="AD386" i="30"/>
  <c r="AD387" i="30"/>
  <c r="AD388" i="30"/>
  <c r="AD389" i="30"/>
  <c r="AD390" i="30"/>
  <c r="AD391" i="30"/>
  <c r="AD392" i="30"/>
  <c r="AD393" i="30"/>
  <c r="AD394" i="30"/>
  <c r="AD395" i="30"/>
  <c r="AD396" i="30"/>
  <c r="AD397" i="30"/>
  <c r="AD398" i="30"/>
  <c r="AD399" i="30"/>
  <c r="AD400" i="30"/>
  <c r="AD401" i="30"/>
  <c r="AD402" i="30"/>
  <c r="AD403" i="30"/>
  <c r="AD404" i="30"/>
  <c r="AD405" i="30"/>
  <c r="AD406" i="30"/>
  <c r="AD407" i="30"/>
  <c r="AD408" i="30"/>
  <c r="AD409" i="30"/>
  <c r="AD410" i="30"/>
  <c r="AD411" i="30"/>
  <c r="AD412" i="30"/>
  <c r="AD413" i="30"/>
  <c r="AD414" i="30"/>
  <c r="AD415" i="30"/>
  <c r="AD416" i="30"/>
  <c r="AD417" i="30"/>
  <c r="AD418" i="30"/>
  <c r="AD419" i="30"/>
  <c r="AD420" i="30"/>
  <c r="AD421" i="30"/>
  <c r="AD422" i="30"/>
  <c r="AD423" i="30"/>
  <c r="AD424" i="30"/>
  <c r="AD425" i="30"/>
  <c r="AD426" i="30"/>
  <c r="AD427" i="30"/>
  <c r="AD428" i="30"/>
  <c r="AD429" i="30"/>
  <c r="AD430" i="30"/>
  <c r="AD431" i="30"/>
  <c r="AD432" i="30"/>
  <c r="AD433" i="30"/>
  <c r="AD434" i="30"/>
  <c r="AD435" i="30"/>
  <c r="AD436" i="30"/>
  <c r="AD437" i="30"/>
  <c r="AD438" i="30"/>
  <c r="AD439" i="30"/>
  <c r="AD440" i="30"/>
  <c r="AD441" i="30"/>
  <c r="AD442" i="30"/>
  <c r="AD443" i="30"/>
  <c r="AD444" i="30"/>
  <c r="AD445" i="30"/>
  <c r="AD446" i="30"/>
  <c r="AD447" i="30"/>
  <c r="AD448" i="30"/>
  <c r="AD449" i="30"/>
  <c r="AD450" i="30"/>
  <c r="AD451" i="30"/>
  <c r="AD452" i="30"/>
  <c r="AD453" i="30"/>
  <c r="AD454" i="30"/>
  <c r="AD455" i="30"/>
  <c r="AD456" i="30"/>
  <c r="AD457" i="30"/>
  <c r="AD458" i="30"/>
  <c r="AD459" i="30"/>
  <c r="AD460" i="30"/>
  <c r="AD461" i="30"/>
  <c r="AD462" i="30"/>
  <c r="AD463" i="30"/>
  <c r="AD464" i="30"/>
  <c r="AD465" i="30"/>
  <c r="AD466" i="30"/>
  <c r="AD467" i="30"/>
  <c r="AD468" i="30"/>
  <c r="AD469" i="30"/>
  <c r="AD470" i="30"/>
  <c r="AD471" i="30"/>
  <c r="AD472" i="30"/>
  <c r="AD473" i="30"/>
  <c r="AD474" i="30"/>
  <c r="AD475" i="30"/>
  <c r="AD476" i="30"/>
  <c r="AD477" i="30"/>
  <c r="AD478" i="30"/>
  <c r="AD479" i="30"/>
  <c r="AD480" i="30"/>
  <c r="AD481" i="30"/>
  <c r="AD482" i="30"/>
  <c r="AD483" i="30"/>
  <c r="AD484" i="30"/>
  <c r="AD485" i="30"/>
  <c r="AD486" i="30"/>
  <c r="AD487" i="30"/>
  <c r="AD488" i="30"/>
  <c r="AD489" i="30"/>
  <c r="AD490" i="30"/>
  <c r="AD491" i="30"/>
  <c r="AD492" i="30"/>
  <c r="AD493" i="30"/>
  <c r="AD494" i="30"/>
  <c r="AD495" i="30"/>
  <c r="AD496" i="30"/>
  <c r="AD497" i="30"/>
  <c r="AD498" i="30"/>
  <c r="AD499" i="30"/>
  <c r="AD500" i="30"/>
  <c r="AD501" i="30"/>
  <c r="AD502" i="30"/>
  <c r="AD503" i="30"/>
  <c r="AD504" i="30"/>
  <c r="AD505" i="30"/>
  <c r="AD506" i="30"/>
  <c r="AD507" i="30"/>
  <c r="AD508" i="30"/>
  <c r="AD509" i="30"/>
  <c r="AD510" i="30"/>
  <c r="AD511" i="30"/>
  <c r="AD512" i="30"/>
  <c r="AD513" i="30"/>
  <c r="AD514" i="30"/>
  <c r="AD515" i="30"/>
  <c r="AD516" i="30"/>
  <c r="AD517" i="30"/>
  <c r="AD518" i="30"/>
  <c r="AD519" i="30"/>
  <c r="AD520" i="30"/>
  <c r="AD521" i="30"/>
  <c r="AD522" i="30"/>
  <c r="AD523" i="30"/>
  <c r="AD524" i="30"/>
  <c r="AD525" i="30"/>
  <c r="AD526" i="30"/>
  <c r="AD527" i="30"/>
  <c r="AD528" i="30"/>
  <c r="AD529" i="30"/>
  <c r="AD530" i="30"/>
  <c r="AD531" i="30"/>
  <c r="AD532" i="30"/>
  <c r="AD533" i="30"/>
  <c r="AD534" i="30"/>
  <c r="AD535" i="30"/>
  <c r="AD536" i="30"/>
  <c r="AD537" i="30"/>
  <c r="AD538" i="30"/>
  <c r="AD539" i="30"/>
  <c r="AD540" i="30"/>
  <c r="AD541" i="30"/>
  <c r="AD542" i="30"/>
  <c r="AD543" i="30"/>
  <c r="AD544" i="30"/>
  <c r="AD545" i="30"/>
  <c r="AD546" i="30"/>
  <c r="AD547" i="30"/>
  <c r="AD548" i="30"/>
  <c r="AD549" i="30"/>
  <c r="AD550" i="30"/>
  <c r="AD551" i="30"/>
  <c r="AD552" i="30"/>
  <c r="AD553" i="30"/>
  <c r="AD554" i="30"/>
  <c r="AD555" i="30"/>
  <c r="AD556" i="30"/>
  <c r="AD557" i="30"/>
  <c r="AD558" i="30"/>
  <c r="AD559" i="30"/>
  <c r="AD560" i="30"/>
  <c r="AD561" i="30"/>
  <c r="AD562" i="30"/>
  <c r="AD563" i="30"/>
  <c r="AD564" i="30"/>
  <c r="AD565" i="30"/>
  <c r="AD566" i="30"/>
  <c r="AD567" i="30"/>
  <c r="AD568" i="30"/>
  <c r="AD569" i="30"/>
  <c r="AD570" i="30"/>
  <c r="AD571" i="30"/>
  <c r="AD572" i="30"/>
  <c r="AD573" i="30"/>
  <c r="AD574" i="30"/>
  <c r="AD575" i="30"/>
  <c r="AD576" i="30"/>
  <c r="AD577" i="30"/>
  <c r="AD578" i="30"/>
  <c r="AD579" i="30"/>
  <c r="AD580" i="30"/>
  <c r="AD581" i="30"/>
  <c r="AD582" i="30"/>
  <c r="AD583" i="30"/>
  <c r="AD584" i="30"/>
  <c r="AD585" i="30"/>
  <c r="AD586" i="30"/>
  <c r="AD587" i="30"/>
  <c r="AD588" i="30"/>
  <c r="AD589" i="30"/>
  <c r="AD590" i="30"/>
  <c r="AD591" i="30"/>
  <c r="AD592" i="30"/>
  <c r="AD593" i="30"/>
  <c r="AD594" i="30"/>
  <c r="AD595" i="30"/>
  <c r="AD596" i="30"/>
  <c r="AD597" i="30"/>
  <c r="AD598" i="30"/>
  <c r="AD599" i="30"/>
  <c r="AD600" i="30"/>
  <c r="AD601" i="30"/>
  <c r="AD602" i="30"/>
  <c r="AD603" i="30"/>
  <c r="AD604" i="30"/>
  <c r="AD605" i="30"/>
  <c r="AD606" i="30"/>
  <c r="AD607" i="30"/>
  <c r="AD608" i="30"/>
  <c r="AD609" i="30"/>
  <c r="AD610" i="30"/>
  <c r="AD611" i="30"/>
  <c r="AD612" i="30"/>
  <c r="AD613" i="30"/>
  <c r="AD614" i="30"/>
  <c r="AD615" i="30"/>
  <c r="AD616" i="30"/>
  <c r="AD617" i="30"/>
  <c r="AD618" i="30"/>
  <c r="AD619" i="30"/>
  <c r="AD620" i="30"/>
  <c r="AD621" i="30"/>
  <c r="AD622" i="30"/>
  <c r="AD623" i="30"/>
  <c r="AD624" i="30"/>
  <c r="AD625" i="30"/>
  <c r="AD626" i="30"/>
  <c r="AD627" i="30"/>
  <c r="AD628" i="30"/>
  <c r="AD629" i="30"/>
  <c r="AD630" i="30"/>
  <c r="AD631" i="30"/>
  <c r="AD632" i="30"/>
  <c r="AD633" i="30"/>
  <c r="AD634" i="30"/>
  <c r="AD635" i="30"/>
  <c r="AD636" i="30"/>
  <c r="AD637" i="30"/>
  <c r="AD638" i="30"/>
  <c r="AD639" i="30"/>
  <c r="AD640" i="30"/>
  <c r="AD641" i="30"/>
  <c r="AD642" i="30"/>
  <c r="AD643" i="30"/>
  <c r="AD644" i="30"/>
  <c r="AD645" i="30"/>
  <c r="AD646" i="30"/>
  <c r="AD647" i="30"/>
  <c r="AD648" i="30"/>
  <c r="AD649" i="30"/>
  <c r="AD650" i="30"/>
  <c r="AD651" i="30"/>
  <c r="AD652" i="30"/>
  <c r="AD653" i="30"/>
  <c r="AD654" i="30"/>
  <c r="AD655" i="30"/>
  <c r="AD656" i="30"/>
  <c r="AD657" i="30"/>
  <c r="AD658" i="30"/>
  <c r="AD659" i="30"/>
  <c r="AD660" i="30"/>
  <c r="AD661" i="30"/>
  <c r="AD662" i="30"/>
  <c r="AD663" i="30"/>
  <c r="AD664" i="30"/>
  <c r="AD665" i="30"/>
  <c r="AD666" i="30"/>
  <c r="AD667" i="30"/>
  <c r="AD668" i="30"/>
  <c r="AD669" i="30"/>
  <c r="AD670" i="30"/>
  <c r="AD671" i="30"/>
  <c r="AD672" i="30"/>
  <c r="AD673" i="30"/>
  <c r="AD674" i="30"/>
  <c r="AD675" i="30"/>
  <c r="AD676" i="30"/>
  <c r="AD677" i="30"/>
  <c r="AD678" i="30"/>
  <c r="AD679" i="30"/>
  <c r="AD680" i="30"/>
  <c r="AD681" i="30"/>
  <c r="AD682" i="30"/>
  <c r="AD683" i="30"/>
  <c r="AD684" i="30"/>
  <c r="AD685" i="30"/>
  <c r="AD686" i="30"/>
  <c r="AD687" i="30"/>
  <c r="AD688" i="30"/>
  <c r="AD689" i="30"/>
  <c r="AD690" i="30"/>
  <c r="AD691" i="30"/>
  <c r="AD692" i="30"/>
  <c r="AD693" i="30"/>
  <c r="AD694" i="30"/>
  <c r="AD695" i="30"/>
  <c r="AD696" i="30"/>
  <c r="AD697" i="30"/>
  <c r="AD698" i="30"/>
  <c r="AD699" i="30"/>
  <c r="AD700" i="30"/>
  <c r="AD701" i="30"/>
  <c r="AD702" i="30"/>
  <c r="AD703" i="30"/>
  <c r="AD704" i="30"/>
  <c r="AD705" i="30"/>
  <c r="AD706" i="30"/>
  <c r="AD707" i="30"/>
  <c r="AD708" i="30"/>
  <c r="AD709" i="30"/>
  <c r="AD710" i="30"/>
  <c r="AD711" i="30"/>
  <c r="AD712" i="30"/>
  <c r="AD713" i="30"/>
  <c r="AD714" i="30"/>
  <c r="AD715" i="30"/>
  <c r="AD716" i="30"/>
  <c r="AD717" i="30"/>
  <c r="AD718" i="30"/>
  <c r="AD719" i="30"/>
  <c r="AD720" i="30"/>
  <c r="AD721" i="30"/>
  <c r="AD722" i="30"/>
  <c r="AD723" i="30"/>
  <c r="AD724" i="30"/>
  <c r="AD725" i="30"/>
  <c r="AD726" i="30"/>
  <c r="AD727" i="30"/>
  <c r="AD728" i="30"/>
  <c r="AD729" i="30"/>
  <c r="AD730" i="30"/>
  <c r="AD731" i="30"/>
  <c r="AD732" i="30"/>
  <c r="AD733" i="30"/>
  <c r="AD734" i="30"/>
  <c r="AD735" i="30"/>
  <c r="AD736" i="30"/>
  <c r="AD737" i="30"/>
  <c r="AD738" i="30"/>
  <c r="AD739" i="30"/>
  <c r="AD740" i="30"/>
  <c r="AD741" i="30"/>
  <c r="AD742" i="30"/>
  <c r="AD743" i="30"/>
  <c r="AD744" i="30"/>
  <c r="AD745" i="30"/>
  <c r="AD746" i="30"/>
  <c r="AD747" i="30"/>
  <c r="AD748" i="30"/>
  <c r="AD749" i="30"/>
  <c r="AD750" i="30"/>
  <c r="AD751" i="30"/>
  <c r="AD752" i="30"/>
  <c r="AD753" i="30"/>
  <c r="AD754" i="30"/>
  <c r="AD755" i="30"/>
  <c r="AD756" i="30"/>
  <c r="AD757" i="30"/>
  <c r="AD758" i="30"/>
  <c r="AD759" i="30"/>
  <c r="AA760" i="30"/>
  <c r="AD760" i="30"/>
  <c r="AA761" i="30"/>
  <c r="AD761" i="30"/>
  <c r="AA762" i="30"/>
  <c r="AD762" i="30"/>
  <c r="AA763" i="30"/>
  <c r="AD763" i="30"/>
  <c r="AA764" i="30"/>
  <c r="AD764" i="30"/>
  <c r="AA765" i="30"/>
  <c r="AD765" i="30"/>
  <c r="AA766" i="30"/>
  <c r="AD766" i="30"/>
  <c r="AA767" i="30"/>
  <c r="AD767" i="30"/>
  <c r="AA768" i="30"/>
  <c r="AD768" i="30"/>
  <c r="AA769" i="30"/>
  <c r="AD769" i="30"/>
  <c r="AA770" i="30"/>
  <c r="AD770" i="30"/>
  <c r="AA771" i="30"/>
  <c r="AD771" i="30"/>
  <c r="AA772" i="30"/>
  <c r="AD772" i="30"/>
  <c r="AA773" i="30"/>
  <c r="AD773" i="30"/>
  <c r="AA774" i="30"/>
  <c r="AD774" i="30"/>
  <c r="AA775" i="30"/>
  <c r="AD775" i="30"/>
  <c r="AA776" i="30"/>
  <c r="AD776" i="30"/>
  <c r="AA777" i="30"/>
  <c r="AD777" i="30"/>
  <c r="AA778" i="30"/>
  <c r="AD778" i="30"/>
  <c r="AA779" i="30"/>
  <c r="AD779" i="30"/>
  <c r="AA780" i="30"/>
  <c r="AD780" i="30"/>
  <c r="AA781" i="30"/>
  <c r="AD781" i="30"/>
  <c r="AA782" i="30"/>
  <c r="AD782" i="30"/>
  <c r="AA783" i="30"/>
  <c r="AD783" i="30"/>
  <c r="AA784" i="30"/>
  <c r="AD784" i="30"/>
  <c r="AA785" i="30"/>
  <c r="AD785" i="30"/>
  <c r="AA786" i="30"/>
  <c r="AD786" i="30"/>
  <c r="AA787" i="30"/>
  <c r="AD787" i="30"/>
  <c r="AA788" i="30"/>
  <c r="AD788" i="30"/>
  <c r="AA789" i="30"/>
  <c r="AD789" i="30"/>
  <c r="AA790" i="30"/>
  <c r="AD790" i="30"/>
  <c r="AA791" i="30"/>
  <c r="AD791" i="30"/>
  <c r="AA792" i="30"/>
  <c r="AD792" i="30"/>
  <c r="AA793" i="30"/>
  <c r="AD793" i="30"/>
  <c r="AA794" i="30"/>
  <c r="AD794" i="30"/>
  <c r="AA795" i="30"/>
  <c r="AD795" i="30"/>
  <c r="AA796" i="30"/>
  <c r="AD796" i="30"/>
  <c r="AA797" i="30"/>
  <c r="AD797" i="30"/>
  <c r="AA798" i="30"/>
  <c r="AD798" i="30"/>
  <c r="AA799" i="30"/>
  <c r="AD799" i="30"/>
  <c r="AA800" i="30"/>
  <c r="AD800" i="30"/>
  <c r="AA801" i="30"/>
  <c r="AD801" i="30"/>
  <c r="AA802" i="30"/>
  <c r="AD802" i="30"/>
  <c r="AA803" i="30"/>
  <c r="AD803" i="30"/>
  <c r="AA804" i="30"/>
  <c r="AD804" i="30"/>
  <c r="AA805" i="30"/>
  <c r="AD805" i="30"/>
  <c r="AA806" i="30"/>
  <c r="AD806" i="30"/>
  <c r="AA807" i="30"/>
  <c r="AD807" i="30"/>
  <c r="AA808" i="30"/>
  <c r="AD808" i="30"/>
  <c r="AA809" i="30"/>
  <c r="AD809" i="30"/>
  <c r="AA810" i="30"/>
  <c r="AD810" i="30"/>
  <c r="AA811" i="30"/>
  <c r="AD811" i="30"/>
  <c r="AA812" i="30"/>
  <c r="AD812" i="30"/>
  <c r="AA813" i="30"/>
  <c r="AD813" i="30"/>
  <c r="AA814" i="30"/>
  <c r="AD814" i="30"/>
  <c r="AA815" i="30"/>
  <c r="AD815" i="30"/>
  <c r="AA816" i="30"/>
  <c r="AD816" i="30"/>
  <c r="AA817" i="30"/>
  <c r="AD817" i="30"/>
  <c r="AA818" i="30"/>
  <c r="AD818" i="30"/>
  <c r="AA819" i="30"/>
  <c r="AD819" i="30"/>
  <c r="AA820" i="30"/>
  <c r="AD820" i="30"/>
  <c r="AA821" i="30"/>
  <c r="AD821" i="30"/>
  <c r="AA822" i="30"/>
  <c r="AD822" i="30"/>
  <c r="AA823" i="30"/>
  <c r="AD823" i="30"/>
  <c r="AA824" i="30"/>
  <c r="AD824" i="30"/>
  <c r="AA825" i="30"/>
  <c r="AD825" i="30"/>
  <c r="AA826" i="30"/>
  <c r="AD826" i="30"/>
  <c r="AA827" i="30"/>
  <c r="AD827" i="30"/>
  <c r="AA828" i="30"/>
  <c r="AD828" i="30"/>
  <c r="AA829" i="30"/>
  <c r="AD829" i="30"/>
  <c r="AA830" i="30"/>
  <c r="AD830" i="30"/>
  <c r="AA831" i="30"/>
  <c r="AD831" i="30"/>
  <c r="AA832" i="30"/>
  <c r="AD832" i="30"/>
  <c r="AA833" i="30"/>
  <c r="AD833" i="30"/>
  <c r="AA834" i="30"/>
  <c r="AD834" i="30"/>
  <c r="AA835" i="30"/>
  <c r="AD835" i="30"/>
  <c r="AA836" i="30"/>
  <c r="AD836" i="30"/>
  <c r="AA837" i="30"/>
  <c r="AD837" i="30"/>
  <c r="AA838" i="30"/>
  <c r="AD838" i="30"/>
  <c r="AA839" i="30"/>
  <c r="AD839" i="30"/>
  <c r="AA840" i="30"/>
  <c r="AD840" i="30"/>
  <c r="AA841" i="30"/>
  <c r="AD841" i="30"/>
  <c r="AA842" i="30"/>
  <c r="AD842" i="30"/>
  <c r="AA843" i="30"/>
  <c r="AD843" i="30"/>
  <c r="AA844" i="30"/>
  <c r="AD844" i="30"/>
  <c r="AA845" i="30"/>
  <c r="AD845" i="30"/>
  <c r="AA846" i="30"/>
  <c r="AD846" i="30"/>
  <c r="AA847" i="30"/>
  <c r="AD847" i="30"/>
  <c r="AA848" i="30"/>
  <c r="AD848" i="30"/>
  <c r="AA849" i="30"/>
  <c r="AD849" i="30"/>
  <c r="AA850" i="30"/>
  <c r="AD850" i="30"/>
  <c r="AA851" i="30"/>
  <c r="AD851" i="30"/>
  <c r="AA852" i="30"/>
  <c r="AD852" i="30"/>
  <c r="AA853" i="30"/>
  <c r="AD853" i="30"/>
  <c r="AA854" i="30"/>
  <c r="AD854" i="30"/>
  <c r="AA855" i="30"/>
  <c r="AD855" i="30"/>
  <c r="AA856" i="30"/>
  <c r="AD856" i="30"/>
  <c r="AA857" i="30"/>
  <c r="AD857" i="30"/>
  <c r="AA858" i="30"/>
  <c r="AD858" i="30"/>
  <c r="AA859" i="30"/>
  <c r="AD859" i="30"/>
  <c r="AA860" i="30"/>
  <c r="AD860" i="30"/>
  <c r="AA861" i="30"/>
  <c r="AD861" i="30"/>
  <c r="AA862" i="30"/>
  <c r="AD862" i="30"/>
  <c r="AA863" i="30"/>
  <c r="AD863" i="30"/>
  <c r="AA864" i="30"/>
  <c r="AD864" i="30"/>
  <c r="AA865" i="30"/>
  <c r="AD865" i="30"/>
  <c r="AA866" i="30"/>
  <c r="AD866" i="30"/>
  <c r="AA867" i="30"/>
  <c r="AD867" i="30"/>
  <c r="AA868" i="30"/>
  <c r="AD868" i="30"/>
  <c r="AA869" i="30"/>
  <c r="AD869" i="30"/>
  <c r="AA870" i="30"/>
  <c r="AD870" i="30"/>
  <c r="AA871" i="30"/>
  <c r="AD871" i="30"/>
  <c r="AA872" i="30"/>
  <c r="AD872" i="30"/>
  <c r="AA873" i="30"/>
  <c r="AD873" i="30"/>
  <c r="AA874" i="30"/>
  <c r="AD874" i="30"/>
  <c r="AA875" i="30"/>
  <c r="AD875" i="30"/>
  <c r="AA876" i="30"/>
  <c r="AD876" i="30"/>
  <c r="AA877" i="30"/>
  <c r="AD877" i="30"/>
  <c r="AA878" i="30"/>
  <c r="AD878" i="30"/>
  <c r="AA879" i="30"/>
  <c r="AD879" i="30"/>
  <c r="AA880" i="30"/>
  <c r="AD880" i="30"/>
  <c r="AA881" i="30"/>
  <c r="AD881" i="30"/>
  <c r="AA882" i="30"/>
  <c r="AD882" i="30"/>
  <c r="AA883" i="30"/>
  <c r="AD883" i="30"/>
  <c r="AA884" i="30"/>
  <c r="AD884" i="30"/>
  <c r="AA885" i="30"/>
  <c r="AD885" i="30"/>
  <c r="AA886" i="30"/>
  <c r="AD886" i="30"/>
  <c r="AA887" i="30"/>
  <c r="AD887" i="30"/>
  <c r="AA888" i="30"/>
  <c r="AD888" i="30"/>
  <c r="AA889" i="30"/>
  <c r="AD889" i="30"/>
  <c r="AA890" i="30"/>
  <c r="AD890" i="30"/>
  <c r="AA891" i="30"/>
  <c r="AD891" i="30"/>
  <c r="AA892" i="30"/>
  <c r="AD892" i="30"/>
  <c r="AA893" i="30"/>
  <c r="AD893" i="30"/>
  <c r="AA894" i="30"/>
  <c r="AD894" i="30"/>
  <c r="AA895" i="30"/>
  <c r="AD895" i="30"/>
  <c r="AA896" i="30"/>
  <c r="AD896" i="30"/>
  <c r="AA897" i="30"/>
  <c r="AD897" i="30"/>
  <c r="AA898" i="30"/>
  <c r="AD898" i="30"/>
  <c r="AA899" i="30"/>
  <c r="AD899" i="30"/>
  <c r="AA900" i="30"/>
  <c r="AD900" i="30"/>
  <c r="AA901" i="30"/>
  <c r="AD901" i="30"/>
  <c r="AA902" i="30"/>
  <c r="AD902" i="30"/>
  <c r="AA903" i="30"/>
  <c r="AD903" i="30"/>
  <c r="AA904" i="30"/>
  <c r="AD904" i="30"/>
  <c r="AA905" i="30"/>
  <c r="AD905" i="30"/>
  <c r="AA906" i="30"/>
  <c r="AD906" i="30"/>
  <c r="AA907" i="30"/>
  <c r="AD907" i="30"/>
  <c r="AA908" i="30"/>
  <c r="AD908" i="30"/>
  <c r="AA909" i="30"/>
  <c r="AD909" i="30"/>
  <c r="AA910" i="30"/>
  <c r="AD910" i="30"/>
  <c r="AA911" i="30"/>
  <c r="AD911" i="30"/>
  <c r="AA912" i="30"/>
  <c r="AD912" i="30"/>
  <c r="AA913" i="30"/>
  <c r="AD913" i="30"/>
  <c r="AA914" i="30"/>
  <c r="AD914" i="30"/>
  <c r="AA915" i="30"/>
  <c r="AD915" i="30"/>
  <c r="AA916" i="30"/>
  <c r="AD916" i="30"/>
  <c r="AA917" i="30"/>
  <c r="AD917" i="30"/>
  <c r="AA918" i="30"/>
  <c r="AD918" i="30"/>
  <c r="AA919" i="30"/>
  <c r="AD919" i="30"/>
  <c r="AA920" i="30"/>
  <c r="AD920" i="30"/>
  <c r="AA921" i="30"/>
  <c r="AD921" i="30"/>
  <c r="AA922" i="30"/>
  <c r="AD922" i="30"/>
  <c r="AA923" i="30"/>
  <c r="AD923" i="30"/>
  <c r="AA924" i="30"/>
  <c r="AD924" i="30"/>
  <c r="AA925" i="30"/>
  <c r="AD925" i="30"/>
  <c r="AA926" i="30"/>
  <c r="AD926" i="30"/>
  <c r="AA927" i="30"/>
  <c r="AD927" i="30"/>
  <c r="AA928" i="30"/>
  <c r="AD928" i="30"/>
  <c r="AA929" i="30"/>
  <c r="AD929" i="30"/>
  <c r="AA930" i="30"/>
  <c r="AD930" i="30"/>
  <c r="AA931" i="30"/>
  <c r="AD931" i="30"/>
  <c r="AA932" i="30"/>
  <c r="AD932" i="30"/>
  <c r="AA933" i="30"/>
  <c r="AD933" i="30"/>
  <c r="AA934" i="30"/>
  <c r="AD934" i="30"/>
  <c r="AA935" i="30"/>
  <c r="AD935" i="30"/>
  <c r="AA936" i="30"/>
  <c r="AD936" i="30"/>
  <c r="AA937" i="30"/>
  <c r="AD937" i="30"/>
  <c r="AA938" i="30"/>
  <c r="AD938" i="30"/>
  <c r="AA939" i="30"/>
  <c r="AD939" i="30"/>
  <c r="AA940" i="30"/>
  <c r="AD940" i="30"/>
  <c r="AA941" i="30"/>
  <c r="AD941" i="30"/>
  <c r="AA942" i="30"/>
  <c r="AD942" i="30"/>
  <c r="AA943" i="30"/>
  <c r="AD943" i="30"/>
  <c r="AA944" i="30"/>
  <c r="AD944" i="30"/>
  <c r="AA945" i="30"/>
  <c r="AD945" i="30"/>
  <c r="AA946" i="30"/>
  <c r="AD946" i="30"/>
  <c r="AA947" i="30"/>
  <c r="AD947" i="30"/>
  <c r="AA948" i="30"/>
  <c r="AD948" i="30"/>
  <c r="AA949" i="30"/>
  <c r="AD949" i="30"/>
  <c r="AA950" i="30"/>
  <c r="AD950" i="30"/>
  <c r="AA951" i="30"/>
  <c r="AD951" i="30"/>
  <c r="AA952" i="30"/>
  <c r="AD952" i="30"/>
  <c r="AA953" i="30"/>
  <c r="AD953" i="30"/>
  <c r="AA954" i="30"/>
  <c r="AD954" i="30"/>
  <c r="AA955" i="30"/>
  <c r="AD955" i="30"/>
  <c r="AA956" i="30"/>
  <c r="AD956" i="30"/>
  <c r="AA957" i="30"/>
  <c r="AD957" i="30"/>
  <c r="AA958" i="30"/>
  <c r="AD958" i="30"/>
  <c r="AA959" i="30"/>
  <c r="AD959" i="30"/>
  <c r="AA960" i="30"/>
  <c r="AD960" i="30"/>
  <c r="AA961" i="30"/>
  <c r="AD961" i="30"/>
  <c r="AA962" i="30"/>
  <c r="AD962" i="30"/>
  <c r="AA963" i="30"/>
  <c r="AD963" i="30"/>
  <c r="AA964" i="30"/>
  <c r="AD964" i="30"/>
  <c r="AA965" i="30"/>
  <c r="AD965" i="30"/>
  <c r="AA966" i="30"/>
  <c r="AD966" i="30"/>
  <c r="AA967" i="30"/>
  <c r="AD967" i="30"/>
  <c r="AA968" i="30"/>
  <c r="AD968" i="30"/>
  <c r="AA969" i="30"/>
  <c r="AD969" i="30"/>
  <c r="AA970" i="30"/>
  <c r="AD970" i="30"/>
  <c r="AA971" i="30"/>
  <c r="AD971" i="30"/>
  <c r="AA972" i="30"/>
  <c r="AD972" i="30"/>
  <c r="AA973" i="30"/>
  <c r="AD973" i="30"/>
  <c r="AA974" i="30"/>
  <c r="AD974" i="30"/>
  <c r="AA975" i="30"/>
  <c r="AD975" i="30"/>
  <c r="AA976" i="30"/>
  <c r="AD976" i="30"/>
  <c r="AA977" i="30"/>
  <c r="AD977" i="30"/>
  <c r="AA978" i="30"/>
  <c r="AD978" i="30"/>
  <c r="AA979" i="30"/>
  <c r="AD979" i="30"/>
  <c r="AA980" i="30"/>
  <c r="AD980" i="30"/>
  <c r="AA981" i="30"/>
  <c r="AD981" i="30"/>
  <c r="AA982" i="30"/>
  <c r="AD982" i="30"/>
  <c r="AA983" i="30"/>
  <c r="AD983" i="30"/>
  <c r="AA984" i="30"/>
  <c r="AD984" i="30"/>
  <c r="AA985" i="30"/>
  <c r="AD985" i="30"/>
  <c r="AA986" i="30"/>
  <c r="AD986" i="30"/>
  <c r="AA987" i="30"/>
  <c r="AD987" i="30"/>
  <c r="AA988" i="30"/>
  <c r="AD988" i="30"/>
  <c r="AA989" i="30"/>
  <c r="AD989" i="30"/>
  <c r="AA990" i="30"/>
  <c r="AD990" i="30"/>
  <c r="AA991" i="30"/>
  <c r="AD991" i="30"/>
  <c r="AA992" i="30"/>
  <c r="AD992" i="30"/>
  <c r="AA993" i="30"/>
  <c r="AD993" i="30"/>
  <c r="AA994" i="30"/>
  <c r="AD994" i="30"/>
  <c r="AA995" i="30"/>
  <c r="AD995" i="30"/>
  <c r="AA996" i="30"/>
  <c r="AD996" i="30"/>
  <c r="AA997" i="30"/>
  <c r="AD997" i="30"/>
  <c r="AA998" i="30"/>
  <c r="AD998" i="30"/>
  <c r="AA999" i="30"/>
  <c r="AD999" i="30"/>
  <c r="AA1000" i="30"/>
  <c r="AD1000" i="30"/>
  <c r="AA1001" i="30"/>
  <c r="AD1001" i="30"/>
  <c r="AA1002" i="30"/>
  <c r="AD1002" i="30"/>
  <c r="AA1003" i="30"/>
  <c r="AD1003" i="30"/>
  <c r="AA1004" i="30"/>
  <c r="AD1004" i="30"/>
  <c r="AA1005" i="30"/>
  <c r="AD1005" i="30"/>
  <c r="AA1006" i="30"/>
  <c r="AD1006" i="30"/>
  <c r="AA1007" i="30"/>
  <c r="AD1007" i="30"/>
  <c r="AA1008" i="30"/>
  <c r="AD1008" i="30"/>
  <c r="AA1009" i="30"/>
  <c r="AD1009" i="30"/>
  <c r="AA1010" i="30"/>
  <c r="AD1010" i="30"/>
  <c r="AA1011" i="30"/>
  <c r="AD1011" i="30"/>
  <c r="AA1012" i="30"/>
  <c r="AD1012" i="30"/>
  <c r="AA1013" i="30"/>
  <c r="AD1013" i="30"/>
  <c r="AA1014" i="30"/>
  <c r="AD1014" i="30"/>
  <c r="AA1015" i="30"/>
  <c r="AD1015" i="30"/>
  <c r="AA1016" i="30"/>
  <c r="AD1016" i="30"/>
  <c r="AA1017" i="30"/>
  <c r="AD1017" i="30"/>
  <c r="AA1018" i="30"/>
  <c r="AD1018" i="30"/>
  <c r="AA1019" i="30"/>
  <c r="AD1019" i="30"/>
  <c r="AA1020" i="30"/>
  <c r="AD1020" i="30"/>
  <c r="AA1021" i="30"/>
  <c r="AD1021" i="30"/>
  <c r="AA1022" i="30"/>
  <c r="AD1022" i="30"/>
  <c r="AA1023" i="30"/>
  <c r="AD1023" i="30"/>
  <c r="AA1024" i="30"/>
  <c r="AD1024" i="30"/>
  <c r="AA1025" i="30"/>
  <c r="AD1025" i="30"/>
  <c r="AA1026" i="30"/>
  <c r="AD1026" i="30"/>
  <c r="AA1027" i="30"/>
  <c r="AD1027" i="30"/>
  <c r="AA1028" i="30"/>
  <c r="AD1028" i="30"/>
  <c r="AA1029" i="30"/>
  <c r="AD1029" i="30"/>
  <c r="AA1030" i="30"/>
  <c r="AD1030" i="30"/>
  <c r="AA1031" i="30"/>
  <c r="AD1031" i="30"/>
  <c r="AA1032" i="30"/>
  <c r="AD1032" i="30"/>
  <c r="AA1033" i="30"/>
  <c r="AD1033" i="30"/>
  <c r="AA1034" i="30"/>
  <c r="AD1034" i="30"/>
  <c r="AA1035" i="30"/>
  <c r="AD1035" i="30"/>
  <c r="AA1036" i="30"/>
  <c r="AD1036" i="30"/>
  <c r="AA1037" i="30"/>
  <c r="AD1037" i="30"/>
  <c r="AA1038" i="30"/>
  <c r="AD1038" i="30"/>
  <c r="AA1039" i="30"/>
  <c r="AD1039" i="30"/>
  <c r="AA1040" i="30"/>
  <c r="AD1040" i="30"/>
  <c r="AA1041" i="30"/>
  <c r="AD1041" i="30"/>
  <c r="AA1042" i="30"/>
  <c r="AD1042" i="30"/>
  <c r="AA1043" i="30"/>
  <c r="AD1043" i="30"/>
  <c r="AA1044" i="30"/>
  <c r="AD1044" i="30"/>
  <c r="AA1045" i="30"/>
  <c r="AD1045" i="30"/>
  <c r="AA1046" i="30"/>
  <c r="AD1046" i="30"/>
  <c r="AA1047" i="30"/>
  <c r="AD1047" i="30"/>
  <c r="AA1048" i="30"/>
  <c r="AD1048" i="30"/>
  <c r="AA1049" i="30"/>
  <c r="AD1049" i="30"/>
  <c r="AA1050" i="30"/>
  <c r="AD1050" i="30"/>
  <c r="AA1051" i="30"/>
  <c r="AD1051" i="30"/>
  <c r="AA1052" i="30"/>
  <c r="AD1052" i="30"/>
  <c r="AA1053" i="30"/>
  <c r="AD1053" i="30"/>
  <c r="AA1054" i="30"/>
  <c r="AD1054" i="30"/>
  <c r="AA1055" i="30"/>
  <c r="AD1055" i="30"/>
  <c r="AA1056" i="30"/>
  <c r="AD1056" i="30"/>
  <c r="AA1057" i="30"/>
  <c r="AD1057" i="30"/>
  <c r="AA1058" i="30"/>
  <c r="AD1058" i="30"/>
  <c r="AA1059" i="30"/>
  <c r="AD1059" i="30"/>
  <c r="AA1060" i="30"/>
  <c r="AD1060" i="30"/>
  <c r="AA1061" i="30"/>
  <c r="AD1061" i="30"/>
  <c r="AA1062" i="30"/>
  <c r="AD1062" i="30"/>
  <c r="AA1063" i="30"/>
  <c r="AD1063" i="30"/>
  <c r="AA1064" i="30"/>
  <c r="AD1064" i="30"/>
  <c r="AA1065" i="30"/>
  <c r="AD1065" i="30"/>
  <c r="AA1066" i="30"/>
  <c r="AD1066" i="30"/>
  <c r="AA1067" i="30"/>
  <c r="AD1067" i="30"/>
  <c r="AA1068" i="30"/>
  <c r="AD1068" i="30"/>
  <c r="AA1069" i="30"/>
  <c r="AD1069" i="30"/>
  <c r="AA1070" i="30"/>
  <c r="AD1070" i="30"/>
  <c r="AA1071" i="30"/>
  <c r="AD1071" i="30"/>
  <c r="AA1072" i="30"/>
  <c r="AD1072" i="30"/>
  <c r="AA1073" i="30"/>
  <c r="AD1073" i="30"/>
  <c r="AA1074" i="30"/>
  <c r="AD1074" i="30"/>
  <c r="AA1075" i="30"/>
  <c r="AD1075" i="30"/>
  <c r="AA1076" i="30"/>
  <c r="AD1076" i="30"/>
  <c r="AA1077" i="30"/>
  <c r="AD1077" i="30"/>
  <c r="AA1078" i="30"/>
  <c r="AD1078" i="30"/>
  <c r="AA1079" i="30"/>
  <c r="AD1079" i="30"/>
  <c r="AA1080" i="30"/>
  <c r="AD1080" i="30"/>
  <c r="AA1081" i="30"/>
  <c r="AD1081" i="30"/>
  <c r="AA1082" i="30"/>
  <c r="AD1082" i="30"/>
  <c r="AA1083" i="30"/>
  <c r="AD1083" i="30"/>
  <c r="AA1084" i="30"/>
  <c r="AD1084" i="30"/>
  <c r="AA1085" i="30"/>
  <c r="AD1085" i="30"/>
  <c r="AA1086" i="30"/>
  <c r="AD1086" i="30"/>
  <c r="AA1087" i="30"/>
  <c r="AD1087" i="30"/>
  <c r="AA1088" i="30"/>
  <c r="AD1088" i="30"/>
  <c r="AA1089" i="30"/>
  <c r="AD1089" i="30"/>
  <c r="AA1090" i="30"/>
  <c r="AD1090" i="30"/>
  <c r="AA1091" i="30"/>
  <c r="AD1091" i="30"/>
  <c r="AA1092" i="30"/>
  <c r="AD1092" i="30"/>
  <c r="AA1093" i="30"/>
  <c r="AD1093" i="30"/>
  <c r="AA1094" i="30"/>
  <c r="AD1094" i="30"/>
  <c r="AA1095" i="30"/>
  <c r="AD1095" i="30"/>
  <c r="AA1096" i="30"/>
  <c r="AD1096" i="30"/>
  <c r="AA1097" i="30"/>
  <c r="AD1097" i="30"/>
  <c r="AA1098" i="30"/>
  <c r="AD1098" i="30"/>
  <c r="AA1099" i="30"/>
  <c r="AD1099" i="30"/>
  <c r="AA1100" i="30"/>
  <c r="AD1100" i="30"/>
  <c r="AA1101" i="30"/>
  <c r="AD1101" i="30"/>
  <c r="AA1102" i="30"/>
  <c r="AD1102" i="30"/>
  <c r="AA1103" i="30"/>
  <c r="AD1103" i="30"/>
  <c r="AA1104" i="30"/>
  <c r="AD1104" i="30"/>
  <c r="AA1105" i="30"/>
  <c r="AD1105" i="30"/>
  <c r="AA1106" i="30"/>
  <c r="AD1106" i="30"/>
  <c r="AA1107" i="30"/>
  <c r="AD1107" i="30"/>
  <c r="AA1108" i="30"/>
  <c r="AD1108" i="30"/>
  <c r="AA1109" i="30"/>
  <c r="AD1109" i="30"/>
  <c r="AA1110" i="30"/>
  <c r="AD1110" i="30"/>
  <c r="AA1111" i="30"/>
  <c r="AD1111" i="30"/>
  <c r="AA1112" i="30"/>
  <c r="AD1112" i="30"/>
  <c r="AA1113" i="30"/>
  <c r="AD1113" i="30"/>
  <c r="AA1114" i="30"/>
  <c r="AD1114" i="30"/>
  <c r="AA1115" i="30"/>
  <c r="AD1115" i="30"/>
  <c r="AA1116" i="30"/>
  <c r="AD1116" i="30"/>
  <c r="AA1117" i="30"/>
  <c r="AD1117" i="30"/>
  <c r="AA1118" i="30"/>
  <c r="AD1118" i="30"/>
  <c r="AA1119" i="30"/>
  <c r="AD1119" i="30"/>
  <c r="AA1120" i="30"/>
  <c r="AD1120" i="30"/>
  <c r="AA1121" i="30"/>
  <c r="AD1121" i="30"/>
  <c r="AA1122" i="30"/>
  <c r="AD1122" i="30"/>
  <c r="AA1123" i="30"/>
  <c r="AD1123" i="30"/>
  <c r="AA1124" i="30"/>
  <c r="AD1124" i="30"/>
  <c r="AA1125" i="30"/>
  <c r="AD1125" i="30"/>
  <c r="AA1126" i="30"/>
  <c r="AD1126" i="30"/>
  <c r="AA1127" i="30"/>
  <c r="AD1127" i="30"/>
  <c r="AA1128" i="30"/>
  <c r="AD1128" i="30"/>
  <c r="AA1129" i="30"/>
  <c r="AD1129" i="30"/>
  <c r="AA1130" i="30"/>
  <c r="AD1130" i="30"/>
  <c r="AA1131" i="30"/>
  <c r="AD1131" i="30"/>
  <c r="AA1132" i="30"/>
  <c r="AD1132" i="30"/>
  <c r="AA1133" i="30"/>
  <c r="AD1133" i="30"/>
  <c r="AA1134" i="30"/>
  <c r="AD1134" i="30"/>
  <c r="AA1135" i="30"/>
  <c r="AD1135" i="30"/>
  <c r="AA1136" i="30"/>
  <c r="AD1136" i="30"/>
  <c r="AA1137" i="30"/>
  <c r="AD1137" i="30"/>
  <c r="AA1138" i="30"/>
  <c r="AD1138" i="30"/>
  <c r="AA1139" i="30"/>
  <c r="AD1139" i="30"/>
  <c r="AA1140" i="30"/>
  <c r="AD1140" i="30"/>
  <c r="AA1141" i="30"/>
  <c r="AD1141" i="30"/>
  <c r="AA1142" i="30"/>
  <c r="AD1142" i="30"/>
  <c r="AA1143" i="30"/>
  <c r="AD1143" i="30"/>
  <c r="AA1144" i="30"/>
  <c r="AD1144" i="30"/>
  <c r="AA1145" i="30"/>
  <c r="AD1145" i="30"/>
  <c r="AA1146" i="30"/>
  <c r="AD1146" i="30"/>
  <c r="AA1147" i="30"/>
  <c r="AD1147" i="30"/>
  <c r="AA1148" i="30"/>
  <c r="AD1148" i="30"/>
  <c r="AA1149" i="30"/>
  <c r="AD1149" i="30"/>
  <c r="AA1150" i="30"/>
  <c r="AD1150" i="30"/>
  <c r="AA1151" i="30"/>
  <c r="AD1151" i="30"/>
  <c r="AA1152" i="30"/>
  <c r="AD1152" i="30"/>
  <c r="AA1153" i="30"/>
  <c r="AD1153" i="30"/>
  <c r="AA1154" i="30"/>
  <c r="AD1154" i="30"/>
  <c r="AA1155" i="30"/>
  <c r="AD1155" i="30"/>
  <c r="AA1156" i="30"/>
  <c r="AD1156" i="30"/>
  <c r="AA1157" i="30"/>
  <c r="AD1157" i="30"/>
  <c r="AA1158" i="30"/>
  <c r="AD1158" i="30"/>
  <c r="AA1159" i="30"/>
  <c r="AD1159" i="30"/>
  <c r="AA1160" i="30"/>
  <c r="AD1160" i="30"/>
  <c r="AA1161" i="30"/>
  <c r="AD1161" i="30"/>
  <c r="AA1162" i="30"/>
  <c r="AD1162" i="30"/>
  <c r="AA1163" i="30"/>
  <c r="AD1163" i="30"/>
  <c r="AA1164" i="30"/>
  <c r="AD1164" i="30"/>
  <c r="AA1165" i="30"/>
  <c r="AD1165" i="30"/>
  <c r="AA1166" i="30"/>
  <c r="AD1166" i="30"/>
  <c r="AA1167" i="30"/>
  <c r="AD1167" i="30"/>
  <c r="AA1168" i="30"/>
  <c r="AD1168" i="30"/>
  <c r="AA1169" i="30"/>
  <c r="AD1169" i="30"/>
  <c r="AA1170" i="30"/>
  <c r="AD1170" i="30"/>
  <c r="AA1171" i="30"/>
  <c r="AD1171" i="30"/>
  <c r="AA1172" i="30"/>
  <c r="AD1172" i="30"/>
  <c r="AA1173" i="30"/>
  <c r="AD1173" i="30"/>
  <c r="AA1174" i="30"/>
  <c r="AD1174" i="30"/>
  <c r="AA1175" i="30"/>
  <c r="AD1175" i="30"/>
  <c r="AA1176" i="30"/>
  <c r="AD1176" i="30"/>
  <c r="AA1177" i="30"/>
  <c r="AD1177" i="30"/>
  <c r="AA1178" i="30"/>
  <c r="AD1178" i="30"/>
  <c r="AA1179" i="30"/>
  <c r="AD1179" i="30"/>
  <c r="AA1180" i="30"/>
  <c r="AD1180" i="30"/>
  <c r="AA1181" i="30"/>
  <c r="AD1181" i="30"/>
  <c r="AA1182" i="30"/>
  <c r="AD1182" i="30"/>
  <c r="AA1183" i="30"/>
  <c r="AD1183" i="30"/>
  <c r="AA1184" i="30"/>
  <c r="AD1184" i="30"/>
  <c r="AA1185" i="30"/>
  <c r="AD1185" i="30"/>
  <c r="AA1186" i="30"/>
  <c r="AD1186" i="30"/>
  <c r="AA1187" i="30"/>
  <c r="AD1187" i="30"/>
  <c r="AA1188" i="30"/>
  <c r="AD1188" i="30"/>
  <c r="AA1189" i="30"/>
  <c r="AD1189" i="30"/>
  <c r="AA1190" i="30"/>
  <c r="AD1190" i="30"/>
  <c r="AA1191" i="30"/>
  <c r="AD1191" i="30"/>
  <c r="AA1192" i="30"/>
  <c r="AD1192" i="30"/>
  <c r="AA1193" i="30"/>
  <c r="AD1193" i="30"/>
  <c r="AA1194" i="30"/>
  <c r="AD1194" i="30"/>
  <c r="AA1195" i="30"/>
  <c r="AD1195" i="30"/>
  <c r="AA1196" i="30"/>
  <c r="AD1196" i="30"/>
  <c r="AA1197" i="30"/>
  <c r="AD1197" i="30"/>
  <c r="AA1198" i="30"/>
  <c r="AD1198" i="30"/>
  <c r="AA1199" i="30"/>
  <c r="AD1199" i="30"/>
  <c r="AA1200" i="30"/>
  <c r="AD1200" i="30"/>
  <c r="AA1201" i="30"/>
  <c r="AD1201" i="30"/>
  <c r="AA1202" i="30"/>
  <c r="AD1202" i="30"/>
  <c r="AA1203" i="30"/>
  <c r="AD1203" i="30"/>
  <c r="AA1204" i="30"/>
  <c r="AD1204" i="30"/>
  <c r="AA1205" i="30"/>
  <c r="AD1205" i="30"/>
  <c r="AA1206" i="30"/>
  <c r="AD1206" i="30"/>
  <c r="AA1207" i="30"/>
  <c r="AD1207" i="30"/>
  <c r="AA1208" i="30"/>
  <c r="AD1208" i="30"/>
  <c r="AA1209" i="30"/>
  <c r="AD1209" i="30"/>
  <c r="AA1210" i="30"/>
  <c r="AD1210" i="30"/>
  <c r="AA1211" i="30"/>
  <c r="AD1211" i="30"/>
  <c r="AA1212" i="30"/>
  <c r="AD1212" i="30"/>
  <c r="AA1213" i="30"/>
  <c r="AD1213" i="30"/>
  <c r="AA1214" i="30"/>
  <c r="AD1214" i="30"/>
  <c r="AA1215" i="30"/>
  <c r="AD1215" i="30"/>
  <c r="AA1216" i="30"/>
  <c r="AD1216" i="30"/>
  <c r="AA1217" i="30"/>
  <c r="AD1217" i="30"/>
  <c r="AA1218" i="30"/>
  <c r="AD1218" i="30"/>
  <c r="AA1219" i="30"/>
  <c r="AD1219" i="30"/>
  <c r="AA1220" i="30"/>
  <c r="AD1220" i="30"/>
  <c r="AA1221" i="30"/>
  <c r="AD1221" i="30"/>
  <c r="AA1222" i="30"/>
  <c r="AD1222" i="30"/>
  <c r="AA1223" i="30"/>
  <c r="AD1223" i="30"/>
  <c r="AA1224" i="30"/>
  <c r="AD1224" i="30"/>
  <c r="AA1225" i="30"/>
  <c r="AD1225" i="30"/>
  <c r="AA1226" i="30"/>
  <c r="AD1226" i="30"/>
  <c r="AA1227" i="30"/>
  <c r="AD1227" i="30"/>
  <c r="AA1228" i="30"/>
  <c r="AD1228" i="30"/>
  <c r="AA1229" i="30"/>
  <c r="AD1229" i="30"/>
  <c r="AA1230" i="30"/>
  <c r="AD1230" i="30"/>
  <c r="AA1231" i="30"/>
  <c r="AD1231" i="30"/>
  <c r="AA1232" i="30"/>
  <c r="AD1232" i="30"/>
  <c r="AA1233" i="30"/>
  <c r="AD1233" i="30"/>
  <c r="AA1234" i="30"/>
  <c r="AD1234" i="30"/>
  <c r="AA1235" i="30"/>
  <c r="AD1235" i="30"/>
  <c r="AA1236" i="30"/>
  <c r="AD1236" i="30"/>
  <c r="AA1237" i="30"/>
  <c r="AD1237" i="30"/>
  <c r="AA1238" i="30"/>
  <c r="AD1238" i="30"/>
  <c r="AA1239" i="30"/>
  <c r="AD1239" i="30"/>
  <c r="AA1240" i="30"/>
  <c r="AD1240" i="30"/>
  <c r="AA1241" i="30"/>
  <c r="AD1241" i="30"/>
  <c r="AA1242" i="30"/>
  <c r="AD1242" i="30"/>
  <c r="AA1243" i="30"/>
  <c r="AD1243" i="30"/>
  <c r="AA1244" i="30"/>
  <c r="AD1244" i="30"/>
  <c r="AA1245" i="30"/>
  <c r="AD1245" i="30"/>
  <c r="AA1246" i="30"/>
  <c r="AD1246" i="30"/>
  <c r="AA1247" i="30"/>
  <c r="AD1247" i="30"/>
  <c r="AA1248" i="30"/>
  <c r="AD1248" i="30"/>
  <c r="AA1249" i="30"/>
  <c r="AD1249" i="30"/>
  <c r="AA1250" i="30"/>
  <c r="AD1250" i="30"/>
  <c r="AA1251" i="30"/>
  <c r="AD1251" i="30"/>
  <c r="AA1252" i="30"/>
  <c r="AD1252" i="30"/>
  <c r="AA1253" i="30"/>
  <c r="AD1253" i="30"/>
  <c r="AA1254" i="30"/>
  <c r="AD1254" i="30"/>
  <c r="AA1255" i="30"/>
  <c r="AD1255" i="30"/>
  <c r="AA1256" i="30"/>
  <c r="AD1256" i="30"/>
  <c r="AA1257" i="30"/>
  <c r="AD1257" i="30"/>
  <c r="AA1258" i="30"/>
  <c r="AD1258" i="30"/>
  <c r="AA1259" i="30"/>
  <c r="AD1259" i="30"/>
  <c r="AA1260" i="30"/>
  <c r="AD1260" i="30"/>
  <c r="AA1261" i="30"/>
  <c r="AD1261" i="30"/>
  <c r="AK4" i="30"/>
  <c r="AL3" i="30"/>
  <c r="AK3" i="30"/>
  <c r="AK2" i="30"/>
  <c r="AB760" i="30"/>
  <c r="AB761" i="30"/>
  <c r="AB762" i="30"/>
  <c r="AB763" i="30"/>
  <c r="AB764" i="30"/>
  <c r="AB765" i="30"/>
  <c r="AB766" i="30"/>
  <c r="AB767" i="30"/>
  <c r="AB768" i="30"/>
  <c r="AB769" i="30"/>
  <c r="AB770" i="30"/>
  <c r="AB771" i="30"/>
  <c r="AB772" i="30"/>
  <c r="AB773" i="30"/>
  <c r="AB774" i="30"/>
  <c r="AB775" i="30"/>
  <c r="AB776" i="30"/>
  <c r="AB777" i="30"/>
  <c r="AB778" i="30"/>
  <c r="AB779" i="30"/>
  <c r="AB780" i="30"/>
  <c r="AB781" i="30"/>
  <c r="AB782" i="30"/>
  <c r="AB783" i="30"/>
  <c r="AB784" i="30"/>
  <c r="AB785" i="30"/>
  <c r="AB786" i="30"/>
  <c r="AB787" i="30"/>
  <c r="AB788" i="30"/>
  <c r="AB789" i="30"/>
  <c r="AB790" i="30"/>
  <c r="AB791" i="30"/>
  <c r="AB792" i="30"/>
  <c r="AB793" i="30"/>
  <c r="AB794" i="30"/>
  <c r="AB795" i="30"/>
  <c r="AB796" i="30"/>
  <c r="AB797" i="30"/>
  <c r="AB798" i="30"/>
  <c r="AB799" i="30"/>
  <c r="AB800" i="30"/>
  <c r="AB801" i="30"/>
  <c r="AB802" i="30"/>
  <c r="AB803" i="30"/>
  <c r="AB804" i="30"/>
  <c r="AB805" i="30"/>
  <c r="AB806" i="30"/>
  <c r="AB807" i="30"/>
  <c r="AB808" i="30"/>
  <c r="AB809" i="30"/>
  <c r="AB810" i="30"/>
  <c r="AB811" i="30"/>
  <c r="AB812" i="30"/>
  <c r="AB813" i="30"/>
  <c r="AB814" i="30"/>
  <c r="AB815" i="30"/>
  <c r="AB816" i="30"/>
  <c r="AB817" i="30"/>
  <c r="AB818" i="30"/>
  <c r="AB819" i="30"/>
  <c r="AB820" i="30"/>
  <c r="AB821" i="30"/>
  <c r="AB822" i="30"/>
  <c r="AB823" i="30"/>
  <c r="AB824" i="30"/>
  <c r="AB825" i="30"/>
  <c r="AB826" i="30"/>
  <c r="AB827" i="30"/>
  <c r="AB828" i="30"/>
  <c r="AB829" i="30"/>
  <c r="AB830" i="30"/>
  <c r="AB831" i="30"/>
  <c r="AB832" i="30"/>
  <c r="AB833" i="30"/>
  <c r="AB834" i="30"/>
  <c r="AB835" i="30"/>
  <c r="AB836" i="30"/>
  <c r="AB837" i="30"/>
  <c r="AB838" i="30"/>
  <c r="AB839" i="30"/>
  <c r="AB840" i="30"/>
  <c r="AB841" i="30"/>
  <c r="AB842" i="30"/>
  <c r="AB843" i="30"/>
  <c r="AB844" i="30"/>
  <c r="AB845" i="30"/>
  <c r="AB846" i="30"/>
  <c r="AB847" i="30"/>
  <c r="AB848" i="30"/>
  <c r="AB849" i="30"/>
  <c r="AB850" i="30"/>
  <c r="AB851" i="30"/>
  <c r="AB852" i="30"/>
  <c r="AB853" i="30"/>
  <c r="AB854" i="30"/>
  <c r="AB855" i="30"/>
  <c r="AB856" i="30"/>
  <c r="AB857" i="30"/>
  <c r="AB858" i="30"/>
  <c r="AB859" i="30"/>
  <c r="AB860" i="30"/>
  <c r="AB861" i="30"/>
  <c r="AB862" i="30"/>
  <c r="AB863" i="30"/>
  <c r="AB864" i="30"/>
  <c r="AB865" i="30"/>
  <c r="AB866" i="30"/>
  <c r="AB867" i="30"/>
  <c r="AB868" i="30"/>
  <c r="AB869" i="30"/>
  <c r="AB870" i="30"/>
  <c r="AB871" i="30"/>
  <c r="AB872" i="30"/>
  <c r="AB873" i="30"/>
  <c r="AB874" i="30"/>
  <c r="AB875" i="30"/>
  <c r="AB876" i="30"/>
  <c r="AB877" i="30"/>
  <c r="AB878" i="30"/>
  <c r="AB879" i="30"/>
  <c r="AB880" i="30"/>
  <c r="AB881" i="30"/>
  <c r="AB882" i="30"/>
  <c r="AB883" i="30"/>
  <c r="AB884" i="30"/>
  <c r="AB885" i="30"/>
  <c r="AB886" i="30"/>
  <c r="AB887" i="30"/>
  <c r="AB888" i="30"/>
  <c r="AB889" i="30"/>
  <c r="AB890" i="30"/>
  <c r="AB891" i="30"/>
  <c r="AB892" i="30"/>
  <c r="AB893" i="30"/>
  <c r="AB894" i="30"/>
  <c r="AB895" i="30"/>
  <c r="AB896" i="30"/>
  <c r="AB897" i="30"/>
  <c r="AB898" i="30"/>
  <c r="AB899" i="30"/>
  <c r="AB900" i="30"/>
  <c r="AB901" i="30"/>
  <c r="AB902" i="30"/>
  <c r="AB903" i="30"/>
  <c r="AB904" i="30"/>
  <c r="AB905" i="30"/>
  <c r="AB906" i="30"/>
  <c r="AB907" i="30"/>
  <c r="AB908" i="30"/>
  <c r="AB909" i="30"/>
  <c r="AB910" i="30"/>
  <c r="AB911" i="30"/>
  <c r="AB912" i="30"/>
  <c r="AB913" i="30"/>
  <c r="AB914" i="30"/>
  <c r="AB915" i="30"/>
  <c r="AB916" i="30"/>
  <c r="AB917" i="30"/>
  <c r="AB918" i="30"/>
  <c r="AB919" i="30"/>
  <c r="AB920" i="30"/>
  <c r="AB921" i="30"/>
  <c r="AB922" i="30"/>
  <c r="AB923" i="30"/>
  <c r="AB924" i="30"/>
  <c r="AB925" i="30"/>
  <c r="AB926" i="30"/>
  <c r="AB927" i="30"/>
  <c r="AB928" i="30"/>
  <c r="AB929" i="30"/>
  <c r="AB930" i="30"/>
  <c r="AB931" i="30"/>
  <c r="AB932" i="30"/>
  <c r="AB933" i="30"/>
  <c r="AB934" i="30"/>
  <c r="AB935" i="30"/>
  <c r="AB936" i="30"/>
  <c r="AB937" i="30"/>
  <c r="AB938" i="30"/>
  <c r="AB939" i="30"/>
  <c r="AB940" i="30"/>
  <c r="AB941" i="30"/>
  <c r="AB942" i="30"/>
  <c r="AB943" i="30"/>
  <c r="AB944" i="30"/>
  <c r="AB945" i="30"/>
  <c r="AB946" i="30"/>
  <c r="AB947" i="30"/>
  <c r="AB948" i="30"/>
  <c r="AB949" i="30"/>
  <c r="AB950" i="30"/>
  <c r="AB951" i="30"/>
  <c r="AB952" i="30"/>
  <c r="AB953" i="30"/>
  <c r="AB954" i="30"/>
  <c r="AB955" i="30"/>
  <c r="AB956" i="30"/>
  <c r="AB957" i="30"/>
  <c r="AB958" i="30"/>
  <c r="AB959" i="30"/>
  <c r="AB960" i="30"/>
  <c r="AB961" i="30"/>
  <c r="AB962" i="30"/>
  <c r="AB963" i="30"/>
  <c r="AB964" i="30"/>
  <c r="AB965" i="30"/>
  <c r="AB966" i="30"/>
  <c r="AB967" i="30"/>
  <c r="AB968" i="30"/>
  <c r="AB969" i="30"/>
  <c r="AB970" i="30"/>
  <c r="AB971" i="30"/>
  <c r="AB972" i="30"/>
  <c r="AB973" i="30"/>
  <c r="AB974" i="30"/>
  <c r="AB975" i="30"/>
  <c r="AB976" i="30"/>
  <c r="AB977" i="30"/>
  <c r="AB978" i="30"/>
  <c r="AB979" i="30"/>
  <c r="AB980" i="30"/>
  <c r="AB981" i="30"/>
  <c r="AB982" i="30"/>
  <c r="AB983" i="30"/>
  <c r="AB984" i="30"/>
  <c r="AB985" i="30"/>
  <c r="AB986" i="30"/>
  <c r="AB987" i="30"/>
  <c r="AB988" i="30"/>
  <c r="AB989" i="30"/>
  <c r="AB990" i="30"/>
  <c r="AB991" i="30"/>
  <c r="AB992" i="30"/>
  <c r="AB993" i="30"/>
  <c r="AB994" i="30"/>
  <c r="AB995" i="30"/>
  <c r="AB996" i="30"/>
  <c r="AB997" i="30"/>
  <c r="AB998" i="30"/>
  <c r="AB999" i="30"/>
  <c r="AB1000" i="30"/>
  <c r="AB1001" i="30"/>
  <c r="AB1002" i="30"/>
  <c r="AB1003" i="30"/>
  <c r="AB1004" i="30"/>
  <c r="AB1005" i="30"/>
  <c r="AB1006" i="30"/>
  <c r="AB1007" i="30"/>
  <c r="AB1008" i="30"/>
  <c r="AB1009" i="30"/>
  <c r="AB1010" i="30"/>
  <c r="AB1011" i="30"/>
  <c r="AB1012" i="30"/>
  <c r="AB1013" i="30"/>
  <c r="AB1014" i="30"/>
  <c r="AB1015" i="30"/>
  <c r="AB1016" i="30"/>
  <c r="AB1017" i="30"/>
  <c r="AB1018" i="30"/>
  <c r="AB1019" i="30"/>
  <c r="AB1020" i="30"/>
  <c r="AB1021" i="30"/>
  <c r="AB1022" i="30"/>
  <c r="AB1023" i="30"/>
  <c r="AB1024" i="30"/>
  <c r="AB1025" i="30"/>
  <c r="AB1026" i="30"/>
  <c r="AB1027" i="30"/>
  <c r="AB1028" i="30"/>
  <c r="AB1029" i="30"/>
  <c r="AB1030" i="30"/>
  <c r="AB1031" i="30"/>
  <c r="AB1032" i="30"/>
  <c r="AB1033" i="30"/>
  <c r="AB1034" i="30"/>
  <c r="AB1035" i="30"/>
  <c r="AB1036" i="30"/>
  <c r="AB1037" i="30"/>
  <c r="AB1038" i="30"/>
  <c r="AB1039" i="30"/>
  <c r="AB1040" i="30"/>
  <c r="AB1041" i="30"/>
  <c r="AB1042" i="30"/>
  <c r="AB1043" i="30"/>
  <c r="AB1044" i="30"/>
  <c r="AB1045" i="30"/>
  <c r="AB1046" i="30"/>
  <c r="AB1047" i="30"/>
  <c r="AB1048" i="30"/>
  <c r="AB1049" i="30"/>
  <c r="AB1050" i="30"/>
  <c r="AB1051" i="30"/>
  <c r="AB1052" i="30"/>
  <c r="AB1053" i="30"/>
  <c r="AB1054" i="30"/>
  <c r="AB1055" i="30"/>
  <c r="AB1056" i="30"/>
  <c r="AB1057" i="30"/>
  <c r="AB1058" i="30"/>
  <c r="AB1059" i="30"/>
  <c r="AB1060" i="30"/>
  <c r="AB1061" i="30"/>
  <c r="AB1062" i="30"/>
  <c r="AB1063" i="30"/>
  <c r="AB1064" i="30"/>
  <c r="AB1065" i="30"/>
  <c r="AB1066" i="30"/>
  <c r="AB1067" i="30"/>
  <c r="AB1068" i="30"/>
  <c r="AB1069" i="30"/>
  <c r="AB1070" i="30"/>
  <c r="AB1071" i="30"/>
  <c r="AB1072" i="30"/>
  <c r="AB1073" i="30"/>
  <c r="AB1074" i="30"/>
  <c r="AB1075" i="30"/>
  <c r="AB1076" i="30"/>
  <c r="AB1077" i="30"/>
  <c r="AB1078" i="30"/>
  <c r="AB1079" i="30"/>
  <c r="AB1080" i="30"/>
  <c r="AB1081" i="30"/>
  <c r="AB1082" i="30"/>
  <c r="AB1083" i="30"/>
  <c r="AB1084" i="30"/>
  <c r="AB1085" i="30"/>
  <c r="AB1086" i="30"/>
  <c r="AB1087" i="30"/>
  <c r="AB1088" i="30"/>
  <c r="AB1089" i="30"/>
  <c r="AB1090" i="30"/>
  <c r="AB1091" i="30"/>
  <c r="AB1092" i="30"/>
  <c r="AB1093" i="30"/>
  <c r="AB1094" i="30"/>
  <c r="AB1095" i="30"/>
  <c r="AB1096" i="30"/>
  <c r="AB1097" i="30"/>
  <c r="AB1098" i="30"/>
  <c r="AB1099" i="30"/>
  <c r="AB1100" i="30"/>
  <c r="AB1101" i="30"/>
  <c r="AB1102" i="30"/>
  <c r="AB1103" i="30"/>
  <c r="AB1104" i="30"/>
  <c r="AB1105" i="30"/>
  <c r="AB1106" i="30"/>
  <c r="AB1107" i="30"/>
  <c r="AB1108" i="30"/>
  <c r="AB1109" i="30"/>
  <c r="AB1110" i="30"/>
  <c r="AB1111" i="30"/>
  <c r="AB1112" i="30"/>
  <c r="AB1113" i="30"/>
  <c r="AB1114" i="30"/>
  <c r="AB1115" i="30"/>
  <c r="AB1116" i="30"/>
  <c r="AB1117" i="30"/>
  <c r="AB1118" i="30"/>
  <c r="AB1119" i="30"/>
  <c r="AB1120" i="30"/>
  <c r="AB1121" i="30"/>
  <c r="AB1122" i="30"/>
  <c r="AB1123" i="30"/>
  <c r="AB1124" i="30"/>
  <c r="AB1125" i="30"/>
  <c r="AB1126" i="30"/>
  <c r="AB1127" i="30"/>
  <c r="AB1128" i="30"/>
  <c r="AB1129" i="30"/>
  <c r="AB1130" i="30"/>
  <c r="AB1131" i="30"/>
  <c r="AB1132" i="30"/>
  <c r="AB1133" i="30"/>
  <c r="AB1134" i="30"/>
  <c r="AB1135" i="30"/>
  <c r="AB1136" i="30"/>
  <c r="AB1137" i="30"/>
  <c r="AB1138" i="30"/>
  <c r="AB1139" i="30"/>
  <c r="AB1140" i="30"/>
  <c r="AB1141" i="30"/>
  <c r="AB1142" i="30"/>
  <c r="AB1143" i="30"/>
  <c r="AB1144" i="30"/>
  <c r="AB1145" i="30"/>
  <c r="AB1146" i="30"/>
  <c r="AB1147" i="30"/>
  <c r="AB1148" i="30"/>
  <c r="AB1149" i="30"/>
  <c r="AB1150" i="30"/>
  <c r="AB1151" i="30"/>
  <c r="AB1152" i="30"/>
  <c r="AB1153" i="30"/>
  <c r="AB1154" i="30"/>
  <c r="AB1155" i="30"/>
  <c r="AB1156" i="30"/>
  <c r="AB1157" i="30"/>
  <c r="AB1158" i="30"/>
  <c r="AB1159" i="30"/>
  <c r="AB1160" i="30"/>
  <c r="AB1161" i="30"/>
  <c r="AB1162" i="30"/>
  <c r="AB1163" i="30"/>
  <c r="AB1164" i="30"/>
  <c r="AB1165" i="30"/>
  <c r="AB1166" i="30"/>
  <c r="AB1167" i="30"/>
  <c r="AB1168" i="30"/>
  <c r="AB1169" i="30"/>
  <c r="AB1170" i="30"/>
  <c r="AB1171" i="30"/>
  <c r="AB1172" i="30"/>
  <c r="AB1173" i="30"/>
  <c r="AB1174" i="30"/>
  <c r="AB1175" i="30"/>
  <c r="AB1176" i="30"/>
  <c r="AB1177" i="30"/>
  <c r="AB1178" i="30"/>
  <c r="AB1179" i="30"/>
  <c r="AB1180" i="30"/>
  <c r="AB1181" i="30"/>
  <c r="AB1182" i="30"/>
  <c r="AB1183" i="30"/>
  <c r="AB1184" i="30"/>
  <c r="AB1185" i="30"/>
  <c r="AB1186" i="30"/>
  <c r="AB1187" i="30"/>
  <c r="AB1188" i="30"/>
  <c r="AB1189" i="30"/>
  <c r="AB1190" i="30"/>
  <c r="AB1191" i="30"/>
  <c r="AB1192" i="30"/>
  <c r="AB1193" i="30"/>
  <c r="AB1194" i="30"/>
  <c r="AB1195" i="30"/>
  <c r="AB1196" i="30"/>
  <c r="AB1197" i="30"/>
  <c r="AB1198" i="30"/>
  <c r="AB1199" i="30"/>
  <c r="AB1200" i="30"/>
  <c r="AB1201" i="30"/>
  <c r="AB1202" i="30"/>
  <c r="AB1203" i="30"/>
  <c r="AB1204" i="30"/>
  <c r="AB1205" i="30"/>
  <c r="AB1206" i="30"/>
  <c r="AB1207" i="30"/>
  <c r="AB1208" i="30"/>
  <c r="AB1209" i="30"/>
  <c r="AB1210" i="30"/>
  <c r="AB1211" i="30"/>
  <c r="AB1212" i="30"/>
  <c r="AB1213" i="30"/>
  <c r="AB1214" i="30"/>
  <c r="AB1215" i="30"/>
  <c r="AB1216" i="30"/>
  <c r="AB1217" i="30"/>
  <c r="AB1218" i="30"/>
  <c r="AB1219" i="30"/>
  <c r="AB1220" i="30"/>
  <c r="AB1221" i="30"/>
  <c r="AB1222" i="30"/>
  <c r="AB1223" i="30"/>
  <c r="AB1224" i="30"/>
  <c r="AB1225" i="30"/>
  <c r="AB1226" i="30"/>
  <c r="AB1227" i="30"/>
  <c r="AB1228" i="30"/>
  <c r="AB1229" i="30"/>
  <c r="AB1230" i="30"/>
  <c r="AB1231" i="30"/>
  <c r="AB1232" i="30"/>
  <c r="AB1233" i="30"/>
  <c r="AB1234" i="30"/>
  <c r="AB1235" i="30"/>
  <c r="AB1236" i="30"/>
  <c r="AB1237" i="30"/>
  <c r="AB1238" i="30"/>
  <c r="AB1239" i="30"/>
  <c r="AB1240" i="30"/>
  <c r="AB1241" i="30"/>
  <c r="AB1242" i="30"/>
  <c r="AB1243" i="30"/>
  <c r="AB1244" i="30"/>
  <c r="AB1245" i="30"/>
  <c r="AB1246" i="30"/>
  <c r="AB1247" i="30"/>
  <c r="AB1248" i="30"/>
  <c r="AB1249" i="30"/>
  <c r="AB1250" i="30"/>
  <c r="AB1251" i="30"/>
  <c r="AB1252" i="30"/>
  <c r="AB1253" i="30"/>
  <c r="AB1254" i="30"/>
  <c r="AB1255" i="30"/>
  <c r="AB1256" i="30"/>
  <c r="AB1257" i="30"/>
  <c r="AB1258" i="30"/>
  <c r="AB1259" i="30"/>
  <c r="AB1260" i="30"/>
  <c r="AC3" i="30"/>
  <c r="AC4" i="30"/>
  <c r="AD3" i="30"/>
  <c r="AC2" i="30"/>
  <c r="V4" i="30"/>
  <c r="V5" i="30"/>
  <c r="V6" i="30"/>
  <c r="V7" i="30"/>
  <c r="V8" i="30"/>
  <c r="V9" i="30"/>
  <c r="V10" i="30"/>
  <c r="V11" i="30"/>
  <c r="V12" i="30"/>
  <c r="V13" i="30"/>
  <c r="V14" i="30"/>
  <c r="V15" i="30"/>
  <c r="V16" i="30"/>
  <c r="V17" i="30"/>
  <c r="V18" i="30"/>
  <c r="V19" i="30"/>
  <c r="V20" i="30"/>
  <c r="V21" i="30"/>
  <c r="V22" i="30"/>
  <c r="V23" i="30"/>
  <c r="V24" i="30"/>
  <c r="V25" i="30"/>
  <c r="V26" i="30"/>
  <c r="V27" i="30"/>
  <c r="V28" i="30"/>
  <c r="V29" i="30"/>
  <c r="V30" i="30"/>
  <c r="V31" i="30"/>
  <c r="V32" i="30"/>
  <c r="V33" i="30"/>
  <c r="V34" i="30"/>
  <c r="V35" i="30"/>
  <c r="V36" i="30"/>
  <c r="V37" i="30"/>
  <c r="V38" i="30"/>
  <c r="V39" i="30"/>
  <c r="V40" i="30"/>
  <c r="V41" i="30"/>
  <c r="V42" i="30"/>
  <c r="V43" i="30"/>
  <c r="V44" i="30"/>
  <c r="V45" i="30"/>
  <c r="V46" i="30"/>
  <c r="V47" i="30"/>
  <c r="V48" i="30"/>
  <c r="V49" i="30"/>
  <c r="V50" i="30"/>
  <c r="V51" i="30"/>
  <c r="V52" i="30"/>
  <c r="V53" i="30"/>
  <c r="V54" i="30"/>
  <c r="V55" i="30"/>
  <c r="V56" i="30"/>
  <c r="V57" i="30"/>
  <c r="V58" i="30"/>
  <c r="V59" i="30"/>
  <c r="V60" i="30"/>
  <c r="V61" i="30"/>
  <c r="V62" i="30"/>
  <c r="V63" i="30"/>
  <c r="V64" i="30"/>
  <c r="V65" i="30"/>
  <c r="V66" i="30"/>
  <c r="V67" i="30"/>
  <c r="V68" i="30"/>
  <c r="V69" i="30"/>
  <c r="V70" i="30"/>
  <c r="V71" i="30"/>
  <c r="V72" i="30"/>
  <c r="V73" i="30"/>
  <c r="V74" i="30"/>
  <c r="V75" i="30"/>
  <c r="V76" i="30"/>
  <c r="V77" i="30"/>
  <c r="V78" i="30"/>
  <c r="V79" i="30"/>
  <c r="V80" i="30"/>
  <c r="V81" i="30"/>
  <c r="V82" i="30"/>
  <c r="V83" i="30"/>
  <c r="V84" i="30"/>
  <c r="V85" i="30"/>
  <c r="V86" i="30"/>
  <c r="V87" i="30"/>
  <c r="V88" i="30"/>
  <c r="V89" i="30"/>
  <c r="V90" i="30"/>
  <c r="V91" i="30"/>
  <c r="V92" i="30"/>
  <c r="V93" i="30"/>
  <c r="V94" i="30"/>
  <c r="V95" i="30"/>
  <c r="V96" i="30"/>
  <c r="V97" i="30"/>
  <c r="V98" i="30"/>
  <c r="V99" i="30"/>
  <c r="V100" i="30"/>
  <c r="V101" i="30"/>
  <c r="V102" i="30"/>
  <c r="V103" i="30"/>
  <c r="V104" i="30"/>
  <c r="V105" i="30"/>
  <c r="V106" i="30"/>
  <c r="V107" i="30"/>
  <c r="V108" i="30"/>
  <c r="V109" i="30"/>
  <c r="V110" i="30"/>
  <c r="V111" i="30"/>
  <c r="V112" i="30"/>
  <c r="V113" i="30"/>
  <c r="V114" i="30"/>
  <c r="V115" i="30"/>
  <c r="V116" i="30"/>
  <c r="V117" i="30"/>
  <c r="V118" i="30"/>
  <c r="V119" i="30"/>
  <c r="V120" i="30"/>
  <c r="V121" i="30"/>
  <c r="V122" i="30"/>
  <c r="V123" i="30"/>
  <c r="V124" i="30"/>
  <c r="V125" i="30"/>
  <c r="V126" i="30"/>
  <c r="V127" i="30"/>
  <c r="V128" i="30"/>
  <c r="V129" i="30"/>
  <c r="V130" i="30"/>
  <c r="V131" i="30"/>
  <c r="V132" i="30"/>
  <c r="V133" i="30"/>
  <c r="V134" i="30"/>
  <c r="V135" i="30"/>
  <c r="V136" i="30"/>
  <c r="V137" i="30"/>
  <c r="V138" i="30"/>
  <c r="V139" i="30"/>
  <c r="V140" i="30"/>
  <c r="V141" i="30"/>
  <c r="V142" i="30"/>
  <c r="V143" i="30"/>
  <c r="V144" i="30"/>
  <c r="V145" i="30"/>
  <c r="V146" i="30"/>
  <c r="V147" i="30"/>
  <c r="V148" i="30"/>
  <c r="V149" i="30"/>
  <c r="V150" i="30"/>
  <c r="V151" i="30"/>
  <c r="V152" i="30"/>
  <c r="V153" i="30"/>
  <c r="V154" i="30"/>
  <c r="V155" i="30"/>
  <c r="V156" i="30"/>
  <c r="V157" i="30"/>
  <c r="V158" i="30"/>
  <c r="V159" i="30"/>
  <c r="V160" i="30"/>
  <c r="V161" i="30"/>
  <c r="V162" i="30"/>
  <c r="V163" i="30"/>
  <c r="V164" i="30"/>
  <c r="V165" i="30"/>
  <c r="V166" i="30"/>
  <c r="V167" i="30"/>
  <c r="V168" i="30"/>
  <c r="V169" i="30"/>
  <c r="V170" i="30"/>
  <c r="V171" i="30"/>
  <c r="V172" i="30"/>
  <c r="V173" i="30"/>
  <c r="V174" i="30"/>
  <c r="V175" i="30"/>
  <c r="V176" i="30"/>
  <c r="V177" i="30"/>
  <c r="V178" i="30"/>
  <c r="V179" i="30"/>
  <c r="V180" i="30"/>
  <c r="V181" i="30"/>
  <c r="V182" i="30"/>
  <c r="V183" i="30"/>
  <c r="V184" i="30"/>
  <c r="V185" i="30"/>
  <c r="V186" i="30"/>
  <c r="V187" i="30"/>
  <c r="V188" i="30"/>
  <c r="V189" i="30"/>
  <c r="V190" i="30"/>
  <c r="V191" i="30"/>
  <c r="V192" i="30"/>
  <c r="V193" i="30"/>
  <c r="V194" i="30"/>
  <c r="V195" i="30"/>
  <c r="V196" i="30"/>
  <c r="V197" i="30"/>
  <c r="V198" i="30"/>
  <c r="V199" i="30"/>
  <c r="V200" i="30"/>
  <c r="V201" i="30"/>
  <c r="V202" i="30"/>
  <c r="V203" i="30"/>
  <c r="V204" i="30"/>
  <c r="V205" i="30"/>
  <c r="V206" i="30"/>
  <c r="V207" i="30"/>
  <c r="V208" i="30"/>
  <c r="V209" i="30"/>
  <c r="V210" i="30"/>
  <c r="V211" i="30"/>
  <c r="V212" i="30"/>
  <c r="V213" i="30"/>
  <c r="V214" i="30"/>
  <c r="V215" i="30"/>
  <c r="V216" i="30"/>
  <c r="V217" i="30"/>
  <c r="V218" i="30"/>
  <c r="V219" i="30"/>
  <c r="V220" i="30"/>
  <c r="V221" i="30"/>
  <c r="V222" i="30"/>
  <c r="V223" i="30"/>
  <c r="V224" i="30"/>
  <c r="V225" i="30"/>
  <c r="V226" i="30"/>
  <c r="V227" i="30"/>
  <c r="V228" i="30"/>
  <c r="V229" i="30"/>
  <c r="V230" i="30"/>
  <c r="V231" i="30"/>
  <c r="V232" i="30"/>
  <c r="V233" i="30"/>
  <c r="V234" i="30"/>
  <c r="V235" i="30"/>
  <c r="V236" i="30"/>
  <c r="V237" i="30"/>
  <c r="V238" i="30"/>
  <c r="V239" i="30"/>
  <c r="V240" i="30"/>
  <c r="V241" i="30"/>
  <c r="V242" i="30"/>
  <c r="V243" i="30"/>
  <c r="V244" i="30"/>
  <c r="V245" i="30"/>
  <c r="V246" i="30"/>
  <c r="V247" i="30"/>
  <c r="V248" i="30"/>
  <c r="V249" i="30"/>
  <c r="V250" i="30"/>
  <c r="V251" i="30"/>
  <c r="V252" i="30"/>
  <c r="V253" i="30"/>
  <c r="V254" i="30"/>
  <c r="V255" i="30"/>
  <c r="V256" i="30"/>
  <c r="V257" i="30"/>
  <c r="V258" i="30"/>
  <c r="V259" i="30"/>
  <c r="V260" i="30"/>
  <c r="V261" i="30"/>
  <c r="V262" i="30"/>
  <c r="V263" i="30"/>
  <c r="V264" i="30"/>
  <c r="V265" i="30"/>
  <c r="V266" i="30"/>
  <c r="V267" i="30"/>
  <c r="V268" i="30"/>
  <c r="V269" i="30"/>
  <c r="V270" i="30"/>
  <c r="V271" i="30"/>
  <c r="V272" i="30"/>
  <c r="V273" i="30"/>
  <c r="V274" i="30"/>
  <c r="V275" i="30"/>
  <c r="V276" i="30"/>
  <c r="V277" i="30"/>
  <c r="V278" i="30"/>
  <c r="V279" i="30"/>
  <c r="V280" i="30"/>
  <c r="V281" i="30"/>
  <c r="V282" i="30"/>
  <c r="V283" i="30"/>
  <c r="V284" i="30"/>
  <c r="V285" i="30"/>
  <c r="V286" i="30"/>
  <c r="V287" i="30"/>
  <c r="V288" i="30"/>
  <c r="V289" i="30"/>
  <c r="V290" i="30"/>
  <c r="V291" i="30"/>
  <c r="V292" i="30"/>
  <c r="V293" i="30"/>
  <c r="V294" i="30"/>
  <c r="V295" i="30"/>
  <c r="V296" i="30"/>
  <c r="V297" i="30"/>
  <c r="V298" i="30"/>
  <c r="V299" i="30"/>
  <c r="V300" i="30"/>
  <c r="V301" i="30"/>
  <c r="V302" i="30"/>
  <c r="V303" i="30"/>
  <c r="V304" i="30"/>
  <c r="V305" i="30"/>
  <c r="V306" i="30"/>
  <c r="V307" i="30"/>
  <c r="V308" i="30"/>
  <c r="V309" i="30"/>
  <c r="V310" i="30"/>
  <c r="V311" i="30"/>
  <c r="V312" i="30"/>
  <c r="V313" i="30"/>
  <c r="V314" i="30"/>
  <c r="V315" i="30"/>
  <c r="V316" i="30"/>
  <c r="V317" i="30"/>
  <c r="V318" i="30"/>
  <c r="V319" i="30"/>
  <c r="V320" i="30"/>
  <c r="V321" i="30"/>
  <c r="V322" i="30"/>
  <c r="V323" i="30"/>
  <c r="V324" i="30"/>
  <c r="V325" i="30"/>
  <c r="V326" i="30"/>
  <c r="V327" i="30"/>
  <c r="V328" i="30"/>
  <c r="V329" i="30"/>
  <c r="V330" i="30"/>
  <c r="V331" i="30"/>
  <c r="V332" i="30"/>
  <c r="V333" i="30"/>
  <c r="V334" i="30"/>
  <c r="V335" i="30"/>
  <c r="V336" i="30"/>
  <c r="V337" i="30"/>
  <c r="V338" i="30"/>
  <c r="V339" i="30"/>
  <c r="V340" i="30"/>
  <c r="V341" i="30"/>
  <c r="V342" i="30"/>
  <c r="V343" i="30"/>
  <c r="V344" i="30"/>
  <c r="V345" i="30"/>
  <c r="V346" i="30"/>
  <c r="V347" i="30"/>
  <c r="V348" i="30"/>
  <c r="V349" i="30"/>
  <c r="V350" i="30"/>
  <c r="V351" i="30"/>
  <c r="V352" i="30"/>
  <c r="V353" i="30"/>
  <c r="V354" i="30"/>
  <c r="V355" i="30"/>
  <c r="V356" i="30"/>
  <c r="V357" i="30"/>
  <c r="V358" i="30"/>
  <c r="V359" i="30"/>
  <c r="V360" i="30"/>
  <c r="V361" i="30"/>
  <c r="V362" i="30"/>
  <c r="V363" i="30"/>
  <c r="V364" i="30"/>
  <c r="V365" i="30"/>
  <c r="V366" i="30"/>
  <c r="V367" i="30"/>
  <c r="V368" i="30"/>
  <c r="V369" i="30"/>
  <c r="V370" i="30"/>
  <c r="V371" i="30"/>
  <c r="V372" i="30"/>
  <c r="V373" i="30"/>
  <c r="V374" i="30"/>
  <c r="V375" i="30"/>
  <c r="V376" i="30"/>
  <c r="V377" i="30"/>
  <c r="V378" i="30"/>
  <c r="V379" i="30"/>
  <c r="V380" i="30"/>
  <c r="V381" i="30"/>
  <c r="V382" i="30"/>
  <c r="V383" i="30"/>
  <c r="V384" i="30"/>
  <c r="V385" i="30"/>
  <c r="V386" i="30"/>
  <c r="V387" i="30"/>
  <c r="V388" i="30"/>
  <c r="V389" i="30"/>
  <c r="V390" i="30"/>
  <c r="V391" i="30"/>
  <c r="V392" i="30"/>
  <c r="V393" i="30"/>
  <c r="V394" i="30"/>
  <c r="V395" i="30"/>
  <c r="V396" i="30"/>
  <c r="V397" i="30"/>
  <c r="V398" i="30"/>
  <c r="V399" i="30"/>
  <c r="V400" i="30"/>
  <c r="V401" i="30"/>
  <c r="V402" i="30"/>
  <c r="V403" i="30"/>
  <c r="V404" i="30"/>
  <c r="V405" i="30"/>
  <c r="V406" i="30"/>
  <c r="V407" i="30"/>
  <c r="V408" i="30"/>
  <c r="V409" i="30"/>
  <c r="V410" i="30"/>
  <c r="V411" i="30"/>
  <c r="V412" i="30"/>
  <c r="V413" i="30"/>
  <c r="V414" i="30"/>
  <c r="V415" i="30"/>
  <c r="V416" i="30"/>
  <c r="V417" i="30"/>
  <c r="V418" i="30"/>
  <c r="V419" i="30"/>
  <c r="V420" i="30"/>
  <c r="V421" i="30"/>
  <c r="V422" i="30"/>
  <c r="V423" i="30"/>
  <c r="V424" i="30"/>
  <c r="V425" i="30"/>
  <c r="V426" i="30"/>
  <c r="V427" i="30"/>
  <c r="V428" i="30"/>
  <c r="V429" i="30"/>
  <c r="V430" i="30"/>
  <c r="V431" i="30"/>
  <c r="V432" i="30"/>
  <c r="V433" i="30"/>
  <c r="V434" i="30"/>
  <c r="V435" i="30"/>
  <c r="V436" i="30"/>
  <c r="V437" i="30"/>
  <c r="V438" i="30"/>
  <c r="V439" i="30"/>
  <c r="V440" i="30"/>
  <c r="V441" i="30"/>
  <c r="V442" i="30"/>
  <c r="V443" i="30"/>
  <c r="V444" i="30"/>
  <c r="V445" i="30"/>
  <c r="V446" i="30"/>
  <c r="V447" i="30"/>
  <c r="V448" i="30"/>
  <c r="V449" i="30"/>
  <c r="V450" i="30"/>
  <c r="V451" i="30"/>
  <c r="V452" i="30"/>
  <c r="V453" i="30"/>
  <c r="V454" i="30"/>
  <c r="V455" i="30"/>
  <c r="V456" i="30"/>
  <c r="V457" i="30"/>
  <c r="V458" i="30"/>
  <c r="V459" i="30"/>
  <c r="V460" i="30"/>
  <c r="V461" i="30"/>
  <c r="V462" i="30"/>
  <c r="V463" i="30"/>
  <c r="V464" i="30"/>
  <c r="V465" i="30"/>
  <c r="V466" i="30"/>
  <c r="V467" i="30"/>
  <c r="V468" i="30"/>
  <c r="V469" i="30"/>
  <c r="V470" i="30"/>
  <c r="V471" i="30"/>
  <c r="V472" i="30"/>
  <c r="V473" i="30"/>
  <c r="V474" i="30"/>
  <c r="V475" i="30"/>
  <c r="V476" i="30"/>
  <c r="V477" i="30"/>
  <c r="V478" i="30"/>
  <c r="V479" i="30"/>
  <c r="V480" i="30"/>
  <c r="V481" i="30"/>
  <c r="V482" i="30"/>
  <c r="V483" i="30"/>
  <c r="V484" i="30"/>
  <c r="V485" i="30"/>
  <c r="V486" i="30"/>
  <c r="V487" i="30"/>
  <c r="V488" i="30"/>
  <c r="V489" i="30"/>
  <c r="V490" i="30"/>
  <c r="V491" i="30"/>
  <c r="V492" i="30"/>
  <c r="V493" i="30"/>
  <c r="V494" i="30"/>
  <c r="V495" i="30"/>
  <c r="V496" i="30"/>
  <c r="V497" i="30"/>
  <c r="V498" i="30"/>
  <c r="V499" i="30"/>
  <c r="V500" i="30"/>
  <c r="V501" i="30"/>
  <c r="V502" i="30"/>
  <c r="V503" i="30"/>
  <c r="V504" i="30"/>
  <c r="V505" i="30"/>
  <c r="V506" i="30"/>
  <c r="V507" i="30"/>
  <c r="V508" i="30"/>
  <c r="V509" i="30"/>
  <c r="V510" i="30"/>
  <c r="V511" i="30"/>
  <c r="V512" i="30"/>
  <c r="V513" i="30"/>
  <c r="V514" i="30"/>
  <c r="V515" i="30"/>
  <c r="V516" i="30"/>
  <c r="V517" i="30"/>
  <c r="V518" i="30"/>
  <c r="V519" i="30"/>
  <c r="V520" i="30"/>
  <c r="V521" i="30"/>
  <c r="V522" i="30"/>
  <c r="V523" i="30"/>
  <c r="V524" i="30"/>
  <c r="V525" i="30"/>
  <c r="V526" i="30"/>
  <c r="V527" i="30"/>
  <c r="V528" i="30"/>
  <c r="V529" i="30"/>
  <c r="V530" i="30"/>
  <c r="V531" i="30"/>
  <c r="V532" i="30"/>
  <c r="V533" i="30"/>
  <c r="V534" i="30"/>
  <c r="V535" i="30"/>
  <c r="V536" i="30"/>
  <c r="V537" i="30"/>
  <c r="V538" i="30"/>
  <c r="V539" i="30"/>
  <c r="V540" i="30"/>
  <c r="V541" i="30"/>
  <c r="V542" i="30"/>
  <c r="V543" i="30"/>
  <c r="V544" i="30"/>
  <c r="V545" i="30"/>
  <c r="V546" i="30"/>
  <c r="V547" i="30"/>
  <c r="V548" i="30"/>
  <c r="V549" i="30"/>
  <c r="V550" i="30"/>
  <c r="V551" i="30"/>
  <c r="V552" i="30"/>
  <c r="V553" i="30"/>
  <c r="V554" i="30"/>
  <c r="V555" i="30"/>
  <c r="V556" i="30"/>
  <c r="V557" i="30"/>
  <c r="V558" i="30"/>
  <c r="V559" i="30"/>
  <c r="V560" i="30"/>
  <c r="V561" i="30"/>
  <c r="V562" i="30"/>
  <c r="V563" i="30"/>
  <c r="V564" i="30"/>
  <c r="V565" i="30"/>
  <c r="V566" i="30"/>
  <c r="V567" i="30"/>
  <c r="V568" i="30"/>
  <c r="V569" i="30"/>
  <c r="V570" i="30"/>
  <c r="V571" i="30"/>
  <c r="V572" i="30"/>
  <c r="V573" i="30"/>
  <c r="V574" i="30"/>
  <c r="V575" i="30"/>
  <c r="V576" i="30"/>
  <c r="V577" i="30"/>
  <c r="V578" i="30"/>
  <c r="V579" i="30"/>
  <c r="V580" i="30"/>
  <c r="V581" i="30"/>
  <c r="V582" i="30"/>
  <c r="V583" i="30"/>
  <c r="V584" i="30"/>
  <c r="V585" i="30"/>
  <c r="V586" i="30"/>
  <c r="V587" i="30"/>
  <c r="V588" i="30"/>
  <c r="V589" i="30"/>
  <c r="V590" i="30"/>
  <c r="V591" i="30"/>
  <c r="V592" i="30"/>
  <c r="V593" i="30"/>
  <c r="V594" i="30"/>
  <c r="V595" i="30"/>
  <c r="V596" i="30"/>
  <c r="V597" i="30"/>
  <c r="V598" i="30"/>
  <c r="V599" i="30"/>
  <c r="V600" i="30"/>
  <c r="V601" i="30"/>
  <c r="V602" i="30"/>
  <c r="V603" i="30"/>
  <c r="V604" i="30"/>
  <c r="V605" i="30"/>
  <c r="V606" i="30"/>
  <c r="V607" i="30"/>
  <c r="V608" i="30"/>
  <c r="V609" i="30"/>
  <c r="V610" i="30"/>
  <c r="V611" i="30"/>
  <c r="V612" i="30"/>
  <c r="V613" i="30"/>
  <c r="V614" i="30"/>
  <c r="V615" i="30"/>
  <c r="V616" i="30"/>
  <c r="V617" i="30"/>
  <c r="V618" i="30"/>
  <c r="V619" i="30"/>
  <c r="V620" i="30"/>
  <c r="V621" i="30"/>
  <c r="V622" i="30"/>
  <c r="V623" i="30"/>
  <c r="V624" i="30"/>
  <c r="V625" i="30"/>
  <c r="V626" i="30"/>
  <c r="V627" i="30"/>
  <c r="V628" i="30"/>
  <c r="V629" i="30"/>
  <c r="V630" i="30"/>
  <c r="V631" i="30"/>
  <c r="V632" i="30"/>
  <c r="V633" i="30"/>
  <c r="V634" i="30"/>
  <c r="V635" i="30"/>
  <c r="V636" i="30"/>
  <c r="V637" i="30"/>
  <c r="V638" i="30"/>
  <c r="V639" i="30"/>
  <c r="V640" i="30"/>
  <c r="V641" i="30"/>
  <c r="V642" i="30"/>
  <c r="V643" i="30"/>
  <c r="V644" i="30"/>
  <c r="V645" i="30"/>
  <c r="V646" i="30"/>
  <c r="V647" i="30"/>
  <c r="V648" i="30"/>
  <c r="V649" i="30"/>
  <c r="V650" i="30"/>
  <c r="V651" i="30"/>
  <c r="V652" i="30"/>
  <c r="V653" i="30"/>
  <c r="V654" i="30"/>
  <c r="V655" i="30"/>
  <c r="V656" i="30"/>
  <c r="V657" i="30"/>
  <c r="V658" i="30"/>
  <c r="V659" i="30"/>
  <c r="V660" i="30"/>
  <c r="V661" i="30"/>
  <c r="V662" i="30"/>
  <c r="V663" i="30"/>
  <c r="V664" i="30"/>
  <c r="V665" i="30"/>
  <c r="V666" i="30"/>
  <c r="V667" i="30"/>
  <c r="V668" i="30"/>
  <c r="V669" i="30"/>
  <c r="V670" i="30"/>
  <c r="V671" i="30"/>
  <c r="V672" i="30"/>
  <c r="V673" i="30"/>
  <c r="V674" i="30"/>
  <c r="V675" i="30"/>
  <c r="V676" i="30"/>
  <c r="V677" i="30"/>
  <c r="V678" i="30"/>
  <c r="V679" i="30"/>
  <c r="V680" i="30"/>
  <c r="V681" i="30"/>
  <c r="V682" i="30"/>
  <c r="V683" i="30"/>
  <c r="V684" i="30"/>
  <c r="V685" i="30"/>
  <c r="V686" i="30"/>
  <c r="V687" i="30"/>
  <c r="V688" i="30"/>
  <c r="V689" i="30"/>
  <c r="V690" i="30"/>
  <c r="V691" i="30"/>
  <c r="V692" i="30"/>
  <c r="V693" i="30"/>
  <c r="V694" i="30"/>
  <c r="V695" i="30"/>
  <c r="V696" i="30"/>
  <c r="V697" i="30"/>
  <c r="V698" i="30"/>
  <c r="V699" i="30"/>
  <c r="V700" i="30"/>
  <c r="V701" i="30"/>
  <c r="V702" i="30"/>
  <c r="V703" i="30"/>
  <c r="V704" i="30"/>
  <c r="V705" i="30"/>
  <c r="V706" i="30"/>
  <c r="V707" i="30"/>
  <c r="V708" i="30"/>
  <c r="V709" i="30"/>
  <c r="V710" i="30"/>
  <c r="V711" i="30"/>
  <c r="V712" i="30"/>
  <c r="V713" i="30"/>
  <c r="V714" i="30"/>
  <c r="V715" i="30"/>
  <c r="V716" i="30"/>
  <c r="V717" i="30"/>
  <c r="V718" i="30"/>
  <c r="V719" i="30"/>
  <c r="V720" i="30"/>
  <c r="V721" i="30"/>
  <c r="V722" i="30"/>
  <c r="V723" i="30"/>
  <c r="V724" i="30"/>
  <c r="V725" i="30"/>
  <c r="V726" i="30"/>
  <c r="V727" i="30"/>
  <c r="V728" i="30"/>
  <c r="V729" i="30"/>
  <c r="V730" i="30"/>
  <c r="V731" i="30"/>
  <c r="V732" i="30"/>
  <c r="V733" i="30"/>
  <c r="V734" i="30"/>
  <c r="V735" i="30"/>
  <c r="V736" i="30"/>
  <c r="V737" i="30"/>
  <c r="V738" i="30"/>
  <c r="V739" i="30"/>
  <c r="V740" i="30"/>
  <c r="V741" i="30"/>
  <c r="V742" i="30"/>
  <c r="V743" i="30"/>
  <c r="V744" i="30"/>
  <c r="V745" i="30"/>
  <c r="V746" i="30"/>
  <c r="V747" i="30"/>
  <c r="V748" i="30"/>
  <c r="V749" i="30"/>
  <c r="V750" i="30"/>
  <c r="V751" i="30"/>
  <c r="V752" i="30"/>
  <c r="V753" i="30"/>
  <c r="V754" i="30"/>
  <c r="V755" i="30"/>
  <c r="V756" i="30"/>
  <c r="V757" i="30"/>
  <c r="V758" i="30"/>
  <c r="V759" i="30"/>
  <c r="S760" i="30"/>
  <c r="V760" i="30"/>
  <c r="S761" i="30"/>
  <c r="V761" i="30"/>
  <c r="S762" i="30"/>
  <c r="V762" i="30"/>
  <c r="S763" i="30"/>
  <c r="V763" i="30"/>
  <c r="S764" i="30"/>
  <c r="V764" i="30"/>
  <c r="S765" i="30"/>
  <c r="V765" i="30"/>
  <c r="S766" i="30"/>
  <c r="V766" i="30"/>
  <c r="S767" i="30"/>
  <c r="V767" i="30"/>
  <c r="S768" i="30"/>
  <c r="V768" i="30"/>
  <c r="S769" i="30"/>
  <c r="V769" i="30"/>
  <c r="S770" i="30"/>
  <c r="V770" i="30"/>
  <c r="S771" i="30"/>
  <c r="V771" i="30"/>
  <c r="S772" i="30"/>
  <c r="V772" i="30"/>
  <c r="S773" i="30"/>
  <c r="V773" i="30"/>
  <c r="S774" i="30"/>
  <c r="V774" i="30"/>
  <c r="S775" i="30"/>
  <c r="V775" i="30"/>
  <c r="S776" i="30"/>
  <c r="V776" i="30"/>
  <c r="S777" i="30"/>
  <c r="V777" i="30"/>
  <c r="S778" i="30"/>
  <c r="V778" i="30"/>
  <c r="S779" i="30"/>
  <c r="V779" i="30"/>
  <c r="S780" i="30"/>
  <c r="V780" i="30"/>
  <c r="S781" i="30"/>
  <c r="V781" i="30"/>
  <c r="S782" i="30"/>
  <c r="V782" i="30"/>
  <c r="S783" i="30"/>
  <c r="V783" i="30"/>
  <c r="S784" i="30"/>
  <c r="V784" i="30"/>
  <c r="S785" i="30"/>
  <c r="V785" i="30"/>
  <c r="S786" i="30"/>
  <c r="V786" i="30"/>
  <c r="S787" i="30"/>
  <c r="V787" i="30"/>
  <c r="S788" i="30"/>
  <c r="V788" i="30"/>
  <c r="S789" i="30"/>
  <c r="V789" i="30"/>
  <c r="S790" i="30"/>
  <c r="V790" i="30"/>
  <c r="S791" i="30"/>
  <c r="V791" i="30"/>
  <c r="S792" i="30"/>
  <c r="V792" i="30"/>
  <c r="S793" i="30"/>
  <c r="V793" i="30"/>
  <c r="S794" i="30"/>
  <c r="V794" i="30"/>
  <c r="S795" i="30"/>
  <c r="V795" i="30"/>
  <c r="S796" i="30"/>
  <c r="V796" i="30"/>
  <c r="S797" i="30"/>
  <c r="V797" i="30"/>
  <c r="S798" i="30"/>
  <c r="V798" i="30"/>
  <c r="S799" i="30"/>
  <c r="V799" i="30"/>
  <c r="S800" i="30"/>
  <c r="V800" i="30"/>
  <c r="S801" i="30"/>
  <c r="V801" i="30"/>
  <c r="S802" i="30"/>
  <c r="V802" i="30"/>
  <c r="S803" i="30"/>
  <c r="V803" i="30"/>
  <c r="S804" i="30"/>
  <c r="V804" i="30"/>
  <c r="S805" i="30"/>
  <c r="V805" i="30"/>
  <c r="S806" i="30"/>
  <c r="V806" i="30"/>
  <c r="S807" i="30"/>
  <c r="V807" i="30"/>
  <c r="S808" i="30"/>
  <c r="V808" i="30"/>
  <c r="S809" i="30"/>
  <c r="V809" i="30"/>
  <c r="S810" i="30"/>
  <c r="V810" i="30"/>
  <c r="S811" i="30"/>
  <c r="V811" i="30"/>
  <c r="S812" i="30"/>
  <c r="V812" i="30"/>
  <c r="S813" i="30"/>
  <c r="V813" i="30"/>
  <c r="S814" i="30"/>
  <c r="V814" i="30"/>
  <c r="S815" i="30"/>
  <c r="V815" i="30"/>
  <c r="S816" i="30"/>
  <c r="V816" i="30"/>
  <c r="S817" i="30"/>
  <c r="V817" i="30"/>
  <c r="S818" i="30"/>
  <c r="V818" i="30"/>
  <c r="S819" i="30"/>
  <c r="V819" i="30"/>
  <c r="S820" i="30"/>
  <c r="V820" i="30"/>
  <c r="S821" i="30"/>
  <c r="V821" i="30"/>
  <c r="S822" i="30"/>
  <c r="V822" i="30"/>
  <c r="S823" i="30"/>
  <c r="V823" i="30"/>
  <c r="S824" i="30"/>
  <c r="V824" i="30"/>
  <c r="S825" i="30"/>
  <c r="V825" i="30"/>
  <c r="S826" i="30"/>
  <c r="V826" i="30"/>
  <c r="S827" i="30"/>
  <c r="V827" i="30"/>
  <c r="S828" i="30"/>
  <c r="V828" i="30"/>
  <c r="S829" i="30"/>
  <c r="V829" i="30"/>
  <c r="S830" i="30"/>
  <c r="V830" i="30"/>
  <c r="S831" i="30"/>
  <c r="V831" i="30"/>
  <c r="S832" i="30"/>
  <c r="V832" i="30"/>
  <c r="S833" i="30"/>
  <c r="V833" i="30"/>
  <c r="S834" i="30"/>
  <c r="V834" i="30"/>
  <c r="S835" i="30"/>
  <c r="V835" i="30"/>
  <c r="S836" i="30"/>
  <c r="V836" i="30"/>
  <c r="S837" i="30"/>
  <c r="V837" i="30"/>
  <c r="S838" i="30"/>
  <c r="V838" i="30"/>
  <c r="S839" i="30"/>
  <c r="V839" i="30"/>
  <c r="S840" i="30"/>
  <c r="V840" i="30"/>
  <c r="S841" i="30"/>
  <c r="V841" i="30"/>
  <c r="S842" i="30"/>
  <c r="V842" i="30"/>
  <c r="S843" i="30"/>
  <c r="V843" i="30"/>
  <c r="S844" i="30"/>
  <c r="V844" i="30"/>
  <c r="S845" i="30"/>
  <c r="V845" i="30"/>
  <c r="S846" i="30"/>
  <c r="V846" i="30"/>
  <c r="S847" i="30"/>
  <c r="V847" i="30"/>
  <c r="S848" i="30"/>
  <c r="V848" i="30"/>
  <c r="S849" i="30"/>
  <c r="V849" i="30"/>
  <c r="S850" i="30"/>
  <c r="V850" i="30"/>
  <c r="S851" i="30"/>
  <c r="V851" i="30"/>
  <c r="S852" i="30"/>
  <c r="V852" i="30"/>
  <c r="S853" i="30"/>
  <c r="V853" i="30"/>
  <c r="S854" i="30"/>
  <c r="V854" i="30"/>
  <c r="S855" i="30"/>
  <c r="V855" i="30"/>
  <c r="S856" i="30"/>
  <c r="V856" i="30"/>
  <c r="S857" i="30"/>
  <c r="V857" i="30"/>
  <c r="S858" i="30"/>
  <c r="V858" i="30"/>
  <c r="S859" i="30"/>
  <c r="V859" i="30"/>
  <c r="S860" i="30"/>
  <c r="V860" i="30"/>
  <c r="S861" i="30"/>
  <c r="V861" i="30"/>
  <c r="S862" i="30"/>
  <c r="V862" i="30"/>
  <c r="S863" i="30"/>
  <c r="V863" i="30"/>
  <c r="S864" i="30"/>
  <c r="V864" i="30"/>
  <c r="S865" i="30"/>
  <c r="V865" i="30"/>
  <c r="S866" i="30"/>
  <c r="V866" i="30"/>
  <c r="S867" i="30"/>
  <c r="V867" i="30"/>
  <c r="S868" i="30"/>
  <c r="V868" i="30"/>
  <c r="S869" i="30"/>
  <c r="V869" i="30"/>
  <c r="S870" i="30"/>
  <c r="V870" i="30"/>
  <c r="S871" i="30"/>
  <c r="V871" i="30"/>
  <c r="S872" i="30"/>
  <c r="V872" i="30"/>
  <c r="S873" i="30"/>
  <c r="V873" i="30"/>
  <c r="S874" i="30"/>
  <c r="V874" i="30"/>
  <c r="S875" i="30"/>
  <c r="V875" i="30"/>
  <c r="S876" i="30"/>
  <c r="V876" i="30"/>
  <c r="S877" i="30"/>
  <c r="V877" i="30"/>
  <c r="S878" i="30"/>
  <c r="V878" i="30"/>
  <c r="S879" i="30"/>
  <c r="V879" i="30"/>
  <c r="S880" i="30"/>
  <c r="V880" i="30"/>
  <c r="S881" i="30"/>
  <c r="V881" i="30"/>
  <c r="S882" i="30"/>
  <c r="V882" i="30"/>
  <c r="S883" i="30"/>
  <c r="V883" i="30"/>
  <c r="S884" i="30"/>
  <c r="V884" i="30"/>
  <c r="S885" i="30"/>
  <c r="V885" i="30"/>
  <c r="S886" i="30"/>
  <c r="V886" i="30"/>
  <c r="S887" i="30"/>
  <c r="V887" i="30"/>
  <c r="S888" i="30"/>
  <c r="V888" i="30"/>
  <c r="S889" i="30"/>
  <c r="V889" i="30"/>
  <c r="S890" i="30"/>
  <c r="V890" i="30"/>
  <c r="S891" i="30"/>
  <c r="V891" i="30"/>
  <c r="S892" i="30"/>
  <c r="V892" i="30"/>
  <c r="S893" i="30"/>
  <c r="V893" i="30"/>
  <c r="S894" i="30"/>
  <c r="V894" i="30"/>
  <c r="S895" i="30"/>
  <c r="V895" i="30"/>
  <c r="S896" i="30"/>
  <c r="V896" i="30"/>
  <c r="S897" i="30"/>
  <c r="V897" i="30"/>
  <c r="S898" i="30"/>
  <c r="V898" i="30"/>
  <c r="S899" i="30"/>
  <c r="V899" i="30"/>
  <c r="S900" i="30"/>
  <c r="V900" i="30"/>
  <c r="S901" i="30"/>
  <c r="V901" i="30"/>
  <c r="S902" i="30"/>
  <c r="V902" i="30"/>
  <c r="S903" i="30"/>
  <c r="V903" i="30"/>
  <c r="S904" i="30"/>
  <c r="V904" i="30"/>
  <c r="S905" i="30"/>
  <c r="V905" i="30"/>
  <c r="S906" i="30"/>
  <c r="V906" i="30"/>
  <c r="S907" i="30"/>
  <c r="V907" i="30"/>
  <c r="S908" i="30"/>
  <c r="V908" i="30"/>
  <c r="S909" i="30"/>
  <c r="V909" i="30"/>
  <c r="S910" i="30"/>
  <c r="V910" i="30"/>
  <c r="S911" i="30"/>
  <c r="V911" i="30"/>
  <c r="S912" i="30"/>
  <c r="V912" i="30"/>
  <c r="S913" i="30"/>
  <c r="V913" i="30"/>
  <c r="S914" i="30"/>
  <c r="V914" i="30"/>
  <c r="S915" i="30"/>
  <c r="V915" i="30"/>
  <c r="S916" i="30"/>
  <c r="V916" i="30"/>
  <c r="S917" i="30"/>
  <c r="V917" i="30"/>
  <c r="S918" i="30"/>
  <c r="V918" i="30"/>
  <c r="S919" i="30"/>
  <c r="V919" i="30"/>
  <c r="S920" i="30"/>
  <c r="V920" i="30"/>
  <c r="S921" i="30"/>
  <c r="V921" i="30"/>
  <c r="S922" i="30"/>
  <c r="V922" i="30"/>
  <c r="S923" i="30"/>
  <c r="V923" i="30"/>
  <c r="S924" i="30"/>
  <c r="V924" i="30"/>
  <c r="S925" i="30"/>
  <c r="V925" i="30"/>
  <c r="S926" i="30"/>
  <c r="V926" i="30"/>
  <c r="S927" i="30"/>
  <c r="V927" i="30"/>
  <c r="S928" i="30"/>
  <c r="V928" i="30"/>
  <c r="S929" i="30"/>
  <c r="V929" i="30"/>
  <c r="S930" i="30"/>
  <c r="V930" i="30"/>
  <c r="S931" i="30"/>
  <c r="V931" i="30"/>
  <c r="S932" i="30"/>
  <c r="V932" i="30"/>
  <c r="S933" i="30"/>
  <c r="V933" i="30"/>
  <c r="S934" i="30"/>
  <c r="V934" i="30"/>
  <c r="S935" i="30"/>
  <c r="V935" i="30"/>
  <c r="S936" i="30"/>
  <c r="V936" i="30"/>
  <c r="S937" i="30"/>
  <c r="V937" i="30"/>
  <c r="S938" i="30"/>
  <c r="V938" i="30"/>
  <c r="S939" i="30"/>
  <c r="V939" i="30"/>
  <c r="S940" i="30"/>
  <c r="V940" i="30"/>
  <c r="S941" i="30"/>
  <c r="V941" i="30"/>
  <c r="S942" i="30"/>
  <c r="V942" i="30"/>
  <c r="S943" i="30"/>
  <c r="V943" i="30"/>
  <c r="S944" i="30"/>
  <c r="V944" i="30"/>
  <c r="S945" i="30"/>
  <c r="V945" i="30"/>
  <c r="S946" i="30"/>
  <c r="V946" i="30"/>
  <c r="S947" i="30"/>
  <c r="V947" i="30"/>
  <c r="S948" i="30"/>
  <c r="V948" i="30"/>
  <c r="S949" i="30"/>
  <c r="V949" i="30"/>
  <c r="S950" i="30"/>
  <c r="V950" i="30"/>
  <c r="S951" i="30"/>
  <c r="V951" i="30"/>
  <c r="S952" i="30"/>
  <c r="V952" i="30"/>
  <c r="S953" i="30"/>
  <c r="V953" i="30"/>
  <c r="S954" i="30"/>
  <c r="V954" i="30"/>
  <c r="S955" i="30"/>
  <c r="V955" i="30"/>
  <c r="S956" i="30"/>
  <c r="V956" i="30"/>
  <c r="S957" i="30"/>
  <c r="V957" i="30"/>
  <c r="S958" i="30"/>
  <c r="V958" i="30"/>
  <c r="S959" i="30"/>
  <c r="V959" i="30"/>
  <c r="S960" i="30"/>
  <c r="V960" i="30"/>
  <c r="S961" i="30"/>
  <c r="V961" i="30"/>
  <c r="S962" i="30"/>
  <c r="V962" i="30"/>
  <c r="S963" i="30"/>
  <c r="V963" i="30"/>
  <c r="S964" i="30"/>
  <c r="V964" i="30"/>
  <c r="S965" i="30"/>
  <c r="V965" i="30"/>
  <c r="S966" i="30"/>
  <c r="V966" i="30"/>
  <c r="S967" i="30"/>
  <c r="V967" i="30"/>
  <c r="S968" i="30"/>
  <c r="V968" i="30"/>
  <c r="S969" i="30"/>
  <c r="V969" i="30"/>
  <c r="S970" i="30"/>
  <c r="V970" i="30"/>
  <c r="S971" i="30"/>
  <c r="V971" i="30"/>
  <c r="S972" i="30"/>
  <c r="V972" i="30"/>
  <c r="S973" i="30"/>
  <c r="V973" i="30"/>
  <c r="S974" i="30"/>
  <c r="V974" i="30"/>
  <c r="S975" i="30"/>
  <c r="V975" i="30"/>
  <c r="S976" i="30"/>
  <c r="V976" i="30"/>
  <c r="S977" i="30"/>
  <c r="V977" i="30"/>
  <c r="S978" i="30"/>
  <c r="V978" i="30"/>
  <c r="S979" i="30"/>
  <c r="V979" i="30"/>
  <c r="S980" i="30"/>
  <c r="V980" i="30"/>
  <c r="S981" i="30"/>
  <c r="V981" i="30"/>
  <c r="S982" i="30"/>
  <c r="V982" i="30"/>
  <c r="S983" i="30"/>
  <c r="V983" i="30"/>
  <c r="S984" i="30"/>
  <c r="V984" i="30"/>
  <c r="S985" i="30"/>
  <c r="V985" i="30"/>
  <c r="S986" i="30"/>
  <c r="V986" i="30"/>
  <c r="S987" i="30"/>
  <c r="V987" i="30"/>
  <c r="S988" i="30"/>
  <c r="V988" i="30"/>
  <c r="S989" i="30"/>
  <c r="V989" i="30"/>
  <c r="S990" i="30"/>
  <c r="V990" i="30"/>
  <c r="S991" i="30"/>
  <c r="V991" i="30"/>
  <c r="S992" i="30"/>
  <c r="V992" i="30"/>
  <c r="S993" i="30"/>
  <c r="V993" i="30"/>
  <c r="S994" i="30"/>
  <c r="V994" i="30"/>
  <c r="S995" i="30"/>
  <c r="V995" i="30"/>
  <c r="S996" i="30"/>
  <c r="V996" i="30"/>
  <c r="S997" i="30"/>
  <c r="V997" i="30"/>
  <c r="S998" i="30"/>
  <c r="V998" i="30"/>
  <c r="S999" i="30"/>
  <c r="V999" i="30"/>
  <c r="S1000" i="30"/>
  <c r="V1000" i="30"/>
  <c r="S1001" i="30"/>
  <c r="V1001" i="30"/>
  <c r="S1002" i="30"/>
  <c r="V1002" i="30"/>
  <c r="S1003" i="30"/>
  <c r="V1003" i="30"/>
  <c r="S1004" i="30"/>
  <c r="V1004" i="30"/>
  <c r="S1005" i="30"/>
  <c r="V1005" i="30"/>
  <c r="S1006" i="30"/>
  <c r="V1006" i="30"/>
  <c r="S1007" i="30"/>
  <c r="V1007" i="30"/>
  <c r="S1008" i="30"/>
  <c r="V1008" i="30"/>
  <c r="S1009" i="30"/>
  <c r="V1009" i="30"/>
  <c r="S1010" i="30"/>
  <c r="V1010" i="30"/>
  <c r="S1011" i="30"/>
  <c r="V1011" i="30"/>
  <c r="S1012" i="30"/>
  <c r="V1012" i="30"/>
  <c r="S1013" i="30"/>
  <c r="V1013" i="30"/>
  <c r="S1014" i="30"/>
  <c r="V1014" i="30"/>
  <c r="S1015" i="30"/>
  <c r="V1015" i="30"/>
  <c r="S1016" i="30"/>
  <c r="V1016" i="30"/>
  <c r="S1017" i="30"/>
  <c r="V1017" i="30"/>
  <c r="S1018" i="30"/>
  <c r="V1018" i="30"/>
  <c r="S1019" i="30"/>
  <c r="V1019" i="30"/>
  <c r="S1020" i="30"/>
  <c r="V1020" i="30"/>
  <c r="S1021" i="30"/>
  <c r="V1021" i="30"/>
  <c r="S1022" i="30"/>
  <c r="V1022" i="30"/>
  <c r="S1023" i="30"/>
  <c r="V1023" i="30"/>
  <c r="S1024" i="30"/>
  <c r="V1024" i="30"/>
  <c r="S1025" i="30"/>
  <c r="V1025" i="30"/>
  <c r="S1026" i="30"/>
  <c r="V1026" i="30"/>
  <c r="S1027" i="30"/>
  <c r="V1027" i="30"/>
  <c r="S1028" i="30"/>
  <c r="V1028" i="30"/>
  <c r="S1029" i="30"/>
  <c r="V1029" i="30"/>
  <c r="S1030" i="30"/>
  <c r="V1030" i="30"/>
  <c r="S1031" i="30"/>
  <c r="V1031" i="30"/>
  <c r="S1032" i="30"/>
  <c r="V1032" i="30"/>
  <c r="S1033" i="30"/>
  <c r="V1033" i="30"/>
  <c r="S1034" i="30"/>
  <c r="V1034" i="30"/>
  <c r="S1035" i="30"/>
  <c r="V1035" i="30"/>
  <c r="S1036" i="30"/>
  <c r="V1036" i="30"/>
  <c r="S1037" i="30"/>
  <c r="V1037" i="30"/>
  <c r="S1038" i="30"/>
  <c r="V1038" i="30"/>
  <c r="S1039" i="30"/>
  <c r="V1039" i="30"/>
  <c r="S1040" i="30"/>
  <c r="V1040" i="30"/>
  <c r="S1041" i="30"/>
  <c r="V1041" i="30"/>
  <c r="S1042" i="30"/>
  <c r="V1042" i="30"/>
  <c r="S1043" i="30"/>
  <c r="V1043" i="30"/>
  <c r="S1044" i="30"/>
  <c r="V1044" i="30"/>
  <c r="S1045" i="30"/>
  <c r="V1045" i="30"/>
  <c r="S1046" i="30"/>
  <c r="V1046" i="30"/>
  <c r="S1047" i="30"/>
  <c r="V1047" i="30"/>
  <c r="S1048" i="30"/>
  <c r="V1048" i="30"/>
  <c r="S1049" i="30"/>
  <c r="V1049" i="30"/>
  <c r="S1050" i="30"/>
  <c r="V1050" i="30"/>
  <c r="S1051" i="30"/>
  <c r="V1051" i="30"/>
  <c r="S1052" i="30"/>
  <c r="V1052" i="30"/>
  <c r="S1053" i="30"/>
  <c r="V1053" i="30"/>
  <c r="S1054" i="30"/>
  <c r="V1054" i="30"/>
  <c r="S1055" i="30"/>
  <c r="V1055" i="30"/>
  <c r="S1056" i="30"/>
  <c r="V1056" i="30"/>
  <c r="S1057" i="30"/>
  <c r="V1057" i="30"/>
  <c r="S1058" i="30"/>
  <c r="V1058" i="30"/>
  <c r="S1059" i="30"/>
  <c r="V1059" i="30"/>
  <c r="S1060" i="30"/>
  <c r="V1060" i="30"/>
  <c r="S1061" i="30"/>
  <c r="V1061" i="30"/>
  <c r="S1062" i="30"/>
  <c r="V1062" i="30"/>
  <c r="S1063" i="30"/>
  <c r="V1063" i="30"/>
  <c r="S1064" i="30"/>
  <c r="V1064" i="30"/>
  <c r="S1065" i="30"/>
  <c r="V1065" i="30"/>
  <c r="S1066" i="30"/>
  <c r="V1066" i="30"/>
  <c r="S1067" i="30"/>
  <c r="V1067" i="30"/>
  <c r="S1068" i="30"/>
  <c r="V1068" i="30"/>
  <c r="S1069" i="30"/>
  <c r="V1069" i="30"/>
  <c r="S1070" i="30"/>
  <c r="V1070" i="30"/>
  <c r="S1071" i="30"/>
  <c r="V1071" i="30"/>
  <c r="S1072" i="30"/>
  <c r="V1072" i="30"/>
  <c r="S1073" i="30"/>
  <c r="V1073" i="30"/>
  <c r="S1074" i="30"/>
  <c r="V1074" i="30"/>
  <c r="S1075" i="30"/>
  <c r="V1075" i="30"/>
  <c r="S1076" i="30"/>
  <c r="V1076" i="30"/>
  <c r="S1077" i="30"/>
  <c r="V1077" i="30"/>
  <c r="S1078" i="30"/>
  <c r="V1078" i="30"/>
  <c r="S1079" i="30"/>
  <c r="V1079" i="30"/>
  <c r="S1080" i="30"/>
  <c r="V1080" i="30"/>
  <c r="S1081" i="30"/>
  <c r="V1081" i="30"/>
  <c r="S1082" i="30"/>
  <c r="V1082" i="30"/>
  <c r="S1083" i="30"/>
  <c r="V1083" i="30"/>
  <c r="S1084" i="30"/>
  <c r="V1084" i="30"/>
  <c r="S1085" i="30"/>
  <c r="V1085" i="30"/>
  <c r="S1086" i="30"/>
  <c r="V1086" i="30"/>
  <c r="S1087" i="30"/>
  <c r="V1087" i="30"/>
  <c r="S1088" i="30"/>
  <c r="V1088" i="30"/>
  <c r="S1089" i="30"/>
  <c r="V1089" i="30"/>
  <c r="S1090" i="30"/>
  <c r="V1090" i="30"/>
  <c r="S1091" i="30"/>
  <c r="V1091" i="30"/>
  <c r="S1092" i="30"/>
  <c r="V1092" i="30"/>
  <c r="S1093" i="30"/>
  <c r="V1093" i="30"/>
  <c r="S1094" i="30"/>
  <c r="V1094" i="30"/>
  <c r="S1095" i="30"/>
  <c r="V1095" i="30"/>
  <c r="S1096" i="30"/>
  <c r="V1096" i="30"/>
  <c r="S1097" i="30"/>
  <c r="V1097" i="30"/>
  <c r="S1098" i="30"/>
  <c r="V1098" i="30"/>
  <c r="S1099" i="30"/>
  <c r="V1099" i="30"/>
  <c r="S1100" i="30"/>
  <c r="V1100" i="30"/>
  <c r="S1101" i="30"/>
  <c r="V1101" i="30"/>
  <c r="S1102" i="30"/>
  <c r="V1102" i="30"/>
  <c r="S1103" i="30"/>
  <c r="V1103" i="30"/>
  <c r="S1104" i="30"/>
  <c r="V1104" i="30"/>
  <c r="S1105" i="30"/>
  <c r="V1105" i="30"/>
  <c r="S1106" i="30"/>
  <c r="V1106" i="30"/>
  <c r="S1107" i="30"/>
  <c r="V1107" i="30"/>
  <c r="S1108" i="30"/>
  <c r="V1108" i="30"/>
  <c r="S1109" i="30"/>
  <c r="V1109" i="30"/>
  <c r="S1110" i="30"/>
  <c r="V1110" i="30"/>
  <c r="S1111" i="30"/>
  <c r="V1111" i="30"/>
  <c r="S1112" i="30"/>
  <c r="V1112" i="30"/>
  <c r="S1113" i="30"/>
  <c r="V1113" i="30"/>
  <c r="S1114" i="30"/>
  <c r="V1114" i="30"/>
  <c r="S1115" i="30"/>
  <c r="V1115" i="30"/>
  <c r="S1116" i="30"/>
  <c r="V1116" i="30"/>
  <c r="S1117" i="30"/>
  <c r="V1117" i="30"/>
  <c r="S1118" i="30"/>
  <c r="V1118" i="30"/>
  <c r="S1119" i="30"/>
  <c r="V1119" i="30"/>
  <c r="S1120" i="30"/>
  <c r="V1120" i="30"/>
  <c r="S1121" i="30"/>
  <c r="V1121" i="30"/>
  <c r="S1122" i="30"/>
  <c r="V1122" i="30"/>
  <c r="S1123" i="30"/>
  <c r="V1123" i="30"/>
  <c r="S1124" i="30"/>
  <c r="V1124" i="30"/>
  <c r="S1125" i="30"/>
  <c r="V1125" i="30"/>
  <c r="S1126" i="30"/>
  <c r="V1126" i="30"/>
  <c r="S1127" i="30"/>
  <c r="V1127" i="30"/>
  <c r="S1128" i="30"/>
  <c r="V1128" i="30"/>
  <c r="S1129" i="30"/>
  <c r="V1129" i="30"/>
  <c r="S1130" i="30"/>
  <c r="V1130" i="30"/>
  <c r="S1131" i="30"/>
  <c r="V1131" i="30"/>
  <c r="S1132" i="30"/>
  <c r="V1132" i="30"/>
  <c r="S1133" i="30"/>
  <c r="V1133" i="30"/>
  <c r="S1134" i="30"/>
  <c r="V1134" i="30"/>
  <c r="S1135" i="30"/>
  <c r="V1135" i="30"/>
  <c r="S1136" i="30"/>
  <c r="V1136" i="30"/>
  <c r="S1137" i="30"/>
  <c r="V1137" i="30"/>
  <c r="S1138" i="30"/>
  <c r="V1138" i="30"/>
  <c r="S1139" i="30"/>
  <c r="V1139" i="30"/>
  <c r="S1140" i="30"/>
  <c r="V1140" i="30"/>
  <c r="S1141" i="30"/>
  <c r="V1141" i="30"/>
  <c r="S1142" i="30"/>
  <c r="V1142" i="30"/>
  <c r="S1143" i="30"/>
  <c r="V1143" i="30"/>
  <c r="S1144" i="30"/>
  <c r="V1144" i="30"/>
  <c r="S1145" i="30"/>
  <c r="V1145" i="30"/>
  <c r="S1146" i="30"/>
  <c r="V1146" i="30"/>
  <c r="S1147" i="30"/>
  <c r="V1147" i="30"/>
  <c r="S1148" i="30"/>
  <c r="V1148" i="30"/>
  <c r="S1149" i="30"/>
  <c r="V1149" i="30"/>
  <c r="S1150" i="30"/>
  <c r="V1150" i="30"/>
  <c r="S1151" i="30"/>
  <c r="V1151" i="30"/>
  <c r="S1152" i="30"/>
  <c r="V1152" i="30"/>
  <c r="S1153" i="30"/>
  <c r="V1153" i="30"/>
  <c r="S1154" i="30"/>
  <c r="V1154" i="30"/>
  <c r="S1155" i="30"/>
  <c r="V1155" i="30"/>
  <c r="S1156" i="30"/>
  <c r="V1156" i="30"/>
  <c r="S1157" i="30"/>
  <c r="V1157" i="30"/>
  <c r="S1158" i="30"/>
  <c r="V1158" i="30"/>
  <c r="S1159" i="30"/>
  <c r="V1159" i="30"/>
  <c r="S1160" i="30"/>
  <c r="V1160" i="30"/>
  <c r="S1161" i="30"/>
  <c r="V1161" i="30"/>
  <c r="S1162" i="30"/>
  <c r="V1162" i="30"/>
  <c r="S1163" i="30"/>
  <c r="V1163" i="30"/>
  <c r="S1164" i="30"/>
  <c r="V1164" i="30"/>
  <c r="S1165" i="30"/>
  <c r="V1165" i="30"/>
  <c r="S1166" i="30"/>
  <c r="V1166" i="30"/>
  <c r="S1167" i="30"/>
  <c r="V1167" i="30"/>
  <c r="S1168" i="30"/>
  <c r="V1168" i="30"/>
  <c r="S1169" i="30"/>
  <c r="V1169" i="30"/>
  <c r="S1170" i="30"/>
  <c r="V1170" i="30"/>
  <c r="S1171" i="30"/>
  <c r="V1171" i="30"/>
  <c r="S1172" i="30"/>
  <c r="V1172" i="30"/>
  <c r="S1173" i="30"/>
  <c r="V1173" i="30"/>
  <c r="S1174" i="30"/>
  <c r="V1174" i="30"/>
  <c r="S1175" i="30"/>
  <c r="V1175" i="30"/>
  <c r="S1176" i="30"/>
  <c r="V1176" i="30"/>
  <c r="S1177" i="30"/>
  <c r="V1177" i="30"/>
  <c r="S1178" i="30"/>
  <c r="V1178" i="30"/>
  <c r="S1179" i="30"/>
  <c r="V1179" i="30"/>
  <c r="S1180" i="30"/>
  <c r="V1180" i="30"/>
  <c r="S1181" i="30"/>
  <c r="V1181" i="30"/>
  <c r="S1182" i="30"/>
  <c r="V1182" i="30"/>
  <c r="S1183" i="30"/>
  <c r="V1183" i="30"/>
  <c r="S1184" i="30"/>
  <c r="V1184" i="30"/>
  <c r="S1185" i="30"/>
  <c r="V1185" i="30"/>
  <c r="S1186" i="30"/>
  <c r="V1186" i="30"/>
  <c r="S1187" i="30"/>
  <c r="V1187" i="30"/>
  <c r="S1188" i="30"/>
  <c r="V1188" i="30"/>
  <c r="S1189" i="30"/>
  <c r="V1189" i="30"/>
  <c r="S1190" i="30"/>
  <c r="V1190" i="30"/>
  <c r="S1191" i="30"/>
  <c r="V1191" i="30"/>
  <c r="S1192" i="30"/>
  <c r="V1192" i="30"/>
  <c r="S1193" i="30"/>
  <c r="V1193" i="30"/>
  <c r="S1194" i="30"/>
  <c r="V1194" i="30"/>
  <c r="S1195" i="30"/>
  <c r="V1195" i="30"/>
  <c r="S1196" i="30"/>
  <c r="V1196" i="30"/>
  <c r="S1197" i="30"/>
  <c r="V1197" i="30"/>
  <c r="S1198" i="30"/>
  <c r="V1198" i="30"/>
  <c r="S1199" i="30"/>
  <c r="V1199" i="30"/>
  <c r="S1200" i="30"/>
  <c r="V1200" i="30"/>
  <c r="S1201" i="30"/>
  <c r="V1201" i="30"/>
  <c r="S1202" i="30"/>
  <c r="V1202" i="30"/>
  <c r="S1203" i="30"/>
  <c r="V1203" i="30"/>
  <c r="S1204" i="30"/>
  <c r="V1204" i="30"/>
  <c r="S1205" i="30"/>
  <c r="V1205" i="30"/>
  <c r="S1206" i="30"/>
  <c r="V1206" i="30"/>
  <c r="S1207" i="30"/>
  <c r="V1207" i="30"/>
  <c r="S1208" i="30"/>
  <c r="V1208" i="30"/>
  <c r="S1209" i="30"/>
  <c r="V1209" i="30"/>
  <c r="S1210" i="30"/>
  <c r="V1210" i="30"/>
  <c r="S1211" i="30"/>
  <c r="V1211" i="30"/>
  <c r="S1212" i="30"/>
  <c r="V1212" i="30"/>
  <c r="S1213" i="30"/>
  <c r="V1213" i="30"/>
  <c r="S1214" i="30"/>
  <c r="V1214" i="30"/>
  <c r="S1215" i="30"/>
  <c r="V1215" i="30"/>
  <c r="S1216" i="30"/>
  <c r="V1216" i="30"/>
  <c r="S1217" i="30"/>
  <c r="V1217" i="30"/>
  <c r="S1218" i="30"/>
  <c r="V1218" i="30"/>
  <c r="S1219" i="30"/>
  <c r="V1219" i="30"/>
  <c r="S1220" i="30"/>
  <c r="V1220" i="30"/>
  <c r="S1221" i="30"/>
  <c r="V1221" i="30"/>
  <c r="S1222" i="30"/>
  <c r="V1222" i="30"/>
  <c r="S1223" i="30"/>
  <c r="V1223" i="30"/>
  <c r="S1224" i="30"/>
  <c r="V1224" i="30"/>
  <c r="S1225" i="30"/>
  <c r="V1225" i="30"/>
  <c r="S1226" i="30"/>
  <c r="V1226" i="30"/>
  <c r="S1227" i="30"/>
  <c r="V1227" i="30"/>
  <c r="S1228" i="30"/>
  <c r="V1228" i="30"/>
  <c r="S1229" i="30"/>
  <c r="V1229" i="30"/>
  <c r="S1230" i="30"/>
  <c r="V1230" i="30"/>
  <c r="S1231" i="30"/>
  <c r="V1231" i="30"/>
  <c r="S1232" i="30"/>
  <c r="V1232" i="30"/>
  <c r="S1233" i="30"/>
  <c r="V1233" i="30"/>
  <c r="S1234" i="30"/>
  <c r="V1234" i="30"/>
  <c r="S1235" i="30"/>
  <c r="V1235" i="30"/>
  <c r="S1236" i="30"/>
  <c r="V1236" i="30"/>
  <c r="S1237" i="30"/>
  <c r="V1237" i="30"/>
  <c r="S1238" i="30"/>
  <c r="V1238" i="30"/>
  <c r="S1239" i="30"/>
  <c r="V1239" i="30"/>
  <c r="S1240" i="30"/>
  <c r="V1240" i="30"/>
  <c r="S1241" i="30"/>
  <c r="V1241" i="30"/>
  <c r="S1242" i="30"/>
  <c r="V1242" i="30"/>
  <c r="S1243" i="30"/>
  <c r="V1243" i="30"/>
  <c r="S1244" i="30"/>
  <c r="V1244" i="30"/>
  <c r="S1245" i="30"/>
  <c r="V1245" i="30"/>
  <c r="S1246" i="30"/>
  <c r="V1246" i="30"/>
  <c r="S1247" i="30"/>
  <c r="V1247" i="30"/>
  <c r="S1248" i="30"/>
  <c r="V1248" i="30"/>
  <c r="S1249" i="30"/>
  <c r="V1249" i="30"/>
  <c r="S1250" i="30"/>
  <c r="V1250" i="30"/>
  <c r="S1251" i="30"/>
  <c r="V1251" i="30"/>
  <c r="S1252" i="30"/>
  <c r="V1252" i="30"/>
  <c r="S1253" i="30"/>
  <c r="V1253" i="30"/>
  <c r="S1254" i="30"/>
  <c r="V1254" i="30"/>
  <c r="S1255" i="30"/>
  <c r="V1255" i="30"/>
  <c r="S1256" i="30"/>
  <c r="V1256" i="30"/>
  <c r="S1257" i="30"/>
  <c r="V1257" i="30"/>
  <c r="S1258" i="30"/>
  <c r="V1258" i="30"/>
  <c r="S1259" i="30"/>
  <c r="V1259" i="30"/>
  <c r="S1260" i="30"/>
  <c r="V1260" i="30"/>
  <c r="S1261" i="30"/>
  <c r="V1261" i="30"/>
  <c r="V3" i="30"/>
  <c r="U4" i="30"/>
  <c r="T760" i="30"/>
  <c r="T761" i="30"/>
  <c r="T762" i="30"/>
  <c r="T763" i="30"/>
  <c r="T764" i="30"/>
  <c r="T765" i="30"/>
  <c r="T766" i="30"/>
  <c r="T767" i="30"/>
  <c r="T768" i="30"/>
  <c r="T769" i="30"/>
  <c r="T770" i="30"/>
  <c r="T771" i="30"/>
  <c r="T772" i="30"/>
  <c r="T773" i="30"/>
  <c r="T774" i="30"/>
  <c r="T775" i="30"/>
  <c r="T776" i="30"/>
  <c r="T777" i="30"/>
  <c r="T778" i="30"/>
  <c r="T779" i="30"/>
  <c r="T780" i="30"/>
  <c r="T781" i="30"/>
  <c r="T782" i="30"/>
  <c r="T783" i="30"/>
  <c r="T784" i="30"/>
  <c r="T785" i="30"/>
  <c r="T786" i="30"/>
  <c r="T787" i="30"/>
  <c r="T788" i="30"/>
  <c r="T789" i="30"/>
  <c r="T790" i="30"/>
  <c r="T791" i="30"/>
  <c r="T792" i="30"/>
  <c r="T793" i="30"/>
  <c r="T794" i="30"/>
  <c r="T795" i="30"/>
  <c r="T796" i="30"/>
  <c r="T797" i="30"/>
  <c r="T798" i="30"/>
  <c r="T799" i="30"/>
  <c r="T800" i="30"/>
  <c r="T801" i="30"/>
  <c r="T802" i="30"/>
  <c r="T803" i="30"/>
  <c r="T804" i="30"/>
  <c r="T805" i="30"/>
  <c r="T806" i="30"/>
  <c r="T807" i="30"/>
  <c r="T808" i="30"/>
  <c r="T809" i="30"/>
  <c r="T810" i="30"/>
  <c r="T811" i="30"/>
  <c r="T812" i="30"/>
  <c r="T813" i="30"/>
  <c r="T814" i="30"/>
  <c r="T815" i="30"/>
  <c r="T816" i="30"/>
  <c r="T817" i="30"/>
  <c r="T818" i="30"/>
  <c r="T819" i="30"/>
  <c r="T820" i="30"/>
  <c r="T821" i="30"/>
  <c r="T822" i="30"/>
  <c r="T823" i="30"/>
  <c r="T824" i="30"/>
  <c r="T825" i="30"/>
  <c r="T826" i="30"/>
  <c r="T827" i="30"/>
  <c r="T828" i="30"/>
  <c r="T829" i="30"/>
  <c r="T830" i="30"/>
  <c r="T831" i="30"/>
  <c r="T832" i="30"/>
  <c r="T833" i="30"/>
  <c r="T834" i="30"/>
  <c r="T835" i="30"/>
  <c r="T836" i="30"/>
  <c r="T837" i="30"/>
  <c r="T838" i="30"/>
  <c r="T839" i="30"/>
  <c r="T840" i="30"/>
  <c r="T841" i="30"/>
  <c r="T842" i="30"/>
  <c r="T843" i="30"/>
  <c r="T844" i="30"/>
  <c r="T845" i="30"/>
  <c r="T846" i="30"/>
  <c r="T847" i="30"/>
  <c r="T848" i="30"/>
  <c r="T849" i="30"/>
  <c r="T850" i="30"/>
  <c r="T851" i="30"/>
  <c r="T852" i="30"/>
  <c r="T853" i="30"/>
  <c r="T854" i="30"/>
  <c r="T855" i="30"/>
  <c r="T856" i="30"/>
  <c r="T857" i="30"/>
  <c r="T858" i="30"/>
  <c r="T859" i="30"/>
  <c r="T860" i="30"/>
  <c r="T861" i="30"/>
  <c r="T862" i="30"/>
  <c r="T863" i="30"/>
  <c r="T864" i="30"/>
  <c r="T865" i="30"/>
  <c r="T866" i="30"/>
  <c r="T867" i="30"/>
  <c r="T868" i="30"/>
  <c r="T869" i="30"/>
  <c r="T870" i="30"/>
  <c r="T871" i="30"/>
  <c r="T872" i="30"/>
  <c r="T873" i="30"/>
  <c r="T874" i="30"/>
  <c r="T875" i="30"/>
  <c r="T876" i="30"/>
  <c r="T877" i="30"/>
  <c r="T878" i="30"/>
  <c r="T879" i="30"/>
  <c r="T880" i="30"/>
  <c r="T881" i="30"/>
  <c r="T882" i="30"/>
  <c r="T883" i="30"/>
  <c r="T884" i="30"/>
  <c r="T885" i="30"/>
  <c r="T886" i="30"/>
  <c r="T887" i="30"/>
  <c r="T888" i="30"/>
  <c r="T889" i="30"/>
  <c r="T890" i="30"/>
  <c r="T891" i="30"/>
  <c r="T892" i="30"/>
  <c r="T893" i="30"/>
  <c r="T894" i="30"/>
  <c r="T895" i="30"/>
  <c r="T896" i="30"/>
  <c r="T897" i="30"/>
  <c r="T898" i="30"/>
  <c r="T899" i="30"/>
  <c r="T900" i="30"/>
  <c r="T901" i="30"/>
  <c r="T902" i="30"/>
  <c r="T903" i="30"/>
  <c r="T904" i="30"/>
  <c r="T905" i="30"/>
  <c r="T906" i="30"/>
  <c r="T907" i="30"/>
  <c r="T908" i="30"/>
  <c r="T909" i="30"/>
  <c r="T910" i="30"/>
  <c r="T911" i="30"/>
  <c r="T912" i="30"/>
  <c r="T913" i="30"/>
  <c r="T914" i="30"/>
  <c r="T915" i="30"/>
  <c r="T916" i="30"/>
  <c r="T917" i="30"/>
  <c r="T918" i="30"/>
  <c r="T919" i="30"/>
  <c r="T920" i="30"/>
  <c r="T921" i="30"/>
  <c r="T922" i="30"/>
  <c r="T923" i="30"/>
  <c r="T924" i="30"/>
  <c r="T925" i="30"/>
  <c r="T926" i="30"/>
  <c r="T927" i="30"/>
  <c r="T928" i="30"/>
  <c r="T929" i="30"/>
  <c r="T930" i="30"/>
  <c r="T931" i="30"/>
  <c r="T932" i="30"/>
  <c r="T933" i="30"/>
  <c r="T934" i="30"/>
  <c r="T935" i="30"/>
  <c r="T936" i="30"/>
  <c r="T937" i="30"/>
  <c r="T938" i="30"/>
  <c r="T939" i="30"/>
  <c r="T940" i="30"/>
  <c r="T941" i="30"/>
  <c r="T942" i="30"/>
  <c r="T943" i="30"/>
  <c r="T944" i="30"/>
  <c r="T945" i="30"/>
  <c r="T946" i="30"/>
  <c r="T947" i="30"/>
  <c r="T948" i="30"/>
  <c r="T949" i="30"/>
  <c r="T950" i="30"/>
  <c r="T951" i="30"/>
  <c r="T952" i="30"/>
  <c r="T953" i="30"/>
  <c r="T954" i="30"/>
  <c r="T955" i="30"/>
  <c r="T956" i="30"/>
  <c r="T957" i="30"/>
  <c r="T958" i="30"/>
  <c r="T959" i="30"/>
  <c r="T960" i="30"/>
  <c r="T961" i="30"/>
  <c r="T962" i="30"/>
  <c r="T963" i="30"/>
  <c r="T964" i="30"/>
  <c r="T965" i="30"/>
  <c r="T966" i="30"/>
  <c r="T967" i="30"/>
  <c r="T968" i="30"/>
  <c r="T969" i="30"/>
  <c r="T970" i="30"/>
  <c r="T971" i="30"/>
  <c r="T972" i="30"/>
  <c r="T973" i="30"/>
  <c r="T974" i="30"/>
  <c r="T975" i="30"/>
  <c r="T976" i="30"/>
  <c r="T977" i="30"/>
  <c r="T978" i="30"/>
  <c r="T979" i="30"/>
  <c r="T980" i="30"/>
  <c r="T981" i="30"/>
  <c r="T982" i="30"/>
  <c r="T983" i="30"/>
  <c r="T984" i="30"/>
  <c r="T985" i="30"/>
  <c r="T986" i="30"/>
  <c r="T987" i="30"/>
  <c r="T988" i="30"/>
  <c r="T989" i="30"/>
  <c r="T990" i="30"/>
  <c r="T991" i="30"/>
  <c r="T992" i="30"/>
  <c r="T993" i="30"/>
  <c r="T994" i="30"/>
  <c r="T995" i="30"/>
  <c r="T996" i="30"/>
  <c r="T997" i="30"/>
  <c r="T998" i="30"/>
  <c r="T999" i="30"/>
  <c r="T1000" i="30"/>
  <c r="T1001" i="30"/>
  <c r="T1002" i="30"/>
  <c r="T1003" i="30"/>
  <c r="T1004" i="30"/>
  <c r="T1005" i="30"/>
  <c r="T1006" i="30"/>
  <c r="T1007" i="30"/>
  <c r="T1008" i="30"/>
  <c r="T1009" i="30"/>
  <c r="T1010" i="30"/>
  <c r="T1011" i="30"/>
  <c r="T1012" i="30"/>
  <c r="T1013" i="30"/>
  <c r="T1014" i="30"/>
  <c r="T1015" i="30"/>
  <c r="T1016" i="30"/>
  <c r="T1017" i="30"/>
  <c r="T1018" i="30"/>
  <c r="T1019" i="30"/>
  <c r="T1020" i="30"/>
  <c r="T1021" i="30"/>
  <c r="T1022" i="30"/>
  <c r="T1023" i="30"/>
  <c r="T1024" i="30"/>
  <c r="T1025" i="30"/>
  <c r="T1026" i="30"/>
  <c r="T1027" i="30"/>
  <c r="T1028" i="30"/>
  <c r="T1029" i="30"/>
  <c r="T1030" i="30"/>
  <c r="T1031" i="30"/>
  <c r="T1032" i="30"/>
  <c r="T1033" i="30"/>
  <c r="T1034" i="30"/>
  <c r="T1035" i="30"/>
  <c r="T1036" i="30"/>
  <c r="T1037" i="30"/>
  <c r="T1038" i="30"/>
  <c r="T1039" i="30"/>
  <c r="T1040" i="30"/>
  <c r="T1041" i="30"/>
  <c r="T1042" i="30"/>
  <c r="T1043" i="30"/>
  <c r="T1044" i="30"/>
  <c r="T1045" i="30"/>
  <c r="T1046" i="30"/>
  <c r="T1047" i="30"/>
  <c r="T1048" i="30"/>
  <c r="T1049" i="30"/>
  <c r="T1050" i="30"/>
  <c r="T1051" i="30"/>
  <c r="T1052" i="30"/>
  <c r="T1053" i="30"/>
  <c r="T1054" i="30"/>
  <c r="T1055" i="30"/>
  <c r="T1056" i="30"/>
  <c r="T1057" i="30"/>
  <c r="T1058" i="30"/>
  <c r="T1059" i="30"/>
  <c r="T1060" i="30"/>
  <c r="T1061" i="30"/>
  <c r="T1062" i="30"/>
  <c r="T1063" i="30"/>
  <c r="T1064" i="30"/>
  <c r="T1065" i="30"/>
  <c r="T1066" i="30"/>
  <c r="T1067" i="30"/>
  <c r="T1068" i="30"/>
  <c r="T1069" i="30"/>
  <c r="T1070" i="30"/>
  <c r="T1071" i="30"/>
  <c r="T1072" i="30"/>
  <c r="T1073" i="30"/>
  <c r="T1074" i="30"/>
  <c r="T1075" i="30"/>
  <c r="T1076" i="30"/>
  <c r="T1077" i="30"/>
  <c r="T1078" i="30"/>
  <c r="T1079" i="30"/>
  <c r="T1080" i="30"/>
  <c r="T1081" i="30"/>
  <c r="T1082" i="30"/>
  <c r="T1083" i="30"/>
  <c r="T1084" i="30"/>
  <c r="T1085" i="30"/>
  <c r="T1086" i="30"/>
  <c r="T1087" i="30"/>
  <c r="T1088" i="30"/>
  <c r="T1089" i="30"/>
  <c r="T1090" i="30"/>
  <c r="T1091" i="30"/>
  <c r="T1092" i="30"/>
  <c r="T1093" i="30"/>
  <c r="T1094" i="30"/>
  <c r="T1095" i="30"/>
  <c r="T1096" i="30"/>
  <c r="T1097" i="30"/>
  <c r="T1098" i="30"/>
  <c r="T1099" i="30"/>
  <c r="T1100" i="30"/>
  <c r="T1101" i="30"/>
  <c r="T1102" i="30"/>
  <c r="T1103" i="30"/>
  <c r="T1104" i="30"/>
  <c r="T1105" i="30"/>
  <c r="T1106" i="30"/>
  <c r="T1107" i="30"/>
  <c r="T1108" i="30"/>
  <c r="T1109" i="30"/>
  <c r="T1110" i="30"/>
  <c r="T1111" i="30"/>
  <c r="T1112" i="30"/>
  <c r="T1113" i="30"/>
  <c r="T1114" i="30"/>
  <c r="T1115" i="30"/>
  <c r="T1116" i="30"/>
  <c r="T1117" i="30"/>
  <c r="T1118" i="30"/>
  <c r="T1119" i="30"/>
  <c r="T1120" i="30"/>
  <c r="T1121" i="30"/>
  <c r="T1122" i="30"/>
  <c r="T1123" i="30"/>
  <c r="T1124" i="30"/>
  <c r="T1125" i="30"/>
  <c r="T1126" i="30"/>
  <c r="T1127" i="30"/>
  <c r="T1128" i="30"/>
  <c r="T1129" i="30"/>
  <c r="T1130" i="30"/>
  <c r="T1131" i="30"/>
  <c r="T1132" i="30"/>
  <c r="T1133" i="30"/>
  <c r="T1134" i="30"/>
  <c r="T1135" i="30"/>
  <c r="T1136" i="30"/>
  <c r="T1137" i="30"/>
  <c r="T1138" i="30"/>
  <c r="T1139" i="30"/>
  <c r="T1140" i="30"/>
  <c r="T1141" i="30"/>
  <c r="T1142" i="30"/>
  <c r="T1143" i="30"/>
  <c r="T1144" i="30"/>
  <c r="T1145" i="30"/>
  <c r="T1146" i="30"/>
  <c r="T1147" i="30"/>
  <c r="T1148" i="30"/>
  <c r="T1149" i="30"/>
  <c r="T1150" i="30"/>
  <c r="T1151" i="30"/>
  <c r="T1152" i="30"/>
  <c r="T1153" i="30"/>
  <c r="T1154" i="30"/>
  <c r="T1155" i="30"/>
  <c r="T1156" i="30"/>
  <c r="T1157" i="30"/>
  <c r="T1158" i="30"/>
  <c r="T1159" i="30"/>
  <c r="T1160" i="30"/>
  <c r="T1161" i="30"/>
  <c r="T1162" i="30"/>
  <c r="T1163" i="30"/>
  <c r="T1164" i="30"/>
  <c r="T1165" i="30"/>
  <c r="T1166" i="30"/>
  <c r="T1167" i="30"/>
  <c r="T1168" i="30"/>
  <c r="T1169" i="30"/>
  <c r="T1170" i="30"/>
  <c r="T1171" i="30"/>
  <c r="T1172" i="30"/>
  <c r="T1173" i="30"/>
  <c r="T1174" i="30"/>
  <c r="T1175" i="30"/>
  <c r="T1176" i="30"/>
  <c r="T1177" i="30"/>
  <c r="T1178" i="30"/>
  <c r="T1179" i="30"/>
  <c r="T1180" i="30"/>
  <c r="T1181" i="30"/>
  <c r="T1182" i="30"/>
  <c r="T1183" i="30"/>
  <c r="T1184" i="30"/>
  <c r="T1185" i="30"/>
  <c r="T1186" i="30"/>
  <c r="T1187" i="30"/>
  <c r="T1188" i="30"/>
  <c r="T1189" i="30"/>
  <c r="T1190" i="30"/>
  <c r="T1191" i="30"/>
  <c r="T1192" i="30"/>
  <c r="T1193" i="30"/>
  <c r="T1194" i="30"/>
  <c r="T1195" i="30"/>
  <c r="T1196" i="30"/>
  <c r="T1197" i="30"/>
  <c r="T1198" i="30"/>
  <c r="T1199" i="30"/>
  <c r="T1200" i="30"/>
  <c r="T1201" i="30"/>
  <c r="T1202" i="30"/>
  <c r="T1203" i="30"/>
  <c r="T1204" i="30"/>
  <c r="T1205" i="30"/>
  <c r="T1206" i="30"/>
  <c r="T1207" i="30"/>
  <c r="T1208" i="30"/>
  <c r="T1209" i="30"/>
  <c r="T1210" i="30"/>
  <c r="T1211" i="30"/>
  <c r="T1212" i="30"/>
  <c r="T1213" i="30"/>
  <c r="T1214" i="30"/>
  <c r="T1215" i="30"/>
  <c r="T1216" i="30"/>
  <c r="T1217" i="30"/>
  <c r="T1218" i="30"/>
  <c r="T1219" i="30"/>
  <c r="T1220" i="30"/>
  <c r="T1221" i="30"/>
  <c r="T1222" i="30"/>
  <c r="T1223" i="30"/>
  <c r="T1224" i="30"/>
  <c r="T1225" i="30"/>
  <c r="T1226" i="30"/>
  <c r="T1227" i="30"/>
  <c r="T1228" i="30"/>
  <c r="T1229" i="30"/>
  <c r="T1230" i="30"/>
  <c r="T1231" i="30"/>
  <c r="T1232" i="30"/>
  <c r="T1233" i="30"/>
  <c r="T1234" i="30"/>
  <c r="T1235" i="30"/>
  <c r="T1236" i="30"/>
  <c r="T1237" i="30"/>
  <c r="T1238" i="30"/>
  <c r="T1239" i="30"/>
  <c r="T1240" i="30"/>
  <c r="T1241" i="30"/>
  <c r="T1242" i="30"/>
  <c r="T1243" i="30"/>
  <c r="T1244" i="30"/>
  <c r="T1245" i="30"/>
  <c r="T1246" i="30"/>
  <c r="T1247" i="30"/>
  <c r="T1248" i="30"/>
  <c r="T1249" i="30"/>
  <c r="T1250" i="30"/>
  <c r="T1251" i="30"/>
  <c r="T1252" i="30"/>
  <c r="T1253" i="30"/>
  <c r="T1254" i="30"/>
  <c r="T1255" i="30"/>
  <c r="T1256" i="30"/>
  <c r="T1257" i="30"/>
  <c r="T1258" i="30"/>
  <c r="T1259" i="30"/>
  <c r="T1260" i="30"/>
  <c r="U3" i="30"/>
  <c r="U2" i="30"/>
  <c r="K760" i="30"/>
  <c r="L760" i="30"/>
  <c r="K761" i="30"/>
  <c r="L761" i="30"/>
  <c r="K762" i="30"/>
  <c r="L762" i="30"/>
  <c r="K763" i="30"/>
  <c r="L763" i="30"/>
  <c r="K764" i="30"/>
  <c r="L764" i="30"/>
  <c r="K765" i="30"/>
  <c r="L765" i="30"/>
  <c r="K766" i="30"/>
  <c r="L766" i="30"/>
  <c r="K767" i="30"/>
  <c r="L767" i="30"/>
  <c r="K768" i="30"/>
  <c r="L768" i="30"/>
  <c r="K769" i="30"/>
  <c r="L769" i="30"/>
  <c r="K770" i="30"/>
  <c r="L770" i="30"/>
  <c r="K771" i="30"/>
  <c r="L771" i="30"/>
  <c r="K772" i="30"/>
  <c r="L772" i="30"/>
  <c r="K773" i="30"/>
  <c r="L773" i="30"/>
  <c r="K774" i="30"/>
  <c r="L774" i="30"/>
  <c r="K775" i="30"/>
  <c r="L775" i="30"/>
  <c r="K776" i="30"/>
  <c r="L776" i="30"/>
  <c r="K777" i="30"/>
  <c r="L777" i="30"/>
  <c r="K778" i="30"/>
  <c r="L778" i="30"/>
  <c r="K779" i="30"/>
  <c r="L779" i="30"/>
  <c r="K780" i="30"/>
  <c r="L780" i="30"/>
  <c r="K781" i="30"/>
  <c r="L781" i="30"/>
  <c r="K782" i="30"/>
  <c r="L782" i="30"/>
  <c r="K783" i="30"/>
  <c r="L783" i="30"/>
  <c r="K784" i="30"/>
  <c r="L784" i="30"/>
  <c r="K785" i="30"/>
  <c r="L785" i="30"/>
  <c r="K786" i="30"/>
  <c r="L786" i="30"/>
  <c r="K787" i="30"/>
  <c r="L787" i="30"/>
  <c r="K788" i="30"/>
  <c r="L788" i="30"/>
  <c r="K789" i="30"/>
  <c r="L789" i="30"/>
  <c r="K790" i="30"/>
  <c r="L790" i="30"/>
  <c r="K791" i="30"/>
  <c r="L791" i="30"/>
  <c r="K792" i="30"/>
  <c r="L792" i="30"/>
  <c r="K793" i="30"/>
  <c r="L793" i="30"/>
  <c r="K794" i="30"/>
  <c r="L794" i="30"/>
  <c r="K795" i="30"/>
  <c r="L795" i="30"/>
  <c r="K796" i="30"/>
  <c r="L796" i="30"/>
  <c r="K797" i="30"/>
  <c r="L797" i="30"/>
  <c r="K798" i="30"/>
  <c r="L798" i="30"/>
  <c r="K799" i="30"/>
  <c r="L799" i="30"/>
  <c r="K800" i="30"/>
  <c r="L800" i="30"/>
  <c r="K801" i="30"/>
  <c r="L801" i="30"/>
  <c r="K802" i="30"/>
  <c r="L802" i="30"/>
  <c r="K803" i="30"/>
  <c r="L803" i="30"/>
  <c r="K804" i="30"/>
  <c r="L804" i="30"/>
  <c r="K805" i="30"/>
  <c r="L805" i="30"/>
  <c r="K806" i="30"/>
  <c r="L806" i="30"/>
  <c r="K807" i="30"/>
  <c r="L807" i="30"/>
  <c r="K808" i="30"/>
  <c r="L808" i="30"/>
  <c r="K809" i="30"/>
  <c r="L809" i="30"/>
  <c r="K810" i="30"/>
  <c r="L810" i="30"/>
  <c r="K811" i="30"/>
  <c r="L811" i="30"/>
  <c r="K812" i="30"/>
  <c r="L812" i="30"/>
  <c r="K813" i="30"/>
  <c r="L813" i="30"/>
  <c r="K814" i="30"/>
  <c r="L814" i="30"/>
  <c r="K815" i="30"/>
  <c r="L815" i="30"/>
  <c r="K816" i="30"/>
  <c r="L816" i="30"/>
  <c r="K817" i="30"/>
  <c r="L817" i="30"/>
  <c r="K818" i="30"/>
  <c r="L818" i="30"/>
  <c r="K819" i="30"/>
  <c r="L819" i="30"/>
  <c r="K820" i="30"/>
  <c r="L820" i="30"/>
  <c r="K821" i="30"/>
  <c r="L821" i="30"/>
  <c r="K822" i="30"/>
  <c r="L822" i="30"/>
  <c r="K823" i="30"/>
  <c r="L823" i="30"/>
  <c r="K824" i="30"/>
  <c r="L824" i="30"/>
  <c r="K825" i="30"/>
  <c r="L825" i="30"/>
  <c r="K826" i="30"/>
  <c r="L826" i="30"/>
  <c r="K827" i="30"/>
  <c r="L827" i="30"/>
  <c r="K828" i="30"/>
  <c r="L828" i="30"/>
  <c r="K829" i="30"/>
  <c r="L829" i="30"/>
  <c r="K830" i="30"/>
  <c r="L830" i="30"/>
  <c r="K831" i="30"/>
  <c r="L831" i="30"/>
  <c r="K832" i="30"/>
  <c r="L832" i="30"/>
  <c r="K833" i="30"/>
  <c r="L833" i="30"/>
  <c r="K834" i="30"/>
  <c r="L834" i="30"/>
  <c r="K835" i="30"/>
  <c r="L835" i="30"/>
  <c r="K836" i="30"/>
  <c r="L836" i="30"/>
  <c r="K837" i="30"/>
  <c r="L837" i="30"/>
  <c r="K838" i="30"/>
  <c r="L838" i="30"/>
  <c r="K839" i="30"/>
  <c r="L839" i="30"/>
  <c r="K840" i="30"/>
  <c r="L840" i="30"/>
  <c r="K841" i="30"/>
  <c r="L841" i="30"/>
  <c r="K842" i="30"/>
  <c r="L842" i="30"/>
  <c r="K843" i="30"/>
  <c r="L843" i="30"/>
  <c r="K844" i="30"/>
  <c r="L844" i="30"/>
  <c r="K845" i="30"/>
  <c r="L845" i="30"/>
  <c r="K846" i="30"/>
  <c r="L846" i="30"/>
  <c r="K847" i="30"/>
  <c r="L847" i="30"/>
  <c r="K848" i="30"/>
  <c r="L848" i="30"/>
  <c r="K849" i="30"/>
  <c r="L849" i="30"/>
  <c r="K850" i="30"/>
  <c r="L850" i="30"/>
  <c r="K851" i="30"/>
  <c r="L851" i="30"/>
  <c r="K852" i="30"/>
  <c r="L852" i="30"/>
  <c r="K853" i="30"/>
  <c r="L853" i="30"/>
  <c r="K854" i="30"/>
  <c r="L854" i="30"/>
  <c r="K855" i="30"/>
  <c r="L855" i="30"/>
  <c r="K856" i="30"/>
  <c r="L856" i="30"/>
  <c r="K857" i="30"/>
  <c r="L857" i="30"/>
  <c r="K858" i="30"/>
  <c r="L858" i="30"/>
  <c r="K859" i="30"/>
  <c r="L859" i="30"/>
  <c r="K860" i="30"/>
  <c r="L860" i="30"/>
  <c r="K861" i="30"/>
  <c r="L861" i="30"/>
  <c r="K862" i="30"/>
  <c r="L862" i="30"/>
  <c r="K863" i="30"/>
  <c r="L863" i="30"/>
  <c r="K864" i="30"/>
  <c r="L864" i="30"/>
  <c r="K865" i="30"/>
  <c r="L865" i="30"/>
  <c r="K866" i="30"/>
  <c r="L866" i="30"/>
  <c r="K867" i="30"/>
  <c r="L867" i="30"/>
  <c r="K868" i="30"/>
  <c r="L868" i="30"/>
  <c r="K869" i="30"/>
  <c r="L869" i="30"/>
  <c r="K870" i="30"/>
  <c r="L870" i="30"/>
  <c r="K871" i="30"/>
  <c r="L871" i="30"/>
  <c r="K872" i="30"/>
  <c r="L872" i="30"/>
  <c r="K873" i="30"/>
  <c r="L873" i="30"/>
  <c r="K874" i="30"/>
  <c r="L874" i="30"/>
  <c r="K875" i="30"/>
  <c r="L875" i="30"/>
  <c r="K876" i="30"/>
  <c r="L876" i="30"/>
  <c r="K877" i="30"/>
  <c r="L877" i="30"/>
  <c r="K878" i="30"/>
  <c r="L878" i="30"/>
  <c r="K879" i="30"/>
  <c r="L879" i="30"/>
  <c r="K880" i="30"/>
  <c r="L880" i="30"/>
  <c r="K881" i="30"/>
  <c r="L881" i="30"/>
  <c r="K882" i="30"/>
  <c r="L882" i="30"/>
  <c r="K883" i="30"/>
  <c r="L883" i="30"/>
  <c r="K884" i="30"/>
  <c r="L884" i="30"/>
  <c r="K885" i="30"/>
  <c r="L885" i="30"/>
  <c r="K886" i="30"/>
  <c r="L886" i="30"/>
  <c r="K887" i="30"/>
  <c r="L887" i="30"/>
  <c r="K888" i="30"/>
  <c r="L888" i="30"/>
  <c r="K889" i="30"/>
  <c r="L889" i="30"/>
  <c r="K890" i="30"/>
  <c r="L890" i="30"/>
  <c r="K891" i="30"/>
  <c r="L891" i="30"/>
  <c r="K892" i="30"/>
  <c r="L892" i="30"/>
  <c r="K893" i="30"/>
  <c r="L893" i="30"/>
  <c r="K894" i="30"/>
  <c r="L894" i="30"/>
  <c r="K895" i="30"/>
  <c r="L895" i="30"/>
  <c r="K896" i="30"/>
  <c r="L896" i="30"/>
  <c r="K897" i="30"/>
  <c r="L897" i="30"/>
  <c r="K898" i="30"/>
  <c r="L898" i="30"/>
  <c r="K899" i="30"/>
  <c r="L899" i="30"/>
  <c r="K900" i="30"/>
  <c r="L900" i="30"/>
  <c r="K901" i="30"/>
  <c r="L901" i="30"/>
  <c r="K902" i="30"/>
  <c r="L902" i="30"/>
  <c r="K903" i="30"/>
  <c r="L903" i="30"/>
  <c r="K904" i="30"/>
  <c r="L904" i="30"/>
  <c r="K905" i="30"/>
  <c r="L905" i="30"/>
  <c r="K906" i="30"/>
  <c r="L906" i="30"/>
  <c r="K907" i="30"/>
  <c r="L907" i="30"/>
  <c r="K908" i="30"/>
  <c r="L908" i="30"/>
  <c r="K909" i="30"/>
  <c r="L909" i="30"/>
  <c r="K910" i="30"/>
  <c r="L910" i="30"/>
  <c r="K911" i="30"/>
  <c r="L911" i="30"/>
  <c r="K912" i="30"/>
  <c r="L912" i="30"/>
  <c r="K913" i="30"/>
  <c r="L913" i="30"/>
  <c r="K914" i="30"/>
  <c r="L914" i="30"/>
  <c r="K915" i="30"/>
  <c r="L915" i="30"/>
  <c r="K916" i="30"/>
  <c r="L916" i="30"/>
  <c r="K917" i="30"/>
  <c r="L917" i="30"/>
  <c r="K918" i="30"/>
  <c r="L918" i="30"/>
  <c r="K919" i="30"/>
  <c r="L919" i="30"/>
  <c r="K920" i="30"/>
  <c r="L920" i="30"/>
  <c r="K921" i="30"/>
  <c r="L921" i="30"/>
  <c r="K922" i="30"/>
  <c r="L922" i="30"/>
  <c r="K923" i="30"/>
  <c r="L923" i="30"/>
  <c r="K924" i="30"/>
  <c r="L924" i="30"/>
  <c r="K925" i="30"/>
  <c r="L925" i="30"/>
  <c r="K926" i="30"/>
  <c r="L926" i="30"/>
  <c r="K927" i="30"/>
  <c r="L927" i="30"/>
  <c r="K928" i="30"/>
  <c r="L928" i="30"/>
  <c r="K929" i="30"/>
  <c r="L929" i="30"/>
  <c r="K930" i="30"/>
  <c r="L930" i="30"/>
  <c r="K931" i="30"/>
  <c r="L931" i="30"/>
  <c r="K932" i="30"/>
  <c r="L932" i="30"/>
  <c r="K933" i="30"/>
  <c r="L933" i="30"/>
  <c r="K934" i="30"/>
  <c r="L934" i="30"/>
  <c r="K935" i="30"/>
  <c r="L935" i="30"/>
  <c r="K936" i="30"/>
  <c r="L936" i="30"/>
  <c r="K937" i="30"/>
  <c r="L937" i="30"/>
  <c r="K938" i="30"/>
  <c r="L938" i="30"/>
  <c r="K939" i="30"/>
  <c r="L939" i="30"/>
  <c r="K940" i="30"/>
  <c r="L940" i="30"/>
  <c r="K941" i="30"/>
  <c r="L941" i="30"/>
  <c r="K942" i="30"/>
  <c r="L942" i="30"/>
  <c r="K943" i="30"/>
  <c r="L943" i="30"/>
  <c r="K944" i="30"/>
  <c r="L944" i="30"/>
  <c r="K945" i="30"/>
  <c r="L945" i="30"/>
  <c r="K946" i="30"/>
  <c r="L946" i="30"/>
  <c r="K947" i="30"/>
  <c r="L947" i="30"/>
  <c r="K948" i="30"/>
  <c r="L948" i="30"/>
  <c r="K949" i="30"/>
  <c r="L949" i="30"/>
  <c r="K950" i="30"/>
  <c r="L950" i="30"/>
  <c r="K951" i="30"/>
  <c r="L951" i="30"/>
  <c r="K952" i="30"/>
  <c r="L952" i="30"/>
  <c r="K953" i="30"/>
  <c r="L953" i="30"/>
  <c r="K954" i="30"/>
  <c r="L954" i="30"/>
  <c r="K955" i="30"/>
  <c r="L955" i="30"/>
  <c r="K956" i="30"/>
  <c r="L956" i="30"/>
  <c r="K957" i="30"/>
  <c r="L957" i="30"/>
  <c r="K958" i="30"/>
  <c r="L958" i="30"/>
  <c r="K959" i="30"/>
  <c r="L959" i="30"/>
  <c r="K960" i="30"/>
  <c r="L960" i="30"/>
  <c r="K961" i="30"/>
  <c r="L961" i="30"/>
  <c r="K962" i="30"/>
  <c r="L962" i="30"/>
  <c r="K963" i="30"/>
  <c r="L963" i="30"/>
  <c r="K964" i="30"/>
  <c r="L964" i="30"/>
  <c r="K965" i="30"/>
  <c r="L965" i="30"/>
  <c r="K966" i="30"/>
  <c r="L966" i="30"/>
  <c r="K967" i="30"/>
  <c r="L967" i="30"/>
  <c r="K968" i="30"/>
  <c r="L968" i="30"/>
  <c r="K969" i="30"/>
  <c r="L969" i="30"/>
  <c r="K970" i="30"/>
  <c r="L970" i="30"/>
  <c r="K971" i="30"/>
  <c r="L971" i="30"/>
  <c r="K972" i="30"/>
  <c r="L972" i="30"/>
  <c r="K973" i="30"/>
  <c r="L973" i="30"/>
  <c r="K974" i="30"/>
  <c r="L974" i="30"/>
  <c r="K975" i="30"/>
  <c r="L975" i="30"/>
  <c r="K976" i="30"/>
  <c r="L976" i="30"/>
  <c r="K977" i="30"/>
  <c r="L977" i="30"/>
  <c r="K978" i="30"/>
  <c r="L978" i="30"/>
  <c r="K979" i="30"/>
  <c r="L979" i="30"/>
  <c r="K980" i="30"/>
  <c r="L980" i="30"/>
  <c r="K981" i="30"/>
  <c r="L981" i="30"/>
  <c r="K982" i="30"/>
  <c r="L982" i="30"/>
  <c r="K983" i="30"/>
  <c r="L983" i="30"/>
  <c r="K984" i="30"/>
  <c r="L984" i="30"/>
  <c r="K985" i="30"/>
  <c r="L985" i="30"/>
  <c r="K986" i="30"/>
  <c r="L986" i="30"/>
  <c r="K987" i="30"/>
  <c r="L987" i="30"/>
  <c r="K988" i="30"/>
  <c r="L988" i="30"/>
  <c r="K989" i="30"/>
  <c r="L989" i="30"/>
  <c r="K990" i="30"/>
  <c r="L990" i="30"/>
  <c r="K991" i="30"/>
  <c r="L991" i="30"/>
  <c r="K992" i="30"/>
  <c r="L992" i="30"/>
  <c r="K993" i="30"/>
  <c r="L993" i="30"/>
  <c r="K994" i="30"/>
  <c r="L994" i="30"/>
  <c r="K995" i="30"/>
  <c r="L995" i="30"/>
  <c r="K996" i="30"/>
  <c r="L996" i="30"/>
  <c r="K997" i="30"/>
  <c r="L997" i="30"/>
  <c r="K998" i="30"/>
  <c r="L998" i="30"/>
  <c r="K999" i="30"/>
  <c r="L999" i="30"/>
  <c r="K1000" i="30"/>
  <c r="L1000" i="30"/>
  <c r="K1001" i="30"/>
  <c r="L1001" i="30"/>
  <c r="K1002" i="30"/>
  <c r="L1002" i="30"/>
  <c r="K1003" i="30"/>
  <c r="L1003" i="30"/>
  <c r="K1004" i="30"/>
  <c r="L1004" i="30"/>
  <c r="K1005" i="30"/>
  <c r="L1005" i="30"/>
  <c r="K1006" i="30"/>
  <c r="L1006" i="30"/>
  <c r="K1007" i="30"/>
  <c r="L1007" i="30"/>
  <c r="K1008" i="30"/>
  <c r="L1008" i="30"/>
  <c r="K1009" i="30"/>
  <c r="L1009" i="30"/>
  <c r="K1010" i="30"/>
  <c r="L1010" i="30"/>
  <c r="K1011" i="30"/>
  <c r="L1011" i="30"/>
  <c r="K1012" i="30"/>
  <c r="L1012" i="30"/>
  <c r="K1013" i="30"/>
  <c r="L1013" i="30"/>
  <c r="K1014" i="30"/>
  <c r="L1014" i="30"/>
  <c r="K1015" i="30"/>
  <c r="L1015" i="30"/>
  <c r="K1016" i="30"/>
  <c r="L1016" i="30"/>
  <c r="K1017" i="30"/>
  <c r="L1017" i="30"/>
  <c r="K1018" i="30"/>
  <c r="L1018" i="30"/>
  <c r="K1019" i="30"/>
  <c r="L1019" i="30"/>
  <c r="K1020" i="30"/>
  <c r="L1020" i="30"/>
  <c r="K1021" i="30"/>
  <c r="L1021" i="30"/>
  <c r="K1022" i="30"/>
  <c r="L1022" i="30"/>
  <c r="K1023" i="30"/>
  <c r="L1023" i="30"/>
  <c r="K1024" i="30"/>
  <c r="L1024" i="30"/>
  <c r="K1025" i="30"/>
  <c r="L1025" i="30"/>
  <c r="K1026" i="30"/>
  <c r="L1026" i="30"/>
  <c r="K1027" i="30"/>
  <c r="L1027" i="30"/>
  <c r="K1028" i="30"/>
  <c r="L1028" i="30"/>
  <c r="K1029" i="30"/>
  <c r="L1029" i="30"/>
  <c r="K1030" i="30"/>
  <c r="L1030" i="30"/>
  <c r="K1031" i="30"/>
  <c r="L1031" i="30"/>
  <c r="K1032" i="30"/>
  <c r="L1032" i="30"/>
  <c r="K1033" i="30"/>
  <c r="L1033" i="30"/>
  <c r="K1034" i="30"/>
  <c r="L1034" i="30"/>
  <c r="K1035" i="30"/>
  <c r="L1035" i="30"/>
  <c r="K1036" i="30"/>
  <c r="L1036" i="30"/>
  <c r="K1037" i="30"/>
  <c r="L1037" i="30"/>
  <c r="K1038" i="30"/>
  <c r="L1038" i="30"/>
  <c r="K1039" i="30"/>
  <c r="L1039" i="30"/>
  <c r="K1040" i="30"/>
  <c r="L1040" i="30"/>
  <c r="K1041" i="30"/>
  <c r="L1041" i="30"/>
  <c r="K1042" i="30"/>
  <c r="L1042" i="30"/>
  <c r="K1043" i="30"/>
  <c r="L1043" i="30"/>
  <c r="K1044" i="30"/>
  <c r="L1044" i="30"/>
  <c r="K1045" i="30"/>
  <c r="L1045" i="30"/>
  <c r="K1046" i="30"/>
  <c r="L1046" i="30"/>
  <c r="K1047" i="30"/>
  <c r="L1047" i="30"/>
  <c r="K1048" i="30"/>
  <c r="L1048" i="30"/>
  <c r="K1049" i="30"/>
  <c r="L1049" i="30"/>
  <c r="K1050" i="30"/>
  <c r="L1050" i="30"/>
  <c r="K1051" i="30"/>
  <c r="L1051" i="30"/>
  <c r="K1052" i="30"/>
  <c r="L1052" i="30"/>
  <c r="K1053" i="30"/>
  <c r="L1053" i="30"/>
  <c r="K1054" i="30"/>
  <c r="L1054" i="30"/>
  <c r="K1055" i="30"/>
  <c r="L1055" i="30"/>
  <c r="K1056" i="30"/>
  <c r="L1056" i="30"/>
  <c r="K1057" i="30"/>
  <c r="L1057" i="30"/>
  <c r="K1058" i="30"/>
  <c r="L1058" i="30"/>
  <c r="K1059" i="30"/>
  <c r="L1059" i="30"/>
  <c r="K1060" i="30"/>
  <c r="L1060" i="30"/>
  <c r="K1061" i="30"/>
  <c r="L1061" i="30"/>
  <c r="K1062" i="30"/>
  <c r="L1062" i="30"/>
  <c r="K1063" i="30"/>
  <c r="L1063" i="30"/>
  <c r="K1064" i="30"/>
  <c r="L1064" i="30"/>
  <c r="K1065" i="30"/>
  <c r="L1065" i="30"/>
  <c r="K1066" i="30"/>
  <c r="L1066" i="30"/>
  <c r="K1067" i="30"/>
  <c r="L1067" i="30"/>
  <c r="K1068" i="30"/>
  <c r="L1068" i="30"/>
  <c r="K1069" i="30"/>
  <c r="L1069" i="30"/>
  <c r="K1070" i="30"/>
  <c r="L1070" i="30"/>
  <c r="K1071" i="30"/>
  <c r="L1071" i="30"/>
  <c r="K1072" i="30"/>
  <c r="L1072" i="30"/>
  <c r="K1073" i="30"/>
  <c r="L1073" i="30"/>
  <c r="K1074" i="30"/>
  <c r="L1074" i="30"/>
  <c r="K1075" i="30"/>
  <c r="L1075" i="30"/>
  <c r="K1076" i="30"/>
  <c r="L1076" i="30"/>
  <c r="K1077" i="30"/>
  <c r="L1077" i="30"/>
  <c r="K1078" i="30"/>
  <c r="L1078" i="30"/>
  <c r="K1079" i="30"/>
  <c r="L1079" i="30"/>
  <c r="K1080" i="30"/>
  <c r="L1080" i="30"/>
  <c r="K1081" i="30"/>
  <c r="L1081" i="30"/>
  <c r="K1082" i="30"/>
  <c r="L1082" i="30"/>
  <c r="K1083" i="30"/>
  <c r="L1083" i="30"/>
  <c r="K1084" i="30"/>
  <c r="L1084" i="30"/>
  <c r="K1085" i="30"/>
  <c r="L1085" i="30"/>
  <c r="K1086" i="30"/>
  <c r="L1086" i="30"/>
  <c r="K1087" i="30"/>
  <c r="L1087" i="30"/>
  <c r="K1088" i="30"/>
  <c r="L1088" i="30"/>
  <c r="K1089" i="30"/>
  <c r="L1089" i="30"/>
  <c r="K1090" i="30"/>
  <c r="L1090" i="30"/>
  <c r="K1091" i="30"/>
  <c r="L1091" i="30"/>
  <c r="K1092" i="30"/>
  <c r="L1092" i="30"/>
  <c r="K1093" i="30"/>
  <c r="L1093" i="30"/>
  <c r="K1094" i="30"/>
  <c r="L1094" i="30"/>
  <c r="K1095" i="30"/>
  <c r="L1095" i="30"/>
  <c r="K1096" i="30"/>
  <c r="L1096" i="30"/>
  <c r="K1097" i="30"/>
  <c r="L1097" i="30"/>
  <c r="K1098" i="30"/>
  <c r="L1098" i="30"/>
  <c r="K1099" i="30"/>
  <c r="L1099" i="30"/>
  <c r="K1100" i="30"/>
  <c r="L1100" i="30"/>
  <c r="K1101" i="30"/>
  <c r="L1101" i="30"/>
  <c r="K1102" i="30"/>
  <c r="L1102" i="30"/>
  <c r="K1103" i="30"/>
  <c r="L1103" i="30"/>
  <c r="K1104" i="30"/>
  <c r="L1104" i="30"/>
  <c r="K1105" i="30"/>
  <c r="L1105" i="30"/>
  <c r="K1106" i="30"/>
  <c r="L1106" i="30"/>
  <c r="K1107" i="30"/>
  <c r="L1107" i="30"/>
  <c r="K1108" i="30"/>
  <c r="L1108" i="30"/>
  <c r="K1109" i="30"/>
  <c r="L1109" i="30"/>
  <c r="K1110" i="30"/>
  <c r="L1110" i="30"/>
  <c r="K1111" i="30"/>
  <c r="L1111" i="30"/>
  <c r="K1112" i="30"/>
  <c r="L1112" i="30"/>
  <c r="K1113" i="30"/>
  <c r="L1113" i="30"/>
  <c r="K1114" i="30"/>
  <c r="L1114" i="30"/>
  <c r="K1115" i="30"/>
  <c r="L1115" i="30"/>
  <c r="K1116" i="30"/>
  <c r="L1116" i="30"/>
  <c r="K1117" i="30"/>
  <c r="L1117" i="30"/>
  <c r="K1118" i="30"/>
  <c r="L1118" i="30"/>
  <c r="K1119" i="30"/>
  <c r="L1119" i="30"/>
  <c r="K1120" i="30"/>
  <c r="L1120" i="30"/>
  <c r="K1121" i="30"/>
  <c r="L1121" i="30"/>
  <c r="K1122" i="30"/>
  <c r="L1122" i="30"/>
  <c r="K1123" i="30"/>
  <c r="L1123" i="30"/>
  <c r="K1124" i="30"/>
  <c r="L1124" i="30"/>
  <c r="K1125" i="30"/>
  <c r="L1125" i="30"/>
  <c r="K1126" i="30"/>
  <c r="L1126" i="30"/>
  <c r="K1127" i="30"/>
  <c r="L1127" i="30"/>
  <c r="K1128" i="30"/>
  <c r="L1128" i="30"/>
  <c r="K1129" i="30"/>
  <c r="L1129" i="30"/>
  <c r="K1130" i="30"/>
  <c r="L1130" i="30"/>
  <c r="K1131" i="30"/>
  <c r="L1131" i="30"/>
  <c r="K1132" i="30"/>
  <c r="L1132" i="30"/>
  <c r="K1133" i="30"/>
  <c r="L1133" i="30"/>
  <c r="K1134" i="30"/>
  <c r="L1134" i="30"/>
  <c r="K1135" i="30"/>
  <c r="L1135" i="30"/>
  <c r="K1136" i="30"/>
  <c r="L1136" i="30"/>
  <c r="K1137" i="30"/>
  <c r="L1137" i="30"/>
  <c r="K1138" i="30"/>
  <c r="L1138" i="30"/>
  <c r="K1139" i="30"/>
  <c r="L1139" i="30"/>
  <c r="K1140" i="30"/>
  <c r="L1140" i="30"/>
  <c r="K1141" i="30"/>
  <c r="L1141" i="30"/>
  <c r="K1142" i="30"/>
  <c r="L1142" i="30"/>
  <c r="K1143" i="30"/>
  <c r="L1143" i="30"/>
  <c r="K1144" i="30"/>
  <c r="L1144" i="30"/>
  <c r="K1145" i="30"/>
  <c r="L1145" i="30"/>
  <c r="K1146" i="30"/>
  <c r="L1146" i="30"/>
  <c r="K1147" i="30"/>
  <c r="L1147" i="30"/>
  <c r="K1148" i="30"/>
  <c r="L1148" i="30"/>
  <c r="K1149" i="30"/>
  <c r="L1149" i="30"/>
  <c r="K1150" i="30"/>
  <c r="L1150" i="30"/>
  <c r="K1151" i="30"/>
  <c r="L1151" i="30"/>
  <c r="K1152" i="30"/>
  <c r="L1152" i="30"/>
  <c r="K1153" i="30"/>
  <c r="L1153" i="30"/>
  <c r="K1154" i="30"/>
  <c r="L1154" i="30"/>
  <c r="K1155" i="30"/>
  <c r="L1155" i="30"/>
  <c r="K1156" i="30"/>
  <c r="L1156" i="30"/>
  <c r="K1157" i="30"/>
  <c r="L1157" i="30"/>
  <c r="K1158" i="30"/>
  <c r="L1158" i="30"/>
  <c r="K1159" i="30"/>
  <c r="L1159" i="30"/>
  <c r="K1160" i="30"/>
  <c r="L1160" i="30"/>
  <c r="K1161" i="30"/>
  <c r="L1161" i="30"/>
  <c r="K1162" i="30"/>
  <c r="L1162" i="30"/>
  <c r="K1163" i="30"/>
  <c r="L1163" i="30"/>
  <c r="K1164" i="30"/>
  <c r="L1164" i="30"/>
  <c r="K1165" i="30"/>
  <c r="L1165" i="30"/>
  <c r="K1166" i="30"/>
  <c r="L1166" i="30"/>
  <c r="K1167" i="30"/>
  <c r="L1167" i="30"/>
  <c r="K1168" i="30"/>
  <c r="L1168" i="30"/>
  <c r="K1169" i="30"/>
  <c r="L1169" i="30"/>
  <c r="K1170" i="30"/>
  <c r="L1170" i="30"/>
  <c r="K1171" i="30"/>
  <c r="L1171" i="30"/>
  <c r="K1172" i="30"/>
  <c r="L1172" i="30"/>
  <c r="K1173" i="30"/>
  <c r="L1173" i="30"/>
  <c r="K1174" i="30"/>
  <c r="L1174" i="30"/>
  <c r="K1175" i="30"/>
  <c r="L1175" i="30"/>
  <c r="K1176" i="30"/>
  <c r="L1176" i="30"/>
  <c r="K1177" i="30"/>
  <c r="L1177" i="30"/>
  <c r="K1178" i="30"/>
  <c r="L1178" i="30"/>
  <c r="K1179" i="30"/>
  <c r="L1179" i="30"/>
  <c r="K1180" i="30"/>
  <c r="L1180" i="30"/>
  <c r="K1181" i="30"/>
  <c r="L1181" i="30"/>
  <c r="K1182" i="30"/>
  <c r="L1182" i="30"/>
  <c r="K1183" i="30"/>
  <c r="L1183" i="30"/>
  <c r="K1184" i="30"/>
  <c r="L1184" i="30"/>
  <c r="K1185" i="30"/>
  <c r="L1185" i="30"/>
  <c r="K1186" i="30"/>
  <c r="L1186" i="30"/>
  <c r="K1187" i="30"/>
  <c r="L1187" i="30"/>
  <c r="K1188" i="30"/>
  <c r="L1188" i="30"/>
  <c r="K1189" i="30"/>
  <c r="L1189" i="30"/>
  <c r="K1190" i="30"/>
  <c r="L1190" i="30"/>
  <c r="K1191" i="30"/>
  <c r="L1191" i="30"/>
  <c r="K1192" i="30"/>
  <c r="L1192" i="30"/>
  <c r="K1193" i="30"/>
  <c r="L1193" i="30"/>
  <c r="K1194" i="30"/>
  <c r="L1194" i="30"/>
  <c r="K1195" i="30"/>
  <c r="L1195" i="30"/>
  <c r="K1196" i="30"/>
  <c r="L1196" i="30"/>
  <c r="K1197" i="30"/>
  <c r="L1197" i="30"/>
  <c r="K1198" i="30"/>
  <c r="L1198" i="30"/>
  <c r="K1199" i="30"/>
  <c r="L1199" i="30"/>
  <c r="K1200" i="30"/>
  <c r="L1200" i="30"/>
  <c r="K1201" i="30"/>
  <c r="L1201" i="30"/>
  <c r="K1202" i="30"/>
  <c r="L1202" i="30"/>
  <c r="K1203" i="30"/>
  <c r="L1203" i="30"/>
  <c r="K1204" i="30"/>
  <c r="L1204" i="30"/>
  <c r="K1205" i="30"/>
  <c r="L1205" i="30"/>
  <c r="K1206" i="30"/>
  <c r="L1206" i="30"/>
  <c r="K1207" i="30"/>
  <c r="L1207" i="30"/>
  <c r="K1208" i="30"/>
  <c r="L1208" i="30"/>
  <c r="K1209" i="30"/>
  <c r="L1209" i="30"/>
  <c r="K1210" i="30"/>
  <c r="L1210" i="30"/>
  <c r="K1211" i="30"/>
  <c r="L1211" i="30"/>
  <c r="K1212" i="30"/>
  <c r="L1212" i="30"/>
  <c r="K1213" i="30"/>
  <c r="L1213" i="30"/>
  <c r="K1214" i="30"/>
  <c r="L1214" i="30"/>
  <c r="K1215" i="30"/>
  <c r="L1215" i="30"/>
  <c r="K1216" i="30"/>
  <c r="L1216" i="30"/>
  <c r="K1217" i="30"/>
  <c r="L1217" i="30"/>
  <c r="K1218" i="30"/>
  <c r="L1218" i="30"/>
  <c r="K1219" i="30"/>
  <c r="L1219" i="30"/>
  <c r="K1220" i="30"/>
  <c r="L1220" i="30"/>
  <c r="K1221" i="30"/>
  <c r="L1221" i="30"/>
  <c r="K1222" i="30"/>
  <c r="L1222" i="30"/>
  <c r="K1223" i="30"/>
  <c r="L1223" i="30"/>
  <c r="K1224" i="30"/>
  <c r="L1224" i="30"/>
  <c r="K1225" i="30"/>
  <c r="L1225" i="30"/>
  <c r="K1226" i="30"/>
  <c r="L1226" i="30"/>
  <c r="K1227" i="30"/>
  <c r="L1227" i="30"/>
  <c r="K1228" i="30"/>
  <c r="L1228" i="30"/>
  <c r="K1229" i="30"/>
  <c r="L1229" i="30"/>
  <c r="K1230" i="30"/>
  <c r="L1230" i="30"/>
  <c r="K1231" i="30"/>
  <c r="L1231" i="30"/>
  <c r="K1232" i="30"/>
  <c r="L1232" i="30"/>
  <c r="K1233" i="30"/>
  <c r="L1233" i="30"/>
  <c r="K1234" i="30"/>
  <c r="L1234" i="30"/>
  <c r="K1235" i="30"/>
  <c r="L1235" i="30"/>
  <c r="K1236" i="30"/>
  <c r="L1236" i="30"/>
  <c r="K1237" i="30"/>
  <c r="L1237" i="30"/>
  <c r="K1238" i="30"/>
  <c r="L1238" i="30"/>
  <c r="K1239" i="30"/>
  <c r="L1239" i="30"/>
  <c r="K1240" i="30"/>
  <c r="L1240" i="30"/>
  <c r="K1241" i="30"/>
  <c r="L1241" i="30"/>
  <c r="K1242" i="30"/>
  <c r="L1242" i="30"/>
  <c r="K1243" i="30"/>
  <c r="L1243" i="30"/>
  <c r="K1244" i="30"/>
  <c r="L1244" i="30"/>
  <c r="K1245" i="30"/>
  <c r="L1245" i="30"/>
  <c r="K1246" i="30"/>
  <c r="L1246" i="30"/>
  <c r="K1247" i="30"/>
  <c r="L1247" i="30"/>
  <c r="K1248" i="30"/>
  <c r="L1248" i="30"/>
  <c r="K1249" i="30"/>
  <c r="L1249" i="30"/>
  <c r="K1250" i="30"/>
  <c r="L1250" i="30"/>
  <c r="K1251" i="30"/>
  <c r="L1251" i="30"/>
  <c r="K1252" i="30"/>
  <c r="L1252" i="30"/>
  <c r="K1253" i="30"/>
  <c r="L1253" i="30"/>
  <c r="K1254" i="30"/>
  <c r="L1254" i="30"/>
  <c r="K1255" i="30"/>
  <c r="L1255" i="30"/>
  <c r="K1256" i="30"/>
  <c r="L1256" i="30"/>
  <c r="K1257" i="30"/>
  <c r="L1257" i="30"/>
  <c r="K1258" i="30"/>
  <c r="L1258" i="30"/>
  <c r="K1259" i="30"/>
  <c r="L1259" i="30"/>
  <c r="K1260" i="30"/>
  <c r="L1260" i="30"/>
  <c r="M3" i="30"/>
  <c r="K1261" i="30"/>
  <c r="M4" i="30"/>
  <c r="N3" i="30"/>
  <c r="N6" i="30"/>
  <c r="N5" i="30"/>
  <c r="N4" i="30"/>
  <c r="N7" i="30"/>
  <c r="N8" i="30"/>
  <c r="N9" i="30"/>
  <c r="N10" i="30"/>
  <c r="N11" i="30"/>
  <c r="N12" i="30"/>
  <c r="N13" i="30"/>
  <c r="N14" i="30"/>
  <c r="N15" i="30"/>
  <c r="N16" i="30"/>
  <c r="N17" i="30"/>
  <c r="N18" i="30"/>
  <c r="N19" i="30"/>
  <c r="N20" i="30"/>
  <c r="N21" i="30"/>
  <c r="N22" i="30"/>
  <c r="N23" i="30"/>
  <c r="N24" i="30"/>
  <c r="N25" i="30"/>
  <c r="N26" i="30"/>
  <c r="N27" i="30"/>
  <c r="N28" i="30"/>
  <c r="N29" i="30"/>
  <c r="N30" i="30"/>
  <c r="N31" i="30"/>
  <c r="N32" i="30"/>
  <c r="N33" i="30"/>
  <c r="N34" i="30"/>
  <c r="N35" i="30"/>
  <c r="N36" i="30"/>
  <c r="N37" i="30"/>
  <c r="N38" i="30"/>
  <c r="N39" i="30"/>
  <c r="N40" i="30"/>
  <c r="N41" i="30"/>
  <c r="N42" i="30"/>
  <c r="N43" i="30"/>
  <c r="N44" i="30"/>
  <c r="N45" i="30"/>
  <c r="N46" i="30"/>
  <c r="N47" i="30"/>
  <c r="N48" i="30"/>
  <c r="N49" i="30"/>
  <c r="N50" i="30"/>
  <c r="N51" i="30"/>
  <c r="N52" i="30"/>
  <c r="N53" i="30"/>
  <c r="N54" i="30"/>
  <c r="N55" i="30"/>
  <c r="N56" i="30"/>
  <c r="N57" i="30"/>
  <c r="N58" i="30"/>
  <c r="N59" i="30"/>
  <c r="N60" i="30"/>
  <c r="N61" i="30"/>
  <c r="N62" i="30"/>
  <c r="N63" i="30"/>
  <c r="N64" i="30"/>
  <c r="N65" i="30"/>
  <c r="N66" i="30"/>
  <c r="N67" i="30"/>
  <c r="N68" i="30"/>
  <c r="N69" i="30"/>
  <c r="N70" i="30"/>
  <c r="N71" i="30"/>
  <c r="N72" i="30"/>
  <c r="N73" i="30"/>
  <c r="N74" i="30"/>
  <c r="N75" i="30"/>
  <c r="N76" i="30"/>
  <c r="N77" i="30"/>
  <c r="N78" i="30"/>
  <c r="N79" i="30"/>
  <c r="N80" i="30"/>
  <c r="N81" i="30"/>
  <c r="N82" i="30"/>
  <c r="N83" i="30"/>
  <c r="N84" i="30"/>
  <c r="N85" i="30"/>
  <c r="N86" i="30"/>
  <c r="N87" i="30"/>
  <c r="N88" i="30"/>
  <c r="N89" i="30"/>
  <c r="N90" i="30"/>
  <c r="N91" i="30"/>
  <c r="N92" i="30"/>
  <c r="N93" i="30"/>
  <c r="N94" i="30"/>
  <c r="N95" i="30"/>
  <c r="N96" i="30"/>
  <c r="N97" i="30"/>
  <c r="N98" i="30"/>
  <c r="N99" i="30"/>
  <c r="N100" i="30"/>
  <c r="N101" i="30"/>
  <c r="N102" i="30"/>
  <c r="N103" i="30"/>
  <c r="N104" i="30"/>
  <c r="N105" i="30"/>
  <c r="N106" i="30"/>
  <c r="N107" i="30"/>
  <c r="N108" i="30"/>
  <c r="N109" i="30"/>
  <c r="N110" i="30"/>
  <c r="N111" i="30"/>
  <c r="N112" i="30"/>
  <c r="N113" i="30"/>
  <c r="N114" i="30"/>
  <c r="N115" i="30"/>
  <c r="N116" i="30"/>
  <c r="N117" i="30"/>
  <c r="N118" i="30"/>
  <c r="N119" i="30"/>
  <c r="N120" i="30"/>
  <c r="N121" i="30"/>
  <c r="N122" i="30"/>
  <c r="N123" i="30"/>
  <c r="N124" i="30"/>
  <c r="N125" i="30"/>
  <c r="N126" i="30"/>
  <c r="N127" i="30"/>
  <c r="N128" i="30"/>
  <c r="N129" i="30"/>
  <c r="N130" i="30"/>
  <c r="N131" i="30"/>
  <c r="N132" i="30"/>
  <c r="N133" i="30"/>
  <c r="N134" i="30"/>
  <c r="N135" i="30"/>
  <c r="N136" i="30"/>
  <c r="N137" i="30"/>
  <c r="N138" i="30"/>
  <c r="N139" i="30"/>
  <c r="N140" i="30"/>
  <c r="N141" i="30"/>
  <c r="N142" i="30"/>
  <c r="N143" i="30"/>
  <c r="N144" i="30"/>
  <c r="N145" i="30"/>
  <c r="N146" i="30"/>
  <c r="N147" i="30"/>
  <c r="N148" i="30"/>
  <c r="N149" i="30"/>
  <c r="N150" i="30"/>
  <c r="N151" i="30"/>
  <c r="N152" i="30"/>
  <c r="N153" i="30"/>
  <c r="N154" i="30"/>
  <c r="N155" i="30"/>
  <c r="N156" i="30"/>
  <c r="N157" i="30"/>
  <c r="N158" i="30"/>
  <c r="N159" i="30"/>
  <c r="N160" i="30"/>
  <c r="N161" i="30"/>
  <c r="N162" i="30"/>
  <c r="N163" i="30"/>
  <c r="N164" i="30"/>
  <c r="N165" i="30"/>
  <c r="N166" i="30"/>
  <c r="N167" i="30"/>
  <c r="N168" i="30"/>
  <c r="N169" i="30"/>
  <c r="N170" i="30"/>
  <c r="N171" i="30"/>
  <c r="N172" i="30"/>
  <c r="N173" i="30"/>
  <c r="N174" i="30"/>
  <c r="N175" i="30"/>
  <c r="N176" i="30"/>
  <c r="N177" i="30"/>
  <c r="N178" i="30"/>
  <c r="N179" i="30"/>
  <c r="N180" i="30"/>
  <c r="N181" i="30"/>
  <c r="N182" i="30"/>
  <c r="N183" i="30"/>
  <c r="N184" i="30"/>
  <c r="N185" i="30"/>
  <c r="N186" i="30"/>
  <c r="N187" i="30"/>
  <c r="N188" i="30"/>
  <c r="N189" i="30"/>
  <c r="N190" i="30"/>
  <c r="N191" i="30"/>
  <c r="N192" i="30"/>
  <c r="N193" i="30"/>
  <c r="N194" i="30"/>
  <c r="N195" i="30"/>
  <c r="N196" i="30"/>
  <c r="N197" i="30"/>
  <c r="N198" i="30"/>
  <c r="N199" i="30"/>
  <c r="N200" i="30"/>
  <c r="N201" i="30"/>
  <c r="N202" i="30"/>
  <c r="N203" i="30"/>
  <c r="N204" i="30"/>
  <c r="N205" i="30"/>
  <c r="N206" i="30"/>
  <c r="N207" i="30"/>
  <c r="N208" i="30"/>
  <c r="N209" i="30"/>
  <c r="N210" i="30"/>
  <c r="N211" i="30"/>
  <c r="N212" i="30"/>
  <c r="N213" i="30"/>
  <c r="N214" i="30"/>
  <c r="N215" i="30"/>
  <c r="N216" i="30"/>
  <c r="N217" i="30"/>
  <c r="N218" i="30"/>
  <c r="N219" i="30"/>
  <c r="N220" i="30"/>
  <c r="N221" i="30"/>
  <c r="N222" i="30"/>
  <c r="N223" i="30"/>
  <c r="N224" i="30"/>
  <c r="N225" i="30"/>
  <c r="N226" i="30"/>
  <c r="N227" i="30"/>
  <c r="N228" i="30"/>
  <c r="N229" i="30"/>
  <c r="N230" i="30"/>
  <c r="N231" i="30"/>
  <c r="N232" i="30"/>
  <c r="N233" i="30"/>
  <c r="N234" i="30"/>
  <c r="N235" i="30"/>
  <c r="N236" i="30"/>
  <c r="N237" i="30"/>
  <c r="N238" i="30"/>
  <c r="N239" i="30"/>
  <c r="N240" i="30"/>
  <c r="N241" i="30"/>
  <c r="N242" i="30"/>
  <c r="N243" i="30"/>
  <c r="N244" i="30"/>
  <c r="N245" i="30"/>
  <c r="N246" i="30"/>
  <c r="N247" i="30"/>
  <c r="N248" i="30"/>
  <c r="N249" i="30"/>
  <c r="N250" i="30"/>
  <c r="N251" i="30"/>
  <c r="N252" i="30"/>
  <c r="N253" i="30"/>
  <c r="N254" i="30"/>
  <c r="N255" i="30"/>
  <c r="N256" i="30"/>
  <c r="N257" i="30"/>
  <c r="N258" i="30"/>
  <c r="N259" i="30"/>
  <c r="N260" i="30"/>
  <c r="N261" i="30"/>
  <c r="N262" i="30"/>
  <c r="N263" i="30"/>
  <c r="N264" i="30"/>
  <c r="N265" i="30"/>
  <c r="N266" i="30"/>
  <c r="N267" i="30"/>
  <c r="N268" i="30"/>
  <c r="N269" i="30"/>
  <c r="N270" i="30"/>
  <c r="N271" i="30"/>
  <c r="N272" i="30"/>
  <c r="N273" i="30"/>
  <c r="N274" i="30"/>
  <c r="N275" i="30"/>
  <c r="N276" i="30"/>
  <c r="N277" i="30"/>
  <c r="N278" i="30"/>
  <c r="N279" i="30"/>
  <c r="N280" i="30"/>
  <c r="N281" i="30"/>
  <c r="N282" i="30"/>
  <c r="N283" i="30"/>
  <c r="N284" i="30"/>
  <c r="N285" i="30"/>
  <c r="N286" i="30"/>
  <c r="N287" i="30"/>
  <c r="N288" i="30"/>
  <c r="N289" i="30"/>
  <c r="N290" i="30"/>
  <c r="N291" i="30"/>
  <c r="N292" i="30"/>
  <c r="N293" i="30"/>
  <c r="N294" i="30"/>
  <c r="N295" i="30"/>
  <c r="N296" i="30"/>
  <c r="N297" i="30"/>
  <c r="N298" i="30"/>
  <c r="N299" i="30"/>
  <c r="N300" i="30"/>
  <c r="N301" i="30"/>
  <c r="N302" i="30"/>
  <c r="N303" i="30"/>
  <c r="N304" i="30"/>
  <c r="N305" i="30"/>
  <c r="N306" i="30"/>
  <c r="N307" i="30"/>
  <c r="N308" i="30"/>
  <c r="N309" i="30"/>
  <c r="N310" i="30"/>
  <c r="N311" i="30"/>
  <c r="N312" i="30"/>
  <c r="N313" i="30"/>
  <c r="N314" i="30"/>
  <c r="N315" i="30"/>
  <c r="N316" i="30"/>
  <c r="N317" i="30"/>
  <c r="N318" i="30"/>
  <c r="N319" i="30"/>
  <c r="N320" i="30"/>
  <c r="N321" i="30"/>
  <c r="N322" i="30"/>
  <c r="N323" i="30"/>
  <c r="N324" i="30"/>
  <c r="N325" i="30"/>
  <c r="N326" i="30"/>
  <c r="N327" i="30"/>
  <c r="N328" i="30"/>
  <c r="N329" i="30"/>
  <c r="N330" i="30"/>
  <c r="N331" i="30"/>
  <c r="N332" i="30"/>
  <c r="N333" i="30"/>
  <c r="N334" i="30"/>
  <c r="N335" i="30"/>
  <c r="N336" i="30"/>
  <c r="N337" i="30"/>
  <c r="N338" i="30"/>
  <c r="N339" i="30"/>
  <c r="N340" i="30"/>
  <c r="N341" i="30"/>
  <c r="N342" i="30"/>
  <c r="N343" i="30"/>
  <c r="N344" i="30"/>
  <c r="N345" i="30"/>
  <c r="N346" i="30"/>
  <c r="N347" i="30"/>
  <c r="N348" i="30"/>
  <c r="N349" i="30"/>
  <c r="N350" i="30"/>
  <c r="N351" i="30"/>
  <c r="N352" i="30"/>
  <c r="N353" i="30"/>
  <c r="N354" i="30"/>
  <c r="N355" i="30"/>
  <c r="N356" i="30"/>
  <c r="N357" i="30"/>
  <c r="N358" i="30"/>
  <c r="N359" i="30"/>
  <c r="N360" i="30"/>
  <c r="N361" i="30"/>
  <c r="N362" i="30"/>
  <c r="N363" i="30"/>
  <c r="N364" i="30"/>
  <c r="N365" i="30"/>
  <c r="N366" i="30"/>
  <c r="N367" i="30"/>
  <c r="N368" i="30"/>
  <c r="N369" i="30"/>
  <c r="N370" i="30"/>
  <c r="N371" i="30"/>
  <c r="N372" i="30"/>
  <c r="N373" i="30"/>
  <c r="N374" i="30"/>
  <c r="N375" i="30"/>
  <c r="N376" i="30"/>
  <c r="N377" i="30"/>
  <c r="N378" i="30"/>
  <c r="N379" i="30"/>
  <c r="N380" i="30"/>
  <c r="N381" i="30"/>
  <c r="N382" i="30"/>
  <c r="N383" i="30"/>
  <c r="N384" i="30"/>
  <c r="N385" i="30"/>
  <c r="N386" i="30"/>
  <c r="N387" i="30"/>
  <c r="N388" i="30"/>
  <c r="N389" i="30"/>
  <c r="N390" i="30"/>
  <c r="N391" i="30"/>
  <c r="N392" i="30"/>
  <c r="N393" i="30"/>
  <c r="N394" i="30"/>
  <c r="N395" i="30"/>
  <c r="N396" i="30"/>
  <c r="N397" i="30"/>
  <c r="N398" i="30"/>
  <c r="N399" i="30"/>
  <c r="N400" i="30"/>
  <c r="N401" i="30"/>
  <c r="N402" i="30"/>
  <c r="N403" i="30"/>
  <c r="N404" i="30"/>
  <c r="N405" i="30"/>
  <c r="N406" i="30"/>
  <c r="N407" i="30"/>
  <c r="N408" i="30"/>
  <c r="N409" i="30"/>
  <c r="N410" i="30"/>
  <c r="N411" i="30"/>
  <c r="N412" i="30"/>
  <c r="N413" i="30"/>
  <c r="N414" i="30"/>
  <c r="N415" i="30"/>
  <c r="N416" i="30"/>
  <c r="N417" i="30"/>
  <c r="N418" i="30"/>
  <c r="N419" i="30"/>
  <c r="N420" i="30"/>
  <c r="N421" i="30"/>
  <c r="N422" i="30"/>
  <c r="N423" i="30"/>
  <c r="N424" i="30"/>
  <c r="N425" i="30"/>
  <c r="N426" i="30"/>
  <c r="N427" i="30"/>
  <c r="N428" i="30"/>
  <c r="N429" i="30"/>
  <c r="N430" i="30"/>
  <c r="N431" i="30"/>
  <c r="N432" i="30"/>
  <c r="N433" i="30"/>
  <c r="N434" i="30"/>
  <c r="N435" i="30"/>
  <c r="N436" i="30"/>
  <c r="N437" i="30"/>
  <c r="N438" i="30"/>
  <c r="N439" i="30"/>
  <c r="N440" i="30"/>
  <c r="N441" i="30"/>
  <c r="N442" i="30"/>
  <c r="N443" i="30"/>
  <c r="N444" i="30"/>
  <c r="N445" i="30"/>
  <c r="N446" i="30"/>
  <c r="N447" i="30"/>
  <c r="N448" i="30"/>
  <c r="N449" i="30"/>
  <c r="N450" i="30"/>
  <c r="N451" i="30"/>
  <c r="N452" i="30"/>
  <c r="N453" i="30"/>
  <c r="N454" i="30"/>
  <c r="N455" i="30"/>
  <c r="N456" i="30"/>
  <c r="N457" i="30"/>
  <c r="N458" i="30"/>
  <c r="N459" i="30"/>
  <c r="N460" i="30"/>
  <c r="N461" i="30"/>
  <c r="N462" i="30"/>
  <c r="N463" i="30"/>
  <c r="N464" i="30"/>
  <c r="N465" i="30"/>
  <c r="N466" i="30"/>
  <c r="N467" i="30"/>
  <c r="N468" i="30"/>
  <c r="N469" i="30"/>
  <c r="N470" i="30"/>
  <c r="N471" i="30"/>
  <c r="N472" i="30"/>
  <c r="N473" i="30"/>
  <c r="N474" i="30"/>
  <c r="N475" i="30"/>
  <c r="N476" i="30"/>
  <c r="N477" i="30"/>
  <c r="N478" i="30"/>
  <c r="N479" i="30"/>
  <c r="N480" i="30"/>
  <c r="N481" i="30"/>
  <c r="N482" i="30"/>
  <c r="N483" i="30"/>
  <c r="N484" i="30"/>
  <c r="N485" i="30"/>
  <c r="N486" i="30"/>
  <c r="N487" i="30"/>
  <c r="N488" i="30"/>
  <c r="N489" i="30"/>
  <c r="N490" i="30"/>
  <c r="N491" i="30"/>
  <c r="N492" i="30"/>
  <c r="N493" i="30"/>
  <c r="N494" i="30"/>
  <c r="N495" i="30"/>
  <c r="N496" i="30"/>
  <c r="N497" i="30"/>
  <c r="N498" i="30"/>
  <c r="N499" i="30"/>
  <c r="N500" i="30"/>
  <c r="N501" i="30"/>
  <c r="N502" i="30"/>
  <c r="N503" i="30"/>
  <c r="N504" i="30"/>
  <c r="N505" i="30"/>
  <c r="N506" i="30"/>
  <c r="N507" i="30"/>
  <c r="N508" i="30"/>
  <c r="N509" i="30"/>
  <c r="N510" i="30"/>
  <c r="N511" i="30"/>
  <c r="N512" i="30"/>
  <c r="N513" i="30"/>
  <c r="N514" i="30"/>
  <c r="N515" i="30"/>
  <c r="N516" i="30"/>
  <c r="N517" i="30"/>
  <c r="N518" i="30"/>
  <c r="N519" i="30"/>
  <c r="N520" i="30"/>
  <c r="N521" i="30"/>
  <c r="N522" i="30"/>
  <c r="N523" i="30"/>
  <c r="N524" i="30"/>
  <c r="N525" i="30"/>
  <c r="N526" i="30"/>
  <c r="N527" i="30"/>
  <c r="N528" i="30"/>
  <c r="N529" i="30"/>
  <c r="N530" i="30"/>
  <c r="N531" i="30"/>
  <c r="N532" i="30"/>
  <c r="N533" i="30"/>
  <c r="N534" i="30"/>
  <c r="N535" i="30"/>
  <c r="N536" i="30"/>
  <c r="N537" i="30"/>
  <c r="N538" i="30"/>
  <c r="N539" i="30"/>
  <c r="N540" i="30"/>
  <c r="N541" i="30"/>
  <c r="N542" i="30"/>
  <c r="N543" i="30"/>
  <c r="N544" i="30"/>
  <c r="N545" i="30"/>
  <c r="N546" i="30"/>
  <c r="N547" i="30"/>
  <c r="N548" i="30"/>
  <c r="N549" i="30"/>
  <c r="N550" i="30"/>
  <c r="N551" i="30"/>
  <c r="N552" i="30"/>
  <c r="N553" i="30"/>
  <c r="N554" i="30"/>
  <c r="N555" i="30"/>
  <c r="N556" i="30"/>
  <c r="N557" i="30"/>
  <c r="N558" i="30"/>
  <c r="N559" i="30"/>
  <c r="N560" i="30"/>
  <c r="N561" i="30"/>
  <c r="N562" i="30"/>
  <c r="N563" i="30"/>
  <c r="N564" i="30"/>
  <c r="N565" i="30"/>
  <c r="N566" i="30"/>
  <c r="N567" i="30"/>
  <c r="N568" i="30"/>
  <c r="N569" i="30"/>
  <c r="N570" i="30"/>
  <c r="N571" i="30"/>
  <c r="N572" i="30"/>
  <c r="N573" i="30"/>
  <c r="N574" i="30"/>
  <c r="N575" i="30"/>
  <c r="N576" i="30"/>
  <c r="N577" i="30"/>
  <c r="N578" i="30"/>
  <c r="N579" i="30"/>
  <c r="N580" i="30"/>
  <c r="N581" i="30"/>
  <c r="N582" i="30"/>
  <c r="N583" i="30"/>
  <c r="N584" i="30"/>
  <c r="N585" i="30"/>
  <c r="N586" i="30"/>
  <c r="N587" i="30"/>
  <c r="N588" i="30"/>
  <c r="N589" i="30"/>
  <c r="N590" i="30"/>
  <c r="N591" i="30"/>
  <c r="N592" i="30"/>
  <c r="N593" i="30"/>
  <c r="N594" i="30"/>
  <c r="N595" i="30"/>
  <c r="N596" i="30"/>
  <c r="N597" i="30"/>
  <c r="N598" i="30"/>
  <c r="N599" i="30"/>
  <c r="N600" i="30"/>
  <c r="N601" i="30"/>
  <c r="N602" i="30"/>
  <c r="N603" i="30"/>
  <c r="N604" i="30"/>
  <c r="N605" i="30"/>
  <c r="N606" i="30"/>
  <c r="N607" i="30"/>
  <c r="N608" i="30"/>
  <c r="N609" i="30"/>
  <c r="N610" i="30"/>
  <c r="N611" i="30"/>
  <c r="N612" i="30"/>
  <c r="N613" i="30"/>
  <c r="N614" i="30"/>
  <c r="N615" i="30"/>
  <c r="N616" i="30"/>
  <c r="N617" i="30"/>
  <c r="N618" i="30"/>
  <c r="N619" i="30"/>
  <c r="N620" i="30"/>
  <c r="N621" i="30"/>
  <c r="N622" i="30"/>
  <c r="N623" i="30"/>
  <c r="N624" i="30"/>
  <c r="N625" i="30"/>
  <c r="N626" i="30"/>
  <c r="N627" i="30"/>
  <c r="N628" i="30"/>
  <c r="N629" i="30"/>
  <c r="N630" i="30"/>
  <c r="N631" i="30"/>
  <c r="N632" i="30"/>
  <c r="N633" i="30"/>
  <c r="N634" i="30"/>
  <c r="N635" i="30"/>
  <c r="N636" i="30"/>
  <c r="N637" i="30"/>
  <c r="N638" i="30"/>
  <c r="N639" i="30"/>
  <c r="N640" i="30"/>
  <c r="N641" i="30"/>
  <c r="N642" i="30"/>
  <c r="N643" i="30"/>
  <c r="N644" i="30"/>
  <c r="N645" i="30"/>
  <c r="N646" i="30"/>
  <c r="N647" i="30"/>
  <c r="N648" i="30"/>
  <c r="N649" i="30"/>
  <c r="N650" i="30"/>
  <c r="N651" i="30"/>
  <c r="N652" i="30"/>
  <c r="N653" i="30"/>
  <c r="N654" i="30"/>
  <c r="N655" i="30"/>
  <c r="N656" i="30"/>
  <c r="N657" i="30"/>
  <c r="N658" i="30"/>
  <c r="N659" i="30"/>
  <c r="N660" i="30"/>
  <c r="N661" i="30"/>
  <c r="N662" i="30"/>
  <c r="N663" i="30"/>
  <c r="N664" i="30"/>
  <c r="N665" i="30"/>
  <c r="N666" i="30"/>
  <c r="N667" i="30"/>
  <c r="N668" i="30"/>
  <c r="N669" i="30"/>
  <c r="N670" i="30"/>
  <c r="N671" i="30"/>
  <c r="N672" i="30"/>
  <c r="N673" i="30"/>
  <c r="N674" i="30"/>
  <c r="N675" i="30"/>
  <c r="N676" i="30"/>
  <c r="N677" i="30"/>
  <c r="N678" i="30"/>
  <c r="N679" i="30"/>
  <c r="N680" i="30"/>
  <c r="N681" i="30"/>
  <c r="N682" i="30"/>
  <c r="N683" i="30"/>
  <c r="N684" i="30"/>
  <c r="N685" i="30"/>
  <c r="N686" i="30"/>
  <c r="N687" i="30"/>
  <c r="N688" i="30"/>
  <c r="N689" i="30"/>
  <c r="N690" i="30"/>
  <c r="N691" i="30"/>
  <c r="N692" i="30"/>
  <c r="N693" i="30"/>
  <c r="N694" i="30"/>
  <c r="N695" i="30"/>
  <c r="N696" i="30"/>
  <c r="N697" i="30"/>
  <c r="N698" i="30"/>
  <c r="N699" i="30"/>
  <c r="N700" i="30"/>
  <c r="N701" i="30"/>
  <c r="N702" i="30"/>
  <c r="N703" i="30"/>
  <c r="N704" i="30"/>
  <c r="N705" i="30"/>
  <c r="N706" i="30"/>
  <c r="N707" i="30"/>
  <c r="N708" i="30"/>
  <c r="N709" i="30"/>
  <c r="N710" i="30"/>
  <c r="N711" i="30"/>
  <c r="N712" i="30"/>
  <c r="N713" i="30"/>
  <c r="N714" i="30"/>
  <c r="N715" i="30"/>
  <c r="N716" i="30"/>
  <c r="N717" i="30"/>
  <c r="N718" i="30"/>
  <c r="N719" i="30"/>
  <c r="N720" i="30"/>
  <c r="N721" i="30"/>
  <c r="N722" i="30"/>
  <c r="N723" i="30"/>
  <c r="N724" i="30"/>
  <c r="N725" i="30"/>
  <c r="N726" i="30"/>
  <c r="N727" i="30"/>
  <c r="N728" i="30"/>
  <c r="N729" i="30"/>
  <c r="N730" i="30"/>
  <c r="N731" i="30"/>
  <c r="N732" i="30"/>
  <c r="N733" i="30"/>
  <c r="N734" i="30"/>
  <c r="N735" i="30"/>
  <c r="N736" i="30"/>
  <c r="N737" i="30"/>
  <c r="N738" i="30"/>
  <c r="N739" i="30"/>
  <c r="N740" i="30"/>
  <c r="N741" i="30"/>
  <c r="N742" i="30"/>
  <c r="N743" i="30"/>
  <c r="N744" i="30"/>
  <c r="N745" i="30"/>
  <c r="N746" i="30"/>
  <c r="N747" i="30"/>
  <c r="N748" i="30"/>
  <c r="N749" i="30"/>
  <c r="N750" i="30"/>
  <c r="N751" i="30"/>
  <c r="N752" i="30"/>
  <c r="N753" i="30"/>
  <c r="N754" i="30"/>
  <c r="N755" i="30"/>
  <c r="N756" i="30"/>
  <c r="N757" i="30"/>
  <c r="N758" i="30"/>
  <c r="N759" i="30"/>
  <c r="N760" i="30"/>
  <c r="N761" i="30"/>
  <c r="N762" i="30"/>
  <c r="N763" i="30"/>
  <c r="N764" i="30"/>
  <c r="N765" i="30"/>
  <c r="N766" i="30"/>
  <c r="N767" i="30"/>
  <c r="N768" i="30"/>
  <c r="N769" i="30"/>
  <c r="N770" i="30"/>
  <c r="N771" i="30"/>
  <c r="N772" i="30"/>
  <c r="N773" i="30"/>
  <c r="N774" i="30"/>
  <c r="N775" i="30"/>
  <c r="N776" i="30"/>
  <c r="N777" i="30"/>
  <c r="N778" i="30"/>
  <c r="N779" i="30"/>
  <c r="N780" i="30"/>
  <c r="N781" i="30"/>
  <c r="N782" i="30"/>
  <c r="N783" i="30"/>
  <c r="N784" i="30"/>
  <c r="N785" i="30"/>
  <c r="N786" i="30"/>
  <c r="N787" i="30"/>
  <c r="N788" i="30"/>
  <c r="N789" i="30"/>
  <c r="N790" i="30"/>
  <c r="N791" i="30"/>
  <c r="N792" i="30"/>
  <c r="N793" i="30"/>
  <c r="N794" i="30"/>
  <c r="N795" i="30"/>
  <c r="N796" i="30"/>
  <c r="N797" i="30"/>
  <c r="N798" i="30"/>
  <c r="N799" i="30"/>
  <c r="N800" i="30"/>
  <c r="N801" i="30"/>
  <c r="N802" i="30"/>
  <c r="N803" i="30"/>
  <c r="N804" i="30"/>
  <c r="N805" i="30"/>
  <c r="N806" i="30"/>
  <c r="N807" i="30"/>
  <c r="N808" i="30"/>
  <c r="N809" i="30"/>
  <c r="N810" i="30"/>
  <c r="N811" i="30"/>
  <c r="N812" i="30"/>
  <c r="N813" i="30"/>
  <c r="N814" i="30"/>
  <c r="N815" i="30"/>
  <c r="N816" i="30"/>
  <c r="N817" i="30"/>
  <c r="N818" i="30"/>
  <c r="N819" i="30"/>
  <c r="N820" i="30"/>
  <c r="N821" i="30"/>
  <c r="N822" i="30"/>
  <c r="N823" i="30"/>
  <c r="N824" i="30"/>
  <c r="N825" i="30"/>
  <c r="N826" i="30"/>
  <c r="N827" i="30"/>
  <c r="N828" i="30"/>
  <c r="N829" i="30"/>
  <c r="N830" i="30"/>
  <c r="N831" i="30"/>
  <c r="N832" i="30"/>
  <c r="N833" i="30"/>
  <c r="N834" i="30"/>
  <c r="N835" i="30"/>
  <c r="N836" i="30"/>
  <c r="N837" i="30"/>
  <c r="N838" i="30"/>
  <c r="N839" i="30"/>
  <c r="N840" i="30"/>
  <c r="N841" i="30"/>
  <c r="N842" i="30"/>
  <c r="N843" i="30"/>
  <c r="N844" i="30"/>
  <c r="N845" i="30"/>
  <c r="N846" i="30"/>
  <c r="N847" i="30"/>
  <c r="N848" i="30"/>
  <c r="N849" i="30"/>
  <c r="N850" i="30"/>
  <c r="N851" i="30"/>
  <c r="N852" i="30"/>
  <c r="N853" i="30"/>
  <c r="N854" i="30"/>
  <c r="N855" i="30"/>
  <c r="N856" i="30"/>
  <c r="N857" i="30"/>
  <c r="N858" i="30"/>
  <c r="N859" i="30"/>
  <c r="N860" i="30"/>
  <c r="N861" i="30"/>
  <c r="N862" i="30"/>
  <c r="N863" i="30"/>
  <c r="N864" i="30"/>
  <c r="N865" i="30"/>
  <c r="N866" i="30"/>
  <c r="N867" i="30"/>
  <c r="N868" i="30"/>
  <c r="N869" i="30"/>
  <c r="N870" i="30"/>
  <c r="N871" i="30"/>
  <c r="N872" i="30"/>
  <c r="N873" i="30"/>
  <c r="N874" i="30"/>
  <c r="N875" i="30"/>
  <c r="N876" i="30"/>
  <c r="N877" i="30"/>
  <c r="N878" i="30"/>
  <c r="N879" i="30"/>
  <c r="N880" i="30"/>
  <c r="N881" i="30"/>
  <c r="N882" i="30"/>
  <c r="N883" i="30"/>
  <c r="N884" i="30"/>
  <c r="N885" i="30"/>
  <c r="N886" i="30"/>
  <c r="N887" i="30"/>
  <c r="N888" i="30"/>
  <c r="N889" i="30"/>
  <c r="N890" i="30"/>
  <c r="N891" i="30"/>
  <c r="N892" i="30"/>
  <c r="N893" i="30"/>
  <c r="N894" i="30"/>
  <c r="N895" i="30"/>
  <c r="N896" i="30"/>
  <c r="N897" i="30"/>
  <c r="N898" i="30"/>
  <c r="N899" i="30"/>
  <c r="N900" i="30"/>
  <c r="N901" i="30"/>
  <c r="N902" i="30"/>
  <c r="N903" i="30"/>
  <c r="N904" i="30"/>
  <c r="N905" i="30"/>
  <c r="N906" i="30"/>
  <c r="N907" i="30"/>
  <c r="N908" i="30"/>
  <c r="N909" i="30"/>
  <c r="N910" i="30"/>
  <c r="N911" i="30"/>
  <c r="N912" i="30"/>
  <c r="N913" i="30"/>
  <c r="N914" i="30"/>
  <c r="N915" i="30"/>
  <c r="N916" i="30"/>
  <c r="N917" i="30"/>
  <c r="N918" i="30"/>
  <c r="N919" i="30"/>
  <c r="N920" i="30"/>
  <c r="N921" i="30"/>
  <c r="N922" i="30"/>
  <c r="N923" i="30"/>
  <c r="N924" i="30"/>
  <c r="N925" i="30"/>
  <c r="N926" i="30"/>
  <c r="N927" i="30"/>
  <c r="N928" i="30"/>
  <c r="N929" i="30"/>
  <c r="N930" i="30"/>
  <c r="N931" i="30"/>
  <c r="N932" i="30"/>
  <c r="N933" i="30"/>
  <c r="N934" i="30"/>
  <c r="N935" i="30"/>
  <c r="N936" i="30"/>
  <c r="N937" i="30"/>
  <c r="N938" i="30"/>
  <c r="N939" i="30"/>
  <c r="N940" i="30"/>
  <c r="N941" i="30"/>
  <c r="N942" i="30"/>
  <c r="N943" i="30"/>
  <c r="N944" i="30"/>
  <c r="N945" i="30"/>
  <c r="N946" i="30"/>
  <c r="N947" i="30"/>
  <c r="N948" i="30"/>
  <c r="N949" i="30"/>
  <c r="N950" i="30"/>
  <c r="N951" i="30"/>
  <c r="N952" i="30"/>
  <c r="N953" i="30"/>
  <c r="N954" i="30"/>
  <c r="N955" i="30"/>
  <c r="N956" i="30"/>
  <c r="N957" i="30"/>
  <c r="N958" i="30"/>
  <c r="N959" i="30"/>
  <c r="N960" i="30"/>
  <c r="N961" i="30"/>
  <c r="N962" i="30"/>
  <c r="N963" i="30"/>
  <c r="N964" i="30"/>
  <c r="N965" i="30"/>
  <c r="N966" i="30"/>
  <c r="N967" i="30"/>
  <c r="N968" i="30"/>
  <c r="N969" i="30"/>
  <c r="N970" i="30"/>
  <c r="N971" i="30"/>
  <c r="N972" i="30"/>
  <c r="N973" i="30"/>
  <c r="N974" i="30"/>
  <c r="N975" i="30"/>
  <c r="N976" i="30"/>
  <c r="N977" i="30"/>
  <c r="N978" i="30"/>
  <c r="N979" i="30"/>
  <c r="N980" i="30"/>
  <c r="N981" i="30"/>
  <c r="N982" i="30"/>
  <c r="N983" i="30"/>
  <c r="N984" i="30"/>
  <c r="N985" i="30"/>
  <c r="N986" i="30"/>
  <c r="N987" i="30"/>
  <c r="N988" i="30"/>
  <c r="N989" i="30"/>
  <c r="N990" i="30"/>
  <c r="N991" i="30"/>
  <c r="N992" i="30"/>
  <c r="N993" i="30"/>
  <c r="N994" i="30"/>
  <c r="N995" i="30"/>
  <c r="N996" i="30"/>
  <c r="N997" i="30"/>
  <c r="N998" i="30"/>
  <c r="N999" i="30"/>
  <c r="N1000" i="30"/>
  <c r="N1001" i="30"/>
  <c r="N1002" i="30"/>
  <c r="N1003" i="30"/>
  <c r="N1004" i="30"/>
  <c r="N1005" i="30"/>
  <c r="N1006" i="30"/>
  <c r="N1007" i="30"/>
  <c r="N1008" i="30"/>
  <c r="N1009" i="30"/>
  <c r="N1010" i="30"/>
  <c r="N1011" i="30"/>
  <c r="N1012" i="30"/>
  <c r="N1013" i="30"/>
  <c r="N1014" i="30"/>
  <c r="N1015" i="30"/>
  <c r="N1016" i="30"/>
  <c r="N1017" i="30"/>
  <c r="N1018" i="30"/>
  <c r="N1019" i="30"/>
  <c r="N1020" i="30"/>
  <c r="N1021" i="30"/>
  <c r="N1022" i="30"/>
  <c r="N1023" i="30"/>
  <c r="N1024" i="30"/>
  <c r="N1025" i="30"/>
  <c r="N1026" i="30"/>
  <c r="N1027" i="30"/>
  <c r="N1028" i="30"/>
  <c r="N1029" i="30"/>
  <c r="N1030" i="30"/>
  <c r="N1031" i="30"/>
  <c r="N1032" i="30"/>
  <c r="N1033" i="30"/>
  <c r="N1034" i="30"/>
  <c r="N1035" i="30"/>
  <c r="N1036" i="30"/>
  <c r="N1037" i="30"/>
  <c r="N1038" i="30"/>
  <c r="N1039" i="30"/>
  <c r="N1040" i="30"/>
  <c r="N1041" i="30"/>
  <c r="N1042" i="30"/>
  <c r="N1043" i="30"/>
  <c r="N1044" i="30"/>
  <c r="N1045" i="30"/>
  <c r="N1046" i="30"/>
  <c r="N1047" i="30"/>
  <c r="N1048" i="30"/>
  <c r="N1049" i="30"/>
  <c r="N1050" i="30"/>
  <c r="N1051" i="30"/>
  <c r="N1052" i="30"/>
  <c r="N1053" i="30"/>
  <c r="N1054" i="30"/>
  <c r="N1055" i="30"/>
  <c r="N1056" i="30"/>
  <c r="N1057" i="30"/>
  <c r="N1058" i="30"/>
  <c r="N1059" i="30"/>
  <c r="N1060" i="30"/>
  <c r="N1061" i="30"/>
  <c r="N1062" i="30"/>
  <c r="N1063" i="30"/>
  <c r="N1064" i="30"/>
  <c r="N1065" i="30"/>
  <c r="N1066" i="30"/>
  <c r="N1067" i="30"/>
  <c r="N1068" i="30"/>
  <c r="N1069" i="30"/>
  <c r="N1070" i="30"/>
  <c r="N1071" i="30"/>
  <c r="N1072" i="30"/>
  <c r="N1073" i="30"/>
  <c r="N1074" i="30"/>
  <c r="N1075" i="30"/>
  <c r="N1076" i="30"/>
  <c r="N1077" i="30"/>
  <c r="N1078" i="30"/>
  <c r="N1079" i="30"/>
  <c r="N1080" i="30"/>
  <c r="N1081" i="30"/>
  <c r="N1082" i="30"/>
  <c r="N1083" i="30"/>
  <c r="N1084" i="30"/>
  <c r="N1085" i="30"/>
  <c r="N1086" i="30"/>
  <c r="N1087" i="30"/>
  <c r="N1088" i="30"/>
  <c r="N1089" i="30"/>
  <c r="N1090" i="30"/>
  <c r="N1091" i="30"/>
  <c r="N1092" i="30"/>
  <c r="N1093" i="30"/>
  <c r="N1094" i="30"/>
  <c r="N1095" i="30"/>
  <c r="N1096" i="30"/>
  <c r="N1097" i="30"/>
  <c r="N1098" i="30"/>
  <c r="N1099" i="30"/>
  <c r="N1100" i="30"/>
  <c r="N1101" i="30"/>
  <c r="N1102" i="30"/>
  <c r="N1103" i="30"/>
  <c r="N1104" i="30"/>
  <c r="N1105" i="30"/>
  <c r="N1106" i="30"/>
  <c r="N1107" i="30"/>
  <c r="N1108" i="30"/>
  <c r="N1109" i="30"/>
  <c r="N1110" i="30"/>
  <c r="N1111" i="30"/>
  <c r="N1112" i="30"/>
  <c r="N1113" i="30"/>
  <c r="N1114" i="30"/>
  <c r="N1115" i="30"/>
  <c r="N1116" i="30"/>
  <c r="N1117" i="30"/>
  <c r="N1118" i="30"/>
  <c r="N1119" i="30"/>
  <c r="N1120" i="30"/>
  <c r="N1121" i="30"/>
  <c r="N1122" i="30"/>
  <c r="N1123" i="30"/>
  <c r="N1124" i="30"/>
  <c r="N1125" i="30"/>
  <c r="N1126" i="30"/>
  <c r="N1127" i="30"/>
  <c r="N1128" i="30"/>
  <c r="N1129" i="30"/>
  <c r="N1130" i="30"/>
  <c r="N1131" i="30"/>
  <c r="N1132" i="30"/>
  <c r="N1133" i="30"/>
  <c r="N1134" i="30"/>
  <c r="N1135" i="30"/>
  <c r="N1136" i="30"/>
  <c r="N1137" i="30"/>
  <c r="N1138" i="30"/>
  <c r="N1139" i="30"/>
  <c r="N1140" i="30"/>
  <c r="N1141" i="30"/>
  <c r="N1142" i="30"/>
  <c r="N1143" i="30"/>
  <c r="N1144" i="30"/>
  <c r="N1145" i="30"/>
  <c r="N1146" i="30"/>
  <c r="N1147" i="30"/>
  <c r="N1148" i="30"/>
  <c r="N1149" i="30"/>
  <c r="N1150" i="30"/>
  <c r="N1151" i="30"/>
  <c r="N1152" i="30"/>
  <c r="N1153" i="30"/>
  <c r="N1154" i="30"/>
  <c r="N1155" i="30"/>
  <c r="N1156" i="30"/>
  <c r="N1157" i="30"/>
  <c r="N1158" i="30"/>
  <c r="N1159" i="30"/>
  <c r="N1160" i="30"/>
  <c r="N1161" i="30"/>
  <c r="N1162" i="30"/>
  <c r="N1163" i="30"/>
  <c r="N1164" i="30"/>
  <c r="N1165" i="30"/>
  <c r="N1166" i="30"/>
  <c r="N1167" i="30"/>
  <c r="N1168" i="30"/>
  <c r="N1169" i="30"/>
  <c r="N1170" i="30"/>
  <c r="N1171" i="30"/>
  <c r="N1172" i="30"/>
  <c r="N1173" i="30"/>
  <c r="N1174" i="30"/>
  <c r="N1175" i="30"/>
  <c r="N1176" i="30"/>
  <c r="N1177" i="30"/>
  <c r="N1178" i="30"/>
  <c r="N1179" i="30"/>
  <c r="N1180" i="30"/>
  <c r="N1181" i="30"/>
  <c r="N1182" i="30"/>
  <c r="N1183" i="30"/>
  <c r="N1184" i="30"/>
  <c r="N1185" i="30"/>
  <c r="N1186" i="30"/>
  <c r="N1187" i="30"/>
  <c r="N1188" i="30"/>
  <c r="N1189" i="30"/>
  <c r="N1190" i="30"/>
  <c r="N1191" i="30"/>
  <c r="N1192" i="30"/>
  <c r="N1193" i="30"/>
  <c r="N1194" i="30"/>
  <c r="N1195" i="30"/>
  <c r="N1196" i="30"/>
  <c r="N1197" i="30"/>
  <c r="N1198" i="30"/>
  <c r="N1199" i="30"/>
  <c r="N1200" i="30"/>
  <c r="N1201" i="30"/>
  <c r="N1202" i="30"/>
  <c r="N1203" i="30"/>
  <c r="N1204" i="30"/>
  <c r="N1205" i="30"/>
  <c r="N1206" i="30"/>
  <c r="N1207" i="30"/>
  <c r="N1208" i="30"/>
  <c r="N1209" i="30"/>
  <c r="N1210" i="30"/>
  <c r="N1211" i="30"/>
  <c r="N1212" i="30"/>
  <c r="N1213" i="30"/>
  <c r="N1214" i="30"/>
  <c r="N1215" i="30"/>
  <c r="N1216" i="30"/>
  <c r="N1217" i="30"/>
  <c r="N1218" i="30"/>
  <c r="N1219" i="30"/>
  <c r="N1220" i="30"/>
  <c r="N1221" i="30"/>
  <c r="N1222" i="30"/>
  <c r="N1223" i="30"/>
  <c r="N1224" i="30"/>
  <c r="N1225" i="30"/>
  <c r="N1226" i="30"/>
  <c r="N1227" i="30"/>
  <c r="N1228" i="30"/>
  <c r="N1229" i="30"/>
  <c r="N1230" i="30"/>
  <c r="N1231" i="30"/>
  <c r="N1232" i="30"/>
  <c r="N1233" i="30"/>
  <c r="N1234" i="30"/>
  <c r="N1235" i="30"/>
  <c r="N1236" i="30"/>
  <c r="N1237" i="30"/>
  <c r="N1238" i="30"/>
  <c r="N1239" i="30"/>
  <c r="N1240" i="30"/>
  <c r="N1241" i="30"/>
  <c r="N1242" i="30"/>
  <c r="N1243" i="30"/>
  <c r="N1244" i="30"/>
  <c r="N1245" i="30"/>
  <c r="N1246" i="30"/>
  <c r="N1247" i="30"/>
  <c r="N1248" i="30"/>
  <c r="N1249" i="30"/>
  <c r="N1250" i="30"/>
  <c r="N1251" i="30"/>
  <c r="N1252" i="30"/>
  <c r="N1253" i="30"/>
  <c r="N1254" i="30"/>
  <c r="N1255" i="30"/>
  <c r="N1256" i="30"/>
  <c r="N1257" i="30"/>
  <c r="N1258" i="30"/>
  <c r="N1259" i="30"/>
  <c r="N1260" i="30"/>
  <c r="N1261" i="30"/>
  <c r="M2" i="30"/>
  <c r="AB1261" i="30"/>
  <c r="T1261" i="30"/>
  <c r="L1261" i="30"/>
  <c r="C968" i="30"/>
  <c r="D968" i="30"/>
  <c r="E968" i="30"/>
  <c r="C969" i="30"/>
  <c r="D969" i="30"/>
  <c r="E969" i="30"/>
  <c r="C970" i="30"/>
  <c r="D970" i="30"/>
  <c r="E970" i="30"/>
  <c r="C971" i="30"/>
  <c r="D971" i="30"/>
  <c r="E971" i="30"/>
  <c r="C972" i="30"/>
  <c r="D972" i="30"/>
  <c r="E972" i="30"/>
  <c r="C973" i="30"/>
  <c r="D973" i="30"/>
  <c r="E973" i="30"/>
  <c r="C974" i="30"/>
  <c r="D974" i="30"/>
  <c r="E974" i="30"/>
  <c r="C975" i="30"/>
  <c r="D975" i="30"/>
  <c r="E975" i="30"/>
  <c r="C976" i="30"/>
  <c r="D976" i="30"/>
  <c r="E976" i="30"/>
  <c r="C977" i="30"/>
  <c r="D977" i="30"/>
  <c r="E977" i="30"/>
  <c r="C978" i="30"/>
  <c r="D978" i="30"/>
  <c r="E978" i="30"/>
  <c r="C979" i="30"/>
  <c r="D979" i="30"/>
  <c r="E979" i="30"/>
  <c r="C980" i="30"/>
  <c r="D980" i="30"/>
  <c r="E980" i="30"/>
  <c r="C981" i="30"/>
  <c r="D981" i="30"/>
  <c r="E981" i="30"/>
  <c r="C982" i="30"/>
  <c r="D982" i="30"/>
  <c r="E982" i="30"/>
  <c r="C983" i="30"/>
  <c r="D983" i="30"/>
  <c r="E983" i="30"/>
  <c r="C984" i="30"/>
  <c r="D984" i="30"/>
  <c r="E984" i="30"/>
  <c r="C985" i="30"/>
  <c r="D985" i="30"/>
  <c r="E985" i="30"/>
  <c r="C986" i="30"/>
  <c r="D986" i="30"/>
  <c r="E986" i="30"/>
  <c r="C987" i="30"/>
  <c r="D987" i="30"/>
  <c r="E987" i="30"/>
  <c r="C988" i="30"/>
  <c r="D988" i="30"/>
  <c r="E988" i="30"/>
  <c r="C989" i="30"/>
  <c r="D989" i="30"/>
  <c r="E989" i="30"/>
  <c r="C990" i="30"/>
  <c r="D990" i="30"/>
  <c r="E990" i="30"/>
  <c r="C991" i="30"/>
  <c r="D991" i="30"/>
  <c r="E991" i="30"/>
  <c r="C992" i="30"/>
  <c r="D992" i="30"/>
  <c r="E992" i="30"/>
  <c r="C993" i="30"/>
  <c r="D993" i="30"/>
  <c r="E993" i="30"/>
  <c r="C994" i="30"/>
  <c r="D994" i="30"/>
  <c r="E994" i="30"/>
  <c r="C995" i="30"/>
  <c r="D995" i="30"/>
  <c r="E995" i="30"/>
  <c r="C996" i="30"/>
  <c r="D996" i="30"/>
  <c r="E996" i="30"/>
  <c r="C997" i="30"/>
  <c r="D997" i="30"/>
  <c r="E997" i="30"/>
  <c r="C998" i="30"/>
  <c r="D998" i="30"/>
  <c r="E998" i="30"/>
  <c r="C999" i="30"/>
  <c r="D999" i="30"/>
  <c r="E999" i="30"/>
  <c r="C1000" i="30"/>
  <c r="D1000" i="30"/>
  <c r="E1000" i="30"/>
  <c r="C1001" i="30"/>
  <c r="D1001" i="30"/>
  <c r="E1001" i="30"/>
  <c r="C1002" i="30"/>
  <c r="D1002" i="30"/>
  <c r="E1002" i="30"/>
  <c r="C1003" i="30"/>
  <c r="D1003" i="30"/>
  <c r="E1003" i="30"/>
  <c r="C1004" i="30"/>
  <c r="D1004" i="30"/>
  <c r="E1004" i="30"/>
  <c r="C1005" i="30"/>
  <c r="D1005" i="30"/>
  <c r="E1005" i="30"/>
  <c r="C1006" i="30"/>
  <c r="D1006" i="30"/>
  <c r="E1006" i="30"/>
  <c r="C1007" i="30"/>
  <c r="D1007" i="30"/>
  <c r="E1007" i="30"/>
  <c r="C1008" i="30"/>
  <c r="D1008" i="30"/>
  <c r="E1008" i="30"/>
  <c r="C1009" i="30"/>
  <c r="D1009" i="30"/>
  <c r="E1009" i="30"/>
  <c r="C1010" i="30"/>
  <c r="D1010" i="30"/>
  <c r="E1010" i="30"/>
  <c r="C1011" i="30"/>
  <c r="D1011" i="30"/>
  <c r="E1011" i="30"/>
  <c r="C1012" i="30"/>
  <c r="D1012" i="30"/>
  <c r="E1012" i="30"/>
  <c r="C1013" i="30"/>
  <c r="D1013" i="30"/>
  <c r="E1013" i="30"/>
  <c r="C1014" i="30"/>
  <c r="D1014" i="30"/>
  <c r="E1014" i="30"/>
  <c r="C1015" i="30"/>
  <c r="D1015" i="30"/>
  <c r="E1015" i="30"/>
  <c r="C1016" i="30"/>
  <c r="D1016" i="30"/>
  <c r="E1016" i="30"/>
  <c r="C1017" i="30"/>
  <c r="D1017" i="30"/>
  <c r="E1017" i="30"/>
  <c r="C1018" i="30"/>
  <c r="D1018" i="30"/>
  <c r="E1018" i="30"/>
  <c r="C1019" i="30"/>
  <c r="D1019" i="30"/>
  <c r="E1019" i="30"/>
  <c r="C1020" i="30"/>
  <c r="D1020" i="30"/>
  <c r="E1020" i="30"/>
  <c r="C1021" i="30"/>
  <c r="D1021" i="30"/>
  <c r="E1021" i="30"/>
  <c r="C1022" i="30"/>
  <c r="D1022" i="30"/>
  <c r="E1022" i="30"/>
  <c r="C1023" i="30"/>
  <c r="D1023" i="30"/>
  <c r="E1023" i="30"/>
  <c r="C1024" i="30"/>
  <c r="D1024" i="30"/>
  <c r="E1024" i="30"/>
  <c r="C1025" i="30"/>
  <c r="D1025" i="30"/>
  <c r="E1025" i="30"/>
  <c r="C1026" i="30"/>
  <c r="D1026" i="30"/>
  <c r="E1026" i="30"/>
  <c r="C1027" i="30"/>
  <c r="D1027" i="30"/>
  <c r="E1027" i="30"/>
  <c r="C1028" i="30"/>
  <c r="D1028" i="30"/>
  <c r="E1028" i="30"/>
  <c r="C1029" i="30"/>
  <c r="D1029" i="30"/>
  <c r="E1029" i="30"/>
  <c r="C1030" i="30"/>
  <c r="D1030" i="30"/>
  <c r="E1030" i="30"/>
  <c r="C1031" i="30"/>
  <c r="D1031" i="30"/>
  <c r="E1031" i="30"/>
  <c r="C1032" i="30"/>
  <c r="D1032" i="30"/>
  <c r="E1032" i="30"/>
  <c r="C1033" i="30"/>
  <c r="D1033" i="30"/>
  <c r="E1033" i="30"/>
  <c r="C1034" i="30"/>
  <c r="D1034" i="30"/>
  <c r="E1034" i="30"/>
  <c r="C1035" i="30"/>
  <c r="D1035" i="30"/>
  <c r="E1035" i="30"/>
  <c r="C1036" i="30"/>
  <c r="D1036" i="30"/>
  <c r="E1036" i="30"/>
  <c r="C1037" i="30"/>
  <c r="D1037" i="30"/>
  <c r="E1037" i="30"/>
  <c r="C1038" i="30"/>
  <c r="D1038" i="30"/>
  <c r="E1038" i="30"/>
  <c r="C1039" i="30"/>
  <c r="D1039" i="30"/>
  <c r="E1039" i="30"/>
  <c r="C1040" i="30"/>
  <c r="D1040" i="30"/>
  <c r="E1040" i="30"/>
  <c r="C1041" i="30"/>
  <c r="D1041" i="30"/>
  <c r="E1041" i="30"/>
  <c r="C1042" i="30"/>
  <c r="D1042" i="30"/>
  <c r="E1042" i="30"/>
  <c r="C1043" i="30"/>
  <c r="D1043" i="30"/>
  <c r="E1043" i="30"/>
  <c r="C1044" i="30"/>
  <c r="D1044" i="30"/>
  <c r="E1044" i="30"/>
  <c r="C1045" i="30"/>
  <c r="D1045" i="30"/>
  <c r="E1045" i="30"/>
  <c r="C1046" i="30"/>
  <c r="D1046" i="30"/>
  <c r="E1046" i="30"/>
  <c r="C1047" i="30"/>
  <c r="D1047" i="30"/>
  <c r="E1047" i="30"/>
  <c r="C1048" i="30"/>
  <c r="D1048" i="30"/>
  <c r="E1048" i="30"/>
  <c r="C1049" i="30"/>
  <c r="D1049" i="30"/>
  <c r="E1049" i="30"/>
  <c r="C1050" i="30"/>
  <c r="D1050" i="30"/>
  <c r="E1050" i="30"/>
  <c r="C1051" i="30"/>
  <c r="D1051" i="30"/>
  <c r="E1051" i="30"/>
  <c r="C1052" i="30"/>
  <c r="D1052" i="30"/>
  <c r="E1052" i="30"/>
  <c r="C1053" i="30"/>
  <c r="D1053" i="30"/>
  <c r="E1053" i="30"/>
  <c r="C1054" i="30"/>
  <c r="D1054" i="30"/>
  <c r="E1054" i="30"/>
  <c r="C1055" i="30"/>
  <c r="D1055" i="30"/>
  <c r="E1055" i="30"/>
  <c r="C1056" i="30"/>
  <c r="D1056" i="30"/>
  <c r="E1056" i="30"/>
  <c r="C1057" i="30"/>
  <c r="D1057" i="30"/>
  <c r="E1057" i="30"/>
  <c r="C1058" i="30"/>
  <c r="D1058" i="30"/>
  <c r="E1058" i="30"/>
  <c r="C1059" i="30"/>
  <c r="D1059" i="30"/>
  <c r="E1059" i="30"/>
  <c r="C1060" i="30"/>
  <c r="D1060" i="30"/>
  <c r="E1060" i="30"/>
  <c r="C1061" i="30"/>
  <c r="D1061" i="30"/>
  <c r="E1061" i="30"/>
  <c r="C1062" i="30"/>
  <c r="D1062" i="30"/>
  <c r="E1062" i="30"/>
  <c r="C1063" i="30"/>
  <c r="D1063" i="30"/>
  <c r="E1063" i="30"/>
  <c r="C1064" i="30"/>
  <c r="D1064" i="30"/>
  <c r="E1064" i="30"/>
  <c r="C1065" i="30"/>
  <c r="D1065" i="30"/>
  <c r="E1065" i="30"/>
  <c r="C1066" i="30"/>
  <c r="D1066" i="30"/>
  <c r="E1066" i="30"/>
  <c r="C1067" i="30"/>
  <c r="D1067" i="30"/>
  <c r="E1067" i="30"/>
  <c r="C1068" i="30"/>
  <c r="D1068" i="30"/>
  <c r="E1068" i="30"/>
  <c r="C1069" i="30"/>
  <c r="D1069" i="30"/>
  <c r="E1069" i="30"/>
  <c r="C1070" i="30"/>
  <c r="D1070" i="30"/>
  <c r="E1070" i="30"/>
  <c r="C1071" i="30"/>
  <c r="D1071" i="30"/>
  <c r="E1071" i="30"/>
  <c r="C1072" i="30"/>
  <c r="D1072" i="30"/>
  <c r="E1072" i="30"/>
  <c r="C1073" i="30"/>
  <c r="D1073" i="30"/>
  <c r="E1073" i="30"/>
  <c r="C1074" i="30"/>
  <c r="D1074" i="30"/>
  <c r="E1074" i="30"/>
  <c r="C1075" i="30"/>
  <c r="D1075" i="30"/>
  <c r="E1075" i="30"/>
  <c r="C1076" i="30"/>
  <c r="D1076" i="30"/>
  <c r="E1076" i="30"/>
  <c r="C1077" i="30"/>
  <c r="D1077" i="30"/>
  <c r="E1077" i="30"/>
  <c r="C1078" i="30"/>
  <c r="D1078" i="30"/>
  <c r="E1078" i="30"/>
  <c r="C1079" i="30"/>
  <c r="D1079" i="30"/>
  <c r="E1079" i="30"/>
  <c r="C1080" i="30"/>
  <c r="D1080" i="30"/>
  <c r="E1080" i="30"/>
  <c r="C1081" i="30"/>
  <c r="D1081" i="30"/>
  <c r="E1081" i="30"/>
  <c r="C1082" i="30"/>
  <c r="D1082" i="30"/>
  <c r="E1082" i="30"/>
  <c r="C1083" i="30"/>
  <c r="D1083" i="30"/>
  <c r="E1083" i="30"/>
  <c r="C1084" i="30"/>
  <c r="D1084" i="30"/>
  <c r="E1084" i="30"/>
  <c r="C1085" i="30"/>
  <c r="D1085" i="30"/>
  <c r="E1085" i="30"/>
  <c r="C1086" i="30"/>
  <c r="D1086" i="30"/>
  <c r="E1086" i="30"/>
  <c r="C1087" i="30"/>
  <c r="D1087" i="30"/>
  <c r="E1087" i="30"/>
  <c r="C1088" i="30"/>
  <c r="D1088" i="30"/>
  <c r="E1088" i="30"/>
  <c r="C1089" i="30"/>
  <c r="D1089" i="30"/>
  <c r="E1089" i="30"/>
  <c r="C1090" i="30"/>
  <c r="D1090" i="30"/>
  <c r="E1090" i="30"/>
  <c r="C1091" i="30"/>
  <c r="D1091" i="30"/>
  <c r="E1091" i="30"/>
  <c r="C1092" i="30"/>
  <c r="D1092" i="30"/>
  <c r="E1092" i="30"/>
  <c r="C1093" i="30"/>
  <c r="D1093" i="30"/>
  <c r="E1093" i="30"/>
  <c r="C1094" i="30"/>
  <c r="D1094" i="30"/>
  <c r="E1094" i="30"/>
  <c r="C1095" i="30"/>
  <c r="D1095" i="30"/>
  <c r="E1095" i="30"/>
  <c r="C1096" i="30"/>
  <c r="D1096" i="30"/>
  <c r="E1096" i="30"/>
  <c r="C1097" i="30"/>
  <c r="D1097" i="30"/>
  <c r="E1097" i="30"/>
  <c r="C1098" i="30"/>
  <c r="D1098" i="30"/>
  <c r="E1098" i="30"/>
  <c r="C1099" i="30"/>
  <c r="D1099" i="30"/>
  <c r="E1099" i="30"/>
  <c r="C1100" i="30"/>
  <c r="D1100" i="30"/>
  <c r="E1100" i="30"/>
  <c r="C1101" i="30"/>
  <c r="D1101" i="30"/>
  <c r="E1101" i="30"/>
  <c r="C1102" i="30"/>
  <c r="D1102" i="30"/>
  <c r="E1102" i="30"/>
  <c r="C1103" i="30"/>
  <c r="D1103" i="30"/>
  <c r="E1103" i="30"/>
  <c r="C1104" i="30"/>
  <c r="D1104" i="30"/>
  <c r="E1104" i="30"/>
  <c r="C1105" i="30"/>
  <c r="D1105" i="30"/>
  <c r="E1105" i="30"/>
  <c r="C1106" i="30"/>
  <c r="D1106" i="30"/>
  <c r="E1106" i="30"/>
  <c r="C1107" i="30"/>
  <c r="D1107" i="30"/>
  <c r="E1107" i="30"/>
  <c r="C1108" i="30"/>
  <c r="D1108" i="30"/>
  <c r="E1108" i="30"/>
  <c r="C1109" i="30"/>
  <c r="D1109" i="30"/>
  <c r="E1109" i="30"/>
  <c r="C1110" i="30"/>
  <c r="D1110" i="30"/>
  <c r="E1110" i="30"/>
  <c r="C1111" i="30"/>
  <c r="D1111" i="30"/>
  <c r="E1111" i="30"/>
  <c r="C1112" i="30"/>
  <c r="D1112" i="30"/>
  <c r="E1112" i="30"/>
  <c r="C1113" i="30"/>
  <c r="D1113" i="30"/>
  <c r="E1113" i="30"/>
  <c r="C1114" i="30"/>
  <c r="D1114" i="30"/>
  <c r="E1114" i="30"/>
  <c r="C1115" i="30"/>
  <c r="D1115" i="30"/>
  <c r="E1115" i="30"/>
  <c r="C1116" i="30"/>
  <c r="D1116" i="30"/>
  <c r="E1116" i="30"/>
  <c r="C1117" i="30"/>
  <c r="D1117" i="30"/>
  <c r="E1117" i="30"/>
  <c r="C1118" i="30"/>
  <c r="D1118" i="30"/>
  <c r="E1118" i="30"/>
  <c r="C1119" i="30"/>
  <c r="D1119" i="30"/>
  <c r="E1119" i="30"/>
  <c r="C1120" i="30"/>
  <c r="D1120" i="30"/>
  <c r="E1120" i="30"/>
  <c r="C1121" i="30"/>
  <c r="D1121" i="30"/>
  <c r="E1121" i="30"/>
  <c r="C1122" i="30"/>
  <c r="D1122" i="30"/>
  <c r="E1122" i="30"/>
  <c r="C1123" i="30"/>
  <c r="D1123" i="30"/>
  <c r="E1123" i="30"/>
  <c r="C1124" i="30"/>
  <c r="D1124" i="30"/>
  <c r="E1124" i="30"/>
  <c r="C1125" i="30"/>
  <c r="D1125" i="30"/>
  <c r="E1125" i="30"/>
  <c r="C1126" i="30"/>
  <c r="D1126" i="30"/>
  <c r="E1126" i="30"/>
  <c r="C1127" i="30"/>
  <c r="D1127" i="30"/>
  <c r="E1127" i="30"/>
  <c r="C1128" i="30"/>
  <c r="D1128" i="30"/>
  <c r="E1128" i="30"/>
  <c r="C1129" i="30"/>
  <c r="D1129" i="30"/>
  <c r="E1129" i="30"/>
  <c r="C1130" i="30"/>
  <c r="D1130" i="30"/>
  <c r="E1130" i="30"/>
  <c r="C1131" i="30"/>
  <c r="D1131" i="30"/>
  <c r="E1131" i="30"/>
  <c r="C1132" i="30"/>
  <c r="D1132" i="30"/>
  <c r="E1132" i="30"/>
  <c r="C1133" i="30"/>
  <c r="D1133" i="30"/>
  <c r="E1133" i="30"/>
  <c r="C1134" i="30"/>
  <c r="D1134" i="30"/>
  <c r="E1134" i="30"/>
  <c r="C1135" i="30"/>
  <c r="D1135" i="30"/>
  <c r="E1135" i="30"/>
  <c r="C1136" i="30"/>
  <c r="D1136" i="30"/>
  <c r="E1136" i="30"/>
  <c r="C1137" i="30"/>
  <c r="D1137" i="30"/>
  <c r="E1137" i="30"/>
  <c r="C1138" i="30"/>
  <c r="D1138" i="30"/>
  <c r="E1138" i="30"/>
  <c r="C1139" i="30"/>
  <c r="D1139" i="30"/>
  <c r="E1139" i="30"/>
  <c r="C1140" i="30"/>
  <c r="D1140" i="30"/>
  <c r="E1140" i="30"/>
  <c r="C1141" i="30"/>
  <c r="D1141" i="30"/>
  <c r="E1141" i="30"/>
  <c r="C1142" i="30"/>
  <c r="D1142" i="30"/>
  <c r="E1142" i="30"/>
  <c r="C1143" i="30"/>
  <c r="D1143" i="30"/>
  <c r="E1143" i="30"/>
  <c r="C1144" i="30"/>
  <c r="D1144" i="30"/>
  <c r="E1144" i="30"/>
  <c r="C1145" i="30"/>
  <c r="D1145" i="30"/>
  <c r="E1145" i="30"/>
  <c r="C1146" i="30"/>
  <c r="D1146" i="30"/>
  <c r="E1146" i="30"/>
  <c r="C1147" i="30"/>
  <c r="D1147" i="30"/>
  <c r="E1147" i="30"/>
  <c r="C1148" i="30"/>
  <c r="D1148" i="30"/>
  <c r="E1148" i="30"/>
  <c r="C1149" i="30"/>
  <c r="D1149" i="30"/>
  <c r="E1149" i="30"/>
  <c r="C1150" i="30"/>
  <c r="D1150" i="30"/>
  <c r="E1150" i="30"/>
  <c r="C1151" i="30"/>
  <c r="D1151" i="30"/>
  <c r="E1151" i="30"/>
  <c r="C1152" i="30"/>
  <c r="D1152" i="30"/>
  <c r="E1152" i="30"/>
  <c r="C1153" i="30"/>
  <c r="D1153" i="30"/>
  <c r="E1153" i="30"/>
  <c r="C1154" i="30"/>
  <c r="D1154" i="30"/>
  <c r="E1154" i="30"/>
  <c r="C1155" i="30"/>
  <c r="D1155" i="30"/>
  <c r="E1155" i="30"/>
  <c r="C1156" i="30"/>
  <c r="D1156" i="30"/>
  <c r="E1156" i="30"/>
  <c r="C1157" i="30"/>
  <c r="D1157" i="30"/>
  <c r="E1157" i="30"/>
  <c r="C1158" i="30"/>
  <c r="D1158" i="30"/>
  <c r="E1158" i="30"/>
  <c r="C1159" i="30"/>
  <c r="D1159" i="30"/>
  <c r="E1159" i="30"/>
  <c r="C1160" i="30"/>
  <c r="D1160" i="30"/>
  <c r="E1160" i="30"/>
  <c r="C1161" i="30"/>
  <c r="D1161" i="30"/>
  <c r="E1161" i="30"/>
  <c r="C1162" i="30"/>
  <c r="D1162" i="30"/>
  <c r="E1162" i="30"/>
  <c r="C1163" i="30"/>
  <c r="D1163" i="30"/>
  <c r="E1163" i="30"/>
  <c r="C1164" i="30"/>
  <c r="D1164" i="30"/>
  <c r="E1164" i="30"/>
  <c r="C1165" i="30"/>
  <c r="D1165" i="30"/>
  <c r="E1165" i="30"/>
  <c r="C1166" i="30"/>
  <c r="D1166" i="30"/>
  <c r="E1166" i="30"/>
  <c r="C1167" i="30"/>
  <c r="D1167" i="30"/>
  <c r="E1167" i="30"/>
  <c r="C1168" i="30"/>
  <c r="D1168" i="30"/>
  <c r="E1168" i="30"/>
  <c r="C1169" i="30"/>
  <c r="D1169" i="30"/>
  <c r="E1169" i="30"/>
  <c r="C1170" i="30"/>
  <c r="D1170" i="30"/>
  <c r="E1170" i="30"/>
  <c r="C1171" i="30"/>
  <c r="D1171" i="30"/>
  <c r="E1171" i="30"/>
  <c r="C1172" i="30"/>
  <c r="D1172" i="30"/>
  <c r="E1172" i="30"/>
  <c r="C1173" i="30"/>
  <c r="D1173" i="30"/>
  <c r="E1173" i="30"/>
  <c r="C1174" i="30"/>
  <c r="D1174" i="30"/>
  <c r="E1174" i="30"/>
  <c r="C1175" i="30"/>
  <c r="D1175" i="30"/>
  <c r="E1175" i="30"/>
  <c r="C1176" i="30"/>
  <c r="D1176" i="30"/>
  <c r="E1176" i="30"/>
  <c r="C1177" i="30"/>
  <c r="D1177" i="30"/>
  <c r="E1177" i="30"/>
  <c r="C1178" i="30"/>
  <c r="D1178" i="30"/>
  <c r="E1178" i="30"/>
  <c r="C1179" i="30"/>
  <c r="D1179" i="30"/>
  <c r="E1179" i="30"/>
  <c r="C1180" i="30"/>
  <c r="D1180" i="30"/>
  <c r="E1180" i="30"/>
  <c r="C1181" i="30"/>
  <c r="D1181" i="30"/>
  <c r="E1181" i="30"/>
  <c r="C1182" i="30"/>
  <c r="D1182" i="30"/>
  <c r="E1182" i="30"/>
  <c r="C1183" i="30"/>
  <c r="D1183" i="30"/>
  <c r="E1183" i="30"/>
  <c r="C1184" i="30"/>
  <c r="D1184" i="30"/>
  <c r="E1184" i="30"/>
  <c r="C1185" i="30"/>
  <c r="D1185" i="30"/>
  <c r="E1185" i="30"/>
  <c r="C1186" i="30"/>
  <c r="D1186" i="30"/>
  <c r="E1186" i="30"/>
  <c r="C1187" i="30"/>
  <c r="D1187" i="30"/>
  <c r="E1187" i="30"/>
  <c r="C1188" i="30"/>
  <c r="D1188" i="30"/>
  <c r="E1188" i="30"/>
  <c r="C1189" i="30"/>
  <c r="D1189" i="30"/>
  <c r="E1189" i="30"/>
  <c r="C1190" i="30"/>
  <c r="D1190" i="30"/>
  <c r="E1190" i="30"/>
  <c r="C1191" i="30"/>
  <c r="D1191" i="30"/>
  <c r="E1191" i="30"/>
  <c r="C1192" i="30"/>
  <c r="D1192" i="30"/>
  <c r="E1192" i="30"/>
  <c r="C1193" i="30"/>
  <c r="D1193" i="30"/>
  <c r="E1193" i="30"/>
  <c r="C1194" i="30"/>
  <c r="D1194" i="30"/>
  <c r="E1194" i="30"/>
  <c r="C1195" i="30"/>
  <c r="D1195" i="30"/>
  <c r="E1195" i="30"/>
  <c r="C1196" i="30"/>
  <c r="D1196" i="30"/>
  <c r="E1196" i="30"/>
  <c r="C1197" i="30"/>
  <c r="D1197" i="30"/>
  <c r="E1197" i="30"/>
  <c r="C1198" i="30"/>
  <c r="D1198" i="30"/>
  <c r="E1198" i="30"/>
  <c r="C1199" i="30"/>
  <c r="D1199" i="30"/>
  <c r="E1199" i="30"/>
  <c r="C1200" i="30"/>
  <c r="D1200" i="30"/>
  <c r="E1200" i="30"/>
  <c r="C1201" i="30"/>
  <c r="D1201" i="30"/>
  <c r="E1201" i="30"/>
  <c r="C1202" i="30"/>
  <c r="D1202" i="30"/>
  <c r="E1202" i="30"/>
  <c r="C1203" i="30"/>
  <c r="D1203" i="30"/>
  <c r="E1203" i="30"/>
  <c r="C1204" i="30"/>
  <c r="D1204" i="30"/>
  <c r="E1204" i="30"/>
  <c r="C1205" i="30"/>
  <c r="D1205" i="30"/>
  <c r="E1205" i="30"/>
  <c r="C1206" i="30"/>
  <c r="D1206" i="30"/>
  <c r="E1206" i="30"/>
  <c r="C1207" i="30"/>
  <c r="D1207" i="30"/>
  <c r="E1207" i="30"/>
  <c r="C1208" i="30"/>
  <c r="D1208" i="30"/>
  <c r="E1208" i="30"/>
  <c r="C1209" i="30"/>
  <c r="D1209" i="30"/>
  <c r="E1209" i="30"/>
  <c r="C1210" i="30"/>
  <c r="D1210" i="30"/>
  <c r="E1210" i="30"/>
  <c r="C1211" i="30"/>
  <c r="D1211" i="30"/>
  <c r="E1211" i="30"/>
  <c r="C1212" i="30"/>
  <c r="D1212" i="30"/>
  <c r="E1212" i="30"/>
  <c r="C1213" i="30"/>
  <c r="D1213" i="30"/>
  <c r="E1213" i="30"/>
  <c r="C1214" i="30"/>
  <c r="D1214" i="30"/>
  <c r="E1214" i="30"/>
  <c r="C1215" i="30"/>
  <c r="D1215" i="30"/>
  <c r="E1215" i="30"/>
  <c r="C1216" i="30"/>
  <c r="D1216" i="30"/>
  <c r="E1216" i="30"/>
  <c r="C1217" i="30"/>
  <c r="D1217" i="30"/>
  <c r="E1217" i="30"/>
  <c r="C1218" i="30"/>
  <c r="D1218" i="30"/>
  <c r="E1218" i="30"/>
  <c r="C1219" i="30"/>
  <c r="D1219" i="30"/>
  <c r="E1219" i="30"/>
  <c r="C1220" i="30"/>
  <c r="D1220" i="30"/>
  <c r="E1220" i="30"/>
  <c r="C1221" i="30"/>
  <c r="D1221" i="30"/>
  <c r="E1221" i="30"/>
  <c r="C1222" i="30"/>
  <c r="D1222" i="30"/>
  <c r="E1222" i="30"/>
  <c r="C1223" i="30"/>
  <c r="D1223" i="30"/>
  <c r="E1223" i="30"/>
  <c r="C1224" i="30"/>
  <c r="D1224" i="30"/>
  <c r="E1224" i="30"/>
  <c r="C1225" i="30"/>
  <c r="D1225" i="30"/>
  <c r="E1225" i="30"/>
  <c r="C1226" i="30"/>
  <c r="D1226" i="30"/>
  <c r="E1226" i="30"/>
  <c r="C1227" i="30"/>
  <c r="D1227" i="30"/>
  <c r="E1227" i="30"/>
  <c r="C1228" i="30"/>
  <c r="D1228" i="30"/>
  <c r="E1228" i="30"/>
  <c r="C1229" i="30"/>
  <c r="D1229" i="30"/>
  <c r="E1229" i="30"/>
  <c r="C1230" i="30"/>
  <c r="D1230" i="30"/>
  <c r="E1230" i="30"/>
  <c r="C1231" i="30"/>
  <c r="D1231" i="30"/>
  <c r="E1231" i="30"/>
  <c r="C1232" i="30"/>
  <c r="D1232" i="30"/>
  <c r="E1232" i="30"/>
  <c r="C1233" i="30"/>
  <c r="D1233" i="30"/>
  <c r="E1233" i="30"/>
  <c r="C1234" i="30"/>
  <c r="D1234" i="30"/>
  <c r="E1234" i="30"/>
  <c r="C1235" i="30"/>
  <c r="D1235" i="30"/>
  <c r="E1235" i="30"/>
  <c r="C1236" i="30"/>
  <c r="D1236" i="30"/>
  <c r="E1236" i="30"/>
  <c r="C1237" i="30"/>
  <c r="D1237" i="30"/>
  <c r="E1237" i="30"/>
  <c r="C1238" i="30"/>
  <c r="D1238" i="30"/>
  <c r="E1238" i="30"/>
  <c r="C1239" i="30"/>
  <c r="D1239" i="30"/>
  <c r="E1239" i="30"/>
  <c r="C1240" i="30"/>
  <c r="D1240" i="30"/>
  <c r="E1240" i="30"/>
  <c r="C1241" i="30"/>
  <c r="D1241" i="30"/>
  <c r="E1241" i="30"/>
  <c r="C1242" i="30"/>
  <c r="D1242" i="30"/>
  <c r="E1242" i="30"/>
  <c r="C1243" i="30"/>
  <c r="D1243" i="30"/>
  <c r="E1243" i="30"/>
  <c r="C1244" i="30"/>
  <c r="D1244" i="30"/>
  <c r="E1244" i="30"/>
  <c r="C1245" i="30"/>
  <c r="D1245" i="30"/>
  <c r="E1245" i="30"/>
  <c r="C1246" i="30"/>
  <c r="D1246" i="30"/>
  <c r="E1246" i="30"/>
  <c r="C1247" i="30"/>
  <c r="D1247" i="30"/>
  <c r="E1247" i="30"/>
  <c r="C1248" i="30"/>
  <c r="D1248" i="30"/>
  <c r="E1248" i="30"/>
  <c r="C1249" i="30"/>
  <c r="D1249" i="30"/>
  <c r="E1249" i="30"/>
  <c r="C1250" i="30"/>
  <c r="D1250" i="30"/>
  <c r="E1250" i="30"/>
  <c r="C1251" i="30"/>
  <c r="D1251" i="30"/>
  <c r="E1251" i="30"/>
  <c r="C1252" i="30"/>
  <c r="D1252" i="30"/>
  <c r="E1252" i="30"/>
  <c r="C1253" i="30"/>
  <c r="D1253" i="30"/>
  <c r="E1253" i="30"/>
  <c r="C1254" i="30"/>
  <c r="D1254" i="30"/>
  <c r="E1254" i="30"/>
  <c r="C1255" i="30"/>
  <c r="D1255" i="30"/>
  <c r="E1255" i="30"/>
  <c r="C1256" i="30"/>
  <c r="D1256" i="30"/>
  <c r="E1256" i="30"/>
  <c r="C1257" i="30"/>
  <c r="D1257" i="30"/>
  <c r="E1257" i="30"/>
  <c r="C1258" i="30"/>
  <c r="D1258" i="30"/>
  <c r="E1258" i="30"/>
  <c r="C1259" i="30"/>
  <c r="D1259" i="30"/>
  <c r="E1259" i="30"/>
  <c r="C1260" i="30"/>
  <c r="D1260" i="30"/>
  <c r="E1260" i="30"/>
  <c r="C1261" i="30"/>
  <c r="D1261" i="30"/>
  <c r="E1261" i="30"/>
  <c r="M9" i="47"/>
  <c r="M10" i="47"/>
  <c r="M11" i="47"/>
  <c r="M12" i="47"/>
  <c r="M13" i="47"/>
  <c r="M14" i="47"/>
  <c r="M15" i="47"/>
  <c r="M16" i="47"/>
  <c r="M18" i="47"/>
  <c r="M19" i="47"/>
  <c r="AV4" i="47"/>
  <c r="AV5" i="47"/>
  <c r="AV6" i="47"/>
  <c r="AV7" i="47"/>
  <c r="AV8" i="47"/>
  <c r="AV9" i="47"/>
  <c r="AV10" i="47"/>
  <c r="AV11" i="47"/>
  <c r="AV12" i="47"/>
  <c r="AV13" i="47"/>
  <c r="AV14" i="47"/>
  <c r="AV15" i="47"/>
  <c r="AV16" i="47"/>
  <c r="AV17" i="47"/>
  <c r="AV18" i="47"/>
  <c r="AV19" i="47"/>
  <c r="AT22" i="47"/>
  <c r="M5" i="47"/>
  <c r="M6" i="47"/>
  <c r="M7" i="47"/>
  <c r="M8" i="47"/>
  <c r="AD741" i="54"/>
  <c r="AD742" i="54"/>
  <c r="AD743" i="54"/>
  <c r="AD740" i="54"/>
  <c r="AD186" i="54"/>
  <c r="AD146" i="54"/>
  <c r="AD175" i="54"/>
  <c r="AD178" i="54"/>
  <c r="AD221" i="54"/>
  <c r="AD198" i="54"/>
  <c r="AD68" i="54"/>
  <c r="AD158" i="54"/>
  <c r="AD300" i="54"/>
  <c r="AD180" i="54"/>
  <c r="AD737" i="54"/>
  <c r="AD132" i="54"/>
  <c r="AD450" i="54"/>
  <c r="AD308" i="54"/>
  <c r="AD208" i="54"/>
  <c r="AD133" i="54"/>
  <c r="AD257" i="54"/>
  <c r="AD134" i="54"/>
  <c r="AD207" i="54"/>
  <c r="AD181" i="54"/>
  <c r="AD365" i="54"/>
  <c r="AD157" i="54"/>
  <c r="AD128" i="54"/>
  <c r="AD18" i="54"/>
  <c r="AD14" i="54"/>
  <c r="AD196" i="54"/>
  <c r="AD197" i="54"/>
  <c r="AD15" i="54"/>
  <c r="AD190" i="54"/>
  <c r="AD10" i="54"/>
  <c r="AD191" i="54"/>
  <c r="AD314" i="54"/>
  <c r="AD327" i="54"/>
  <c r="AD261" i="54"/>
  <c r="AD119" i="54"/>
  <c r="AD90" i="54"/>
  <c r="AD677" i="54"/>
  <c r="AD696" i="54"/>
  <c r="AD227" i="54"/>
  <c r="AD110" i="54"/>
  <c r="AD111" i="54"/>
  <c r="AD663" i="54"/>
  <c r="AD231" i="54"/>
  <c r="AD535" i="54"/>
  <c r="AD259" i="54"/>
  <c r="AD319" i="54"/>
  <c r="AD100" i="54"/>
  <c r="AD460" i="54"/>
  <c r="AD738" i="54"/>
  <c r="AD204" i="54"/>
  <c r="AD233" i="54"/>
  <c r="AD310" i="54"/>
  <c r="AD499" i="54"/>
  <c r="AD661" i="54"/>
  <c r="AD728" i="54"/>
  <c r="AD301" i="54"/>
  <c r="AD306" i="54"/>
  <c r="AD148" i="54"/>
  <c r="AD153" i="54"/>
  <c r="AD239" i="54"/>
  <c r="AD159" i="54"/>
  <c r="AD78" i="54"/>
  <c r="AD147" i="54"/>
  <c r="AD254" i="54"/>
  <c r="AD660" i="54"/>
  <c r="AD48" i="54"/>
  <c r="AD363" i="54"/>
  <c r="AD727" i="54"/>
  <c r="AD234" i="54"/>
  <c r="AD45" i="54"/>
  <c r="AD235" i="54"/>
  <c r="AD329" i="54"/>
  <c r="AD557" i="54"/>
  <c r="AD232" i="54"/>
  <c r="AD312" i="54"/>
  <c r="AD588" i="54"/>
  <c r="AD486" i="54"/>
  <c r="AD238" i="54"/>
  <c r="AD390" i="54"/>
  <c r="AD606" i="54"/>
  <c r="AD537" i="54"/>
  <c r="AD361" i="54"/>
  <c r="AD616" i="54"/>
  <c r="AD707" i="54"/>
  <c r="AD273" i="54"/>
  <c r="AD623" i="54"/>
  <c r="AD240" i="54"/>
  <c r="AD420" i="54"/>
  <c r="AD274" i="54"/>
  <c r="AD182" i="54"/>
  <c r="AD417" i="54"/>
  <c r="AD705" i="54"/>
  <c r="AD309" i="54"/>
  <c r="AD739" i="54"/>
  <c r="AD422" i="54"/>
  <c r="AD281" i="54"/>
  <c r="AD718" i="54"/>
  <c r="AD142" i="54"/>
  <c r="AD480" i="54"/>
  <c r="AD443" i="54"/>
  <c r="AD529" i="54"/>
  <c r="AD101" i="54"/>
  <c r="AD199" i="54"/>
  <c r="AD21" i="54"/>
  <c r="AD169" i="54"/>
  <c r="AD193" i="54"/>
  <c r="AD187" i="54"/>
  <c r="AD16" i="54"/>
  <c r="AD200" i="54"/>
  <c r="AD216" i="54"/>
  <c r="AD33" i="54"/>
  <c r="AD23" i="54"/>
  <c r="AD6" i="54"/>
  <c r="AD313" i="54"/>
  <c r="AD524" i="54"/>
  <c r="AD320" i="54"/>
  <c r="AD210" i="54"/>
  <c r="AD536" i="54"/>
  <c r="AD211" i="54"/>
  <c r="AD307" i="54"/>
  <c r="AD150" i="54"/>
  <c r="AD114" i="54"/>
  <c r="AD155" i="54"/>
  <c r="AD104" i="54"/>
  <c r="AD94" i="54"/>
  <c r="AD253" i="54"/>
  <c r="AD530" i="54"/>
  <c r="AD255" i="54"/>
  <c r="AD461" i="54"/>
  <c r="AD358" i="54"/>
  <c r="AD688" i="54"/>
  <c r="AD338" i="54"/>
  <c r="AD531" i="54"/>
  <c r="AD373" i="54"/>
  <c r="AD311" i="54"/>
  <c r="AD554" i="54"/>
  <c r="AD332" i="54"/>
  <c r="AD555" i="54"/>
  <c r="AD565" i="54"/>
  <c r="AD673" i="54"/>
  <c r="AD328" i="54"/>
  <c r="AD269" i="54"/>
  <c r="AD690" i="54"/>
  <c r="AD619" i="54"/>
  <c r="AD711" i="54"/>
  <c r="AD183" i="54"/>
  <c r="AD549" i="54"/>
  <c r="AD674" i="54"/>
  <c r="AD556" i="54"/>
  <c r="AD712" i="54"/>
  <c r="AD364" i="54"/>
  <c r="AD691" i="54"/>
  <c r="AD469" i="54"/>
  <c r="AD19" i="54"/>
  <c r="AD5" i="54"/>
  <c r="AD3" i="54"/>
  <c r="AD154" i="54"/>
  <c r="AD168" i="54"/>
  <c r="AD143" i="54"/>
  <c r="AD20" i="54"/>
  <c r="AD36" i="54"/>
  <c r="AD26" i="54"/>
  <c r="AD91" i="54"/>
  <c r="AD353" i="54"/>
  <c r="AD32" i="54"/>
  <c r="AD296" i="54"/>
  <c r="AD130" i="54"/>
  <c r="AD354" i="54"/>
  <c r="AD92" i="54"/>
  <c r="AD22" i="54"/>
  <c r="AD194" i="54"/>
  <c r="AD69" i="54"/>
  <c r="AD325" i="54"/>
  <c r="AD54" i="54"/>
  <c r="AD643" i="54"/>
  <c r="AD9" i="54"/>
  <c r="AD79" i="54"/>
  <c r="AD631" i="54"/>
  <c r="AD252" i="54"/>
  <c r="AD553" i="54"/>
  <c r="AD7" i="54"/>
  <c r="AD288" i="54"/>
  <c r="AD632" i="54"/>
  <c r="AD219" i="54"/>
  <c r="AD291" i="54"/>
  <c r="AD386" i="54"/>
  <c r="AD356" i="54"/>
  <c r="AD633" i="54"/>
  <c r="AD265" i="54"/>
  <c r="AD505" i="54"/>
  <c r="AD541" i="54"/>
  <c r="AD316" i="54"/>
  <c r="AD27" i="54"/>
  <c r="AD93" i="54"/>
  <c r="AD466" i="54"/>
  <c r="AD708" i="54"/>
  <c r="AD318" i="54"/>
  <c r="AD733" i="54"/>
  <c r="AD24" i="54"/>
  <c r="AD640" i="54"/>
  <c r="AD655" i="54"/>
  <c r="AD28" i="54"/>
  <c r="AD506" i="54"/>
  <c r="AD734" i="54"/>
  <c r="AD113" i="54"/>
  <c r="AD201" i="54"/>
  <c r="AD302" i="54"/>
  <c r="AD60" i="54"/>
  <c r="AD223" i="54"/>
  <c r="AD102" i="54"/>
  <c r="AD61" i="54"/>
  <c r="AD62" i="54"/>
  <c r="AD709" i="54"/>
  <c r="AD685" i="54"/>
  <c r="AD160" i="54"/>
  <c r="AD149" i="54"/>
  <c r="AD74" i="54"/>
  <c r="AD446" i="54"/>
  <c r="AD520" i="54"/>
  <c r="AD489" i="54"/>
  <c r="AD668" i="54"/>
  <c r="AD220" i="54"/>
  <c r="AD103" i="54"/>
  <c r="AD473" i="54"/>
  <c r="AD687" i="54"/>
  <c r="AD447" i="54"/>
  <c r="AD686" i="54"/>
  <c r="AD137" i="54"/>
  <c r="AD381" i="54"/>
  <c r="AD656" i="54"/>
  <c r="AD413" i="54"/>
  <c r="AD492" i="54"/>
  <c r="AD138" i="54"/>
  <c r="AD657" i="54"/>
  <c r="AD139" i="54"/>
  <c r="AD387" i="54"/>
  <c r="AD205" i="54"/>
  <c r="AD465" i="54"/>
  <c r="AD398" i="54"/>
  <c r="AD140" i="54"/>
  <c r="AD575" i="54"/>
  <c r="AD525" i="54"/>
  <c r="AD115" i="54"/>
  <c r="AD669" i="54"/>
  <c r="AD670" i="54"/>
  <c r="AD671" i="54"/>
  <c r="AD303" i="54"/>
  <c r="AD206" i="54"/>
  <c r="AD672" i="54"/>
  <c r="AD297" i="54"/>
  <c r="AD321" i="54"/>
  <c r="AD195" i="54"/>
  <c r="AD493" i="54"/>
  <c r="AD292" i="54"/>
  <c r="AD416" i="54"/>
  <c r="AD330" i="54"/>
  <c r="AD256" i="54"/>
  <c r="AD277" i="54"/>
  <c r="AD490" i="54"/>
  <c r="AD496" i="54"/>
  <c r="AD80" i="54"/>
  <c r="AD225" i="54"/>
  <c r="AD346" i="54"/>
  <c r="AD278" i="54"/>
  <c r="AD548" i="54"/>
  <c r="AD689" i="54"/>
  <c r="AD44" i="54"/>
  <c r="AD710" i="54"/>
  <c r="AD141" i="54"/>
  <c r="AD165" i="54"/>
  <c r="AD228" i="54"/>
  <c r="AD725" i="54"/>
  <c r="AD70" i="54"/>
  <c r="AD614" i="54"/>
  <c r="AD331" i="54"/>
  <c r="AD135" i="54"/>
  <c r="AD293" i="54"/>
  <c r="AD521" i="54"/>
  <c r="AD304" i="54"/>
  <c r="AD224" i="54"/>
  <c r="AD279" i="54"/>
  <c r="AD604" i="54"/>
  <c r="AD717" i="54"/>
  <c r="AD286" i="54"/>
  <c r="AD481" i="54"/>
  <c r="AD392" i="54"/>
  <c r="AD561" i="54"/>
  <c r="AD49" i="54"/>
  <c r="AD592" i="54"/>
  <c r="AD624" i="54"/>
  <c r="AD382" i="54"/>
  <c r="AD621" i="54"/>
  <c r="AD202" i="54"/>
  <c r="AD389" i="54"/>
  <c r="AD374" i="54"/>
  <c r="AD131" i="54"/>
  <c r="AD280" i="54"/>
  <c r="AD730" i="54"/>
  <c r="AD637" i="54"/>
  <c r="AD425" i="54"/>
  <c r="AD458" i="54"/>
  <c r="AD426" i="54"/>
  <c r="AD618" i="54"/>
  <c r="AD428" i="54"/>
  <c r="AD248" i="54"/>
  <c r="AD429" i="54"/>
  <c r="AD626" i="54"/>
  <c r="AD646" i="54"/>
  <c r="AD602" i="54"/>
  <c r="AD229" i="54"/>
  <c r="AD605" i="54"/>
  <c r="AD586" i="54"/>
  <c r="AD399" i="54"/>
  <c r="AD528" i="54"/>
  <c r="AD430" i="54"/>
  <c r="AD41" i="54"/>
  <c r="AD431" i="54"/>
  <c r="AD433" i="54"/>
  <c r="AD562" i="54"/>
  <c r="AD432" i="54"/>
  <c r="AD434" i="54"/>
  <c r="AD491" i="54"/>
  <c r="AD459" i="54"/>
  <c r="AD658" i="54"/>
  <c r="AD85" i="54"/>
  <c r="AD593" i="54"/>
  <c r="AD388" i="54"/>
  <c r="AD339" i="54"/>
  <c r="AD305" i="54"/>
  <c r="AD494" i="54"/>
  <c r="AD628" i="54"/>
  <c r="AD550" i="54"/>
  <c r="AD440" i="54"/>
  <c r="AD340" i="54"/>
  <c r="AD341" i="54"/>
  <c r="AD495" i="54"/>
  <c r="AD263" i="54"/>
  <c r="AD283" i="54"/>
  <c r="AD264" i="54"/>
  <c r="AD629" i="54"/>
  <c r="AD487" i="54"/>
  <c r="AD538" i="54"/>
  <c r="AD368" i="54"/>
  <c r="AD647" i="54"/>
  <c r="AD243" i="54"/>
  <c r="AD497" i="54"/>
  <c r="AD648" i="54"/>
  <c r="AD342" i="54"/>
  <c r="AD244" i="54"/>
  <c r="AD236" i="54"/>
  <c r="AD649" i="54"/>
  <c r="AD569" i="54"/>
  <c r="AD468" i="54"/>
  <c r="AD376" i="54"/>
  <c r="AD377" i="54"/>
  <c r="AD213" i="54"/>
  <c r="AD378" i="54"/>
  <c r="AD214" i="54"/>
  <c r="AD215" i="54"/>
  <c r="AD594" i="54"/>
  <c r="AD298" i="54"/>
  <c r="AD608" i="54"/>
  <c r="AD650" i="54"/>
  <c r="AD539" i="54"/>
  <c r="AD651" i="54"/>
  <c r="AD343" i="54"/>
  <c r="AD212" i="54"/>
  <c r="AD452" i="54"/>
  <c r="AD560" i="54"/>
  <c r="AD184" i="54"/>
  <c r="AD470" i="54"/>
  <c r="AD532" i="54"/>
  <c r="AD266" i="54"/>
  <c r="AD267" i="54"/>
  <c r="AD360" i="54"/>
  <c r="AD603" i="54"/>
  <c r="AD345" i="54"/>
  <c r="AD323" i="54"/>
  <c r="AD151" i="54"/>
  <c r="AD40" i="54"/>
  <c r="AD156" i="54"/>
  <c r="AD8" i="54"/>
  <c r="AD161" i="54"/>
  <c r="AD39" i="54"/>
  <c r="AD106" i="54"/>
  <c r="AD162" i="54"/>
  <c r="AD435" i="54"/>
  <c r="AD167" i="54"/>
  <c r="AD166" i="54"/>
  <c r="AD498" i="54"/>
  <c r="AD87" i="54"/>
  <c r="AD351" i="54"/>
  <c r="AD357" i="54"/>
  <c r="AD86" i="54"/>
  <c r="AD719" i="54"/>
  <c r="AD108" i="54"/>
  <c r="AD107" i="54"/>
  <c r="AD13" i="54"/>
  <c r="AD64" i="54"/>
  <c r="AD245" i="54"/>
  <c r="AD122" i="54"/>
  <c r="AD38" i="54"/>
  <c r="AD82" i="54"/>
  <c r="AD581" i="54"/>
  <c r="AD587" i="54"/>
  <c r="AD571" i="54"/>
  <c r="AD116" i="54"/>
  <c r="AD105" i="54"/>
  <c r="AD63" i="54"/>
  <c r="AD29" i="54"/>
  <c r="AD34" i="54"/>
  <c r="AD692" i="54"/>
  <c r="AD576" i="54"/>
  <c r="AD659" i="54"/>
  <c r="AD675" i="54"/>
  <c r="AD713" i="54"/>
  <c r="AD736" i="54"/>
  <c r="AD720" i="54"/>
  <c r="AD596" i="54"/>
  <c r="AD570" i="54"/>
  <c r="AD597" i="54"/>
  <c r="AD676" i="54"/>
  <c r="AD583" i="54"/>
  <c r="AD522" i="54"/>
  <c r="AD121" i="54"/>
  <c r="AD639" i="54"/>
  <c r="AD124" i="54"/>
  <c r="AD642" i="54"/>
  <c r="AD77" i="54"/>
  <c r="AD43" i="54"/>
  <c r="AD71" i="54"/>
  <c r="AD635" i="54"/>
  <c r="AD126" i="54"/>
  <c r="AD695" i="54"/>
  <c r="AD694" i="54"/>
  <c r="AD714" i="54"/>
  <c r="AD693" i="54"/>
  <c r="AD580" i="54"/>
  <c r="AD517" i="54"/>
  <c r="AD726" i="54"/>
  <c r="AD595" i="54"/>
  <c r="AD11" i="54"/>
  <c r="AD12" i="54"/>
  <c r="AD17" i="54"/>
  <c r="AD25" i="54"/>
  <c r="AD30" i="54"/>
  <c r="AD31" i="54"/>
  <c r="AD35" i="54"/>
  <c r="AD37" i="54"/>
  <c r="AD42" i="54"/>
  <c r="AD46" i="54"/>
  <c r="AD47" i="54"/>
  <c r="AD50" i="54"/>
  <c r="AD51" i="54"/>
  <c r="AD52" i="54"/>
  <c r="AD53" i="54"/>
  <c r="AD55" i="54"/>
  <c r="AD56" i="54"/>
  <c r="AD57" i="54"/>
  <c r="AD58" i="54"/>
  <c r="AD59" i="54"/>
  <c r="AD65" i="54"/>
  <c r="AD66" i="54"/>
  <c r="AD67" i="54"/>
  <c r="AD72" i="54"/>
  <c r="AD73" i="54"/>
  <c r="AD75" i="54"/>
  <c r="AD76" i="54"/>
  <c r="AD81" i="54"/>
  <c r="AD83" i="54"/>
  <c r="AD84" i="54"/>
  <c r="AD88" i="54"/>
  <c r="AD89" i="54"/>
  <c r="AD95" i="54"/>
  <c r="AD96" i="54"/>
  <c r="AD97" i="54"/>
  <c r="AD98" i="54"/>
  <c r="AD99" i="54"/>
  <c r="AD109" i="54"/>
  <c r="AD112" i="54"/>
  <c r="AD117" i="54"/>
  <c r="AD118" i="54"/>
  <c r="AD120" i="54"/>
  <c r="AD123" i="54"/>
  <c r="AD125" i="54"/>
  <c r="AD127" i="54"/>
  <c r="AD129" i="54"/>
  <c r="AD136" i="54"/>
  <c r="AD144" i="54"/>
  <c r="AD145" i="54"/>
  <c r="AD152" i="54"/>
  <c r="AD163" i="54"/>
  <c r="AD164" i="54"/>
  <c r="AD170" i="54"/>
  <c r="AD171" i="54"/>
  <c r="AD172" i="54"/>
  <c r="AD173" i="54"/>
  <c r="AD174" i="54"/>
  <c r="AD176" i="54"/>
  <c r="AD177" i="54"/>
  <c r="AD179" i="54"/>
  <c r="AD185" i="54"/>
  <c r="AD188" i="54"/>
  <c r="AD189" i="54"/>
  <c r="AD192" i="54"/>
  <c r="AD203" i="54"/>
  <c r="AD209" i="54"/>
  <c r="AD217" i="54"/>
  <c r="AD218" i="54"/>
  <c r="AD222" i="54"/>
  <c r="AD226" i="54"/>
  <c r="AD230" i="54"/>
  <c r="AD237" i="54"/>
  <c r="AD241" i="54"/>
  <c r="AD242" i="54"/>
  <c r="AD246" i="54"/>
  <c r="AD247" i="54"/>
  <c r="AD249" i="54"/>
  <c r="AD250" i="54"/>
  <c r="AD251" i="54"/>
  <c r="AD258" i="54"/>
  <c r="AD260" i="54"/>
  <c r="AD262" i="54"/>
  <c r="AD268" i="54"/>
  <c r="AD270" i="54"/>
  <c r="AD271" i="54"/>
  <c r="AD272" i="54"/>
  <c r="AD275" i="54"/>
  <c r="AD276" i="54"/>
  <c r="AD282" i="54"/>
  <c r="AD284" i="54"/>
  <c r="AD285" i="54"/>
  <c r="AD287" i="54"/>
  <c r="AD289" i="54"/>
  <c r="AD290" i="54"/>
  <c r="AD294" i="54"/>
  <c r="AD295" i="54"/>
  <c r="AD299" i="54"/>
  <c r="AD315" i="54"/>
  <c r="AD317" i="54"/>
  <c r="AD322" i="54"/>
  <c r="AD324" i="54"/>
  <c r="AD326" i="54"/>
  <c r="AD333" i="54"/>
  <c r="AD334" i="54"/>
  <c r="AD335" i="54"/>
  <c r="AD336" i="54"/>
  <c r="AD337" i="54"/>
  <c r="AD344" i="54"/>
  <c r="AD347" i="54"/>
  <c r="AD348" i="54"/>
  <c r="AD349" i="54"/>
  <c r="AD350" i="54"/>
  <c r="AD352" i="54"/>
  <c r="AD355" i="54"/>
  <c r="AD359" i="54"/>
  <c r="AD362" i="54"/>
  <c r="AD366" i="54"/>
  <c r="AD367" i="54"/>
  <c r="AD369" i="54"/>
  <c r="AD370" i="54"/>
  <c r="AD371" i="54"/>
  <c r="AD372" i="54"/>
  <c r="AD375" i="54"/>
  <c r="AD379" i="54"/>
  <c r="AD380" i="54"/>
  <c r="AD383" i="54"/>
  <c r="AD384" i="54"/>
  <c r="AD385" i="54"/>
  <c r="AD391" i="54"/>
  <c r="AD393" i="54"/>
  <c r="AD394" i="54"/>
  <c r="AD395" i="54"/>
  <c r="AD396" i="54"/>
  <c r="AD397" i="54"/>
  <c r="AD400" i="54"/>
  <c r="AD401" i="54"/>
  <c r="AD402" i="54"/>
  <c r="AD403" i="54"/>
  <c r="AD404" i="54"/>
  <c r="AD405" i="54"/>
  <c r="AD406" i="54"/>
  <c r="AD407" i="54"/>
  <c r="AD408" i="54"/>
  <c r="AD409" i="54"/>
  <c r="AD410" i="54"/>
  <c r="AD411" i="54"/>
  <c r="AD412" i="54"/>
  <c r="AD414" i="54"/>
  <c r="AD415" i="54"/>
  <c r="AD418" i="54"/>
  <c r="AD419" i="54"/>
  <c r="AD421" i="54"/>
  <c r="AD423" i="54"/>
  <c r="AD424" i="54"/>
  <c r="AD427" i="54"/>
  <c r="AD436" i="54"/>
  <c r="AD437" i="54"/>
  <c r="AD438" i="54"/>
  <c r="AD439" i="54"/>
  <c r="AD441" i="54"/>
  <c r="AD442" i="54"/>
  <c r="AD444" i="54"/>
  <c r="AD445" i="54"/>
  <c r="AD448" i="54"/>
  <c r="AD449" i="54"/>
  <c r="AD451" i="54"/>
  <c r="AD453" i="54"/>
  <c r="AD454" i="54"/>
  <c r="AD455" i="54"/>
  <c r="AD456" i="54"/>
  <c r="AD457" i="54"/>
  <c r="AD462" i="54"/>
  <c r="AD463" i="54"/>
  <c r="AD464" i="54"/>
  <c r="AD467" i="54"/>
  <c r="AD471" i="54"/>
  <c r="AD472" i="54"/>
  <c r="AD474" i="54"/>
  <c r="AD475" i="54"/>
  <c r="AD476" i="54"/>
  <c r="AD477" i="54"/>
  <c r="AD478" i="54"/>
  <c r="AD479" i="54"/>
  <c r="AD482" i="54"/>
  <c r="AD483" i="54"/>
  <c r="AD484" i="54"/>
  <c r="AD485" i="54"/>
  <c r="AD488" i="54"/>
  <c r="AD500" i="54"/>
  <c r="AD501" i="54"/>
  <c r="AD502" i="54"/>
  <c r="AD503" i="54"/>
  <c r="AD504" i="54"/>
  <c r="AD507" i="54"/>
  <c r="AD508" i="54"/>
  <c r="AD509" i="54"/>
  <c r="AD510" i="54"/>
  <c r="AD511" i="54"/>
  <c r="AD512" i="54"/>
  <c r="AD513" i="54"/>
  <c r="AD514" i="54"/>
  <c r="AD515" i="54"/>
  <c r="AD516" i="54"/>
  <c r="AD518" i="54"/>
  <c r="AD519" i="54"/>
  <c r="AD523" i="54"/>
  <c r="AD526" i="54"/>
  <c r="AD527" i="54"/>
  <c r="AD533" i="54"/>
  <c r="AD534" i="54"/>
  <c r="AD540" i="54"/>
  <c r="AD542" i="54"/>
  <c r="AD543" i="54"/>
  <c r="AD544" i="54"/>
  <c r="AD545" i="54"/>
  <c r="AD546" i="54"/>
  <c r="AD547" i="54"/>
  <c r="AD551" i="54"/>
  <c r="AD552" i="54"/>
  <c r="AD558" i="54"/>
  <c r="AD559" i="54"/>
  <c r="AD563" i="54"/>
  <c r="AD564" i="54"/>
  <c r="AD566" i="54"/>
  <c r="AD567" i="54"/>
  <c r="AD568" i="54"/>
  <c r="AD572" i="54"/>
  <c r="AD573" i="54"/>
  <c r="AD574" i="54"/>
  <c r="AD577" i="54"/>
  <c r="AD578" i="54"/>
  <c r="AD579" i="54"/>
  <c r="AD582" i="54"/>
  <c r="AD584" i="54"/>
  <c r="AD585" i="54"/>
  <c r="AD589" i="54"/>
  <c r="AD590" i="54"/>
  <c r="AD591" i="54"/>
  <c r="AD598" i="54"/>
  <c r="AD599" i="54"/>
  <c r="AD600" i="54"/>
  <c r="AD601" i="54"/>
  <c r="AD607" i="54"/>
  <c r="AD609" i="54"/>
  <c r="AD610" i="54"/>
  <c r="AD611" i="54"/>
  <c r="AD612" i="54"/>
  <c r="AD613" i="54"/>
  <c r="AD615" i="54"/>
  <c r="AD617" i="54"/>
  <c r="AD620" i="54"/>
  <c r="AD622" i="54"/>
  <c r="AD625" i="54"/>
  <c r="AD627" i="54"/>
  <c r="AD630" i="54"/>
  <c r="AD634" i="54"/>
  <c r="AD636" i="54"/>
  <c r="AD638" i="54"/>
  <c r="AD641" i="54"/>
  <c r="AD644" i="54"/>
  <c r="AD645" i="54"/>
  <c r="AD652" i="54"/>
  <c r="AD653" i="54"/>
  <c r="AD654" i="54"/>
  <c r="AD662" i="54"/>
  <c r="AD664" i="54"/>
  <c r="AD665" i="54"/>
  <c r="AD666" i="54"/>
  <c r="AD667" i="54"/>
  <c r="AD678" i="54"/>
  <c r="AD679" i="54"/>
  <c r="AD680" i="54"/>
  <c r="AD681" i="54"/>
  <c r="AD682" i="54"/>
  <c r="AD683" i="54"/>
  <c r="AD684" i="54"/>
  <c r="AD697" i="54"/>
  <c r="AD698" i="54"/>
  <c r="AD699" i="54"/>
  <c r="AD700" i="54"/>
  <c r="AD701" i="54"/>
  <c r="AD702" i="54"/>
  <c r="AD703" i="54"/>
  <c r="AD704" i="54"/>
  <c r="AD706" i="54"/>
  <c r="AD715" i="54"/>
  <c r="AD716" i="54"/>
  <c r="AD721" i="54"/>
  <c r="AD722" i="54"/>
  <c r="AD723" i="54"/>
  <c r="AD724" i="54"/>
  <c r="AD729" i="54"/>
  <c r="AD731" i="54"/>
  <c r="AD732" i="54"/>
  <c r="AD735" i="54"/>
  <c r="AD4" i="54"/>
  <c r="AT28" i="47"/>
  <c r="AS27" i="47"/>
  <c r="AS28" i="47"/>
  <c r="W4" i="52"/>
  <c r="W3" i="52"/>
  <c r="F6" i="52"/>
  <c r="F3" i="52"/>
  <c r="W5" i="52"/>
  <c r="AU29" i="47"/>
  <c r="AS29" i="47"/>
  <c r="AT27" i="47"/>
  <c r="T14" i="52"/>
  <c r="T7" i="52"/>
  <c r="U7" i="52"/>
  <c r="EJ760" i="30"/>
  <c r="EJ761" i="30"/>
  <c r="EJ762" i="30"/>
  <c r="EJ763" i="30"/>
  <c r="EJ764" i="30"/>
  <c r="EJ765" i="30"/>
  <c r="EJ766" i="30"/>
  <c r="EJ767" i="30"/>
  <c r="EJ768" i="30"/>
  <c r="EJ769" i="30"/>
  <c r="EJ770" i="30"/>
  <c r="EJ771" i="30"/>
  <c r="EJ772" i="30"/>
  <c r="EJ773" i="30"/>
  <c r="EJ774" i="30"/>
  <c r="EJ775" i="30"/>
  <c r="EJ776" i="30"/>
  <c r="EJ777" i="30"/>
  <c r="EJ778" i="30"/>
  <c r="EJ779" i="30"/>
  <c r="EJ780" i="30"/>
  <c r="EJ781" i="30"/>
  <c r="EJ782" i="30"/>
  <c r="EJ783" i="30"/>
  <c r="EJ784" i="30"/>
  <c r="EJ785" i="30"/>
  <c r="EJ786" i="30"/>
  <c r="EJ787" i="30"/>
  <c r="EJ788" i="30"/>
  <c r="EJ789" i="30"/>
  <c r="EJ790" i="30"/>
  <c r="EJ791" i="30"/>
  <c r="EJ792" i="30"/>
  <c r="EJ793" i="30"/>
  <c r="EJ794" i="30"/>
  <c r="EJ795" i="30"/>
  <c r="EJ796" i="30"/>
  <c r="EJ797" i="30"/>
  <c r="EJ798" i="30"/>
  <c r="EJ799" i="30"/>
  <c r="EJ800" i="30"/>
  <c r="EJ801" i="30"/>
  <c r="EJ802" i="30"/>
  <c r="EJ803" i="30"/>
  <c r="EJ804" i="30"/>
  <c r="EJ805" i="30"/>
  <c r="EJ806" i="30"/>
  <c r="EJ807" i="30"/>
  <c r="EJ808" i="30"/>
  <c r="EJ809" i="30"/>
  <c r="EJ810" i="30"/>
  <c r="EJ811" i="30"/>
  <c r="EJ812" i="30"/>
  <c r="EJ813" i="30"/>
  <c r="EJ814" i="30"/>
  <c r="EJ815" i="30"/>
  <c r="EJ816" i="30"/>
  <c r="EJ817" i="30"/>
  <c r="EJ818" i="30"/>
  <c r="EJ819" i="30"/>
  <c r="EJ820" i="30"/>
  <c r="EJ821" i="30"/>
  <c r="EJ822" i="30"/>
  <c r="EJ823" i="30"/>
  <c r="EJ824" i="30"/>
  <c r="EJ825" i="30"/>
  <c r="EJ826" i="30"/>
  <c r="EJ827" i="30"/>
  <c r="EJ828" i="30"/>
  <c r="EJ829" i="30"/>
  <c r="EJ830" i="30"/>
  <c r="EJ831" i="30"/>
  <c r="EJ832" i="30"/>
  <c r="EJ833" i="30"/>
  <c r="EJ834" i="30"/>
  <c r="EJ835" i="30"/>
  <c r="EJ836" i="30"/>
  <c r="EJ837" i="30"/>
  <c r="EJ838" i="30"/>
  <c r="EJ839" i="30"/>
  <c r="EJ840" i="30"/>
  <c r="EJ841" i="30"/>
  <c r="EJ842" i="30"/>
  <c r="EJ843" i="30"/>
  <c r="EJ844" i="30"/>
  <c r="EJ845" i="30"/>
  <c r="EJ846" i="30"/>
  <c r="EJ847" i="30"/>
  <c r="EJ848" i="30"/>
  <c r="EJ849" i="30"/>
  <c r="EJ850" i="30"/>
  <c r="EJ851" i="30"/>
  <c r="EJ852" i="30"/>
  <c r="EJ853" i="30"/>
  <c r="EJ854" i="30"/>
  <c r="EJ855" i="30"/>
  <c r="EJ856" i="30"/>
  <c r="EJ857" i="30"/>
  <c r="EJ858" i="30"/>
  <c r="EJ859" i="30"/>
  <c r="EJ860" i="30"/>
  <c r="EJ861" i="30"/>
  <c r="EJ862" i="30"/>
  <c r="EJ863" i="30"/>
  <c r="EJ864" i="30"/>
  <c r="EJ865" i="30"/>
  <c r="EJ866" i="30"/>
  <c r="EJ867" i="30"/>
  <c r="EJ868" i="30"/>
  <c r="EJ869" i="30"/>
  <c r="EJ870" i="30"/>
  <c r="EJ871" i="30"/>
  <c r="EJ872" i="30"/>
  <c r="EJ873" i="30"/>
  <c r="EJ874" i="30"/>
  <c r="EJ875" i="30"/>
  <c r="EJ876" i="30"/>
  <c r="EJ877" i="30"/>
  <c r="EJ878" i="30"/>
  <c r="EJ879" i="30"/>
  <c r="EJ880" i="30"/>
  <c r="EJ881" i="30"/>
  <c r="EJ882" i="30"/>
  <c r="EJ883" i="30"/>
  <c r="EJ884" i="30"/>
  <c r="EJ885" i="30"/>
  <c r="EJ886" i="30"/>
  <c r="EJ887" i="30"/>
  <c r="EJ888" i="30"/>
  <c r="EJ889" i="30"/>
  <c r="EJ890" i="30"/>
  <c r="EJ891" i="30"/>
  <c r="EJ892" i="30"/>
  <c r="EJ893" i="30"/>
  <c r="EJ894" i="30"/>
  <c r="EJ895" i="30"/>
  <c r="EJ896" i="30"/>
  <c r="EJ897" i="30"/>
  <c r="EJ898" i="30"/>
  <c r="EJ899" i="30"/>
  <c r="EJ900" i="30"/>
  <c r="EJ901" i="30"/>
  <c r="EJ902" i="30"/>
  <c r="EJ903" i="30"/>
  <c r="EJ904" i="30"/>
  <c r="EJ905" i="30"/>
  <c r="EJ906" i="30"/>
  <c r="EJ907" i="30"/>
  <c r="EJ908" i="30"/>
  <c r="EJ909" i="30"/>
  <c r="EJ910" i="30"/>
  <c r="EJ911" i="30"/>
  <c r="EJ912" i="30"/>
  <c r="EJ913" i="30"/>
  <c r="EJ914" i="30"/>
  <c r="EJ915" i="30"/>
  <c r="EB915" i="30"/>
  <c r="EB914" i="30"/>
  <c r="EB913" i="30"/>
  <c r="EB912" i="30"/>
  <c r="EB911" i="30"/>
  <c r="EB910" i="30"/>
  <c r="EB909" i="30"/>
  <c r="EB908" i="30"/>
  <c r="EB907" i="30"/>
  <c r="EB906" i="30"/>
  <c r="EB905" i="30"/>
  <c r="EB904" i="30"/>
  <c r="EB903" i="30"/>
  <c r="EB902" i="30"/>
  <c r="EB901" i="30"/>
  <c r="EB900" i="30"/>
  <c r="EB899" i="30"/>
  <c r="EB898" i="30"/>
  <c r="EB897" i="30"/>
  <c r="EB896" i="30"/>
  <c r="EB895" i="30"/>
  <c r="EB894" i="30"/>
  <c r="EB893" i="30"/>
  <c r="EB892" i="30"/>
  <c r="EB891" i="30"/>
  <c r="EB890" i="30"/>
  <c r="EB889" i="30"/>
  <c r="EB888" i="30"/>
  <c r="EB887" i="30"/>
  <c r="EB886" i="30"/>
  <c r="EB885" i="30"/>
  <c r="EB884" i="30"/>
  <c r="EB883" i="30"/>
  <c r="EB882" i="30"/>
  <c r="EB881" i="30"/>
  <c r="EB880" i="30"/>
  <c r="EB879" i="30"/>
  <c r="EB878" i="30"/>
  <c r="EB877" i="30"/>
  <c r="EB876" i="30"/>
  <c r="EB875" i="30"/>
  <c r="EB874" i="30"/>
  <c r="EB873" i="30"/>
  <c r="EB872" i="30"/>
  <c r="EB871" i="30"/>
  <c r="EB870" i="30"/>
  <c r="EB869" i="30"/>
  <c r="EB868" i="30"/>
  <c r="EB867" i="30"/>
  <c r="EB866" i="30"/>
  <c r="EB865" i="30"/>
  <c r="EB864" i="30"/>
  <c r="EB863" i="30"/>
  <c r="EB862" i="30"/>
  <c r="EB861" i="30"/>
  <c r="EB860" i="30"/>
  <c r="EB859" i="30"/>
  <c r="EB858" i="30"/>
  <c r="EB857" i="30"/>
  <c r="EB856" i="30"/>
  <c r="EB855" i="30"/>
  <c r="EB854" i="30"/>
  <c r="EB853" i="30"/>
  <c r="EB852" i="30"/>
  <c r="EB851" i="30"/>
  <c r="EB850" i="30"/>
  <c r="EB849" i="30"/>
  <c r="EB848" i="30"/>
  <c r="EB847" i="30"/>
  <c r="EB846" i="30"/>
  <c r="EB845" i="30"/>
  <c r="EB844" i="30"/>
  <c r="EB843" i="30"/>
  <c r="EB842" i="30"/>
  <c r="EB841" i="30"/>
  <c r="EB840" i="30"/>
  <c r="EB839" i="30"/>
  <c r="EB838" i="30"/>
  <c r="EB837" i="30"/>
  <c r="EB836" i="30"/>
  <c r="EB835" i="30"/>
  <c r="EB834" i="30"/>
  <c r="EB833" i="30"/>
  <c r="EB832" i="30"/>
  <c r="EB831" i="30"/>
  <c r="EB830" i="30"/>
  <c r="EB829" i="30"/>
  <c r="EB828" i="30"/>
  <c r="EB827" i="30"/>
  <c r="EB826" i="30"/>
  <c r="EB825" i="30"/>
  <c r="EB824" i="30"/>
  <c r="EB823" i="30"/>
  <c r="EB822" i="30"/>
  <c r="EB821" i="30"/>
  <c r="EB820" i="30"/>
  <c r="EB819" i="30"/>
  <c r="EB818" i="30"/>
  <c r="EB817" i="30"/>
  <c r="EB816" i="30"/>
  <c r="EB815" i="30"/>
  <c r="EB814" i="30"/>
  <c r="EB813" i="30"/>
  <c r="EB812" i="30"/>
  <c r="EB811" i="30"/>
  <c r="EB810" i="30"/>
  <c r="EB809" i="30"/>
  <c r="EB808" i="30"/>
  <c r="EB807" i="30"/>
  <c r="EB806" i="30"/>
  <c r="EB805" i="30"/>
  <c r="EB804" i="30"/>
  <c r="EB803" i="30"/>
  <c r="EB802" i="30"/>
  <c r="EB801" i="30"/>
  <c r="EB800" i="30"/>
  <c r="EB799" i="30"/>
  <c r="EB798" i="30"/>
  <c r="EB797" i="30"/>
  <c r="EB796" i="30"/>
  <c r="EB795" i="30"/>
  <c r="EB794" i="30"/>
  <c r="EB793" i="30"/>
  <c r="EB792" i="30"/>
  <c r="EB791" i="30"/>
  <c r="EB790" i="30"/>
  <c r="EB789" i="30"/>
  <c r="EB788" i="30"/>
  <c r="EB787" i="30"/>
  <c r="EB786" i="30"/>
  <c r="EB785" i="30"/>
  <c r="EB784" i="30"/>
  <c r="EB783" i="30"/>
  <c r="EB782" i="30"/>
  <c r="EB781" i="30"/>
  <c r="EB780" i="30"/>
  <c r="EB779" i="30"/>
  <c r="EB778" i="30"/>
  <c r="EB777" i="30"/>
  <c r="EB776" i="30"/>
  <c r="EB775" i="30"/>
  <c r="EB774" i="30"/>
  <c r="EB773" i="30"/>
  <c r="EB772" i="30"/>
  <c r="EB771" i="30"/>
  <c r="EB770" i="30"/>
  <c r="EB769" i="30"/>
  <c r="EB768" i="30"/>
  <c r="EB767" i="30"/>
  <c r="EB766" i="30"/>
  <c r="EB765" i="30"/>
  <c r="EB764" i="30"/>
  <c r="EB763" i="30"/>
  <c r="EB762" i="30"/>
  <c r="EB761" i="30"/>
  <c r="EB760" i="30"/>
  <c r="DN195" i="30"/>
  <c r="DN194" i="30"/>
  <c r="DN193" i="30"/>
  <c r="DN192" i="30"/>
  <c r="DN191" i="30"/>
  <c r="DN190" i="30"/>
  <c r="DN189" i="30"/>
  <c r="DN188" i="30"/>
  <c r="DN187" i="30"/>
  <c r="DN186" i="30"/>
  <c r="DN185" i="30"/>
  <c r="DN184" i="30"/>
  <c r="DN183" i="30"/>
  <c r="DN182" i="30"/>
  <c r="DN181" i="30"/>
  <c r="DN180" i="30"/>
  <c r="DN179" i="30"/>
  <c r="DN178" i="30"/>
  <c r="DN177" i="30"/>
  <c r="DN176" i="30"/>
  <c r="DN175" i="30"/>
  <c r="DN174" i="30"/>
  <c r="DN173" i="30"/>
  <c r="DN172" i="30"/>
  <c r="DN171" i="30"/>
  <c r="DN170" i="30"/>
  <c r="DN169" i="30"/>
  <c r="DN168" i="30"/>
  <c r="DN167" i="30"/>
  <c r="DN166" i="30"/>
  <c r="DN165" i="30"/>
  <c r="DN164" i="30"/>
  <c r="DN163" i="30"/>
  <c r="DN162" i="30"/>
  <c r="DN161" i="30"/>
  <c r="DN160" i="30"/>
  <c r="DN159" i="30"/>
  <c r="DN158" i="30"/>
  <c r="DN157" i="30"/>
  <c r="DN156" i="30"/>
  <c r="DN155" i="30"/>
  <c r="DN154" i="30"/>
  <c r="DN153" i="30"/>
  <c r="DN152" i="30"/>
  <c r="DN151" i="30"/>
  <c r="DN150" i="30"/>
  <c r="DN149" i="30"/>
  <c r="DN148" i="30"/>
  <c r="DN147" i="30"/>
  <c r="DN146" i="30"/>
  <c r="DN145" i="30"/>
  <c r="DN144" i="30"/>
  <c r="DN143" i="30"/>
  <c r="DN142" i="30"/>
  <c r="DN141" i="30"/>
  <c r="DN140" i="30"/>
  <c r="DN139" i="30"/>
  <c r="DN138" i="30"/>
  <c r="DN137" i="30"/>
  <c r="DN136" i="30"/>
  <c r="DN135" i="30"/>
  <c r="DN134" i="30"/>
  <c r="DN133" i="30"/>
  <c r="DN132" i="30"/>
  <c r="DN131" i="30"/>
  <c r="DN130" i="30"/>
  <c r="DN129" i="30"/>
  <c r="DN128" i="30"/>
  <c r="DN127" i="30"/>
  <c r="DN126" i="30"/>
  <c r="DN125" i="30"/>
  <c r="DN124" i="30"/>
  <c r="DN123" i="30"/>
  <c r="DN122" i="30"/>
  <c r="DN121" i="30"/>
  <c r="DN120" i="30"/>
  <c r="DN119" i="30"/>
  <c r="DN118" i="30"/>
  <c r="DN117" i="30"/>
  <c r="DN116" i="30"/>
  <c r="DN115" i="30"/>
  <c r="DN114" i="30"/>
  <c r="DN113" i="30"/>
  <c r="DN112" i="30"/>
  <c r="DN111" i="30"/>
  <c r="DN110" i="30"/>
  <c r="DN109" i="30"/>
  <c r="DN108" i="30"/>
  <c r="DN107" i="30"/>
  <c r="DN106" i="30"/>
  <c r="DN105" i="30"/>
  <c r="DN104" i="30"/>
  <c r="DN103" i="30"/>
  <c r="DN102" i="30"/>
  <c r="DN101" i="30"/>
  <c r="DN100" i="30"/>
  <c r="DN99" i="30"/>
  <c r="DN98" i="30"/>
  <c r="DN97" i="30"/>
  <c r="DN96" i="30"/>
  <c r="DN95" i="30"/>
  <c r="CH468" i="30"/>
  <c r="CH467" i="30"/>
  <c r="CH466" i="30"/>
  <c r="CH465" i="30"/>
  <c r="CH464" i="30"/>
  <c r="CH463" i="30"/>
  <c r="CH461" i="30"/>
  <c r="CH460" i="30"/>
  <c r="CH459" i="30"/>
  <c r="CH458" i="30"/>
  <c r="CH457" i="30"/>
  <c r="CH456" i="30"/>
  <c r="CH455" i="30"/>
  <c r="CH454" i="30"/>
  <c r="CH453" i="30"/>
  <c r="CH452" i="30"/>
  <c r="CH451" i="30"/>
  <c r="CH450" i="30"/>
  <c r="CH449" i="30"/>
  <c r="BZ468" i="30"/>
  <c r="BZ467" i="30"/>
  <c r="BZ466" i="30"/>
  <c r="BZ465" i="30"/>
  <c r="BZ464" i="30"/>
  <c r="BZ463" i="30"/>
  <c r="BZ461" i="30"/>
  <c r="BZ460" i="30"/>
  <c r="BZ459" i="30"/>
  <c r="BZ458" i="30"/>
  <c r="BZ457" i="30"/>
  <c r="BZ456" i="30"/>
  <c r="BZ455" i="30"/>
  <c r="BZ454" i="30"/>
  <c r="BZ453" i="30"/>
  <c r="BZ452" i="30"/>
  <c r="BZ451" i="30"/>
  <c r="BZ450" i="30"/>
  <c r="BZ449" i="30"/>
  <c r="BZ448" i="30"/>
  <c r="BZ447" i="30"/>
  <c r="BZ446" i="30"/>
  <c r="BZ445" i="30"/>
  <c r="BZ444" i="30"/>
  <c r="BZ443" i="30"/>
  <c r="BZ442" i="30"/>
  <c r="BZ441" i="30"/>
  <c r="BZ440" i="30"/>
  <c r="BZ439" i="30"/>
  <c r="BZ438" i="30"/>
  <c r="BZ437" i="30"/>
  <c r="BZ436" i="30"/>
  <c r="BZ435" i="30"/>
  <c r="BZ434" i="30"/>
  <c r="BZ433" i="30"/>
  <c r="BZ432" i="30"/>
  <c r="BZ431" i="30"/>
  <c r="BZ430" i="30"/>
  <c r="BZ429" i="30"/>
  <c r="BZ428" i="30"/>
  <c r="BZ427" i="30"/>
  <c r="BZ426" i="30"/>
  <c r="BZ425" i="30"/>
  <c r="BZ424" i="30"/>
  <c r="BZ423" i="30"/>
  <c r="BZ422" i="30"/>
  <c r="BZ421" i="30"/>
  <c r="BZ420" i="30"/>
  <c r="BZ419" i="30"/>
  <c r="BZ418" i="30"/>
  <c r="BZ417" i="30"/>
  <c r="BZ416" i="30"/>
  <c r="BZ415" i="30"/>
  <c r="BZ414" i="30"/>
  <c r="BZ413" i="30"/>
  <c r="BZ412" i="30"/>
  <c r="BZ411" i="30"/>
  <c r="BZ410" i="30"/>
  <c r="BZ409" i="30"/>
  <c r="BZ408" i="30"/>
  <c r="BZ407" i="30"/>
  <c r="BZ406" i="30"/>
  <c r="BZ405" i="30"/>
  <c r="BZ404" i="30"/>
  <c r="BZ403" i="30"/>
  <c r="BZ402" i="30"/>
  <c r="BZ401" i="30"/>
  <c r="BZ400" i="30"/>
  <c r="BZ399" i="30"/>
  <c r="BZ398" i="30"/>
  <c r="BZ397" i="30"/>
  <c r="BZ396" i="30"/>
  <c r="BZ395" i="30"/>
  <c r="BZ394" i="30"/>
  <c r="BZ393" i="30"/>
  <c r="BZ392" i="30"/>
  <c r="BZ391" i="30"/>
  <c r="BZ390" i="30"/>
  <c r="BZ389" i="30"/>
  <c r="BZ388" i="30"/>
  <c r="BZ387" i="30"/>
  <c r="BZ386" i="30"/>
  <c r="BZ385" i="30"/>
  <c r="BZ384" i="30"/>
  <c r="BZ383" i="30"/>
  <c r="BZ382" i="30"/>
  <c r="BZ381" i="30"/>
  <c r="BZ380" i="30"/>
  <c r="BZ379" i="30"/>
  <c r="BZ378" i="30"/>
  <c r="BZ377" i="30"/>
  <c r="BZ376" i="30"/>
  <c r="BZ375" i="30"/>
  <c r="BZ374" i="30"/>
  <c r="BZ373" i="30"/>
  <c r="BZ372" i="30"/>
  <c r="BZ371" i="30"/>
  <c r="BZ370" i="30"/>
  <c r="BZ369" i="30"/>
  <c r="BZ368" i="30"/>
  <c r="BZ367" i="30"/>
  <c r="BZ366" i="30"/>
  <c r="BZ365" i="30"/>
  <c r="BZ364" i="30"/>
  <c r="BZ363" i="30"/>
  <c r="BZ362" i="30"/>
  <c r="BZ361" i="30"/>
  <c r="BZ360" i="30"/>
  <c r="BZ359" i="30"/>
  <c r="BZ358" i="30"/>
  <c r="BZ357" i="30"/>
  <c r="BZ356" i="30"/>
  <c r="BZ355" i="30"/>
  <c r="BZ354" i="30"/>
  <c r="BZ353" i="30"/>
  <c r="BZ352" i="30"/>
  <c r="BZ351" i="30"/>
  <c r="BZ350" i="30"/>
  <c r="BZ349" i="30"/>
  <c r="BZ348" i="30"/>
  <c r="BZ347" i="30"/>
  <c r="BZ346" i="30"/>
  <c r="BZ345" i="30"/>
  <c r="BZ344" i="30"/>
  <c r="BZ343" i="30"/>
  <c r="BZ342" i="30"/>
  <c r="BZ341" i="30"/>
  <c r="BZ340" i="30"/>
  <c r="BZ339" i="30"/>
  <c r="BZ338" i="30"/>
  <c r="BZ337" i="30"/>
  <c r="BZ336" i="30"/>
  <c r="BZ335" i="30"/>
  <c r="BZ334" i="30"/>
  <c r="BZ333" i="30"/>
  <c r="BZ332" i="30"/>
  <c r="BZ331" i="30"/>
  <c r="BZ330" i="30"/>
  <c r="BZ329" i="30"/>
  <c r="BZ328" i="30"/>
  <c r="BZ327" i="30"/>
  <c r="BZ326" i="30"/>
  <c r="BZ325" i="30"/>
  <c r="BZ324" i="30"/>
  <c r="BZ323" i="30"/>
  <c r="BZ322" i="30"/>
  <c r="BZ321" i="30"/>
  <c r="BZ320" i="30"/>
  <c r="BZ319" i="30"/>
  <c r="BZ318" i="30"/>
  <c r="BZ317" i="30"/>
  <c r="BZ316" i="30"/>
  <c r="BZ315" i="30"/>
  <c r="BZ314" i="30"/>
  <c r="BZ313" i="30"/>
  <c r="BZ312" i="30"/>
  <c r="BZ311" i="30"/>
  <c r="BZ310" i="30"/>
  <c r="BZ309" i="30"/>
  <c r="BZ308" i="30"/>
  <c r="BZ307" i="30"/>
  <c r="BZ306" i="30"/>
  <c r="BZ305" i="30"/>
  <c r="BZ304" i="30"/>
  <c r="BZ303" i="30"/>
  <c r="BZ302" i="30"/>
  <c r="BZ301" i="30"/>
  <c r="BZ300" i="30"/>
  <c r="BZ299" i="30"/>
  <c r="BZ298" i="30"/>
  <c r="BZ297" i="30"/>
  <c r="BZ296" i="30"/>
  <c r="BZ295" i="30"/>
  <c r="BZ294" i="30"/>
  <c r="BZ293" i="30"/>
  <c r="BZ292" i="30"/>
  <c r="BZ291" i="30"/>
  <c r="BZ290" i="30"/>
  <c r="BZ289" i="30"/>
  <c r="BZ288" i="30"/>
  <c r="BZ287" i="30"/>
  <c r="BZ286" i="30"/>
  <c r="BZ285" i="30"/>
  <c r="BZ284" i="30"/>
  <c r="BZ283" i="30"/>
  <c r="BZ282" i="30"/>
  <c r="BZ281" i="30"/>
  <c r="BZ280" i="30"/>
  <c r="BZ279" i="30"/>
  <c r="BZ278" i="30"/>
  <c r="BZ277" i="30"/>
  <c r="BZ276" i="30"/>
  <c r="BZ275" i="30"/>
  <c r="BZ274" i="30"/>
  <c r="BZ273" i="30"/>
  <c r="BZ272" i="30"/>
  <c r="BZ271" i="30"/>
  <c r="BZ270" i="30"/>
  <c r="BZ269" i="30"/>
  <c r="BZ268" i="30"/>
  <c r="BZ267" i="30"/>
  <c r="BZ266" i="30"/>
  <c r="BZ265" i="30"/>
  <c r="BZ264" i="30"/>
  <c r="BZ263" i="30"/>
  <c r="BZ262" i="30"/>
  <c r="BZ261" i="30"/>
  <c r="BZ260" i="30"/>
  <c r="BZ259" i="30"/>
  <c r="BZ258" i="30"/>
  <c r="BZ257" i="30"/>
  <c r="BZ256" i="30"/>
  <c r="BZ255" i="30"/>
  <c r="BZ254" i="30"/>
  <c r="BZ253" i="30"/>
  <c r="BZ252" i="30"/>
  <c r="BZ251" i="30"/>
  <c r="BZ250" i="30"/>
  <c r="BZ249" i="30"/>
  <c r="BZ248" i="30"/>
  <c r="BZ247" i="30"/>
  <c r="BZ246" i="30"/>
  <c r="BZ245" i="30"/>
  <c r="BZ244" i="30"/>
  <c r="BZ243" i="30"/>
  <c r="BZ242" i="30"/>
  <c r="BZ241" i="30"/>
  <c r="BZ240" i="30"/>
  <c r="BZ239" i="30"/>
  <c r="BZ238" i="30"/>
  <c r="BZ237" i="30"/>
  <c r="BZ236" i="30"/>
  <c r="BZ235" i="30"/>
  <c r="BZ234" i="30"/>
  <c r="BZ233" i="30"/>
  <c r="BZ232" i="30"/>
  <c r="BZ231" i="30"/>
  <c r="BZ230" i="30"/>
  <c r="BZ229" i="30"/>
  <c r="BZ228" i="30"/>
  <c r="BZ227" i="30"/>
  <c r="BZ226" i="30"/>
  <c r="BZ225" i="30"/>
  <c r="BZ224" i="30"/>
  <c r="BZ223" i="30"/>
  <c r="BZ222" i="30"/>
  <c r="BZ221" i="30"/>
  <c r="BZ220" i="30"/>
  <c r="BZ219" i="30"/>
  <c r="BZ218" i="30"/>
  <c r="BZ217" i="30"/>
  <c r="BZ216" i="30"/>
  <c r="BZ215" i="30"/>
  <c r="BZ214" i="30"/>
  <c r="BZ213" i="30"/>
  <c r="BZ212" i="30"/>
  <c r="BZ211" i="30"/>
  <c r="BZ210" i="30"/>
  <c r="BZ209" i="30"/>
  <c r="BZ208" i="30"/>
  <c r="BZ207" i="30"/>
  <c r="BZ206" i="30"/>
  <c r="BZ205" i="30"/>
  <c r="BZ204" i="30"/>
  <c r="BZ203" i="30"/>
  <c r="BZ202" i="30"/>
  <c r="BZ201" i="30"/>
  <c r="BZ200" i="30"/>
  <c r="BZ199" i="30"/>
  <c r="BZ198" i="30"/>
  <c r="BZ197" i="30"/>
  <c r="BR468" i="30"/>
  <c r="BR467" i="30"/>
  <c r="BR466" i="30"/>
  <c r="BR465" i="30"/>
  <c r="BR464" i="30"/>
  <c r="BR463" i="30"/>
  <c r="C760" i="30"/>
  <c r="D760" i="30"/>
  <c r="E760" i="30"/>
  <c r="C761" i="30"/>
  <c r="D761" i="30"/>
  <c r="E761" i="30"/>
  <c r="C762" i="30"/>
  <c r="D762" i="30"/>
  <c r="E762" i="30"/>
  <c r="C763" i="30"/>
  <c r="D763" i="30"/>
  <c r="E763" i="30"/>
  <c r="C764" i="30"/>
  <c r="D764" i="30"/>
  <c r="E764" i="30"/>
  <c r="C765" i="30"/>
  <c r="D765" i="30"/>
  <c r="E765" i="30"/>
  <c r="C766" i="30"/>
  <c r="D766" i="30"/>
  <c r="E766" i="30"/>
  <c r="C767" i="30"/>
  <c r="D767" i="30"/>
  <c r="E767" i="30"/>
  <c r="C768" i="30"/>
  <c r="D768" i="30"/>
  <c r="E768" i="30"/>
  <c r="C769" i="30"/>
  <c r="D769" i="30"/>
  <c r="E769" i="30"/>
  <c r="C770" i="30"/>
  <c r="D770" i="30"/>
  <c r="E770" i="30"/>
  <c r="C771" i="30"/>
  <c r="D771" i="30"/>
  <c r="E771" i="30"/>
  <c r="C772" i="30"/>
  <c r="D772" i="30"/>
  <c r="E772" i="30"/>
  <c r="C773" i="30"/>
  <c r="D773" i="30"/>
  <c r="E773" i="30"/>
  <c r="C774" i="30"/>
  <c r="D774" i="30"/>
  <c r="E774" i="30"/>
  <c r="C775" i="30"/>
  <c r="D775" i="30"/>
  <c r="E775" i="30"/>
  <c r="C776" i="30"/>
  <c r="D776" i="30"/>
  <c r="E776" i="30"/>
  <c r="C777" i="30"/>
  <c r="D777" i="30"/>
  <c r="E777" i="30"/>
  <c r="C778" i="30"/>
  <c r="D778" i="30"/>
  <c r="E778" i="30"/>
  <c r="C779" i="30"/>
  <c r="D779" i="30"/>
  <c r="E779" i="30"/>
  <c r="C780" i="30"/>
  <c r="D780" i="30"/>
  <c r="E780" i="30"/>
  <c r="C781" i="30"/>
  <c r="D781" i="30"/>
  <c r="E781" i="30"/>
  <c r="C782" i="30"/>
  <c r="D782" i="30"/>
  <c r="E782" i="30"/>
  <c r="C783" i="30"/>
  <c r="D783" i="30"/>
  <c r="E783" i="30"/>
  <c r="C784" i="30"/>
  <c r="D784" i="30"/>
  <c r="E784" i="30"/>
  <c r="C785" i="30"/>
  <c r="D785" i="30"/>
  <c r="E785" i="30"/>
  <c r="C786" i="30"/>
  <c r="D786" i="30"/>
  <c r="E786" i="30"/>
  <c r="C787" i="30"/>
  <c r="D787" i="30"/>
  <c r="E787" i="30"/>
  <c r="C788" i="30"/>
  <c r="D788" i="30"/>
  <c r="E788" i="30"/>
  <c r="C789" i="30"/>
  <c r="D789" i="30"/>
  <c r="E789" i="30"/>
  <c r="C790" i="30"/>
  <c r="D790" i="30"/>
  <c r="E790" i="30"/>
  <c r="C791" i="30"/>
  <c r="D791" i="30"/>
  <c r="E791" i="30"/>
  <c r="C792" i="30"/>
  <c r="D792" i="30"/>
  <c r="E792" i="30"/>
  <c r="C793" i="30"/>
  <c r="D793" i="30"/>
  <c r="E793" i="30"/>
  <c r="C794" i="30"/>
  <c r="D794" i="30"/>
  <c r="E794" i="30"/>
  <c r="C795" i="30"/>
  <c r="D795" i="30"/>
  <c r="E795" i="30"/>
  <c r="C796" i="30"/>
  <c r="D796" i="30"/>
  <c r="E796" i="30"/>
  <c r="C797" i="30"/>
  <c r="D797" i="30"/>
  <c r="E797" i="30"/>
  <c r="C798" i="30"/>
  <c r="D798" i="30"/>
  <c r="E798" i="30"/>
  <c r="C799" i="30"/>
  <c r="D799" i="30"/>
  <c r="E799" i="30"/>
  <c r="C800" i="30"/>
  <c r="D800" i="30"/>
  <c r="E800" i="30"/>
  <c r="C801" i="30"/>
  <c r="D801" i="30"/>
  <c r="E801" i="30"/>
  <c r="C802" i="30"/>
  <c r="D802" i="30"/>
  <c r="E802" i="30"/>
  <c r="C803" i="30"/>
  <c r="D803" i="30"/>
  <c r="E803" i="30"/>
  <c r="C804" i="30"/>
  <c r="D804" i="30"/>
  <c r="E804" i="30"/>
  <c r="C805" i="30"/>
  <c r="D805" i="30"/>
  <c r="E805" i="30"/>
  <c r="C806" i="30"/>
  <c r="D806" i="30"/>
  <c r="E806" i="30"/>
  <c r="C807" i="30"/>
  <c r="D807" i="30"/>
  <c r="E807" i="30"/>
  <c r="C808" i="30"/>
  <c r="D808" i="30"/>
  <c r="E808" i="30"/>
  <c r="C809" i="30"/>
  <c r="D809" i="30"/>
  <c r="E809" i="30"/>
  <c r="C810" i="30"/>
  <c r="D810" i="30"/>
  <c r="E810" i="30"/>
  <c r="C811" i="30"/>
  <c r="D811" i="30"/>
  <c r="E811" i="30"/>
  <c r="C812" i="30"/>
  <c r="D812" i="30"/>
  <c r="E812" i="30"/>
  <c r="C813" i="30"/>
  <c r="D813" i="30"/>
  <c r="E813" i="30"/>
  <c r="C814" i="30"/>
  <c r="D814" i="30"/>
  <c r="E814" i="30"/>
  <c r="C815" i="30"/>
  <c r="D815" i="30"/>
  <c r="E815" i="30"/>
  <c r="C816" i="30"/>
  <c r="D816" i="30"/>
  <c r="E816" i="30"/>
  <c r="C817" i="30"/>
  <c r="D817" i="30"/>
  <c r="E817" i="30"/>
  <c r="C818" i="30"/>
  <c r="D818" i="30"/>
  <c r="E818" i="30"/>
  <c r="C819" i="30"/>
  <c r="D819" i="30"/>
  <c r="E819" i="30"/>
  <c r="C820" i="30"/>
  <c r="D820" i="30"/>
  <c r="E820" i="30"/>
  <c r="C821" i="30"/>
  <c r="D821" i="30"/>
  <c r="E821" i="30"/>
  <c r="C822" i="30"/>
  <c r="D822" i="30"/>
  <c r="E822" i="30"/>
  <c r="C823" i="30"/>
  <c r="D823" i="30"/>
  <c r="E823" i="30"/>
  <c r="C824" i="30"/>
  <c r="D824" i="30"/>
  <c r="E824" i="30"/>
  <c r="C825" i="30"/>
  <c r="D825" i="30"/>
  <c r="E825" i="30"/>
  <c r="C826" i="30"/>
  <c r="D826" i="30"/>
  <c r="E826" i="30"/>
  <c r="C827" i="30"/>
  <c r="D827" i="30"/>
  <c r="E827" i="30"/>
  <c r="C828" i="30"/>
  <c r="D828" i="30"/>
  <c r="E828" i="30"/>
  <c r="C829" i="30"/>
  <c r="D829" i="30"/>
  <c r="E829" i="30"/>
  <c r="C830" i="30"/>
  <c r="D830" i="30"/>
  <c r="E830" i="30"/>
  <c r="C831" i="30"/>
  <c r="D831" i="30"/>
  <c r="E831" i="30"/>
  <c r="C832" i="30"/>
  <c r="D832" i="30"/>
  <c r="E832" i="30"/>
  <c r="C833" i="30"/>
  <c r="D833" i="30"/>
  <c r="E833" i="30"/>
  <c r="C834" i="30"/>
  <c r="D834" i="30"/>
  <c r="E834" i="30"/>
  <c r="C835" i="30"/>
  <c r="D835" i="30"/>
  <c r="E835" i="30"/>
  <c r="C836" i="30"/>
  <c r="D836" i="30"/>
  <c r="E836" i="30"/>
  <c r="C837" i="30"/>
  <c r="D837" i="30"/>
  <c r="E837" i="30"/>
  <c r="C838" i="30"/>
  <c r="D838" i="30"/>
  <c r="E838" i="30"/>
  <c r="C839" i="30"/>
  <c r="D839" i="30"/>
  <c r="E839" i="30"/>
  <c r="C840" i="30"/>
  <c r="D840" i="30"/>
  <c r="E840" i="30"/>
  <c r="C841" i="30"/>
  <c r="D841" i="30"/>
  <c r="E841" i="30"/>
  <c r="C842" i="30"/>
  <c r="D842" i="30"/>
  <c r="E842" i="30"/>
  <c r="C843" i="30"/>
  <c r="D843" i="30"/>
  <c r="E843" i="30"/>
  <c r="C844" i="30"/>
  <c r="D844" i="30"/>
  <c r="E844" i="30"/>
  <c r="C845" i="30"/>
  <c r="D845" i="30"/>
  <c r="E845" i="30"/>
  <c r="C846" i="30"/>
  <c r="D846" i="30"/>
  <c r="E846" i="30"/>
  <c r="C847" i="30"/>
  <c r="D847" i="30"/>
  <c r="E847" i="30"/>
  <c r="C848" i="30"/>
  <c r="D848" i="30"/>
  <c r="E848" i="30"/>
  <c r="C849" i="30"/>
  <c r="D849" i="30"/>
  <c r="E849" i="30"/>
  <c r="C850" i="30"/>
  <c r="D850" i="30"/>
  <c r="E850" i="30"/>
  <c r="C851" i="30"/>
  <c r="D851" i="30"/>
  <c r="E851" i="30"/>
  <c r="C852" i="30"/>
  <c r="D852" i="30"/>
  <c r="E852" i="30"/>
  <c r="C853" i="30"/>
  <c r="D853" i="30"/>
  <c r="E853" i="30"/>
  <c r="C854" i="30"/>
  <c r="D854" i="30"/>
  <c r="E854" i="30"/>
  <c r="C855" i="30"/>
  <c r="D855" i="30"/>
  <c r="E855" i="30"/>
  <c r="C856" i="30"/>
  <c r="D856" i="30"/>
  <c r="E856" i="30"/>
  <c r="C857" i="30"/>
  <c r="D857" i="30"/>
  <c r="E857" i="30"/>
  <c r="C858" i="30"/>
  <c r="D858" i="30"/>
  <c r="E858" i="30"/>
  <c r="C859" i="30"/>
  <c r="D859" i="30"/>
  <c r="E859" i="30"/>
  <c r="C860" i="30"/>
  <c r="D860" i="30"/>
  <c r="E860" i="30"/>
  <c r="C861" i="30"/>
  <c r="D861" i="30"/>
  <c r="E861" i="30"/>
  <c r="C862" i="30"/>
  <c r="D862" i="30"/>
  <c r="E862" i="30"/>
  <c r="C863" i="30"/>
  <c r="D863" i="30"/>
  <c r="E863" i="30"/>
  <c r="C864" i="30"/>
  <c r="D864" i="30"/>
  <c r="E864" i="30"/>
  <c r="C865" i="30"/>
  <c r="D865" i="30"/>
  <c r="E865" i="30"/>
  <c r="C866" i="30"/>
  <c r="D866" i="30"/>
  <c r="E866" i="30"/>
  <c r="C867" i="30"/>
  <c r="D867" i="30"/>
  <c r="E867" i="30"/>
  <c r="C868" i="30"/>
  <c r="D868" i="30"/>
  <c r="E868" i="30"/>
  <c r="C869" i="30"/>
  <c r="D869" i="30"/>
  <c r="E869" i="30"/>
  <c r="C870" i="30"/>
  <c r="D870" i="30"/>
  <c r="E870" i="30"/>
  <c r="C871" i="30"/>
  <c r="D871" i="30"/>
  <c r="E871" i="30"/>
  <c r="C872" i="30"/>
  <c r="D872" i="30"/>
  <c r="E872" i="30"/>
  <c r="C873" i="30"/>
  <c r="D873" i="30"/>
  <c r="E873" i="30"/>
  <c r="C874" i="30"/>
  <c r="D874" i="30"/>
  <c r="E874" i="30"/>
  <c r="C875" i="30"/>
  <c r="D875" i="30"/>
  <c r="E875" i="30"/>
  <c r="C876" i="30"/>
  <c r="D876" i="30"/>
  <c r="E876" i="30"/>
  <c r="C877" i="30"/>
  <c r="D877" i="30"/>
  <c r="E877" i="30"/>
  <c r="C878" i="30"/>
  <c r="D878" i="30"/>
  <c r="E878" i="30"/>
  <c r="C879" i="30"/>
  <c r="D879" i="30"/>
  <c r="E879" i="30"/>
  <c r="C880" i="30"/>
  <c r="D880" i="30"/>
  <c r="E880" i="30"/>
  <c r="C881" i="30"/>
  <c r="D881" i="30"/>
  <c r="E881" i="30"/>
  <c r="C882" i="30"/>
  <c r="D882" i="30"/>
  <c r="E882" i="30"/>
  <c r="C883" i="30"/>
  <c r="D883" i="30"/>
  <c r="E883" i="30"/>
  <c r="C884" i="30"/>
  <c r="D884" i="30"/>
  <c r="E884" i="30"/>
  <c r="C885" i="30"/>
  <c r="D885" i="30"/>
  <c r="E885" i="30"/>
  <c r="C886" i="30"/>
  <c r="D886" i="30"/>
  <c r="E886" i="30"/>
  <c r="C887" i="30"/>
  <c r="D887" i="30"/>
  <c r="E887" i="30"/>
  <c r="C888" i="30"/>
  <c r="D888" i="30"/>
  <c r="E888" i="30"/>
  <c r="C889" i="30"/>
  <c r="D889" i="30"/>
  <c r="E889" i="30"/>
  <c r="C890" i="30"/>
  <c r="D890" i="30"/>
  <c r="E890" i="30"/>
  <c r="C891" i="30"/>
  <c r="D891" i="30"/>
  <c r="E891" i="30"/>
  <c r="C892" i="30"/>
  <c r="D892" i="30"/>
  <c r="E892" i="30"/>
  <c r="C893" i="30"/>
  <c r="D893" i="30"/>
  <c r="E893" i="30"/>
  <c r="C894" i="30"/>
  <c r="D894" i="30"/>
  <c r="E894" i="30"/>
  <c r="C895" i="30"/>
  <c r="D895" i="30"/>
  <c r="E895" i="30"/>
  <c r="C896" i="30"/>
  <c r="D896" i="30"/>
  <c r="E896" i="30"/>
  <c r="C897" i="30"/>
  <c r="D897" i="30"/>
  <c r="E897" i="30"/>
  <c r="C898" i="30"/>
  <c r="D898" i="30"/>
  <c r="E898" i="30"/>
  <c r="C899" i="30"/>
  <c r="D899" i="30"/>
  <c r="E899" i="30"/>
  <c r="C900" i="30"/>
  <c r="D900" i="30"/>
  <c r="E900" i="30"/>
  <c r="C901" i="30"/>
  <c r="D901" i="30"/>
  <c r="E901" i="30"/>
  <c r="C902" i="30"/>
  <c r="D902" i="30"/>
  <c r="E902" i="30"/>
  <c r="C903" i="30"/>
  <c r="D903" i="30"/>
  <c r="E903" i="30"/>
  <c r="C904" i="30"/>
  <c r="D904" i="30"/>
  <c r="E904" i="30"/>
  <c r="C905" i="30"/>
  <c r="D905" i="30"/>
  <c r="E905" i="30"/>
  <c r="C906" i="30"/>
  <c r="D906" i="30"/>
  <c r="E906" i="30"/>
  <c r="C907" i="30"/>
  <c r="D907" i="30"/>
  <c r="E907" i="30"/>
  <c r="C908" i="30"/>
  <c r="D908" i="30"/>
  <c r="E908" i="30"/>
  <c r="C909" i="30"/>
  <c r="D909" i="30"/>
  <c r="E909" i="30"/>
  <c r="C910" i="30"/>
  <c r="D910" i="30"/>
  <c r="E910" i="30"/>
  <c r="C911" i="30"/>
  <c r="D911" i="30"/>
  <c r="E911" i="30"/>
  <c r="C912" i="30"/>
  <c r="D912" i="30"/>
  <c r="E912" i="30"/>
  <c r="C913" i="30"/>
  <c r="D913" i="30"/>
  <c r="E913" i="30"/>
  <c r="C914" i="30"/>
  <c r="D914" i="30"/>
  <c r="E914" i="30"/>
  <c r="C915" i="30"/>
  <c r="D915" i="30"/>
  <c r="E915" i="30"/>
  <c r="C916" i="30"/>
  <c r="D916" i="30"/>
  <c r="E916" i="30"/>
  <c r="C917" i="30"/>
  <c r="D917" i="30"/>
  <c r="E917" i="30"/>
  <c r="C918" i="30"/>
  <c r="D918" i="30"/>
  <c r="E918" i="30"/>
  <c r="C919" i="30"/>
  <c r="D919" i="30"/>
  <c r="E919" i="30"/>
  <c r="C920" i="30"/>
  <c r="D920" i="30"/>
  <c r="E920" i="30"/>
  <c r="C921" i="30"/>
  <c r="D921" i="30"/>
  <c r="E921" i="30"/>
  <c r="C922" i="30"/>
  <c r="D922" i="30"/>
  <c r="E922" i="30"/>
  <c r="C923" i="30"/>
  <c r="D923" i="30"/>
  <c r="E923" i="30"/>
  <c r="C924" i="30"/>
  <c r="D924" i="30"/>
  <c r="E924" i="30"/>
  <c r="C925" i="30"/>
  <c r="D925" i="30"/>
  <c r="E925" i="30"/>
  <c r="C926" i="30"/>
  <c r="D926" i="30"/>
  <c r="E926" i="30"/>
  <c r="C927" i="30"/>
  <c r="D927" i="30"/>
  <c r="E927" i="30"/>
  <c r="C928" i="30"/>
  <c r="D928" i="30"/>
  <c r="E928" i="30"/>
  <c r="C929" i="30"/>
  <c r="D929" i="30"/>
  <c r="E929" i="30"/>
  <c r="C930" i="30"/>
  <c r="D930" i="30"/>
  <c r="E930" i="30"/>
  <c r="C931" i="30"/>
  <c r="D931" i="30"/>
  <c r="E931" i="30"/>
  <c r="C932" i="30"/>
  <c r="D932" i="30"/>
  <c r="E932" i="30"/>
  <c r="C933" i="30"/>
  <c r="D933" i="30"/>
  <c r="E933" i="30"/>
  <c r="C934" i="30"/>
  <c r="D934" i="30"/>
  <c r="E934" i="30"/>
  <c r="C935" i="30"/>
  <c r="D935" i="30"/>
  <c r="E935" i="30"/>
  <c r="C936" i="30"/>
  <c r="D936" i="30"/>
  <c r="E936" i="30"/>
  <c r="C937" i="30"/>
  <c r="D937" i="30"/>
  <c r="E937" i="30"/>
  <c r="C938" i="30"/>
  <c r="D938" i="30"/>
  <c r="E938" i="30"/>
  <c r="C939" i="30"/>
  <c r="D939" i="30"/>
  <c r="E939" i="30"/>
  <c r="C940" i="30"/>
  <c r="D940" i="30"/>
  <c r="E940" i="30"/>
  <c r="C941" i="30"/>
  <c r="D941" i="30"/>
  <c r="E941" i="30"/>
  <c r="C942" i="30"/>
  <c r="D942" i="30"/>
  <c r="E942" i="30"/>
  <c r="C943" i="30"/>
  <c r="D943" i="30"/>
  <c r="E943" i="30"/>
  <c r="C944" i="30"/>
  <c r="D944" i="30"/>
  <c r="E944" i="30"/>
  <c r="C945" i="30"/>
  <c r="D945" i="30"/>
  <c r="E945" i="30"/>
  <c r="C946" i="30"/>
  <c r="D946" i="30"/>
  <c r="E946" i="30"/>
  <c r="C947" i="30"/>
  <c r="D947" i="30"/>
  <c r="E947" i="30"/>
  <c r="C948" i="30"/>
  <c r="D948" i="30"/>
  <c r="E948" i="30"/>
  <c r="C949" i="30"/>
  <c r="D949" i="30"/>
  <c r="E949" i="30"/>
  <c r="C950" i="30"/>
  <c r="D950" i="30"/>
  <c r="E950" i="30"/>
  <c r="C951" i="30"/>
  <c r="D951" i="30"/>
  <c r="E951" i="30"/>
  <c r="C952" i="30"/>
  <c r="D952" i="30"/>
  <c r="E952" i="30"/>
  <c r="C953" i="30"/>
  <c r="D953" i="30"/>
  <c r="E953" i="30"/>
  <c r="C954" i="30"/>
  <c r="D954" i="30"/>
  <c r="E954" i="30"/>
  <c r="C955" i="30"/>
  <c r="D955" i="30"/>
  <c r="E955" i="30"/>
  <c r="C956" i="30"/>
  <c r="D956" i="30"/>
  <c r="E956" i="30"/>
  <c r="C957" i="30"/>
  <c r="D957" i="30"/>
  <c r="E957" i="30"/>
  <c r="C958" i="30"/>
  <c r="D958" i="30"/>
  <c r="E958" i="30"/>
  <c r="C959" i="30"/>
  <c r="D959" i="30"/>
  <c r="E959" i="30"/>
  <c r="C960" i="30"/>
  <c r="D960" i="30"/>
  <c r="E960" i="30"/>
  <c r="C961" i="30"/>
  <c r="D961" i="30"/>
  <c r="E961" i="30"/>
  <c r="C962" i="30"/>
  <c r="D962" i="30"/>
  <c r="E962" i="30"/>
  <c r="C963" i="30"/>
  <c r="D963" i="30"/>
  <c r="E963" i="30"/>
  <c r="C964" i="30"/>
  <c r="D964" i="30"/>
  <c r="E964" i="30"/>
  <c r="C965" i="30"/>
  <c r="D965" i="30"/>
  <c r="E965" i="30"/>
  <c r="C966" i="30"/>
  <c r="D966" i="30"/>
  <c r="E966" i="30"/>
  <c r="C967" i="30"/>
  <c r="D967" i="30"/>
  <c r="E967" i="30"/>
  <c r="F4" i="30"/>
  <c r="F2" i="30"/>
  <c r="F3" i="30"/>
  <c r="AN19" i="47"/>
  <c r="AM19" i="47"/>
  <c r="AL19" i="47"/>
  <c r="AK19" i="47"/>
  <c r="AI19" i="47"/>
  <c r="AH19" i="47"/>
  <c r="AG19" i="47"/>
  <c r="AF19" i="47"/>
  <c r="AE19" i="47"/>
  <c r="AD19" i="47"/>
  <c r="AC19" i="47"/>
  <c r="AB19" i="47"/>
  <c r="AA19" i="47"/>
  <c r="Z19" i="47"/>
  <c r="Y19" i="47"/>
  <c r="AN18" i="47"/>
  <c r="AM18" i="47"/>
  <c r="AL18" i="47"/>
  <c r="AK18" i="47"/>
  <c r="AI18" i="47"/>
  <c r="AH18" i="47"/>
  <c r="AG18" i="47"/>
  <c r="AF18" i="47"/>
  <c r="AE18" i="47"/>
  <c r="AD18" i="47"/>
  <c r="AC18" i="47"/>
  <c r="AB18" i="47"/>
  <c r="AA18" i="47"/>
  <c r="Z18" i="47"/>
  <c r="Y18" i="47"/>
  <c r="AN17" i="47"/>
  <c r="AM17" i="47"/>
  <c r="AL17" i="47"/>
  <c r="AK17" i="47"/>
  <c r="AI17" i="47"/>
  <c r="AH17" i="47"/>
  <c r="AG17" i="47"/>
  <c r="AF17" i="47"/>
  <c r="AE17" i="47"/>
  <c r="AD17" i="47"/>
  <c r="AC17" i="47"/>
  <c r="AB17" i="47"/>
  <c r="AA17" i="47"/>
  <c r="Z17" i="47"/>
  <c r="Y17" i="47"/>
  <c r="AN16" i="47"/>
  <c r="AM16" i="47"/>
  <c r="AL16" i="47"/>
  <c r="AK16" i="47"/>
  <c r="AI16" i="47"/>
  <c r="AH16" i="47"/>
  <c r="AG16" i="47"/>
  <c r="AF16" i="47"/>
  <c r="AE16" i="47"/>
  <c r="AD16" i="47"/>
  <c r="AC16" i="47"/>
  <c r="AB16" i="47"/>
  <c r="AA16" i="47"/>
  <c r="Z16" i="47"/>
  <c r="Y16" i="47"/>
  <c r="AN14" i="47"/>
  <c r="AM14" i="47"/>
  <c r="AL14" i="47"/>
  <c r="AK14" i="47"/>
  <c r="AI14" i="47"/>
  <c r="AH14" i="47"/>
  <c r="AG14" i="47"/>
  <c r="AF14" i="47"/>
  <c r="AE14" i="47"/>
  <c r="AD14" i="47"/>
  <c r="AC14" i="47"/>
  <c r="AB14" i="47"/>
  <c r="AA14" i="47"/>
  <c r="Z14" i="47"/>
  <c r="AN13" i="47"/>
  <c r="AM13" i="47"/>
  <c r="AL13" i="47"/>
  <c r="AK13" i="47"/>
  <c r="AI13" i="47"/>
  <c r="AH13" i="47"/>
  <c r="AG13" i="47"/>
  <c r="AF13" i="47"/>
  <c r="AE13" i="47"/>
  <c r="AD13" i="47"/>
  <c r="AC13" i="47"/>
  <c r="AB13" i="47"/>
  <c r="AA13" i="47"/>
  <c r="Z13" i="47"/>
  <c r="Y13" i="47"/>
  <c r="AN12" i="47"/>
  <c r="AM12" i="47"/>
  <c r="AL12" i="47"/>
  <c r="AK12" i="47"/>
  <c r="AI12" i="47"/>
  <c r="AH12" i="47"/>
  <c r="AG12" i="47"/>
  <c r="AF12" i="47"/>
  <c r="AE12" i="47"/>
  <c r="AD12" i="47"/>
  <c r="AC12" i="47"/>
  <c r="AB12" i="47"/>
  <c r="AA12" i="47"/>
  <c r="Z12" i="47"/>
  <c r="Y12" i="47"/>
  <c r="AN11" i="47"/>
  <c r="AM11" i="47"/>
  <c r="AK11" i="47"/>
  <c r="AI11" i="47"/>
  <c r="AH11" i="47"/>
  <c r="AG11" i="47"/>
  <c r="AF11" i="47"/>
  <c r="AE11" i="47"/>
  <c r="AD11" i="47"/>
  <c r="AC11" i="47"/>
  <c r="AB11" i="47"/>
  <c r="AA11" i="47"/>
  <c r="Z11" i="47"/>
  <c r="Y11" i="47"/>
  <c r="AN10" i="47"/>
  <c r="AM10" i="47"/>
  <c r="AL10" i="47"/>
  <c r="AK10" i="47"/>
  <c r="AI10" i="47"/>
  <c r="AH10" i="47"/>
  <c r="AG10" i="47"/>
  <c r="AF10" i="47"/>
  <c r="AE10" i="47"/>
  <c r="AD10" i="47"/>
  <c r="AC10" i="47"/>
  <c r="AB10" i="47"/>
  <c r="AA10" i="47"/>
  <c r="Z10" i="47"/>
  <c r="AN9" i="47"/>
  <c r="AM9" i="47"/>
  <c r="AL9" i="47"/>
  <c r="AK9" i="47"/>
  <c r="AI9" i="47"/>
  <c r="AH9" i="47"/>
  <c r="AG9" i="47"/>
  <c r="AF9" i="47"/>
  <c r="AE9" i="47"/>
  <c r="AD9" i="47"/>
  <c r="AC9" i="47"/>
  <c r="AB9" i="47"/>
  <c r="AA9" i="47"/>
  <c r="Y9" i="47"/>
  <c r="AN8" i="47"/>
  <c r="AM8" i="47"/>
  <c r="AL8" i="47"/>
  <c r="AK8" i="47"/>
  <c r="AI8" i="47"/>
  <c r="AH8" i="47"/>
  <c r="AG8" i="47"/>
  <c r="AF8" i="47"/>
  <c r="AE8" i="47"/>
  <c r="AD8" i="47"/>
  <c r="AC8" i="47"/>
  <c r="AB8" i="47"/>
  <c r="AA8" i="47"/>
  <c r="Z8" i="47"/>
  <c r="Y8" i="47"/>
  <c r="AN7" i="47"/>
  <c r="AM7" i="47"/>
  <c r="AL7" i="47"/>
  <c r="AK7" i="47"/>
  <c r="AI7" i="47"/>
  <c r="AH7" i="47"/>
  <c r="AG7" i="47"/>
  <c r="AF7" i="47"/>
  <c r="AE7" i="47"/>
  <c r="AD7" i="47"/>
  <c r="AC7" i="47"/>
  <c r="AB7" i="47"/>
  <c r="AA7" i="47"/>
  <c r="Z7" i="47"/>
  <c r="Y7" i="47"/>
  <c r="AN6" i="47"/>
  <c r="AM6" i="47"/>
  <c r="AL6" i="47"/>
  <c r="AK6" i="47"/>
  <c r="AI6" i="47"/>
  <c r="AH6" i="47"/>
  <c r="AG6" i="47"/>
  <c r="AE6" i="47"/>
  <c r="AD6" i="47"/>
  <c r="AC6" i="47"/>
  <c r="AB6" i="47"/>
  <c r="AA6" i="47"/>
  <c r="Z6" i="47"/>
  <c r="AN5" i="47"/>
  <c r="AM5" i="47"/>
  <c r="AL5" i="47"/>
  <c r="AK5" i="47"/>
  <c r="AI5" i="47"/>
  <c r="AH5" i="47"/>
  <c r="AG5" i="47"/>
  <c r="AF5" i="47"/>
  <c r="AE5" i="47"/>
  <c r="AD5" i="47"/>
  <c r="AC5" i="47"/>
  <c r="AB5" i="47"/>
  <c r="AA5" i="47"/>
  <c r="Z5" i="47"/>
  <c r="AM4" i="47"/>
  <c r="AL4" i="47"/>
  <c r="AK4" i="47"/>
  <c r="AI4" i="47"/>
  <c r="AH4" i="47"/>
  <c r="AG4" i="47"/>
  <c r="AE4" i="47"/>
  <c r="AD4" i="47"/>
  <c r="AC4" i="47"/>
  <c r="AB4" i="47"/>
  <c r="AA4" i="47"/>
  <c r="AL11" i="47"/>
  <c r="Z9" i="47"/>
  <c r="AF6" i="47"/>
  <c r="Y22" i="47"/>
  <c r="Z22" i="47"/>
  <c r="Y6" i="47"/>
  <c r="AY27" i="47"/>
  <c r="AY28" i="47"/>
  <c r="AY29" i="47"/>
  <c r="AY30" i="47"/>
  <c r="AY31" i="47"/>
  <c r="AY32" i="47"/>
  <c r="AY33" i="47"/>
  <c r="AY34" i="47"/>
  <c r="AY35" i="47"/>
  <c r="AY36" i="47"/>
  <c r="AR29" i="47"/>
  <c r="AR28" i="47"/>
  <c r="AR24" i="47"/>
  <c r="AW24" i="47"/>
  <c r="AR22" i="47"/>
  <c r="D6" i="58"/>
  <c r="F6" i="58"/>
  <c r="D7" i="58"/>
  <c r="F7" i="58"/>
  <c r="D8" i="58"/>
  <c r="F8" i="58"/>
  <c r="D9" i="58"/>
  <c r="F9" i="58"/>
  <c r="D10" i="58"/>
  <c r="F10" i="58"/>
  <c r="D11" i="58"/>
  <c r="F11" i="58"/>
  <c r="D12" i="58"/>
  <c r="F12" i="58"/>
  <c r="D13" i="58"/>
  <c r="F13" i="58"/>
  <c r="D14" i="58"/>
  <c r="F14" i="58"/>
  <c r="D15" i="58"/>
  <c r="F15" i="58"/>
  <c r="D16" i="58"/>
  <c r="F16" i="58"/>
  <c r="D17" i="58"/>
  <c r="F17" i="58"/>
  <c r="D18" i="58"/>
  <c r="F18" i="58"/>
  <c r="D19" i="58"/>
  <c r="F19" i="58"/>
  <c r="D20" i="58"/>
  <c r="F20" i="58"/>
  <c r="D21" i="58"/>
  <c r="F21" i="58"/>
  <c r="D22" i="58"/>
  <c r="F22" i="58"/>
  <c r="D23" i="58"/>
  <c r="F23" i="58"/>
  <c r="D24" i="58"/>
  <c r="F24" i="58"/>
  <c r="D25" i="58"/>
  <c r="F25" i="58"/>
  <c r="D26" i="58"/>
  <c r="F26" i="58"/>
  <c r="D27" i="58"/>
  <c r="F27" i="58"/>
  <c r="D28" i="58"/>
  <c r="F28" i="58"/>
  <c r="D29" i="58"/>
  <c r="F29" i="58"/>
  <c r="D30" i="58"/>
  <c r="F30" i="58"/>
  <c r="D31" i="58"/>
  <c r="F31" i="58"/>
  <c r="D32" i="58"/>
  <c r="F32" i="58"/>
  <c r="D33" i="58"/>
  <c r="F33" i="58"/>
  <c r="D34" i="58"/>
  <c r="F34" i="58"/>
  <c r="D35" i="58"/>
  <c r="F35" i="58"/>
  <c r="D36" i="58"/>
  <c r="F36" i="58"/>
  <c r="D37" i="58"/>
  <c r="F37" i="58"/>
  <c r="D38" i="58"/>
  <c r="F38" i="58"/>
  <c r="D39" i="58"/>
  <c r="F39" i="58"/>
  <c r="D40" i="58"/>
  <c r="F40" i="58"/>
  <c r="D41" i="58"/>
  <c r="F41" i="58"/>
  <c r="D42" i="58"/>
  <c r="F42" i="58"/>
  <c r="D43" i="58"/>
  <c r="F43" i="58"/>
  <c r="D44" i="58"/>
  <c r="F44" i="58"/>
  <c r="D45" i="58"/>
  <c r="F45" i="58"/>
  <c r="D46" i="58"/>
  <c r="F46" i="58"/>
  <c r="D47" i="58"/>
  <c r="F47" i="58"/>
  <c r="D48" i="58"/>
  <c r="F48" i="58"/>
  <c r="D49" i="58"/>
  <c r="F49" i="58"/>
  <c r="D50" i="58"/>
  <c r="F50" i="58"/>
  <c r="D51" i="58"/>
  <c r="F51" i="58"/>
  <c r="D52" i="58"/>
  <c r="F52" i="58"/>
  <c r="D53" i="58"/>
  <c r="F53" i="58"/>
  <c r="D54" i="58"/>
  <c r="F54" i="58"/>
  <c r="D55" i="58"/>
  <c r="F55" i="58"/>
  <c r="D56" i="58"/>
  <c r="F56" i="58"/>
  <c r="D57" i="58"/>
  <c r="F57" i="58"/>
  <c r="D58" i="58"/>
  <c r="F58" i="58"/>
  <c r="D59" i="58"/>
  <c r="F59" i="58"/>
  <c r="D60" i="58"/>
  <c r="F60" i="58"/>
  <c r="D61" i="58"/>
  <c r="F61" i="58"/>
  <c r="D62" i="58"/>
  <c r="F62" i="58"/>
  <c r="D63" i="58"/>
  <c r="F63" i="58"/>
  <c r="D64" i="58"/>
  <c r="F64" i="58"/>
  <c r="D65" i="58"/>
  <c r="F65" i="58"/>
  <c r="D66" i="58"/>
  <c r="F66" i="58"/>
  <c r="D67" i="58"/>
  <c r="F67" i="58"/>
  <c r="D68" i="58"/>
  <c r="F68" i="58"/>
  <c r="D69" i="58"/>
  <c r="F69" i="58"/>
  <c r="D70" i="58"/>
  <c r="F70" i="58"/>
  <c r="D71" i="58"/>
  <c r="F71" i="58"/>
  <c r="D72" i="58"/>
  <c r="F72" i="58"/>
  <c r="D73" i="58"/>
  <c r="F73" i="58"/>
  <c r="D74" i="58"/>
  <c r="F74" i="58"/>
  <c r="D75" i="58"/>
  <c r="F75" i="58"/>
  <c r="D76" i="58"/>
  <c r="F76" i="58"/>
  <c r="D77" i="58"/>
  <c r="F77" i="58"/>
  <c r="D78" i="58"/>
  <c r="F78" i="58"/>
  <c r="D79" i="58"/>
  <c r="F79" i="58"/>
  <c r="D80" i="58"/>
  <c r="F80" i="58"/>
  <c r="D81" i="58"/>
  <c r="F81" i="58"/>
  <c r="D82" i="58"/>
  <c r="F82" i="58"/>
  <c r="D83" i="58"/>
  <c r="F83" i="58"/>
  <c r="D84" i="58"/>
  <c r="F84" i="58"/>
  <c r="D85" i="58"/>
  <c r="F85" i="58"/>
  <c r="D86" i="58"/>
  <c r="F86" i="58"/>
  <c r="D87" i="58"/>
  <c r="F87" i="58"/>
  <c r="D88" i="58"/>
  <c r="F88" i="58"/>
  <c r="D89" i="58"/>
  <c r="F89" i="58"/>
  <c r="D90" i="58"/>
  <c r="F90" i="58"/>
  <c r="D91" i="58"/>
  <c r="F91" i="58"/>
  <c r="D92" i="58"/>
  <c r="F92" i="58"/>
  <c r="D93" i="58"/>
  <c r="F93" i="58"/>
  <c r="D94" i="58"/>
  <c r="F94" i="58"/>
  <c r="D95" i="58"/>
  <c r="F95" i="58"/>
  <c r="D96" i="58"/>
  <c r="F96" i="58"/>
  <c r="D97" i="58"/>
  <c r="F97" i="58"/>
  <c r="D98" i="58"/>
  <c r="F98" i="58"/>
  <c r="D99" i="58"/>
  <c r="F99" i="58"/>
  <c r="D100" i="58"/>
  <c r="F100" i="58"/>
  <c r="D101" i="58"/>
  <c r="F101" i="58"/>
  <c r="D102" i="58"/>
  <c r="F102" i="58"/>
  <c r="D103" i="58"/>
  <c r="F103" i="58"/>
  <c r="D104" i="58"/>
  <c r="F104" i="58"/>
  <c r="D105" i="58"/>
  <c r="F105" i="58"/>
  <c r="D5" i="58"/>
  <c r="P7" i="58"/>
  <c r="Q2" i="58"/>
  <c r="Q7" i="58"/>
  <c r="U7" i="58"/>
  <c r="P8" i="58"/>
  <c r="Q8" i="58"/>
  <c r="U8" i="58"/>
  <c r="P9" i="58"/>
  <c r="Q9" i="58"/>
  <c r="U9" i="58"/>
  <c r="P10" i="58"/>
  <c r="Q10" i="58"/>
  <c r="U10" i="58"/>
  <c r="P11" i="58"/>
  <c r="Q11" i="58"/>
  <c r="U11" i="58"/>
  <c r="P12" i="58"/>
  <c r="Q12" i="58"/>
  <c r="U12" i="58"/>
  <c r="P13" i="58"/>
  <c r="Q13" i="58"/>
  <c r="U13" i="58"/>
  <c r="P14" i="58"/>
  <c r="Q14" i="58"/>
  <c r="U14" i="58"/>
  <c r="P15" i="58"/>
  <c r="Q15" i="58"/>
  <c r="U15" i="58"/>
  <c r="P16" i="58"/>
  <c r="Q16" i="58"/>
  <c r="U16" i="58"/>
  <c r="P17" i="58"/>
  <c r="Q17" i="58"/>
  <c r="U17" i="58"/>
  <c r="P18" i="58"/>
  <c r="Q18" i="58"/>
  <c r="U18" i="58"/>
  <c r="P19" i="58"/>
  <c r="Q19" i="58"/>
  <c r="U19" i="58"/>
  <c r="P20" i="58"/>
  <c r="Q20" i="58"/>
  <c r="U20" i="58"/>
  <c r="P21" i="58"/>
  <c r="Q21" i="58"/>
  <c r="U21" i="58"/>
  <c r="P22" i="58"/>
  <c r="Q22" i="58"/>
  <c r="U22" i="58"/>
  <c r="P23" i="58"/>
  <c r="Q23" i="58"/>
  <c r="U23" i="58"/>
  <c r="P24" i="58"/>
  <c r="Q24" i="58"/>
  <c r="U24" i="58"/>
  <c r="P25" i="58"/>
  <c r="Q25" i="58"/>
  <c r="U25" i="58"/>
  <c r="P26" i="58"/>
  <c r="Q26" i="58"/>
  <c r="U26" i="58"/>
  <c r="P27" i="58"/>
  <c r="Q27" i="58"/>
  <c r="U27" i="58"/>
  <c r="P28" i="58"/>
  <c r="Q28" i="58"/>
  <c r="U28" i="58"/>
  <c r="P29" i="58"/>
  <c r="Q29" i="58"/>
  <c r="U29" i="58"/>
  <c r="P30" i="58"/>
  <c r="Q30" i="58"/>
  <c r="U30" i="58"/>
  <c r="P31" i="58"/>
  <c r="Q31" i="58"/>
  <c r="U31" i="58"/>
  <c r="P32" i="58"/>
  <c r="Q32" i="58"/>
  <c r="U32" i="58"/>
  <c r="P33" i="58"/>
  <c r="Q33" i="58"/>
  <c r="U33" i="58"/>
  <c r="P34" i="58"/>
  <c r="Q34" i="58"/>
  <c r="U34" i="58"/>
  <c r="P35" i="58"/>
  <c r="Q35" i="58"/>
  <c r="U35" i="58"/>
  <c r="P36" i="58"/>
  <c r="Q36" i="58"/>
  <c r="U36" i="58"/>
  <c r="P37" i="58"/>
  <c r="Q37" i="58"/>
  <c r="U37" i="58"/>
  <c r="P38" i="58"/>
  <c r="Q38" i="58"/>
  <c r="U38" i="58"/>
  <c r="P39" i="58"/>
  <c r="Q39" i="58"/>
  <c r="U39" i="58"/>
  <c r="P40" i="58"/>
  <c r="Q40" i="58"/>
  <c r="U40" i="58"/>
  <c r="P41" i="58"/>
  <c r="Q41" i="58"/>
  <c r="U41" i="58"/>
  <c r="P42" i="58"/>
  <c r="Q42" i="58"/>
  <c r="U42" i="58"/>
  <c r="P43" i="58"/>
  <c r="Q43" i="58"/>
  <c r="U43" i="58"/>
  <c r="P44" i="58"/>
  <c r="Q44" i="58"/>
  <c r="U44" i="58"/>
  <c r="P45" i="58"/>
  <c r="Q45" i="58"/>
  <c r="U45" i="58"/>
  <c r="P46" i="58"/>
  <c r="Q46" i="58"/>
  <c r="U46" i="58"/>
  <c r="P47" i="58"/>
  <c r="Q47" i="58"/>
  <c r="U47" i="58"/>
  <c r="P48" i="58"/>
  <c r="Q48" i="58"/>
  <c r="U48" i="58"/>
  <c r="P49" i="58"/>
  <c r="Q49" i="58"/>
  <c r="U49" i="58"/>
  <c r="P50" i="58"/>
  <c r="Q50" i="58"/>
  <c r="U50" i="58"/>
  <c r="P51" i="58"/>
  <c r="Q51" i="58"/>
  <c r="U51" i="58"/>
  <c r="P52" i="58"/>
  <c r="Q52" i="58"/>
  <c r="U52" i="58"/>
  <c r="P53" i="58"/>
  <c r="Q53" i="58"/>
  <c r="U53" i="58"/>
  <c r="P54" i="58"/>
  <c r="Q54" i="58"/>
  <c r="U54" i="58"/>
  <c r="P55" i="58"/>
  <c r="Q55" i="58"/>
  <c r="U55" i="58"/>
  <c r="P56" i="58"/>
  <c r="Q56" i="58"/>
  <c r="U56" i="58"/>
  <c r="P57" i="58"/>
  <c r="Q57" i="58"/>
  <c r="U57" i="58"/>
  <c r="P58" i="58"/>
  <c r="Q58" i="58"/>
  <c r="U58" i="58"/>
  <c r="P59" i="58"/>
  <c r="Q59" i="58"/>
  <c r="U59" i="58"/>
  <c r="P60" i="58"/>
  <c r="Q60" i="58"/>
  <c r="U60" i="58"/>
  <c r="P61" i="58"/>
  <c r="Q61" i="58"/>
  <c r="U61" i="58"/>
  <c r="P62" i="58"/>
  <c r="Q62" i="58"/>
  <c r="U62" i="58"/>
  <c r="P63" i="58"/>
  <c r="Q63" i="58"/>
  <c r="U63" i="58"/>
  <c r="P64" i="58"/>
  <c r="Q64" i="58"/>
  <c r="U64" i="58"/>
  <c r="P65" i="58"/>
  <c r="Q65" i="58"/>
  <c r="U65" i="58"/>
  <c r="P66" i="58"/>
  <c r="Q66" i="58"/>
  <c r="U66" i="58"/>
  <c r="P67" i="58"/>
  <c r="Q67" i="58"/>
  <c r="U67" i="58"/>
  <c r="P68" i="58"/>
  <c r="Q68" i="58"/>
  <c r="U68" i="58"/>
  <c r="P69" i="58"/>
  <c r="Q69" i="58"/>
  <c r="U69" i="58"/>
  <c r="P70" i="58"/>
  <c r="Q70" i="58"/>
  <c r="U70" i="58"/>
  <c r="P71" i="58"/>
  <c r="Q71" i="58"/>
  <c r="U71" i="58"/>
  <c r="P72" i="58"/>
  <c r="Q72" i="58"/>
  <c r="U72" i="58"/>
  <c r="P73" i="58"/>
  <c r="Q73" i="58"/>
  <c r="U73" i="58"/>
  <c r="P74" i="58"/>
  <c r="Q74" i="58"/>
  <c r="U74" i="58"/>
  <c r="P75" i="58"/>
  <c r="Q75" i="58"/>
  <c r="U75" i="58"/>
  <c r="P76" i="58"/>
  <c r="Q76" i="58"/>
  <c r="U76" i="58"/>
  <c r="P77" i="58"/>
  <c r="Q77" i="58"/>
  <c r="U77" i="58"/>
  <c r="P78" i="58"/>
  <c r="Q78" i="58"/>
  <c r="U78" i="58"/>
  <c r="P79" i="58"/>
  <c r="Q79" i="58"/>
  <c r="U79" i="58"/>
  <c r="P80" i="58"/>
  <c r="Q80" i="58"/>
  <c r="U80" i="58"/>
  <c r="P81" i="58"/>
  <c r="Q81" i="58"/>
  <c r="U81" i="58"/>
  <c r="P82" i="58"/>
  <c r="Q82" i="58"/>
  <c r="U82" i="58"/>
  <c r="P83" i="58"/>
  <c r="Q83" i="58"/>
  <c r="U83" i="58"/>
  <c r="P84" i="58"/>
  <c r="Q84" i="58"/>
  <c r="U84" i="58"/>
  <c r="P85" i="58"/>
  <c r="Q85" i="58"/>
  <c r="U85" i="58"/>
  <c r="P86" i="58"/>
  <c r="Q86" i="58"/>
  <c r="U86" i="58"/>
  <c r="P87" i="58"/>
  <c r="Q87" i="58"/>
  <c r="U87" i="58"/>
  <c r="P88" i="58"/>
  <c r="Q88" i="58"/>
  <c r="U88" i="58"/>
  <c r="P89" i="58"/>
  <c r="Q89" i="58"/>
  <c r="U89" i="58"/>
  <c r="P90" i="58"/>
  <c r="Q90" i="58"/>
  <c r="U90" i="58"/>
  <c r="P91" i="58"/>
  <c r="Q91" i="58"/>
  <c r="U91" i="58"/>
  <c r="P92" i="58"/>
  <c r="Q92" i="58"/>
  <c r="U92" i="58"/>
  <c r="P93" i="58"/>
  <c r="Q93" i="58"/>
  <c r="U93" i="58"/>
  <c r="P94" i="58"/>
  <c r="Q94" i="58"/>
  <c r="U94" i="58"/>
  <c r="P95" i="58"/>
  <c r="Q95" i="58"/>
  <c r="U95" i="58"/>
  <c r="P96" i="58"/>
  <c r="Q96" i="58"/>
  <c r="U96" i="58"/>
  <c r="P97" i="58"/>
  <c r="Q97" i="58"/>
  <c r="U97" i="58"/>
  <c r="P98" i="58"/>
  <c r="Q98" i="58"/>
  <c r="U98" i="58"/>
  <c r="P99" i="58"/>
  <c r="Q99" i="58"/>
  <c r="U99" i="58"/>
  <c r="P100" i="58"/>
  <c r="Q100" i="58"/>
  <c r="U100" i="58"/>
  <c r="P101" i="58"/>
  <c r="Q101" i="58"/>
  <c r="U101" i="58"/>
  <c r="P102" i="58"/>
  <c r="Q102" i="58"/>
  <c r="U102" i="58"/>
  <c r="P103" i="58"/>
  <c r="Q103" i="58"/>
  <c r="U103" i="58"/>
  <c r="P104" i="58"/>
  <c r="Q104" i="58"/>
  <c r="U104" i="58"/>
  <c r="P105" i="58"/>
  <c r="Q105" i="58"/>
  <c r="U105" i="58"/>
  <c r="P106" i="58"/>
  <c r="Q106" i="58"/>
  <c r="U106" i="58"/>
  <c r="P107" i="58"/>
  <c r="Q107" i="58"/>
  <c r="U107" i="58"/>
  <c r="U2" i="58"/>
  <c r="U3" i="58"/>
  <c r="U4" i="58"/>
  <c r="V7" i="58"/>
  <c r="V8" i="58"/>
  <c r="V9" i="58"/>
  <c r="V10" i="58"/>
  <c r="V11" i="58"/>
  <c r="V12" i="58"/>
  <c r="V13" i="58"/>
  <c r="V14" i="58"/>
  <c r="V15" i="58"/>
  <c r="V16" i="58"/>
  <c r="V17" i="58"/>
  <c r="V18" i="58"/>
  <c r="V19" i="58"/>
  <c r="V20" i="58"/>
  <c r="V21" i="58"/>
  <c r="V22" i="58"/>
  <c r="V23" i="58"/>
  <c r="V24" i="58"/>
  <c r="V25" i="58"/>
  <c r="V26" i="58"/>
  <c r="V27" i="58"/>
  <c r="V28" i="58"/>
  <c r="V29" i="58"/>
  <c r="V30" i="58"/>
  <c r="V31" i="58"/>
  <c r="V32" i="58"/>
  <c r="V33" i="58"/>
  <c r="V34" i="58"/>
  <c r="V35" i="58"/>
  <c r="V36" i="58"/>
  <c r="V37" i="58"/>
  <c r="V38" i="58"/>
  <c r="V39" i="58"/>
  <c r="V40" i="58"/>
  <c r="V41" i="58"/>
  <c r="V42" i="58"/>
  <c r="V43" i="58"/>
  <c r="V44" i="58"/>
  <c r="V45" i="58"/>
  <c r="V46" i="58"/>
  <c r="V47" i="58"/>
  <c r="V48" i="58"/>
  <c r="V49" i="58"/>
  <c r="V50" i="58"/>
  <c r="V51" i="58"/>
  <c r="V52" i="58"/>
  <c r="V53" i="58"/>
  <c r="V54" i="58"/>
  <c r="V55" i="58"/>
  <c r="V56" i="58"/>
  <c r="V57" i="58"/>
  <c r="V58" i="58"/>
  <c r="V59" i="58"/>
  <c r="V60" i="58"/>
  <c r="V61" i="58"/>
  <c r="V62" i="58"/>
  <c r="V63" i="58"/>
  <c r="V64" i="58"/>
  <c r="V65" i="58"/>
  <c r="V66" i="58"/>
  <c r="V67" i="58"/>
  <c r="V68" i="58"/>
  <c r="V69" i="58"/>
  <c r="V70" i="58"/>
  <c r="V71" i="58"/>
  <c r="V72" i="58"/>
  <c r="V73" i="58"/>
  <c r="V74" i="58"/>
  <c r="V75" i="58"/>
  <c r="V76" i="58"/>
  <c r="V77" i="58"/>
  <c r="V78" i="58"/>
  <c r="V79" i="58"/>
  <c r="V80" i="58"/>
  <c r="V81" i="58"/>
  <c r="V82" i="58"/>
  <c r="V83" i="58"/>
  <c r="V84" i="58"/>
  <c r="V85" i="58"/>
  <c r="V86" i="58"/>
  <c r="V87" i="58"/>
  <c r="V88" i="58"/>
  <c r="V89" i="58"/>
  <c r="V90" i="58"/>
  <c r="V91" i="58"/>
  <c r="V92" i="58"/>
  <c r="V93" i="58"/>
  <c r="V94" i="58"/>
  <c r="V95" i="58"/>
  <c r="V96" i="58"/>
  <c r="V97" i="58"/>
  <c r="V98" i="58"/>
  <c r="V99" i="58"/>
  <c r="V100" i="58"/>
  <c r="V101" i="58"/>
  <c r="V102" i="58"/>
  <c r="V103" i="58"/>
  <c r="V104" i="58"/>
  <c r="V105" i="58"/>
  <c r="V106" i="58"/>
  <c r="V107" i="58"/>
  <c r="V2" i="58"/>
  <c r="V3" i="58"/>
  <c r="V4" i="58"/>
  <c r="W7" i="58"/>
  <c r="W8" i="58"/>
  <c r="W9" i="58"/>
  <c r="W10" i="58"/>
  <c r="W11" i="58"/>
  <c r="W12" i="58"/>
  <c r="W13" i="58"/>
  <c r="W14" i="58"/>
  <c r="W15" i="58"/>
  <c r="W16" i="58"/>
  <c r="W17" i="58"/>
  <c r="W18" i="58"/>
  <c r="W19" i="58"/>
  <c r="W20" i="58"/>
  <c r="W21" i="58"/>
  <c r="W22" i="58"/>
  <c r="W23" i="58"/>
  <c r="W24" i="58"/>
  <c r="W25" i="58"/>
  <c r="W26" i="58"/>
  <c r="W27" i="58"/>
  <c r="W28" i="58"/>
  <c r="W29" i="58"/>
  <c r="W30" i="58"/>
  <c r="W31" i="58"/>
  <c r="W32" i="58"/>
  <c r="W33" i="58"/>
  <c r="W34" i="58"/>
  <c r="W35" i="58"/>
  <c r="W36" i="58"/>
  <c r="W37" i="58"/>
  <c r="W38" i="58"/>
  <c r="W39" i="58"/>
  <c r="W40" i="58"/>
  <c r="W41" i="58"/>
  <c r="W42" i="58"/>
  <c r="W43" i="58"/>
  <c r="W44" i="58"/>
  <c r="W45" i="58"/>
  <c r="W46" i="58"/>
  <c r="W47" i="58"/>
  <c r="W48" i="58"/>
  <c r="W49" i="58"/>
  <c r="W50" i="58"/>
  <c r="W51" i="58"/>
  <c r="W52" i="58"/>
  <c r="W53" i="58"/>
  <c r="W54" i="58"/>
  <c r="W55" i="58"/>
  <c r="W56" i="58"/>
  <c r="W57" i="58"/>
  <c r="W58" i="58"/>
  <c r="W59" i="58"/>
  <c r="W60" i="58"/>
  <c r="W61" i="58"/>
  <c r="W62" i="58"/>
  <c r="W63" i="58"/>
  <c r="W64" i="58"/>
  <c r="W65" i="58"/>
  <c r="W66" i="58"/>
  <c r="W67" i="58"/>
  <c r="W68" i="58"/>
  <c r="W69" i="58"/>
  <c r="W70" i="58"/>
  <c r="W71" i="58"/>
  <c r="W72" i="58"/>
  <c r="W73" i="58"/>
  <c r="W74" i="58"/>
  <c r="W75" i="58"/>
  <c r="W76" i="58"/>
  <c r="W77" i="58"/>
  <c r="W78" i="58"/>
  <c r="W79" i="58"/>
  <c r="W80" i="58"/>
  <c r="W81" i="58"/>
  <c r="W82" i="58"/>
  <c r="W83" i="58"/>
  <c r="W84" i="58"/>
  <c r="W85" i="58"/>
  <c r="W86" i="58"/>
  <c r="W87" i="58"/>
  <c r="W88" i="58"/>
  <c r="W89" i="58"/>
  <c r="W90" i="58"/>
  <c r="W91" i="58"/>
  <c r="W92" i="58"/>
  <c r="W93" i="58"/>
  <c r="W94" i="58"/>
  <c r="W95" i="58"/>
  <c r="W96" i="58"/>
  <c r="W97" i="58"/>
  <c r="W98" i="58"/>
  <c r="W99" i="58"/>
  <c r="W100" i="58"/>
  <c r="W101" i="58"/>
  <c r="W102" i="58"/>
  <c r="W103" i="58"/>
  <c r="W104" i="58"/>
  <c r="W105" i="58"/>
  <c r="W106" i="58"/>
  <c r="W107" i="58"/>
  <c r="W2" i="58"/>
  <c r="W3" i="58"/>
  <c r="W4" i="58"/>
  <c r="X7" i="58"/>
  <c r="X8" i="58"/>
  <c r="X9" i="58"/>
  <c r="X10" i="58"/>
  <c r="X11" i="58"/>
  <c r="X12" i="58"/>
  <c r="X13" i="58"/>
  <c r="X14" i="58"/>
  <c r="X15" i="58"/>
  <c r="X16" i="58"/>
  <c r="X17" i="58"/>
  <c r="X18" i="58"/>
  <c r="X19" i="58"/>
  <c r="X20" i="58"/>
  <c r="X21" i="58"/>
  <c r="X22" i="58"/>
  <c r="X23" i="58"/>
  <c r="X24" i="58"/>
  <c r="X25" i="58"/>
  <c r="X26" i="58"/>
  <c r="X27" i="58"/>
  <c r="X28" i="58"/>
  <c r="X29" i="58"/>
  <c r="X30" i="58"/>
  <c r="X31" i="58"/>
  <c r="X32" i="58"/>
  <c r="X33" i="58"/>
  <c r="X34" i="58"/>
  <c r="X35" i="58"/>
  <c r="X36" i="58"/>
  <c r="X37" i="58"/>
  <c r="X38" i="58"/>
  <c r="X39" i="58"/>
  <c r="X40" i="58"/>
  <c r="X41" i="58"/>
  <c r="X42" i="58"/>
  <c r="X43" i="58"/>
  <c r="X44" i="58"/>
  <c r="X45" i="58"/>
  <c r="X46" i="58"/>
  <c r="X47" i="58"/>
  <c r="X48" i="58"/>
  <c r="X49" i="58"/>
  <c r="X50" i="58"/>
  <c r="X51" i="58"/>
  <c r="X52" i="58"/>
  <c r="X53" i="58"/>
  <c r="X54" i="58"/>
  <c r="X55" i="58"/>
  <c r="X56" i="58"/>
  <c r="X57" i="58"/>
  <c r="X58" i="58"/>
  <c r="X59" i="58"/>
  <c r="X60" i="58"/>
  <c r="X61" i="58"/>
  <c r="X62" i="58"/>
  <c r="X63" i="58"/>
  <c r="X64" i="58"/>
  <c r="X65" i="58"/>
  <c r="X66" i="58"/>
  <c r="X67" i="58"/>
  <c r="X68" i="58"/>
  <c r="X69" i="58"/>
  <c r="X70" i="58"/>
  <c r="X71" i="58"/>
  <c r="X72" i="58"/>
  <c r="X73" i="58"/>
  <c r="X74" i="58"/>
  <c r="X75" i="58"/>
  <c r="X76" i="58"/>
  <c r="X77" i="58"/>
  <c r="X78" i="58"/>
  <c r="X79" i="58"/>
  <c r="X80" i="58"/>
  <c r="X81" i="58"/>
  <c r="X82" i="58"/>
  <c r="X83" i="58"/>
  <c r="X84" i="58"/>
  <c r="X85" i="58"/>
  <c r="X86" i="58"/>
  <c r="X87" i="58"/>
  <c r="X88" i="58"/>
  <c r="X89" i="58"/>
  <c r="X90" i="58"/>
  <c r="X91" i="58"/>
  <c r="X92" i="58"/>
  <c r="X93" i="58"/>
  <c r="X94" i="58"/>
  <c r="X95" i="58"/>
  <c r="X96" i="58"/>
  <c r="X97" i="58"/>
  <c r="X98" i="58"/>
  <c r="X99" i="58"/>
  <c r="X100" i="58"/>
  <c r="X101" i="58"/>
  <c r="X102" i="58"/>
  <c r="X103" i="58"/>
  <c r="X104" i="58"/>
  <c r="X105" i="58"/>
  <c r="X106" i="58"/>
  <c r="X107" i="58"/>
  <c r="X2" i="58"/>
  <c r="X3" i="58"/>
  <c r="X4" i="58"/>
  <c r="Y7" i="58"/>
  <c r="Y8" i="58"/>
  <c r="Y9" i="58"/>
  <c r="Y10" i="58"/>
  <c r="Y11" i="58"/>
  <c r="Y12" i="58"/>
  <c r="Y13" i="58"/>
  <c r="Y14" i="58"/>
  <c r="Y15" i="58"/>
  <c r="Y16" i="58"/>
  <c r="Y17" i="58"/>
  <c r="Y18" i="58"/>
  <c r="Y19" i="58"/>
  <c r="Y20" i="58"/>
  <c r="Y21" i="58"/>
  <c r="Y22" i="58"/>
  <c r="Y23" i="58"/>
  <c r="Y24" i="58"/>
  <c r="Y25" i="58"/>
  <c r="Y26" i="58"/>
  <c r="Y27" i="58"/>
  <c r="Y28" i="58"/>
  <c r="Y29" i="58"/>
  <c r="Y30" i="58"/>
  <c r="Y31" i="58"/>
  <c r="Y32" i="58"/>
  <c r="Y33" i="58"/>
  <c r="Y34" i="58"/>
  <c r="Y35" i="58"/>
  <c r="Y36" i="58"/>
  <c r="Y37" i="58"/>
  <c r="Y38" i="58"/>
  <c r="Y39" i="58"/>
  <c r="Y40" i="58"/>
  <c r="Y41" i="58"/>
  <c r="Y42" i="58"/>
  <c r="Y43" i="58"/>
  <c r="Y44" i="58"/>
  <c r="Y45" i="58"/>
  <c r="Y46" i="58"/>
  <c r="Y47" i="58"/>
  <c r="Y48" i="58"/>
  <c r="Y49" i="58"/>
  <c r="Y50" i="58"/>
  <c r="Y51" i="58"/>
  <c r="Y52" i="58"/>
  <c r="Y53" i="58"/>
  <c r="Y54" i="58"/>
  <c r="Y55" i="58"/>
  <c r="Y56" i="58"/>
  <c r="Y57" i="58"/>
  <c r="Y58" i="58"/>
  <c r="Y59" i="58"/>
  <c r="Y60" i="58"/>
  <c r="Y61" i="58"/>
  <c r="Y62" i="58"/>
  <c r="Y63" i="58"/>
  <c r="Y64" i="58"/>
  <c r="Y65" i="58"/>
  <c r="Y66" i="58"/>
  <c r="Y67" i="58"/>
  <c r="Y68" i="58"/>
  <c r="Y69" i="58"/>
  <c r="Y70" i="58"/>
  <c r="Y71" i="58"/>
  <c r="Y72" i="58"/>
  <c r="Y73" i="58"/>
  <c r="Y74" i="58"/>
  <c r="Y75" i="58"/>
  <c r="Y76" i="58"/>
  <c r="Y77" i="58"/>
  <c r="Y78" i="58"/>
  <c r="Y79" i="58"/>
  <c r="Y80" i="58"/>
  <c r="Y81" i="58"/>
  <c r="Y82" i="58"/>
  <c r="Y83" i="58"/>
  <c r="Y84" i="58"/>
  <c r="Y85" i="58"/>
  <c r="Y86" i="58"/>
  <c r="Y87" i="58"/>
  <c r="Y88" i="58"/>
  <c r="Y89" i="58"/>
  <c r="Y90" i="58"/>
  <c r="Y91" i="58"/>
  <c r="Y92" i="58"/>
  <c r="Y93" i="58"/>
  <c r="Y94" i="58"/>
  <c r="Y95" i="58"/>
  <c r="Y96" i="58"/>
  <c r="Y97" i="58"/>
  <c r="Y98" i="58"/>
  <c r="Y99" i="58"/>
  <c r="Y100" i="58"/>
  <c r="Y101" i="58"/>
  <c r="Y102" i="58"/>
  <c r="Y103" i="58"/>
  <c r="Y104" i="58"/>
  <c r="Y105" i="58"/>
  <c r="Y106" i="58"/>
  <c r="Y107" i="58"/>
  <c r="Y2" i="58"/>
  <c r="Y3" i="58"/>
  <c r="Y4" i="58"/>
  <c r="Z7" i="58"/>
  <c r="Z8" i="58"/>
  <c r="Z9" i="58"/>
  <c r="Z10" i="58"/>
  <c r="Z11" i="58"/>
  <c r="Z12" i="58"/>
  <c r="Z13" i="58"/>
  <c r="Z14" i="58"/>
  <c r="Z15" i="58"/>
  <c r="Z16" i="58"/>
  <c r="Z17" i="58"/>
  <c r="Z18" i="58"/>
  <c r="Z19" i="58"/>
  <c r="Z20" i="58"/>
  <c r="Z21" i="58"/>
  <c r="Z22" i="58"/>
  <c r="Z23" i="58"/>
  <c r="Z24" i="58"/>
  <c r="Z25" i="58"/>
  <c r="Z26" i="58"/>
  <c r="Z27" i="58"/>
  <c r="Z28" i="58"/>
  <c r="Z29" i="58"/>
  <c r="Z30" i="58"/>
  <c r="Z31" i="58"/>
  <c r="Z32" i="58"/>
  <c r="Z33" i="58"/>
  <c r="Z34" i="58"/>
  <c r="Z35" i="58"/>
  <c r="Z36" i="58"/>
  <c r="Z37" i="58"/>
  <c r="Z38" i="58"/>
  <c r="Z39" i="58"/>
  <c r="Z40" i="58"/>
  <c r="Z41" i="58"/>
  <c r="Z42" i="58"/>
  <c r="Z43" i="58"/>
  <c r="Z44" i="58"/>
  <c r="Z45" i="58"/>
  <c r="Z46" i="58"/>
  <c r="Z47" i="58"/>
  <c r="Z48" i="58"/>
  <c r="Z49" i="58"/>
  <c r="Z50" i="58"/>
  <c r="Z51" i="58"/>
  <c r="Z52" i="58"/>
  <c r="Z53" i="58"/>
  <c r="Z54" i="58"/>
  <c r="Z55" i="58"/>
  <c r="Z56" i="58"/>
  <c r="Z57" i="58"/>
  <c r="Z58" i="58"/>
  <c r="Z59" i="58"/>
  <c r="Z60" i="58"/>
  <c r="Z61" i="58"/>
  <c r="Z62" i="58"/>
  <c r="Z63" i="58"/>
  <c r="Z64" i="58"/>
  <c r="Z65" i="58"/>
  <c r="Z66" i="58"/>
  <c r="Z67" i="58"/>
  <c r="Z68" i="58"/>
  <c r="Z69" i="58"/>
  <c r="Z70" i="58"/>
  <c r="Z71" i="58"/>
  <c r="Z72" i="58"/>
  <c r="Z73" i="58"/>
  <c r="Z74" i="58"/>
  <c r="Z75" i="58"/>
  <c r="Z76" i="58"/>
  <c r="Z77" i="58"/>
  <c r="Z78" i="58"/>
  <c r="Z79" i="58"/>
  <c r="Z80" i="58"/>
  <c r="Z81" i="58"/>
  <c r="Z82" i="58"/>
  <c r="Z83" i="58"/>
  <c r="Z84" i="58"/>
  <c r="Z85" i="58"/>
  <c r="Z86" i="58"/>
  <c r="Z87" i="58"/>
  <c r="Z88" i="58"/>
  <c r="Z89" i="58"/>
  <c r="Z90" i="58"/>
  <c r="Z91" i="58"/>
  <c r="Z92" i="58"/>
  <c r="Z93" i="58"/>
  <c r="Z94" i="58"/>
  <c r="Z95" i="58"/>
  <c r="Z96" i="58"/>
  <c r="Z97" i="58"/>
  <c r="Z98" i="58"/>
  <c r="Z99" i="58"/>
  <c r="Z100" i="58"/>
  <c r="Z101" i="58"/>
  <c r="Z102" i="58"/>
  <c r="Z103" i="58"/>
  <c r="Z104" i="58"/>
  <c r="Z105" i="58"/>
  <c r="Z106" i="58"/>
  <c r="Z107" i="58"/>
  <c r="Z2" i="58"/>
  <c r="Z3" i="58"/>
  <c r="Z4" i="58"/>
  <c r="AA7" i="58"/>
  <c r="AA8" i="58"/>
  <c r="AA9" i="58"/>
  <c r="AA10" i="58"/>
  <c r="AA11" i="58"/>
  <c r="AA12" i="58"/>
  <c r="AA13" i="58"/>
  <c r="AA14" i="58"/>
  <c r="AA15" i="58"/>
  <c r="AA16" i="58"/>
  <c r="AA17" i="58"/>
  <c r="AA18" i="58"/>
  <c r="AA19" i="58"/>
  <c r="AA20" i="58"/>
  <c r="AA21" i="58"/>
  <c r="AA22" i="58"/>
  <c r="AA23" i="58"/>
  <c r="AA24" i="58"/>
  <c r="AA25" i="58"/>
  <c r="AA26" i="58"/>
  <c r="AA27" i="58"/>
  <c r="AA28" i="58"/>
  <c r="AA29" i="58"/>
  <c r="AA30" i="58"/>
  <c r="AA31" i="58"/>
  <c r="AA32" i="58"/>
  <c r="AA33" i="58"/>
  <c r="AA34" i="58"/>
  <c r="AA35" i="58"/>
  <c r="AA36" i="58"/>
  <c r="AA37" i="58"/>
  <c r="AA38" i="58"/>
  <c r="AA39" i="58"/>
  <c r="AA40" i="58"/>
  <c r="AA41" i="58"/>
  <c r="AA42" i="58"/>
  <c r="AA43" i="58"/>
  <c r="AA44" i="58"/>
  <c r="AA45" i="58"/>
  <c r="AA46" i="58"/>
  <c r="AA47" i="58"/>
  <c r="AA48" i="58"/>
  <c r="AA49" i="58"/>
  <c r="AA50" i="58"/>
  <c r="AA51" i="58"/>
  <c r="AA52" i="58"/>
  <c r="AA53" i="58"/>
  <c r="AA54" i="58"/>
  <c r="AA55" i="58"/>
  <c r="AA56" i="58"/>
  <c r="AA57" i="58"/>
  <c r="AA58" i="58"/>
  <c r="AA59" i="58"/>
  <c r="AA60" i="58"/>
  <c r="AA61" i="58"/>
  <c r="AA62" i="58"/>
  <c r="AA63" i="58"/>
  <c r="AA64" i="58"/>
  <c r="AA65" i="58"/>
  <c r="AA66" i="58"/>
  <c r="AA67" i="58"/>
  <c r="AA68" i="58"/>
  <c r="AA69" i="58"/>
  <c r="AA70" i="58"/>
  <c r="AA71" i="58"/>
  <c r="AA72" i="58"/>
  <c r="AA73" i="58"/>
  <c r="AA74" i="58"/>
  <c r="AA75" i="58"/>
  <c r="AA76" i="58"/>
  <c r="AA77" i="58"/>
  <c r="AA78" i="58"/>
  <c r="AA79" i="58"/>
  <c r="AA80" i="58"/>
  <c r="AA81" i="58"/>
  <c r="AA82" i="58"/>
  <c r="AA83" i="58"/>
  <c r="AA84" i="58"/>
  <c r="AA85" i="58"/>
  <c r="AA86" i="58"/>
  <c r="AA87" i="58"/>
  <c r="AA88" i="58"/>
  <c r="AA89" i="58"/>
  <c r="AA90" i="58"/>
  <c r="AA91" i="58"/>
  <c r="AA92" i="58"/>
  <c r="AA93" i="58"/>
  <c r="AA94" i="58"/>
  <c r="AA95" i="58"/>
  <c r="AA96" i="58"/>
  <c r="AA97" i="58"/>
  <c r="AA98" i="58"/>
  <c r="AA99" i="58"/>
  <c r="AA100" i="58"/>
  <c r="AA101" i="58"/>
  <c r="AA102" i="58"/>
  <c r="AA103" i="58"/>
  <c r="AA104" i="58"/>
  <c r="AA105" i="58"/>
  <c r="AA106" i="58"/>
  <c r="AA107" i="58"/>
  <c r="AA2" i="58"/>
  <c r="AA3" i="58"/>
  <c r="AA4" i="58"/>
  <c r="AB7" i="58"/>
  <c r="AB8" i="58"/>
  <c r="AB9" i="58"/>
  <c r="AB10" i="58"/>
  <c r="AB11" i="58"/>
  <c r="AB12" i="58"/>
  <c r="AB13" i="58"/>
  <c r="AB14" i="58"/>
  <c r="AB15" i="58"/>
  <c r="AB16" i="58"/>
  <c r="AB17" i="58"/>
  <c r="AB18" i="58"/>
  <c r="AB19" i="58"/>
  <c r="AB20" i="58"/>
  <c r="AB21" i="58"/>
  <c r="AB22" i="58"/>
  <c r="AB23" i="58"/>
  <c r="AB24" i="58"/>
  <c r="AB25" i="58"/>
  <c r="AB26" i="58"/>
  <c r="AB27" i="58"/>
  <c r="AB28" i="58"/>
  <c r="AB29" i="58"/>
  <c r="AB30" i="58"/>
  <c r="AB31" i="58"/>
  <c r="AB32" i="58"/>
  <c r="AB33" i="58"/>
  <c r="AB34" i="58"/>
  <c r="AB35" i="58"/>
  <c r="AB36" i="58"/>
  <c r="AB37" i="58"/>
  <c r="AB38" i="58"/>
  <c r="AB39" i="58"/>
  <c r="AB40" i="58"/>
  <c r="AB41" i="58"/>
  <c r="AB42" i="58"/>
  <c r="AB43" i="58"/>
  <c r="AB44" i="58"/>
  <c r="AB45" i="58"/>
  <c r="AB46" i="58"/>
  <c r="AB47" i="58"/>
  <c r="AB48" i="58"/>
  <c r="AB49" i="58"/>
  <c r="AB50" i="58"/>
  <c r="AB51" i="58"/>
  <c r="AB52" i="58"/>
  <c r="AB53" i="58"/>
  <c r="AB54" i="58"/>
  <c r="AB55" i="58"/>
  <c r="AB56" i="58"/>
  <c r="AB57" i="58"/>
  <c r="AB58" i="58"/>
  <c r="AB59" i="58"/>
  <c r="AB60" i="58"/>
  <c r="AB61" i="58"/>
  <c r="AB62" i="58"/>
  <c r="AB63" i="58"/>
  <c r="AB64" i="58"/>
  <c r="AB65" i="58"/>
  <c r="AB66" i="58"/>
  <c r="AB67" i="58"/>
  <c r="AB68" i="58"/>
  <c r="AB69" i="58"/>
  <c r="AB70" i="58"/>
  <c r="AB71" i="58"/>
  <c r="AB72" i="58"/>
  <c r="AB73" i="58"/>
  <c r="AB74" i="58"/>
  <c r="AB75" i="58"/>
  <c r="AB76" i="58"/>
  <c r="AB77" i="58"/>
  <c r="AB78" i="58"/>
  <c r="AB79" i="58"/>
  <c r="AB80" i="58"/>
  <c r="AB81" i="58"/>
  <c r="AB82" i="58"/>
  <c r="AB83" i="58"/>
  <c r="AB84" i="58"/>
  <c r="AB85" i="58"/>
  <c r="AB86" i="58"/>
  <c r="AB87" i="58"/>
  <c r="AB88" i="58"/>
  <c r="AB89" i="58"/>
  <c r="AB90" i="58"/>
  <c r="AB91" i="58"/>
  <c r="AB92" i="58"/>
  <c r="AB93" i="58"/>
  <c r="AB94" i="58"/>
  <c r="AB95" i="58"/>
  <c r="AB96" i="58"/>
  <c r="AB97" i="58"/>
  <c r="AB98" i="58"/>
  <c r="AB99" i="58"/>
  <c r="AB100" i="58"/>
  <c r="AB101" i="58"/>
  <c r="AB102" i="58"/>
  <c r="AB103" i="58"/>
  <c r="AB104" i="58"/>
  <c r="AB105" i="58"/>
  <c r="AB106" i="58"/>
  <c r="AB107" i="58"/>
  <c r="AB2" i="58"/>
  <c r="AB3" i="58"/>
  <c r="AB4" i="58"/>
  <c r="AC7" i="58"/>
  <c r="AC8" i="58"/>
  <c r="AC9" i="58"/>
  <c r="AC10" i="58"/>
  <c r="AC11" i="58"/>
  <c r="AC12" i="58"/>
  <c r="AC13" i="58"/>
  <c r="AC14" i="58"/>
  <c r="AC15" i="58"/>
  <c r="AC16" i="58"/>
  <c r="AC17" i="58"/>
  <c r="AC18" i="58"/>
  <c r="AC19" i="58"/>
  <c r="AC20" i="58"/>
  <c r="AC21" i="58"/>
  <c r="AC22" i="58"/>
  <c r="AC23" i="58"/>
  <c r="AC24" i="58"/>
  <c r="AC25" i="58"/>
  <c r="AC26" i="58"/>
  <c r="AC27" i="58"/>
  <c r="AC28" i="58"/>
  <c r="AC29" i="58"/>
  <c r="AC30" i="58"/>
  <c r="AC31" i="58"/>
  <c r="AC32" i="58"/>
  <c r="AC33" i="58"/>
  <c r="AC34" i="58"/>
  <c r="AC35" i="58"/>
  <c r="AC36" i="58"/>
  <c r="AC37" i="58"/>
  <c r="AC38" i="58"/>
  <c r="AC39" i="58"/>
  <c r="AC40" i="58"/>
  <c r="AC41" i="58"/>
  <c r="AC42" i="58"/>
  <c r="AC43" i="58"/>
  <c r="AC44" i="58"/>
  <c r="AC45" i="58"/>
  <c r="AC46" i="58"/>
  <c r="AC47" i="58"/>
  <c r="AC48" i="58"/>
  <c r="AC49" i="58"/>
  <c r="AC50" i="58"/>
  <c r="AC51" i="58"/>
  <c r="AC52" i="58"/>
  <c r="AC53" i="58"/>
  <c r="AC54" i="58"/>
  <c r="AC55" i="58"/>
  <c r="AC56" i="58"/>
  <c r="AC57" i="58"/>
  <c r="AC58" i="58"/>
  <c r="AC59" i="58"/>
  <c r="AC60" i="58"/>
  <c r="AC61" i="58"/>
  <c r="AC62" i="58"/>
  <c r="AC63" i="58"/>
  <c r="AC64" i="58"/>
  <c r="AC65" i="58"/>
  <c r="AC66" i="58"/>
  <c r="AC67" i="58"/>
  <c r="AC68" i="58"/>
  <c r="AC69" i="58"/>
  <c r="AC70" i="58"/>
  <c r="AC71" i="58"/>
  <c r="AC72" i="58"/>
  <c r="AC73" i="58"/>
  <c r="AC74" i="58"/>
  <c r="AC75" i="58"/>
  <c r="AC76" i="58"/>
  <c r="AC77" i="58"/>
  <c r="AC78" i="58"/>
  <c r="AC79" i="58"/>
  <c r="AC80" i="58"/>
  <c r="AC81" i="58"/>
  <c r="AC82" i="58"/>
  <c r="AC83" i="58"/>
  <c r="AC84" i="58"/>
  <c r="AC85" i="58"/>
  <c r="AC86" i="58"/>
  <c r="AC87" i="58"/>
  <c r="AC88" i="58"/>
  <c r="AC89" i="58"/>
  <c r="AC90" i="58"/>
  <c r="AC91" i="58"/>
  <c r="AC92" i="58"/>
  <c r="AC93" i="58"/>
  <c r="AC94" i="58"/>
  <c r="AC95" i="58"/>
  <c r="AC96" i="58"/>
  <c r="AC97" i="58"/>
  <c r="AC98" i="58"/>
  <c r="AC99" i="58"/>
  <c r="AC100" i="58"/>
  <c r="AC101" i="58"/>
  <c r="AC102" i="58"/>
  <c r="AC103" i="58"/>
  <c r="AC104" i="58"/>
  <c r="AC105" i="58"/>
  <c r="AC106" i="58"/>
  <c r="AC107" i="58"/>
  <c r="AC2" i="58"/>
  <c r="AC3" i="58"/>
  <c r="AC4" i="58"/>
  <c r="AD7" i="58"/>
  <c r="AD8" i="58"/>
  <c r="AD9" i="58"/>
  <c r="AD10" i="58"/>
  <c r="AD11" i="58"/>
  <c r="AD12" i="58"/>
  <c r="AD13" i="58"/>
  <c r="AD14" i="58"/>
  <c r="AD15" i="58"/>
  <c r="AD16" i="58"/>
  <c r="AD17" i="58"/>
  <c r="AD18" i="58"/>
  <c r="AD19" i="58"/>
  <c r="AD20" i="58"/>
  <c r="AD21" i="58"/>
  <c r="AD22" i="58"/>
  <c r="AD23" i="58"/>
  <c r="AD24" i="58"/>
  <c r="AD25" i="58"/>
  <c r="AD26" i="58"/>
  <c r="AD27" i="58"/>
  <c r="AD28" i="58"/>
  <c r="AD29" i="58"/>
  <c r="AD30" i="58"/>
  <c r="AD31" i="58"/>
  <c r="AD32" i="58"/>
  <c r="AD33" i="58"/>
  <c r="AD34" i="58"/>
  <c r="AD35" i="58"/>
  <c r="AD36" i="58"/>
  <c r="AD37" i="58"/>
  <c r="AD38" i="58"/>
  <c r="AD39" i="58"/>
  <c r="AD40" i="58"/>
  <c r="AD41" i="58"/>
  <c r="AD42" i="58"/>
  <c r="AD43" i="58"/>
  <c r="AD44" i="58"/>
  <c r="AD45" i="58"/>
  <c r="AD46" i="58"/>
  <c r="AD47" i="58"/>
  <c r="AD48" i="58"/>
  <c r="AD49" i="58"/>
  <c r="AD50" i="58"/>
  <c r="AD51" i="58"/>
  <c r="AD52" i="58"/>
  <c r="AD53" i="58"/>
  <c r="AD54" i="58"/>
  <c r="AD55" i="58"/>
  <c r="AD56" i="58"/>
  <c r="AD57" i="58"/>
  <c r="AD58" i="58"/>
  <c r="AD59" i="58"/>
  <c r="AD60" i="58"/>
  <c r="AD61" i="58"/>
  <c r="AD62" i="58"/>
  <c r="AD63" i="58"/>
  <c r="AD64" i="58"/>
  <c r="AD65" i="58"/>
  <c r="AD66" i="58"/>
  <c r="AD67" i="58"/>
  <c r="AD68" i="58"/>
  <c r="AD69" i="58"/>
  <c r="AD70" i="58"/>
  <c r="AD71" i="58"/>
  <c r="AD72" i="58"/>
  <c r="AD73" i="58"/>
  <c r="AD74" i="58"/>
  <c r="AD75" i="58"/>
  <c r="AD76" i="58"/>
  <c r="AD77" i="58"/>
  <c r="AD78" i="58"/>
  <c r="AD79" i="58"/>
  <c r="AD80" i="58"/>
  <c r="AD81" i="58"/>
  <c r="AD82" i="58"/>
  <c r="AD83" i="58"/>
  <c r="AD84" i="58"/>
  <c r="AD85" i="58"/>
  <c r="AD86" i="58"/>
  <c r="AD87" i="58"/>
  <c r="AD88" i="58"/>
  <c r="AD89" i="58"/>
  <c r="AD90" i="58"/>
  <c r="AD91" i="58"/>
  <c r="AD92" i="58"/>
  <c r="AD93" i="58"/>
  <c r="AD94" i="58"/>
  <c r="AD95" i="58"/>
  <c r="AD96" i="58"/>
  <c r="AD97" i="58"/>
  <c r="AD98" i="58"/>
  <c r="AD99" i="58"/>
  <c r="AD100" i="58"/>
  <c r="AD101" i="58"/>
  <c r="AD102" i="58"/>
  <c r="AD103" i="58"/>
  <c r="AD104" i="58"/>
  <c r="AD105" i="58"/>
  <c r="AD106" i="58"/>
  <c r="AD107" i="58"/>
  <c r="AD2" i="58"/>
  <c r="AD3" i="58"/>
  <c r="AD4" i="58"/>
  <c r="AE7" i="58"/>
  <c r="AE8" i="58"/>
  <c r="AE9" i="58"/>
  <c r="AE10" i="58"/>
  <c r="AE11" i="58"/>
  <c r="AE12" i="58"/>
  <c r="AE13" i="58"/>
  <c r="AE14" i="58"/>
  <c r="AE15" i="58"/>
  <c r="AE16" i="58"/>
  <c r="AE17" i="58"/>
  <c r="AE18" i="58"/>
  <c r="AE19" i="58"/>
  <c r="AE20" i="58"/>
  <c r="AE21" i="58"/>
  <c r="AE22" i="58"/>
  <c r="AE23" i="58"/>
  <c r="AE24" i="58"/>
  <c r="AE25" i="58"/>
  <c r="AE26" i="58"/>
  <c r="AE27" i="58"/>
  <c r="AE28" i="58"/>
  <c r="AE29" i="58"/>
  <c r="AE30" i="58"/>
  <c r="AE31" i="58"/>
  <c r="AE32" i="58"/>
  <c r="AE33" i="58"/>
  <c r="AE34" i="58"/>
  <c r="AE35" i="58"/>
  <c r="AE36" i="58"/>
  <c r="AE37" i="58"/>
  <c r="AE38" i="58"/>
  <c r="AE39" i="58"/>
  <c r="AE40" i="58"/>
  <c r="AE41" i="58"/>
  <c r="AE42" i="58"/>
  <c r="AE43" i="58"/>
  <c r="AE44" i="58"/>
  <c r="AE45" i="58"/>
  <c r="AE46" i="58"/>
  <c r="AE47" i="58"/>
  <c r="AE48" i="58"/>
  <c r="AE49" i="58"/>
  <c r="AE50" i="58"/>
  <c r="AE51" i="58"/>
  <c r="AE52" i="58"/>
  <c r="AE53" i="58"/>
  <c r="AE54" i="58"/>
  <c r="AE55" i="58"/>
  <c r="AE56" i="58"/>
  <c r="AE57" i="58"/>
  <c r="AE58" i="58"/>
  <c r="AE59" i="58"/>
  <c r="AE60" i="58"/>
  <c r="AE61" i="58"/>
  <c r="AE62" i="58"/>
  <c r="AE63" i="58"/>
  <c r="AE64" i="58"/>
  <c r="AE65" i="58"/>
  <c r="AE66" i="58"/>
  <c r="AE67" i="58"/>
  <c r="AE68" i="58"/>
  <c r="AE69" i="58"/>
  <c r="AE70" i="58"/>
  <c r="AE71" i="58"/>
  <c r="AE72" i="58"/>
  <c r="AE73" i="58"/>
  <c r="AE74" i="58"/>
  <c r="AE75" i="58"/>
  <c r="AE76" i="58"/>
  <c r="AE77" i="58"/>
  <c r="AE78" i="58"/>
  <c r="AE79" i="58"/>
  <c r="AE80" i="58"/>
  <c r="AE81" i="58"/>
  <c r="AE82" i="58"/>
  <c r="AE83" i="58"/>
  <c r="AE84" i="58"/>
  <c r="AE85" i="58"/>
  <c r="AE86" i="58"/>
  <c r="AE87" i="58"/>
  <c r="AE88" i="58"/>
  <c r="AE89" i="58"/>
  <c r="AE90" i="58"/>
  <c r="AE91" i="58"/>
  <c r="AE92" i="58"/>
  <c r="AE93" i="58"/>
  <c r="AE94" i="58"/>
  <c r="AE95" i="58"/>
  <c r="AE96" i="58"/>
  <c r="AE97" i="58"/>
  <c r="AE98" i="58"/>
  <c r="AE99" i="58"/>
  <c r="AE100" i="58"/>
  <c r="AE101" i="58"/>
  <c r="AE102" i="58"/>
  <c r="AE103" i="58"/>
  <c r="AE104" i="58"/>
  <c r="AE105" i="58"/>
  <c r="AE106" i="58"/>
  <c r="AE107" i="58"/>
  <c r="AE2" i="58"/>
  <c r="AE3" i="58"/>
  <c r="AE4" i="58"/>
  <c r="AF7" i="58"/>
  <c r="AF8" i="58"/>
  <c r="AF9" i="58"/>
  <c r="AF10" i="58"/>
  <c r="AF11" i="58"/>
  <c r="AF12" i="58"/>
  <c r="AF13" i="58"/>
  <c r="AF14" i="58"/>
  <c r="AF15" i="58"/>
  <c r="AF16" i="58"/>
  <c r="AF17" i="58"/>
  <c r="AF18" i="58"/>
  <c r="AF19" i="58"/>
  <c r="AF20" i="58"/>
  <c r="AF21" i="58"/>
  <c r="AF22" i="58"/>
  <c r="AF23" i="58"/>
  <c r="AF24" i="58"/>
  <c r="AF25" i="58"/>
  <c r="AF26" i="58"/>
  <c r="AF27" i="58"/>
  <c r="AF28" i="58"/>
  <c r="AF29" i="58"/>
  <c r="AF30" i="58"/>
  <c r="AF31" i="58"/>
  <c r="AF32" i="58"/>
  <c r="AF33" i="58"/>
  <c r="AF34" i="58"/>
  <c r="AF35" i="58"/>
  <c r="AF36" i="58"/>
  <c r="AF37" i="58"/>
  <c r="AF38" i="58"/>
  <c r="AF39" i="58"/>
  <c r="AF40" i="58"/>
  <c r="AF41" i="58"/>
  <c r="AF42" i="58"/>
  <c r="AF43" i="58"/>
  <c r="AF44" i="58"/>
  <c r="AF45" i="58"/>
  <c r="AF46" i="58"/>
  <c r="AF47" i="58"/>
  <c r="AF48" i="58"/>
  <c r="AF49" i="58"/>
  <c r="AF50" i="58"/>
  <c r="AF51" i="58"/>
  <c r="AF52" i="58"/>
  <c r="AF53" i="58"/>
  <c r="AF54" i="58"/>
  <c r="AF55" i="58"/>
  <c r="AF56" i="58"/>
  <c r="AF57" i="58"/>
  <c r="AF58" i="58"/>
  <c r="AF59" i="58"/>
  <c r="AF60" i="58"/>
  <c r="AF61" i="58"/>
  <c r="AF62" i="58"/>
  <c r="AF63" i="58"/>
  <c r="AF64" i="58"/>
  <c r="AF65" i="58"/>
  <c r="AF66" i="58"/>
  <c r="AF67" i="58"/>
  <c r="AF68" i="58"/>
  <c r="AF69" i="58"/>
  <c r="AF70" i="58"/>
  <c r="AF71" i="58"/>
  <c r="AF72" i="58"/>
  <c r="AF73" i="58"/>
  <c r="AF74" i="58"/>
  <c r="AF75" i="58"/>
  <c r="AF76" i="58"/>
  <c r="AF77" i="58"/>
  <c r="AF78" i="58"/>
  <c r="AF79" i="58"/>
  <c r="AF80" i="58"/>
  <c r="AF81" i="58"/>
  <c r="AF82" i="58"/>
  <c r="AF83" i="58"/>
  <c r="AF84" i="58"/>
  <c r="AF85" i="58"/>
  <c r="AF86" i="58"/>
  <c r="AF87" i="58"/>
  <c r="AF88" i="58"/>
  <c r="AF89" i="58"/>
  <c r="AF90" i="58"/>
  <c r="AF91" i="58"/>
  <c r="AF92" i="58"/>
  <c r="AF93" i="58"/>
  <c r="AF94" i="58"/>
  <c r="AF95" i="58"/>
  <c r="AF96" i="58"/>
  <c r="AF97" i="58"/>
  <c r="AF98" i="58"/>
  <c r="AF99" i="58"/>
  <c r="AF100" i="58"/>
  <c r="AF101" i="58"/>
  <c r="AF102" i="58"/>
  <c r="AF103" i="58"/>
  <c r="AF104" i="58"/>
  <c r="AF105" i="58"/>
  <c r="AF106" i="58"/>
  <c r="AF107" i="58"/>
  <c r="AF2" i="58"/>
  <c r="AF3" i="58"/>
  <c r="AF4" i="58"/>
  <c r="AG7" i="58"/>
  <c r="AG8" i="58"/>
  <c r="AG9" i="58"/>
  <c r="AG10" i="58"/>
  <c r="AG11" i="58"/>
  <c r="AG12" i="58"/>
  <c r="AG13" i="58"/>
  <c r="AG14" i="58"/>
  <c r="AG15" i="58"/>
  <c r="AG16" i="58"/>
  <c r="AG17" i="58"/>
  <c r="AG18" i="58"/>
  <c r="AG19" i="58"/>
  <c r="AG20" i="58"/>
  <c r="AG21" i="58"/>
  <c r="AG22" i="58"/>
  <c r="AG23" i="58"/>
  <c r="AG24" i="58"/>
  <c r="AG25" i="58"/>
  <c r="AG26" i="58"/>
  <c r="AG27" i="58"/>
  <c r="AG28" i="58"/>
  <c r="AG29" i="58"/>
  <c r="AG30" i="58"/>
  <c r="AG31" i="58"/>
  <c r="AG32" i="58"/>
  <c r="AG33" i="58"/>
  <c r="AG34" i="58"/>
  <c r="AG35" i="58"/>
  <c r="AG36" i="58"/>
  <c r="AG37" i="58"/>
  <c r="AG38" i="58"/>
  <c r="AG39" i="58"/>
  <c r="AG40" i="58"/>
  <c r="AG41" i="58"/>
  <c r="AG42" i="58"/>
  <c r="AG43" i="58"/>
  <c r="AG44" i="58"/>
  <c r="AG45" i="58"/>
  <c r="AG46" i="58"/>
  <c r="AG47" i="58"/>
  <c r="AG48" i="58"/>
  <c r="AG49" i="58"/>
  <c r="AG50" i="58"/>
  <c r="AG51" i="58"/>
  <c r="AG52" i="58"/>
  <c r="AG53" i="58"/>
  <c r="AG54" i="58"/>
  <c r="AG55" i="58"/>
  <c r="AG56" i="58"/>
  <c r="AG57" i="58"/>
  <c r="AG58" i="58"/>
  <c r="AG59" i="58"/>
  <c r="AG60" i="58"/>
  <c r="AG61" i="58"/>
  <c r="AG62" i="58"/>
  <c r="AG63" i="58"/>
  <c r="AG64" i="58"/>
  <c r="AG65" i="58"/>
  <c r="AG66" i="58"/>
  <c r="AG67" i="58"/>
  <c r="AG68" i="58"/>
  <c r="AG69" i="58"/>
  <c r="AG70" i="58"/>
  <c r="AG71" i="58"/>
  <c r="AG72" i="58"/>
  <c r="AG73" i="58"/>
  <c r="AG74" i="58"/>
  <c r="AG75" i="58"/>
  <c r="AG76" i="58"/>
  <c r="AG77" i="58"/>
  <c r="AG78" i="58"/>
  <c r="AG79" i="58"/>
  <c r="AG80" i="58"/>
  <c r="AG81" i="58"/>
  <c r="AG82" i="58"/>
  <c r="AG83" i="58"/>
  <c r="AG84" i="58"/>
  <c r="AG85" i="58"/>
  <c r="AG86" i="58"/>
  <c r="AG87" i="58"/>
  <c r="AG88" i="58"/>
  <c r="AG89" i="58"/>
  <c r="AG90" i="58"/>
  <c r="AG91" i="58"/>
  <c r="AG92" i="58"/>
  <c r="AG93" i="58"/>
  <c r="AG94" i="58"/>
  <c r="AG95" i="58"/>
  <c r="AG96" i="58"/>
  <c r="AG97" i="58"/>
  <c r="AG98" i="58"/>
  <c r="AG99" i="58"/>
  <c r="AG100" i="58"/>
  <c r="AG101" i="58"/>
  <c r="AG102" i="58"/>
  <c r="AG103" i="58"/>
  <c r="AG104" i="58"/>
  <c r="AG105" i="58"/>
  <c r="AG106" i="58"/>
  <c r="AG107" i="58"/>
  <c r="AG2" i="58"/>
  <c r="AG3" i="58"/>
  <c r="AG4" i="58"/>
  <c r="AH7" i="58"/>
  <c r="AH8" i="58"/>
  <c r="AH9" i="58"/>
  <c r="AH10" i="58"/>
  <c r="AH11" i="58"/>
  <c r="AH12" i="58"/>
  <c r="AH13" i="58"/>
  <c r="AH14" i="58"/>
  <c r="AH15" i="58"/>
  <c r="AH16" i="58"/>
  <c r="AH17" i="58"/>
  <c r="AH18" i="58"/>
  <c r="AH19" i="58"/>
  <c r="AH20" i="58"/>
  <c r="AH21" i="58"/>
  <c r="AH22" i="58"/>
  <c r="AH23" i="58"/>
  <c r="AH24" i="58"/>
  <c r="AH25" i="58"/>
  <c r="AH26" i="58"/>
  <c r="AH27" i="58"/>
  <c r="AH28" i="58"/>
  <c r="AH29" i="58"/>
  <c r="AH30" i="58"/>
  <c r="AH31" i="58"/>
  <c r="AH32" i="58"/>
  <c r="AH33" i="58"/>
  <c r="AH34" i="58"/>
  <c r="AH35" i="58"/>
  <c r="AH36" i="58"/>
  <c r="AH37" i="58"/>
  <c r="AH38" i="58"/>
  <c r="AH39" i="58"/>
  <c r="AH40" i="58"/>
  <c r="AH41" i="58"/>
  <c r="AH42" i="58"/>
  <c r="AH43" i="58"/>
  <c r="AH44" i="58"/>
  <c r="AH45" i="58"/>
  <c r="AH46" i="58"/>
  <c r="AH47" i="58"/>
  <c r="AH48" i="58"/>
  <c r="AH49" i="58"/>
  <c r="AH50" i="58"/>
  <c r="AH51" i="58"/>
  <c r="AH52" i="58"/>
  <c r="AH53" i="58"/>
  <c r="AH54" i="58"/>
  <c r="AH55" i="58"/>
  <c r="AH56" i="58"/>
  <c r="AH57" i="58"/>
  <c r="AH58" i="58"/>
  <c r="AH59" i="58"/>
  <c r="AH60" i="58"/>
  <c r="AH61" i="58"/>
  <c r="AH62" i="58"/>
  <c r="AH63" i="58"/>
  <c r="AH64" i="58"/>
  <c r="AH65" i="58"/>
  <c r="AH66" i="58"/>
  <c r="AH67" i="58"/>
  <c r="AH68" i="58"/>
  <c r="AH69" i="58"/>
  <c r="AH70" i="58"/>
  <c r="AH71" i="58"/>
  <c r="AH72" i="58"/>
  <c r="AH73" i="58"/>
  <c r="AH74" i="58"/>
  <c r="AH75" i="58"/>
  <c r="AH76" i="58"/>
  <c r="AH77" i="58"/>
  <c r="AH78" i="58"/>
  <c r="AH79" i="58"/>
  <c r="AH80" i="58"/>
  <c r="AH81" i="58"/>
  <c r="AH82" i="58"/>
  <c r="AH83" i="58"/>
  <c r="AH84" i="58"/>
  <c r="AH85" i="58"/>
  <c r="AH86" i="58"/>
  <c r="AH87" i="58"/>
  <c r="AH88" i="58"/>
  <c r="AH89" i="58"/>
  <c r="AH90" i="58"/>
  <c r="AH91" i="58"/>
  <c r="AH92" i="58"/>
  <c r="AH93" i="58"/>
  <c r="AH94" i="58"/>
  <c r="AH95" i="58"/>
  <c r="AH96" i="58"/>
  <c r="AH97" i="58"/>
  <c r="AH98" i="58"/>
  <c r="AH99" i="58"/>
  <c r="AH100" i="58"/>
  <c r="AH101" i="58"/>
  <c r="AH102" i="58"/>
  <c r="AH103" i="58"/>
  <c r="AH104" i="58"/>
  <c r="AH105" i="58"/>
  <c r="AH106" i="58"/>
  <c r="AH107" i="58"/>
  <c r="AH2" i="58"/>
  <c r="AH3" i="58"/>
  <c r="AH4" i="58"/>
  <c r="AI7" i="58"/>
  <c r="AI8" i="58"/>
  <c r="AI9" i="58"/>
  <c r="AI10" i="58"/>
  <c r="AI11" i="58"/>
  <c r="AI12" i="58"/>
  <c r="AI13" i="58"/>
  <c r="AI14" i="58"/>
  <c r="AI15" i="58"/>
  <c r="AI16" i="58"/>
  <c r="AI17" i="58"/>
  <c r="AI18" i="58"/>
  <c r="AI19" i="58"/>
  <c r="AI20" i="58"/>
  <c r="AI21" i="58"/>
  <c r="AI22" i="58"/>
  <c r="AI23" i="58"/>
  <c r="AI24" i="58"/>
  <c r="AI25" i="58"/>
  <c r="AI26" i="58"/>
  <c r="AI27" i="58"/>
  <c r="AI28" i="58"/>
  <c r="AI29" i="58"/>
  <c r="AI30" i="58"/>
  <c r="AI31" i="58"/>
  <c r="AI32" i="58"/>
  <c r="AI33" i="58"/>
  <c r="AI34" i="58"/>
  <c r="AI35" i="58"/>
  <c r="AI36" i="58"/>
  <c r="AI37" i="58"/>
  <c r="AI38" i="58"/>
  <c r="AI39" i="58"/>
  <c r="AI40" i="58"/>
  <c r="AI41" i="58"/>
  <c r="AI42" i="58"/>
  <c r="AI43" i="58"/>
  <c r="AI44" i="58"/>
  <c r="AI45" i="58"/>
  <c r="AI46" i="58"/>
  <c r="AI47" i="58"/>
  <c r="AI48" i="58"/>
  <c r="AI49" i="58"/>
  <c r="AI50" i="58"/>
  <c r="AI51" i="58"/>
  <c r="AI52" i="58"/>
  <c r="AI53" i="58"/>
  <c r="AI54" i="58"/>
  <c r="AI55" i="58"/>
  <c r="AI56" i="58"/>
  <c r="AI57" i="58"/>
  <c r="AI58" i="58"/>
  <c r="AI59" i="58"/>
  <c r="AI60" i="58"/>
  <c r="AI61" i="58"/>
  <c r="AI62" i="58"/>
  <c r="AI63" i="58"/>
  <c r="AI64" i="58"/>
  <c r="AI65" i="58"/>
  <c r="AI66" i="58"/>
  <c r="AI67" i="58"/>
  <c r="AI68" i="58"/>
  <c r="AI69" i="58"/>
  <c r="AI70" i="58"/>
  <c r="AI71" i="58"/>
  <c r="AI72" i="58"/>
  <c r="AI73" i="58"/>
  <c r="AI74" i="58"/>
  <c r="AI75" i="58"/>
  <c r="AI76" i="58"/>
  <c r="AI77" i="58"/>
  <c r="AI78" i="58"/>
  <c r="AI79" i="58"/>
  <c r="AI80" i="58"/>
  <c r="AI81" i="58"/>
  <c r="AI82" i="58"/>
  <c r="AI83" i="58"/>
  <c r="AI84" i="58"/>
  <c r="AI85" i="58"/>
  <c r="AI86" i="58"/>
  <c r="AI87" i="58"/>
  <c r="AI88" i="58"/>
  <c r="AI89" i="58"/>
  <c r="AI90" i="58"/>
  <c r="AI91" i="58"/>
  <c r="AI92" i="58"/>
  <c r="AI93" i="58"/>
  <c r="AI94" i="58"/>
  <c r="AI95" i="58"/>
  <c r="AI96" i="58"/>
  <c r="AI97" i="58"/>
  <c r="AI98" i="58"/>
  <c r="AI99" i="58"/>
  <c r="AI100" i="58"/>
  <c r="AI101" i="58"/>
  <c r="AI102" i="58"/>
  <c r="AI103" i="58"/>
  <c r="AI104" i="58"/>
  <c r="AI105" i="58"/>
  <c r="AI106" i="58"/>
  <c r="AI107" i="58"/>
  <c r="AI2" i="58"/>
  <c r="AI3" i="58"/>
  <c r="AI4" i="58"/>
  <c r="AJ7" i="58"/>
  <c r="AJ8" i="58"/>
  <c r="AJ9" i="58"/>
  <c r="AJ10" i="58"/>
  <c r="AJ11" i="58"/>
  <c r="AJ12" i="58"/>
  <c r="AJ13" i="58"/>
  <c r="AJ14" i="58"/>
  <c r="AJ15" i="58"/>
  <c r="AJ16" i="58"/>
  <c r="AJ17" i="58"/>
  <c r="AJ18" i="58"/>
  <c r="AJ19" i="58"/>
  <c r="AJ20" i="58"/>
  <c r="AJ21" i="58"/>
  <c r="AJ22" i="58"/>
  <c r="AJ23" i="58"/>
  <c r="AJ24" i="58"/>
  <c r="AJ25" i="58"/>
  <c r="AJ26" i="58"/>
  <c r="AJ27" i="58"/>
  <c r="AJ28" i="58"/>
  <c r="AJ29" i="58"/>
  <c r="AJ30" i="58"/>
  <c r="AJ31" i="58"/>
  <c r="AJ32" i="58"/>
  <c r="AJ33" i="58"/>
  <c r="AJ34" i="58"/>
  <c r="AJ35" i="58"/>
  <c r="AJ36" i="58"/>
  <c r="AJ37" i="58"/>
  <c r="AJ38" i="58"/>
  <c r="AJ39" i="58"/>
  <c r="AJ40" i="58"/>
  <c r="AJ41" i="58"/>
  <c r="AJ42" i="58"/>
  <c r="AJ43" i="58"/>
  <c r="AJ44" i="58"/>
  <c r="AJ45" i="58"/>
  <c r="AJ46" i="58"/>
  <c r="AJ47" i="58"/>
  <c r="AJ48" i="58"/>
  <c r="AJ49" i="58"/>
  <c r="AJ50" i="58"/>
  <c r="AJ51" i="58"/>
  <c r="AJ52" i="58"/>
  <c r="AJ53" i="58"/>
  <c r="AJ54" i="58"/>
  <c r="AJ55" i="58"/>
  <c r="AJ56" i="58"/>
  <c r="AJ57" i="58"/>
  <c r="AJ58" i="58"/>
  <c r="AJ59" i="58"/>
  <c r="AJ60" i="58"/>
  <c r="AJ61" i="58"/>
  <c r="AJ62" i="58"/>
  <c r="AJ63" i="58"/>
  <c r="AJ64" i="58"/>
  <c r="AJ65" i="58"/>
  <c r="AJ66" i="58"/>
  <c r="AJ67" i="58"/>
  <c r="AJ68" i="58"/>
  <c r="AJ69" i="58"/>
  <c r="AJ70" i="58"/>
  <c r="AJ71" i="58"/>
  <c r="AJ72" i="58"/>
  <c r="AJ73" i="58"/>
  <c r="AJ74" i="58"/>
  <c r="AJ75" i="58"/>
  <c r="AJ76" i="58"/>
  <c r="AJ77" i="58"/>
  <c r="AJ78" i="58"/>
  <c r="AJ79" i="58"/>
  <c r="AJ80" i="58"/>
  <c r="AJ81" i="58"/>
  <c r="AJ82" i="58"/>
  <c r="AJ83" i="58"/>
  <c r="AJ84" i="58"/>
  <c r="AJ85" i="58"/>
  <c r="AJ86" i="58"/>
  <c r="AJ87" i="58"/>
  <c r="AJ88" i="58"/>
  <c r="AJ89" i="58"/>
  <c r="AJ90" i="58"/>
  <c r="AJ91" i="58"/>
  <c r="AJ92" i="58"/>
  <c r="AJ93" i="58"/>
  <c r="AJ94" i="58"/>
  <c r="AJ95" i="58"/>
  <c r="AJ96" i="58"/>
  <c r="AJ97" i="58"/>
  <c r="AJ98" i="58"/>
  <c r="AJ99" i="58"/>
  <c r="AJ100" i="58"/>
  <c r="AJ101" i="58"/>
  <c r="AJ102" i="58"/>
  <c r="AJ103" i="58"/>
  <c r="AJ104" i="58"/>
  <c r="AJ105" i="58"/>
  <c r="AJ106" i="58"/>
  <c r="AJ107" i="58"/>
  <c r="AJ2" i="58"/>
  <c r="AJ3" i="58"/>
  <c r="AJ4" i="58"/>
  <c r="AK7" i="58"/>
  <c r="AK8" i="58"/>
  <c r="AK9" i="58"/>
  <c r="AK10" i="58"/>
  <c r="AK11" i="58"/>
  <c r="AK12" i="58"/>
  <c r="AK13" i="58"/>
  <c r="AK14" i="58"/>
  <c r="AK15" i="58"/>
  <c r="AK16" i="58"/>
  <c r="AK17" i="58"/>
  <c r="AK18" i="58"/>
  <c r="AK19" i="58"/>
  <c r="AK20" i="58"/>
  <c r="AK21" i="58"/>
  <c r="AK22" i="58"/>
  <c r="AK23" i="58"/>
  <c r="AK24" i="58"/>
  <c r="AK25" i="58"/>
  <c r="AK26" i="58"/>
  <c r="AK27" i="58"/>
  <c r="AK28" i="58"/>
  <c r="AK29" i="58"/>
  <c r="AK30" i="58"/>
  <c r="AK31" i="58"/>
  <c r="AK32" i="58"/>
  <c r="AK33" i="58"/>
  <c r="AK34" i="58"/>
  <c r="AK35" i="58"/>
  <c r="AK36" i="58"/>
  <c r="AK37" i="58"/>
  <c r="AK38" i="58"/>
  <c r="AK39" i="58"/>
  <c r="AK40" i="58"/>
  <c r="AK41" i="58"/>
  <c r="AK42" i="58"/>
  <c r="AK43" i="58"/>
  <c r="AK44" i="58"/>
  <c r="AK45" i="58"/>
  <c r="AK46" i="58"/>
  <c r="AK47" i="58"/>
  <c r="AK48" i="58"/>
  <c r="AK49" i="58"/>
  <c r="AK50" i="58"/>
  <c r="AK51" i="58"/>
  <c r="AK52" i="58"/>
  <c r="AK53" i="58"/>
  <c r="AK54" i="58"/>
  <c r="AK55" i="58"/>
  <c r="AK56" i="58"/>
  <c r="AK57" i="58"/>
  <c r="AK58" i="58"/>
  <c r="AK59" i="58"/>
  <c r="AK60" i="58"/>
  <c r="AK61" i="58"/>
  <c r="AK62" i="58"/>
  <c r="AK63" i="58"/>
  <c r="AK64" i="58"/>
  <c r="AK65" i="58"/>
  <c r="AK66" i="58"/>
  <c r="AK67" i="58"/>
  <c r="AK68" i="58"/>
  <c r="AK69" i="58"/>
  <c r="AK70" i="58"/>
  <c r="AK71" i="58"/>
  <c r="AK72" i="58"/>
  <c r="AK73" i="58"/>
  <c r="AK74" i="58"/>
  <c r="AK75" i="58"/>
  <c r="AK76" i="58"/>
  <c r="AK77" i="58"/>
  <c r="AK78" i="58"/>
  <c r="AK79" i="58"/>
  <c r="AK80" i="58"/>
  <c r="AK81" i="58"/>
  <c r="AK82" i="58"/>
  <c r="AK83" i="58"/>
  <c r="AK84" i="58"/>
  <c r="AK85" i="58"/>
  <c r="AK86" i="58"/>
  <c r="AK87" i="58"/>
  <c r="AK88" i="58"/>
  <c r="AK89" i="58"/>
  <c r="AK90" i="58"/>
  <c r="AK91" i="58"/>
  <c r="AK92" i="58"/>
  <c r="AK93" i="58"/>
  <c r="AK94" i="58"/>
  <c r="AK95" i="58"/>
  <c r="AK96" i="58"/>
  <c r="AK97" i="58"/>
  <c r="AK98" i="58"/>
  <c r="AK99" i="58"/>
  <c r="AK100" i="58"/>
  <c r="AK101" i="58"/>
  <c r="AK102" i="58"/>
  <c r="AK103" i="58"/>
  <c r="AK104" i="58"/>
  <c r="AK105" i="58"/>
  <c r="AK106" i="58"/>
  <c r="AK107" i="58"/>
  <c r="AK2" i="58"/>
  <c r="AK3" i="58"/>
  <c r="AK4" i="58"/>
  <c r="R106" i="58"/>
  <c r="R107" i="58"/>
  <c r="AW22" i="47"/>
  <c r="AW23" i="47"/>
  <c r="AY23" i="47"/>
  <c r="T7" i="58"/>
  <c r="T8" i="58"/>
  <c r="T9" i="58"/>
  <c r="T10" i="58"/>
  <c r="T11" i="58"/>
  <c r="T12" i="58"/>
  <c r="T13" i="58"/>
  <c r="T14" i="58"/>
  <c r="T15" i="58"/>
  <c r="T16" i="58"/>
  <c r="T17" i="58"/>
  <c r="T18" i="58"/>
  <c r="T19" i="58"/>
  <c r="T20" i="58"/>
  <c r="T21" i="58"/>
  <c r="T22" i="58"/>
  <c r="T23" i="58"/>
  <c r="T24" i="58"/>
  <c r="T25" i="58"/>
  <c r="T26" i="58"/>
  <c r="T27" i="58"/>
  <c r="T28" i="58"/>
  <c r="T29" i="58"/>
  <c r="T30" i="58"/>
  <c r="T31" i="58"/>
  <c r="T32" i="58"/>
  <c r="T33" i="58"/>
  <c r="T34" i="58"/>
  <c r="T35" i="58"/>
  <c r="T36" i="58"/>
  <c r="T37" i="58"/>
  <c r="T38" i="58"/>
  <c r="T39" i="58"/>
  <c r="T40" i="58"/>
  <c r="T41" i="58"/>
  <c r="T42" i="58"/>
  <c r="T43" i="58"/>
  <c r="T44" i="58"/>
  <c r="T45" i="58"/>
  <c r="T46" i="58"/>
  <c r="T47" i="58"/>
  <c r="T48" i="58"/>
  <c r="T49" i="58"/>
  <c r="T50" i="58"/>
  <c r="T51" i="58"/>
  <c r="T52" i="58"/>
  <c r="T53" i="58"/>
  <c r="T54" i="58"/>
  <c r="T55" i="58"/>
  <c r="T56" i="58"/>
  <c r="T57" i="58"/>
  <c r="T58" i="58"/>
  <c r="T59" i="58"/>
  <c r="T60" i="58"/>
  <c r="T61" i="58"/>
  <c r="T62" i="58"/>
  <c r="T63" i="58"/>
  <c r="T64" i="58"/>
  <c r="T65" i="58"/>
  <c r="T66" i="58"/>
  <c r="T67" i="58"/>
  <c r="T68" i="58"/>
  <c r="T69" i="58"/>
  <c r="T70" i="58"/>
  <c r="T71" i="58"/>
  <c r="T72" i="58"/>
  <c r="T73" i="58"/>
  <c r="T74" i="58"/>
  <c r="T75" i="58"/>
  <c r="T76" i="58"/>
  <c r="T77" i="58"/>
  <c r="T78" i="58"/>
  <c r="T79" i="58"/>
  <c r="T80" i="58"/>
  <c r="T81" i="58"/>
  <c r="T82" i="58"/>
  <c r="T83" i="58"/>
  <c r="T84" i="58"/>
  <c r="T85" i="58"/>
  <c r="T86" i="58"/>
  <c r="T87" i="58"/>
  <c r="T88" i="58"/>
  <c r="T89" i="58"/>
  <c r="T90" i="58"/>
  <c r="T91" i="58"/>
  <c r="T92" i="58"/>
  <c r="T93" i="58"/>
  <c r="T94" i="58"/>
  <c r="T95" i="58"/>
  <c r="T96" i="58"/>
  <c r="T97" i="58"/>
  <c r="T98" i="58"/>
  <c r="T99" i="58"/>
  <c r="T100" i="58"/>
  <c r="T101" i="58"/>
  <c r="T102" i="58"/>
  <c r="T103" i="58"/>
  <c r="T104" i="58"/>
  <c r="T105" i="58"/>
  <c r="T106" i="58"/>
  <c r="T107" i="58"/>
  <c r="T2" i="58"/>
  <c r="T3" i="58"/>
  <c r="T4" i="58"/>
  <c r="S7" i="58"/>
  <c r="S8" i="58"/>
  <c r="S9" i="58"/>
  <c r="S10" i="58"/>
  <c r="S11" i="58"/>
  <c r="S12" i="58"/>
  <c r="S13" i="58"/>
  <c r="S14" i="58"/>
  <c r="S15" i="58"/>
  <c r="S16" i="58"/>
  <c r="S17" i="58"/>
  <c r="S18" i="58"/>
  <c r="S19" i="58"/>
  <c r="S20" i="58"/>
  <c r="S21" i="58"/>
  <c r="S22" i="58"/>
  <c r="S23" i="58"/>
  <c r="S24" i="58"/>
  <c r="S25" i="58"/>
  <c r="S26" i="58"/>
  <c r="S27" i="58"/>
  <c r="S28" i="58"/>
  <c r="S29" i="58"/>
  <c r="S30" i="58"/>
  <c r="S31" i="58"/>
  <c r="S32" i="58"/>
  <c r="S33" i="58"/>
  <c r="S34" i="58"/>
  <c r="S35" i="58"/>
  <c r="S36" i="58"/>
  <c r="S37" i="58"/>
  <c r="S38" i="58"/>
  <c r="S39" i="58"/>
  <c r="S40" i="58"/>
  <c r="S41" i="58"/>
  <c r="S42" i="58"/>
  <c r="S43" i="58"/>
  <c r="S44" i="58"/>
  <c r="S45" i="58"/>
  <c r="S46" i="58"/>
  <c r="S47" i="58"/>
  <c r="S48" i="58"/>
  <c r="S49" i="58"/>
  <c r="S50" i="58"/>
  <c r="S51" i="58"/>
  <c r="S52" i="58"/>
  <c r="S53" i="58"/>
  <c r="S54" i="58"/>
  <c r="S55" i="58"/>
  <c r="S56" i="58"/>
  <c r="S57" i="58"/>
  <c r="S58" i="58"/>
  <c r="S59" i="58"/>
  <c r="S60" i="58"/>
  <c r="S61" i="58"/>
  <c r="S62" i="58"/>
  <c r="S63" i="58"/>
  <c r="S64" i="58"/>
  <c r="S65" i="58"/>
  <c r="S66" i="58"/>
  <c r="S67" i="58"/>
  <c r="S68" i="58"/>
  <c r="S69" i="58"/>
  <c r="S70" i="58"/>
  <c r="S71" i="58"/>
  <c r="S72" i="58"/>
  <c r="S73" i="58"/>
  <c r="S74" i="58"/>
  <c r="S75" i="58"/>
  <c r="S76" i="58"/>
  <c r="S77" i="58"/>
  <c r="S78" i="58"/>
  <c r="S79" i="58"/>
  <c r="S80" i="58"/>
  <c r="S81" i="58"/>
  <c r="S82" i="58"/>
  <c r="S83" i="58"/>
  <c r="S84" i="58"/>
  <c r="S85" i="58"/>
  <c r="S86" i="58"/>
  <c r="S87" i="58"/>
  <c r="S88" i="58"/>
  <c r="S89" i="58"/>
  <c r="S90" i="58"/>
  <c r="S91" i="58"/>
  <c r="S92" i="58"/>
  <c r="S93" i="58"/>
  <c r="S94" i="58"/>
  <c r="S95" i="58"/>
  <c r="S96" i="58"/>
  <c r="S97" i="58"/>
  <c r="S98" i="58"/>
  <c r="S99" i="58"/>
  <c r="S100" i="58"/>
  <c r="S101" i="58"/>
  <c r="S102" i="58"/>
  <c r="S103" i="58"/>
  <c r="S104" i="58"/>
  <c r="S105" i="58"/>
  <c r="S106" i="58"/>
  <c r="S107" i="58"/>
  <c r="S2" i="58"/>
  <c r="S3" i="58"/>
  <c r="S4" i="58"/>
  <c r="R7" i="58"/>
  <c r="R8" i="58"/>
  <c r="R9" i="58"/>
  <c r="R10" i="58"/>
  <c r="R11" i="58"/>
  <c r="R12" i="58"/>
  <c r="R13" i="58"/>
  <c r="R14" i="58"/>
  <c r="R15" i="58"/>
  <c r="R16" i="58"/>
  <c r="R17" i="58"/>
  <c r="R18" i="58"/>
  <c r="R19" i="58"/>
  <c r="R20" i="58"/>
  <c r="R21" i="58"/>
  <c r="R22" i="58"/>
  <c r="R23" i="58"/>
  <c r="R24" i="58"/>
  <c r="R25" i="58"/>
  <c r="R26" i="58"/>
  <c r="R27" i="58"/>
  <c r="R28" i="58"/>
  <c r="R29" i="58"/>
  <c r="R30" i="58"/>
  <c r="R31" i="58"/>
  <c r="R32" i="58"/>
  <c r="R33" i="58"/>
  <c r="R34" i="58"/>
  <c r="R35" i="58"/>
  <c r="R36" i="58"/>
  <c r="R37" i="58"/>
  <c r="R38" i="58"/>
  <c r="R39" i="58"/>
  <c r="R40" i="58"/>
  <c r="R41" i="58"/>
  <c r="R42" i="58"/>
  <c r="R43" i="58"/>
  <c r="R44" i="58"/>
  <c r="R45" i="58"/>
  <c r="R46" i="58"/>
  <c r="R47" i="58"/>
  <c r="R48" i="58"/>
  <c r="R49" i="58"/>
  <c r="R50" i="58"/>
  <c r="R51" i="58"/>
  <c r="R52" i="58"/>
  <c r="R53" i="58"/>
  <c r="R54" i="58"/>
  <c r="R55" i="58"/>
  <c r="R56" i="58"/>
  <c r="R57" i="58"/>
  <c r="R58" i="58"/>
  <c r="R59" i="58"/>
  <c r="R60" i="58"/>
  <c r="R61" i="58"/>
  <c r="R62" i="58"/>
  <c r="R63" i="58"/>
  <c r="R64" i="58"/>
  <c r="R65" i="58"/>
  <c r="R66" i="58"/>
  <c r="R67" i="58"/>
  <c r="R68" i="58"/>
  <c r="R69" i="58"/>
  <c r="R70" i="58"/>
  <c r="R71" i="58"/>
  <c r="R72" i="58"/>
  <c r="R73" i="58"/>
  <c r="R74" i="58"/>
  <c r="R75" i="58"/>
  <c r="R76" i="58"/>
  <c r="R77" i="58"/>
  <c r="R78" i="58"/>
  <c r="R79" i="58"/>
  <c r="R80" i="58"/>
  <c r="R81" i="58"/>
  <c r="R82" i="58"/>
  <c r="R83" i="58"/>
  <c r="R84" i="58"/>
  <c r="R85" i="58"/>
  <c r="R86" i="58"/>
  <c r="R87" i="58"/>
  <c r="R88" i="58"/>
  <c r="R89" i="58"/>
  <c r="R90" i="58"/>
  <c r="R91" i="58"/>
  <c r="R92" i="58"/>
  <c r="R93" i="58"/>
  <c r="R94" i="58"/>
  <c r="R95" i="58"/>
  <c r="R96" i="58"/>
  <c r="R97" i="58"/>
  <c r="R98" i="58"/>
  <c r="R99" i="58"/>
  <c r="R100" i="58"/>
  <c r="R101" i="58"/>
  <c r="R102" i="58"/>
  <c r="R103" i="58"/>
  <c r="R104" i="58"/>
  <c r="R105" i="58"/>
  <c r="F5" i="58"/>
</calcChain>
</file>

<file path=xl/sharedStrings.xml><?xml version="1.0" encoding="utf-8"?>
<sst xmlns="http://schemas.openxmlformats.org/spreadsheetml/2006/main" count="9831" uniqueCount="1631">
  <si>
    <t>Age:</t>
  </si>
  <si>
    <t>Annual pre tax income:</t>
  </si>
  <si>
    <t>Total Value of your cash and liquid investments:</t>
  </si>
  <si>
    <t>Help us get to know you better, your information is private:</t>
  </si>
  <si>
    <t>Both Equally</t>
  </si>
  <si>
    <t>Sell all of your investments</t>
  </si>
  <si>
    <t>Buy more at a cheaper price</t>
  </si>
  <si>
    <t>Weights</t>
  </si>
  <si>
    <t xml:space="preserve">Age </t>
  </si>
  <si>
    <t>Lower Bound</t>
  </si>
  <si>
    <t>Upper Bound</t>
  </si>
  <si>
    <t>Income</t>
  </si>
  <si>
    <t>Net Worth</t>
  </si>
  <si>
    <t>Alternative</t>
  </si>
  <si>
    <t>Equities</t>
  </si>
  <si>
    <t>SUM</t>
  </si>
  <si>
    <t>Sum</t>
  </si>
  <si>
    <t>Which of the following describes your household?</t>
  </si>
  <si>
    <t>Dual income, no dependents</t>
  </si>
  <si>
    <t>Fixed Income</t>
  </si>
  <si>
    <t>Alternative Investments</t>
  </si>
  <si>
    <t>Stock markets can be volatile. If your portfolio lost 10% in a month during a market decline, what would you do?</t>
  </si>
  <si>
    <t>Adj. for Income</t>
  </si>
  <si>
    <t>Adj. for Net Worth</t>
  </si>
  <si>
    <t>Natural Resources</t>
  </si>
  <si>
    <t>Real Estate</t>
  </si>
  <si>
    <t>Emerging Market Bonds</t>
  </si>
  <si>
    <t>Gold</t>
  </si>
  <si>
    <t>Name</t>
  </si>
  <si>
    <t>Symbol</t>
  </si>
  <si>
    <t>Expense Ratio</t>
  </si>
  <si>
    <t>Inception Date</t>
  </si>
  <si>
    <t>Avg. Exp. Ratio of similar funds</t>
  </si>
  <si>
    <t>Dividend</t>
  </si>
  <si>
    <t>US Equities</t>
  </si>
  <si>
    <t>TIPS</t>
  </si>
  <si>
    <t>Emerging Markets Fixed Income</t>
  </si>
  <si>
    <t>Cash</t>
  </si>
  <si>
    <t>Date</t>
  </si>
  <si>
    <t>Volume</t>
  </si>
  <si>
    <t>Adj Close</t>
  </si>
  <si>
    <t>HPR</t>
  </si>
  <si>
    <t>Annualized</t>
  </si>
  <si>
    <t>1+HPR</t>
  </si>
  <si>
    <t>Risk</t>
  </si>
  <si>
    <t>Sharpe Ratio</t>
  </si>
  <si>
    <t>WTB3MS</t>
  </si>
  <si>
    <t>observation_date</t>
  </si>
  <si>
    <t>Decimalized</t>
  </si>
  <si>
    <t>1 YR</t>
  </si>
  <si>
    <t>5 YR</t>
  </si>
  <si>
    <t>3 YR</t>
  </si>
  <si>
    <t>Geometric Return</t>
  </si>
  <si>
    <t>VTV</t>
  </si>
  <si>
    <t>VTI</t>
  </si>
  <si>
    <t>VOE</t>
  </si>
  <si>
    <t>1. Check VOE and VTI data</t>
  </si>
  <si>
    <t>VBR</t>
  </si>
  <si>
    <t>VEA</t>
  </si>
  <si>
    <t>VWO</t>
  </si>
  <si>
    <t>VIG</t>
  </si>
  <si>
    <t>MUB</t>
  </si>
  <si>
    <t>VTIP</t>
  </si>
  <si>
    <t>EMB</t>
  </si>
  <si>
    <t>LQD</t>
  </si>
  <si>
    <t>VNQ</t>
  </si>
  <si>
    <t>VNQI</t>
  </si>
  <si>
    <t>EMRE</t>
  </si>
  <si>
    <t>2. Double check EMRE data</t>
  </si>
  <si>
    <t>XLE</t>
  </si>
  <si>
    <t>GLD</t>
  </si>
  <si>
    <t>BIL</t>
  </si>
  <si>
    <t>RF</t>
  </si>
  <si>
    <t>ETF</t>
  </si>
  <si>
    <t>Start Date</t>
  </si>
  <si>
    <t>End Date</t>
  </si>
  <si>
    <t>Geo Annualized</t>
  </si>
  <si>
    <t>SR Annualized</t>
  </si>
  <si>
    <t>Avg. Annualized</t>
  </si>
  <si>
    <t xml:space="preserve">Annualized Volatility </t>
  </si>
  <si>
    <t>Annualized Sharpe Ratio</t>
  </si>
  <si>
    <t>Annualized Vol</t>
  </si>
  <si>
    <t>ETF PARAMETERS</t>
  </si>
  <si>
    <t>Correlation Matrix</t>
  </si>
  <si>
    <t>Portfolio</t>
  </si>
  <si>
    <t>3. See if you can get black sholes options model to get implied volatilty on ETFs</t>
  </si>
  <si>
    <t xml:space="preserve">Annaulized Volatility </t>
  </si>
  <si>
    <t xml:space="preserve">Expected Return: </t>
  </si>
  <si>
    <t>Portfolio Risk:</t>
  </si>
  <si>
    <t>Equally Weighted</t>
  </si>
  <si>
    <t>Variance</t>
  </si>
  <si>
    <t>CoVar Matrix</t>
  </si>
  <si>
    <t>Wi*Wj</t>
  </si>
  <si>
    <t>(Wi*Wj)*CoVar(WiWj)</t>
  </si>
  <si>
    <t>Gross Sum</t>
  </si>
  <si>
    <t>Net Sum</t>
  </si>
  <si>
    <t>Strategice Asset Class</t>
  </si>
  <si>
    <t>Tactical Asset Class</t>
  </si>
  <si>
    <t>Optimal Allocation</t>
  </si>
  <si>
    <t>Strategic Asset Class</t>
  </si>
  <si>
    <t xml:space="preserve">Dividend </t>
  </si>
  <si>
    <t>US Government Bonds</t>
  </si>
  <si>
    <t>US Corporate Bonds</t>
  </si>
  <si>
    <t>Emerging Market Equities</t>
  </si>
  <si>
    <t>Allocation</t>
  </si>
  <si>
    <t>Strategic Class</t>
  </si>
  <si>
    <t>Tactical Class</t>
  </si>
  <si>
    <t>Foreign Developed Equities</t>
  </si>
  <si>
    <t>4. How are these portfolios compare to competitors expectations</t>
  </si>
  <si>
    <t>5. Find out difference between implied CoVar and implied correlation</t>
  </si>
  <si>
    <t>CoVariance Vector</t>
  </si>
  <si>
    <t>Geometric Mean or Mean (pick one)</t>
  </si>
  <si>
    <t>μ Annualized</t>
  </si>
  <si>
    <t>6 Add diversification ratios</t>
  </si>
  <si>
    <t>GM Annualized</t>
  </si>
  <si>
    <t>7. Create glossary</t>
  </si>
  <si>
    <t>Sharpe Ratio:</t>
  </si>
  <si>
    <t>8. Add beta risks (CAPM)</t>
  </si>
  <si>
    <t>Portfolio Weight</t>
  </si>
  <si>
    <t>9. Monte Carlo Simulation use this link</t>
  </si>
  <si>
    <t xml:space="preserve"> https://www.youtube.com/watch?v=kJu537_2DuM</t>
  </si>
  <si>
    <t>10. Create chart with stacked column tactical&gt; ETFs</t>
  </si>
  <si>
    <t>11 Turn charts into pivot charts</t>
  </si>
  <si>
    <t>ETFs</t>
  </si>
  <si>
    <t>Discount</t>
  </si>
  <si>
    <t>Lists</t>
  </si>
  <si>
    <t>Utility</t>
  </si>
  <si>
    <t>12. Avenues for diversificaiton</t>
  </si>
  <si>
    <t>Maximize Return</t>
  </si>
  <si>
    <t>Minimize Risk</t>
  </si>
  <si>
    <t>Single income, no dependents</t>
  </si>
  <si>
    <t xml:space="preserve">Single income, at least one dependent </t>
  </si>
  <si>
    <t xml:space="preserve">Dual income, at least one dependent </t>
  </si>
  <si>
    <t>Retired or financially Independent</t>
  </si>
  <si>
    <t>Sell worst performing stocks</t>
  </si>
  <si>
    <t>Do nothing, keep all of your stocks</t>
  </si>
  <si>
    <t>Risk Tolerance Assesment</t>
  </si>
  <si>
    <t>x</t>
  </si>
  <si>
    <t>Run Maximize Expected Return</t>
  </si>
  <si>
    <t>Run Minimize Portfolio Risk</t>
  </si>
  <si>
    <t>Run Maximize Sharpe Ratio</t>
  </si>
  <si>
    <t>13. Get savings information for rest of ETFs</t>
  </si>
  <si>
    <t>Skew</t>
  </si>
  <si>
    <t>Kurtosis</t>
  </si>
  <si>
    <t xml:space="preserve">Utility can always be increased, albeit marginally, by getting higher return or lower risk. Fourth, utility does not indicate or measure satisfaction. It can be useful only in ranking various investments. For example, a portfolio with a utility of 4 is not necessarily two times better than a portfolio with a utility of 2. The portfolio with a utility of 4 could increase our happiness 10 times or just marginally. But we do prefer a portfolio with a utility of 4 to a portfolio with a utility of 2. </t>
  </si>
  <si>
    <t>The risk aversion coefficient, A, is greater than zero for a risk-averse investor.</t>
  </si>
  <si>
    <t>Capital Allocation Line</t>
  </si>
  <si>
    <t>Cash Weight</t>
  </si>
  <si>
    <t>Return</t>
  </si>
  <si>
    <t xml:space="preserve">Capital Allocation Line: </t>
  </si>
  <si>
    <t xml:space="preserve">Cash Allocation: </t>
  </si>
  <si>
    <t>Adjusted Allocation</t>
  </si>
  <si>
    <t>Grand Total</t>
  </si>
  <si>
    <t>Total</t>
  </si>
  <si>
    <t>Cash Adjusted</t>
  </si>
  <si>
    <t>Portfolio Allocations</t>
  </si>
  <si>
    <t>Asset Allocation</t>
  </si>
  <si>
    <t>Portfolio Allocation</t>
  </si>
  <si>
    <t>Portfolio Allocatoin</t>
  </si>
  <si>
    <t xml:space="preserve">Thank you for providing your infomtion. Based on your results, we cutomized  the best portfolio that meets your needs and investment objectives. </t>
  </si>
  <si>
    <t>Your asset allocation helps you diversifty away ideosyncratic risks while maintaining a balance of captial growth and preservation.</t>
  </si>
  <si>
    <t>Your portfolio gives you diversified exposure to stocks, bonds, real estate, and commodities on a global scale…                            Each asset class is subdivided into multiple categories that allow you to track a wide range of sectors and geographic locations</t>
  </si>
  <si>
    <t xml:space="preserve">Interested in real estate? Our portfolios give you exposure to real estate around the world as part of your alternative investments asset class.  Invest in real estate companies in the United States, Developed countries, or Emerging Markets. </t>
  </si>
  <si>
    <t>We've identified a risk coefficient that measures your willingniess and capacity to take risk. Your risk tolerance determines how much you want to invest in riskier asset classes and geographic locations.</t>
  </si>
  <si>
    <t>Expected Total Return</t>
  </si>
  <si>
    <t>Total Portfolio Risk</t>
  </si>
  <si>
    <t>Cash Adjusted CoVar Vector</t>
  </si>
  <si>
    <t>Total Sharpe Ratio:</t>
  </si>
  <si>
    <t>Total Var</t>
  </si>
  <si>
    <t>Risk and Return for US Asset Classes by Decade (%)</t>
  </si>
  <si>
    <t>Small company stocks</t>
  </si>
  <si>
    <t>Large company Stocks</t>
  </si>
  <si>
    <t>Long-term corporate bonds</t>
  </si>
  <si>
    <t>Long-term government bonds</t>
  </si>
  <si>
    <t>Treasury bills</t>
  </si>
  <si>
    <t>Inflation</t>
  </si>
  <si>
    <t>1930s</t>
  </si>
  <si>
    <t>1940s</t>
  </si>
  <si>
    <t>1950s</t>
  </si>
  <si>
    <t>1960s</t>
  </si>
  <si>
    <t>1970s</t>
  </si>
  <si>
    <t>1980s</t>
  </si>
  <si>
    <t>1990s</t>
  </si>
  <si>
    <t>2000s</t>
  </si>
  <si>
    <t>1926-2008</t>
  </si>
  <si>
    <t>Correlation Among US Assets and International Stocks (1970-2008)</t>
  </si>
  <si>
    <t>Series</t>
  </si>
  <si>
    <t>International Stocks</t>
  </si>
  <si>
    <t>US large compnay stocks</t>
  </si>
  <si>
    <t>US small company stocks</t>
  </si>
  <si>
    <t>US long-term corporate bonds</t>
  </si>
  <si>
    <t>US long-term Treausry bonds</t>
  </si>
  <si>
    <t>US T-bills</t>
  </si>
  <si>
    <t>US inflation</t>
  </si>
  <si>
    <t>Liquidity</t>
  </si>
  <si>
    <t>Price</t>
  </si>
  <si>
    <t>Avg. Vol</t>
  </si>
  <si>
    <t>ETFdb Category</t>
  </si>
  <si>
    <t>Annual Dividend Rate</t>
  </si>
  <si>
    <t>Dividend Date</t>
  </si>
  <si>
    <t>Annual Dividend Yield %</t>
  </si>
  <si>
    <t>Beta</t>
  </si>
  <si>
    <t># of Holdings</t>
  </si>
  <si>
    <t>% In Top 10</t>
  </si>
  <si>
    <t>Expenses</t>
  </si>
  <si>
    <t>Performance</t>
  </si>
  <si>
    <t>Volatility</t>
  </si>
  <si>
    <t>ScoreDividend</t>
  </si>
  <si>
    <t>Concentration</t>
  </si>
  <si>
    <t>Overall</t>
  </si>
  <si>
    <t>iShares J.P. Morgan USD Emerging Markets Bond ETF</t>
  </si>
  <si>
    <t>Emerging Markets Bonds</t>
  </si>
  <si>
    <t>n/a</t>
  </si>
  <si>
    <t>A+</t>
  </si>
  <si>
    <t>C+</t>
  </si>
  <si>
    <t>A-</t>
  </si>
  <si>
    <t>A</t>
  </si>
  <si>
    <t>B</t>
  </si>
  <si>
    <t>PCY</t>
  </si>
  <si>
    <t>PowerShares Emerging Markets Sovereign Debt Portfolio ETF</t>
  </si>
  <si>
    <t>EMLC</t>
  </si>
  <si>
    <t>VanEck Vectors J.P. Morgan EM Local Currency Bond ETF</t>
  </si>
  <si>
    <t>B-</t>
  </si>
  <si>
    <t>VWOB</t>
  </si>
  <si>
    <t>Vanguard Emerging Markets Government Bond ETF</t>
  </si>
  <si>
    <t>B+</t>
  </si>
  <si>
    <t>LEMB</t>
  </si>
  <si>
    <t>iShares Emerging Markets Local Currency Bond ETF</t>
  </si>
  <si>
    <t>C</t>
  </si>
  <si>
    <t>HYEM</t>
  </si>
  <si>
    <t>VanEck Vectors Emerging Markets High Yield Bond ETF</t>
  </si>
  <si>
    <t>High Yield Bonds</t>
  </si>
  <si>
    <t>EBND</t>
  </si>
  <si>
    <t>SPDR Barclays Emerging Markets Local Bond ETF</t>
  </si>
  <si>
    <t>EMHY</t>
  </si>
  <si>
    <t>iShares Emerging Markets High Yield Bond ETF</t>
  </si>
  <si>
    <t>CEMB</t>
  </si>
  <si>
    <t>iShares Emerging Markets Corporate Bond ETF</t>
  </si>
  <si>
    <t>EMAG</t>
  </si>
  <si>
    <t>VanEck Vectors Emerging Markets Aggregate Bond ETF</t>
  </si>
  <si>
    <t>IGEM</t>
  </si>
  <si>
    <t>VanEck Vectors EM Investment Grade + BB Rated USD Sovereign Bond ETF</t>
  </si>
  <si>
    <t>EMCD</t>
  </si>
  <si>
    <t>SPDR BofA Merrill Lynch Emerging Markets Corporate Bond ETF</t>
  </si>
  <si>
    <t>CBON</t>
  </si>
  <si>
    <t>VanEck Vectors ChinaAMC China Bond ETF</t>
  </si>
  <si>
    <t>EMSH</t>
  </si>
  <si>
    <t>ProShares Short Term USD Emerging Markets Bond</t>
  </si>
  <si>
    <t>EMIH</t>
  </si>
  <si>
    <t>Deutsche X-trackers Emerging Markets Bond - Interest Rate Hedged ETF</t>
  </si>
  <si>
    <t>PFEM</t>
  </si>
  <si>
    <t>PowerShares Fundamental Emerging Markets Local Debt Portfolio ETF</t>
  </si>
  <si>
    <t>Tactical Asset Classes</t>
  </si>
  <si>
    <t>Global Real Estate</t>
  </si>
  <si>
    <t>Guggenheim Emerging Markets Real Estate ETF</t>
  </si>
  <si>
    <t>Guggenheim S&amp;P 500 Equal Weight Real Estate ETF</t>
  </si>
  <si>
    <t>EWRE</t>
  </si>
  <si>
    <t>Tierra XP Latin America Real Estate ETF</t>
  </si>
  <si>
    <t>LARE</t>
  </si>
  <si>
    <t>Deutsche X-trackers Dow Jones Hedged International Real Estate ETF</t>
  </si>
  <si>
    <t>DBRE</t>
  </si>
  <si>
    <t>Leveraged Real Estate</t>
  </si>
  <si>
    <t>ETRACS Monthly Pay 2x Leveraged Dow Jones International Real Estate ETN</t>
  </si>
  <si>
    <t>RWXL</t>
  </si>
  <si>
    <t>Short Real Estate ETF</t>
  </si>
  <si>
    <t>REK</t>
  </si>
  <si>
    <t>Wilshire US REIT ETF</t>
  </si>
  <si>
    <t>WREI</t>
  </si>
  <si>
    <t>ETRACS Monthly Pay 2xLeveraged Mortgage REIT ETN Series B ETF</t>
  </si>
  <si>
    <t>MRRL</t>
  </si>
  <si>
    <t>Direxion Daily Real Estate Bear 3x Shares ETF</t>
  </si>
  <si>
    <t>DRV</t>
  </si>
  <si>
    <t>X-Links Monthly Pay 2xLeveraged Mortgage REIT ETN</t>
  </si>
  <si>
    <t>REML</t>
  </si>
  <si>
    <t>ETRACS Monthly Pay 2xLeveraged MSCI US REIT Index ETN</t>
  </si>
  <si>
    <t>LRET</t>
  </si>
  <si>
    <t>UltraShort Real Estate ETF</t>
  </si>
  <si>
    <t>SRS</t>
  </si>
  <si>
    <t>Guggenheim China Real Estate ETF</t>
  </si>
  <si>
    <t>TAO</t>
  </si>
  <si>
    <t>First Trust FTSE EPRA/NAREIT Developed Markets Real Estate Index Fund</t>
  </si>
  <si>
    <t>FFR</t>
  </si>
  <si>
    <t>iShares Europe Developed Real Estate ETF</t>
  </si>
  <si>
    <t>IFEU</t>
  </si>
  <si>
    <t>iShares Real Estate 50 ETF</t>
  </si>
  <si>
    <t>FTY</t>
  </si>
  <si>
    <t>Daily Real Estate Bull 3x Shares ETF</t>
  </si>
  <si>
    <t>DRN</t>
  </si>
  <si>
    <t>IQ US Real Estate Small Cap ETF</t>
  </si>
  <si>
    <t>ROOF</t>
  </si>
  <si>
    <t>WisdomTree Global ex-U.S. Real Estate Fund</t>
  </si>
  <si>
    <t>DRW</t>
  </si>
  <si>
    <t>Cohen &amp; Steers Global Realty Majors ETF</t>
  </si>
  <si>
    <t>GRI</t>
  </si>
  <si>
    <t>VanEck Vectors Mortgage REIT Income ETF</t>
  </si>
  <si>
    <t>MORT</t>
  </si>
  <si>
    <t>iShares International Developed Property ETF</t>
  </si>
  <si>
    <t>WPS</t>
  </si>
  <si>
    <t>Ultra Real Estate ETF</t>
  </si>
  <si>
    <t>URE</t>
  </si>
  <si>
    <t>FlexShares Global Quality Real Estate Index Fund</t>
  </si>
  <si>
    <t>GQRE</t>
  </si>
  <si>
    <t>FIDELITY MSCI REAL ESTATE INDEX ETF</t>
  </si>
  <si>
    <t>FREL</t>
  </si>
  <si>
    <t>PowerShares KBW Premium Yield Equity REIT Portfolio ETF</t>
  </si>
  <si>
    <t>KBWY</t>
  </si>
  <si>
    <t>ETRACS Monthly Pay 2xLeveraged Mortgage REIT ETN</t>
  </si>
  <si>
    <t>MORL</t>
  </si>
  <si>
    <t>First Trust S&amp;P REIT Index Fund</t>
  </si>
  <si>
    <t>FRI</t>
  </si>
  <si>
    <t>iShares Residential Real Estate Capped ETF</t>
  </si>
  <si>
    <t>REZ</t>
  </si>
  <si>
    <t>iShares International Developed Real Estate ETF</t>
  </si>
  <si>
    <t>IFGL</t>
  </si>
  <si>
    <t>iShares Mortgage Real Estate Capped ETF</t>
  </si>
  <si>
    <t>REM</t>
  </si>
  <si>
    <t>SPDR Dow Jones Global Real Estate ETF</t>
  </si>
  <si>
    <t>RWO</t>
  </si>
  <si>
    <t>Schwab U.S. REIT ETF</t>
  </si>
  <si>
    <t>SCHH</t>
  </si>
  <si>
    <t>Vanguard Global ex-U.S. Real Estate ETF</t>
  </si>
  <si>
    <t>SPDR Dow Jones REIT ETF</t>
  </si>
  <si>
    <t>RWR</t>
  </si>
  <si>
    <t>iShares Cohen &amp; Steers REIT ETF</t>
  </si>
  <si>
    <t>ICF</t>
  </si>
  <si>
    <t>SPDR Dow Jones International Real Estate ETF</t>
  </si>
  <si>
    <t>RWX</t>
  </si>
  <si>
    <t>iShares U.S. Real Estate ETF</t>
  </si>
  <si>
    <t>IYR</t>
  </si>
  <si>
    <t>Vanguard REIT ETF</t>
  </si>
  <si>
    <t>iShares iBoxx $ Investment Grade Corporate Bond ETF</t>
  </si>
  <si>
    <t>Corporate Bonds</t>
  </si>
  <si>
    <t>VCSH</t>
  </si>
  <si>
    <t>Vanguard Short-Term Corporate Bond ETF</t>
  </si>
  <si>
    <t>CSJ</t>
  </si>
  <si>
    <t>iShares 1-3 Year Credit Bond ETF</t>
  </si>
  <si>
    <t>VCIT</t>
  </si>
  <si>
    <t>Vanguard Intermediate-Term Corporate Bond ETF</t>
  </si>
  <si>
    <t>CIU</t>
  </si>
  <si>
    <t>iShares Intermediate Credit Bond ETF</t>
  </si>
  <si>
    <t>SCPB</t>
  </si>
  <si>
    <t>SPDR Barclays Capital Short Term Corporate Bond ETF</t>
  </si>
  <si>
    <t>ITR</t>
  </si>
  <si>
    <t>SPDR Barclays Intermediate Term Corporate Bond ETF</t>
  </si>
  <si>
    <t>VCLT</t>
  </si>
  <si>
    <t>Vanguard Long-Term Corporate Bond ETF</t>
  </si>
  <si>
    <t>CLY</t>
  </si>
  <si>
    <t>iShares 10+ Year Credit Bond ETF</t>
  </si>
  <si>
    <t>CORP</t>
  </si>
  <si>
    <t>PIMCO Investment Grade Corporate Bond Index Exchange-Traded Fund</t>
  </si>
  <si>
    <t>SLQD</t>
  </si>
  <si>
    <t>iShares 0-5 Year Investment Grade Corporate Bond ETF</t>
  </si>
  <si>
    <t>LWC</t>
  </si>
  <si>
    <t>SPDR Barclays Capital Long Term Corporate Bond ETF</t>
  </si>
  <si>
    <t>IGHG</t>
  </si>
  <si>
    <t>Investment Grade Interest Rate Hedged ETF</t>
  </si>
  <si>
    <t>QLTA</t>
  </si>
  <si>
    <t>iShares Aaa - A Rated Corporate Bond ETF</t>
  </si>
  <si>
    <t>PFIG</t>
  </si>
  <si>
    <t>PowerShares Fundamental Investment Grade Corporate Bond Portfolio ETF</t>
  </si>
  <si>
    <t>SKOR</t>
  </si>
  <si>
    <t>FlexShares Credit-Scored US Corporate Bond Index Fund</t>
  </si>
  <si>
    <t>CBND</t>
  </si>
  <si>
    <t>SPDR Barclays Capital Issuer Scored Corporate Bond ETF</t>
  </si>
  <si>
    <t>LDRI</t>
  </si>
  <si>
    <t>PowerShares LadderRite 0-5 Year Corporate Bond Portfolio ETF</t>
  </si>
  <si>
    <t>LKOR</t>
  </si>
  <si>
    <t>FlexShares Credit-Scored US Long Corporate Bond Index Fund</t>
  </si>
  <si>
    <t>IGIH</t>
  </si>
  <si>
    <t>Deutsche X-trackers Investment Grade Bond - Interest Rate Hedged ETF</t>
  </si>
  <si>
    <t>IGU</t>
  </si>
  <si>
    <t>Ultra Investment Grade Corporate ETF</t>
  </si>
  <si>
    <t>Leveraged Bonds</t>
  </si>
  <si>
    <t>IGS</t>
  </si>
  <si>
    <t>Short Investment Grade Corporate ETF</t>
  </si>
  <si>
    <t>Inverse Bonds</t>
  </si>
  <si>
    <t>EFA</t>
  </si>
  <si>
    <t>iShares MSCI EAFE ETF</t>
  </si>
  <si>
    <t>Foreign Large Cap Equities</t>
  </si>
  <si>
    <t>Vanguard FTSE Developed Markets ETF</t>
  </si>
  <si>
    <t>IEFA</t>
  </si>
  <si>
    <t>iShares Core MSCI EAFE ETF</t>
  </si>
  <si>
    <t>EFAV</t>
  </si>
  <si>
    <t>iShares MSCI EAFE Minimum Volatility ETF</t>
  </si>
  <si>
    <t>SCHF</t>
  </si>
  <si>
    <t>Schwab International Equity ETF</t>
  </si>
  <si>
    <t>HEFA</t>
  </si>
  <si>
    <t>iShares Currency Hedged MSCI EAFE ETF</t>
  </si>
  <si>
    <t>DWM</t>
  </si>
  <si>
    <t>WisdomTree International Equity Fund</t>
  </si>
  <si>
    <t>DOL</t>
  </si>
  <si>
    <t>WisdomTree International LargeCap Dividend Fund</t>
  </si>
  <si>
    <t>URTH</t>
  </si>
  <si>
    <t>iShares MSCI World ETF</t>
  </si>
  <si>
    <t>Global Equities</t>
  </si>
  <si>
    <t>DTH</t>
  </si>
  <si>
    <t>WisdomTree International High Dividend Fund</t>
  </si>
  <si>
    <t>PIZ</t>
  </si>
  <si>
    <t>PowerShares DWA Developed Markets Momentum Portfolio ETF</t>
  </si>
  <si>
    <t>TOK</t>
  </si>
  <si>
    <t>iShares MSCI Kokusai ETF</t>
  </si>
  <si>
    <t>ADRD</t>
  </si>
  <si>
    <t>BLDRS Developed Markets 100 ADR Index Fund</t>
  </si>
  <si>
    <t>KLDW</t>
  </si>
  <si>
    <t>Gavekal Knowledge Leaders Developed World ETF</t>
  </si>
  <si>
    <t>CIZ</t>
  </si>
  <si>
    <t>Victory CEMP Developed Enhanced Volatility Wtd Index ETF</t>
  </si>
  <si>
    <t>RODM</t>
  </si>
  <si>
    <t>Lattice Developed Markets (ex-US) Strategy ETF</t>
  </si>
  <si>
    <t>IDHQ</t>
  </si>
  <si>
    <t>PowerShares S&amp;P International Developed High Quality Portfolio ETF</t>
  </si>
  <si>
    <t>CIL</t>
  </si>
  <si>
    <t>Victory CEMP International Volatility Wtd Index ETF</t>
  </si>
  <si>
    <t>FCFI</t>
  </si>
  <si>
    <t>TrimTabs International Free-Cash-Flow ETF</t>
  </si>
  <si>
    <t>HEFV</t>
  </si>
  <si>
    <t>iShares Currency Hedged MSCI EAFE Minimum Volatility ETF</t>
  </si>
  <si>
    <t>TLDH</t>
  </si>
  <si>
    <t>FlexShares Currency Hedged Morningstar DM ex-US Factor Tilt Index Fund</t>
  </si>
  <si>
    <t>DEEF</t>
  </si>
  <si>
    <t>Deutsche X-trackers FTSE Developed ex U.S. Enhanced Beta ETF</t>
  </si>
  <si>
    <t>DEFA</t>
  </si>
  <si>
    <t>iShares Adaptive Currency Hedged MSCI EAFE ETF</t>
  </si>
  <si>
    <t>MFLA</t>
  </si>
  <si>
    <t>iPath Long Enhanced MSCI EAFE Index ETN</t>
  </si>
  <si>
    <t>Leveraged Equities</t>
  </si>
  <si>
    <t>HACV</t>
  </si>
  <si>
    <t>iShares Currency Hedged MSCI ACWI Minimum Volatility ETF</t>
  </si>
  <si>
    <t>Vanguard FTSE Emerging Markets ETF</t>
  </si>
  <si>
    <t>Emerging Markets Equities</t>
  </si>
  <si>
    <t>EEM</t>
  </si>
  <si>
    <t>iShares MSCI Emerging Markets ETF</t>
  </si>
  <si>
    <t>IEMG</t>
  </si>
  <si>
    <t>iShares Core MSCI Emerging Markets ETF</t>
  </si>
  <si>
    <t>EEMV</t>
  </si>
  <si>
    <t>iShares MSCI Emerging Markets Minimum Volatility ETF</t>
  </si>
  <si>
    <t>SCHE</t>
  </si>
  <si>
    <t>Schwab Emerging Markets Equity ETF</t>
  </si>
  <si>
    <t>DEM</t>
  </si>
  <si>
    <t>WisdomTree Emerging Markets High Dividend Fund</t>
  </si>
  <si>
    <t>DGS</t>
  </si>
  <si>
    <t>WisdomTree Emerging Markets SmallCap Dividend Fund</t>
  </si>
  <si>
    <t>GEM</t>
  </si>
  <si>
    <t>Goldman Sachs ActiveBeta Emerging Markets Equity ETF</t>
  </si>
  <si>
    <t>ECON</t>
  </si>
  <si>
    <t>EGShares Emerging Markets Consumer ETF</t>
  </si>
  <si>
    <t>Consumer Staples Equities</t>
  </si>
  <si>
    <t>FNDE</t>
  </si>
  <si>
    <t>Schwab Fundamental Emerging Markets Large Company Index ETF</t>
  </si>
  <si>
    <t>PXH</t>
  </si>
  <si>
    <t>PowerShares FTSE RAFI Emerging Markets Portfolio ETF</t>
  </si>
  <si>
    <t>EWX</t>
  </si>
  <si>
    <t>SPDR S&amp;P Emerging Markets Small Cap ETF</t>
  </si>
  <si>
    <t>EDIV</t>
  </si>
  <si>
    <t>SPDR S&amp;P Emerging Markets Dividend ETF</t>
  </si>
  <si>
    <t>TLTE</t>
  </si>
  <si>
    <t>FlexShares Morningstar Emerging Markets Factor Tilt Index Fund</t>
  </si>
  <si>
    <t>EELV</t>
  </si>
  <si>
    <t>PowerShares S&amp;P Emerging Markets Low Volatility Portfolio ETF</t>
  </si>
  <si>
    <t>DVYE</t>
  </si>
  <si>
    <t>iShares Emerging Markets Dividend ETF</t>
  </si>
  <si>
    <t>EUM</t>
  </si>
  <si>
    <t>Short MSCI Emerging Markets ETF</t>
  </si>
  <si>
    <t>Inverse Equities</t>
  </si>
  <si>
    <t>GMM</t>
  </si>
  <si>
    <t>SPDR S&amp;P Emerging Markets ETF</t>
  </si>
  <si>
    <t>EDC</t>
  </si>
  <si>
    <t>Direxion Daily Emerging Markets Bull 3x Shares ETF</t>
  </si>
  <si>
    <t>BKF</t>
  </si>
  <si>
    <t>iShares MSCI BRIC ETF</t>
  </si>
  <si>
    <t>EDZ</t>
  </si>
  <si>
    <t>Direxion Daily Emerging Markets Bear 3x Shares ETF</t>
  </si>
  <si>
    <t>PIE</t>
  </si>
  <si>
    <t>PowerShares DWA Emerging Markets Momentum Portfolio ETF</t>
  </si>
  <si>
    <t>HEEM</t>
  </si>
  <si>
    <t>iShares Currency Hedged MSCI Emerging Markets ETF</t>
  </si>
  <si>
    <t>DBEM</t>
  </si>
  <si>
    <t>Deutsche X-trackers MSCI Emerging Markets Hedged Equity ETF</t>
  </si>
  <si>
    <t>ADRE</t>
  </si>
  <si>
    <t>BLDRS Emerging Markets 50 ADR Index Fund</t>
  </si>
  <si>
    <t>FEM</t>
  </si>
  <si>
    <t>First Trust Emerging Markets AlphaDEX Fund</t>
  </si>
  <si>
    <t>EEMS</t>
  </si>
  <si>
    <t>iShares MSCI Emerging Markets Small-Cap ETF</t>
  </si>
  <si>
    <t>EEB</t>
  </si>
  <si>
    <t>Guggenheim BRIC ETF</t>
  </si>
  <si>
    <t>QEMM</t>
  </si>
  <si>
    <t>SPDR MSCI Emerging Markets Quality Mix ETF</t>
  </si>
  <si>
    <t>FEMS</t>
  </si>
  <si>
    <t>First Trust Emerging Markets Small Cap AlphaDEX Fund</t>
  </si>
  <si>
    <t>BBRC</t>
  </si>
  <si>
    <t>EG Shares Beyond BRICs ETF</t>
  </si>
  <si>
    <t>BIK</t>
  </si>
  <si>
    <t>SPDR S&amp;P BRIC 40 ETF</t>
  </si>
  <si>
    <t>EMIF</t>
  </si>
  <si>
    <t>iShares Emerging Markets Infrastructure ETF</t>
  </si>
  <si>
    <t>Utilities Equities</t>
  </si>
  <si>
    <t>EEV</t>
  </si>
  <si>
    <t>UltraShort MSCI Emerging Markets ETF</t>
  </si>
  <si>
    <t>JPEM</t>
  </si>
  <si>
    <t>JPMorgan Diversified Return Emerging Markets Equity ETF</t>
  </si>
  <si>
    <t>DGRE</t>
  </si>
  <si>
    <t>WisdomTree Emerging Markets Quality Dividend Growth Fund</t>
  </si>
  <si>
    <t>TLEH</t>
  </si>
  <si>
    <t>FlexShares Currency Hedged Morningstar EM Factor Tilt Index Fund</t>
  </si>
  <si>
    <t>EMGF</t>
  </si>
  <si>
    <t>iShares FactorSelect MSCI Emerging ETF</t>
  </si>
  <si>
    <t>FLQE</t>
  </si>
  <si>
    <t>Franklin LibertyQ Emerging Markets ETF</t>
  </si>
  <si>
    <t>EET</t>
  </si>
  <si>
    <t>Ultra MSCI Emerging Markets ETF</t>
  </si>
  <si>
    <t>ROAM</t>
  </si>
  <si>
    <t>Lattice Emerging Markets Strategy ETF</t>
  </si>
  <si>
    <t>PXR</t>
  </si>
  <si>
    <t>PowerShares Emerging Markets Infrastructure Portfolio ETF</t>
  </si>
  <si>
    <t>EMQQ</t>
  </si>
  <si>
    <t>Emerging Markets Internet &amp; eCommerce ETF</t>
  </si>
  <si>
    <t>EDOG</t>
  </si>
  <si>
    <t>ALPS Emerging Sector Dividend Dogs ETF</t>
  </si>
  <si>
    <t>HILO</t>
  </si>
  <si>
    <t>EGShares EM Quality Dividend ETF</t>
  </si>
  <si>
    <t>EMSO</t>
  </si>
  <si>
    <t>EG Shares EM Stretegic Opportunities ETF</t>
  </si>
  <si>
    <t>EMCG</t>
  </si>
  <si>
    <t>WisdomTree Emerging Markets Consumer Growth Fund</t>
  </si>
  <si>
    <t>CEZ</t>
  </si>
  <si>
    <t>Victory CEMP Emerging Market Volatility Wtd Index ETF</t>
  </si>
  <si>
    <t>EWEM</t>
  </si>
  <si>
    <t>Guggenheim MSCI Emerging Markets Equal Country Weight ETF</t>
  </si>
  <si>
    <t>XCEM</t>
  </si>
  <si>
    <t>EG Shares EM Core ex-China ETF</t>
  </si>
  <si>
    <t>EMSD</t>
  </si>
  <si>
    <t>WisdomTree Strong Dollar Emerging Markets Equity Fund</t>
  </si>
  <si>
    <t>BICK</t>
  </si>
  <si>
    <t>BICK Index Fund</t>
  </si>
  <si>
    <t>EMDV</t>
  </si>
  <si>
    <t>MSCI Emerging Markets Dividend Growers ETF</t>
  </si>
  <si>
    <t>EDBI</t>
  </si>
  <si>
    <t>Legg Mason Emerging Markets Diversified Core ETF</t>
  </si>
  <si>
    <t>HEMV</t>
  </si>
  <si>
    <t>iShares Currency Hedged MSCI EM Minimum Volatility ETF</t>
  </si>
  <si>
    <t>ESGE</t>
  </si>
  <si>
    <t>iShares MSCI EM ESG Select ETF</t>
  </si>
  <si>
    <t>KLEM</t>
  </si>
  <si>
    <t>Gavekal Knowledge Leaders Emerging Markets ETF</t>
  </si>
  <si>
    <t>EMCR</t>
  </si>
  <si>
    <t>EG Shares Emerging Markets Core ETF</t>
  </si>
  <si>
    <t>SDEM</t>
  </si>
  <si>
    <t>SuperDividend Emerging Markets ETF</t>
  </si>
  <si>
    <t>EMHZ</t>
  </si>
  <si>
    <t>iShares MSCI Emerging Markets Horizon ETF</t>
  </si>
  <si>
    <t>GHE</t>
  </si>
  <si>
    <t>REX Gold Hedged FTSE Emerging Markets ETF</t>
  </si>
  <si>
    <t>DVEM</t>
  </si>
  <si>
    <t>WisdomTree Emerging Markets Dividend Fund</t>
  </si>
  <si>
    <t>EMBB</t>
  </si>
  <si>
    <t>SPDR MSCI EM Beyond BRIC ETF</t>
  </si>
  <si>
    <t>DEMG</t>
  </si>
  <si>
    <t>Deutsche X-trackers FTSE Emerging Comprehensive Factor</t>
  </si>
  <si>
    <t>XSOE</t>
  </si>
  <si>
    <t>WisdomTree Emerging Markets ex-State-Owned Enterprises Fund</t>
  </si>
  <si>
    <t>HDEE</t>
  </si>
  <si>
    <t>Deutsche X-trackers MSCI Emerging Markets High Dividend Yield Hedged Equity ETF</t>
  </si>
  <si>
    <t>EMFT</t>
  </si>
  <si>
    <t>SPDR MSCI EM 50 ETF</t>
  </si>
  <si>
    <t>KEMP</t>
  </si>
  <si>
    <t>KraneShares FTSE Emerging Markets Plus ETF</t>
  </si>
  <si>
    <t>EMSA</t>
  </si>
  <si>
    <t>iPath Short Enhanced MSCI Emerging Markets Index ETN</t>
  </si>
  <si>
    <t>EEHB</t>
  </si>
  <si>
    <t>PowerShares S&amp;P Emerging Markets High Beta Portfolio ETF</t>
  </si>
  <si>
    <t>EMLB</t>
  </si>
  <si>
    <t>iPathÂ® Long Enhanced MSCI Emerging Markets Index ETN</t>
  </si>
  <si>
    <t>LLEM</t>
  </si>
  <si>
    <t>Direxion Daily FTSE Emerging Markets Bull 1.25x Shares ETF</t>
  </si>
  <si>
    <t>EYLD</t>
  </si>
  <si>
    <t>Cambria Emerging Shareholder Yield ETF</t>
  </si>
  <si>
    <t>SHY</t>
  </si>
  <si>
    <t>iShares 1-3 Year Treasury Bond ETF</t>
  </si>
  <si>
    <t>Government Bonds</t>
  </si>
  <si>
    <t>IEF</t>
  </si>
  <si>
    <t>iShares 7-10 Year Treasury Bond ETF</t>
  </si>
  <si>
    <t>TLT</t>
  </si>
  <si>
    <t>iShares 20+ Year Treasury Bond ETF</t>
  </si>
  <si>
    <t>IEI</t>
  </si>
  <si>
    <t>iShares 3-7 Year Treasury Bond ETF</t>
  </si>
  <si>
    <t>SHV</t>
  </si>
  <si>
    <t>iShares Short Treasury Bond ETF</t>
  </si>
  <si>
    <t>Money Market</t>
  </si>
  <si>
    <t>GOVT</t>
  </si>
  <si>
    <t>iShares Core U.S. Treasury Bond ETF</t>
  </si>
  <si>
    <t>TBT</t>
  </si>
  <si>
    <t>UltraShort Barclays 20+ Year Treasury ETF</t>
  </si>
  <si>
    <t>SPDR Barclays 1-3 Month T-Bill ETF</t>
  </si>
  <si>
    <t>SCHO</t>
  </si>
  <si>
    <t>Schwab Short-Term U.S. Treasury ETF</t>
  </si>
  <si>
    <t>VGSH</t>
  </si>
  <si>
    <t>Vanguard Short-Term Government Bond ETF</t>
  </si>
  <si>
    <t>VGIT</t>
  </si>
  <si>
    <t>Vanguard Intermediate-Term Government Bond ETF</t>
  </si>
  <si>
    <t>SCHR</t>
  </si>
  <si>
    <t>Schwab Intermediate-Term U.S. Treasury ETF</t>
  </si>
  <si>
    <t>TLH</t>
  </si>
  <si>
    <t>iShares 10-20 Year Treasury Bond ETF</t>
  </si>
  <si>
    <t>TBF</t>
  </si>
  <si>
    <t>Short 20+ Year Treasury ETF</t>
  </si>
  <si>
    <t>EDV</t>
  </si>
  <si>
    <t>Vanguard Extended Duration Treasury ETF</t>
  </si>
  <si>
    <t>TLO</t>
  </si>
  <si>
    <t>SPDR Barclays Long Term Treasury ETF</t>
  </si>
  <si>
    <t>VGLT</t>
  </si>
  <si>
    <t>Vanguard Long-Term Government Bond ETF</t>
  </si>
  <si>
    <t>ITE</t>
  </si>
  <si>
    <t>SPDR Barclays Intermediate Term Treasury ETF</t>
  </si>
  <si>
    <t>TMV</t>
  </si>
  <si>
    <t>Direxion Daily 20+ Year Treasury Bear 3x Shares ETF</t>
  </si>
  <si>
    <t>PLW</t>
  </si>
  <si>
    <t>PowerShares 1-30 Laddered Treasury Portfolio ETF</t>
  </si>
  <si>
    <t>ZROZ</t>
  </si>
  <si>
    <t>PIMCO 25+ Year Zero Coupon U.S. Treasury Index Exchange-Traded Fund</t>
  </si>
  <si>
    <t>TUZ</t>
  </si>
  <si>
    <t>PIMCO 1-3 Year U.S. Treasury Index Exchange-Traded Fund</t>
  </si>
  <si>
    <t>SST</t>
  </si>
  <si>
    <t>SPDR Barclays Capital Short Term Treasury ETF</t>
  </si>
  <si>
    <t>PST</t>
  </si>
  <si>
    <t>UltraShort Barclays 7-10 Year Treasury ETF</t>
  </si>
  <si>
    <t>TTT</t>
  </si>
  <si>
    <t>UltraPro Short 20+ Year Treasury ETF</t>
  </si>
  <si>
    <t>TMF</t>
  </si>
  <si>
    <t>Direxion Daily 20+ Year Treasury Bull 3x Shares ETF</t>
  </si>
  <si>
    <t>UBT</t>
  </si>
  <si>
    <t>Ultra 20+ Year Treasury ETF</t>
  </si>
  <si>
    <t>UST</t>
  </si>
  <si>
    <t>Ultra 7-10 Year Treasury ETF</t>
  </si>
  <si>
    <t>DTYS</t>
  </si>
  <si>
    <t>iPath US Treasury 10-year Bear ETN</t>
  </si>
  <si>
    <t>TBX</t>
  </si>
  <si>
    <t>Short 7-10 Year Treasury ETF</t>
  </si>
  <si>
    <t>TYO</t>
  </si>
  <si>
    <t>Direxion Daily 7-10 Year Treasury Bear 3x Shares ETF</t>
  </si>
  <si>
    <t>SBND</t>
  </si>
  <si>
    <t>PowerShares DB 3x Short 25+ Year Treasury Bond ETN</t>
  </si>
  <si>
    <t>GBIL</t>
  </si>
  <si>
    <t>Goldman Sachs TreasuryAccess 0-1 Year ETF</t>
  </si>
  <si>
    <t>DLBS</t>
  </si>
  <si>
    <t>iPath US Treasury Long Bond Bear ETN</t>
  </si>
  <si>
    <t>TAPR</t>
  </si>
  <si>
    <t>Barclays Inverse US Treasury Composite ETN</t>
  </si>
  <si>
    <t>TYBS</t>
  </si>
  <si>
    <t>Direxion Daily 20+ Year Treasury Bear 1x Shares ETF</t>
  </si>
  <si>
    <t>RISE</t>
  </si>
  <si>
    <t>Sit Rising Rate ETF</t>
  </si>
  <si>
    <t>LBND</t>
  </si>
  <si>
    <t>PowerShares DB 3x Long 25+ Year Treasury Bond ETN</t>
  </si>
  <si>
    <t>TYD</t>
  </si>
  <si>
    <t>Direxion Daily 7-10 Year Treasury Bull 3x Shares ETF</t>
  </si>
  <si>
    <t>DTUS</t>
  </si>
  <si>
    <t>iPath US Treasury 2-year Bear ETN</t>
  </si>
  <si>
    <t>DLBL</t>
  </si>
  <si>
    <t>iPath US Treasury Long Bond Bull ETN</t>
  </si>
  <si>
    <t>DTYL</t>
  </si>
  <si>
    <t>iPath US Treasury 10-year Bull ETN</t>
  </si>
  <si>
    <t>STPP</t>
  </si>
  <si>
    <t>iPath US Treasury Steepener ETN</t>
  </si>
  <si>
    <t>DFVL</t>
  </si>
  <si>
    <t>iPath US Treasury 5-year Bull ETN</t>
  </si>
  <si>
    <t>DTUL</t>
  </si>
  <si>
    <t>iPath US Treasury 2-year Bull ETN</t>
  </si>
  <si>
    <t>FLAT</t>
  </si>
  <si>
    <t>iPath US Treasury Flattener ETN</t>
  </si>
  <si>
    <t>TBZ</t>
  </si>
  <si>
    <t>UltraShort 3-7 Year Treasury ETF</t>
  </si>
  <si>
    <t>DFVS</t>
  </si>
  <si>
    <t>iPath US Treasury 5-year Bear ETN</t>
  </si>
  <si>
    <t>TYNS</t>
  </si>
  <si>
    <t>Direxion Daily 7-10 Year Treasury Bear 1x Shares</t>
  </si>
  <si>
    <t>SPDR Gold Shares ETF</t>
  </si>
  <si>
    <t>Precious Metals</t>
  </si>
  <si>
    <t>IAU</t>
  </si>
  <si>
    <t>iShares Gold Trust ETF</t>
  </si>
  <si>
    <t>SGOL</t>
  </si>
  <si>
    <t>ETFS Physical Swiss Gold Shares ETF</t>
  </si>
  <si>
    <t>DGL</t>
  </si>
  <si>
    <t>PowerShares DB Gold Fund</t>
  </si>
  <si>
    <t>OUNZ</t>
  </si>
  <si>
    <t>Van Eck Merk Gold Trust ETF</t>
  </si>
  <si>
    <t>DGP</t>
  </si>
  <si>
    <t>DB Gold Double Long ETN</t>
  </si>
  <si>
    <t>Leveraged Commodities</t>
  </si>
  <si>
    <t>UGLD</t>
  </si>
  <si>
    <t>VelocityShares 3x Long Gold ETN</t>
  </si>
  <si>
    <t>UGL</t>
  </si>
  <si>
    <t>Ultra Gold ETF</t>
  </si>
  <si>
    <t>GLL</t>
  </si>
  <si>
    <t>UltraShort Gold ETF</t>
  </si>
  <si>
    <t>DZZ</t>
  </si>
  <si>
    <t>DB Gold Double Short ETN</t>
  </si>
  <si>
    <t>GLDI</t>
  </si>
  <si>
    <t>X-Links Gold Shares Covered Call ETN</t>
  </si>
  <si>
    <t>DGLD</t>
  </si>
  <si>
    <t>VelocityShares 3x Inverse Gold ETN</t>
  </si>
  <si>
    <t>DGZ</t>
  </si>
  <si>
    <t>Power Shares DB Gold Short ETN</t>
  </si>
  <si>
    <t>Inverse Commodities</t>
  </si>
  <si>
    <t>UBG</t>
  </si>
  <si>
    <t>ETRACS CMCI Gold Total Return ETN</t>
  </si>
  <si>
    <t>Energy Select Sector SPDR Fund</t>
  </si>
  <si>
    <t>Energy Equities</t>
  </si>
  <si>
    <t>VDE</t>
  </si>
  <si>
    <t>Vanguard Energy ETF</t>
  </si>
  <si>
    <t>FXN</t>
  </si>
  <si>
    <t>First Trust Energy AlphaDEX Fund</t>
  </si>
  <si>
    <t>IYE</t>
  </si>
  <si>
    <t>iShares U.S. Energy ETF</t>
  </si>
  <si>
    <t>IXC</t>
  </si>
  <si>
    <t>iShares Global Energy ETF</t>
  </si>
  <si>
    <t>ERX</t>
  </si>
  <si>
    <t>Direxion Daily Energy Bull 3x Shares ETF</t>
  </si>
  <si>
    <t>FENY</t>
  </si>
  <si>
    <t>FIDELITY MSCI ENERGY INDEX ETF</t>
  </si>
  <si>
    <t>RYE</t>
  </si>
  <si>
    <t>Guggenheim S&amp;P 500 Equal Weight Energy ETF</t>
  </si>
  <si>
    <t>DIG</t>
  </si>
  <si>
    <t>Ultra Oil &amp; Gas ETF</t>
  </si>
  <si>
    <t>PXI</t>
  </si>
  <si>
    <t>PowerShares DWA Energy Momentum Portfolio ETF</t>
  </si>
  <si>
    <t>ERY</t>
  </si>
  <si>
    <t>Direxion Daily Energy Bear 3x Shares ETF</t>
  </si>
  <si>
    <t>DUG</t>
  </si>
  <si>
    <t>UltraShort Oil &amp; Gas ETF</t>
  </si>
  <si>
    <t>PSCE</t>
  </si>
  <si>
    <t>PowerShares S&amp;P SmallCap Energy Portfolio ETF</t>
  </si>
  <si>
    <t>IPW</t>
  </si>
  <si>
    <t>SPDR S&amp;P International Energy Sector ETF</t>
  </si>
  <si>
    <t>FILL</t>
  </si>
  <si>
    <t>iShares MSCI Global Energy Producers ETF</t>
  </si>
  <si>
    <t>ENY</t>
  </si>
  <si>
    <t>Guggenheim Canadian Energy Income ETF</t>
  </si>
  <si>
    <t>LMLP</t>
  </si>
  <si>
    <t>ETRACS Monthly Pay 2xLeveraged Wells Fargo MLP Ex-Energy ETN</t>
  </si>
  <si>
    <t>DDG</t>
  </si>
  <si>
    <t>Short Oil &amp; Gas ETF</t>
  </si>
  <si>
    <t>IOIL</t>
  </si>
  <si>
    <t>IQ Global Oil Small Cap ETF</t>
  </si>
  <si>
    <t>CHIE</t>
  </si>
  <si>
    <t>Global X China Energy ETF</t>
  </si>
  <si>
    <t>Vanguard Dividend Appreciation ETF</t>
  </si>
  <si>
    <t>Large Cap Value Equities</t>
  </si>
  <si>
    <t>DVY</t>
  </si>
  <si>
    <t>iShares Select Dividend ETF</t>
  </si>
  <si>
    <t>VYM</t>
  </si>
  <si>
    <t>Vanguard High Dividend Yield ETF</t>
  </si>
  <si>
    <t>SDY</t>
  </si>
  <si>
    <t>SPDR S&amp;P Dividend ETF</t>
  </si>
  <si>
    <t>HDV</t>
  </si>
  <si>
    <t>iShares Core High Dividend ETF</t>
  </si>
  <si>
    <t>SPHD</t>
  </si>
  <si>
    <t>PowerShares S&amp;P 500 High Dividend Low Volatility Portfolio ETF</t>
  </si>
  <si>
    <t>FVD</t>
  </si>
  <si>
    <t>First Trust Value Line Dividend Index Fund</t>
  </si>
  <si>
    <t>NOBL</t>
  </si>
  <si>
    <t>S&amp;P 500 DIVIDEND ARISTOCRATS ETF</t>
  </si>
  <si>
    <t>DLN</t>
  </si>
  <si>
    <t>WisdomTree LargeCap Dividend Fund</t>
  </si>
  <si>
    <t>FDL</t>
  </si>
  <si>
    <t>First Trust Morningstar Dividend Leaders Index Fund</t>
  </si>
  <si>
    <t>SDOG</t>
  </si>
  <si>
    <t>ALPS Sector Dividend Dogs ETF</t>
  </si>
  <si>
    <t>DHS</t>
  </si>
  <si>
    <t>WisdomTree High Dividend Fund</t>
  </si>
  <si>
    <t>DTN</t>
  </si>
  <si>
    <t>WisdomTree Dividend ex-Financials Fund</t>
  </si>
  <si>
    <t>DGRW</t>
  </si>
  <si>
    <t>WisdomTree U.S. Quality Dividend Growth Fund</t>
  </si>
  <si>
    <t>DGRO</t>
  </si>
  <si>
    <t>iShares Core Dividend Growth ETF</t>
  </si>
  <si>
    <t>DTD</t>
  </si>
  <si>
    <t>WisdomTree Total Dividend Fund</t>
  </si>
  <si>
    <t>ONEY</t>
  </si>
  <si>
    <t>SPDR Russell 1000 Yield Focus ETF</t>
  </si>
  <si>
    <t>Large Cap Blend Equities</t>
  </si>
  <si>
    <t>DIV</t>
  </si>
  <si>
    <t>Global X SuperDividend U.S. ETF</t>
  </si>
  <si>
    <t>PFM</t>
  </si>
  <si>
    <t>PowerShares Dividend Achievers Portfolio ETF</t>
  </si>
  <si>
    <t>OUSA</t>
  </si>
  <si>
    <t>O'Shares FTSE US Quality Dividend ETF</t>
  </si>
  <si>
    <t>CDC</t>
  </si>
  <si>
    <t>Victory CEMP US EQ Income Enhanced Volatility Wtd Index ETF</t>
  </si>
  <si>
    <t>RDIV</t>
  </si>
  <si>
    <t>Oppenheimer Ultra Dividend Revenue ETF</t>
  </si>
  <si>
    <t>CDL</t>
  </si>
  <si>
    <t>Victory CEMP US Large Cap High Div Volatility Wtd Index ETF</t>
  </si>
  <si>
    <t>DVYL</t>
  </si>
  <si>
    <t>ETRACS Monthly Pay 2x Leveraged Dow Jones Select Dividend Index ETN</t>
  </si>
  <si>
    <t>SPYD</t>
  </si>
  <si>
    <t>SPDR S&amp;P 500 High Dividend ETF</t>
  </si>
  <si>
    <t>HDLV</t>
  </si>
  <si>
    <t>ETRACS Monthly Pay 2xLeveraged US High Dividend Low Volatility ETN</t>
  </si>
  <si>
    <t>RDVY</t>
  </si>
  <si>
    <t>First Trust NASDAQ Rising Dividend Achievers ETF</t>
  </si>
  <si>
    <t>SDYL</t>
  </si>
  <si>
    <t>ETRACS Monthly Pay 2x Leveraged S&amp;P Dividend ETN</t>
  </si>
  <si>
    <t>FTHI</t>
  </si>
  <si>
    <t>First Trust High Income ETF</t>
  </si>
  <si>
    <t>PY</t>
  </si>
  <si>
    <t xml:space="preserve">Principal Shareholder Yield Index ETF </t>
  </si>
  <si>
    <t>ESGS</t>
  </si>
  <si>
    <t>Columbia Sustainable U.S. Equity Income ETF</t>
  </si>
  <si>
    <t>LEAD</t>
  </si>
  <si>
    <t>Reality Shares DIVCON Leaders Dividend ETF</t>
  </si>
  <si>
    <t>Large Cap Growth Equities</t>
  </si>
  <si>
    <t>DFND</t>
  </si>
  <si>
    <t>Reality Shares Divcon Dividend Defender ETF</t>
  </si>
  <si>
    <t>Long-Short</t>
  </si>
  <si>
    <t>DJD</t>
  </si>
  <si>
    <t>Guggenheim Dow Jones Industrial Average Dividend ETF</t>
  </si>
  <si>
    <t>GARD</t>
  </si>
  <si>
    <t>Reality Shares Divcon Dividend Guard ETF</t>
  </si>
  <si>
    <t>VLML</t>
  </si>
  <si>
    <t>Direxion Value Line Mid- and Large-Cap High Dividend ETF</t>
  </si>
  <si>
    <t>ELKU</t>
  </si>
  <si>
    <t>Elkhorn FTSE RAFI U.S. Equity Income ETF</t>
  </si>
  <si>
    <t>OEW</t>
  </si>
  <si>
    <t>Guggenheim S&amp;P 100 Equal Weight ETF</t>
  </si>
  <si>
    <t>Market Segment</t>
  </si>
  <si>
    <t>Values</t>
  </si>
  <si>
    <t>Expense Rati</t>
  </si>
  <si>
    <t>Avgerage Vol</t>
  </si>
  <si>
    <t>AUM</t>
  </si>
  <si>
    <t>Divid.</t>
  </si>
  <si>
    <t>Divid. Date</t>
  </si>
  <si>
    <t>Dividend Yield</t>
  </si>
  <si>
    <t>Securities</t>
  </si>
  <si>
    <t>C-</t>
  </si>
  <si>
    <t>Overall Score Index</t>
  </si>
  <si>
    <t>Overall Index</t>
  </si>
  <si>
    <t>Municipal Bonds</t>
  </si>
  <si>
    <t>iShares National Muni Bond ETF</t>
  </si>
  <si>
    <t>National Munis</t>
  </si>
  <si>
    <t>SHM</t>
  </si>
  <si>
    <t>SPDR Nuveen Barclays Short Term Municipal Bond ETF</t>
  </si>
  <si>
    <t>TFI</t>
  </si>
  <si>
    <t>SPDR Nuveen Barclays Municipal Bond ETF</t>
  </si>
  <si>
    <t>ITM</t>
  </si>
  <si>
    <t>VanEck Vectors AMT-Free Intermediate Municipal Index ETF</t>
  </si>
  <si>
    <t>PZA</t>
  </si>
  <si>
    <t>PowerShares National AMT-Free Municipal Bond Portfolio ETF</t>
  </si>
  <si>
    <t>SUB</t>
  </si>
  <si>
    <t>iShares Short-Term National Muni Bond ETF</t>
  </si>
  <si>
    <t>VTEB</t>
  </si>
  <si>
    <t>Vanguard Tax-Exempt Bond ETF</t>
  </si>
  <si>
    <t>SMB</t>
  </si>
  <si>
    <t>VanEck Vectors AMT-Free Short Municipal Index ETF</t>
  </si>
  <si>
    <t>MUNI</t>
  </si>
  <si>
    <t>PIMCO Intermediate Municipal Bond Active Exchange-Traded Fund</t>
  </si>
  <si>
    <t>MLN</t>
  </si>
  <si>
    <t>VanEck Vectors AMT-Free Long Municipal Index ETF</t>
  </si>
  <si>
    <t>XMPT</t>
  </si>
  <si>
    <t>VanEck Vectors CEF Municipal Income ETF</t>
  </si>
  <si>
    <t>IBMI</t>
  </si>
  <si>
    <t>iBonds Sep 2020 Term Muni Bond ETF</t>
  </si>
  <si>
    <t>FMB</t>
  </si>
  <si>
    <t>First Trust Managed Municipal ETF</t>
  </si>
  <si>
    <t>SMMU</t>
  </si>
  <si>
    <t>PIMCO Short Term Municipal Bond Active Exchange-Traded Fund</t>
  </si>
  <si>
    <t>PVI</t>
  </si>
  <si>
    <t>PowerShares VRDO Tax-Free Weekly Portfolio ETF</t>
  </si>
  <si>
    <t>IBMJ</t>
  </si>
  <si>
    <t>iBonds Dec 2021 Term Muni Bond ETF</t>
  </si>
  <si>
    <t>RVNU</t>
  </si>
  <si>
    <t>Deutsche X-trackers Municipal Infrastructure Revenue Bond ETF</t>
  </si>
  <si>
    <t>IBMK</t>
  </si>
  <si>
    <t>iBonds Dec 2022 Term Muni Bond ETF</t>
  </si>
  <si>
    <t>MEAR</t>
  </si>
  <si>
    <t>iShares Short Maturity Municipal Bond ETF</t>
  </si>
  <si>
    <t>PRB</t>
  </si>
  <si>
    <t>VanEck Vectors Pre-Refunded Municipal Index ETF</t>
  </si>
  <si>
    <t>GMMB</t>
  </si>
  <si>
    <t>Columbia Intermediate Municipal Bond ETF</t>
  </si>
  <si>
    <t>IWM</t>
  </si>
  <si>
    <t>iShares Russell 2000 ETF</t>
  </si>
  <si>
    <t>Small Cap Blend Equities</t>
  </si>
  <si>
    <t>IJR</t>
  </si>
  <si>
    <t>iShares Core S&amp;P Small-Cap ETF</t>
  </si>
  <si>
    <t>VB</t>
  </si>
  <si>
    <t>Vanguard Small-Cap ETF</t>
  </si>
  <si>
    <t>Vanguard Small-Cap Value ETF</t>
  </si>
  <si>
    <t>Small Cap Value Equities</t>
  </si>
  <si>
    <t>IWN</t>
  </si>
  <si>
    <t>iShares Russell 2000 Value ETF</t>
  </si>
  <si>
    <t>IWO</t>
  </si>
  <si>
    <t>iShares Russell 2000 Growth ETF</t>
  </si>
  <si>
    <t>Small Cap Growth Equities</t>
  </si>
  <si>
    <t>VBK</t>
  </si>
  <si>
    <t>Vanguard Small-Cap Growth ETF</t>
  </si>
  <si>
    <t>IJS</t>
  </si>
  <si>
    <t>iShares S&amp;P Small-Cap 600 Value ETF</t>
  </si>
  <si>
    <t>SCHA</t>
  </si>
  <si>
    <t>Schwab U.S. Small-Cap ETF</t>
  </si>
  <si>
    <t>IJT</t>
  </si>
  <si>
    <t>iShares S&amp;P Small-Cap 600 Growth ETF</t>
  </si>
  <si>
    <t>DES</t>
  </si>
  <si>
    <t>WisdomTree SmallCap Dividend Fund</t>
  </si>
  <si>
    <t>PRFZ</t>
  </si>
  <si>
    <t>PowerShares FTSE RAFI US 1500 Small-Mid Portfolio ETF</t>
  </si>
  <si>
    <t>FNDA</t>
  </si>
  <si>
    <t>Schwab Fundamental U.S. Small Company Index ETF</t>
  </si>
  <si>
    <t>SLYG</t>
  </si>
  <si>
    <t>SPDR S&amp;P 600 Small Cap Growth ETF</t>
  </si>
  <si>
    <t>VTWO</t>
  </si>
  <si>
    <t>Vanguard Russell 2000 ETF</t>
  </si>
  <si>
    <t>TZA</t>
  </si>
  <si>
    <t>Direxion Daily Small Cap Bear 3x Shares ETF</t>
  </si>
  <si>
    <t>TNA</t>
  </si>
  <si>
    <t>Direxion Daily Small Cap Bull 3x Shares ETF</t>
  </si>
  <si>
    <t>XSLV</t>
  </si>
  <si>
    <t>PowerShares S&amp;P SmallCap Low Volatility Portfolio ETF</t>
  </si>
  <si>
    <t>SLYV</t>
  </si>
  <si>
    <t>SPDR S&amp;P 600 Small Cap Value ETF</t>
  </si>
  <si>
    <t>SLY</t>
  </si>
  <si>
    <t>SPDR S&amp;P 600 Small Cap ETF</t>
  </si>
  <si>
    <t>RWM</t>
  </si>
  <si>
    <t>Short Russell2000 ETF</t>
  </si>
  <si>
    <t>PSCT</t>
  </si>
  <si>
    <t>PowerShares S&amp;P SmallCap Information Technology Portfolio ETF</t>
  </si>
  <si>
    <t>Technology Equities</t>
  </si>
  <si>
    <t>FYX</t>
  </si>
  <si>
    <t>First Trust Small Cap Core AlphaDEX Fund</t>
  </si>
  <si>
    <t>JKL</t>
  </si>
  <si>
    <t>iShares Morningstar Small-Cap Value ETF</t>
  </si>
  <si>
    <t>EES</t>
  </si>
  <si>
    <t>WisdomTree SmallCap Earnings Fund</t>
  </si>
  <si>
    <t>VIOO</t>
  </si>
  <si>
    <t>Vanguard S&amp;P Small-Cap 600 ETF</t>
  </si>
  <si>
    <t>RWJ</t>
  </si>
  <si>
    <t>Oppenheimer Small Cap Revenue ETF</t>
  </si>
  <si>
    <t>PSP</t>
  </si>
  <si>
    <t>PowerShares Global Listed Private Equity Portfolio ETF</t>
  </si>
  <si>
    <t>Financials Equities</t>
  </si>
  <si>
    <t>JKJ</t>
  </si>
  <si>
    <t>iShares Morningstar Small-Cap ETF</t>
  </si>
  <si>
    <t>PSCH</t>
  </si>
  <si>
    <t>PowerShares S&amp;P SmallCap Health Care Portfolio ETF</t>
  </si>
  <si>
    <t>Health &amp; Biotech Equities</t>
  </si>
  <si>
    <t>PSCF</t>
  </si>
  <si>
    <t>PowerShares S&amp;P SmallCap Financials Portfolio ETF</t>
  </si>
  <si>
    <t>DWAS</t>
  </si>
  <si>
    <t>PowerShares DWA SmallCap Momentum Portfolio ETF</t>
  </si>
  <si>
    <t>TWM</t>
  </si>
  <si>
    <t>UltraShort Russell2000 ETF</t>
  </si>
  <si>
    <t>UWM</t>
  </si>
  <si>
    <t>Ultra Russell2000 ETF</t>
  </si>
  <si>
    <t>RZG</t>
  </si>
  <si>
    <t>Guggenheim S&amp;P SmallCap 600 Pure Growth ETF</t>
  </si>
  <si>
    <t>RZV</t>
  </si>
  <si>
    <t>Guggenheim S&amp;P SmallCap 600 Pure Value ETF</t>
  </si>
  <si>
    <t>VTWG</t>
  </si>
  <si>
    <t>Vanguard Russell 2000 Growth Index Fund ETF</t>
  </si>
  <si>
    <t>VIOG</t>
  </si>
  <si>
    <t>Vanguard S&amp;P Small-Cap 600 Growth ETF</t>
  </si>
  <si>
    <t>PSCC</t>
  </si>
  <si>
    <t>PowerShares S&amp;P SmallCap Consumer Staples Portfolio ETF</t>
  </si>
  <si>
    <t>VIOV</t>
  </si>
  <si>
    <t>Vanguard S&amp;P Small-Cap 600 Value ETF</t>
  </si>
  <si>
    <t>SMLV</t>
  </si>
  <si>
    <t>SPDR Russell 2000 Low Volatility ETF</t>
  </si>
  <si>
    <t>VTWV</t>
  </si>
  <si>
    <t>Vanguard Russell 2000 Value ETF</t>
  </si>
  <si>
    <t>JKK</t>
  </si>
  <si>
    <t>iShares Morningstar Small-Cap Growth ETF</t>
  </si>
  <si>
    <t>SRTY</t>
  </si>
  <si>
    <t>UltraPro Short Russell2000 ETF</t>
  </si>
  <si>
    <t>TWOK</t>
  </si>
  <si>
    <t>SPDR Russell 2000 ETF</t>
  </si>
  <si>
    <t>EWMC</t>
  </si>
  <si>
    <t>Guggenheim S&amp;P MidCap 400 Equal Weight ETF</t>
  </si>
  <si>
    <t>URTY</t>
  </si>
  <si>
    <t>UltraPro Russell2000 ETF</t>
  </si>
  <si>
    <t>PSCD</t>
  </si>
  <si>
    <t>PowerShares S&amp;P SmallCap Consumer Discretionary Portfolio ETF</t>
  </si>
  <si>
    <t>Consumer Discretionary Equities</t>
  </si>
  <si>
    <t>RSCO</t>
  </si>
  <si>
    <t>SPDR Russell Small Cap Completeness ETF</t>
  </si>
  <si>
    <t>PSCU</t>
  </si>
  <si>
    <t>PowerShares S&amp;P SmallCap Utilities Portfolio ETF</t>
  </si>
  <si>
    <t>PXSV</t>
  </si>
  <si>
    <t>PowerShares Russell 2000 Pure Value Portfolio ETF</t>
  </si>
  <si>
    <t>FYC</t>
  </si>
  <si>
    <t>First Trust Small Cap Growth AlphaDEX Fund</t>
  </si>
  <si>
    <t>PSCI</t>
  </si>
  <si>
    <t>PowerShares S&amp;P SmallCap Industrials Portfolio ETF</t>
  </si>
  <si>
    <t>Industrials Equities</t>
  </si>
  <si>
    <t>DGRS</t>
  </si>
  <si>
    <t>WisdomTree U.S. SmallCap Dividend Growth Fund</t>
  </si>
  <si>
    <t>FYT</t>
  </si>
  <si>
    <t>First Trust Small Cap Value AlphaDEX Fund</t>
  </si>
  <si>
    <t>FDM</t>
  </si>
  <si>
    <t>First Trust Dow Jones Select MicroCap Index Fund</t>
  </si>
  <si>
    <t>EWSC</t>
  </si>
  <si>
    <t>Guggenheim S&amp;P SmallCap 600 Equal Weight ETF</t>
  </si>
  <si>
    <t>FFTY</t>
  </si>
  <si>
    <t>Innovator IBD 50 Fund</t>
  </si>
  <si>
    <t>CSF</t>
  </si>
  <si>
    <t>Victory CEMP US Discovery Enhanced Volatility Wtd Index ETF</t>
  </si>
  <si>
    <t>PXSG</t>
  </si>
  <si>
    <t>PowerShares Russell 2000 Pure Growth Portfolio ETF</t>
  </si>
  <si>
    <t>BBC</t>
  </si>
  <si>
    <t>BioShares Biotechnology Clinical Trials Fund</t>
  </si>
  <si>
    <t>SAA</t>
  </si>
  <si>
    <t>Ultra SmallCap600 ETF</t>
  </si>
  <si>
    <t>CSB</t>
  </si>
  <si>
    <t>Victory CEMP US Small Cap High Div Volatility Wtd Index ETF</t>
  </si>
  <si>
    <t>SMHD</t>
  </si>
  <si>
    <t>ETRACS Monthly Pay 2xLeveraged US Small Cap High Dividend ETN</t>
  </si>
  <si>
    <t>PSCM</t>
  </si>
  <si>
    <t>PowerShares S&amp;P SmallCap Materials Portfolio ETF</t>
  </si>
  <si>
    <t>Materials</t>
  </si>
  <si>
    <t>SMLF</t>
  </si>
  <si>
    <t>iShares FactorSelect MSCI USA Small-Cap ETF</t>
  </si>
  <si>
    <t>CSA</t>
  </si>
  <si>
    <t>Victory CEMP US Small Cap Volatility Wtd Index ETF</t>
  </si>
  <si>
    <t>EQWS</t>
  </si>
  <si>
    <t>PowerShares Russell 2000 Equal Weight Portfolio ETF</t>
  </si>
  <si>
    <t>JSMD</t>
  </si>
  <si>
    <t>Janus Small/Mid Cap Growth Alpha ETF</t>
  </si>
  <si>
    <t>Mid Cap Growth Equities</t>
  </si>
  <si>
    <t>SBB</t>
  </si>
  <si>
    <t>Short SmallCap600 ETF</t>
  </si>
  <si>
    <t>IESM</t>
  </si>
  <si>
    <t>iShares Enhanced U.S. Small-Cap ETF</t>
  </si>
  <si>
    <t>MLPJ</t>
  </si>
  <si>
    <t>Global X Junior MLP ETF</t>
  </si>
  <si>
    <t>MLPs</t>
  </si>
  <si>
    <t>JSML</t>
  </si>
  <si>
    <t>Janus Small Cap Growth Alpha ETF</t>
  </si>
  <si>
    <t>XTH</t>
  </si>
  <si>
    <t>SPDR S&amp;P Technology Hardware ETF</t>
  </si>
  <si>
    <t>SDD</t>
  </si>
  <si>
    <t>UltraShort SmallCap600 ETF</t>
  </si>
  <si>
    <t>SMMV</t>
  </si>
  <si>
    <t xml:space="preserve"> iShares Edge MSCI Min Vol USA Small-Cap ETF </t>
  </si>
  <si>
    <t>SMLL</t>
  </si>
  <si>
    <t>Direxion Daily Small Cap Bull 2x Shares ETF</t>
  </si>
  <si>
    <t>RTLA</t>
  </si>
  <si>
    <t>iPath Long Extended Russell 2000 TR Index ETN</t>
  </si>
  <si>
    <t>ZSML</t>
  </si>
  <si>
    <t>ETFS Zacks Earnings Small-Cap U.S. Index Fund</t>
  </si>
  <si>
    <t>US Small Cap</t>
  </si>
  <si>
    <t>IJH</t>
  </si>
  <si>
    <t>iShares Core S&amp;P Mid-Cap ETF</t>
  </si>
  <si>
    <t>Mid Cap Blend Equities</t>
  </si>
  <si>
    <t>MDY</t>
  </si>
  <si>
    <t>SPDR S&amp;P MIDCAP 400 ETF</t>
  </si>
  <si>
    <t>VO</t>
  </si>
  <si>
    <t>Vanguard Mid-Cap ETF</t>
  </si>
  <si>
    <t>IWR</t>
  </si>
  <si>
    <t>iShares Russell Mid-Cap ETF</t>
  </si>
  <si>
    <t>IWS</t>
  </si>
  <si>
    <t>iShares Russell Mid-Cap Value ETF</t>
  </si>
  <si>
    <t>Mid Cap Value Equities</t>
  </si>
  <si>
    <t>IWP</t>
  </si>
  <si>
    <t>iShares Russell Mid-Cap Growth ETF</t>
  </si>
  <si>
    <t>Vanguard Mid-Cap Value ETF</t>
  </si>
  <si>
    <t>IJK</t>
  </si>
  <si>
    <t>iShares S&amp;P Mid-Cap 400 Growth ETF</t>
  </si>
  <si>
    <t>IJJ</t>
  </si>
  <si>
    <t>iShares S&amp;P Mid-Cap 400 Value ETF</t>
  </si>
  <si>
    <t>VXF</t>
  </si>
  <si>
    <t>Vanguard Extended Market ETF</t>
  </si>
  <si>
    <t>VOT</t>
  </si>
  <si>
    <t>Vanguard Mid-Cap Growth ETF</t>
  </si>
  <si>
    <t>SCHM</t>
  </si>
  <si>
    <t>Schwab U.S. Mid-Cap ETF</t>
  </si>
  <si>
    <t>DON</t>
  </si>
  <si>
    <t>WisdomTree MidCap Dividend Fund</t>
  </si>
  <si>
    <t>PDP</t>
  </si>
  <si>
    <t>PowerShares DWA Momentum Portfolio ETF</t>
  </si>
  <si>
    <t>All Cap Equities</t>
  </si>
  <si>
    <t>EZM</t>
  </si>
  <si>
    <t>WisdomTree MidCap Earnings Fund</t>
  </si>
  <si>
    <t>XMLV</t>
  </si>
  <si>
    <t>PowerShares S&amp;P MidCap Low Volatility Portfolio ETF</t>
  </si>
  <si>
    <t>FNX</t>
  </si>
  <si>
    <t>First Trust Mid Cap Core AlphaDEX Fund</t>
  </si>
  <si>
    <t>JKG</t>
  </si>
  <si>
    <t>iShares Morningstar Mid-Cap ETF</t>
  </si>
  <si>
    <t>RFG</t>
  </si>
  <si>
    <t>Guggenheim S&amp;P MidCap 400 Pure Growth ETF</t>
  </si>
  <si>
    <t>IVOG</t>
  </si>
  <si>
    <t>Vanguard S&amp;P Mid-Cap 400 Growth ETF</t>
  </si>
  <si>
    <t>IVOO</t>
  </si>
  <si>
    <t>Vanguard S&amp;P Mid-Cap 400 ETF</t>
  </si>
  <si>
    <t>IVOV</t>
  </si>
  <si>
    <t>Vanguard S&amp;P Mid-Cap 400 Value ETF</t>
  </si>
  <si>
    <t>MDYG</t>
  </si>
  <si>
    <t>SPDR S&amp;P 400 Mid Cap Growth ETF</t>
  </si>
  <si>
    <t>MDYV</t>
  </si>
  <si>
    <t>SPDR S&amp;P 400 Mid Cap Value ETF</t>
  </si>
  <si>
    <t>JKI</t>
  </si>
  <si>
    <t>iShares Morningstar Mid-Cap Value ETF</t>
  </si>
  <si>
    <t>CSD</t>
  </si>
  <si>
    <t>Guggenheim Spin-Off ETF</t>
  </si>
  <si>
    <t>JKH</t>
  </si>
  <si>
    <t>iShares Morningstar Mid-Cap Growth ETF</t>
  </si>
  <si>
    <t>RWK</t>
  </si>
  <si>
    <t>Oppenheimer Mid Cap Revenue ETF</t>
  </si>
  <si>
    <t>REGL</t>
  </si>
  <si>
    <t>S&amp;P MidCap 400 Dividend Aristocrats ETF</t>
  </si>
  <si>
    <t>MVV</t>
  </si>
  <si>
    <t>Ultra MidCap400 ETF</t>
  </si>
  <si>
    <t>SMDV</t>
  </si>
  <si>
    <t>Russell 2000 Dividend Growers ETF</t>
  </si>
  <si>
    <t>CZA</t>
  </si>
  <si>
    <t>Guggenheim Mid-Cap Core ETF</t>
  </si>
  <si>
    <t>JHMM</t>
  </si>
  <si>
    <t>John Hancock Multifactor Mid Cap ETF</t>
  </si>
  <si>
    <t>RFV</t>
  </si>
  <si>
    <t>Guggenheim S&amp;P MidCap 400 Pure Value ETF</t>
  </si>
  <si>
    <t>FNY</t>
  </si>
  <si>
    <t>First Trust Mid Cap Growth AlphaDEX Fund</t>
  </si>
  <si>
    <t>PXMG</t>
  </si>
  <si>
    <t>PowerShares Russell Midcap Pure Growth Portfolio ETF</t>
  </si>
  <si>
    <t>FVL</t>
  </si>
  <si>
    <t>First Trust Value Line 100 Exchange-Traded Fund</t>
  </si>
  <si>
    <t>FNK</t>
  </si>
  <si>
    <t>First Trust Mid Cap Value AlphaDEX Fund</t>
  </si>
  <si>
    <t>MIDU</t>
  </si>
  <si>
    <t>Direxion Daily Mid Cap Bull 3x Shares ETF</t>
  </si>
  <si>
    <t>PXMV</t>
  </si>
  <si>
    <t>PowerShares Russell Midcap Pure Value Portfolio ETF</t>
  </si>
  <si>
    <t>JPME</t>
  </si>
  <si>
    <t xml:space="preserve">JPMorgan Diversified Return U.S. Mid Cap Equity ETF </t>
  </si>
  <si>
    <t>MYY</t>
  </si>
  <si>
    <t>Short MidCap400 ETF</t>
  </si>
  <si>
    <t>MLPE</t>
  </si>
  <si>
    <t xml:space="preserve"> C-Tracks Miller/ Howard MLP Fundamental Index Series B ETN</t>
  </si>
  <si>
    <t>UMDD</t>
  </si>
  <si>
    <t>UltraPro MidCap400 ETF</t>
  </si>
  <si>
    <t>EQWM</t>
  </si>
  <si>
    <t>PowerShares Russell Midcap Equal Weight Portfolio ETF</t>
  </si>
  <si>
    <t>AIRR</t>
  </si>
  <si>
    <t>First Trust RBA American Industrial Renaissance ETF</t>
  </si>
  <si>
    <t>MIDZ</t>
  </si>
  <si>
    <t>Direxion Daily Mid Cap Bear 3x Shares ETF</t>
  </si>
  <si>
    <t>TUSA</t>
  </si>
  <si>
    <t>First Trust Total US Market AlphaDEX ETF</t>
  </si>
  <si>
    <t>MZZ</t>
  </si>
  <si>
    <t>UltraShort MidCap400 ETF</t>
  </si>
  <si>
    <t>BTEC</t>
  </si>
  <si>
    <t>Principal Healthcare Innovators Index ETF</t>
  </si>
  <si>
    <t>SMDD</t>
  </si>
  <si>
    <t>UltraPro Short MidCap400 ETF</t>
  </si>
  <si>
    <t>VLSM</t>
  </si>
  <si>
    <t>Direxion Value Line Small- and Mid-Cap High Dividend ETF</t>
  </si>
  <si>
    <t>US Mid Cap</t>
  </si>
  <si>
    <t>SPY</t>
  </si>
  <si>
    <t>SPDR S&amp;P 500 ETF</t>
  </si>
  <si>
    <t>IVV</t>
  </si>
  <si>
    <t>iShares Core S&amp;P 500 ETF</t>
  </si>
  <si>
    <t>VOO</t>
  </si>
  <si>
    <t>Vanguard S&amp;P 500 ETF</t>
  </si>
  <si>
    <t>QQQ</t>
  </si>
  <si>
    <t>PowerShares QQQ ETF</t>
  </si>
  <si>
    <t>IWD</t>
  </si>
  <si>
    <t>iShares Russell 1000 Value ETF</t>
  </si>
  <si>
    <t>IWF</t>
  </si>
  <si>
    <t>iShares Russell 1000 Growth ETF</t>
  </si>
  <si>
    <t>Vanguard Value ETF</t>
  </si>
  <si>
    <t>VUG</t>
  </si>
  <si>
    <t>Vanguard Growth ETF</t>
  </si>
  <si>
    <t>IWB</t>
  </si>
  <si>
    <t>iShares Russell 1000 ETF</t>
  </si>
  <si>
    <t>IVW</t>
  </si>
  <si>
    <t>iShares S&amp;P 500 Growth ETF</t>
  </si>
  <si>
    <t>RSP</t>
  </si>
  <si>
    <t>Guggenheim S&amp;P 500Â® Equal Weight ETF</t>
  </si>
  <si>
    <t>XLP</t>
  </si>
  <si>
    <t>Consumer Staples Select Sector SPDR Fund</t>
  </si>
  <si>
    <t>VV</t>
  </si>
  <si>
    <t>Vanguard Large-Cap ETF</t>
  </si>
  <si>
    <t>SPLV</t>
  </si>
  <si>
    <t>PowerShares S&amp;P 500 Low Volatility Portfolio ETF</t>
  </si>
  <si>
    <t>SCHX</t>
  </si>
  <si>
    <t>Schwab U.S. Large-Cap ETF</t>
  </si>
  <si>
    <t>PRF</t>
  </si>
  <si>
    <t>PowerShares FTSE RAFI US 1000 Portfolio ETF</t>
  </si>
  <si>
    <t>VDC</t>
  </si>
  <si>
    <t>Vanguard Consumer Staples ETF</t>
  </si>
  <si>
    <t>FV</t>
  </si>
  <si>
    <t>First Trust Dorsey Wright Focus 5 ETF</t>
  </si>
  <si>
    <t>SCHG</t>
  </si>
  <si>
    <t>Schwab U.S. Large-Cap Growth ETF</t>
  </si>
  <si>
    <t>XLRE</t>
  </si>
  <si>
    <t>Real Estate Select Sector SPDR Fund</t>
  </si>
  <si>
    <t>SH</t>
  </si>
  <si>
    <t>Short S&amp;P500 ETF</t>
  </si>
  <si>
    <t>SCHV</t>
  </si>
  <si>
    <t>Schwab U.S. Large-Cap Value ETF</t>
  </si>
  <si>
    <t>SDS</t>
  </si>
  <si>
    <t>UltraShort S&amp;P500 ETF</t>
  </si>
  <si>
    <t>RPG</t>
  </si>
  <si>
    <t>Guggenheim S&amp;P 500 Pure Growth ETF</t>
  </si>
  <si>
    <t>SSO</t>
  </si>
  <si>
    <t>Ultra S&amp;P500 ETF</t>
  </si>
  <si>
    <t>FNDX</t>
  </si>
  <si>
    <t>Schwab Fundamental U.S. Large Company Index ETF</t>
  </si>
  <si>
    <t>FEX</t>
  </si>
  <si>
    <t>First Trust Large Cap Core AlphaDEX Fund</t>
  </si>
  <si>
    <t>PKW</t>
  </si>
  <si>
    <t>PowerShares BuyBack Achievers Portfolio ETF</t>
  </si>
  <si>
    <t>GSLC</t>
  </si>
  <si>
    <t>Goldman Sachs ActiveBeta U.S. Large Cap Equity ETF</t>
  </si>
  <si>
    <t>VOOG</t>
  </si>
  <si>
    <t>Vanguard S&amp;P 500 Growth ETF</t>
  </si>
  <si>
    <t>PWV</t>
  </si>
  <si>
    <t>PowerShares Dynamic Large Cap Value Portfolio ETF</t>
  </si>
  <si>
    <t>TQQQ</t>
  </si>
  <si>
    <t>UltraPro QQQ ETF</t>
  </si>
  <si>
    <t>FBGX</t>
  </si>
  <si>
    <t>FI Enhanced Large Cap Growth ETN</t>
  </si>
  <si>
    <t>IUSG</t>
  </si>
  <si>
    <t>iShares Core U.S. Growth ETF</t>
  </si>
  <si>
    <t>SPXU</t>
  </si>
  <si>
    <t>UltraPro Short S&amp;P500 ETF</t>
  </si>
  <si>
    <t>QLD</t>
  </si>
  <si>
    <t>Ultra QQQ ETF</t>
  </si>
  <si>
    <t>IUSV</t>
  </si>
  <si>
    <t>iShares Core U.S. Value ETF</t>
  </si>
  <si>
    <t>FTA</t>
  </si>
  <si>
    <t>First Trust Large Cap Value AlphaDEXÂ®Fund</t>
  </si>
  <si>
    <t>FLGE</t>
  </si>
  <si>
    <t>Credit Suisse FI Large Cap Growth Enhanced ETN</t>
  </si>
  <si>
    <t>VLUE</t>
  </si>
  <si>
    <t>iShares MSCI USA Value Factor ETF</t>
  </si>
  <si>
    <t>JKE</t>
  </si>
  <si>
    <t>iShares Morningstar Large-Cap Growth ETF</t>
  </si>
  <si>
    <t>RPV</t>
  </si>
  <si>
    <t>Guggenheim S&amp;P 500 Pure Value ETF</t>
  </si>
  <si>
    <t>VONG</t>
  </si>
  <si>
    <t>Vanguard Russell 1000 Growth ETF</t>
  </si>
  <si>
    <t>SPYG</t>
  </si>
  <si>
    <t>SPDR S&amp;P 500 Growth ETF</t>
  </si>
  <si>
    <t>VONE</t>
  </si>
  <si>
    <t>Vanguard Russell 1000 ETF</t>
  </si>
  <si>
    <t>VONV</t>
  </si>
  <si>
    <t>Vanguard Russell 1000 Value ETF</t>
  </si>
  <si>
    <t>SQQQ</t>
  </si>
  <si>
    <t>UltraPro Short QQQ ETF</t>
  </si>
  <si>
    <t>UPRO</t>
  </si>
  <si>
    <t>UltraPro S&amp;P 500 ETF</t>
  </si>
  <si>
    <t>JKD</t>
  </si>
  <si>
    <t>iShares Morningstar Large-Cap ETF</t>
  </si>
  <si>
    <t>IWY</t>
  </si>
  <si>
    <t>iShares Russell Top 200 Growth ETF</t>
  </si>
  <si>
    <t>DSI</t>
  </si>
  <si>
    <t>iShares MSCI KLD 400 Social ETF</t>
  </si>
  <si>
    <t>FTC</t>
  </si>
  <si>
    <t>First Trust Large Cap Value AlphaDEX Fund</t>
  </si>
  <si>
    <t>FPX</t>
  </si>
  <si>
    <t>First Trust US IPO Index Fund</t>
  </si>
  <si>
    <t>SPXS</t>
  </si>
  <si>
    <t>Direxion Daily S&amp;P 500 Bear 3x Shares ETF</t>
  </si>
  <si>
    <t>VOOV</t>
  </si>
  <si>
    <t>Vanguard S&amp;P 500 Value ETF</t>
  </si>
  <si>
    <t>PWB</t>
  </si>
  <si>
    <t>PowerShares Dynamic Large Cap Growth Portfolio ETF</t>
  </si>
  <si>
    <t>SPXL</t>
  </si>
  <si>
    <t>Direxion Daily S&amp;P 500 Bull 3x Shares ETF</t>
  </si>
  <si>
    <t>KLD</t>
  </si>
  <si>
    <t>iShares MSCI USA ESG Select ETF</t>
  </si>
  <si>
    <t>QID</t>
  </si>
  <si>
    <t>UltraShort QQQ ETF</t>
  </si>
  <si>
    <t>ONEV</t>
  </si>
  <si>
    <t>SPDR Russell 1000 Low Volatility Focus ETF</t>
  </si>
  <si>
    <t>CSM</t>
  </si>
  <si>
    <t>LARGE CAP CORE PLUS ETF</t>
  </si>
  <si>
    <t>PSQ</t>
  </si>
  <si>
    <t>Short QQQ ETF</t>
  </si>
  <si>
    <t>RWL</t>
  </si>
  <si>
    <t>Oppenheimer Large Cap Revenue ETF</t>
  </si>
  <si>
    <t>QQEW</t>
  </si>
  <si>
    <t>First Trust NASDAQ-100 Equal Weighted Index Fund</t>
  </si>
  <si>
    <t>DOG</t>
  </si>
  <si>
    <t>Short Dow30 ETF</t>
  </si>
  <si>
    <t>ONEO</t>
  </si>
  <si>
    <t>SPDR Russell 1000 Momentum Focus ETF</t>
  </si>
  <si>
    <t>JKF</t>
  </si>
  <si>
    <t>iShares Morningstar Large-Cap Value ETF</t>
  </si>
  <si>
    <t>SHE</t>
  </si>
  <si>
    <t>SPDR SSGA Gender Diversity Index ETF</t>
  </si>
  <si>
    <t>PBP</t>
  </si>
  <si>
    <t>PowerShares S&amp;P 500 BuyWrite Portfolio ETF</t>
  </si>
  <si>
    <t>FTCS</t>
  </si>
  <si>
    <t>First Trust Capital Strength ETF</t>
  </si>
  <si>
    <t>SPYV</t>
  </si>
  <si>
    <t>SPDR S&amp;P 500 Value ETF</t>
  </si>
  <si>
    <t>DXD</t>
  </si>
  <si>
    <t>UltraShort Dow30 ETF</t>
  </si>
  <si>
    <t>SDOW</t>
  </si>
  <si>
    <t>UltraPro Short Dow30 ETF</t>
  </si>
  <si>
    <t>VQT</t>
  </si>
  <si>
    <t>Barclays ETN+ S&amp;P VEQTOR ETN</t>
  </si>
  <si>
    <t>Volatility Hedged Equity</t>
  </si>
  <si>
    <t>JHML</t>
  </si>
  <si>
    <t>John Hancock Multifactor Large Cap ETF</t>
  </si>
  <si>
    <t>SPHB</t>
  </si>
  <si>
    <t>PowerShares S&amp;P 500 High Beta Portfolio ETF</t>
  </si>
  <si>
    <t>CURE</t>
  </si>
  <si>
    <t>Direxion Daily Healthcare Bull 3x Shares ETF</t>
  </si>
  <si>
    <t>EZY</t>
  </si>
  <si>
    <t>WisdomTree LargeCap Value Fund</t>
  </si>
  <si>
    <t>XRLV</t>
  </si>
  <si>
    <t>PowerShares S&amp;P 500 ex-Rate Sensitive Low Volatility Portfolio ETF</t>
  </si>
  <si>
    <t>FBG</t>
  </si>
  <si>
    <t>UBS AG FI Enhanced Big Cap Growth ETN</t>
  </si>
  <si>
    <t>CFO</t>
  </si>
  <si>
    <t>Victory CEMP US 500 Enhanced Volatility Wtd Index ETF</t>
  </si>
  <si>
    <t>PXLG</t>
  </si>
  <si>
    <t>PowerShares Russell Top 200 Pure Growth Portfolio ETF</t>
  </si>
  <si>
    <t>EQL</t>
  </si>
  <si>
    <t>ALPS Equal Sector Weight ETF</t>
  </si>
  <si>
    <t>USLB</t>
  </si>
  <si>
    <t>PowerShares Russell 1000 Low Beta Equal Weight Portfolio ETF</t>
  </si>
  <si>
    <t>PWC</t>
  </si>
  <si>
    <t>PowerShares Dynamic Market Portfolio ETF</t>
  </si>
  <si>
    <t>QQXT</t>
  </si>
  <si>
    <t>First Trust NASDAQ-100 Ex-Technology Sector Index Fund</t>
  </si>
  <si>
    <t>XLFS</t>
  </si>
  <si>
    <t>Financial Services Select Sector SPDR Fund</t>
  </si>
  <si>
    <t>EPS</t>
  </si>
  <si>
    <t>WisdomTree Earnings 500 Fund</t>
  </si>
  <si>
    <t>PHDG</t>
  </si>
  <si>
    <t>PowerShares S&amp;P 500 Downside Hedged Portfolio ETF</t>
  </si>
  <si>
    <t>LRGF</t>
  </si>
  <si>
    <t>iShares\ FactorSelect MSCI USA ETF</t>
  </si>
  <si>
    <t>DIVC</t>
  </si>
  <si>
    <t>Miller/Howard Strategic Dividend Reinvestor ETN</t>
  </si>
  <si>
    <t>UDOW</t>
  </si>
  <si>
    <t>UltraPro Dow30 ETF</t>
  </si>
  <si>
    <t>ONEK</t>
  </si>
  <si>
    <t>SPDR Russell 1000 ETF</t>
  </si>
  <si>
    <t>SOXL</t>
  </si>
  <si>
    <t>Direxion Daily Semiconductor Bull 3x Shares ETF</t>
  </si>
  <si>
    <t>SPYX</t>
  </si>
  <si>
    <t>SPDR S&amp;P 500 Fossil Fuel Free ETF</t>
  </si>
  <si>
    <t>EQAL</t>
  </si>
  <si>
    <t>PowerShares Russell 1000 Equal Weight Portfolio ETF</t>
  </si>
  <si>
    <t>JPUS</t>
  </si>
  <si>
    <t>JPMorgan Diversified Return U.S. Equity ETF</t>
  </si>
  <si>
    <t>MLPO</t>
  </si>
  <si>
    <t>Credit Suisse S&amp;P MLP ETN</t>
  </si>
  <si>
    <t>LGLV</t>
  </si>
  <si>
    <t>SPDR Russell 1000 Low Volatility ETF</t>
  </si>
  <si>
    <t>DVP</t>
  </si>
  <si>
    <t>Deep Value ETF</t>
  </si>
  <si>
    <t>PXLV</t>
  </si>
  <si>
    <t>PowerShares Russell Top 200 Pure Value Portfolio ETF</t>
  </si>
  <si>
    <t>SCIU</t>
  </si>
  <si>
    <t>Scientific Beta US ETF</t>
  </si>
  <si>
    <t>CFA</t>
  </si>
  <si>
    <t>Victory CEMP US 500 Volatility Wtd Index ETF</t>
  </si>
  <si>
    <t>HSPX</t>
  </si>
  <si>
    <t>Horizons S&amp;P 500 Covered Call ETF</t>
  </si>
  <si>
    <t>QQQE</t>
  </si>
  <si>
    <t>Direxion NASDAQ-100 Equal Weighted Index Shares ETF</t>
  </si>
  <si>
    <t>EXT</t>
  </si>
  <si>
    <t>WisdomTree Total Earnings Fund</t>
  </si>
  <si>
    <t>QVAL</t>
  </si>
  <si>
    <t>ValueShares U.S. Quantitative Value ETF</t>
  </si>
  <si>
    <t>SOXS</t>
  </si>
  <si>
    <t>Direxion Daily Semiconductor Bear 3x Shares ETF</t>
  </si>
  <si>
    <t>QYLD</t>
  </si>
  <si>
    <t>Recon Capital NASDAQ 100 Covered Call ETF</t>
  </si>
  <si>
    <t>SPDN</t>
  </si>
  <si>
    <t>Direxion Daily S&amp;P 500 Bear 1x Shares ETF</t>
  </si>
  <si>
    <t>SPXH</t>
  </si>
  <si>
    <t>Janus Velocity Volatility Hedged Large Cap ETF</t>
  </si>
  <si>
    <t>DOD</t>
  </si>
  <si>
    <t>Dow Jones High Yield Select 10 Total Return Index ETF</t>
  </si>
  <si>
    <t>SPLX</t>
  </si>
  <si>
    <t>ETRACS Monthly Reset 2x Leveraged S&amp;P 500 Total Return ETN</t>
  </si>
  <si>
    <t>CAPE</t>
  </si>
  <si>
    <t>The Barclays ETN + Shiller CAPE ETN</t>
  </si>
  <si>
    <t>EQWL</t>
  </si>
  <si>
    <t>PowerShares Russell Top 200 Equal Weight Portfolio ETF</t>
  </si>
  <si>
    <t>WIL</t>
  </si>
  <si>
    <t>Barclays Women in Leadership ETN</t>
  </si>
  <si>
    <t>RODI</t>
  </si>
  <si>
    <t>Barclays Return on Disability ETN</t>
  </si>
  <si>
    <t>IELG</t>
  </si>
  <si>
    <t>iShares Enhanced U.S. Large-Cap ETF</t>
  </si>
  <si>
    <t>ROUS</t>
  </si>
  <si>
    <t>Lattice US Equity Strategy ETF</t>
  </si>
  <si>
    <t>FWDD</t>
  </si>
  <si>
    <t>Madrona Forward Domestic ETF</t>
  </si>
  <si>
    <t>CFGE</t>
  </si>
  <si>
    <t>CALAMOS FOCUS GROWTH ETF</t>
  </si>
  <si>
    <t>JHMT</t>
  </si>
  <si>
    <t>John Hancock Multifactor Technology ETF</t>
  </si>
  <si>
    <t>JHMF</t>
  </si>
  <si>
    <t>John Hancock Multifactor Financials ETF</t>
  </si>
  <si>
    <t>BBP</t>
  </si>
  <si>
    <t>BioShares Biotechnology Products Fund</t>
  </si>
  <si>
    <t>JHMH</t>
  </si>
  <si>
    <t>John Hancock Multifactor Healthcare ETF</t>
  </si>
  <si>
    <t>JHMC</t>
  </si>
  <si>
    <t>John Hancock Multifactor Consumer Discretionary ETF</t>
  </si>
  <si>
    <t>SPGH</t>
  </si>
  <si>
    <t>E-TRACS S&amp;P 500 Gold Hedged ETN</t>
  </si>
  <si>
    <t>VQTS</t>
  </si>
  <si>
    <t>ETRACS S&amp;P 500 VEQTOR Switch ETN</t>
  </si>
  <si>
    <t>QMOM</t>
  </si>
  <si>
    <t>Momentumshares U.S. Quantitative Momentum ETF</t>
  </si>
  <si>
    <t>CATH</t>
  </si>
  <si>
    <t>Global X S&amp;P 500 Catholic Values ETF</t>
  </si>
  <si>
    <t>VALX</t>
  </si>
  <si>
    <t>Validea Market Legends ETF</t>
  </si>
  <si>
    <t>WMW</t>
  </si>
  <si>
    <t>Morningstar Wide Moat Focus Total Return Index ETF</t>
  </si>
  <si>
    <t>DYLS</t>
  </si>
  <si>
    <t>WisdomTree Dynamic Long/Short U.S. Equity Fund</t>
  </si>
  <si>
    <t>IBLN</t>
  </si>
  <si>
    <t>Direxion iBillionaire Index ETF</t>
  </si>
  <si>
    <t>JHMS</t>
  </si>
  <si>
    <t>John Hancock Multifactor Consumer Staples ETF</t>
  </si>
  <si>
    <t>DHVW</t>
  </si>
  <si>
    <t>Diamond Hill Valuation-Weighted 500 index ETF</t>
  </si>
  <si>
    <t>JHMI</t>
  </si>
  <si>
    <t>John Hancock Multifactor Industrials ETF</t>
  </si>
  <si>
    <t>JHMU</t>
  </si>
  <si>
    <t>John Hancock Multifactor Utilities ETF</t>
  </si>
  <si>
    <t>TRSK</t>
  </si>
  <si>
    <t>Janus Velocity Tail Risk Hedged Large Cap ETF</t>
  </si>
  <si>
    <t>JHME</t>
  </si>
  <si>
    <t>John Hancock Multifactor Energy ETF</t>
  </si>
  <si>
    <t>JHMA</t>
  </si>
  <si>
    <t xml:space="preserve">John Hancock Multifactor Materials ETF </t>
  </si>
  <si>
    <t>SYG</t>
  </si>
  <si>
    <t>SPDR MFS Systematic Growth Equity ETF</t>
  </si>
  <si>
    <t>FIBG</t>
  </si>
  <si>
    <t>Credit Suisse FI Enhanced Big Cap Growth ETN</t>
  </si>
  <si>
    <t>XVZ</t>
  </si>
  <si>
    <t>iPath S&amp;P 500 Dynamic VIX ETN</t>
  </si>
  <si>
    <t>QUS</t>
  </si>
  <si>
    <t>SPDR MSCI USA Quality Mix ETF</t>
  </si>
  <si>
    <t>BWV</t>
  </si>
  <si>
    <t>iPath CBOE S&amp;P 500 BuyWrite IndexSM ETN</t>
  </si>
  <si>
    <t>VSPY</t>
  </si>
  <si>
    <t>Direxion S&amp;P 500 Volatility Response Shares ETF</t>
  </si>
  <si>
    <t>SBUS</t>
  </si>
  <si>
    <t>ETFS Diversified-Factor U.S. Large Cap Index Fund</t>
  </si>
  <si>
    <t>SPYB</t>
  </si>
  <si>
    <t>SPDR S&amp;P 500 Buyback ETF</t>
  </si>
  <si>
    <t>RWV</t>
  </si>
  <si>
    <t>Oppenheimer Navellier Overall A-100 Revenue ETF</t>
  </si>
  <si>
    <t>HUSV</t>
  </si>
  <si>
    <t xml:space="preserve"> First Trust Horizon Managed Volatility Domestic ETF</t>
  </si>
  <si>
    <t>LLSP</t>
  </si>
  <si>
    <t>Direxion Daily S&amp;P 500 Bull 1.25x Shares ETF</t>
  </si>
  <si>
    <t>PSET</t>
  </si>
  <si>
    <t xml:space="preserve">Principal Price Setters Index ETF </t>
  </si>
  <si>
    <t>SYE</t>
  </si>
  <si>
    <t>SPDR MFS Systematic Core Equity ETF</t>
  </si>
  <si>
    <t>QLC</t>
  </si>
  <si>
    <t>FlexShares US Quality Large Cap Index Fund</t>
  </si>
  <si>
    <t>ESG</t>
  </si>
  <si>
    <t>FlexShares STOXX US ESG Impact Index Fund</t>
  </si>
  <si>
    <t>FTLB</t>
  </si>
  <si>
    <t>First Trust Low Beta Income ETF</t>
  </si>
  <si>
    <t>VIXH</t>
  </si>
  <si>
    <t>First Trust CBOE S&amp;P 500 VIX Tail Hedge Fund</t>
  </si>
  <si>
    <t>MILN</t>
  </si>
  <si>
    <t>The Global X Millennials Thematic ETF</t>
  </si>
  <si>
    <t>SYV</t>
  </si>
  <si>
    <t>SPDR MFS Systematic Value Equity ETF</t>
  </si>
  <si>
    <t>OPD</t>
  </si>
  <si>
    <t>Guggenheim Large Cap Optimized Diversification ETF</t>
  </si>
  <si>
    <t>OVLC</t>
  </si>
  <si>
    <t>Guggenheim U.S. Large Cap Optimized Volatility ETF</t>
  </si>
  <si>
    <t>CAPX</t>
  </si>
  <si>
    <t>Elkhorn S&amp;P 500 Capital Expenditures Portfolio ETF</t>
  </si>
  <si>
    <t>WIZE</t>
  </si>
  <si>
    <t>CrowdInvest Wisdom ETF</t>
  </si>
  <si>
    <t>JUNE</t>
  </si>
  <si>
    <t>The Dhandho Junoon ETF</t>
  </si>
  <si>
    <t>TECZ</t>
  </si>
  <si>
    <t>Direxion Daily Technology Bear 1X Shares</t>
  </si>
  <si>
    <t>FAZZ</t>
  </si>
  <si>
    <t>Direxion Daily Financial Bear 1X Shares</t>
  </si>
  <si>
    <t>SPXV</t>
  </si>
  <si>
    <t>S&amp;P 500 Ex-Health Care ETF</t>
  </si>
  <si>
    <t>ERYY</t>
  </si>
  <si>
    <t>Direxion Daily Energy Bear 1X Shares</t>
  </si>
  <si>
    <t>SPXN</t>
  </si>
  <si>
    <t>S&amp;P 500 Ex-Financials ETF</t>
  </si>
  <si>
    <t>SPXT</t>
  </si>
  <si>
    <t>S&amp;P 500 Ex-Technology ETF</t>
  </si>
  <si>
    <t>EEH</t>
  </si>
  <si>
    <t>ELEMENTS Linked to SPECTRUM Large Cap U.S. Sector Momentum Index ETF</t>
  </si>
  <si>
    <t>SFLA</t>
  </si>
  <si>
    <t>iPath Long Extended S&amp;P 500 TR Index ETN</t>
  </si>
  <si>
    <t>PILS</t>
  </si>
  <si>
    <t>Direxion Daily Pharmaceutical &amp; Medical Bear 2x Shares ETF</t>
  </si>
  <si>
    <t>SICK</t>
  </si>
  <si>
    <t>Daily Healthcare Bear 3x Shares ETF</t>
  </si>
  <si>
    <t>LNGR</t>
  </si>
  <si>
    <t>Global X Longevity Thematic ETF</t>
  </si>
  <si>
    <t>PILL</t>
  </si>
  <si>
    <t>Direxion Daily Pharmaceutical &amp; Medical Bull 2x Shares ETF</t>
  </si>
  <si>
    <t>SLOW</t>
  </si>
  <si>
    <t>ALPS Sector Low Volatility ETF</t>
  </si>
  <si>
    <t>SPMO</t>
  </si>
  <si>
    <t>PowerShares S&amp;P 500 Momentum Portfolio ETF</t>
  </si>
  <si>
    <t>ROLA</t>
  </si>
  <si>
    <t>iPath Long Extended Russell 1000 TR Index ETN</t>
  </si>
  <si>
    <t>FIA</t>
  </si>
  <si>
    <t>Falah Russell-IdealRatings US Large Cap ETF</t>
  </si>
  <si>
    <t>SPVU</t>
  </si>
  <si>
    <t>PowerShares S&amp;P 500 Value Portfolio ETF</t>
  </si>
  <si>
    <t>VLLV</t>
  </si>
  <si>
    <t>Direxion Value Line Conservative Equity ETF</t>
  </si>
  <si>
    <t>ZLRG</t>
  </si>
  <si>
    <t>ETFS Zacks Earnings Large-Cap U.S. Index Fund</t>
  </si>
  <si>
    <t>USSD</t>
  </si>
  <si>
    <t>WisdomTree Strong Dollar U.S. Equity Fund</t>
  </si>
  <si>
    <t>USWD</t>
  </si>
  <si>
    <t>Weak Dollar U.S. Equity Fund</t>
  </si>
  <si>
    <t>SLDR</t>
  </si>
  <si>
    <t>ALPS Sector Leaders ETF</t>
  </si>
  <si>
    <t>BEMO</t>
  </si>
  <si>
    <t xml:space="preserve">Aptus Behavioral Momentum ETF </t>
  </si>
  <si>
    <t>Hedge Fund</t>
  </si>
  <si>
    <t>US Large Cap</t>
  </si>
  <si>
    <t>TIP</t>
  </si>
  <si>
    <t>iShares TIPS Bond ETF</t>
  </si>
  <si>
    <t>Inflation-Protected Bonds</t>
  </si>
  <si>
    <t>Vanguard Short-Term Inflation-Protected Securities ETF</t>
  </si>
  <si>
    <t>TDTT</t>
  </si>
  <si>
    <t>FlexShares iBoxx 3-Year Target Duration TIPS Index Fund</t>
  </si>
  <si>
    <t>SCHP</t>
  </si>
  <si>
    <t>Schwab U.S. TIPS ETF</t>
  </si>
  <si>
    <t>STPZ</t>
  </si>
  <si>
    <t>PIMCO 1-5 Year U.S. TIPS Index Exchange-Traded Fund</t>
  </si>
  <si>
    <t>STIP</t>
  </si>
  <si>
    <t>iShares 0-5 Year TIPS Bond ETF</t>
  </si>
  <si>
    <t>IPE</t>
  </si>
  <si>
    <t>SPDR Barclays Capital TIPS ETF</t>
  </si>
  <si>
    <t>TDTF</t>
  </si>
  <si>
    <t>FlexShares iBoxx 5-Year Target Duration TIPS Index Fund</t>
  </si>
  <si>
    <t>WIP</t>
  </si>
  <si>
    <t>SPDR Citi International Government Inflation-Protected Bond ETF</t>
  </si>
  <si>
    <t>LTPZ</t>
  </si>
  <si>
    <t>PIMCO 15+ Year U.S. TIPS Index Exchange-Traded Fund</t>
  </si>
  <si>
    <t>TIPZ</t>
  </si>
  <si>
    <t>PIMCO Broad U.S. TIPS Index Exchange-Traded Fund</t>
  </si>
  <si>
    <t>ILB</t>
  </si>
  <si>
    <t>PIMCO Global Advantage Inflation-Linked Bond Active Exchange-Traded Fund</t>
  </si>
  <si>
    <t>TIPX</t>
  </si>
  <si>
    <t>SPDR Barclays 1-10 Year TIPS ETF</t>
  </si>
  <si>
    <t>ITIP</t>
  </si>
  <si>
    <t>iShares International Inflation-Linked Bond ETF</t>
  </si>
  <si>
    <t>GTIP</t>
  </si>
  <si>
    <t>iShares Global Inflation-Linked Bond ETF</t>
  </si>
  <si>
    <t>SIPE</t>
  </si>
  <si>
    <t>SPDR Barclays 0-5 Year TIPS ETF</t>
  </si>
  <si>
    <t>TPS</t>
  </si>
  <si>
    <t>UltraShort TIPS ETF</t>
  </si>
  <si>
    <t>Short Term Treasuries</t>
  </si>
  <si>
    <t>FTSD</t>
  </si>
  <si>
    <t>Franklin Liberty Short Duration U.S. Government ETF</t>
  </si>
  <si>
    <t>Mid Term Treasuries</t>
  </si>
  <si>
    <t>Long Term Treasuries</t>
  </si>
  <si>
    <t>Money Market Funds</t>
  </si>
  <si>
    <t>MINT</t>
  </si>
  <si>
    <t>SPDR SSgA Ultra Short Term Bond ETF</t>
  </si>
  <si>
    <t>ULST</t>
  </si>
  <si>
    <t>Guggenheim Enhanced Short Duration ETF</t>
  </si>
  <si>
    <t>GSY</t>
  </si>
  <si>
    <t>iShares Short Maturity Bond ETF</t>
  </si>
  <si>
    <t>NEAR</t>
  </si>
  <si>
    <t>PIMCO Enhanced Short Maturity Active Exchange-Traded Fund</t>
  </si>
  <si>
    <t>FMB Total</t>
  </si>
  <si>
    <t>GMMB Total</t>
  </si>
  <si>
    <t>IBMI Total</t>
  </si>
  <si>
    <t>IBMJ Total</t>
  </si>
  <si>
    <t>IBMK Total</t>
  </si>
  <si>
    <t>ITM Total</t>
  </si>
  <si>
    <t>MEAR Total</t>
  </si>
  <si>
    <t>MLN Total</t>
  </si>
  <si>
    <t>MUB Total</t>
  </si>
  <si>
    <t>MUNI Total</t>
  </si>
  <si>
    <t>PRB Total</t>
  </si>
  <si>
    <t>PVI Total</t>
  </si>
  <si>
    <t>PZA Total</t>
  </si>
  <si>
    <t>RVNU Total</t>
  </si>
  <si>
    <t>SHM Total</t>
  </si>
  <si>
    <t>SMB Total</t>
  </si>
  <si>
    <t>SMMU Total</t>
  </si>
  <si>
    <t>SUB Total</t>
  </si>
  <si>
    <t>TFI Total</t>
  </si>
  <si>
    <t>VTEB Total</t>
  </si>
  <si>
    <t>XMPT Total</t>
  </si>
  <si>
    <t>Count</t>
  </si>
  <si>
    <t>Risk Profile Upper Bound</t>
  </si>
  <si>
    <t>Risk Profile Lower Bound</t>
  </si>
  <si>
    <t>Risk Tolerance</t>
  </si>
  <si>
    <t>Min RT</t>
  </si>
  <si>
    <t>Max RT</t>
  </si>
  <si>
    <t>Age</t>
  </si>
  <si>
    <t>Spread</t>
  </si>
  <si>
    <t>Chinese Market</t>
  </si>
  <si>
    <t>US Market</t>
  </si>
  <si>
    <t>South Africa</t>
  </si>
  <si>
    <t>Spain</t>
  </si>
  <si>
    <t>Market</t>
  </si>
  <si>
    <t>b1</t>
  </si>
  <si>
    <t>b0</t>
  </si>
  <si>
    <t>Adjusted for Age</t>
  </si>
  <si>
    <t>Adjustments</t>
  </si>
  <si>
    <t>Upper Bound 2</t>
  </si>
  <si>
    <t xml:space="preserve"> Vol (ann.)</t>
  </si>
  <si>
    <t>Average of Risk Profile Upper Bound</t>
  </si>
  <si>
    <t>Average of Risk Profile Lower Bound</t>
  </si>
  <si>
    <t>Geometric Annualized</t>
  </si>
  <si>
    <t>Avg. Daily  Return</t>
  </si>
  <si>
    <t>Max Utility</t>
  </si>
  <si>
    <t>Risk coefficient</t>
  </si>
  <si>
    <t>Utility Coef</t>
  </si>
  <si>
    <t>Other</t>
  </si>
  <si>
    <t>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</si>
</sst>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8">
    <numFmt numFmtId="8" formatCode="&quot;$&quot;#,##0.00_);[Red]\(&quot;$&quot;#,##0.00\)"/>
    <numFmt numFmtId="43" formatCode="_(* #,##0.00_);_(* \(#,##0.00\);_(* &quot;-&quot;??_);_(@_)"/>
    <numFmt numFmtId="164" formatCode="_-&quot;$&quot;* #,##0.00_-;\-&quot;$&quot;* #,##0.00_-;_-&quot;$&quot;* &quot;-&quot;??_-;_-@_-"/>
    <numFmt numFmtId="165" formatCode="_-* #,##0.00_-;\-* #,##0.00_-;_-* &quot;-&quot;??_-;_-@_-"/>
    <numFmt numFmtId="166" formatCode="_-&quot;$&quot;* #,##0_-;\-&quot;$&quot;* #,##0_-;_-&quot;$&quot;* &quot;-&quot;??_-;_-@_-"/>
    <numFmt numFmtId="167" formatCode="_-* #,##0.000000_-;\-* #,##0.000000_-;_-* &quot;-&quot;??_-;_-@_-"/>
    <numFmt numFmtId="168" formatCode="0.0%"/>
    <numFmt numFmtId="169" formatCode="0.000000%"/>
    <numFmt numFmtId="170" formatCode="0.000%"/>
    <numFmt numFmtId="171" formatCode="0.0000%"/>
    <numFmt numFmtId="172" formatCode="0.00000"/>
    <numFmt numFmtId="173" formatCode="0.000"/>
    <numFmt numFmtId="174" formatCode="_-* #,##0.00000_-;\-* #,##0.00000_-;_-* &quot;-&quot;??_-;_-@_-"/>
    <numFmt numFmtId="175" formatCode="0.00000%"/>
    <numFmt numFmtId="176" formatCode="0.0"/>
    <numFmt numFmtId="177" formatCode="0.0000000000000000"/>
    <numFmt numFmtId="178" formatCode="_-* #,##0_-;\-* #,##0_-;_-* &quot;-&quot;??_-;_-@_-"/>
    <numFmt numFmtId="179" formatCode="_-* #,##0.0000_-;\-* #,##0.0000_-;_-* &quot;-&quot;??_-;_-@_-"/>
    <numFmt numFmtId="180" formatCode="_(* #,##0.00000_);_(* \(#,##0.00000\);_(* &quot;-&quot;??_);_(@_)"/>
    <numFmt numFmtId="181" formatCode="_-* #,##0.000_-;\-* #,##0.000_-;_-* &quot;-&quot;??_-;_-@_-"/>
    <numFmt numFmtId="182" formatCode="_-* #,##0.0_-;\-* #,##0.0_-;_-* &quot;-&quot;??_-;_-@_-"/>
    <numFmt numFmtId="183" formatCode="_(* #,##0.0000_);_(* \(#,##0.0000\);_(* &quot;-&quot;??_);_(@_)"/>
    <numFmt numFmtId="184" formatCode="0E+00;\_x0000_"/>
    <numFmt numFmtId="185" formatCode="0.000000000000"/>
    <numFmt numFmtId="186" formatCode="_(* #,##0.000_);_(* \(#,##0.000\);_(* &quot;-&quot;???_);_(@_)"/>
    <numFmt numFmtId="187" formatCode="0.000000000000%"/>
    <numFmt numFmtId="188" formatCode="_-&quot;$&quot;* #,##0.0000_-;\-&quot;$&quot;* #,##0.0000_-;_-&quot;$&quot;* &quot;-&quot;??_-;_-@_-"/>
    <numFmt numFmtId="189" formatCode="0.0000000%"/>
  </numFmts>
  <fonts count="31">
    <font>
      <sz val="12"/>
      <color theme="1"/>
      <name val="Calibri"/>
      <family val="2"/>
      <charset val="134"/>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i/>
      <sz val="14"/>
      <name val="Times New Roman"/>
      <family val="1"/>
    </font>
    <font>
      <sz val="8"/>
      <name val="Calibri"/>
      <family val="2"/>
      <scheme val="minor"/>
    </font>
    <font>
      <sz val="12"/>
      <color rgb="FF000000"/>
      <name val="Calibri"/>
      <family val="2"/>
      <scheme val="minor"/>
    </font>
    <font>
      <sz val="12"/>
      <color rgb="FFFF0000"/>
      <name val="Calibri"/>
      <family val="2"/>
      <scheme val="minor"/>
    </font>
    <font>
      <sz val="12"/>
      <color indexed="206"/>
      <name val="Calibri"/>
      <family val="2"/>
    </font>
    <font>
      <b/>
      <sz val="12"/>
      <color theme="4" tint="-0.249977111117893"/>
      <name val="Calibri"/>
      <family val="2"/>
      <scheme val="minor"/>
    </font>
    <font>
      <sz val="12"/>
      <color theme="4" tint="-0.249977111117893"/>
      <name val="Calibri"/>
      <family val="2"/>
      <scheme val="minor"/>
    </font>
    <font>
      <sz val="12"/>
      <color rgb="FF008000"/>
      <name val="Calibri"/>
      <family val="2"/>
    </font>
    <font>
      <i/>
      <sz val="12"/>
      <color rgb="FFFF0000"/>
      <name val="Times New Roman"/>
      <family val="1"/>
    </font>
    <font>
      <sz val="20"/>
      <color theme="1"/>
      <name val="Athelas Regular"/>
    </font>
    <font>
      <b/>
      <i/>
      <sz val="20"/>
      <name val="Athelas Regular"/>
    </font>
    <font>
      <sz val="20"/>
      <name val="Athelas Regular"/>
    </font>
    <font>
      <sz val="18"/>
      <name val="Athelas Regular"/>
    </font>
    <font>
      <sz val="18"/>
      <color theme="1"/>
      <name val="Athelas Regular"/>
    </font>
    <font>
      <b/>
      <sz val="11"/>
      <color rgb="FF46AF9A"/>
      <name val="Times New Roman"/>
      <family val="1"/>
    </font>
    <font>
      <sz val="10"/>
      <color theme="1"/>
      <name val="Calibri"/>
      <family val="2"/>
      <scheme val="minor"/>
    </font>
    <font>
      <sz val="10"/>
      <color theme="1"/>
      <name val="Athelas Regular"/>
    </font>
    <font>
      <b/>
      <sz val="10"/>
      <color rgb="FF46AF9A"/>
      <name val="Times New Roman"/>
      <family val="1"/>
    </font>
    <font>
      <b/>
      <i/>
      <sz val="10"/>
      <color rgb="FFFF0000"/>
      <name val="Times New Roman"/>
      <family val="1"/>
    </font>
    <font>
      <sz val="10"/>
      <color theme="1"/>
      <name val="Times New Roman"/>
      <family val="1"/>
    </font>
    <font>
      <sz val="14"/>
      <name val="Athelas Regular"/>
    </font>
    <font>
      <sz val="12"/>
      <color rgb="FF366092"/>
      <name val="Calibri"/>
      <family val="2"/>
      <scheme val="minor"/>
    </font>
    <font>
      <sz val="12"/>
      <name val="Calibri"/>
      <family val="2"/>
      <scheme val="minor"/>
    </font>
    <font>
      <sz val="12"/>
      <color theme="4"/>
      <name val="Calibri"/>
      <family val="2"/>
      <scheme val="minor"/>
    </font>
  </fonts>
  <fills count="20">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09E"/>
        <bgColor indexed="64"/>
      </patternFill>
    </fill>
    <fill>
      <patternFill patternType="solid">
        <fgColor theme="0"/>
        <bgColor theme="4" tint="0.79998168889431442"/>
      </patternFill>
    </fill>
    <fill>
      <patternFill patternType="solid">
        <fgColor theme="9" tint="0.79998168889431442"/>
        <bgColor theme="4" tint="0.79998168889431442"/>
      </patternFill>
    </fill>
    <fill>
      <patternFill patternType="solid">
        <fgColor theme="4" tint="0.79998168889431442"/>
        <bgColor indexed="64"/>
      </patternFill>
    </fill>
    <fill>
      <patternFill patternType="solid">
        <fgColor theme="3" tint="0.39997558519241921"/>
        <bgColor indexed="64"/>
      </patternFill>
    </fill>
    <fill>
      <patternFill patternType="solid">
        <fgColor rgb="FFFFFFFF"/>
        <bgColor rgb="FF000000"/>
      </patternFill>
    </fill>
    <fill>
      <patternFill patternType="solid">
        <fgColor theme="0"/>
        <bgColor rgb="FF000000"/>
      </patternFill>
    </fill>
    <fill>
      <patternFill patternType="solid">
        <fgColor rgb="FFFDE9D9"/>
        <bgColor rgb="FF000000"/>
      </patternFill>
    </fill>
    <fill>
      <patternFill patternType="solid">
        <fgColor rgb="FFFDE9D9"/>
        <bgColor rgb="FFDCE6F1"/>
      </patternFill>
    </fill>
    <fill>
      <patternFill patternType="solid">
        <fgColor rgb="FFFFFF00"/>
        <bgColor indexed="64"/>
      </patternFill>
    </fill>
    <fill>
      <patternFill patternType="solid">
        <fgColor rgb="FFFFFF00"/>
        <bgColor theme="4" tint="0.79998168889431442"/>
      </patternFill>
    </fill>
    <fill>
      <patternFill patternType="solid">
        <fgColor theme="3" tint="0.79998168889431442"/>
        <bgColor indexed="64"/>
      </patternFill>
    </fill>
  </fills>
  <borders count="22">
    <border>
      <left/>
      <right/>
      <top/>
      <bottom/>
      <diagonal/>
    </border>
    <border>
      <left style="thin">
        <color auto="1"/>
      </left>
      <right/>
      <top style="thin">
        <color auto="1"/>
      </top>
      <bottom/>
      <diagonal/>
    </border>
    <border>
      <left/>
      <right/>
      <top style="thin">
        <color auto="1"/>
      </top>
      <bottom/>
      <diagonal/>
    </border>
    <border>
      <left/>
      <right/>
      <top style="thin">
        <color auto="1"/>
      </top>
      <bottom style="double">
        <color auto="1"/>
      </bottom>
      <diagonal/>
    </border>
    <border>
      <left/>
      <right/>
      <top/>
      <bottom style="thin">
        <color theme="4"/>
      </bottom>
      <diagonal/>
    </border>
    <border>
      <left/>
      <right/>
      <top style="thin">
        <color theme="4"/>
      </top>
      <bottom/>
      <diagonal/>
    </border>
    <border>
      <left style="thin">
        <color auto="1"/>
      </left>
      <right style="thin">
        <color auto="1"/>
      </right>
      <top style="thin">
        <color auto="1"/>
      </top>
      <bottom/>
      <diagonal/>
    </border>
    <border>
      <left/>
      <right style="thin">
        <color auto="1"/>
      </right>
      <top/>
      <bottom/>
      <diagonal/>
    </border>
    <border>
      <left/>
      <right/>
      <top/>
      <bottom style="double">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top/>
      <bottom style="thin">
        <color auto="1"/>
      </bottom>
      <diagonal/>
    </border>
    <border>
      <left/>
      <right/>
      <top style="thin">
        <color theme="4"/>
      </top>
      <bottom style="thin">
        <color theme="4"/>
      </bottom>
      <diagonal/>
    </border>
    <border>
      <left/>
      <right/>
      <top style="thin">
        <color auto="1"/>
      </top>
      <bottom style="thin">
        <color theme="4"/>
      </bottom>
      <diagonal/>
    </border>
    <border>
      <left style="thin">
        <color auto="1"/>
      </left>
      <right/>
      <top style="thin">
        <color theme="4"/>
      </top>
      <bottom/>
      <diagonal/>
    </border>
  </borders>
  <cellStyleXfs count="2058">
    <xf numFmtId="0" fontId="0" fillId="0" borderId="0"/>
    <xf numFmtId="165" fontId="3" fillId="0" borderId="0" applyFont="0" applyFill="0" applyBorder="0" applyAlignment="0" applyProtection="0"/>
    <xf numFmtId="164" fontId="3" fillId="0" borderId="0" applyFont="0" applyFill="0" applyBorder="0" applyAlignment="0" applyProtection="0"/>
    <xf numFmtId="9" fontId="3"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298">
    <xf numFmtId="0" fontId="0" fillId="0" borderId="0" xfId="0"/>
    <xf numFmtId="0" fontId="0" fillId="2" borderId="0" xfId="0" applyFill="1"/>
    <xf numFmtId="165" fontId="0" fillId="2" borderId="0" xfId="1" applyFont="1" applyFill="1"/>
    <xf numFmtId="0" fontId="0" fillId="4" borderId="0" xfId="0" applyFill="1"/>
    <xf numFmtId="0" fontId="0" fillId="5" borderId="0" xfId="0" applyFill="1"/>
    <xf numFmtId="2" fontId="0" fillId="5" borderId="0" xfId="0" applyNumberFormat="1" applyFill="1"/>
    <xf numFmtId="167" fontId="0" fillId="5" borderId="0" xfId="1" applyNumberFormat="1" applyFont="1" applyFill="1"/>
    <xf numFmtId="165" fontId="0" fillId="5" borderId="0" xfId="0" applyNumberFormat="1" applyFill="1"/>
    <xf numFmtId="9" fontId="0" fillId="5" borderId="0" xfId="3" applyFont="1" applyFill="1"/>
    <xf numFmtId="0" fontId="0" fillId="2" borderId="0" xfId="0" applyFont="1" applyFill="1"/>
    <xf numFmtId="14" fontId="0" fillId="0" borderId="0" xfId="0" applyNumberFormat="1"/>
    <xf numFmtId="2" fontId="0" fillId="0" borderId="0" xfId="0" applyNumberFormat="1" applyFont="1" applyFill="1" applyBorder="1" applyAlignment="1" applyProtection="1"/>
    <xf numFmtId="169" fontId="0" fillId="0" borderId="0" xfId="3" applyNumberFormat="1" applyFont="1"/>
    <xf numFmtId="167" fontId="0" fillId="0" borderId="0" xfId="1" applyNumberFormat="1" applyFont="1"/>
    <xf numFmtId="0" fontId="0" fillId="6" borderId="0" xfId="0" applyFill="1"/>
    <xf numFmtId="10" fontId="0" fillId="0" borderId="0" xfId="3" applyNumberFormat="1" applyFont="1"/>
    <xf numFmtId="171" fontId="0" fillId="0" borderId="0" xfId="3" applyNumberFormat="1" applyFont="1"/>
    <xf numFmtId="172" fontId="0" fillId="0" borderId="0" xfId="0" applyNumberFormat="1"/>
    <xf numFmtId="0" fontId="9" fillId="0" borderId="0" xfId="0" applyFont="1"/>
    <xf numFmtId="14" fontId="9" fillId="0" borderId="0" xfId="0" applyNumberFormat="1" applyFont="1"/>
    <xf numFmtId="173" fontId="0" fillId="0" borderId="0" xfId="0" applyNumberFormat="1"/>
    <xf numFmtId="2" fontId="0" fillId="0" borderId="0" xfId="0" applyNumberFormat="1"/>
    <xf numFmtId="165" fontId="11" fillId="0" borderId="0" xfId="1" applyFont="1"/>
    <xf numFmtId="10" fontId="11" fillId="0" borderId="0" xfId="3" applyNumberFormat="1" applyFont="1"/>
    <xf numFmtId="0" fontId="13" fillId="6" borderId="0" xfId="0" applyFont="1" applyFill="1"/>
    <xf numFmtId="173" fontId="13" fillId="0" borderId="0" xfId="0" applyNumberFormat="1" applyFont="1"/>
    <xf numFmtId="173" fontId="13" fillId="7" borderId="0" xfId="0" applyNumberFormat="1" applyFont="1" applyFill="1"/>
    <xf numFmtId="173" fontId="13" fillId="7" borderId="4" xfId="0" applyNumberFormat="1" applyFont="1" applyFill="1" applyBorder="1"/>
    <xf numFmtId="0" fontId="13" fillId="6" borderId="0" xfId="0" applyFont="1" applyFill="1" applyBorder="1"/>
    <xf numFmtId="0" fontId="13" fillId="0" borderId="0" xfId="0" applyFont="1" applyFill="1" applyBorder="1"/>
    <xf numFmtId="0" fontId="12" fillId="0" borderId="5" xfId="0" applyFont="1" applyBorder="1"/>
    <xf numFmtId="0" fontId="13" fillId="6" borderId="5" xfId="0" applyFont="1" applyFill="1" applyBorder="1"/>
    <xf numFmtId="173" fontId="13" fillId="7" borderId="5" xfId="0" applyNumberFormat="1" applyFont="1" applyFill="1" applyBorder="1"/>
    <xf numFmtId="0" fontId="13" fillId="2" borderId="0" xfId="0" applyFont="1" applyFill="1"/>
    <xf numFmtId="0" fontId="12" fillId="2" borderId="5" xfId="0" applyFont="1" applyFill="1" applyBorder="1"/>
    <xf numFmtId="0" fontId="13" fillId="2" borderId="1" xfId="0" applyFont="1" applyFill="1" applyBorder="1"/>
    <xf numFmtId="10" fontId="13" fillId="2" borderId="1" xfId="0" applyNumberFormat="1" applyFont="1" applyFill="1" applyBorder="1" applyAlignment="1"/>
    <xf numFmtId="0" fontId="13" fillId="2" borderId="1" xfId="0" applyFont="1" applyFill="1" applyBorder="1" applyAlignment="1"/>
    <xf numFmtId="164" fontId="13" fillId="2" borderId="1" xfId="2" applyNumberFormat="1" applyFont="1" applyFill="1" applyBorder="1" applyAlignment="1"/>
    <xf numFmtId="164" fontId="13" fillId="2" borderId="6" xfId="2" applyNumberFormat="1" applyFont="1" applyFill="1" applyBorder="1" applyAlignment="1"/>
    <xf numFmtId="0" fontId="13" fillId="2" borderId="0" xfId="0" applyFont="1" applyFill="1" applyBorder="1" applyAlignment="1">
      <alignment horizontal="right"/>
    </xf>
    <xf numFmtId="10" fontId="14" fillId="2" borderId="0" xfId="3" applyNumberFormat="1" applyFont="1" applyFill="1" applyAlignment="1">
      <alignment horizontal="left"/>
    </xf>
    <xf numFmtId="10" fontId="10" fillId="2" borderId="0" xfId="3" applyNumberFormat="1" applyFont="1" applyFill="1" applyAlignment="1">
      <alignment horizontal="left"/>
    </xf>
    <xf numFmtId="2" fontId="0" fillId="2" borderId="0" xfId="0" applyNumberFormat="1" applyFill="1" applyAlignment="1">
      <alignment horizontal="left"/>
    </xf>
    <xf numFmtId="0" fontId="0" fillId="2" borderId="0" xfId="0" applyFill="1" applyAlignment="1">
      <alignment horizontal="center"/>
    </xf>
    <xf numFmtId="10" fontId="11" fillId="2" borderId="0" xfId="3" applyNumberFormat="1" applyFont="1" applyFill="1"/>
    <xf numFmtId="170" fontId="0" fillId="2" borderId="0" xfId="3" applyNumberFormat="1" applyFont="1" applyFill="1"/>
    <xf numFmtId="9" fontId="0" fillId="9" borderId="0" xfId="0" applyNumberFormat="1" applyFont="1" applyFill="1" applyBorder="1" applyAlignment="1">
      <alignment horizontal="right"/>
    </xf>
    <xf numFmtId="10" fontId="2" fillId="9" borderId="0" xfId="3" applyNumberFormat="1" applyFont="1" applyFill="1" applyBorder="1"/>
    <xf numFmtId="0" fontId="5" fillId="0" borderId="0" xfId="1448"/>
    <xf numFmtId="43" fontId="0" fillId="2" borderId="0" xfId="0" applyNumberFormat="1" applyFill="1"/>
    <xf numFmtId="0" fontId="13" fillId="7" borderId="5" xfId="0" applyFont="1" applyFill="1" applyBorder="1"/>
    <xf numFmtId="0" fontId="13" fillId="0" borderId="0" xfId="0" applyFont="1"/>
    <xf numFmtId="9" fontId="13" fillId="0" borderId="0" xfId="0" applyNumberFormat="1" applyFont="1"/>
    <xf numFmtId="9" fontId="13" fillId="8" borderId="0" xfId="0" applyNumberFormat="1" applyFont="1" applyFill="1"/>
    <xf numFmtId="171" fontId="13" fillId="0" borderId="0" xfId="3" applyNumberFormat="1" applyFont="1"/>
    <xf numFmtId="0" fontId="10" fillId="0" borderId="0" xfId="0" applyFont="1"/>
    <xf numFmtId="0" fontId="13" fillId="7" borderId="0" xfId="0" applyFont="1" applyFill="1" applyBorder="1"/>
    <xf numFmtId="9" fontId="13" fillId="7" borderId="0" xfId="0" applyNumberFormat="1" applyFont="1" applyFill="1" applyBorder="1"/>
    <xf numFmtId="9" fontId="13" fillId="8" borderId="0" xfId="0" applyNumberFormat="1" applyFont="1" applyFill="1" applyBorder="1"/>
    <xf numFmtId="171" fontId="13" fillId="7" borderId="0" xfId="3" applyNumberFormat="1" applyFont="1" applyFill="1" applyBorder="1"/>
    <xf numFmtId="0" fontId="10" fillId="7" borderId="0" xfId="0" applyFont="1" applyFill="1" applyBorder="1"/>
    <xf numFmtId="9" fontId="13" fillId="8" borderId="4" xfId="0" applyNumberFormat="1" applyFont="1" applyFill="1" applyBorder="1"/>
    <xf numFmtId="171" fontId="13" fillId="0" borderId="4" xfId="3" applyNumberFormat="1" applyFont="1" applyBorder="1"/>
    <xf numFmtId="0" fontId="10" fillId="0" borderId="4" xfId="0" applyFont="1" applyBorder="1"/>
    <xf numFmtId="0" fontId="13" fillId="7" borderId="0" xfId="0" applyFont="1" applyFill="1"/>
    <xf numFmtId="9" fontId="13" fillId="7" borderId="0" xfId="0" applyNumberFormat="1" applyFont="1" applyFill="1"/>
    <xf numFmtId="171" fontId="13" fillId="7" borderId="0" xfId="3" applyNumberFormat="1" applyFont="1" applyFill="1"/>
    <xf numFmtId="0" fontId="10" fillId="7" borderId="0" xfId="0" applyFont="1" applyFill="1"/>
    <xf numFmtId="0" fontId="13" fillId="0" borderId="0" xfId="0" applyFont="1" applyBorder="1"/>
    <xf numFmtId="171" fontId="13" fillId="0" borderId="0" xfId="3" applyNumberFormat="1" applyFont="1" applyBorder="1"/>
    <xf numFmtId="0" fontId="10" fillId="0" borderId="0" xfId="0" applyFont="1" applyBorder="1"/>
    <xf numFmtId="0" fontId="0" fillId="2" borderId="0" xfId="0" applyFill="1" applyAlignment="1"/>
    <xf numFmtId="0" fontId="13" fillId="7" borderId="2" xfId="0" applyFont="1" applyFill="1" applyBorder="1"/>
    <xf numFmtId="0" fontId="13" fillId="10" borderId="0" xfId="0" applyFont="1" applyFill="1"/>
    <xf numFmtId="0" fontId="13" fillId="10" borderId="0" xfId="0" applyFont="1" applyFill="1" applyBorder="1"/>
    <xf numFmtId="174" fontId="0" fillId="2" borderId="0" xfId="1" applyNumberFormat="1" applyFont="1" applyFill="1"/>
    <xf numFmtId="174" fontId="0" fillId="2" borderId="0" xfId="0" applyNumberFormat="1" applyFill="1"/>
    <xf numFmtId="0" fontId="0" fillId="0" borderId="0" xfId="0" applyFont="1"/>
    <xf numFmtId="0" fontId="0" fillId="3" borderId="0" xfId="0" applyFont="1" applyFill="1"/>
    <xf numFmtId="0" fontId="0" fillId="3" borderId="0" xfId="0" applyFont="1" applyFill="1" applyAlignment="1">
      <alignment horizontal="right"/>
    </xf>
    <xf numFmtId="0" fontId="15" fillId="2" borderId="0" xfId="0" applyFont="1" applyFill="1" applyAlignment="1">
      <alignment vertical="center" wrapText="1"/>
    </xf>
    <xf numFmtId="0" fontId="0" fillId="2" borderId="0" xfId="0" applyFont="1" applyFill="1" applyAlignment="1">
      <alignment horizontal="right"/>
    </xf>
    <xf numFmtId="0" fontId="4" fillId="2" borderId="0" xfId="0" applyFont="1" applyFill="1"/>
    <xf numFmtId="0" fontId="0" fillId="6" borderId="0" xfId="0" applyFont="1" applyFill="1"/>
    <xf numFmtId="0" fontId="0" fillId="5" borderId="2" xfId="0" applyFill="1" applyBorder="1"/>
    <xf numFmtId="166" fontId="13" fillId="7" borderId="0" xfId="2" applyNumberFormat="1" applyFont="1" applyFill="1"/>
    <xf numFmtId="166" fontId="13" fillId="0" borderId="0" xfId="2" applyNumberFormat="1" applyFont="1"/>
    <xf numFmtId="177" fontId="13" fillId="7" borderId="0" xfId="0" applyNumberFormat="1" applyFont="1" applyFill="1"/>
    <xf numFmtId="166" fontId="13" fillId="9" borderId="0" xfId="2" applyNumberFormat="1" applyFont="1" applyFill="1"/>
    <xf numFmtId="177" fontId="13" fillId="9" borderId="0" xfId="0" applyNumberFormat="1" applyFont="1" applyFill="1"/>
    <xf numFmtId="166" fontId="0" fillId="2" borderId="0" xfId="2" applyNumberFormat="1" applyFont="1" applyFill="1"/>
    <xf numFmtId="176" fontId="0" fillId="5" borderId="0" xfId="0" applyNumberFormat="1" applyFill="1"/>
    <xf numFmtId="164" fontId="13" fillId="2" borderId="0" xfId="2" applyNumberFormat="1" applyFont="1" applyFill="1" applyBorder="1" applyAlignment="1"/>
    <xf numFmtId="1" fontId="0" fillId="0" borderId="0" xfId="0" applyNumberFormat="1"/>
    <xf numFmtId="168" fontId="0" fillId="2" borderId="0" xfId="3" applyNumberFormat="1" applyFont="1" applyFill="1"/>
    <xf numFmtId="173" fontId="0" fillId="2" borderId="0" xfId="0" applyNumberFormat="1" applyFill="1" applyAlignment="1">
      <alignment horizontal="left"/>
    </xf>
    <xf numFmtId="9" fontId="0" fillId="2" borderId="0" xfId="3" applyNumberFormat="1" applyFont="1" applyFill="1" applyAlignment="1">
      <alignment horizontal="left"/>
    </xf>
    <xf numFmtId="9" fontId="13" fillId="11" borderId="0" xfId="0" applyNumberFormat="1" applyFont="1" applyFill="1" applyBorder="1"/>
    <xf numFmtId="0" fontId="13" fillId="11" borderId="0" xfId="0" applyFont="1" applyFill="1" applyBorder="1"/>
    <xf numFmtId="10" fontId="13" fillId="6" borderId="4" xfId="3" applyNumberFormat="1" applyFont="1" applyFill="1" applyBorder="1"/>
    <xf numFmtId="170" fontId="13" fillId="6" borderId="0" xfId="3" applyNumberFormat="1" applyFont="1" applyFill="1" applyBorder="1"/>
    <xf numFmtId="10" fontId="0" fillId="2" borderId="0" xfId="0" applyNumberFormat="1" applyFill="1"/>
    <xf numFmtId="9" fontId="0" fillId="2" borderId="0" xfId="0" applyNumberFormat="1" applyFill="1"/>
    <xf numFmtId="0" fontId="0" fillId="2" borderId="0" xfId="0" applyFill="1" applyAlignment="1">
      <alignment horizontal="left"/>
    </xf>
    <xf numFmtId="0" fontId="0" fillId="12" borderId="0" xfId="0" applyFill="1"/>
    <xf numFmtId="168" fontId="0" fillId="2" borderId="0" xfId="0" applyNumberFormat="1" applyFill="1"/>
    <xf numFmtId="0" fontId="0" fillId="2" borderId="7" xfId="0" applyFill="1" applyBorder="1"/>
    <xf numFmtId="0" fontId="0" fillId="2" borderId="0" xfId="0" applyFill="1" applyBorder="1"/>
    <xf numFmtId="0" fontId="0" fillId="12" borderId="0" xfId="0" applyFill="1" applyBorder="1"/>
    <xf numFmtId="0" fontId="0" fillId="3" borderId="0" xfId="0" applyFill="1"/>
    <xf numFmtId="0" fontId="0" fillId="2" borderId="12" xfId="0" applyFill="1" applyBorder="1"/>
    <xf numFmtId="0" fontId="0" fillId="2" borderId="13" xfId="0" applyFill="1" applyBorder="1"/>
    <xf numFmtId="0" fontId="0" fillId="2" borderId="14" xfId="0" applyFill="1" applyBorder="1"/>
    <xf numFmtId="0" fontId="0" fillId="2" borderId="15" xfId="0" applyFill="1" applyBorder="1"/>
    <xf numFmtId="0" fontId="0" fillId="2" borderId="16" xfId="0" applyFill="1" applyBorder="1"/>
    <xf numFmtId="9" fontId="0" fillId="5" borderId="0" xfId="1647" applyFont="1" applyFill="1"/>
    <xf numFmtId="0" fontId="18" fillId="2" borderId="0" xfId="0" applyFont="1" applyFill="1" applyAlignment="1">
      <alignment horizontal="center" vertical="center" wrapText="1"/>
    </xf>
    <xf numFmtId="0" fontId="18" fillId="3" borderId="0" xfId="0" applyFont="1" applyFill="1" applyAlignment="1">
      <alignment horizontal="center" vertical="center" wrapText="1"/>
    </xf>
    <xf numFmtId="0" fontId="18" fillId="3" borderId="7" xfId="0" applyFont="1" applyFill="1" applyBorder="1" applyAlignment="1">
      <alignment horizontal="center" vertical="center" wrapText="1"/>
    </xf>
    <xf numFmtId="0" fontId="18" fillId="2" borderId="9" xfId="0" applyFont="1" applyFill="1" applyBorder="1" applyAlignment="1">
      <alignment horizontal="center" vertical="center" wrapText="1"/>
    </xf>
    <xf numFmtId="0" fontId="18" fillId="2" borderId="10" xfId="0" applyFont="1" applyFill="1" applyBorder="1" applyAlignment="1">
      <alignment horizontal="center" vertical="center" wrapText="1"/>
    </xf>
    <xf numFmtId="0" fontId="18" fillId="2" borderId="11" xfId="0" applyFont="1" applyFill="1" applyBorder="1" applyAlignment="1">
      <alignment horizontal="center" vertical="center" wrapText="1"/>
    </xf>
    <xf numFmtId="0" fontId="18" fillId="2" borderId="12" xfId="0" applyFont="1" applyFill="1" applyBorder="1" applyAlignment="1">
      <alignment horizontal="center" vertical="center" wrapText="1"/>
    </xf>
    <xf numFmtId="0" fontId="18" fillId="2" borderId="0" xfId="0" applyFont="1" applyFill="1" applyBorder="1" applyAlignment="1">
      <alignment horizontal="center" vertical="center" wrapText="1"/>
    </xf>
    <xf numFmtId="0" fontId="18" fillId="2" borderId="13" xfId="0" applyFont="1" applyFill="1" applyBorder="1" applyAlignment="1">
      <alignment horizontal="center" vertical="center" wrapText="1"/>
    </xf>
    <xf numFmtId="0" fontId="0" fillId="2" borderId="0" xfId="0" applyFill="1" applyBorder="1" applyAlignment="1">
      <alignment horizontal="right"/>
    </xf>
    <xf numFmtId="0" fontId="0" fillId="2" borderId="2" xfId="0" applyFill="1" applyBorder="1"/>
    <xf numFmtId="0" fontId="19" fillId="2" borderId="12" xfId="0" applyFont="1" applyFill="1" applyBorder="1" applyAlignment="1">
      <alignment vertical="center" wrapText="1"/>
    </xf>
    <xf numFmtId="0" fontId="19" fillId="2" borderId="0" xfId="0" applyFont="1" applyFill="1" applyBorder="1" applyAlignment="1">
      <alignment vertical="center" wrapText="1"/>
    </xf>
    <xf numFmtId="0" fontId="0" fillId="2" borderId="18" xfId="0" applyFill="1" applyBorder="1"/>
    <xf numFmtId="0" fontId="20" fillId="3" borderId="0" xfId="0" applyFont="1" applyFill="1" applyAlignment="1">
      <alignment horizontal="center" vertical="center" wrapText="1"/>
    </xf>
    <xf numFmtId="0" fontId="0" fillId="3" borderId="7" xfId="0" applyFill="1" applyBorder="1"/>
    <xf numFmtId="0" fontId="18" fillId="2" borderId="0" xfId="0" applyFont="1" applyFill="1" applyAlignment="1">
      <alignment vertical="center" wrapText="1"/>
    </xf>
    <xf numFmtId="0" fontId="16" fillId="2" borderId="0" xfId="0" applyFont="1" applyFill="1" applyBorder="1" applyAlignment="1">
      <alignment horizontal="center" vertical="center" wrapText="1"/>
    </xf>
    <xf numFmtId="0" fontId="18" fillId="2" borderId="18" xfId="0" applyFont="1" applyFill="1" applyBorder="1" applyAlignment="1">
      <alignment horizontal="center" vertical="center" wrapText="1"/>
    </xf>
    <xf numFmtId="0" fontId="16" fillId="2" borderId="2" xfId="0" applyFont="1" applyFill="1" applyBorder="1" applyAlignment="1">
      <alignment horizontal="center" vertical="center" wrapText="1"/>
    </xf>
    <xf numFmtId="0" fontId="16" fillId="2" borderId="12" xfId="0" applyFont="1" applyFill="1" applyBorder="1" applyAlignment="1">
      <alignment vertical="center" wrapText="1"/>
    </xf>
    <xf numFmtId="0" fontId="16" fillId="2" borderId="0" xfId="0" applyFont="1" applyFill="1" applyBorder="1" applyAlignment="1">
      <alignment vertical="center" wrapText="1"/>
    </xf>
    <xf numFmtId="0" fontId="16" fillId="2" borderId="14" xfId="0" applyFont="1" applyFill="1" applyBorder="1" applyAlignment="1">
      <alignment vertical="center" wrapText="1"/>
    </xf>
    <xf numFmtId="0" fontId="16" fillId="2" borderId="15" xfId="0" applyFont="1" applyFill="1" applyBorder="1" applyAlignment="1">
      <alignment vertical="center" wrapText="1"/>
    </xf>
    <xf numFmtId="0" fontId="16" fillId="2" borderId="18" xfId="0" applyFont="1" applyFill="1" applyBorder="1" applyAlignment="1">
      <alignment horizontal="center" vertical="center" wrapText="1"/>
    </xf>
    <xf numFmtId="0" fontId="0" fillId="2" borderId="17" xfId="0" applyFill="1" applyBorder="1"/>
    <xf numFmtId="166" fontId="21" fillId="2" borderId="8" xfId="1645" applyNumberFormat="1" applyFont="1" applyFill="1" applyBorder="1" applyAlignment="1">
      <alignment horizontal="right" vertical="center" wrapText="1"/>
    </xf>
    <xf numFmtId="0" fontId="22" fillId="2" borderId="0" xfId="0" applyFont="1" applyFill="1"/>
    <xf numFmtId="0" fontId="23" fillId="2" borderId="0" xfId="0" applyFont="1" applyFill="1" applyAlignment="1">
      <alignment horizontal="right"/>
    </xf>
    <xf numFmtId="0" fontId="25" fillId="2" borderId="0" xfId="0" applyFont="1" applyFill="1" applyAlignment="1">
      <alignment horizontal="right" vertical="center" wrapText="1"/>
    </xf>
    <xf numFmtId="0" fontId="26" fillId="2" borderId="0" xfId="0" applyFont="1" applyFill="1" applyAlignment="1">
      <alignment horizontal="right"/>
    </xf>
    <xf numFmtId="166" fontId="24" fillId="2" borderId="0" xfId="1645" applyNumberFormat="1" applyFont="1" applyFill="1" applyBorder="1" applyAlignment="1">
      <alignment horizontal="right" vertical="center" wrapText="1"/>
    </xf>
    <xf numFmtId="0" fontId="17" fillId="14" borderId="0" xfId="0" applyFont="1" applyFill="1" applyAlignment="1">
      <alignment horizontal="center" vertical="center" wrapText="1"/>
    </xf>
    <xf numFmtId="0" fontId="18" fillId="14" borderId="0" xfId="0" applyFont="1" applyFill="1" applyAlignment="1">
      <alignment vertical="center" wrapText="1"/>
    </xf>
    <xf numFmtId="178" fontId="21" fillId="2" borderId="8" xfId="1" applyNumberFormat="1" applyFont="1" applyFill="1" applyBorder="1" applyAlignment="1">
      <alignment horizontal="right" vertical="center" wrapText="1"/>
    </xf>
    <xf numFmtId="0" fontId="27" fillId="13" borderId="0" xfId="0" applyFont="1" applyFill="1" applyAlignment="1">
      <alignment horizontal="left" vertical="center" wrapText="1"/>
    </xf>
    <xf numFmtId="176" fontId="0" fillId="0" borderId="0" xfId="0" applyNumberFormat="1"/>
    <xf numFmtId="9" fontId="0" fillId="2" borderId="0" xfId="3" applyFont="1" applyFill="1"/>
    <xf numFmtId="10" fontId="0" fillId="0" borderId="0" xfId="0" applyNumberFormat="1"/>
    <xf numFmtId="10" fontId="9" fillId="0" borderId="0" xfId="0" applyNumberFormat="1" applyFont="1"/>
    <xf numFmtId="8" fontId="0" fillId="0" borderId="0" xfId="0" applyNumberFormat="1"/>
    <xf numFmtId="8" fontId="9" fillId="0" borderId="0" xfId="0" applyNumberFormat="1" applyFont="1"/>
    <xf numFmtId="9" fontId="0" fillId="0" borderId="0" xfId="0" applyNumberFormat="1"/>
    <xf numFmtId="0" fontId="28" fillId="15" borderId="0" xfId="0" applyFont="1" applyFill="1"/>
    <xf numFmtId="0" fontId="28" fillId="16" borderId="0" xfId="0" applyFont="1" applyFill="1"/>
    <xf numFmtId="0" fontId="9" fillId="6" borderId="0" xfId="0" applyFont="1" applyFill="1"/>
    <xf numFmtId="0" fontId="0" fillId="0" borderId="0" xfId="0" pivotButton="1"/>
    <xf numFmtId="0" fontId="0" fillId="0" borderId="0" xfId="0" applyNumberFormat="1"/>
    <xf numFmtId="166" fontId="9" fillId="0" borderId="0" xfId="2" applyNumberFormat="1" applyFont="1"/>
    <xf numFmtId="166" fontId="0" fillId="0" borderId="0" xfId="2" applyNumberFormat="1" applyFont="1"/>
    <xf numFmtId="178" fontId="9" fillId="0" borderId="0" xfId="1" applyNumberFormat="1" applyFont="1"/>
    <xf numFmtId="178" fontId="0" fillId="0" borderId="0" xfId="1" applyNumberFormat="1" applyFont="1"/>
    <xf numFmtId="10" fontId="13" fillId="6" borderId="0" xfId="3" applyNumberFormat="1" applyFont="1" applyFill="1"/>
    <xf numFmtId="10" fontId="13" fillId="10" borderId="0" xfId="3" applyNumberFormat="1" applyFont="1" applyFill="1"/>
    <xf numFmtId="165" fontId="0" fillId="2" borderId="0" xfId="0" applyNumberFormat="1" applyFill="1"/>
    <xf numFmtId="180" fontId="0" fillId="2" borderId="0" xfId="0" applyNumberFormat="1" applyFill="1"/>
    <xf numFmtId="10" fontId="29" fillId="0" borderId="0" xfId="3" applyNumberFormat="1" applyFont="1"/>
    <xf numFmtId="10" fontId="29" fillId="7" borderId="0" xfId="3" applyNumberFormat="1" applyFont="1" applyFill="1"/>
    <xf numFmtId="10" fontId="29" fillId="7" borderId="4" xfId="3" applyNumberFormat="1" applyFont="1" applyFill="1" applyBorder="1"/>
    <xf numFmtId="173" fontId="12" fillId="2" borderId="19" xfId="0" applyNumberFormat="1" applyFont="1" applyFill="1" applyBorder="1"/>
    <xf numFmtId="175" fontId="13" fillId="7" borderId="0" xfId="3" applyNumberFormat="1" applyFont="1" applyFill="1"/>
    <xf numFmtId="175" fontId="13" fillId="0" borderId="0" xfId="3" applyNumberFormat="1" applyFont="1"/>
    <xf numFmtId="0" fontId="12" fillId="2" borderId="20" xfId="0" applyFont="1" applyFill="1" applyBorder="1"/>
    <xf numFmtId="171" fontId="12" fillId="2" borderId="3" xfId="3" applyNumberFormat="1" applyFont="1" applyFill="1" applyBorder="1"/>
    <xf numFmtId="172" fontId="13" fillId="7" borderId="5" xfId="0" applyNumberFormat="1" applyFont="1" applyFill="1" applyBorder="1"/>
    <xf numFmtId="14" fontId="12" fillId="0" borderId="5" xfId="0" applyNumberFormat="1" applyFont="1" applyBorder="1"/>
    <xf numFmtId="175" fontId="13" fillId="7" borderId="5" xfId="3" applyNumberFormat="1" applyFont="1" applyFill="1" applyBorder="1"/>
    <xf numFmtId="178" fontId="29" fillId="0" borderId="0" xfId="1" applyNumberFormat="1" applyFont="1"/>
    <xf numFmtId="178" fontId="29" fillId="7" borderId="0" xfId="1" applyNumberFormat="1" applyFont="1" applyFill="1"/>
    <xf numFmtId="178" fontId="29" fillId="7" borderId="4" xfId="1" applyNumberFormat="1" applyFont="1" applyFill="1" applyBorder="1"/>
    <xf numFmtId="14" fontId="13" fillId="2" borderId="0" xfId="0" applyNumberFormat="1" applyFont="1" applyFill="1"/>
    <xf numFmtId="166" fontId="13" fillId="2" borderId="0" xfId="2" applyNumberFormat="1" applyFont="1" applyFill="1"/>
    <xf numFmtId="179" fontId="0" fillId="2" borderId="0" xfId="1" applyNumberFormat="1" applyFont="1" applyFill="1"/>
    <xf numFmtId="178" fontId="13" fillId="7" borderId="0" xfId="1" applyNumberFormat="1" applyFont="1" applyFill="1"/>
    <xf numFmtId="178" fontId="30" fillId="7" borderId="0" xfId="1" applyNumberFormat="1" applyFont="1" applyFill="1"/>
    <xf numFmtId="178" fontId="30" fillId="0" borderId="0" xfId="1" applyNumberFormat="1" applyFont="1"/>
    <xf numFmtId="10" fontId="30" fillId="7" borderId="0" xfId="3" applyNumberFormat="1" applyFont="1" applyFill="1"/>
    <xf numFmtId="10" fontId="30" fillId="0" borderId="0" xfId="3" applyNumberFormat="1" applyFont="1"/>
    <xf numFmtId="14" fontId="30" fillId="7" borderId="0" xfId="1" applyNumberFormat="1" applyFont="1" applyFill="1"/>
    <xf numFmtId="14" fontId="30" fillId="0" borderId="0" xfId="1" applyNumberFormat="1" applyFont="1"/>
    <xf numFmtId="166" fontId="30" fillId="7" borderId="0" xfId="2" applyNumberFormat="1" applyFont="1" applyFill="1"/>
    <xf numFmtId="166" fontId="30" fillId="0" borderId="0" xfId="2" applyNumberFormat="1" applyFont="1"/>
    <xf numFmtId="0" fontId="30" fillId="6" borderId="0" xfId="0" applyFont="1" applyFill="1"/>
    <xf numFmtId="0" fontId="30" fillId="10" borderId="0" xfId="0" applyFont="1" applyFill="1"/>
    <xf numFmtId="0" fontId="11" fillId="0" borderId="0" xfId="0" applyFont="1"/>
    <xf numFmtId="0" fontId="0" fillId="0" borderId="0" xfId="0" applyAlignment="1">
      <alignment horizontal="center"/>
    </xf>
    <xf numFmtId="0" fontId="0" fillId="2" borderId="0" xfId="0" applyFill="1" applyAlignment="1">
      <alignment horizontal="center"/>
    </xf>
    <xf numFmtId="0" fontId="12" fillId="0" borderId="19" xfId="0" applyFont="1" applyBorder="1"/>
    <xf numFmtId="0" fontId="12" fillId="6" borderId="19" xfId="0" applyFont="1" applyFill="1" applyBorder="1"/>
    <xf numFmtId="14" fontId="13" fillId="0" borderId="0" xfId="0" applyNumberFormat="1" applyFont="1"/>
    <xf numFmtId="14" fontId="13" fillId="7" borderId="0" xfId="0" applyNumberFormat="1" applyFont="1" applyFill="1"/>
    <xf numFmtId="2" fontId="13" fillId="7" borderId="0" xfId="0" applyNumberFormat="1" applyFont="1" applyFill="1"/>
    <xf numFmtId="2" fontId="13" fillId="0" borderId="0" xfId="0" applyNumberFormat="1" applyFont="1"/>
    <xf numFmtId="2" fontId="0" fillId="2" borderId="0" xfId="0" applyNumberFormat="1" applyFill="1"/>
    <xf numFmtId="1" fontId="13" fillId="7" borderId="0" xfId="0" applyNumberFormat="1" applyFont="1" applyFill="1"/>
    <xf numFmtId="14" fontId="12" fillId="0" borderId="19" xfId="0" applyNumberFormat="1" applyFont="1" applyBorder="1"/>
    <xf numFmtId="2" fontId="12" fillId="2" borderId="19" xfId="0" applyNumberFormat="1" applyFont="1" applyFill="1" applyBorder="1"/>
    <xf numFmtId="170" fontId="12" fillId="2" borderId="19" xfId="0" applyNumberFormat="1" applyFont="1" applyFill="1" applyBorder="1"/>
    <xf numFmtId="14" fontId="12" fillId="2" borderId="19" xfId="0" applyNumberFormat="1" applyFont="1" applyFill="1" applyBorder="1"/>
    <xf numFmtId="10" fontId="29" fillId="0" borderId="0" xfId="0" applyNumberFormat="1" applyFont="1"/>
    <xf numFmtId="9" fontId="13" fillId="0" borderId="0" xfId="3" applyFont="1"/>
    <xf numFmtId="14" fontId="13" fillId="0" borderId="0" xfId="1" applyNumberFormat="1" applyFont="1"/>
    <xf numFmtId="10" fontId="13" fillId="0" borderId="0" xfId="0" applyNumberFormat="1" applyFont="1"/>
    <xf numFmtId="10" fontId="29" fillId="7" borderId="0" xfId="0" applyNumberFormat="1" applyFont="1" applyFill="1"/>
    <xf numFmtId="9" fontId="13" fillId="7" borderId="0" xfId="3" applyFont="1" applyFill="1"/>
    <xf numFmtId="14" fontId="13" fillId="7" borderId="0" xfId="1" applyNumberFormat="1" applyFont="1" applyFill="1"/>
    <xf numFmtId="10" fontId="13" fillId="7" borderId="0" xfId="0" applyNumberFormat="1" applyFont="1" applyFill="1"/>
    <xf numFmtId="182" fontId="13" fillId="7" borderId="0" xfId="1" applyNumberFormat="1" applyFont="1" applyFill="1"/>
    <xf numFmtId="10" fontId="0" fillId="6" borderId="0" xfId="3" applyNumberFormat="1" applyFont="1" applyFill="1"/>
    <xf numFmtId="179" fontId="0" fillId="0" borderId="0" xfId="1" applyNumberFormat="1" applyFont="1"/>
    <xf numFmtId="43" fontId="0" fillId="0" borderId="0" xfId="0" applyNumberFormat="1"/>
    <xf numFmtId="183" fontId="0" fillId="0" borderId="0" xfId="0" applyNumberFormat="1"/>
    <xf numFmtId="14" fontId="13" fillId="17" borderId="0" xfId="0" applyNumberFormat="1" applyFont="1" applyFill="1"/>
    <xf numFmtId="165" fontId="13" fillId="0" borderId="0" xfId="1" applyNumberFormat="1" applyFont="1"/>
    <xf numFmtId="165" fontId="13" fillId="7" borderId="0" xfId="1" applyNumberFormat="1" applyFont="1" applyFill="1"/>
    <xf numFmtId="167" fontId="13" fillId="0" borderId="0" xfId="1" applyNumberFormat="1" applyFont="1"/>
    <xf numFmtId="167" fontId="13" fillId="7" borderId="0" xfId="1" applyNumberFormat="1" applyFont="1" applyFill="1"/>
    <xf numFmtId="0" fontId="12" fillId="2" borderId="19" xfId="0" applyFont="1" applyFill="1" applyBorder="1"/>
    <xf numFmtId="184" fontId="13" fillId="0" borderId="0" xfId="0" applyNumberFormat="1" applyFont="1"/>
    <xf numFmtId="182" fontId="13" fillId="0" borderId="0" xfId="1" applyNumberFormat="1" applyFont="1"/>
    <xf numFmtId="182" fontId="13" fillId="7" borderId="0" xfId="0" applyNumberFormat="1" applyFont="1" applyFill="1"/>
    <xf numFmtId="10" fontId="29" fillId="18" borderId="0" xfId="3" applyNumberFormat="1" applyFont="1" applyFill="1"/>
    <xf numFmtId="0" fontId="12" fillId="17" borderId="5" xfId="0" applyFont="1" applyFill="1" applyBorder="1"/>
    <xf numFmtId="165" fontId="30" fillId="7" borderId="0" xfId="1" applyNumberFormat="1" applyFont="1" applyFill="1"/>
    <xf numFmtId="165" fontId="30" fillId="0" borderId="0" xfId="1" applyNumberFormat="1" applyFont="1"/>
    <xf numFmtId="0" fontId="12" fillId="0" borderId="1" xfId="0" applyFont="1" applyBorder="1"/>
    <xf numFmtId="178" fontId="13" fillId="7" borderId="5" xfId="1" applyNumberFormat="1" applyFont="1" applyFill="1" applyBorder="1"/>
    <xf numFmtId="0" fontId="30" fillId="6" borderId="21" xfId="0" applyFont="1" applyFill="1" applyBorder="1"/>
    <xf numFmtId="178" fontId="30" fillId="7" borderId="5" xfId="1" applyNumberFormat="1" applyFont="1" applyFill="1" applyBorder="1"/>
    <xf numFmtId="10" fontId="30" fillId="7" borderId="5" xfId="3" applyNumberFormat="1" applyFont="1" applyFill="1" applyBorder="1"/>
    <xf numFmtId="14" fontId="30" fillId="7" borderId="5" xfId="1" applyNumberFormat="1" applyFont="1" applyFill="1" applyBorder="1"/>
    <xf numFmtId="0" fontId="13" fillId="10" borderId="5" xfId="0" applyFont="1" applyFill="1" applyBorder="1"/>
    <xf numFmtId="165" fontId="30" fillId="7" borderId="5" xfId="1" applyNumberFormat="1" applyFont="1" applyFill="1" applyBorder="1"/>
    <xf numFmtId="10" fontId="13" fillId="10" borderId="5" xfId="3" applyNumberFormat="1" applyFont="1" applyFill="1" applyBorder="1"/>
    <xf numFmtId="166" fontId="30" fillId="7" borderId="5" xfId="2" applyNumberFormat="1" applyFont="1" applyFill="1" applyBorder="1"/>
    <xf numFmtId="173" fontId="0" fillId="5" borderId="0" xfId="0" applyNumberFormat="1" applyFill="1"/>
    <xf numFmtId="0" fontId="0" fillId="5" borderId="0" xfId="0" applyFont="1" applyFill="1"/>
    <xf numFmtId="164" fontId="0" fillId="4" borderId="0" xfId="2" applyFont="1" applyFill="1"/>
    <xf numFmtId="0" fontId="0" fillId="4" borderId="0" xfId="0" applyFont="1" applyFill="1"/>
    <xf numFmtId="185" fontId="0" fillId="2" borderId="0" xfId="0" applyNumberFormat="1" applyFill="1"/>
    <xf numFmtId="164" fontId="0" fillId="5" borderId="0" xfId="0" applyNumberFormat="1" applyFont="1" applyFill="1"/>
    <xf numFmtId="181" fontId="0" fillId="5" borderId="0" xfId="1" applyNumberFormat="1" applyFont="1" applyFill="1"/>
    <xf numFmtId="181" fontId="0" fillId="5" borderId="0" xfId="1" applyNumberFormat="1" applyFont="1" applyFill="1" applyAlignment="1">
      <alignment horizontal="left"/>
    </xf>
    <xf numFmtId="166" fontId="0" fillId="5" borderId="0" xfId="2" applyNumberFormat="1" applyFont="1" applyFill="1"/>
    <xf numFmtId="174" fontId="0" fillId="5" borderId="0" xfId="1" applyNumberFormat="1" applyFont="1" applyFill="1"/>
    <xf numFmtId="166" fontId="0" fillId="4" borderId="0" xfId="2" applyNumberFormat="1" applyFont="1" applyFill="1"/>
    <xf numFmtId="0" fontId="0" fillId="19" borderId="0" xfId="0" applyFill="1"/>
    <xf numFmtId="2" fontId="7" fillId="19" borderId="0" xfId="0" applyNumberFormat="1" applyFont="1" applyFill="1" applyAlignment="1">
      <alignment vertical="center" wrapText="1"/>
    </xf>
    <xf numFmtId="186" fontId="0" fillId="2" borderId="0" xfId="0" applyNumberFormat="1" applyFont="1" applyFill="1"/>
    <xf numFmtId="43" fontId="0" fillId="2" borderId="0" xfId="0" applyNumberFormat="1" applyFont="1" applyFill="1"/>
    <xf numFmtId="180" fontId="0" fillId="2" borderId="0" xfId="0" applyNumberFormat="1" applyFont="1" applyFill="1"/>
    <xf numFmtId="10" fontId="0" fillId="5" borderId="0" xfId="3" applyNumberFormat="1" applyFont="1" applyFill="1"/>
    <xf numFmtId="183" fontId="0" fillId="5" borderId="0" xfId="0" applyNumberFormat="1" applyFont="1" applyFill="1"/>
    <xf numFmtId="10" fontId="10" fillId="0" borderId="0" xfId="3" applyNumberFormat="1" applyFont="1"/>
    <xf numFmtId="10" fontId="10" fillId="7" borderId="0" xfId="3" applyNumberFormat="1" applyFont="1" applyFill="1"/>
    <xf numFmtId="0" fontId="12" fillId="0" borderId="0" xfId="0" applyFont="1" applyBorder="1"/>
    <xf numFmtId="175" fontId="13" fillId="7" borderId="0" xfId="3" applyNumberFormat="1" applyFont="1" applyFill="1" applyBorder="1"/>
    <xf numFmtId="10" fontId="29" fillId="7" borderId="0" xfId="3" applyNumberFormat="1" applyFont="1" applyFill="1" applyBorder="1"/>
    <xf numFmtId="10" fontId="13" fillId="11" borderId="0" xfId="3" applyNumberFormat="1" applyFont="1" applyFill="1" applyBorder="1"/>
    <xf numFmtId="173" fontId="0" fillId="2" borderId="0" xfId="0" applyNumberFormat="1" applyFill="1"/>
    <xf numFmtId="187" fontId="0" fillId="2" borderId="0" xfId="3" applyNumberFormat="1" applyFont="1" applyFill="1"/>
    <xf numFmtId="0" fontId="9" fillId="13" borderId="0" xfId="0" applyFont="1" applyFill="1"/>
    <xf numFmtId="10" fontId="9" fillId="13" borderId="0" xfId="3" applyNumberFormat="1" applyFont="1" applyFill="1"/>
    <xf numFmtId="10" fontId="0" fillId="2" borderId="0" xfId="3" applyNumberFormat="1" applyFont="1" applyFill="1" applyAlignment="1">
      <alignment horizontal="right"/>
    </xf>
    <xf numFmtId="188" fontId="0" fillId="5" borderId="0" xfId="2" applyNumberFormat="1" applyFont="1" applyFill="1"/>
    <xf numFmtId="189" fontId="13" fillId="0" borderId="4" xfId="3" applyNumberFormat="1" applyFont="1" applyBorder="1"/>
    <xf numFmtId="0" fontId="0" fillId="2" borderId="4" xfId="0" applyFill="1" applyBorder="1" applyAlignment="1">
      <alignment horizontal="center"/>
    </xf>
    <xf numFmtId="0" fontId="0" fillId="2" borderId="0" xfId="0" applyFill="1" applyAlignment="1">
      <alignment horizontal="center"/>
    </xf>
    <xf numFmtId="0" fontId="0" fillId="2" borderId="0" xfId="0" applyFont="1" applyFill="1" applyAlignment="1">
      <alignment horizontal="right"/>
    </xf>
    <xf numFmtId="0" fontId="4" fillId="2" borderId="0" xfId="0" applyFont="1" applyFill="1" applyAlignment="1">
      <alignment horizontal="left" wrapText="1"/>
    </xf>
    <xf numFmtId="0" fontId="0" fillId="2" borderId="0" xfId="0" applyFont="1" applyFill="1" applyAlignment="1">
      <alignment horizontal="left" wrapText="1"/>
    </xf>
    <xf numFmtId="0" fontId="27" fillId="13" borderId="0" xfId="0" applyFont="1" applyFill="1" applyAlignment="1">
      <alignment horizontal="left" vertical="center" wrapText="1"/>
    </xf>
    <xf numFmtId="0" fontId="16" fillId="2" borderId="12" xfId="0" applyFont="1" applyFill="1" applyBorder="1" applyAlignment="1">
      <alignment horizontal="center" vertical="center" wrapText="1"/>
    </xf>
    <xf numFmtId="0" fontId="16" fillId="2" borderId="0" xfId="0" applyFont="1" applyFill="1" applyBorder="1" applyAlignment="1">
      <alignment horizontal="center" vertical="center" wrapText="1"/>
    </xf>
    <xf numFmtId="0" fontId="16" fillId="2" borderId="15" xfId="0" applyFont="1" applyFill="1" applyBorder="1" applyAlignment="1">
      <alignment horizontal="center" vertical="center" wrapText="1"/>
    </xf>
    <xf numFmtId="0" fontId="18" fillId="2" borderId="12" xfId="0" applyFont="1" applyFill="1" applyBorder="1" applyAlignment="1">
      <alignment horizontal="center" vertical="center" wrapText="1"/>
    </xf>
    <xf numFmtId="0" fontId="18" fillId="2" borderId="0" xfId="0" applyFont="1" applyFill="1" applyBorder="1" applyAlignment="1">
      <alignment horizontal="center" vertical="center" wrapText="1"/>
    </xf>
    <xf numFmtId="0" fontId="18" fillId="2" borderId="0" xfId="0" applyFont="1" applyFill="1" applyAlignment="1">
      <alignment horizontal="center" vertical="center" wrapText="1"/>
    </xf>
    <xf numFmtId="0" fontId="18" fillId="2" borderId="12" xfId="0" applyFont="1" applyFill="1" applyBorder="1" applyAlignment="1">
      <alignment horizontal="left" vertical="center" wrapText="1"/>
    </xf>
    <xf numFmtId="0" fontId="18" fillId="2" borderId="0" xfId="0" applyFont="1" applyFill="1" applyBorder="1" applyAlignment="1">
      <alignment horizontal="left" vertical="center" wrapText="1"/>
    </xf>
    <xf numFmtId="0" fontId="16" fillId="2" borderId="13" xfId="0" applyFont="1" applyFill="1" applyBorder="1" applyAlignment="1">
      <alignment horizontal="center" vertical="center" wrapText="1"/>
    </xf>
  </cellXfs>
  <cellStyles count="2058">
    <cellStyle name="Comma" xfId="1" builtinId="3"/>
    <cellStyle name="Comma 2" xfId="1646"/>
    <cellStyle name="Currency" xfId="2" builtinId="4"/>
    <cellStyle name="Currency 2" xfId="1645"/>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2"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07" builtinId="9" hidden="1"/>
    <cellStyle name="Followed Hyperlink" xfId="1708" builtinId="9" hidden="1"/>
    <cellStyle name="Followed Hyperlink" xfId="1709" builtinId="9" hidden="1"/>
    <cellStyle name="Followed Hyperlink" xfId="1710" builtinId="9" hidden="1"/>
    <cellStyle name="Followed Hyperlink" xfId="1711" builtinId="9" hidden="1"/>
    <cellStyle name="Followed Hyperlink" xfId="1712" builtinId="9" hidden="1"/>
    <cellStyle name="Followed Hyperlink" xfId="1713" builtinId="9" hidden="1"/>
    <cellStyle name="Followed Hyperlink" xfId="1714" builtinId="9" hidden="1"/>
    <cellStyle name="Followed Hyperlink" xfId="1715" builtinId="9" hidden="1"/>
    <cellStyle name="Followed Hyperlink" xfId="1716" builtinId="9" hidden="1"/>
    <cellStyle name="Followed Hyperlink" xfId="1717" builtinId="9" hidden="1"/>
    <cellStyle name="Followed Hyperlink" xfId="1718" builtinId="9" hidden="1"/>
    <cellStyle name="Followed Hyperlink" xfId="1719" builtinId="9" hidden="1"/>
    <cellStyle name="Followed Hyperlink" xfId="1720" builtinId="9" hidden="1"/>
    <cellStyle name="Followed Hyperlink" xfId="1721" builtinId="9" hidden="1"/>
    <cellStyle name="Followed Hyperlink" xfId="1722" builtinId="9" hidden="1"/>
    <cellStyle name="Followed Hyperlink" xfId="1723" builtinId="9" hidden="1"/>
    <cellStyle name="Followed Hyperlink" xfId="1724" builtinId="9" hidden="1"/>
    <cellStyle name="Followed Hyperlink" xfId="1725" builtinId="9" hidden="1"/>
    <cellStyle name="Followed Hyperlink" xfId="1726" builtinId="9" hidden="1"/>
    <cellStyle name="Followed Hyperlink" xfId="1727" builtinId="9" hidden="1"/>
    <cellStyle name="Followed Hyperlink" xfId="1728"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5" builtinId="9" hidden="1"/>
    <cellStyle name="Followed Hyperlink" xfId="1996"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cellStyle name="Normal" xfId="0" builtinId="0"/>
    <cellStyle name="Percent" xfId="3" builtinId="5"/>
    <cellStyle name="Percent 2" xfId="1647"/>
  </cellStyles>
  <dxfs count="226">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numFmt numFmtId="1" formatCode="0"/>
    </dxf>
    <dxf>
      <numFmt numFmtId="2" formatCode="0.00"/>
    </dxf>
    <dxf>
      <numFmt numFmtId="1" formatCode="0"/>
    </dxf>
    <dxf>
      <font>
        <color rgb="FF9C0006"/>
      </font>
      <fill>
        <patternFill patternType="solid">
          <fgColor indexed="64"/>
          <bgColor theme="0"/>
        </patternFill>
      </fill>
      <border>
        <left/>
        <right/>
        <top/>
        <bottom/>
      </border>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ont>
        <color auto="1"/>
      </font>
      <fill>
        <patternFill patternType="solid">
          <fgColor indexed="64"/>
          <bgColor theme="0"/>
        </patternFill>
      </fill>
      <border>
        <left/>
        <right/>
        <top/>
        <bottom/>
      </border>
    </dxf>
    <dxf>
      <font>
        <color auto="1"/>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bgColor rgb="FFFFC7CE"/>
        </patternFill>
      </fill>
    </dxf>
    <dxf>
      <fill>
        <patternFill patternType="solid">
          <fgColor indexed="64"/>
          <bgColor theme="3" tint="0.39997558519241921"/>
        </patternFill>
      </fill>
    </dxf>
    <dxf>
      <fill>
        <patternFill patternType="solid">
          <fgColor indexed="64"/>
          <bgColor theme="3" tint="0.39997558519241921"/>
        </patternFill>
      </fill>
    </dxf>
    <dxf>
      <fill>
        <patternFill patternType="solid">
          <fgColor indexed="64"/>
          <bgColor theme="3" tint="0.39997558519241921"/>
        </patternFill>
      </fill>
    </dxf>
    <dxf>
      <fill>
        <patternFill patternType="solid">
          <fgColor indexed="64"/>
          <bgColor theme="3" tint="0.39997558519241921"/>
        </patternFill>
      </fill>
    </dxf>
    <dxf>
      <fill>
        <patternFill patternType="solid">
          <fgColor indexed="64"/>
          <bgColor theme="0"/>
        </patternFill>
      </fill>
    </dxf>
    <dxf>
      <numFmt numFmtId="13" formatCode="0%"/>
    </dxf>
    <dxf>
      <numFmt numFmtId="168" formatCode="0.0%"/>
    </dxf>
    <dxf>
      <fill>
        <patternFill patternType="solid">
          <fgColor indexed="64"/>
          <bgColor theme="3" tint="0.39997558519241921"/>
        </patternFill>
      </fill>
    </dxf>
    <dxf>
      <fill>
        <patternFill patternType="solid">
          <fgColor indexed="64"/>
          <bgColor theme="3" tint="0.39997558519241921"/>
        </patternFill>
      </fill>
    </dxf>
    <dxf>
      <fill>
        <patternFill patternType="solid">
          <fgColor indexed="64"/>
          <bgColor theme="0"/>
        </patternFill>
      </fill>
    </dxf>
    <dxf>
      <fill>
        <patternFill patternType="solid">
          <fgColor indexed="64"/>
          <bgColor theme="3" tint="0.39997558519241921"/>
        </patternFill>
      </fill>
    </dxf>
    <dxf>
      <fill>
        <patternFill patternType="solid">
          <fgColor indexed="64"/>
          <bgColor theme="3" tint="0.39997558519241921"/>
        </patternFill>
      </fill>
    </dxf>
    <dxf>
      <fill>
        <patternFill patternType="solid">
          <fgColor indexed="64"/>
          <bgColor theme="0"/>
        </patternFill>
      </fill>
    </dxf>
    <dxf>
      <numFmt numFmtId="14" formatCode="0.00%"/>
    </dxf>
    <dxf>
      <numFmt numFmtId="13" formatCode="0%"/>
    </dxf>
    <dxf>
      <fill>
        <patternFill patternType="solid">
          <fgColor indexed="64"/>
          <bgColor theme="3" tint="0.39997558519241921"/>
        </patternFill>
      </fill>
    </dxf>
    <dxf>
      <border>
        <right/>
      </border>
    </dxf>
    <dxf>
      <fill>
        <patternFill patternType="solid">
          <fgColor indexed="64"/>
          <bgColor theme="3" tint="0.39997558519241921"/>
        </patternFill>
      </fill>
    </dxf>
    <dxf>
      <fill>
        <patternFill patternType="solid">
          <fgColor indexed="64"/>
          <bgColor theme="3" tint="0.39997558519241921"/>
        </patternFill>
      </fill>
    </dxf>
    <dxf>
      <fill>
        <patternFill patternType="solid">
          <fgColor indexed="64"/>
          <bgColor theme="3" tint="0.39997558519241921"/>
        </patternFill>
      </fill>
    </dxf>
    <dxf>
      <fill>
        <patternFill patternType="solid">
          <fgColor indexed="64"/>
          <bgColor theme="0"/>
        </patternFill>
      </fill>
    </dxf>
    <dxf>
      <numFmt numFmtId="13" formatCode="0%"/>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b val="0"/>
        <i val="0"/>
        <strike val="0"/>
        <condense val="0"/>
        <extend val="0"/>
        <outline val="0"/>
        <shadow val="0"/>
        <u val="none"/>
        <vertAlign val="baseline"/>
        <sz val="12"/>
        <color indexed="206"/>
        <name val="Calibri"/>
        <scheme val="none"/>
      </font>
      <numFmt numFmtId="165" formatCode="_-* #,##0.00_-;\-* #,##0.00_-;_-* &quot;-&quot;??_-;_-@_-"/>
    </dxf>
    <dxf>
      <font>
        <b val="0"/>
        <i val="0"/>
        <strike val="0"/>
        <condense val="0"/>
        <extend val="0"/>
        <outline val="0"/>
        <shadow val="0"/>
        <u val="none"/>
        <vertAlign val="baseline"/>
        <sz val="12"/>
        <color indexed="206"/>
        <name val="Calibri"/>
        <scheme val="none"/>
      </font>
      <numFmt numFmtId="14" formatCode="0.00%"/>
    </dxf>
    <dxf>
      <font>
        <b val="0"/>
        <i val="0"/>
        <strike val="0"/>
        <condense val="0"/>
        <extend val="0"/>
        <outline val="0"/>
        <shadow val="0"/>
        <u val="none"/>
        <vertAlign val="baseline"/>
        <sz val="12"/>
        <color indexed="206"/>
        <name val="Calibri"/>
        <scheme val="none"/>
      </font>
      <numFmt numFmtId="14" formatCode="0.00%"/>
    </dxf>
    <dxf>
      <font>
        <b val="0"/>
        <i val="0"/>
        <strike val="0"/>
        <condense val="0"/>
        <extend val="0"/>
        <outline val="0"/>
        <shadow val="0"/>
        <u val="none"/>
        <vertAlign val="baseline"/>
        <sz val="12"/>
        <color indexed="206"/>
        <name val="Calibri"/>
        <scheme val="none"/>
      </font>
      <numFmt numFmtId="14" formatCode="0.00%"/>
    </dxf>
    <dxf>
      <numFmt numFmtId="14" formatCode="0.00%"/>
      <fill>
        <patternFill patternType="solid">
          <fgColor indexed="64"/>
          <bgColor theme="9" tint="0.79998168889431442"/>
        </patternFill>
      </fill>
    </dxf>
    <dxf>
      <font>
        <b val="0"/>
        <i val="0"/>
        <strike val="0"/>
        <condense val="0"/>
        <extend val="0"/>
        <outline val="0"/>
        <shadow val="0"/>
        <u val="none"/>
        <vertAlign val="baseline"/>
        <sz val="12"/>
        <color indexed="206"/>
        <name val="Calibri"/>
        <scheme val="none"/>
      </font>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9C0006"/>
      </font>
      <fill>
        <patternFill patternType="solid">
          <fgColor indexed="64"/>
          <bgColor theme="0"/>
        </patternFill>
      </fill>
      <border>
        <left/>
        <right/>
        <top/>
        <bottom/>
      </border>
    </dxf>
    <dxf>
      <font>
        <color rgb="FF006100"/>
      </font>
      <fill>
        <patternFill>
          <bgColor rgb="FFC6EFCE"/>
        </patternFill>
      </fill>
    </dxf>
    <dxf>
      <font>
        <color rgb="FF9C0006"/>
      </font>
      <fill>
        <patternFill>
          <bgColor rgb="FFFFC7CE"/>
        </patternFill>
      </fill>
    </dxf>
    <dxf>
      <font>
        <color rgb="FF9C0006"/>
      </font>
      <fill>
        <patternFill patternType="solid">
          <fgColor indexed="64"/>
          <bgColor theme="0"/>
        </patternFill>
      </fill>
      <border>
        <left/>
        <right/>
        <top/>
        <bottom/>
      </border>
    </dxf>
    <dxf>
      <font>
        <color rgb="FF006100"/>
      </font>
      <fill>
        <patternFill>
          <bgColor rgb="FFC6EFCE"/>
        </patternFill>
      </fill>
    </dxf>
    <dxf>
      <font>
        <color rgb="FF9C0006"/>
      </font>
      <fill>
        <patternFill>
          <bgColor rgb="FFFFC7CE"/>
        </patternFill>
      </fill>
    </dxf>
    <dxf>
      <font>
        <b/>
        <i val="0"/>
        <color rgb="FF9C0006"/>
      </font>
      <fill>
        <patternFill patternType="none">
          <fgColor indexed="64"/>
          <bgColor auto="1"/>
        </patternFill>
      </fill>
    </dxf>
  </dxfs>
  <tableStyles count="0" defaultTableStyle="TableStyleMedium9" defaultPivotStyle="PivotStyleMedium4"/>
  <colors>
    <mruColors>
      <color rgb="FF020000"/>
      <color rgb="FF8062BB"/>
      <color rgb="FF46AF9A"/>
      <color rgb="FF46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3.27805472157707E-2"/>
          <c:y val="4.2903337082864597E-2"/>
          <c:w val="0.91216562215437402"/>
          <c:h val="0.87687651602791306"/>
        </c:manualLayout>
      </c:layout>
      <c:barChart>
        <c:barDir val="col"/>
        <c:grouping val="stacked"/>
        <c:varyColors val="0"/>
        <c:ser>
          <c:idx val="0"/>
          <c:order val="0"/>
          <c:tx>
            <c:strRef>
              <c:f>Output!$B$108</c:f>
              <c:strCache>
                <c:ptCount val="1"/>
                <c:pt idx="0">
                  <c:v>Cash</c:v>
                </c:pt>
              </c:strCache>
            </c:strRef>
          </c:tx>
          <c:invertIfNegative val="0"/>
          <c:dLbls>
            <c:spPr>
              <a:noFill/>
              <a:ln>
                <a:noFill/>
              </a:ln>
              <a:effectLst/>
            </c:spPr>
            <c:txPr>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Output!$C$108:$F$108</c:f>
              <c:numCache>
                <c:formatCode>0%</c:formatCode>
                <c:ptCount val="4"/>
                <c:pt idx="1">
                  <c:v>2.2574676614599786E-2</c:v>
                </c:pt>
              </c:numCache>
            </c:numRef>
          </c:val>
          <c:extLst>
            <c:ext xmlns:c16="http://schemas.microsoft.com/office/drawing/2014/chart" uri="{C3380CC4-5D6E-409C-BE32-E72D297353CC}">
              <c16:uniqueId val="{00000000-6212-42CD-BCA0-7D8530EE6D2F}"/>
            </c:ext>
          </c:extLst>
        </c:ser>
        <c:ser>
          <c:idx val="1"/>
          <c:order val="1"/>
          <c:tx>
            <c:strRef>
              <c:f>Output!$B$109</c:f>
              <c:strCache>
                <c:ptCount val="1"/>
                <c:pt idx="0">
                  <c:v>Dividend </c:v>
                </c:pt>
              </c:strCache>
            </c:strRef>
          </c:tx>
          <c:invertIfNegative val="0"/>
          <c:dLbls>
            <c:spPr>
              <a:noFill/>
              <a:ln>
                <a:noFill/>
              </a:ln>
              <a:effectLst/>
            </c:spPr>
            <c:txPr>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Output!$C$109:$F$109</c:f>
              <c:numCache>
                <c:formatCode>0%</c:formatCode>
                <c:ptCount val="4"/>
                <c:pt idx="2">
                  <c:v>0.2443563308463518</c:v>
                </c:pt>
              </c:numCache>
            </c:numRef>
          </c:val>
          <c:extLst>
            <c:ext xmlns:c16="http://schemas.microsoft.com/office/drawing/2014/chart" uri="{C3380CC4-5D6E-409C-BE32-E72D297353CC}">
              <c16:uniqueId val="{00000001-6212-42CD-BCA0-7D8530EE6D2F}"/>
            </c:ext>
          </c:extLst>
        </c:ser>
        <c:ser>
          <c:idx val="2"/>
          <c:order val="2"/>
          <c:tx>
            <c:strRef>
              <c:f>Output!$B$110</c:f>
              <c:strCache>
                <c:ptCount val="1"/>
                <c:pt idx="0">
                  <c:v>Emerging Market Bonds</c:v>
                </c:pt>
              </c:strCache>
            </c:strRef>
          </c:tx>
          <c:invertIfNegative val="0"/>
          <c:dLbls>
            <c:spPr>
              <a:noFill/>
              <a:ln>
                <a:noFill/>
              </a:ln>
              <a:effectLst/>
            </c:spPr>
            <c:txPr>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Output!$C$110:$F$110</c:f>
              <c:numCache>
                <c:formatCode>0%</c:formatCode>
                <c:ptCount val="4"/>
                <c:pt idx="3">
                  <c:v>1.7284505298539216E-2</c:v>
                </c:pt>
              </c:numCache>
            </c:numRef>
          </c:val>
          <c:extLst>
            <c:ext xmlns:c16="http://schemas.microsoft.com/office/drawing/2014/chart" uri="{C3380CC4-5D6E-409C-BE32-E72D297353CC}">
              <c16:uniqueId val="{00000002-6212-42CD-BCA0-7D8530EE6D2F}"/>
            </c:ext>
          </c:extLst>
        </c:ser>
        <c:ser>
          <c:idx val="3"/>
          <c:order val="3"/>
          <c:tx>
            <c:strRef>
              <c:f>Output!$B$111</c:f>
              <c:strCache>
                <c:ptCount val="1"/>
                <c:pt idx="0">
                  <c:v>Emerging Market Equities</c:v>
                </c:pt>
              </c:strCache>
            </c:strRef>
          </c:tx>
          <c:invertIfNegative val="0"/>
          <c:dLbls>
            <c:spPr>
              <a:noFill/>
              <a:ln>
                <a:noFill/>
              </a:ln>
              <a:effectLst/>
            </c:spPr>
            <c:txPr>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Output!$C$111:$F$111</c:f>
              <c:numCache>
                <c:formatCode>0%</c:formatCode>
                <c:ptCount val="4"/>
                <c:pt idx="2">
                  <c:v>6.5245251368604998E-2</c:v>
                </c:pt>
              </c:numCache>
            </c:numRef>
          </c:val>
          <c:extLst>
            <c:ext xmlns:c16="http://schemas.microsoft.com/office/drawing/2014/chart" uri="{C3380CC4-5D6E-409C-BE32-E72D297353CC}">
              <c16:uniqueId val="{00000003-6212-42CD-BCA0-7D8530EE6D2F}"/>
            </c:ext>
          </c:extLst>
        </c:ser>
        <c:ser>
          <c:idx val="4"/>
          <c:order val="4"/>
          <c:tx>
            <c:strRef>
              <c:f>Output!$B$112</c:f>
              <c:strCache>
                <c:ptCount val="1"/>
                <c:pt idx="0">
                  <c:v>Foreign Developed Equities</c:v>
                </c:pt>
              </c:strCache>
            </c:strRef>
          </c:tx>
          <c:invertIfNegative val="0"/>
          <c:dLbls>
            <c:spPr>
              <a:noFill/>
              <a:ln>
                <a:noFill/>
              </a:ln>
              <a:effectLst/>
            </c:spPr>
            <c:txPr>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Output!$C$112:$F$112</c:f>
              <c:numCache>
                <c:formatCode>0%</c:formatCode>
                <c:ptCount val="4"/>
                <c:pt idx="2">
                  <c:v>0.17911108023668551</c:v>
                </c:pt>
              </c:numCache>
            </c:numRef>
          </c:val>
          <c:extLst>
            <c:ext xmlns:c16="http://schemas.microsoft.com/office/drawing/2014/chart" uri="{C3380CC4-5D6E-409C-BE32-E72D297353CC}">
              <c16:uniqueId val="{00000004-6212-42CD-BCA0-7D8530EE6D2F}"/>
            </c:ext>
          </c:extLst>
        </c:ser>
        <c:ser>
          <c:idx val="5"/>
          <c:order val="5"/>
          <c:tx>
            <c:strRef>
              <c:f>Output!$B$113</c:f>
              <c:strCache>
                <c:ptCount val="1"/>
                <c:pt idx="0">
                  <c:v>Gold</c:v>
                </c:pt>
              </c:strCache>
            </c:strRef>
          </c:tx>
          <c:invertIfNegative val="0"/>
          <c:dLbls>
            <c:spPr>
              <a:noFill/>
              <a:ln>
                <a:noFill/>
              </a:ln>
              <a:effectLst/>
            </c:spPr>
            <c:txPr>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Output!$C$113:$F$113</c:f>
              <c:numCache>
                <c:formatCode>0%</c:formatCode>
                <c:ptCount val="4"/>
                <c:pt idx="0">
                  <c:v>0</c:v>
                </c:pt>
              </c:numCache>
            </c:numRef>
          </c:val>
          <c:extLst>
            <c:ext xmlns:c16="http://schemas.microsoft.com/office/drawing/2014/chart" uri="{C3380CC4-5D6E-409C-BE32-E72D297353CC}">
              <c16:uniqueId val="{00000005-6212-42CD-BCA0-7D8530EE6D2F}"/>
            </c:ext>
          </c:extLst>
        </c:ser>
        <c:ser>
          <c:idx val="6"/>
          <c:order val="6"/>
          <c:tx>
            <c:strRef>
              <c:f>Output!$B$114</c:f>
              <c:strCache>
                <c:ptCount val="1"/>
                <c:pt idx="0">
                  <c:v>Natural Resources</c:v>
                </c:pt>
              </c:strCache>
            </c:strRef>
          </c:tx>
          <c:invertIfNegative val="0"/>
          <c:dLbls>
            <c:dLbl>
              <c:idx val="0"/>
              <c:layout>
                <c:manualLayout>
                  <c:x val="0"/>
                  <c:y val="-2.8526148969889101E-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6212-42CD-BCA0-7D8530EE6D2F}"/>
                </c:ext>
              </c:extLst>
            </c:dLbl>
            <c:spPr>
              <a:noFill/>
              <a:ln>
                <a:noFill/>
              </a:ln>
              <a:effectLst/>
            </c:spPr>
            <c:txPr>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Output!$C$114:$F$114</c:f>
              <c:numCache>
                <c:formatCode>0%</c:formatCode>
                <c:ptCount val="4"/>
                <c:pt idx="0">
                  <c:v>0</c:v>
                </c:pt>
              </c:numCache>
            </c:numRef>
          </c:val>
          <c:extLst>
            <c:ext xmlns:c16="http://schemas.microsoft.com/office/drawing/2014/chart" uri="{C3380CC4-5D6E-409C-BE32-E72D297353CC}">
              <c16:uniqueId val="{00000007-6212-42CD-BCA0-7D8530EE6D2F}"/>
            </c:ext>
          </c:extLst>
        </c:ser>
        <c:ser>
          <c:idx val="7"/>
          <c:order val="7"/>
          <c:tx>
            <c:strRef>
              <c:f>Output!$B$115</c:f>
              <c:strCache>
                <c:ptCount val="1"/>
                <c:pt idx="0">
                  <c:v>Real Estate</c:v>
                </c:pt>
              </c:strCache>
            </c:strRef>
          </c:tx>
          <c:invertIfNegative val="0"/>
          <c:dLbls>
            <c:spPr>
              <a:noFill/>
              <a:ln>
                <a:noFill/>
              </a:ln>
              <a:effectLst/>
            </c:spPr>
            <c:txPr>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Output!$C$115:$F$115</c:f>
              <c:numCache>
                <c:formatCode>0%</c:formatCode>
                <c:ptCount val="4"/>
                <c:pt idx="0">
                  <c:v>0.14661379878448125</c:v>
                </c:pt>
              </c:numCache>
            </c:numRef>
          </c:val>
          <c:extLst>
            <c:ext xmlns:c16="http://schemas.microsoft.com/office/drawing/2014/chart" uri="{C3380CC4-5D6E-409C-BE32-E72D297353CC}">
              <c16:uniqueId val="{00000008-6212-42CD-BCA0-7D8530EE6D2F}"/>
            </c:ext>
          </c:extLst>
        </c:ser>
        <c:ser>
          <c:idx val="8"/>
          <c:order val="8"/>
          <c:tx>
            <c:strRef>
              <c:f>Output!$B$116</c:f>
              <c:strCache>
                <c:ptCount val="1"/>
                <c:pt idx="0">
                  <c:v>US Corporate Bonds</c:v>
                </c:pt>
              </c:strCache>
            </c:strRef>
          </c:tx>
          <c:invertIfNegative val="0"/>
          <c:dLbls>
            <c:spPr>
              <a:noFill/>
              <a:ln>
                <a:noFill/>
              </a:ln>
              <a:effectLst/>
            </c:spPr>
            <c:txPr>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Output!$C$116:$F$116</c:f>
              <c:numCache>
                <c:formatCode>0%</c:formatCode>
                <c:ptCount val="4"/>
                <c:pt idx="3">
                  <c:v>6.9430606378141954E-2</c:v>
                </c:pt>
              </c:numCache>
            </c:numRef>
          </c:val>
          <c:extLst>
            <c:ext xmlns:c16="http://schemas.microsoft.com/office/drawing/2014/chart" uri="{C3380CC4-5D6E-409C-BE32-E72D297353CC}">
              <c16:uniqueId val="{00000009-6212-42CD-BCA0-7D8530EE6D2F}"/>
            </c:ext>
          </c:extLst>
        </c:ser>
        <c:ser>
          <c:idx val="9"/>
          <c:order val="9"/>
          <c:tx>
            <c:strRef>
              <c:f>Output!$B$117</c:f>
              <c:strCache>
                <c:ptCount val="1"/>
                <c:pt idx="0">
                  <c:v>US Equities</c:v>
                </c:pt>
              </c:strCache>
            </c:strRef>
          </c:tx>
          <c:invertIfNegative val="0"/>
          <c:dLbls>
            <c:spPr>
              <a:noFill/>
              <a:ln>
                <a:noFill/>
              </a:ln>
              <a:effectLst/>
            </c:spPr>
            <c:txPr>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Output!$C$117:$F$117</c:f>
              <c:numCache>
                <c:formatCode>0%</c:formatCode>
                <c:ptCount val="4"/>
                <c:pt idx="2">
                  <c:v>0.24435633092199521</c:v>
                </c:pt>
              </c:numCache>
            </c:numRef>
          </c:val>
          <c:extLst>
            <c:ext xmlns:c16="http://schemas.microsoft.com/office/drawing/2014/chart" uri="{C3380CC4-5D6E-409C-BE32-E72D297353CC}">
              <c16:uniqueId val="{0000000A-6212-42CD-BCA0-7D8530EE6D2F}"/>
            </c:ext>
          </c:extLst>
        </c:ser>
        <c:ser>
          <c:idx val="10"/>
          <c:order val="10"/>
          <c:tx>
            <c:strRef>
              <c:f>Output!$B$118</c:f>
              <c:strCache>
                <c:ptCount val="1"/>
                <c:pt idx="0">
                  <c:v>US Government Bonds</c:v>
                </c:pt>
              </c:strCache>
            </c:strRef>
          </c:tx>
          <c:invertIfNegative val="0"/>
          <c:dLbls>
            <c:spPr>
              <a:noFill/>
              <a:ln>
                <a:noFill/>
              </a:ln>
              <a:effectLst/>
            </c:spPr>
            <c:txPr>
              <a:bodyPr lIns="2">
                <a:spAutoFit/>
              </a:bodyPr>
              <a:lstStyle/>
              <a:p>
                <a:pPr>
                  <a:defRPr sz="800"/>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Output!$C$107:$F$107</c:f>
              <c:strCache>
                <c:ptCount val="4"/>
                <c:pt idx="0">
                  <c:v>Alternative Investments</c:v>
                </c:pt>
                <c:pt idx="1">
                  <c:v>Cash</c:v>
                </c:pt>
                <c:pt idx="2">
                  <c:v>Equities</c:v>
                </c:pt>
                <c:pt idx="3">
                  <c:v>Fixed Income</c:v>
                </c:pt>
              </c:strCache>
            </c:strRef>
          </c:cat>
          <c:val>
            <c:numRef>
              <c:f>Output!$C$118:$F$118</c:f>
              <c:numCache>
                <c:formatCode>0%</c:formatCode>
                <c:ptCount val="4"/>
                <c:pt idx="3">
                  <c:v>1.102742100267313E-2</c:v>
                </c:pt>
              </c:numCache>
            </c:numRef>
          </c:val>
          <c:extLst>
            <c:ext xmlns:c16="http://schemas.microsoft.com/office/drawing/2014/chart" uri="{C3380CC4-5D6E-409C-BE32-E72D297353CC}">
              <c16:uniqueId val="{0000000B-6212-42CD-BCA0-7D8530EE6D2F}"/>
            </c:ext>
          </c:extLst>
        </c:ser>
        <c:dLbls>
          <c:showLegendKey val="0"/>
          <c:showVal val="0"/>
          <c:showCatName val="0"/>
          <c:showSerName val="1"/>
          <c:showPercent val="0"/>
          <c:showBubbleSize val="0"/>
        </c:dLbls>
        <c:gapWidth val="95"/>
        <c:overlap val="100"/>
        <c:axId val="2131206216"/>
        <c:axId val="2125874264"/>
      </c:barChart>
      <c:catAx>
        <c:axId val="2131206216"/>
        <c:scaling>
          <c:orientation val="minMax"/>
        </c:scaling>
        <c:delete val="0"/>
        <c:axPos val="b"/>
        <c:numFmt formatCode="General" sourceLinked="1"/>
        <c:majorTickMark val="none"/>
        <c:minorTickMark val="none"/>
        <c:tickLblPos val="nextTo"/>
        <c:crossAx val="2125874264"/>
        <c:crosses val="autoZero"/>
        <c:auto val="1"/>
        <c:lblAlgn val="ctr"/>
        <c:lblOffset val="100"/>
        <c:noMultiLvlLbl val="0"/>
      </c:catAx>
      <c:valAx>
        <c:axId val="2125874264"/>
        <c:scaling>
          <c:orientation val="minMax"/>
        </c:scaling>
        <c:delete val="0"/>
        <c:axPos val="l"/>
        <c:numFmt formatCode="0%" sourceLinked="1"/>
        <c:majorTickMark val="out"/>
        <c:minorTickMark val="none"/>
        <c:tickLblPos val="nextTo"/>
        <c:crossAx val="2131206216"/>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2400">
                <a:solidFill>
                  <a:schemeClr val="tx1"/>
                </a:solidFill>
                <a:latin typeface="Ayuthaya"/>
              </a:defRPr>
            </a:pPr>
            <a:r>
              <a:rPr lang="en-US" sz="2400" b="0">
                <a:solidFill>
                  <a:schemeClr val="tx1"/>
                </a:solidFill>
                <a:latin typeface="+mn-lt"/>
              </a:rPr>
              <a:t>Risk</a:t>
            </a:r>
            <a:r>
              <a:rPr lang="en-US" sz="2400" b="0" baseline="0">
                <a:solidFill>
                  <a:schemeClr val="tx1"/>
                </a:solidFill>
                <a:latin typeface="+mn-lt"/>
              </a:rPr>
              <a:t> Tolerance</a:t>
            </a:r>
            <a:endParaRPr lang="en-US" sz="2400" b="0">
              <a:solidFill>
                <a:schemeClr val="tx1"/>
              </a:solidFill>
              <a:latin typeface="+mn-lt"/>
            </a:endParaRPr>
          </a:p>
        </c:rich>
      </c:tx>
      <c:layout>
        <c:manualLayout>
          <c:xMode val="edge"/>
          <c:yMode val="edge"/>
          <c:x val="6.0124301969672202E-2"/>
          <c:y val="0.116747232682871"/>
        </c:manualLayout>
      </c:layout>
      <c:overlay val="0"/>
    </c:title>
    <c:autoTitleDeleted val="0"/>
    <c:plotArea>
      <c:layout>
        <c:manualLayout>
          <c:layoutTarget val="inner"/>
          <c:xMode val="edge"/>
          <c:yMode val="edge"/>
          <c:x val="5.9654418197725302E-2"/>
          <c:y val="0.211111111111111"/>
          <c:w val="0.888741469816273"/>
          <c:h val="0.67154345290172002"/>
        </c:manualLayout>
      </c:layout>
      <c:barChart>
        <c:barDir val="bar"/>
        <c:grouping val="percentStacked"/>
        <c:varyColors val="0"/>
        <c:ser>
          <c:idx val="0"/>
          <c:order val="0"/>
          <c:spPr>
            <a:gradFill flip="none" rotWithShape="1">
              <a:gsLst>
                <a:gs pos="62000">
                  <a:srgbClr val="8062BB"/>
                </a:gs>
                <a:gs pos="0">
                  <a:srgbClr val="FFFFFF"/>
                </a:gs>
              </a:gsLst>
              <a:lin ang="0" scaled="1"/>
              <a:tileRect/>
            </a:gradFill>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RT!#REF!</c15:sqref>
                        </c15:formulaRef>
                      </c:ext>
                    </c:extLst>
                    <c:strCache>
                      <c:ptCount val="1"/>
                      <c:pt idx="0">
                        <c:v>#REF!</c:v>
                      </c:pt>
                    </c:strCache>
                  </c:strRef>
                </c15:tx>
              </c15:filteredSeriesTitle>
            </c:ext>
            <c:ext xmlns:c16="http://schemas.microsoft.com/office/drawing/2014/chart" uri="{C3380CC4-5D6E-409C-BE32-E72D297353CC}">
              <c16:uniqueId val="{00000000-6CDF-4620-BCC5-E0D5C441681B}"/>
            </c:ext>
          </c:extLst>
        </c:ser>
        <c:dLbls>
          <c:showLegendKey val="0"/>
          <c:showVal val="0"/>
          <c:showCatName val="0"/>
          <c:showSerName val="0"/>
          <c:showPercent val="0"/>
          <c:showBubbleSize val="0"/>
        </c:dLbls>
        <c:gapWidth val="150"/>
        <c:overlap val="100"/>
        <c:axId val="2125878408"/>
        <c:axId val="2125880200"/>
      </c:barChart>
      <c:catAx>
        <c:axId val="2125878408"/>
        <c:scaling>
          <c:orientation val="minMax"/>
        </c:scaling>
        <c:delete val="1"/>
        <c:axPos val="l"/>
        <c:majorTickMark val="out"/>
        <c:minorTickMark val="none"/>
        <c:tickLblPos val="nextTo"/>
        <c:crossAx val="2125880200"/>
        <c:crosses val="autoZero"/>
        <c:auto val="1"/>
        <c:lblAlgn val="ctr"/>
        <c:lblOffset val="100"/>
        <c:noMultiLvlLbl val="0"/>
      </c:catAx>
      <c:valAx>
        <c:axId val="2125880200"/>
        <c:scaling>
          <c:orientation val="minMax"/>
          <c:max val="1"/>
          <c:min val="0"/>
        </c:scaling>
        <c:delete val="0"/>
        <c:axPos val="b"/>
        <c:numFmt formatCode="0%" sourceLinked="1"/>
        <c:majorTickMark val="out"/>
        <c:minorTickMark val="none"/>
        <c:tickLblPos val="nextTo"/>
        <c:spPr>
          <a:ln>
            <a:solidFill>
              <a:schemeClr val="tx1"/>
            </a:solidFill>
          </a:ln>
        </c:spPr>
        <c:txPr>
          <a:bodyPr/>
          <a:lstStyle/>
          <a:p>
            <a:pPr>
              <a:defRPr>
                <a:solidFill>
                  <a:schemeClr val="tx1"/>
                </a:solidFill>
              </a:defRPr>
            </a:pPr>
            <a:endParaRPr lang="en-US"/>
          </a:p>
        </c:txPr>
        <c:crossAx val="2125878408"/>
        <c:crosses val="autoZero"/>
        <c:crossBetween val="between"/>
        <c:majorUnit val="0.1"/>
      </c:valAx>
    </c:plotArea>
    <c:plotVisOnly val="1"/>
    <c:dispBlanksAs val="gap"/>
    <c:showDLblsOverMax val="0"/>
  </c:chart>
  <c:spPr>
    <a:noFill/>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5.7583333333333299E-2"/>
          <c:y val="3.8082578387379003E-2"/>
          <c:w val="0.89922225721784799"/>
          <c:h val="0.96191742161262095"/>
        </c:manualLayout>
      </c:layout>
      <c:barChart>
        <c:barDir val="bar"/>
        <c:grouping val="clustered"/>
        <c:varyColors val="0"/>
        <c:ser>
          <c:idx val="0"/>
          <c:order val="0"/>
          <c:tx>
            <c:strRef>
              <c:f>RiskTolerance!$N$27</c:f>
              <c:strCache>
                <c:ptCount val="1"/>
                <c:pt idx="0">
                  <c:v>Risk Tolerance   4.95</c:v>
                </c:pt>
              </c:strCache>
            </c:strRef>
          </c:tx>
          <c:spPr>
            <a:noFill/>
            <a:ln w="34925" cap="flat" cmpd="sng">
              <a:solidFill>
                <a:srgbClr val="46AF9A"/>
              </a:solidFill>
              <a:round/>
            </a:ln>
            <a:effectLst>
              <a:glow rad="38100">
                <a:srgbClr val="46AF9A">
                  <a:alpha val="75000"/>
                </a:srgbClr>
              </a:glow>
            </a:effectLst>
          </c:spPr>
          <c:invertIfNegative val="0"/>
          <c:dLbls>
            <c:dLbl>
              <c:idx val="0"/>
              <c:spPr>
                <a:ln>
                  <a:noFill/>
                </a:ln>
              </c:spPr>
              <c:txPr>
                <a:bodyPr/>
                <a:lstStyle/>
                <a:p>
                  <a:pPr>
                    <a:defRPr sz="1100" b="0" i="1">
                      <a:solidFill>
                        <a:schemeClr val="tx1"/>
                      </a:solidFill>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0-C300-4634-92EB-13873471E0D2}"/>
                </c:ext>
              </c:extLst>
            </c:dLbl>
            <c:spPr>
              <a:ln>
                <a:noFill/>
              </a:ln>
            </c:spPr>
            <c:txPr>
              <a:bodyPr/>
              <a:lstStyle/>
              <a:p>
                <a:pPr>
                  <a:defRPr b="1" i="1">
                    <a:solidFill>
                      <a:schemeClr val="tx1"/>
                    </a:solidFill>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RiskTolerance!$O$27</c:f>
              <c:numCache>
                <c:formatCode>0.00</c:formatCode>
                <c:ptCount val="1"/>
                <c:pt idx="0">
                  <c:v>4.9468077296957249</c:v>
                </c:pt>
              </c:numCache>
            </c:numRef>
          </c:val>
          <c:extLst>
            <c:ext xmlns:c16="http://schemas.microsoft.com/office/drawing/2014/chart" uri="{C3380CC4-5D6E-409C-BE32-E72D297353CC}">
              <c16:uniqueId val="{00000001-C300-4634-92EB-13873471E0D2}"/>
            </c:ext>
          </c:extLst>
        </c:ser>
        <c:dLbls>
          <c:showLegendKey val="0"/>
          <c:showVal val="0"/>
          <c:showCatName val="0"/>
          <c:showSerName val="0"/>
          <c:showPercent val="0"/>
          <c:showBubbleSize val="0"/>
        </c:dLbls>
        <c:gapWidth val="150"/>
        <c:axId val="2131219976"/>
        <c:axId val="2131221768"/>
      </c:barChart>
      <c:catAx>
        <c:axId val="2131219976"/>
        <c:scaling>
          <c:orientation val="minMax"/>
        </c:scaling>
        <c:delete val="1"/>
        <c:axPos val="l"/>
        <c:majorTickMark val="out"/>
        <c:minorTickMark val="none"/>
        <c:tickLblPos val="nextTo"/>
        <c:crossAx val="2131221768"/>
        <c:crossesAt val="0"/>
        <c:auto val="1"/>
        <c:lblAlgn val="ctr"/>
        <c:lblOffset val="100"/>
        <c:noMultiLvlLbl val="0"/>
      </c:catAx>
      <c:valAx>
        <c:axId val="2131221768"/>
        <c:scaling>
          <c:orientation val="minMax"/>
          <c:max val="10"/>
          <c:min val="0"/>
        </c:scaling>
        <c:delete val="1"/>
        <c:axPos val="b"/>
        <c:numFmt formatCode="0.00" sourceLinked="1"/>
        <c:majorTickMark val="out"/>
        <c:minorTickMark val="none"/>
        <c:tickLblPos val="nextTo"/>
        <c:crossAx val="2131219976"/>
        <c:crosses val="autoZero"/>
        <c:crossBetween val="between"/>
        <c:majorUnit val="1"/>
        <c:minorUnit val="0.2"/>
      </c:valAx>
      <c:spPr>
        <a:noFill/>
        <a:ln w="25400">
          <a:noFill/>
        </a:ln>
      </c:spPr>
    </c:plotArea>
    <c:plotVisOnly val="1"/>
    <c:dispBlanksAs val="gap"/>
    <c:showDLblsOverMax val="0"/>
  </c:chart>
  <c:spPr>
    <a:noFill/>
    <a:ln>
      <a:noFill/>
    </a:ln>
  </c:spPr>
  <c:printSettings>
    <c:headerFooter/>
    <c:pageMargins b="1" l="0.75" r="0.75" t="1" header="0.5" footer="0.5"/>
    <c:pageSetup orientation="portrait" horizontalDpi="-4" verticalDpi="-4"/>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2"/>
    </mc:Choice>
    <mc:Fallback>
      <c:style val="22"/>
    </mc:Fallback>
  </mc:AlternateContent>
  <c:chart>
    <c:autoTitleDeleted val="1"/>
    <c:plotArea>
      <c:layout>
        <c:manualLayout>
          <c:layoutTarget val="inner"/>
          <c:xMode val="edge"/>
          <c:yMode val="edge"/>
          <c:x val="7.6378320700566604E-2"/>
          <c:y val="3.9062524362672497E-2"/>
          <c:w val="0.80280432529430901"/>
          <c:h val="0.850208538385827"/>
        </c:manualLayout>
      </c:layout>
      <c:areaChart>
        <c:grouping val="standard"/>
        <c:varyColors val="0"/>
        <c:ser>
          <c:idx val="0"/>
          <c:order val="0"/>
          <c:spPr>
            <a:gradFill flip="none" rotWithShape="1">
              <a:gsLst>
                <a:gs pos="62000">
                  <a:srgbClr val="8062BB"/>
                </a:gs>
                <a:gs pos="0">
                  <a:srgbClr val="FFFFFF"/>
                </a:gs>
              </a:gsLst>
              <a:lin ang="0" scaled="1"/>
              <a:tileRect/>
            </a:gradFill>
          </c:spPr>
          <c:dLbls>
            <c:dLbl>
              <c:idx val="0"/>
              <c:layout>
                <c:manualLayout>
                  <c:x val="0.107476451541688"/>
                  <c:y val="6.2499999999999903E-2"/>
                </c:manualLayout>
              </c:layout>
              <c:tx>
                <c:rich>
                  <a:bodyPr/>
                  <a:lstStyle/>
                  <a:p>
                    <a:pPr>
                      <a:defRPr sz="1200" b="1">
                        <a:latin typeface="+mn-lt"/>
                        <a:cs typeface="Ayuthaya"/>
                      </a:defRPr>
                    </a:pPr>
                    <a:r>
                      <a:rPr lang="en-US" sz="1200" b="1">
                        <a:latin typeface="+mn-lt"/>
                        <a:cs typeface="Ayuthaya"/>
                      </a:rPr>
                      <a:t>Capital</a:t>
                    </a:r>
                    <a:r>
                      <a:rPr lang="en-US" sz="1200" b="1" baseline="0">
                        <a:latin typeface="+mn-lt"/>
                        <a:cs typeface="Ayuthaya"/>
                      </a:rPr>
                      <a:t> Growth</a:t>
                    </a:r>
                    <a:endParaRPr lang="en-US" sz="1200">
                      <a:latin typeface="Ayuthaya"/>
                      <a:cs typeface="Ayuthaya"/>
                    </a:endParaRPr>
                  </a:p>
                </c:rich>
              </c:tx>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3A4-4CA1-B788-7BFCE4C976C9}"/>
                </c:ext>
              </c:extLst>
            </c:dLbl>
            <c:dLbl>
              <c:idx val="1"/>
              <c:layout>
                <c:manualLayout>
                  <c:x val="6.0747663551401897E-2"/>
                  <c:y val="-0.21093780757874001"/>
                </c:manualLayout>
              </c:layout>
              <c:tx>
                <c:rich>
                  <a:bodyPr lIns="2">
                    <a:spAutoFit/>
                  </a:bodyPr>
                  <a:lstStyle/>
                  <a:p>
                    <a:pPr>
                      <a:defRPr sz="1100" b="1">
                        <a:latin typeface="+mn-lt"/>
                        <a:cs typeface="Ayuthaya"/>
                      </a:defRPr>
                    </a:pPr>
                    <a:r>
                      <a:rPr lang="en-US" sz="1200" b="1">
                        <a:latin typeface="+mn-lt"/>
                        <a:cs typeface="Ayuthaya"/>
                      </a:rPr>
                      <a:t>Preservation</a:t>
                    </a:r>
                    <a:endParaRPr lang="en-US" sz="1100" b="1">
                      <a:latin typeface="Ayuthaya"/>
                      <a:cs typeface="Ayuthaya"/>
                    </a:endParaRPr>
                  </a:p>
                </c:rich>
              </c:tx>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F3A4-4CA1-B788-7BFCE4C976C9}"/>
                </c:ext>
              </c:extLst>
            </c:dLbl>
            <c:dLbl>
              <c:idx val="2"/>
              <c:layout>
                <c:manualLayout>
                  <c:x val="-1.4018875561115701E-2"/>
                  <c:y val="-0.203125"/>
                </c:manualLayout>
              </c:layout>
              <c:tx>
                <c:rich>
                  <a:bodyPr lIns="2">
                    <a:spAutoFit/>
                  </a:bodyPr>
                  <a:lstStyle/>
                  <a:p>
                    <a:pPr>
                      <a:defRPr sz="1200" b="1">
                        <a:latin typeface="+mn-lt"/>
                      </a:defRPr>
                    </a:pPr>
                    <a:r>
                      <a:rPr lang="en-US" sz="1200" b="1">
                        <a:latin typeface="+mn-lt"/>
                      </a:rPr>
                      <a:t>Diversification</a:t>
                    </a:r>
                    <a:endParaRPr lang="en-US" sz="1200" b="1"/>
                  </a:p>
                </c:rich>
              </c:tx>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F3A4-4CA1-B788-7BFCE4C976C9}"/>
                </c:ext>
              </c:extLst>
            </c:dLbl>
            <c:spPr>
              <a:noFill/>
              <a:ln>
                <a:noFill/>
              </a:ln>
              <a:effectLst/>
            </c:spPr>
            <c:txPr>
              <a:bodyPr/>
              <a:lstStyle/>
              <a:p>
                <a:pPr>
                  <a:defRPr sz="1200" b="1">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RiskTolerance!$V$3:$V$5</c:f>
              <c:strCache>
                <c:ptCount val="3"/>
                <c:pt idx="0">
                  <c:v>Equities</c:v>
                </c:pt>
                <c:pt idx="1">
                  <c:v>Fixed Income</c:v>
                </c:pt>
                <c:pt idx="2">
                  <c:v>Alternative Investments</c:v>
                </c:pt>
              </c:strCache>
            </c:strRef>
          </c:cat>
          <c:val>
            <c:numRef>
              <c:f>RiskTolerance!$W$3:$W$5</c:f>
              <c:numCache>
                <c:formatCode>0%</c:formatCode>
                <c:ptCount val="3"/>
                <c:pt idx="0">
                  <c:v>0.7330689933736374</c:v>
                </c:pt>
                <c:pt idx="1">
                  <c:v>9.7742532679354302E-2</c:v>
                </c:pt>
                <c:pt idx="2">
                  <c:v>0.14661379878448125</c:v>
                </c:pt>
              </c:numCache>
            </c:numRef>
          </c:val>
          <c:extLst>
            <c:ext xmlns:c16="http://schemas.microsoft.com/office/drawing/2014/chart" uri="{C3380CC4-5D6E-409C-BE32-E72D297353CC}">
              <c16:uniqueId val="{00000003-F3A4-4CA1-B788-7BFCE4C976C9}"/>
            </c:ext>
          </c:extLst>
        </c:ser>
        <c:dLbls>
          <c:showLegendKey val="0"/>
          <c:showVal val="0"/>
          <c:showCatName val="0"/>
          <c:showSerName val="0"/>
          <c:showPercent val="0"/>
          <c:showBubbleSize val="0"/>
        </c:dLbls>
        <c:axId val="2125894440"/>
        <c:axId val="2125896232"/>
      </c:areaChart>
      <c:catAx>
        <c:axId val="2125894440"/>
        <c:scaling>
          <c:orientation val="minMax"/>
        </c:scaling>
        <c:delete val="0"/>
        <c:axPos val="b"/>
        <c:numFmt formatCode="General" sourceLinked="0"/>
        <c:majorTickMark val="out"/>
        <c:minorTickMark val="none"/>
        <c:tickLblPos val="nextTo"/>
        <c:txPr>
          <a:bodyPr/>
          <a:lstStyle/>
          <a:p>
            <a:pPr>
              <a:defRPr sz="1100"/>
            </a:pPr>
            <a:endParaRPr lang="en-US"/>
          </a:p>
        </c:txPr>
        <c:crossAx val="2125896232"/>
        <c:crosses val="autoZero"/>
        <c:auto val="1"/>
        <c:lblAlgn val="ctr"/>
        <c:lblOffset val="100"/>
        <c:noMultiLvlLbl val="0"/>
      </c:catAx>
      <c:valAx>
        <c:axId val="2125896232"/>
        <c:scaling>
          <c:orientation val="minMax"/>
        </c:scaling>
        <c:delete val="0"/>
        <c:axPos val="l"/>
        <c:numFmt formatCode="0%" sourceLinked="1"/>
        <c:majorTickMark val="out"/>
        <c:minorTickMark val="none"/>
        <c:tickLblPos val="nextTo"/>
        <c:crossAx val="2125894440"/>
        <c:crosses val="autoZero"/>
        <c:crossBetween val="midCat"/>
      </c:valAx>
    </c:plotArea>
    <c:plotVisOnly val="1"/>
    <c:dispBlanksAs val="gap"/>
    <c:showDLblsOverMax val="0"/>
  </c:chart>
  <c:spPr>
    <a:noFill/>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6.8864526549565902E-2"/>
          <c:y val="1.8960226125580501E-2"/>
          <c:w val="0.54440562028611905"/>
          <c:h val="0.95697512169953103"/>
        </c:manualLayout>
      </c:layout>
      <c:doughnutChart>
        <c:varyColors val="1"/>
        <c:ser>
          <c:idx val="0"/>
          <c:order val="0"/>
          <c:dPt>
            <c:idx val="2"/>
            <c:bubble3D val="0"/>
            <c:spPr>
              <a:solidFill>
                <a:srgbClr val="46AF9A"/>
              </a:solidFill>
            </c:spPr>
            <c:extLst>
              <c:ext xmlns:c16="http://schemas.microsoft.com/office/drawing/2014/chart" uri="{C3380CC4-5D6E-409C-BE32-E72D297353CC}">
                <c16:uniqueId val="{00000001-483C-4EC3-AA6B-83D504F4D045}"/>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Output!$C$61:$C$64</c:f>
              <c:strCache>
                <c:ptCount val="4"/>
                <c:pt idx="0">
                  <c:v>Alternative Investments</c:v>
                </c:pt>
                <c:pt idx="1">
                  <c:v>Cash</c:v>
                </c:pt>
                <c:pt idx="2">
                  <c:v>Equities</c:v>
                </c:pt>
                <c:pt idx="3">
                  <c:v>Fixed Income</c:v>
                </c:pt>
              </c:strCache>
            </c:strRef>
          </c:cat>
          <c:val>
            <c:numRef>
              <c:f>Output!$D$61:$D$64</c:f>
              <c:numCache>
                <c:formatCode>0.0%</c:formatCode>
                <c:ptCount val="4"/>
                <c:pt idx="0">
                  <c:v>0.14661379878448125</c:v>
                </c:pt>
                <c:pt idx="1">
                  <c:v>2.2574676614599786E-2</c:v>
                </c:pt>
                <c:pt idx="2">
                  <c:v>0.7330689933736374</c:v>
                </c:pt>
                <c:pt idx="3">
                  <c:v>9.7742532679354302E-2</c:v>
                </c:pt>
              </c:numCache>
            </c:numRef>
          </c:val>
          <c:extLst>
            <c:ext xmlns:c16="http://schemas.microsoft.com/office/drawing/2014/chart" uri="{C3380CC4-5D6E-409C-BE32-E72D297353CC}">
              <c16:uniqueId val="{00000002-483C-4EC3-AA6B-83D504F4D045}"/>
            </c:ext>
          </c:extLst>
        </c:ser>
        <c:dLbls>
          <c:showLegendKey val="0"/>
          <c:showVal val="0"/>
          <c:showCatName val="0"/>
          <c:showSerName val="0"/>
          <c:showPercent val="0"/>
          <c:showBubbleSize val="0"/>
          <c:showLeaderLines val="1"/>
        </c:dLbls>
        <c:firstSliceAng val="0"/>
        <c:holeSize val="79"/>
      </c:doughnutChart>
    </c:plotArea>
    <c:legend>
      <c:legendPos val="r"/>
      <c:layout>
        <c:manualLayout>
          <c:xMode val="edge"/>
          <c:yMode val="edge"/>
          <c:x val="0.620617564707583"/>
          <c:y val="0.22849733299466601"/>
          <c:w val="0.19407358721228299"/>
          <c:h val="0.53977952755905501"/>
        </c:manualLayout>
      </c:layout>
      <c:overlay val="0"/>
    </c:legend>
    <c:plotVisOnly val="1"/>
    <c:dispBlanksAs val="gap"/>
    <c:showDLblsOverMax val="0"/>
  </c:chart>
  <c:spPr>
    <a:noFill/>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1871630420231497E-2"/>
          <c:y val="8.2352941176470601E-2"/>
          <c:w val="0.92803563387652299"/>
          <c:h val="0.89487806742603804"/>
        </c:manualLayout>
      </c:layout>
      <c:barChart>
        <c:barDir val="col"/>
        <c:grouping val="clustered"/>
        <c:varyColors val="0"/>
        <c:ser>
          <c:idx val="0"/>
          <c:order val="0"/>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PortfolioManagement!$AR$4:$AR$19</c:f>
              <c:strCache>
                <c:ptCount val="16"/>
                <c:pt idx="0">
                  <c:v>EMB</c:v>
                </c:pt>
                <c:pt idx="1">
                  <c:v>IAU</c:v>
                </c:pt>
                <c:pt idx="2">
                  <c:v>VCIT</c:v>
                </c:pt>
                <c:pt idx="3">
                  <c:v>MUB</c:v>
                </c:pt>
                <c:pt idx="4">
                  <c:v>SCHA</c:v>
                </c:pt>
                <c:pt idx="5">
                  <c:v>VEA</c:v>
                </c:pt>
                <c:pt idx="6">
                  <c:v>VYM</c:v>
                </c:pt>
                <c:pt idx="7">
                  <c:v>SCHH</c:v>
                </c:pt>
                <c:pt idx="8">
                  <c:v>SCHM</c:v>
                </c:pt>
                <c:pt idx="9">
                  <c:v>SCHX</c:v>
                </c:pt>
                <c:pt idx="10">
                  <c:v>VWO</c:v>
                </c:pt>
                <c:pt idx="11">
                  <c:v>FENY</c:v>
                </c:pt>
                <c:pt idx="12">
                  <c:v>VNQI</c:v>
                </c:pt>
                <c:pt idx="13">
                  <c:v>VTIP</c:v>
                </c:pt>
                <c:pt idx="14">
                  <c:v>VGLT</c:v>
                </c:pt>
                <c:pt idx="15">
                  <c:v>ITE</c:v>
                </c:pt>
              </c:strCache>
            </c:strRef>
          </c:cat>
          <c:val>
            <c:numRef>
              <c:f>PortfolioManagement!$AX$4:$AX$19</c:f>
              <c:numCache>
                <c:formatCode>0.00%</c:formatCode>
                <c:ptCount val="16"/>
                <c:pt idx="0">
                  <c:v>1.8358241563450964E-2</c:v>
                </c:pt>
                <c:pt idx="1">
                  <c:v>0</c:v>
                </c:pt>
                <c:pt idx="2">
                  <c:v>0</c:v>
                </c:pt>
                <c:pt idx="3">
                  <c:v>0</c:v>
                </c:pt>
                <c:pt idx="4">
                  <c:v>0.13925438066388668</c:v>
                </c:pt>
                <c:pt idx="5">
                  <c:v>4.8308429619188034E-2</c:v>
                </c:pt>
                <c:pt idx="6">
                  <c:v>0.22556464511421434</c:v>
                </c:pt>
                <c:pt idx="7">
                  <c:v>0.12574029153175015</c:v>
                </c:pt>
                <c:pt idx="8">
                  <c:v>0.20190395804612743</c:v>
                </c:pt>
                <c:pt idx="9">
                  <c:v>0</c:v>
                </c:pt>
                <c:pt idx="10">
                  <c:v>2.3268540296962584E-2</c:v>
                </c:pt>
                <c:pt idx="11">
                  <c:v>0</c:v>
                </c:pt>
                <c:pt idx="12">
                  <c:v>0</c:v>
                </c:pt>
                <c:pt idx="13">
                  <c:v>0</c:v>
                </c:pt>
                <c:pt idx="14">
                  <c:v>0.11986009416611006</c:v>
                </c:pt>
                <c:pt idx="15">
                  <c:v>0</c:v>
                </c:pt>
              </c:numCache>
            </c:numRef>
          </c:val>
          <c:extLst>
            <c:ext xmlns:c16="http://schemas.microsoft.com/office/drawing/2014/chart" uri="{C3380CC4-5D6E-409C-BE32-E72D297353CC}">
              <c16:uniqueId val="{00000000-9C1B-44DB-88A7-F8D590F63EF3}"/>
            </c:ext>
          </c:extLst>
        </c:ser>
        <c:dLbls>
          <c:dLblPos val="outEnd"/>
          <c:showLegendKey val="0"/>
          <c:showVal val="1"/>
          <c:showCatName val="0"/>
          <c:showSerName val="0"/>
          <c:showPercent val="0"/>
          <c:showBubbleSize val="0"/>
        </c:dLbls>
        <c:gapWidth val="150"/>
        <c:axId val="2131250024"/>
        <c:axId val="2131251816"/>
      </c:barChart>
      <c:catAx>
        <c:axId val="2131250024"/>
        <c:scaling>
          <c:orientation val="minMax"/>
        </c:scaling>
        <c:delete val="0"/>
        <c:axPos val="b"/>
        <c:numFmt formatCode="General" sourceLinked="0"/>
        <c:majorTickMark val="out"/>
        <c:minorTickMark val="none"/>
        <c:tickLblPos val="nextTo"/>
        <c:crossAx val="2131251816"/>
        <c:crosses val="autoZero"/>
        <c:auto val="1"/>
        <c:lblAlgn val="ctr"/>
        <c:lblOffset val="100"/>
        <c:noMultiLvlLbl val="0"/>
      </c:catAx>
      <c:valAx>
        <c:axId val="2131251816"/>
        <c:scaling>
          <c:orientation val="minMax"/>
          <c:min val="0"/>
        </c:scaling>
        <c:delete val="0"/>
        <c:axPos val="l"/>
        <c:majorGridlines>
          <c:spPr>
            <a:ln>
              <a:noFill/>
            </a:ln>
          </c:spPr>
        </c:majorGridlines>
        <c:numFmt formatCode="0.00%" sourceLinked="1"/>
        <c:majorTickMark val="out"/>
        <c:minorTickMark val="none"/>
        <c:tickLblPos val="nextTo"/>
        <c:crossAx val="2131250024"/>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stacked"/>
        <c:varyColors val="0"/>
        <c:ser>
          <c:idx val="0"/>
          <c:order val="0"/>
          <c:tx>
            <c:strRef>
              <c:f>Output!$B$129</c:f>
              <c:strCache>
                <c:ptCount val="1"/>
                <c:pt idx="0">
                  <c:v>BIL</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Output!$C$129:$M$129</c:f>
              <c:numCache>
                <c:formatCode>0%</c:formatCode>
                <c:ptCount val="11"/>
                <c:pt idx="0">
                  <c:v>2.2574676614599786E-2</c:v>
                </c:pt>
              </c:numCache>
            </c:numRef>
          </c:val>
          <c:extLst>
            <c:ext xmlns:c16="http://schemas.microsoft.com/office/drawing/2014/chart" uri="{C3380CC4-5D6E-409C-BE32-E72D297353CC}">
              <c16:uniqueId val="{00000000-B32A-4424-8FAE-95AA681F00CA}"/>
            </c:ext>
          </c:extLst>
        </c:ser>
        <c:ser>
          <c:idx val="1"/>
          <c:order val="1"/>
          <c:tx>
            <c:strRef>
              <c:f>Output!$B$130</c:f>
              <c:strCache>
                <c:ptCount val="1"/>
                <c:pt idx="0">
                  <c:v>EMB</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Output!$C$130:$M$130</c:f>
              <c:numCache>
                <c:formatCode>0%</c:formatCode>
                <c:ptCount val="11"/>
                <c:pt idx="2">
                  <c:v>1.7284505298539216E-2</c:v>
                </c:pt>
              </c:numCache>
            </c:numRef>
          </c:val>
          <c:extLst>
            <c:ext xmlns:c16="http://schemas.microsoft.com/office/drawing/2014/chart" uri="{C3380CC4-5D6E-409C-BE32-E72D297353CC}">
              <c16:uniqueId val="{00000001-B32A-4424-8FAE-95AA681F00CA}"/>
            </c:ext>
          </c:extLst>
        </c:ser>
        <c:ser>
          <c:idx val="2"/>
          <c:order val="2"/>
          <c:tx>
            <c:strRef>
              <c:f>Output!$B$131</c:f>
              <c:strCache>
                <c:ptCount val="1"/>
                <c:pt idx="0">
                  <c:v>EMRE</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Output!$C$131:$M$131</c:f>
              <c:numCache>
                <c:formatCode>0%</c:formatCode>
                <c:ptCount val="11"/>
                <c:pt idx="7">
                  <c:v>0</c:v>
                </c:pt>
              </c:numCache>
            </c:numRef>
          </c:val>
          <c:extLst>
            <c:ext xmlns:c16="http://schemas.microsoft.com/office/drawing/2014/chart" uri="{C3380CC4-5D6E-409C-BE32-E72D297353CC}">
              <c16:uniqueId val="{00000002-B32A-4424-8FAE-95AA681F00CA}"/>
            </c:ext>
          </c:extLst>
        </c:ser>
        <c:ser>
          <c:idx val="3"/>
          <c:order val="3"/>
          <c:tx>
            <c:strRef>
              <c:f>Output!$B$132</c:f>
              <c:strCache>
                <c:ptCount val="1"/>
                <c:pt idx="0">
                  <c:v>GLD</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Output!$C$132:$M$132</c:f>
              <c:numCache>
                <c:formatCode>0%</c:formatCode>
                <c:ptCount val="11"/>
                <c:pt idx="5">
                  <c:v>0</c:v>
                </c:pt>
              </c:numCache>
            </c:numRef>
          </c:val>
          <c:extLst>
            <c:ext xmlns:c16="http://schemas.microsoft.com/office/drawing/2014/chart" uri="{C3380CC4-5D6E-409C-BE32-E72D297353CC}">
              <c16:uniqueId val="{00000003-B32A-4424-8FAE-95AA681F00CA}"/>
            </c:ext>
          </c:extLst>
        </c:ser>
        <c:ser>
          <c:idx val="4"/>
          <c:order val="4"/>
          <c:tx>
            <c:strRef>
              <c:f>Output!$B$133</c:f>
              <c:strCache>
                <c:ptCount val="1"/>
                <c:pt idx="0">
                  <c:v>LQD</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Output!$C$133:$M$133</c:f>
              <c:numCache>
                <c:formatCode>0%</c:formatCode>
                <c:ptCount val="11"/>
                <c:pt idx="8">
                  <c:v>6.9430606378141954E-2</c:v>
                </c:pt>
              </c:numCache>
            </c:numRef>
          </c:val>
          <c:extLst>
            <c:ext xmlns:c16="http://schemas.microsoft.com/office/drawing/2014/chart" uri="{C3380CC4-5D6E-409C-BE32-E72D297353CC}">
              <c16:uniqueId val="{00000004-B32A-4424-8FAE-95AA681F00CA}"/>
            </c:ext>
          </c:extLst>
        </c:ser>
        <c:ser>
          <c:idx val="5"/>
          <c:order val="5"/>
          <c:tx>
            <c:strRef>
              <c:f>Output!$B$134</c:f>
              <c:strCache>
                <c:ptCount val="1"/>
                <c:pt idx="0">
                  <c:v>MUB</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Output!$C$134:$M$134</c:f>
              <c:numCache>
                <c:formatCode>0%</c:formatCode>
                <c:ptCount val="11"/>
                <c:pt idx="10">
                  <c:v>1.1027421002676157E-2</c:v>
                </c:pt>
              </c:numCache>
            </c:numRef>
          </c:val>
          <c:extLst>
            <c:ext xmlns:c16="http://schemas.microsoft.com/office/drawing/2014/chart" uri="{C3380CC4-5D6E-409C-BE32-E72D297353CC}">
              <c16:uniqueId val="{00000005-B32A-4424-8FAE-95AA681F00CA}"/>
            </c:ext>
          </c:extLst>
        </c:ser>
        <c:ser>
          <c:idx val="6"/>
          <c:order val="6"/>
          <c:tx>
            <c:strRef>
              <c:f>Output!$B$135</c:f>
              <c:strCache>
                <c:ptCount val="1"/>
                <c:pt idx="0">
                  <c:v>VBR</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Output!$C$135:$M$135</c:f>
              <c:numCache>
                <c:formatCode>0%</c:formatCode>
                <c:ptCount val="11"/>
                <c:pt idx="9">
                  <c:v>3.9275566925288156E-2</c:v>
                </c:pt>
              </c:numCache>
            </c:numRef>
          </c:val>
          <c:extLst>
            <c:ext xmlns:c16="http://schemas.microsoft.com/office/drawing/2014/chart" uri="{C3380CC4-5D6E-409C-BE32-E72D297353CC}">
              <c16:uniqueId val="{00000006-B32A-4424-8FAE-95AA681F00CA}"/>
            </c:ext>
          </c:extLst>
        </c:ser>
        <c:ser>
          <c:idx val="7"/>
          <c:order val="7"/>
          <c:tx>
            <c:strRef>
              <c:f>Output!$B$136</c:f>
              <c:strCache>
                <c:ptCount val="1"/>
                <c:pt idx="0">
                  <c:v>VEA</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Output!$C$136:$M$136</c:f>
              <c:numCache>
                <c:formatCode>0%</c:formatCode>
                <c:ptCount val="11"/>
                <c:pt idx="4">
                  <c:v>0.17911108023668551</c:v>
                </c:pt>
              </c:numCache>
            </c:numRef>
          </c:val>
          <c:extLst>
            <c:ext xmlns:c16="http://schemas.microsoft.com/office/drawing/2014/chart" uri="{C3380CC4-5D6E-409C-BE32-E72D297353CC}">
              <c16:uniqueId val="{00000007-B32A-4424-8FAE-95AA681F00CA}"/>
            </c:ext>
          </c:extLst>
        </c:ser>
        <c:ser>
          <c:idx val="8"/>
          <c:order val="8"/>
          <c:tx>
            <c:strRef>
              <c:f>Output!$B$137</c:f>
              <c:strCache>
                <c:ptCount val="1"/>
                <c:pt idx="0">
                  <c:v>VIG</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Output!$C$137:$M$137</c:f>
              <c:numCache>
                <c:formatCode>0%</c:formatCode>
                <c:ptCount val="11"/>
                <c:pt idx="1">
                  <c:v>0.2443563308463518</c:v>
                </c:pt>
              </c:numCache>
            </c:numRef>
          </c:val>
          <c:extLst>
            <c:ext xmlns:c16="http://schemas.microsoft.com/office/drawing/2014/chart" uri="{C3380CC4-5D6E-409C-BE32-E72D297353CC}">
              <c16:uniqueId val="{00000008-B32A-4424-8FAE-95AA681F00CA}"/>
            </c:ext>
          </c:extLst>
        </c:ser>
        <c:ser>
          <c:idx val="9"/>
          <c:order val="9"/>
          <c:tx>
            <c:strRef>
              <c:f>Output!$B$138</c:f>
              <c:strCache>
                <c:ptCount val="1"/>
                <c:pt idx="0">
                  <c:v>VNQ</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Output!$C$138:$M$138</c:f>
              <c:numCache>
                <c:formatCode>0%</c:formatCode>
                <c:ptCount val="11"/>
                <c:pt idx="7">
                  <c:v>0.14661379878448125</c:v>
                </c:pt>
              </c:numCache>
            </c:numRef>
          </c:val>
          <c:extLst>
            <c:ext xmlns:c16="http://schemas.microsoft.com/office/drawing/2014/chart" uri="{C3380CC4-5D6E-409C-BE32-E72D297353CC}">
              <c16:uniqueId val="{00000009-B32A-4424-8FAE-95AA681F00CA}"/>
            </c:ext>
          </c:extLst>
        </c:ser>
        <c:ser>
          <c:idx val="10"/>
          <c:order val="10"/>
          <c:tx>
            <c:strRef>
              <c:f>Output!$B$139</c:f>
              <c:strCache>
                <c:ptCount val="1"/>
                <c:pt idx="0">
                  <c:v>VNQI</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Output!$C$139:$M$139</c:f>
              <c:numCache>
                <c:formatCode>0%</c:formatCode>
                <c:ptCount val="11"/>
                <c:pt idx="7">
                  <c:v>0</c:v>
                </c:pt>
              </c:numCache>
            </c:numRef>
          </c:val>
          <c:extLst>
            <c:ext xmlns:c16="http://schemas.microsoft.com/office/drawing/2014/chart" uri="{C3380CC4-5D6E-409C-BE32-E72D297353CC}">
              <c16:uniqueId val="{0000000A-B32A-4424-8FAE-95AA681F00CA}"/>
            </c:ext>
          </c:extLst>
        </c:ser>
        <c:ser>
          <c:idx val="11"/>
          <c:order val="11"/>
          <c:tx>
            <c:strRef>
              <c:f>Output!$B$140</c:f>
              <c:strCache>
                <c:ptCount val="1"/>
                <c:pt idx="0">
                  <c:v>VOE</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Output!$C$140:$M$140</c:f>
              <c:numCache>
                <c:formatCode>0%</c:formatCode>
                <c:ptCount val="11"/>
                <c:pt idx="9">
                  <c:v>7.0479107149410122E-2</c:v>
                </c:pt>
              </c:numCache>
            </c:numRef>
          </c:val>
          <c:extLst>
            <c:ext xmlns:c16="http://schemas.microsoft.com/office/drawing/2014/chart" uri="{C3380CC4-5D6E-409C-BE32-E72D297353CC}">
              <c16:uniqueId val="{0000000B-B32A-4424-8FAE-95AA681F00CA}"/>
            </c:ext>
          </c:extLst>
        </c:ser>
        <c:ser>
          <c:idx val="12"/>
          <c:order val="12"/>
          <c:tx>
            <c:strRef>
              <c:f>Output!$B$141</c:f>
              <c:strCache>
                <c:ptCount val="1"/>
                <c:pt idx="0">
                  <c:v>VTI</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Output!$C$141:$M$141</c:f>
              <c:numCache>
                <c:formatCode>0%</c:formatCode>
                <c:ptCount val="11"/>
                <c:pt idx="9">
                  <c:v>7.0494225034567287E-2</c:v>
                </c:pt>
              </c:numCache>
            </c:numRef>
          </c:val>
          <c:extLst>
            <c:ext xmlns:c16="http://schemas.microsoft.com/office/drawing/2014/chart" uri="{C3380CC4-5D6E-409C-BE32-E72D297353CC}">
              <c16:uniqueId val="{0000000C-B32A-4424-8FAE-95AA681F00CA}"/>
            </c:ext>
          </c:extLst>
        </c:ser>
        <c:ser>
          <c:idx val="13"/>
          <c:order val="13"/>
          <c:tx>
            <c:strRef>
              <c:f>Output!$B$142</c:f>
              <c:strCache>
                <c:ptCount val="1"/>
                <c:pt idx="0">
                  <c:v>VTIP</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Output!$C$142:$M$142</c:f>
              <c:numCache>
                <c:formatCode>0%</c:formatCode>
                <c:ptCount val="11"/>
                <c:pt idx="10">
                  <c:v>-3.0274847980983987E-15</c:v>
                </c:pt>
              </c:numCache>
            </c:numRef>
          </c:val>
          <c:extLst>
            <c:ext xmlns:c16="http://schemas.microsoft.com/office/drawing/2014/chart" uri="{C3380CC4-5D6E-409C-BE32-E72D297353CC}">
              <c16:uniqueId val="{0000000D-B32A-4424-8FAE-95AA681F00CA}"/>
            </c:ext>
          </c:extLst>
        </c:ser>
        <c:ser>
          <c:idx val="14"/>
          <c:order val="14"/>
          <c:tx>
            <c:strRef>
              <c:f>Output!$B$143</c:f>
              <c:strCache>
                <c:ptCount val="1"/>
                <c:pt idx="0">
                  <c:v>VTV</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Output!$C$143:$M$143</c:f>
              <c:numCache>
                <c:formatCode>0%</c:formatCode>
                <c:ptCount val="11"/>
                <c:pt idx="9">
                  <c:v>6.4107431812729654E-2</c:v>
                </c:pt>
              </c:numCache>
            </c:numRef>
          </c:val>
          <c:extLst>
            <c:ext xmlns:c16="http://schemas.microsoft.com/office/drawing/2014/chart" uri="{C3380CC4-5D6E-409C-BE32-E72D297353CC}">
              <c16:uniqueId val="{0000000E-B32A-4424-8FAE-95AA681F00CA}"/>
            </c:ext>
          </c:extLst>
        </c:ser>
        <c:ser>
          <c:idx val="15"/>
          <c:order val="15"/>
          <c:tx>
            <c:strRef>
              <c:f>Output!$B$144</c:f>
              <c:strCache>
                <c:ptCount val="1"/>
                <c:pt idx="0">
                  <c:v>VWO</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Output!$C$144:$M$144</c:f>
              <c:numCache>
                <c:formatCode>0%</c:formatCode>
                <c:ptCount val="11"/>
                <c:pt idx="3">
                  <c:v>6.5245251368604998E-2</c:v>
                </c:pt>
              </c:numCache>
            </c:numRef>
          </c:val>
          <c:extLst>
            <c:ext xmlns:c16="http://schemas.microsoft.com/office/drawing/2014/chart" uri="{C3380CC4-5D6E-409C-BE32-E72D297353CC}">
              <c16:uniqueId val="{0000000F-B32A-4424-8FAE-95AA681F00CA}"/>
            </c:ext>
          </c:extLst>
        </c:ser>
        <c:ser>
          <c:idx val="16"/>
          <c:order val="16"/>
          <c:tx>
            <c:strRef>
              <c:f>Output!$B$145</c:f>
              <c:strCache>
                <c:ptCount val="1"/>
                <c:pt idx="0">
                  <c:v>XLE</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Output!$C$128:$M$128</c:f>
              <c:strCache>
                <c:ptCount val="11"/>
                <c:pt idx="0">
                  <c:v>Cash</c:v>
                </c:pt>
                <c:pt idx="1">
                  <c:v>Dividend </c:v>
                </c:pt>
                <c:pt idx="2">
                  <c:v>Emerging Market Bonds</c:v>
                </c:pt>
                <c:pt idx="3">
                  <c:v>Emerging Market Equities</c:v>
                </c:pt>
                <c:pt idx="4">
                  <c:v>Foreign Developed Equities</c:v>
                </c:pt>
                <c:pt idx="5">
                  <c:v>Gold</c:v>
                </c:pt>
                <c:pt idx="6">
                  <c:v>Natural Resources</c:v>
                </c:pt>
                <c:pt idx="7">
                  <c:v>Real Estate</c:v>
                </c:pt>
                <c:pt idx="8">
                  <c:v>US Corporate Bonds</c:v>
                </c:pt>
                <c:pt idx="9">
                  <c:v>US Equities</c:v>
                </c:pt>
                <c:pt idx="10">
                  <c:v>US Government Bonds</c:v>
                </c:pt>
              </c:strCache>
            </c:strRef>
          </c:cat>
          <c:val>
            <c:numRef>
              <c:f>Output!$C$145:$M$145</c:f>
              <c:numCache>
                <c:formatCode>0%</c:formatCode>
                <c:ptCount val="11"/>
                <c:pt idx="6">
                  <c:v>0</c:v>
                </c:pt>
              </c:numCache>
            </c:numRef>
          </c:val>
          <c:extLst>
            <c:ext xmlns:c16="http://schemas.microsoft.com/office/drawing/2014/chart" uri="{C3380CC4-5D6E-409C-BE32-E72D297353CC}">
              <c16:uniqueId val="{00000010-B32A-4424-8FAE-95AA681F00CA}"/>
            </c:ext>
          </c:extLst>
        </c:ser>
        <c:dLbls>
          <c:showLegendKey val="0"/>
          <c:showVal val="1"/>
          <c:showCatName val="0"/>
          <c:showSerName val="0"/>
          <c:showPercent val="0"/>
          <c:showBubbleSize val="0"/>
        </c:dLbls>
        <c:gapWidth val="150"/>
        <c:overlap val="100"/>
        <c:axId val="2125954296"/>
        <c:axId val="2125955896"/>
      </c:barChart>
      <c:catAx>
        <c:axId val="2125954296"/>
        <c:scaling>
          <c:orientation val="minMax"/>
        </c:scaling>
        <c:delete val="0"/>
        <c:axPos val="l"/>
        <c:numFmt formatCode="General" sourceLinked="0"/>
        <c:majorTickMark val="out"/>
        <c:minorTickMark val="none"/>
        <c:tickLblPos val="nextTo"/>
        <c:crossAx val="2125955896"/>
        <c:crosses val="autoZero"/>
        <c:auto val="1"/>
        <c:lblAlgn val="ctr"/>
        <c:lblOffset val="100"/>
        <c:noMultiLvlLbl val="0"/>
      </c:catAx>
      <c:valAx>
        <c:axId val="2125955896"/>
        <c:scaling>
          <c:orientation val="minMax"/>
          <c:min val="0"/>
        </c:scaling>
        <c:delete val="0"/>
        <c:axPos val="b"/>
        <c:majorGridlines>
          <c:spPr>
            <a:ln>
              <a:noFill/>
            </a:ln>
          </c:spPr>
        </c:majorGridlines>
        <c:numFmt formatCode="0%" sourceLinked="1"/>
        <c:majorTickMark val="out"/>
        <c:minorTickMark val="none"/>
        <c:tickLblPos val="nextTo"/>
        <c:spPr>
          <a:noFill/>
          <a:ln>
            <a:noFill/>
          </a:ln>
        </c:spPr>
        <c:crossAx val="2125954296"/>
        <c:crosses val="autoZero"/>
        <c:crossBetween val="between"/>
      </c:valAx>
    </c:plotArea>
    <c:legend>
      <c:legendPos val="r"/>
      <c:overlay val="0"/>
    </c:legend>
    <c:plotVisOnly val="1"/>
    <c:dispBlanksAs val="gap"/>
    <c:showDLblsOverMax val="0"/>
  </c:chart>
  <c:spPr>
    <a:noFill/>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5972232105564402"/>
          <c:y val="1.01522842639594E-2"/>
          <c:w val="0.70842117475983502"/>
          <c:h val="0.87023142411766996"/>
        </c:manualLayout>
      </c:layout>
      <c:barChart>
        <c:barDir val="bar"/>
        <c:grouping val="clustered"/>
        <c:varyColors val="0"/>
        <c:ser>
          <c:idx val="0"/>
          <c:order val="0"/>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PortfolioManagement!$AX$27:$AX$36</c:f>
              <c:strCache>
                <c:ptCount val="10"/>
                <c:pt idx="0">
                  <c:v>Foreign Developed Equities</c:v>
                </c:pt>
                <c:pt idx="1">
                  <c:v>Emerging Market Equities</c:v>
                </c:pt>
                <c:pt idx="2">
                  <c:v>US Corporate Bonds</c:v>
                </c:pt>
                <c:pt idx="3">
                  <c:v>US Government Bonds</c:v>
                </c:pt>
                <c:pt idx="4">
                  <c:v>US Equities</c:v>
                </c:pt>
                <c:pt idx="5">
                  <c:v>Natural Resources</c:v>
                </c:pt>
                <c:pt idx="6">
                  <c:v>Gold</c:v>
                </c:pt>
                <c:pt idx="7">
                  <c:v>Real Estate</c:v>
                </c:pt>
                <c:pt idx="8">
                  <c:v>Dividend</c:v>
                </c:pt>
                <c:pt idx="9">
                  <c:v>Emerging Markets Fixed Income</c:v>
                </c:pt>
              </c:strCache>
            </c:strRef>
          </c:cat>
          <c:val>
            <c:numRef>
              <c:f>PortfolioManagement!$AY$27:$AY$36</c:f>
              <c:numCache>
                <c:formatCode>0%</c:formatCode>
                <c:ptCount val="10"/>
                <c:pt idx="0">
                  <c:v>5.3541668281754801E-2</c:v>
                </c:pt>
                <c:pt idx="1">
                  <c:v>2.5789214756129657E-2</c:v>
                </c:pt>
                <c:pt idx="2">
                  <c:v>0</c:v>
                </c:pt>
                <c:pt idx="3">
                  <c:v>0.1328445046268433</c:v>
                </c:pt>
                <c:pt idx="4">
                  <c:v>0.37811592607661215</c:v>
                </c:pt>
                <c:pt idx="5">
                  <c:v>0</c:v>
                </c:pt>
                <c:pt idx="6">
                  <c:v>0</c:v>
                </c:pt>
                <c:pt idx="7">
                  <c:v>0.13936170212765583</c:v>
                </c:pt>
                <c:pt idx="8">
                  <c:v>0.25</c:v>
                </c:pt>
                <c:pt idx="9">
                  <c:v>2.0346984734858707E-2</c:v>
                </c:pt>
              </c:numCache>
            </c:numRef>
          </c:val>
          <c:extLst>
            <c:ext xmlns:c16="http://schemas.microsoft.com/office/drawing/2014/chart" uri="{C3380CC4-5D6E-409C-BE32-E72D297353CC}">
              <c16:uniqueId val="{00000000-15D9-4337-88CF-466BF69DEC03}"/>
            </c:ext>
          </c:extLst>
        </c:ser>
        <c:dLbls>
          <c:showLegendKey val="0"/>
          <c:showVal val="0"/>
          <c:showCatName val="0"/>
          <c:showSerName val="0"/>
          <c:showPercent val="0"/>
          <c:showBubbleSize val="0"/>
        </c:dLbls>
        <c:gapWidth val="150"/>
        <c:axId val="2125969208"/>
        <c:axId val="2125971000"/>
      </c:barChart>
      <c:catAx>
        <c:axId val="2125969208"/>
        <c:scaling>
          <c:orientation val="minMax"/>
        </c:scaling>
        <c:delete val="0"/>
        <c:axPos val="l"/>
        <c:numFmt formatCode="General" sourceLinked="1"/>
        <c:majorTickMark val="out"/>
        <c:minorTickMark val="none"/>
        <c:tickLblPos val="nextTo"/>
        <c:crossAx val="2125971000"/>
        <c:crosses val="autoZero"/>
        <c:auto val="1"/>
        <c:lblAlgn val="ctr"/>
        <c:lblOffset val="100"/>
        <c:noMultiLvlLbl val="0"/>
      </c:catAx>
      <c:valAx>
        <c:axId val="2125971000"/>
        <c:scaling>
          <c:orientation val="minMax"/>
        </c:scaling>
        <c:delete val="0"/>
        <c:axPos val="b"/>
        <c:majorGridlines>
          <c:spPr>
            <a:ln>
              <a:noFill/>
            </a:ln>
          </c:spPr>
        </c:majorGridlines>
        <c:numFmt formatCode="0%" sourceLinked="1"/>
        <c:majorTickMark val="out"/>
        <c:minorTickMark val="none"/>
        <c:tickLblPos val="nextTo"/>
        <c:crossAx val="212596920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tx>
            <c:strRef>
              <c:f>utility!$R$2</c:f>
              <c:strCache>
                <c:ptCount val="1"/>
                <c:pt idx="0">
                  <c:v>Max Utility</c:v>
                </c:pt>
              </c:strCache>
            </c:strRef>
          </c:tx>
          <c:marker>
            <c:symbol val="none"/>
          </c:marker>
          <c:cat>
            <c:numRef>
              <c:f>utility!$S$6:$AK$6</c:f>
              <c:numCache>
                <c:formatCode>General</c:formatCode>
                <c:ptCount val="19"/>
                <c:pt idx="0">
                  <c:v>10</c:v>
                </c:pt>
                <c:pt idx="1">
                  <c:v>9.5</c:v>
                </c:pt>
                <c:pt idx="2">
                  <c:v>9</c:v>
                </c:pt>
                <c:pt idx="3">
                  <c:v>8.5</c:v>
                </c:pt>
                <c:pt idx="4">
                  <c:v>8</c:v>
                </c:pt>
                <c:pt idx="5">
                  <c:v>7.5</c:v>
                </c:pt>
                <c:pt idx="6">
                  <c:v>7</c:v>
                </c:pt>
                <c:pt idx="7">
                  <c:v>6.5</c:v>
                </c:pt>
                <c:pt idx="8">
                  <c:v>6</c:v>
                </c:pt>
                <c:pt idx="9">
                  <c:v>5</c:v>
                </c:pt>
                <c:pt idx="10">
                  <c:v>4.5</c:v>
                </c:pt>
                <c:pt idx="11">
                  <c:v>4</c:v>
                </c:pt>
                <c:pt idx="12">
                  <c:v>3.5</c:v>
                </c:pt>
                <c:pt idx="13">
                  <c:v>3</c:v>
                </c:pt>
                <c:pt idx="14">
                  <c:v>2.5</c:v>
                </c:pt>
                <c:pt idx="15">
                  <c:v>2</c:v>
                </c:pt>
                <c:pt idx="16">
                  <c:v>1.5</c:v>
                </c:pt>
                <c:pt idx="17">
                  <c:v>1</c:v>
                </c:pt>
                <c:pt idx="18">
                  <c:v>0.5</c:v>
                </c:pt>
              </c:numCache>
            </c:numRef>
          </c:cat>
          <c:val>
            <c:numRef>
              <c:f>utility!$S$2:$AK$2</c:f>
              <c:numCache>
                <c:formatCode>General</c:formatCode>
                <c:ptCount val="19"/>
                <c:pt idx="0">
                  <c:v>2.1996852741755665E-2</c:v>
                </c:pt>
                <c:pt idx="1">
                  <c:v>2.2388248027116222E-2</c:v>
                </c:pt>
                <c:pt idx="2">
                  <c:v>2.2814432875801517E-2</c:v>
                </c:pt>
                <c:pt idx="3">
                  <c:v>2.330148676234783E-2</c:v>
                </c:pt>
                <c:pt idx="4">
                  <c:v>2.3849435082669703E-2</c:v>
                </c:pt>
                <c:pt idx="5">
                  <c:v>2.4466962529641048E-2</c:v>
                </c:pt>
                <c:pt idx="6">
                  <c:v>2.5168978916115328E-2</c:v>
                </c:pt>
                <c:pt idx="7">
                  <c:v>2.5989044018970085E-2</c:v>
                </c:pt>
                <c:pt idx="8">
                  <c:v>2.6937072317526435E-2</c:v>
                </c:pt>
                <c:pt idx="9">
                  <c:v>2.9407182105411815E-2</c:v>
                </c:pt>
                <c:pt idx="10">
                  <c:v>3.1058481972804166E-2</c:v>
                </c:pt>
                <c:pt idx="11">
                  <c:v>3.3113601969601614E-2</c:v>
                </c:pt>
                <c:pt idx="12">
                  <c:v>3.5765114480537416E-2</c:v>
                </c:pt>
                <c:pt idx="13">
                  <c:v>3.9293846376932895E-2</c:v>
                </c:pt>
                <c:pt idx="14">
                  <c:v>4.4236550921512574E-2</c:v>
                </c:pt>
                <c:pt idx="15">
                  <c:v>5.1649365253977633E-2</c:v>
                </c:pt>
                <c:pt idx="16">
                  <c:v>6.400239916221348E-2</c:v>
                </c:pt>
                <c:pt idx="17">
                  <c:v>8.6279143310873191E-2</c:v>
                </c:pt>
                <c:pt idx="18">
                  <c:v>0.11112883139997089</c:v>
                </c:pt>
              </c:numCache>
            </c:numRef>
          </c:val>
          <c:smooth val="0"/>
          <c:extLst>
            <c:ext xmlns:c16="http://schemas.microsoft.com/office/drawing/2014/chart" uri="{C3380CC4-5D6E-409C-BE32-E72D297353CC}">
              <c16:uniqueId val="{00000000-D4AC-4B63-B884-53B1A66695CE}"/>
            </c:ext>
          </c:extLst>
        </c:ser>
        <c:ser>
          <c:idx val="1"/>
          <c:order val="1"/>
          <c:tx>
            <c:strRef>
              <c:f>utility!$R$3</c:f>
              <c:strCache>
                <c:ptCount val="1"/>
                <c:pt idx="0">
                  <c:v>Return</c:v>
                </c:pt>
              </c:strCache>
            </c:strRef>
          </c:tx>
          <c:marker>
            <c:symbol val="none"/>
          </c:marker>
          <c:cat>
            <c:numRef>
              <c:f>utility!$S$6:$AK$6</c:f>
              <c:numCache>
                <c:formatCode>General</c:formatCode>
                <c:ptCount val="19"/>
                <c:pt idx="0">
                  <c:v>10</c:v>
                </c:pt>
                <c:pt idx="1">
                  <c:v>9.5</c:v>
                </c:pt>
                <c:pt idx="2">
                  <c:v>9</c:v>
                </c:pt>
                <c:pt idx="3">
                  <c:v>8.5</c:v>
                </c:pt>
                <c:pt idx="4">
                  <c:v>8</c:v>
                </c:pt>
                <c:pt idx="5">
                  <c:v>7.5</c:v>
                </c:pt>
                <c:pt idx="6">
                  <c:v>7</c:v>
                </c:pt>
                <c:pt idx="7">
                  <c:v>6.5</c:v>
                </c:pt>
                <c:pt idx="8">
                  <c:v>6</c:v>
                </c:pt>
                <c:pt idx="9">
                  <c:v>5</c:v>
                </c:pt>
                <c:pt idx="10">
                  <c:v>4.5</c:v>
                </c:pt>
                <c:pt idx="11">
                  <c:v>4</c:v>
                </c:pt>
                <c:pt idx="12">
                  <c:v>3.5</c:v>
                </c:pt>
                <c:pt idx="13">
                  <c:v>3</c:v>
                </c:pt>
                <c:pt idx="14">
                  <c:v>2.5</c:v>
                </c:pt>
                <c:pt idx="15">
                  <c:v>2</c:v>
                </c:pt>
                <c:pt idx="16">
                  <c:v>1.5</c:v>
                </c:pt>
                <c:pt idx="17">
                  <c:v>1</c:v>
                </c:pt>
                <c:pt idx="18">
                  <c:v>0.5</c:v>
                </c:pt>
              </c:numCache>
            </c:numRef>
          </c:cat>
          <c:val>
            <c:numRef>
              <c:f>utility!$S$3:$AK$3</c:f>
              <c:numCache>
                <c:formatCode>0.00%</c:formatCode>
                <c:ptCount val="19"/>
                <c:pt idx="0">
                  <c:v>2.9153562911415801E-2</c:v>
                </c:pt>
                <c:pt idx="1">
                  <c:v>3.0367482872525494E-2</c:v>
                </c:pt>
                <c:pt idx="2">
                  <c:v>3.1581402833635183E-2</c:v>
                </c:pt>
                <c:pt idx="3">
                  <c:v>3.1581402833635183E-2</c:v>
                </c:pt>
                <c:pt idx="4">
                  <c:v>3.2795322794744869E-2</c:v>
                </c:pt>
                <c:pt idx="5">
                  <c:v>3.4009242755854568E-2</c:v>
                </c:pt>
                <c:pt idx="6">
                  <c:v>3.5223162716964254E-2</c:v>
                </c:pt>
                <c:pt idx="7">
                  <c:v>3.7651002639183639E-2</c:v>
                </c:pt>
                <c:pt idx="8">
                  <c:v>3.8864922600293325E-2</c:v>
                </c:pt>
                <c:pt idx="9">
                  <c:v>4.3720602444732089E-2</c:v>
                </c:pt>
                <c:pt idx="10">
                  <c:v>4.736236232806116E-2</c:v>
                </c:pt>
                <c:pt idx="11">
                  <c:v>5.2218042172499923E-2</c:v>
                </c:pt>
                <c:pt idx="12">
                  <c:v>5.7073722016938687E-2</c:v>
                </c:pt>
                <c:pt idx="13">
                  <c:v>6.4357241783596836E-2</c:v>
                </c:pt>
                <c:pt idx="14">
                  <c:v>7.4068601472474349E-2</c:v>
                </c:pt>
                <c:pt idx="15">
                  <c:v>8.8635641005790647E-2</c:v>
                </c:pt>
                <c:pt idx="16">
                  <c:v>0.11291404022798447</c:v>
                </c:pt>
                <c:pt idx="17">
                  <c:v>0.13597851948906858</c:v>
                </c:pt>
                <c:pt idx="18">
                  <c:v>0.13597851948906858</c:v>
                </c:pt>
              </c:numCache>
            </c:numRef>
          </c:val>
          <c:smooth val="0"/>
          <c:extLst>
            <c:ext xmlns:c16="http://schemas.microsoft.com/office/drawing/2014/chart" uri="{C3380CC4-5D6E-409C-BE32-E72D297353CC}">
              <c16:uniqueId val="{00000001-D4AC-4B63-B884-53B1A66695CE}"/>
            </c:ext>
          </c:extLst>
        </c:ser>
        <c:dLbls>
          <c:showLegendKey val="0"/>
          <c:showVal val="0"/>
          <c:showCatName val="0"/>
          <c:showSerName val="0"/>
          <c:showPercent val="0"/>
          <c:showBubbleSize val="0"/>
        </c:dLbls>
        <c:smooth val="0"/>
        <c:axId val="2138789672"/>
        <c:axId val="2138792680"/>
      </c:lineChart>
      <c:catAx>
        <c:axId val="2138789672"/>
        <c:scaling>
          <c:orientation val="minMax"/>
        </c:scaling>
        <c:delete val="0"/>
        <c:axPos val="b"/>
        <c:numFmt formatCode="General" sourceLinked="1"/>
        <c:majorTickMark val="out"/>
        <c:minorTickMark val="none"/>
        <c:tickLblPos val="nextTo"/>
        <c:crossAx val="2138792680"/>
        <c:crosses val="autoZero"/>
        <c:auto val="1"/>
        <c:lblAlgn val="ctr"/>
        <c:lblOffset val="100"/>
        <c:noMultiLvlLbl val="0"/>
      </c:catAx>
      <c:valAx>
        <c:axId val="2138792680"/>
        <c:scaling>
          <c:orientation val="minMax"/>
        </c:scaling>
        <c:delete val="0"/>
        <c:axPos val="l"/>
        <c:majorGridlines/>
        <c:numFmt formatCode="General" sourceLinked="1"/>
        <c:majorTickMark val="out"/>
        <c:minorTickMark val="none"/>
        <c:tickLblPos val="nextTo"/>
        <c:crossAx val="2138789672"/>
        <c:crosses val="autoZero"/>
        <c:crossBetween val="between"/>
      </c:valAx>
    </c:plotArea>
    <c:legend>
      <c:legendPos val="r"/>
      <c:overlay val="0"/>
    </c:legend>
    <c:plotVisOnly val="1"/>
    <c:dispBlanksAs val="gap"/>
    <c:showDLblsOverMax val="0"/>
  </c:chart>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32</xdr:row>
      <xdr:rowOff>25400</xdr:rowOff>
    </xdr:from>
    <xdr:to>
      <xdr:col>5</xdr:col>
      <xdr:colOff>677687</xdr:colOff>
      <xdr:row>50</xdr:row>
      <xdr:rowOff>139700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5791200" y="6426200"/>
          <a:ext cx="6189487" cy="3886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901700</xdr:colOff>
      <xdr:row>102</xdr:row>
      <xdr:rowOff>12700</xdr:rowOff>
    </xdr:from>
    <xdr:to>
      <xdr:col>12</xdr:col>
      <xdr:colOff>0</xdr:colOff>
      <xdr:row>122</xdr:row>
      <xdr:rowOff>120650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87277</xdr:colOff>
      <xdr:row>14</xdr:row>
      <xdr:rowOff>38100</xdr:rowOff>
    </xdr:from>
    <xdr:to>
      <xdr:col>11</xdr:col>
      <xdr:colOff>749300</xdr:colOff>
      <xdr:row>24</xdr:row>
      <xdr:rowOff>31750</xdr:rowOff>
    </xdr:to>
    <xdr:grpSp>
      <xdr:nvGrpSpPr>
        <xdr:cNvPr id="17" name="Group 16">
          <a:extLst>
            <a:ext uri="{FF2B5EF4-FFF2-40B4-BE49-F238E27FC236}">
              <a16:creationId xmlns:a16="http://schemas.microsoft.com/office/drawing/2014/main" id="{00000000-0008-0000-0200-000011000000}"/>
            </a:ext>
          </a:extLst>
        </xdr:cNvPr>
        <xdr:cNvGrpSpPr/>
      </xdr:nvGrpSpPr>
      <xdr:grpSpPr>
        <a:xfrm>
          <a:off x="4154452" y="2714625"/>
          <a:ext cx="9634573" cy="2060575"/>
          <a:chOff x="3706777" y="4127500"/>
          <a:chExt cx="4281523" cy="2190750"/>
        </a:xfrm>
      </xdr:grpSpPr>
      <xdr:graphicFrame macro="">
        <xdr:nvGraphicFramePr>
          <xdr:cNvPr id="18" name="Chart 17">
            <a:extLst>
              <a:ext uri="{FF2B5EF4-FFF2-40B4-BE49-F238E27FC236}">
                <a16:creationId xmlns:a16="http://schemas.microsoft.com/office/drawing/2014/main" id="{00000000-0008-0000-0200-000012000000}"/>
              </a:ext>
            </a:extLst>
          </xdr:cNvPr>
          <xdr:cNvGraphicFramePr/>
        </xdr:nvGraphicFramePr>
        <xdr:xfrm>
          <a:off x="3708400" y="4127500"/>
          <a:ext cx="4279900" cy="219075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9" name="Chart 18">
            <a:extLst>
              <a:ext uri="{FF2B5EF4-FFF2-40B4-BE49-F238E27FC236}">
                <a16:creationId xmlns:a16="http://schemas.microsoft.com/office/drawing/2014/main" id="{00000000-0008-0000-0200-000013000000}"/>
              </a:ext>
            </a:extLst>
          </xdr:cNvPr>
          <xdr:cNvGraphicFramePr/>
        </xdr:nvGraphicFramePr>
        <xdr:xfrm>
          <a:off x="3706777" y="4561108"/>
          <a:ext cx="4220457" cy="149092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266700</xdr:colOff>
      <xdr:row>27</xdr:row>
      <xdr:rowOff>266700</xdr:rowOff>
    </xdr:from>
    <xdr:to>
      <xdr:col>5</xdr:col>
      <xdr:colOff>520700</xdr:colOff>
      <xdr:row>45</xdr:row>
      <xdr:rowOff>50800</xdr:rowOff>
    </xdr:to>
    <xdr:graphicFrame macro="">
      <xdr:nvGraphicFramePr>
        <xdr:cNvPr id="20" name="Chart 19">
          <a:extLst>
            <a:ext uri="{FF2B5EF4-FFF2-40B4-BE49-F238E27FC236}">
              <a16:creationId xmlns:a16="http://schemas.microsoft.com/office/drawing/2014/main" id="{00000000-0008-0000-02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317500</xdr:colOff>
      <xdr:row>51</xdr:row>
      <xdr:rowOff>63500</xdr:rowOff>
    </xdr:from>
    <xdr:to>
      <xdr:col>6</xdr:col>
      <xdr:colOff>508000</xdr:colOff>
      <xdr:row>71</xdr:row>
      <xdr:rowOff>76200</xdr:rowOff>
    </xdr:to>
    <xdr:graphicFrame macro="">
      <xdr:nvGraphicFramePr>
        <xdr:cNvPr id="21" name="Chart 20">
          <a:extLst>
            <a:ext uri="{FF2B5EF4-FFF2-40B4-BE49-F238E27FC236}">
              <a16:creationId xmlns:a16="http://schemas.microsoft.com/office/drawing/2014/main" id="{00000000-0008-0000-0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49</xdr:col>
      <xdr:colOff>0</xdr:colOff>
      <xdr:row>36</xdr:row>
      <xdr:rowOff>0</xdr:rowOff>
    </xdr:from>
    <xdr:to>
      <xdr:col>57</xdr:col>
      <xdr:colOff>63500</xdr:colOff>
      <xdr:row>56</xdr:row>
      <xdr:rowOff>127000</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406400</xdr:colOff>
      <xdr:row>76</xdr:row>
      <xdr:rowOff>63500</xdr:rowOff>
    </xdr:from>
    <xdr:to>
      <xdr:col>11</xdr:col>
      <xdr:colOff>685800</xdr:colOff>
      <xdr:row>96</xdr:row>
      <xdr:rowOff>19050</xdr:rowOff>
    </xdr:to>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150</xdr:row>
      <xdr:rowOff>0</xdr:rowOff>
    </xdr:from>
    <xdr:to>
      <xdr:col>12</xdr:col>
      <xdr:colOff>635000</xdr:colOff>
      <xdr:row>169</xdr:row>
      <xdr:rowOff>146050</xdr:rowOff>
    </xdr:to>
    <xdr:graphicFrame macro="">
      <xdr:nvGraphicFramePr>
        <xdr:cNvPr id="25" name="Chart 24">
          <a:extLst>
            <a:ext uri="{FF2B5EF4-FFF2-40B4-BE49-F238E27FC236}">
              <a16:creationId xmlns:a16="http://schemas.microsoft.com/office/drawing/2014/main" id="{00000000-0008-0000-0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152400</xdr:colOff>
      <xdr:row>8</xdr:row>
      <xdr:rowOff>127000</xdr:rowOff>
    </xdr:from>
    <xdr:to>
      <xdr:col>14</xdr:col>
      <xdr:colOff>279400</xdr:colOff>
      <xdr:row>30</xdr:row>
      <xdr:rowOff>44450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rash Asady" refreshedDate="42618.976597569446" createdVersion="4" refreshedVersion="4" minRefreshableVersion="3" recordCount="17">
  <cacheSource type="worksheet">
    <worksheetSource ref="AR3:AZ20" sheet="PortfolioManagement"/>
  </cacheSource>
  <cacheFields count="9">
    <cacheField name="ETF" numFmtId="0">
      <sharedItems count="17">
        <s v="XLE"/>
        <s v="GLD"/>
        <s v="EMB"/>
        <s v="LQD"/>
        <s v="VNQ"/>
        <s v="VNQI"/>
        <s v="EMRE"/>
        <s v="VEA"/>
        <s v="VWO"/>
        <s v="VIG"/>
        <s v="MUB"/>
        <s v="VTIP"/>
        <s v="VBR"/>
        <s v="VOE"/>
        <s v="VTV"/>
        <s v="VTI"/>
        <s v="BIL"/>
      </sharedItems>
    </cacheField>
    <cacheField name="GM Annualized" numFmtId="10">
      <sharedItems containsSemiMixedTypes="0" containsString="0" containsNumber="1" minValue="-2.3092393399354094E-2" maxValue="0.1269165134303849"/>
    </cacheField>
    <cacheField name="Annaulized Volatility " numFmtId="170">
      <sharedItems containsSemiMixedTypes="0" containsString="0" containsNumber="1" minValue="0" maxValue="0.33570725285961767"/>
    </cacheField>
    <cacheField name="CoVariance Vector" numFmtId="171">
      <sharedItems containsSemiMixedTypes="0" containsString="0" containsNumber="1" minValue="-1.5029340643493133E-7" maxValue="9.1455750315815455E-4"/>
    </cacheField>
    <cacheField name="Equally Weighted" numFmtId="9">
      <sharedItems containsSemiMixedTypes="0" containsString="0" containsNumber="1" minValue="0" maxValue="6.25E-2"/>
    </cacheField>
    <cacheField name="Optimal Allocation" numFmtId="9">
      <sharedItems containsSemiMixedTypes="0" containsString="0" containsNumber="1" minValue="-3.0974077770078983E-15" maxValue="0.25000000000000178"/>
    </cacheField>
    <cacheField name="Cash Adjusted" numFmtId="0">
      <sharedItems containsSemiMixedTypes="0" containsString="0" containsNumber="1" minValue="-3.0274847980983987E-15" maxValue="0.2443563308463518" count="41">
        <n v="0"/>
        <n v="1.7284505298539216E-2"/>
        <n v="6.9430606378141954E-2"/>
        <n v="0.14661379878448125"/>
        <n v="0.17911108023668551"/>
        <n v="6.5245251368604998E-2"/>
        <n v="0.2443563308463518"/>
        <n v="1.1027421002676157E-2"/>
        <n v="-3.0274847980983987E-15"/>
        <n v="3.9275566925288156E-2"/>
        <n v="7.0479107149410122E-2"/>
        <n v="6.4107431812729654E-2"/>
        <n v="7.0494225034567287E-2"/>
        <n v="2.2574676614599786E-2"/>
        <n v="0.14553365444718611" u="1"/>
        <n v="4.096707377332548E-2" u="1"/>
        <n v="2.0580860504445773E-2" u="1"/>
        <n v="0.16561647284802658" u="1"/>
        <n v="3.6229189945798219E-2" u="1"/>
        <n v="8.3386172489530772E-2" u="1"/>
        <n v="6.3609231801323829E-2" u="1"/>
        <n v="4.3016487035762205E-2" u="1"/>
        <n v="5.8182452812291334E-2" u="1"/>
        <n v="0.19392860389734409" u="1"/>
        <n v="6.9572547306674379E-2" u="1"/>
        <n v="5.0534198036635232E-2" u="1"/>
        <n v="6.392346084663475E-2" u="1"/>
        <n v="3.9142260047269409E-2" u="1"/>
        <n v="0.18437363697788028" u="1"/>
        <n v="6.9645959824215398E-2" u="1"/>
        <n v="0.16927678634580604" u="1"/>
        <n v="0.10552312368099491" u="1"/>
        <n v="6.6172298863354892E-2" u="1"/>
        <n v="2.9775637455798254E-2" u="1"/>
        <n v="5.7535133663936686E-2" u="1"/>
        <n v="2.9663524301231845E-2" u="1"/>
        <n v="1.3606277253773658E-2" u="1"/>
        <n v="6.4195326945592962E-2" u="1"/>
        <n v="6.3352288604016663E-2" u="1"/>
        <n v="8.2632104302232615E-3" u="1"/>
        <n v="6.4394125979275713E-2" u="1"/>
      </sharedItems>
    </cacheField>
    <cacheField name="Strategic Asset Class" numFmtId="0">
      <sharedItems/>
    </cacheField>
    <cacheField name="Tactical Class" numFmtId="0">
      <sharedItems count="11">
        <s v="Natural Resources"/>
        <s v="Gold"/>
        <s v="Emerging Market Bonds"/>
        <s v="US Corporate Bonds"/>
        <s v="Real Estate"/>
        <s v="Foreign Developed Equities"/>
        <s v="Emerging Market Equities"/>
        <s v="Dividend "/>
        <s v="US Government Bonds"/>
        <s v="US Equities"/>
        <s v="Cash"/>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rash Asady" refreshedDate="42619.23507800926" createdVersion="4" refreshedVersion="4" minRefreshableVersion="3" recordCount="17">
  <cacheSource type="worksheet">
    <worksheetSource ref="AQ3:BB20" sheet="PortfolioManagement"/>
  </cacheSource>
  <cacheFields count="12">
    <cacheField name="Portfolio" numFmtId="0">
      <sharedItems containsSemiMixedTypes="0" containsString="0" containsNumber="1" containsInteger="1" minValue="1" maxValue="18"/>
    </cacheField>
    <cacheField name="ETF" numFmtId="0">
      <sharedItems count="17">
        <s v="XLE"/>
        <s v="GLD"/>
        <s v="EMB"/>
        <s v="LQD"/>
        <s v="VNQ"/>
        <s v="VNQI"/>
        <s v="EMRE"/>
        <s v="VEA"/>
        <s v="VWO"/>
        <s v="VIG"/>
        <s v="MUB"/>
        <s v="VTIP"/>
        <s v="VBR"/>
        <s v="VOE"/>
        <s v="VTV"/>
        <s v="VTI"/>
        <s v="BIL"/>
      </sharedItems>
    </cacheField>
    <cacheField name="GM Annualized" numFmtId="10">
      <sharedItems containsSemiMixedTypes="0" containsString="0" containsNumber="1" minValue="-2.3092393399354094E-2" maxValue="0.1269165134303849"/>
    </cacheField>
    <cacheField name="Annaulized Volatility " numFmtId="170">
      <sharedItems containsSemiMixedTypes="0" containsString="0" containsNumber="1" minValue="0" maxValue="0.33570725285961767"/>
    </cacheField>
    <cacheField name="CoVariance Vector" numFmtId="171">
      <sharedItems containsSemiMixedTypes="0" containsString="0" containsNumber="1" minValue="-1.5029340643493133E-7" maxValue="9.1455750315815455E-4"/>
    </cacheField>
    <cacheField name="Equally Weighted" numFmtId="9">
      <sharedItems containsSemiMixedTypes="0" containsString="0" containsNumber="1" minValue="0" maxValue="6.25E-2"/>
    </cacheField>
    <cacheField name="Optimal Allocation" numFmtId="9">
      <sharedItems containsSemiMixedTypes="0" containsString="0" containsNumber="1" minValue="-3.0974077770078983E-15" maxValue="0.25000000000000178"/>
    </cacheField>
    <cacheField name="Cash Adjusted" numFmtId="0">
      <sharedItems containsSemiMixedTypes="0" containsString="0" containsNumber="1" minValue="-3.0274847980983987E-15" maxValue="0.2443563308463518" count="58">
        <n v="0"/>
        <n v="1.7284505298539216E-2"/>
        <n v="6.9430606378141954E-2"/>
        <n v="0.14661379878448125"/>
        <n v="0.17911108023668551"/>
        <n v="6.5245251368604998E-2"/>
        <n v="0.2443563308463518"/>
        <n v="1.1027421002676157E-2"/>
        <n v="-3.0274847980983987E-15"/>
        <n v="3.9275566925288156E-2"/>
        <n v="7.0479107149410122E-2"/>
        <n v="6.4107431812729654E-2"/>
        <n v="7.0494225034567287E-2"/>
        <n v="2.2574676614599786E-2"/>
        <n v="0.14553365444718611" u="1"/>
        <n v="4.096707377332548E-2" u="1"/>
        <n v="2.0580860504445773E-2" u="1"/>
        <n v="2.6715218955772578E-2" u="1"/>
        <n v="0.16561647284802658" u="1"/>
        <n v="0.14574933247608024" u="1"/>
        <n v="3.6229189945798219E-2" u="1"/>
        <n v="6.8167691880012343E-2" u="1"/>
        <n v="8.3386172489530772E-2" u="1"/>
        <n v="6.3609231801323829E-2" u="1"/>
        <n v="4.3016487035762205E-2" u="1"/>
        <n v="5.8182452812291334E-2" u="1"/>
        <n v="0.19392860389734409" u="1"/>
        <n v="6.9572547306674379E-2" u="1"/>
        <n v="0.15942128836149572" u="1"/>
        <n v="4.8584769175300982E-2" u="1"/>
        <n v="5.0534198036635232E-2" u="1"/>
        <n v="6.392346084663475E-2" u="1"/>
        <n v="3.9142260047269409E-2" u="1"/>
        <n v="0.18437363697788028" u="1"/>
        <n v="9.3158397108255644E-2" u="1"/>
        <n v="7.1703642290541325E-2" u="1"/>
        <n v="6.9645959824215398E-2" u="1"/>
        <n v="0.16927678634580604" u="1"/>
        <n v="0.10552312368099491" u="1"/>
        <n v="6.6172298863354892E-2" u="1"/>
        <n v="1.2811666518343942E-2" u="1"/>
        <n v="2.9133792741050442E-2" u="1"/>
        <n v="2.9775637455798254E-2" u="1"/>
        <n v="4.1691682146717882E-2" u="1"/>
        <n v="5.7535133663936686E-2" u="1"/>
        <n v="1.214833475239992E-2" u="1"/>
        <n v="2.9663524301231845E-2" u="1"/>
        <n v="6.0754666772830757E-2" u="1"/>
        <n v="1.3606277253773658E-2" u="1"/>
        <n v="6.4195326945592962E-2" u="1"/>
        <n v="4.9975753008029873E-2" u="1"/>
        <n v="6.3352288604016663E-2" u="1"/>
        <n v="3.3903183169550946E-2" u="1"/>
        <n v="8.2632104302232615E-3" u="1"/>
        <n v="5.2458231801905944E-3" u="1"/>
        <n v="6.4394125979275713E-2" u="1"/>
        <n v="6.0678967654514623E-2" u="1"/>
        <n v="8.0155792474050219E-2" u="1"/>
      </sharedItems>
    </cacheField>
    <cacheField name="Strategic Asset Class" numFmtId="0">
      <sharedItems count="4">
        <s v="Alternative Investments"/>
        <s v="Fixed Income"/>
        <s v="Equities"/>
        <s v="Cash"/>
      </sharedItems>
    </cacheField>
    <cacheField name="Tactical Class" numFmtId="0">
      <sharedItems count="11">
        <s v="Natural Resources"/>
        <s v="Gold"/>
        <s v="Emerging Market Bonds"/>
        <s v="US Corporate Bonds"/>
        <s v="Real Estate"/>
        <s v="Foreign Developed Equities"/>
        <s v="Emerging Market Equities"/>
        <s v="Dividend "/>
        <s v="US Government Bonds"/>
        <s v="US Equities"/>
        <s v="Cash"/>
      </sharedItems>
    </cacheField>
    <cacheField name="Lower Bound" numFmtId="0">
      <sharedItems containsSemiMixedTypes="0" containsString="0" containsNumber="1" containsInteger="1" minValue="0" maxValue="0"/>
    </cacheField>
    <cacheField name="Upper Bound" numFmtId="0">
      <sharedItems containsSemiMixedTypes="0" containsString="0" containsNumber="1" minValue="0" maxValue="0.2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rash Asady" refreshedDate="42629.650120833336" createdVersion="4" refreshedVersion="4" minRefreshableVersion="3" recordCount="742">
  <cacheSource type="worksheet">
    <worksheetSource ref="Z1:AW743" sheet="Notes"/>
  </cacheSource>
  <cacheFields count="24">
    <cacheField name="Market Segment" numFmtId="0">
      <sharedItems count="18">
        <s v="US Large Cap"/>
        <s v="Real Estate"/>
        <s v="US Mid Cap"/>
        <s v="TIPS"/>
        <s v="US Small Cap"/>
        <s v="Foreign Developed Equities"/>
        <s v="US Government Bonds"/>
        <s v="Short Term Treasuries"/>
        <s v="Mid Term Treasuries"/>
        <s v="Dividend "/>
        <s v="Long Term Treasuries"/>
        <s v="US Corporate Bonds"/>
        <s v="Natural Resources"/>
        <s v="Municipal Bonds"/>
        <s v="Emerging Market Equities"/>
        <s v="Gold"/>
        <s v="Emerging Market Bonds"/>
        <s v="Money Market Funds"/>
      </sharedItems>
    </cacheField>
    <cacheField name="Symbol" numFmtId="0">
      <sharedItems count="658">
        <s v="SCHX"/>
        <s v="VOO"/>
        <s v="SCHH"/>
        <s v="IVV"/>
        <s v="SCHM"/>
        <s v="SCHV"/>
        <s v="SCHP"/>
        <s v="SCHG"/>
        <s v="SCHA"/>
        <s v="SCHF"/>
        <s v="SCHO"/>
        <s v="VBR"/>
        <s v="VBK"/>
        <s v="VOE"/>
        <s v="VEA"/>
        <s v="VB"/>
        <s v="SPY"/>
        <s v="VTV"/>
        <s v="VO"/>
        <s v="VV"/>
        <s v="VOT"/>
        <s v="IUSG"/>
        <s v="SCHR"/>
        <s v="VUG"/>
        <s v="GSLC"/>
        <s v="IUSV"/>
        <s v="VYM"/>
        <s v="ITE"/>
        <s v="VXF"/>
        <s v="VIG"/>
        <s v="SST"/>
        <s v="STIP"/>
        <s v="VTIP"/>
        <s v="DHVW"/>
        <s v="TLO"/>
        <s v="ONEK"/>
        <s v="RSCO"/>
        <s v="FREL"/>
        <s v="SPYD"/>
        <s v="TWOK"/>
        <s v="VNQ"/>
        <s v="IEFA"/>
        <s v="VCIT"/>
        <s v="FENY"/>
        <s v="VDC"/>
        <s v="VCSH"/>
        <s v="ITR"/>
        <s v="VDE"/>
        <s v="VGSH"/>
        <s v="VGIT"/>
        <s v="VONG"/>
        <s v="VONE"/>
        <s v="VONV"/>
        <s v="SCPB"/>
        <s v="HDV"/>
        <s v="VGLT"/>
        <s v="VTEB"/>
        <s v="LGLV"/>
        <s v="DGRO"/>
        <s v="VCLT"/>
        <s v="EDV"/>
        <s v="LWC"/>
        <s v="SMLV"/>
        <s v="XLRE"/>
        <s v="XLFS"/>
        <s v="GBIL"/>
        <s v="SCHE"/>
        <s v="BIL"/>
        <s v="QUS"/>
        <s v="SIPE"/>
        <s v="TIPX"/>
        <s v="VWO"/>
        <s v="XLE"/>
        <s v="VTWO"/>
        <s v="IWB"/>
        <s v="XLP"/>
        <s v="VOOG"/>
        <s v="MDYV"/>
        <s v="LQD"/>
        <s v="SHY"/>
        <s v="SHV"/>
        <s v="GOVT"/>
        <s v="IEI"/>
        <s v="VIOO"/>
        <s v="IJH"/>
        <s v="SPYG"/>
        <s v="VOOV"/>
        <s v="MDYG"/>
        <s v="IPE"/>
        <s v="IEF"/>
        <s v="SLYV"/>
        <s v="SLY"/>
        <s v="QLTA"/>
        <s v="VLUE"/>
        <s v="IVOO"/>
        <s v="SPYV"/>
        <s v="TLT"/>
        <s v="SLQD"/>
        <s v="SLYG"/>
        <s v="TUZ"/>
        <s v="TLH"/>
        <s v="ZROZ"/>
        <s v="CBND"/>
        <s v="IJR"/>
        <s v="IEMG"/>
        <s v="IVW"/>
        <s v="IELG"/>
        <s v="IBMI"/>
        <s v="IBMJ"/>
        <s v="IBMK"/>
        <s v="SCIU"/>
        <s v="ONEY"/>
        <s v="ONEV"/>
        <s v="ONEO"/>
        <s v="SHE"/>
        <s v="SPYX"/>
        <s v="SMMV"/>
        <s v="IWF"/>
        <s v="EFAV"/>
        <s v="CIU"/>
        <s v="SHM"/>
        <s v="VTWV"/>
        <s v="VTWG"/>
        <s v="IWY"/>
        <s v="IVOG"/>
        <s v="TIP"/>
        <s v="CSJ"/>
        <s v="VIOG"/>
        <s v="QQQ"/>
        <s v="IVOV"/>
        <s v="TDTT"/>
        <s v="IWM"/>
        <s v="SMB"/>
        <s v="VIOV"/>
        <s v="JKD"/>
        <s v="STPZ"/>
        <s v="TDTF"/>
        <s v="CLY"/>
        <s v="CORP"/>
        <s v="EQAL"/>
        <s v="TIPZ"/>
        <s v="LTPZ"/>
        <s v="IWD"/>
        <s v="IWR"/>
        <s v="SKOR"/>
        <s v="PFIG"/>
        <s v="LDRI"/>
        <s v="LKOR"/>
        <s v="HEFV"/>
        <s v="TFI"/>
        <s v="HACV"/>
        <s v="VNQI"/>
        <s v="ITM"/>
        <s v="URTH"/>
        <s v="MLN"/>
        <s v="PRB"/>
        <s v="EQWS"/>
        <s v="EQWM"/>
        <s v="SPVU"/>
        <s v="EEMV"/>
        <s v="MUB"/>
        <s v="IWP"/>
        <s v="IAU"/>
        <s v="RWR"/>
        <s v="IJS"/>
        <s v="IJT"/>
        <s v="TOK"/>
        <s v="IWS"/>
        <s v="SPLV"/>
        <s v="XRLV"/>
        <s v="IWN"/>
        <s v="IWO"/>
        <s v="SUB"/>
        <s v="MDY"/>
        <s v="IJK"/>
        <s v="JKE"/>
        <s v="EQWL"/>
        <s v="PLW"/>
        <s v="JKJ"/>
        <s v="JKF"/>
        <s v="SPHB"/>
        <s v="MEAR"/>
        <s v="PVI"/>
        <s v="IGIH"/>
        <s v="XMLV"/>
        <s v="JKG"/>
        <s v="SPMO"/>
        <s v="SPXV"/>
        <s v="SPXN"/>
        <s v="SPXT"/>
        <s v="IJJ"/>
        <s v="DLN"/>
        <s v="DTD"/>
        <s v="PZA"/>
        <s v="DGRW"/>
        <s v="EXT"/>
        <s v="EPS"/>
        <s v="HEMV"/>
        <s v="XSLV"/>
        <s v="JPUS"/>
        <s v="CATH"/>
        <s v="EELV"/>
        <s v="PSCT"/>
        <s v="PSCI"/>
        <s v="PSCH"/>
        <s v="PSCD"/>
        <s v="PSCU"/>
        <s v="CAPX"/>
        <s v="PSCE"/>
        <s v="PSCC"/>
        <s v="PSCM"/>
        <s v="EEHB"/>
        <s v="DJD"/>
        <s v="OVLC"/>
        <s v="FTSD"/>
        <s v="QEMM"/>
        <s v="SDYL"/>
        <s v="SPHD"/>
        <s v="ADRD"/>
        <s v="ADRE"/>
        <s v="JKI"/>
        <s v="JKK"/>
        <s v="JKH"/>
        <s v="EQL"/>
        <s v="RVNU"/>
        <s v="IGHG"/>
        <s v="JKL"/>
        <s v="UBG"/>
        <s v="FNDA"/>
        <s v="DVEM"/>
        <s v="QLC"/>
        <s v="ESG"/>
        <s v="FNDX"/>
        <s v="USSD"/>
        <s v="USWD"/>
        <s v="WREI"/>
        <s v="JPME"/>
        <s v="VWOB"/>
        <s v="EFA"/>
        <s v="CDL"/>
        <s v="CSB"/>
        <s v="CSA"/>
        <s v="DEEF"/>
        <s v="DEFA"/>
        <s v="USLB"/>
        <s v="LRGF"/>
        <s v="ROUS"/>
        <s v="XTH"/>
        <s v="ESGS"/>
        <s v="KBWY"/>
        <s v="DVYL"/>
        <s v="NOBL"/>
        <s v="HEFA"/>
        <s v="XCEM"/>
        <s v="RPG"/>
        <s v="CFO"/>
        <s v="CFA"/>
        <s v="SDY"/>
        <s v="CDC"/>
        <s v="SFLA"/>
        <s v="ICF"/>
        <s v="MUNI"/>
        <s v="RZG"/>
        <s v="RPV"/>
        <s v="JHML"/>
        <s v="QQQE"/>
        <s v="SPYB"/>
        <s v="RZV"/>
        <s v="RFG"/>
        <s v="SMMU"/>
        <s v="IESM"/>
        <s v="PSCF"/>
        <s v="RFV"/>
        <s v="DGRS"/>
        <s v="DON"/>
        <s v="DES"/>
        <s v="DHS"/>
        <s v="DTN"/>
        <s v="EES"/>
        <s v="EZM"/>
        <s v="EZY"/>
        <s v="ELKU"/>
        <s v="SGOL"/>
        <s v="PRF"/>
        <s v="FILL"/>
        <s v="PRFZ"/>
        <s v="PXMV"/>
        <s v="PXSV"/>
        <s v="PXLG"/>
        <s v="PXLV"/>
        <s v="PXMG"/>
        <s v="MORL"/>
        <s v="OUNZ"/>
        <s v="MRRL"/>
        <s v="PY"/>
        <s v="EWRE"/>
        <s v="SMDV"/>
        <s v="SBUS"/>
        <s v="PSET"/>
        <s v="OPD"/>
        <s v="SLOW"/>
        <s v="OEW"/>
        <s v="PHDG"/>
        <s v="GLD"/>
        <s v="HYEM"/>
        <s v="IPW"/>
        <s v="RYE"/>
        <s v="ITIP"/>
        <s v="DVY"/>
        <s v="RSP"/>
        <s v="SDOG"/>
        <s v="GTIP"/>
        <s v="REGL"/>
        <s v="IGEM"/>
        <s v="SLDR"/>
        <s v="PXSG"/>
        <s v="MORT"/>
        <s v="EWMC"/>
        <s v="BTEC"/>
        <s v="GMMB"/>
        <s v="TAPR"/>
        <s v="LEAD"/>
        <s v="IYR"/>
        <s v="IYE"/>
        <s v="CIL"/>
        <s v="GQRE"/>
        <s v="JHMM"/>
        <s v="RODI"/>
        <s v="ESGE"/>
        <s v="TECZ"/>
        <s v="FAZZ"/>
        <s v="ERYY"/>
        <s v="GEM"/>
        <s v="JPEM"/>
        <s v="CSM"/>
        <s v="CAPE"/>
        <s v="FDL"/>
        <s v="DIV"/>
        <s v="CIZ"/>
        <s v="VSPY"/>
        <s v="WIL"/>
        <s v="EWSC"/>
        <s v="TLDH"/>
        <s v="SPDN"/>
        <s v="EMLC"/>
        <s v="IXC"/>
        <s v="IDHQ"/>
        <s v="OUSA"/>
        <s v="DBRE"/>
        <s v="DYLS"/>
        <s v="IFGL"/>
        <s v="REZ"/>
        <s v="WPS"/>
        <s v="FNDE"/>
        <s v="DWM"/>
        <s v="DOL"/>
        <s v="FTY"/>
        <s v="REM"/>
        <s v="IFEU"/>
        <s v="PXH"/>
        <s v="DVYE"/>
        <s v="EDIV"/>
        <s v="BIK"/>
        <s v="RWL"/>
        <s v="RDIV"/>
        <s v="EMBB"/>
        <s v="JSMD"/>
        <s v="RODM"/>
        <s v="CEZ"/>
        <s v="SMLF"/>
        <s v="EDBI"/>
        <s v="JSML"/>
        <s v="DEMG"/>
        <s v="LLEM"/>
        <s v="JHMT"/>
        <s v="JHMF"/>
        <s v="REML"/>
        <s v="JHMH"/>
        <s v="JHMC"/>
        <s v="JHMS"/>
        <s v="JHMI"/>
        <s v="JHME"/>
        <s v="JHMU"/>
        <s v="JHMA"/>
        <s v="WIP"/>
        <s v="PCY"/>
        <s v="EMSH"/>
        <s v="FRI"/>
        <s v="RWO"/>
        <s v="LLSP"/>
        <s v="CBON"/>
        <s v="EMHZ"/>
        <s v="RTLA"/>
        <s v="CEMB"/>
        <s v="EMIH"/>
        <s v="DSI"/>
        <s v="KLD"/>
        <s v="LEMB"/>
        <s v="EMHY"/>
        <s v="FMB"/>
        <s v="EMAG"/>
        <s v="ROLA"/>
        <s v="EBND"/>
        <s v="RDVY"/>
        <s v="PFEM"/>
        <s v="EMFT"/>
        <s v="EMCD"/>
        <s v="FIBG"/>
        <s v="RWJ"/>
        <s v="RWK"/>
        <s v="FLQE"/>
        <s v="GRI"/>
        <s v="PFM"/>
        <s v="PWV"/>
        <s v="VLML"/>
        <s v="VLSM"/>
        <s v="VLLV"/>
        <s v="BBRC"/>
        <s v="XSOE"/>
        <s v="PWB"/>
        <s v="DTH"/>
        <s v="EMSD"/>
        <s v="DRW"/>
        <s v="RWX"/>
        <s v="GMM"/>
        <s v="EMDV"/>
        <s v="SMLL"/>
        <s v="QYLD"/>
        <s v="EMB"/>
        <s v="EDOG"/>
        <s v="RWXL"/>
        <s v="FFR"/>
        <s v="FDM"/>
        <s v="VIXH"/>
        <s v="PXI"/>
        <s v="FPX"/>
        <s v="PWC"/>
        <s v="SYG"/>
        <s v="QQEW"/>
        <s v="FBG"/>
        <s v="RWV"/>
        <s v="SYE"/>
        <s v="QQXT"/>
        <s v="SYV"/>
        <s v="ILB"/>
        <s v="DWAS"/>
        <s v="DGS"/>
        <s v="DEM"/>
        <s v="DGRE"/>
        <s v="EMCG"/>
        <s v="EEB"/>
        <s v="FEX"/>
        <s v="FTA"/>
        <s v="BICK"/>
        <s v="GLDI"/>
        <s v="EMSO"/>
        <s v="EMGF"/>
        <s v="GHE"/>
        <s v="EMRE"/>
        <s v="EWX"/>
        <s v="DBEM"/>
        <s v="TLTE"/>
        <s v="TYBS"/>
        <s v="ROAM"/>
        <s v="TYNS"/>
        <s v="FTC"/>
        <s v="HSPX"/>
        <s v="SDEM"/>
        <s v="PDP"/>
        <s v="FTCS"/>
        <s v="HDEE"/>
        <s v="CHIE"/>
        <s v="IBLN"/>
        <s v="ZSML"/>
        <s v="CSD"/>
        <s v="CZA"/>
        <s v="ZLRG"/>
        <s v="EEM"/>
        <s v="FXN"/>
        <s v="FYX"/>
        <s v="FNX"/>
        <s v="CSF"/>
        <s v="MILN"/>
        <s v="LNGR"/>
        <s v="HEEM"/>
        <s v="PKW"/>
        <s v="KEMP"/>
        <s v="FCFI"/>
        <s v="EYLD"/>
        <s v="EEMS"/>
        <s v="ROOF"/>
        <s v="BKF"/>
        <s v="DIVC"/>
        <s v="AIRR"/>
        <s v="HUSV"/>
        <s v="FVD"/>
        <s v="EWEM"/>
        <s v="FNY"/>
        <s v="FVL"/>
        <s v="TUSA"/>
        <s v="FYC"/>
        <s v="TLEH"/>
        <s v="EMCR"/>
        <s v="FIA"/>
        <s v="SPXH"/>
        <s v="TRSK"/>
        <s v="ENY"/>
        <s v="TAO"/>
        <s v="FNK"/>
        <s v="KLDW"/>
        <s v="DFVL"/>
        <s v="DTUL"/>
        <s v="JUNE"/>
        <s v="DZZ"/>
        <s v="DGZ"/>
        <s v="DTYS"/>
        <s v="PBP"/>
        <s v="DGP"/>
        <s v="DLBS"/>
        <s v="DTUS"/>
        <s v="DFVS"/>
        <s v="STPP"/>
        <s v="EMIF"/>
        <s v="WMW"/>
        <s v="FYT"/>
        <s v="FLAT"/>
        <s v="DTYL"/>
        <s v="DLBL"/>
        <s v="DOD"/>
        <s v="BWV"/>
        <s v="EEH"/>
        <s v="PXR"/>
        <s v="IOIL"/>
        <s v="DGL"/>
        <s v="LARE"/>
        <s v="QMOM"/>
        <s v="BEMO"/>
        <s v="QVAL"/>
        <s v="VALX"/>
        <s v="FFTY"/>
        <s v="MFLA"/>
        <s v="PILS"/>
        <s v="EMSA"/>
        <s v="FEM"/>
        <s v="FEMS"/>
        <s v="PIZ"/>
        <s v="EMLB"/>
        <s v="DVP"/>
        <s v="ECON"/>
        <s v="BBC"/>
        <s v="LRET"/>
        <s v="BBP"/>
        <s v="MLPE"/>
        <s v="HDLV"/>
        <s v="LMLP"/>
        <s v="SMHD"/>
        <s v="SPLX"/>
        <s v="HILO"/>
        <s v="SPGH"/>
        <s v="FTHI"/>
        <s v="FTLB"/>
        <s v="EMQQ"/>
        <s v="SH"/>
        <s v="SDS"/>
        <s v="SSO"/>
        <s v="TMV"/>
        <s v="PIE"/>
        <s v="CFGE"/>
        <s v="TBT"/>
        <s v="SPXU"/>
        <s v="TBF"/>
        <s v="FV"/>
        <s v="DFND"/>
        <s v="GARD"/>
        <s v="VQTS"/>
        <s v="WIZE"/>
        <s v="SICK"/>
        <s v="PILL"/>
        <s v="UST"/>
        <s v="UGL"/>
        <s v="URE"/>
        <s v="QLD"/>
        <s v="PSQ"/>
        <s v="DOG"/>
        <s v="XVZ"/>
        <s v="SRTY"/>
        <s v="TWM"/>
        <s v="EUM"/>
        <s v="RWM"/>
        <s v="GLL"/>
        <s v="REK"/>
        <s v="TBX"/>
        <s v="TBZ"/>
        <s v="SPXS"/>
        <s v="DXD"/>
        <s v="SDOW"/>
        <s v="VQT"/>
        <s v="CURE"/>
        <s v="MIDU"/>
        <s v="MIDZ"/>
        <s v="TZA"/>
        <s v="TMF"/>
        <s v="DRN"/>
        <s v="DUG"/>
        <s v="PST"/>
        <s v="SBND"/>
        <s v="TTT"/>
        <s v="DDG"/>
        <s v="UPRO"/>
        <s v="QID"/>
        <s v="SPXL"/>
        <s v="MVV"/>
        <s v="UDOW"/>
        <s v="MYY"/>
        <s v="SMDD"/>
        <s v="TNA"/>
        <s v="ERY"/>
        <s v="EDZ"/>
        <s v="EDC"/>
        <s v="EEV"/>
        <s v="DIG"/>
        <s v="SRS"/>
        <s v="UBT"/>
        <s v="TYO"/>
        <s v="SBB"/>
        <s v="IGS"/>
        <s v="SAA"/>
        <s v="TQQQ"/>
        <s v="SQQQ"/>
        <s v="SOXL"/>
        <s v="UMDD"/>
        <s v="MZZ"/>
        <s v="DRV"/>
        <s v="TYD"/>
        <s v="SOXS"/>
        <s v="SDD"/>
        <s v="TPS"/>
        <s v="ERX"/>
        <s v="EET"/>
        <s v="KLEM"/>
        <s v="LBND"/>
        <s v="MLPO"/>
        <s v="URTY"/>
        <s v="UWM"/>
        <s v="IGU"/>
        <s v="FWDD"/>
        <s v="DGLD"/>
        <s v="UGLD"/>
        <s v="FBGX"/>
        <s v="FLGE"/>
        <s v="RISE"/>
        <s v="XMPT"/>
        <s v="PSP"/>
        <s v="MLPJ"/>
        <s v="MINT"/>
        <s v="NEAR"/>
        <s v="GSY"/>
        <s v="ULST"/>
      </sharedItems>
    </cacheField>
    <cacheField name="Name" numFmtId="0">
      <sharedItems count="658">
        <s v="Schwab U.S. Large-Cap ETF"/>
        <s v="Vanguard S&amp;P 500 ETF"/>
        <s v="Schwab U.S. REIT ETF"/>
        <s v="iShares Core S&amp;P 500 ETF"/>
        <s v="Schwab U.S. Mid-Cap ETF"/>
        <s v="Schwab U.S. Large-Cap Value ETF"/>
        <s v="Schwab U.S. TIPS ETF"/>
        <s v="Schwab U.S. Large-Cap Growth ETF"/>
        <s v="Schwab U.S. Small-Cap ETF"/>
        <s v="Schwab International Equity ETF"/>
        <s v="Schwab Short-Term U.S. Treasury ETF"/>
        <s v="Vanguard Small-Cap Value ETF"/>
        <s v="Vanguard Small-Cap Growth ETF"/>
        <s v="Vanguard Mid-Cap Value ETF"/>
        <s v="Vanguard FTSE Developed Markets ETF"/>
        <s v="Vanguard Small-Cap ETF"/>
        <s v="SPDR S&amp;P 500 ETF"/>
        <s v="Vanguard Value ETF"/>
        <s v="Vanguard Mid-Cap ETF"/>
        <s v="Vanguard Large-Cap ETF"/>
        <s v="Vanguard Mid-Cap Growth ETF"/>
        <s v="iShares Core U.S. Growth ETF"/>
        <s v="Schwab Intermediate-Term U.S. Treasury ETF"/>
        <s v="Vanguard Growth ETF"/>
        <s v="Goldman Sachs ActiveBeta U.S. Large Cap Equity ETF"/>
        <s v="iShares Core U.S. Value ETF"/>
        <s v="Vanguard High Dividend Yield ETF"/>
        <s v="SPDR Barclays Intermediate Term Treasury ETF"/>
        <s v="Vanguard Extended Market ETF"/>
        <s v="Vanguard Dividend Appreciation ETF"/>
        <s v="SPDR Barclays Capital Short Term Treasury ETF"/>
        <s v="iShares 0-5 Year TIPS Bond ETF"/>
        <s v="Vanguard Short-Term Inflation-Protected Securities ETF"/>
        <s v="Diamond Hill Valuation-Weighted 500 index ETF"/>
        <s v="SPDR Barclays Long Term Treasury ETF"/>
        <s v="SPDR Russell 1000 ETF"/>
        <s v="SPDR Russell Small Cap Completeness ETF"/>
        <s v="FIDELITY MSCI REAL ESTATE INDEX ETF"/>
        <s v="SPDR S&amp;P 500 High Dividend ETF"/>
        <s v="SPDR Russell 2000 ETF"/>
        <s v="Vanguard REIT ETF"/>
        <s v="iShares Core MSCI EAFE ETF"/>
        <s v="Vanguard Intermediate-Term Corporate Bond ETF"/>
        <s v="FIDELITY MSCI ENERGY INDEX ETF"/>
        <s v="Vanguard Consumer Staples ETF"/>
        <s v="Vanguard Short-Term Corporate Bond ETF"/>
        <s v="SPDR Barclays Intermediate Term Corporate Bond ETF"/>
        <s v="Vanguard Energy ETF"/>
        <s v="Vanguard Short-Term Government Bond ETF"/>
        <s v="Vanguard Intermediate-Term Government Bond ETF"/>
        <s v="Vanguard Russell 1000 Growth ETF"/>
        <s v="Vanguard Russell 1000 ETF"/>
        <s v="Vanguard Russell 1000 Value ETF"/>
        <s v="SPDR Barclays Capital Short Term Corporate Bond ETF"/>
        <s v="iShares Core High Dividend ETF"/>
        <s v="Vanguard Long-Term Government Bond ETF"/>
        <s v="Vanguard Tax-Exempt Bond ETF"/>
        <s v="SPDR Russell 1000 Low Volatility ETF"/>
        <s v="iShares Core Dividend Growth ETF"/>
        <s v="Vanguard Long-Term Corporate Bond ETF"/>
        <s v="Vanguard Extended Duration Treasury ETF"/>
        <s v="SPDR Barclays Capital Long Term Corporate Bond ETF"/>
        <s v="SPDR Russell 2000 Low Volatility ETF"/>
        <s v="Real Estate Select Sector SPDR Fund"/>
        <s v="Financial Services Select Sector SPDR Fund"/>
        <s v="Goldman Sachs TreasuryAccess 0-1 Year ETF"/>
        <s v="Schwab Emerging Markets Equity ETF"/>
        <s v="SPDR Barclays 1-3 Month T-Bill ETF"/>
        <s v="SPDR MSCI USA Quality Mix ETF"/>
        <s v="SPDR Barclays 0-5 Year TIPS ETF"/>
        <s v="SPDR Barclays 1-10 Year TIPS ETF"/>
        <s v="Vanguard FTSE Emerging Markets ETF"/>
        <s v="Energy Select Sector SPDR Fund"/>
        <s v="Vanguard Russell 2000 ETF"/>
        <s v="iShares Russell 1000 ETF"/>
        <s v="Consumer Staples Select Sector SPDR Fund"/>
        <s v="Vanguard S&amp;P 500 Growth ETF"/>
        <s v="SPDR S&amp;P 400 Mid Cap Value ETF"/>
        <s v="iShares iBoxx $ Investment Grade Corporate Bond ETF"/>
        <s v="iShares 1-3 Year Treasury Bond ETF"/>
        <s v="iShares Short Treasury Bond ETF"/>
        <s v="iShares Core U.S. Treasury Bond ETF"/>
        <s v="iShares 3-7 Year Treasury Bond ETF"/>
        <s v="Vanguard S&amp;P Small-Cap 600 ETF"/>
        <s v="iShares Core S&amp;P Mid-Cap ETF"/>
        <s v="SPDR S&amp;P 500 Growth ETF"/>
        <s v="Vanguard S&amp;P 500 Value ETF"/>
        <s v="SPDR S&amp;P 400 Mid Cap Growth ETF"/>
        <s v="SPDR Barclays Capital TIPS ETF"/>
        <s v="iShares 7-10 Year Treasury Bond ETF"/>
        <s v="SPDR S&amp;P 600 Small Cap Value ETF"/>
        <s v="SPDR S&amp;P 600 Small Cap ETF"/>
        <s v="iShares Aaa - A Rated Corporate Bond ETF"/>
        <s v="iShares MSCI USA Value Factor ETF"/>
        <s v="Vanguard S&amp;P Mid-Cap 400 ETF"/>
        <s v="SPDR S&amp;P 500 Value ETF"/>
        <s v="iShares 20+ Year Treasury Bond ETF"/>
        <s v="iShares 0-5 Year Investment Grade Corporate Bond ETF"/>
        <s v="SPDR S&amp;P 600 Small Cap Growth ETF"/>
        <s v="PIMCO 1-3 Year U.S. Treasury Index Exchange-Traded Fund"/>
        <s v="iShares 10-20 Year Treasury Bond ETF"/>
        <s v="PIMCO 25+ Year Zero Coupon U.S. Treasury Index Exchange-Traded Fund"/>
        <s v="SPDR Barclays Capital Issuer Scored Corporate Bond ETF"/>
        <s v="iShares Core S&amp;P Small-Cap ETF"/>
        <s v="iShares Core MSCI Emerging Markets ETF"/>
        <s v="iShares S&amp;P 500 Growth ETF"/>
        <s v="iShares Enhanced U.S. Large-Cap ETF"/>
        <s v="iBonds Sep 2020 Term Muni Bond ETF"/>
        <s v="iBonds Dec 2021 Term Muni Bond ETF"/>
        <s v="iBonds Dec 2022 Term Muni Bond ETF"/>
        <s v="Scientific Beta US ETF"/>
        <s v="SPDR Russell 1000 Yield Focus ETF"/>
        <s v="SPDR Russell 1000 Low Volatility Focus ETF"/>
        <s v="SPDR Russell 1000 Momentum Focus ETF"/>
        <s v="SPDR SSGA Gender Diversity Index ETF"/>
        <s v="SPDR S&amp;P 500 Fossil Fuel Free ETF"/>
        <s v=" iShares Edge MSCI Min Vol USA Small-Cap ETF "/>
        <s v="iShares Russell 1000 Growth ETF"/>
        <s v="iShares MSCI EAFE Minimum Volatility ETF"/>
        <s v="iShares Intermediate Credit Bond ETF"/>
        <s v="SPDR Nuveen Barclays Short Term Municipal Bond ETF"/>
        <s v="Vanguard Russell 2000 Value ETF"/>
        <s v="Vanguard Russell 2000 Growth Index Fund ETF"/>
        <s v="iShares Russell Top 200 Growth ETF"/>
        <s v="Vanguard S&amp;P Mid-Cap 400 Growth ETF"/>
        <s v="iShares TIPS Bond ETF"/>
        <s v="iShares 1-3 Year Credit Bond ETF"/>
        <s v="Vanguard S&amp;P Small-Cap 600 Growth ETF"/>
        <s v="PowerShares QQQ ETF"/>
        <s v="Vanguard S&amp;P Mid-Cap 400 Value ETF"/>
        <s v="FlexShares iBoxx 3-Year Target Duration TIPS Index Fund"/>
        <s v="iShares Russell 2000 ETF"/>
        <s v="VanEck Vectors AMT-Free Short Municipal Index ETF"/>
        <s v="Vanguard S&amp;P Small-Cap 600 Value ETF"/>
        <s v="iShares Morningstar Large-Cap ETF"/>
        <s v="PIMCO 1-5 Year U.S. TIPS Index Exchange-Traded Fund"/>
        <s v="FlexShares iBoxx 5-Year Target Duration TIPS Index Fund"/>
        <s v="iShares 10+ Year Credit Bond ETF"/>
        <s v="PIMCO Investment Grade Corporate Bond Index Exchange-Traded Fund"/>
        <s v="PowerShares Russell 1000 Equal Weight Portfolio ETF"/>
        <s v="PIMCO Broad U.S. TIPS Index Exchange-Traded Fund"/>
        <s v="PIMCO 15+ Year U.S. TIPS Index Exchange-Traded Fund"/>
        <s v="iShares Russell 1000 Value ETF"/>
        <s v="iShares Russell Mid-Cap ETF"/>
        <s v="FlexShares Credit-Scored US Corporate Bond Index Fund"/>
        <s v="PowerShares Fundamental Investment Grade Corporate Bond Portfolio ETF"/>
        <s v="PowerShares LadderRite 0-5 Year Corporate Bond Portfolio ETF"/>
        <s v="FlexShares Credit-Scored US Long Corporate Bond Index Fund"/>
        <s v="iShares Currency Hedged MSCI EAFE Minimum Volatility ETF"/>
        <s v="SPDR Nuveen Barclays Municipal Bond ETF"/>
        <s v="iShares Currency Hedged MSCI ACWI Minimum Volatility ETF"/>
        <s v="Vanguard Global ex-U.S. Real Estate ETF"/>
        <s v="VanEck Vectors AMT-Free Intermediate Municipal Index ETF"/>
        <s v="iShares MSCI World ETF"/>
        <s v="VanEck Vectors AMT-Free Long Municipal Index ETF"/>
        <s v="VanEck Vectors Pre-Refunded Municipal Index ETF"/>
        <s v="PowerShares Russell 2000 Equal Weight Portfolio ETF"/>
        <s v="PowerShares Russell Midcap Equal Weight Portfolio ETF"/>
        <s v="PowerShares S&amp;P 500 Value Portfolio ETF"/>
        <s v="iShares MSCI Emerging Markets Minimum Volatility ETF"/>
        <s v="iShares National Muni Bond ETF"/>
        <s v="iShares Russell Mid-Cap Growth ETF"/>
        <s v="iShares Gold Trust ETF"/>
        <s v="SPDR Dow Jones REIT ETF"/>
        <s v="iShares S&amp;P Small-Cap 600 Value ETF"/>
        <s v="iShares S&amp;P Small-Cap 600 Growth ETF"/>
        <s v="iShares MSCI Kokusai ETF"/>
        <s v="iShares Russell Mid-Cap Value ETF"/>
        <s v="PowerShares S&amp;P 500 Low Volatility Portfolio ETF"/>
        <s v="PowerShares S&amp;P 500 ex-Rate Sensitive Low Volatility Portfolio ETF"/>
        <s v="iShares Russell 2000 Value ETF"/>
        <s v="iShares Russell 2000 Growth ETF"/>
        <s v="iShares Short-Term National Muni Bond ETF"/>
        <s v="SPDR S&amp;P MIDCAP 400 ETF"/>
        <s v="iShares S&amp;P Mid-Cap 400 Growth ETF"/>
        <s v="iShares Morningstar Large-Cap Growth ETF"/>
        <s v="PowerShares Russell Top 200 Equal Weight Portfolio ETF"/>
        <s v="PowerShares 1-30 Laddered Treasury Portfolio ETF"/>
        <s v="iShares Morningstar Small-Cap ETF"/>
        <s v="iShares Morningstar Large-Cap Value ETF"/>
        <s v="PowerShares S&amp;P 500 High Beta Portfolio ETF"/>
        <s v="iShares Short Maturity Municipal Bond ETF"/>
        <s v="PowerShares VRDO Tax-Free Weekly Portfolio ETF"/>
        <s v="Deutsche X-trackers Investment Grade Bond - Interest Rate Hedged ETF"/>
        <s v="PowerShares S&amp;P MidCap Low Volatility Portfolio ETF"/>
        <s v="iShares Morningstar Mid-Cap ETF"/>
        <s v="PowerShares S&amp;P 500 Momentum Portfolio ETF"/>
        <s v="S&amp;P 500 Ex-Health Care ETF"/>
        <s v="S&amp;P 500 Ex-Financials ETF"/>
        <s v="S&amp;P 500 Ex-Technology ETF"/>
        <s v="iShares S&amp;P Mid-Cap 400 Value ETF"/>
        <s v="WisdomTree LargeCap Dividend Fund"/>
        <s v="WisdomTree Total Dividend Fund"/>
        <s v="PowerShares National AMT-Free Municipal Bond Portfolio ETF"/>
        <s v="WisdomTree U.S. Quality Dividend Growth Fund"/>
        <s v="WisdomTree Total Earnings Fund"/>
        <s v="WisdomTree Earnings 500 Fund"/>
        <s v="iShares Currency Hedged MSCI EM Minimum Volatility ETF"/>
        <s v="PowerShares S&amp;P SmallCap Low Volatility Portfolio ETF"/>
        <s v="JPMorgan Diversified Return U.S. Equity ETF"/>
        <s v="Global X S&amp;P 500 Catholic Values ETF"/>
        <s v="PowerShares S&amp;P Emerging Markets Low Volatility Portfolio ETF"/>
        <s v="PowerShares S&amp;P SmallCap Information Technology Portfolio ETF"/>
        <s v="PowerShares S&amp;P SmallCap Industrials Portfolio ETF"/>
        <s v="PowerShares S&amp;P SmallCap Health Care Portfolio ETF"/>
        <s v="PowerShares S&amp;P SmallCap Consumer Discretionary Portfolio ETF"/>
        <s v="PowerShares S&amp;P SmallCap Utilities Portfolio ETF"/>
        <s v="Elkhorn S&amp;P 500 Capital Expenditures Portfolio ETF"/>
        <s v="PowerShares S&amp;P SmallCap Energy Portfolio ETF"/>
        <s v="PowerShares S&amp;P SmallCap Consumer Staples Portfolio ETF"/>
        <s v="PowerShares S&amp;P SmallCap Materials Portfolio ETF"/>
        <s v="PowerShares S&amp;P Emerging Markets High Beta Portfolio ETF"/>
        <s v="Guggenheim Dow Jones Industrial Average Dividend ETF"/>
        <s v="Guggenheim U.S. Large Cap Optimized Volatility ETF"/>
        <s v="Franklin Liberty Short Duration U.S. Government ETF"/>
        <s v="SPDR MSCI Emerging Markets Quality Mix ETF"/>
        <s v="ETRACS Monthly Pay 2x Leveraged S&amp;P Dividend ETN"/>
        <s v="PowerShares S&amp;P 500 High Dividend Low Volatility Portfolio ETF"/>
        <s v="BLDRS Developed Markets 100 ADR Index Fund"/>
        <s v="BLDRS Emerging Markets 50 ADR Index Fund"/>
        <s v="iShares Morningstar Mid-Cap Value ETF"/>
        <s v="iShares Morningstar Small-Cap Growth ETF"/>
        <s v="iShares Morningstar Mid-Cap Growth ETF"/>
        <s v="ALPS Equal Sector Weight ETF"/>
        <s v="Deutsche X-trackers Municipal Infrastructure Revenue Bond ETF"/>
        <s v="Investment Grade Interest Rate Hedged ETF"/>
        <s v="iShares Morningstar Small-Cap Value ETF"/>
        <s v="ETRACS CMCI Gold Total Return ETN"/>
        <s v="Schwab Fundamental U.S. Small Company Index ETF"/>
        <s v="WisdomTree Emerging Markets Dividend Fund"/>
        <s v="FlexShares US Quality Large Cap Index Fund"/>
        <s v="FlexShares STOXX US ESG Impact Index Fund"/>
        <s v="Schwab Fundamental U.S. Large Company Index ETF"/>
        <s v="WisdomTree Strong Dollar U.S. Equity Fund"/>
        <s v="Weak Dollar U.S. Equity Fund"/>
        <s v="Wilshire US REIT ETF"/>
        <s v="JPMorgan Diversified Return U.S. Mid Cap Equity ETF "/>
        <s v="Vanguard Emerging Markets Government Bond ETF"/>
        <s v="iShares MSCI EAFE ETF"/>
        <s v="Victory CEMP US Large Cap High Div Volatility Wtd Index ETF"/>
        <s v="Victory CEMP US Small Cap High Div Volatility Wtd Index ETF"/>
        <s v="Victory CEMP US Small Cap Volatility Wtd Index ETF"/>
        <s v="Deutsche X-trackers FTSE Developed ex U.S. Enhanced Beta ETF"/>
        <s v="iShares Adaptive Currency Hedged MSCI EAFE ETF"/>
        <s v="PowerShares Russell 1000 Low Beta Equal Weight Portfolio ETF"/>
        <s v="iShares\ FactorSelect MSCI USA ETF"/>
        <s v="Lattice US Equity Strategy ETF"/>
        <s v="SPDR S&amp;P Technology Hardware ETF"/>
        <s v="Columbia Sustainable U.S. Equity Income ETF"/>
        <s v="PowerShares KBW Premium Yield Equity REIT Portfolio ETF"/>
        <s v="ETRACS Monthly Pay 2x Leveraged Dow Jones Select Dividend Index ETN"/>
        <s v="S&amp;P 500 DIVIDEND ARISTOCRATS ETF"/>
        <s v="iShares Currency Hedged MSCI EAFE ETF"/>
        <s v="EG Shares EM Core ex-China ETF"/>
        <s v="Guggenheim S&amp;P 500 Pure Growth ETF"/>
        <s v="Victory CEMP US 500 Enhanced Volatility Wtd Index ETF"/>
        <s v="Victory CEMP US 500 Volatility Wtd Index ETF"/>
        <s v="SPDR S&amp;P Dividend ETF"/>
        <s v="Victory CEMP US EQ Income Enhanced Volatility Wtd Index ETF"/>
        <s v="iPath Long Extended S&amp;P 500 TR Index ETN"/>
        <s v="iShares Cohen &amp; Steers REIT ETF"/>
        <s v="PIMCO Intermediate Municipal Bond Active Exchange-Traded Fund"/>
        <s v="Guggenheim S&amp;P SmallCap 600 Pure Growth ETF"/>
        <s v="Guggenheim S&amp;P 500 Pure Value ETF"/>
        <s v="John Hancock Multifactor Large Cap ETF"/>
        <s v="Direxion NASDAQ-100 Equal Weighted Index Shares ETF"/>
        <s v="SPDR S&amp;P 500 Buyback ETF"/>
        <s v="Guggenheim S&amp;P SmallCap 600 Pure Value ETF"/>
        <s v="Guggenheim S&amp;P MidCap 400 Pure Growth ETF"/>
        <s v="PIMCO Short Term Municipal Bond Active Exchange-Traded Fund"/>
        <s v="iShares Enhanced U.S. Small-Cap ETF"/>
        <s v="PowerShares S&amp;P SmallCap Financials Portfolio ETF"/>
        <s v="Guggenheim S&amp;P MidCap 400 Pure Value ETF"/>
        <s v="WisdomTree U.S. SmallCap Dividend Growth Fund"/>
        <s v="WisdomTree MidCap Dividend Fund"/>
        <s v="WisdomTree SmallCap Dividend Fund"/>
        <s v="WisdomTree High Dividend Fund"/>
        <s v="WisdomTree Dividend ex-Financials Fund"/>
        <s v="WisdomTree SmallCap Earnings Fund"/>
        <s v="WisdomTree MidCap Earnings Fund"/>
        <s v="WisdomTree LargeCap Value Fund"/>
        <s v="Elkhorn FTSE RAFI U.S. Equity Income ETF"/>
        <s v="ETFS Physical Swiss Gold Shares ETF"/>
        <s v="PowerShares FTSE RAFI US 1000 Portfolio ETF"/>
        <s v="iShares MSCI Global Energy Producers ETF"/>
        <s v="PowerShares FTSE RAFI US 1500 Small-Mid Portfolio ETF"/>
        <s v="PowerShares Russell Midcap Pure Value Portfolio ETF"/>
        <s v="PowerShares Russell 2000 Pure Value Portfolio ETF"/>
        <s v="PowerShares Russell Top 200 Pure Growth Portfolio ETF"/>
        <s v="PowerShares Russell Top 200 Pure Value Portfolio ETF"/>
        <s v="PowerShares Russell Midcap Pure Growth Portfolio ETF"/>
        <s v="ETRACS Monthly Pay 2xLeveraged Mortgage REIT ETN"/>
        <s v="Van Eck Merk Gold Trust ETF"/>
        <s v="ETRACS Monthly Pay 2xLeveraged Mortgage REIT ETN Series B ETF"/>
        <s v="Principal Shareholder Yield Index ETF "/>
        <s v="Guggenheim S&amp;P 500 Equal Weight Real Estate ETF"/>
        <s v="Russell 2000 Dividend Growers ETF"/>
        <s v="ETFS Diversified-Factor U.S. Large Cap Index Fund"/>
        <s v="Principal Price Setters Index ETF "/>
        <s v="Guggenheim Large Cap Optimized Diversification ETF"/>
        <s v="ALPS Sector Low Volatility ETF"/>
        <s v="Guggenheim S&amp;P 100 Equal Weight ETF"/>
        <s v="PowerShares S&amp;P 500 Downside Hedged Portfolio ETF"/>
        <s v="SPDR Gold Shares ETF"/>
        <s v="VanEck Vectors Emerging Markets High Yield Bond ETF"/>
        <s v="SPDR S&amp;P International Energy Sector ETF"/>
        <s v="Guggenheim S&amp;P 500 Equal Weight Energy ETF"/>
        <s v="iShares International Inflation-Linked Bond ETF"/>
        <s v="iShares Select Dividend ETF"/>
        <s v="Guggenheim S&amp;P 500Â® Equal Weight ETF"/>
        <s v="ALPS Sector Dividend Dogs ETF"/>
        <s v="iShares Global Inflation-Linked Bond ETF"/>
        <s v="S&amp;P MidCap 400 Dividend Aristocrats ETF"/>
        <s v="VanEck Vectors EM Investment Grade + BB Rated USD Sovereign Bond ETF"/>
        <s v="ALPS Sector Leaders ETF"/>
        <s v="PowerShares Russell 2000 Pure Growth Portfolio ETF"/>
        <s v="VanEck Vectors Mortgage REIT Income ETF"/>
        <s v="Guggenheim S&amp;P MidCap 400 Equal Weight ETF"/>
        <s v="Principal Healthcare Innovators Index ETF"/>
        <s v="Columbia Intermediate Municipal Bond ETF"/>
        <s v="Barclays Inverse US Treasury Composite ETN"/>
        <s v="Reality Shares DIVCON Leaders Dividend ETF"/>
        <s v="iShares U.S. Real Estate ETF"/>
        <s v="iShares U.S. Energy ETF"/>
        <s v="Victory CEMP International Volatility Wtd Index ETF"/>
        <s v="FlexShares Global Quality Real Estate Index Fund"/>
        <s v="John Hancock Multifactor Mid Cap ETF"/>
        <s v="Barclays Return on Disability ETN"/>
        <s v="iShares MSCI EM ESG Select ETF"/>
        <s v="Direxion Daily Technology Bear 1X Shares"/>
        <s v="Direxion Daily Financial Bear 1X Shares"/>
        <s v="Direxion Daily Energy Bear 1X Shares"/>
        <s v="Goldman Sachs ActiveBeta Emerging Markets Equity ETF"/>
        <s v="JPMorgan Diversified Return Emerging Markets Equity ETF"/>
        <s v="LARGE CAP CORE PLUS ETF"/>
        <s v="The Barclays ETN + Shiller CAPE ETN"/>
        <s v="First Trust Morningstar Dividend Leaders Index Fund"/>
        <s v="Global X SuperDividend U.S. ETF"/>
        <s v="Victory CEMP Developed Enhanced Volatility Wtd Index ETF"/>
        <s v="Direxion S&amp;P 500 Volatility Response Shares ETF"/>
        <s v="Barclays Women in Leadership ETN"/>
        <s v="Guggenheim S&amp;P SmallCap 600 Equal Weight ETF"/>
        <s v="FlexShares Currency Hedged Morningstar DM ex-US Factor Tilt Index Fund"/>
        <s v="Direxion Daily S&amp;P 500 Bear 1x Shares ETF"/>
        <s v="VanEck Vectors J.P. Morgan EM Local Currency Bond ETF"/>
        <s v="iShares Global Energy ETF"/>
        <s v="PowerShares S&amp;P International Developed High Quality Portfolio ETF"/>
        <s v="O'Shares FTSE US Quality Dividend ETF"/>
        <s v="Deutsche X-trackers Dow Jones Hedged International Real Estate ETF"/>
        <s v="WisdomTree Dynamic Long/Short U.S. Equity Fund"/>
        <s v="iShares International Developed Real Estate ETF"/>
        <s v="iShares Residential Real Estate Capped ETF"/>
        <s v="iShares International Developed Property ETF"/>
        <s v="Schwab Fundamental Emerging Markets Large Company Index ETF"/>
        <s v="WisdomTree International Equity Fund"/>
        <s v="WisdomTree International LargeCap Dividend Fund"/>
        <s v="iShares Real Estate 50 ETF"/>
        <s v="iShares Mortgage Real Estate Capped ETF"/>
        <s v="iShares Europe Developed Real Estate ETF"/>
        <s v="PowerShares FTSE RAFI Emerging Markets Portfolio ETF"/>
        <s v="iShares Emerging Markets Dividend ETF"/>
        <s v="SPDR S&amp;P Emerging Markets Dividend ETF"/>
        <s v="SPDR S&amp;P BRIC 40 ETF"/>
        <s v="Oppenheimer Large Cap Revenue ETF"/>
        <s v="Oppenheimer Ultra Dividend Revenue ETF"/>
        <s v="SPDR MSCI EM Beyond BRIC ETF"/>
        <s v="Janus Small/Mid Cap Growth Alpha ETF"/>
        <s v="Lattice Developed Markets (ex-US) Strategy ETF"/>
        <s v="Victory CEMP Emerging Market Volatility Wtd Index ETF"/>
        <s v="iShares FactorSelect MSCI USA Small-Cap ETF"/>
        <s v="Legg Mason Emerging Markets Diversified Core ETF"/>
        <s v="Janus Small Cap Growth Alpha ETF"/>
        <s v="Deutsche X-trackers FTSE Emerging Comprehensive Factor"/>
        <s v="Direxion Daily FTSE Emerging Markets Bull 1.25x Shares ETF"/>
        <s v="John Hancock Multifactor Technology ETF"/>
        <s v="John Hancock Multifactor Financials ETF"/>
        <s v="X-Links Monthly Pay 2xLeveraged Mortgage REIT ETN"/>
        <s v="John Hancock Multifactor Healthcare ETF"/>
        <s v="John Hancock Multifactor Consumer Discretionary ETF"/>
        <s v="John Hancock Multifactor Consumer Staples ETF"/>
        <s v="John Hancock Multifactor Industrials ETF"/>
        <s v="John Hancock Multifactor Energy ETF"/>
        <s v="John Hancock Multifactor Utilities ETF"/>
        <s v="John Hancock Multifactor Materials ETF "/>
        <s v="SPDR Citi International Government Inflation-Protected Bond ETF"/>
        <s v="PowerShares Emerging Markets Sovereign Debt Portfolio ETF"/>
        <s v="ProShares Short Term USD Emerging Markets Bond"/>
        <s v="First Trust S&amp;P REIT Index Fund"/>
        <s v="SPDR Dow Jones Global Real Estate ETF"/>
        <s v="Direxion Daily S&amp;P 500 Bull 1.25x Shares ETF"/>
        <s v="VanEck Vectors ChinaAMC China Bond ETF"/>
        <s v="iShares MSCI Emerging Markets Horizon ETF"/>
        <s v="iPath Long Extended Russell 2000 TR Index ETN"/>
        <s v="iShares Emerging Markets Corporate Bond ETF"/>
        <s v="Deutsche X-trackers Emerging Markets Bond - Interest Rate Hedged ETF"/>
        <s v="iShares MSCI KLD 400 Social ETF"/>
        <s v="iShares MSCI USA ESG Select ETF"/>
        <s v="iShares Emerging Markets Local Currency Bond ETF"/>
        <s v="iShares Emerging Markets High Yield Bond ETF"/>
        <s v="First Trust Managed Municipal ETF"/>
        <s v="VanEck Vectors Emerging Markets Aggregate Bond ETF"/>
        <s v="iPath Long Extended Russell 1000 TR Index ETN"/>
        <s v="SPDR Barclays Emerging Markets Local Bond ETF"/>
        <s v="First Trust NASDAQ Rising Dividend Achievers ETF"/>
        <s v="PowerShares Fundamental Emerging Markets Local Debt Portfolio ETF"/>
        <s v="SPDR MSCI EM 50 ETF"/>
        <s v="SPDR BofA Merrill Lynch Emerging Markets Corporate Bond ETF"/>
        <s v="Credit Suisse FI Enhanced Big Cap Growth ETN"/>
        <s v="Oppenheimer Small Cap Revenue ETF"/>
        <s v="Oppenheimer Mid Cap Revenue ETF"/>
        <s v="Franklin LibertyQ Emerging Markets ETF"/>
        <s v="Cohen &amp; Steers Global Realty Majors ETF"/>
        <s v="PowerShares Dividend Achievers Portfolio ETF"/>
        <s v="PowerShares Dynamic Large Cap Value Portfolio ETF"/>
        <s v="Direxion Value Line Mid- and Large-Cap High Dividend ETF"/>
        <s v="Direxion Value Line Small- and Mid-Cap High Dividend ETF"/>
        <s v="Direxion Value Line Conservative Equity ETF"/>
        <s v="EG Shares Beyond BRICs ETF"/>
        <s v="WisdomTree Emerging Markets ex-State-Owned Enterprises Fund"/>
        <s v="PowerShares Dynamic Large Cap Growth Portfolio ETF"/>
        <s v="WisdomTree International High Dividend Fund"/>
        <s v="WisdomTree Strong Dollar Emerging Markets Equity Fund"/>
        <s v="WisdomTree Global ex-U.S. Real Estate Fund"/>
        <s v="SPDR Dow Jones International Real Estate ETF"/>
        <s v="SPDR S&amp;P Emerging Markets ETF"/>
        <s v="MSCI Emerging Markets Dividend Growers ETF"/>
        <s v="Direxion Daily Small Cap Bull 2x Shares ETF"/>
        <s v="Recon Capital NASDAQ 100 Covered Call ETF"/>
        <s v="iShares J.P. Morgan USD Emerging Markets Bond ETF"/>
        <s v="ALPS Emerging Sector Dividend Dogs ETF"/>
        <s v="ETRACS Monthly Pay 2x Leveraged Dow Jones International Real Estate ETN"/>
        <s v="First Trust FTSE EPRA/NAREIT Developed Markets Real Estate Index Fund"/>
        <s v="First Trust Dow Jones Select MicroCap Index Fund"/>
        <s v="First Trust CBOE S&amp;P 500 VIX Tail Hedge Fund"/>
        <s v="PowerShares DWA Energy Momentum Portfolio ETF"/>
        <s v="First Trust US IPO Index Fund"/>
        <s v="PowerShares Dynamic Market Portfolio ETF"/>
        <s v="SPDR MFS Systematic Growth Equity ETF"/>
        <s v="First Trust NASDAQ-100 Equal Weighted Index Fund"/>
        <s v="UBS AG FI Enhanced Big Cap Growth ETN"/>
        <s v="Oppenheimer Navellier Overall A-100 Revenue ETF"/>
        <s v="SPDR MFS Systematic Core Equity ETF"/>
        <s v="First Trust NASDAQ-100 Ex-Technology Sector Index Fund"/>
        <s v="SPDR MFS Systematic Value Equity ETF"/>
        <s v="PIMCO Global Advantage Inflation-Linked Bond Active Exchange-Traded Fund"/>
        <s v="PowerShares DWA SmallCap Momentum Portfolio ETF"/>
        <s v="WisdomTree Emerging Markets SmallCap Dividend Fund"/>
        <s v="WisdomTree Emerging Markets High Dividend Fund"/>
        <s v="WisdomTree Emerging Markets Quality Dividend Growth Fund"/>
        <s v="WisdomTree Emerging Markets Consumer Growth Fund"/>
        <s v="Guggenheim BRIC ETF"/>
        <s v="First Trust Large Cap Core AlphaDEX Fund"/>
        <s v="First Trust Large Cap Value AlphaDEXÂ®Fund"/>
        <s v="BICK Index Fund"/>
        <s v="X-Links Gold Shares Covered Call ETN"/>
        <s v="EG Shares EM Stretegic Opportunities ETF"/>
        <s v="iShares FactorSelect MSCI Emerging ETF"/>
        <s v="REX Gold Hedged FTSE Emerging Markets ETF"/>
        <s v="Guggenheim Emerging Markets Real Estate ETF"/>
        <s v="SPDR S&amp;P Emerging Markets Small Cap ETF"/>
        <s v="Deutsche X-trackers MSCI Emerging Markets Hedged Equity ETF"/>
        <s v="FlexShares Morningstar Emerging Markets Factor Tilt Index Fund"/>
        <s v="Direxion Daily 20+ Year Treasury Bear 1x Shares ETF"/>
        <s v="Lattice Emerging Markets Strategy ETF"/>
        <s v="Direxion Daily 7-10 Year Treasury Bear 1x Shares"/>
        <s v="First Trust Large Cap Value AlphaDEX Fund"/>
        <s v="Horizons S&amp;P 500 Covered Call ETF"/>
        <s v="SuperDividend Emerging Markets ETF"/>
        <s v="PowerShares DWA Momentum Portfolio ETF"/>
        <s v="First Trust Capital Strength ETF"/>
        <s v="Deutsche X-trackers MSCI Emerging Markets High Dividend Yield Hedged Equity ETF"/>
        <s v="Global X China Energy ETF"/>
        <s v="Direxion iBillionaire Index ETF"/>
        <s v="ETFS Zacks Earnings Small-Cap U.S. Index Fund"/>
        <s v="Guggenheim Spin-Off ETF"/>
        <s v="Guggenheim Mid-Cap Core ETF"/>
        <s v="ETFS Zacks Earnings Large-Cap U.S. Index Fund"/>
        <s v="iShares MSCI Emerging Markets ETF"/>
        <s v="First Trust Energy AlphaDEX Fund"/>
        <s v="First Trust Small Cap Core AlphaDEX Fund"/>
        <s v="First Trust Mid Cap Core AlphaDEX Fund"/>
        <s v="Victory CEMP US Discovery Enhanced Volatility Wtd Index ETF"/>
        <s v="The Global X Millennials Thematic ETF"/>
        <s v="Global X Longevity Thematic ETF"/>
        <s v="iShares Currency Hedged MSCI Emerging Markets ETF"/>
        <s v="PowerShares BuyBack Achievers Portfolio ETF"/>
        <s v="KraneShares FTSE Emerging Markets Plus ETF"/>
        <s v="TrimTabs International Free-Cash-Flow ETF"/>
        <s v="Cambria Emerging Shareholder Yield ETF"/>
        <s v="iShares MSCI Emerging Markets Small-Cap ETF"/>
        <s v="IQ US Real Estate Small Cap ETF"/>
        <s v="iShares MSCI BRIC ETF"/>
        <s v="Miller/Howard Strategic Dividend Reinvestor ETN"/>
        <s v="First Trust RBA American Industrial Renaissance ETF"/>
        <s v=" First Trust Horizon Managed Volatility Domestic ETF"/>
        <s v="First Trust Value Line Dividend Index Fund"/>
        <s v="Guggenheim MSCI Emerging Markets Equal Country Weight ETF"/>
        <s v="First Trust Mid Cap Growth AlphaDEX Fund"/>
        <s v="First Trust Value Line 100 Exchange-Traded Fund"/>
        <s v="First Trust Total US Market AlphaDEX ETF"/>
        <s v="First Trust Small Cap Growth AlphaDEX Fund"/>
        <s v="FlexShares Currency Hedged Morningstar EM Factor Tilt Index Fund"/>
        <s v="EG Shares Emerging Markets Core ETF"/>
        <s v="Falah Russell-IdealRatings US Large Cap ETF"/>
        <s v="Janus Velocity Volatility Hedged Large Cap ETF"/>
        <s v="Janus Velocity Tail Risk Hedged Large Cap ETF"/>
        <s v="Guggenheim Canadian Energy Income ETF"/>
        <s v="Guggenheim China Real Estate ETF"/>
        <s v="First Trust Mid Cap Value AlphaDEX Fund"/>
        <s v="Gavekal Knowledge Leaders Developed World ETF"/>
        <s v="iPath US Treasury 5-year Bull ETN"/>
        <s v="iPath US Treasury 2-year Bull ETN"/>
        <s v="The Dhandho Junoon ETF"/>
        <s v="DB Gold Double Short ETN"/>
        <s v="Power Shares DB Gold Short ETN"/>
        <s v="iPath US Treasury 10-year Bear ETN"/>
        <s v="PowerShares S&amp;P 500 BuyWrite Portfolio ETF"/>
        <s v="DB Gold Double Long ETN"/>
        <s v="iPath US Treasury Long Bond Bear ETN"/>
        <s v="iPath US Treasury 2-year Bear ETN"/>
        <s v="iPath US Treasury 5-year Bear ETN"/>
        <s v="iPath US Treasury Steepener ETN"/>
        <s v="iShares Emerging Markets Infrastructure ETF"/>
        <s v="Morningstar Wide Moat Focus Total Return Index ETF"/>
        <s v="First Trust Small Cap Value AlphaDEX Fund"/>
        <s v="iPath US Treasury Flattener ETN"/>
        <s v="iPath US Treasury 10-year Bull ETN"/>
        <s v="iPath US Treasury Long Bond Bull ETN"/>
        <s v="Dow Jones High Yield Select 10 Total Return Index ETF"/>
        <s v="iPath CBOE S&amp;P 500 BuyWrite IndexSM ETN"/>
        <s v="ELEMENTS Linked to SPECTRUM Large Cap U.S. Sector Momentum Index ETF"/>
        <s v="PowerShares Emerging Markets Infrastructure Portfolio ETF"/>
        <s v="IQ Global Oil Small Cap ETF"/>
        <s v="PowerShares DB Gold Fund"/>
        <s v="Tierra XP Latin America Real Estate ETF"/>
        <s v="Momentumshares U.S. Quantitative Momentum ETF"/>
        <s v="Aptus Behavioral Momentum ETF "/>
        <s v="ValueShares U.S. Quantitative Value ETF"/>
        <s v="Validea Market Legends ETF"/>
        <s v="Innovator IBD 50 Fund"/>
        <s v="iPath Long Enhanced MSCI EAFE Index ETN"/>
        <s v="Direxion Daily Pharmaceutical &amp; Medical Bear 2x Shares ETF"/>
        <s v="iPath Short Enhanced MSCI Emerging Markets Index ETN"/>
        <s v="First Trust Emerging Markets AlphaDEX Fund"/>
        <s v="First Trust Emerging Markets Small Cap AlphaDEX Fund"/>
        <s v="PowerShares DWA Developed Markets Momentum Portfolio ETF"/>
        <s v="iPathÂ® Long Enhanced MSCI Emerging Markets Index ETN"/>
        <s v="Deep Value ETF"/>
        <s v="EGShares Emerging Markets Consumer ETF"/>
        <s v="BioShares Biotechnology Clinical Trials Fund"/>
        <s v="ETRACS Monthly Pay 2xLeveraged MSCI US REIT Index ETN"/>
        <s v="BioShares Biotechnology Products Fund"/>
        <s v=" C-Tracks Miller/ Howard MLP Fundamental Index Series B ETN"/>
        <s v="ETRACS Monthly Pay 2xLeveraged US High Dividend Low Volatility ETN"/>
        <s v="ETRACS Monthly Pay 2xLeveraged Wells Fargo MLP Ex-Energy ETN"/>
        <s v="ETRACS Monthly Pay 2xLeveraged US Small Cap High Dividend ETN"/>
        <s v="ETRACS Monthly Reset 2x Leveraged S&amp;P 500 Total Return ETN"/>
        <s v="EGShares EM Quality Dividend ETF"/>
        <s v="E-TRACS S&amp;P 500 Gold Hedged ETN"/>
        <s v="First Trust High Income ETF"/>
        <s v="First Trust Low Beta Income ETF"/>
        <s v="Emerging Markets Internet &amp; eCommerce ETF"/>
        <s v="Short S&amp;P500 ETF"/>
        <s v="UltraShort S&amp;P500 ETF"/>
        <s v="Ultra S&amp;P500 ETF"/>
        <s v="Direxion Daily 20+ Year Treasury Bear 3x Shares ETF"/>
        <s v="PowerShares DWA Emerging Markets Momentum Portfolio ETF"/>
        <s v="CALAMOS FOCUS GROWTH ETF"/>
        <s v="UltraShort Barclays 20+ Year Treasury ETF"/>
        <s v="UltraPro Short S&amp;P500 ETF"/>
        <s v="Short 20+ Year Treasury ETF"/>
        <s v="First Trust Dorsey Wright Focus 5 ETF"/>
        <s v="Reality Shares Divcon Dividend Defender ETF"/>
        <s v="Reality Shares Divcon Dividend Guard ETF"/>
        <s v="ETRACS S&amp;P 500 VEQTOR Switch ETN"/>
        <s v="CrowdInvest Wisdom ETF"/>
        <s v="Daily Healthcare Bear 3x Shares ETF"/>
        <s v="Direxion Daily Pharmaceutical &amp; Medical Bull 2x Shares ETF"/>
        <s v="Ultra 7-10 Year Treasury ETF"/>
        <s v="Ultra Gold ETF"/>
        <s v="Ultra Real Estate ETF"/>
        <s v="Ultra QQQ ETF"/>
        <s v="Short QQQ ETF"/>
        <s v="Short Dow30 ETF"/>
        <s v="iPath S&amp;P 500 Dynamic VIX ETN"/>
        <s v="UltraPro Short Russell2000 ETF"/>
        <s v="UltraShort Russell2000 ETF"/>
        <s v="Short MSCI Emerging Markets ETF"/>
        <s v="Short Russell2000 ETF"/>
        <s v="UltraShort Gold ETF"/>
        <s v="Short Real Estate ETF"/>
        <s v="Short 7-10 Year Treasury ETF"/>
        <s v="UltraShort 3-7 Year Treasury ETF"/>
        <s v="Direxion Daily S&amp;P 500 Bear 3x Shares ETF"/>
        <s v="UltraShort Dow30 ETF"/>
        <s v="UltraPro Short Dow30 ETF"/>
        <s v="Barclays ETN+ S&amp;P VEQTOR ETN"/>
        <s v="Direxion Daily Healthcare Bull 3x Shares ETF"/>
        <s v="Direxion Daily Mid Cap Bull 3x Shares ETF"/>
        <s v="Direxion Daily Mid Cap Bear 3x Shares ETF"/>
        <s v="Direxion Daily Small Cap Bear 3x Shares ETF"/>
        <s v="Direxion Daily 20+ Year Treasury Bull 3x Shares ETF"/>
        <s v="Daily Real Estate Bull 3x Shares ETF"/>
        <s v="UltraShort Oil &amp; Gas ETF"/>
        <s v="UltraShort Barclays 7-10 Year Treasury ETF"/>
        <s v="PowerShares DB 3x Short 25+ Year Treasury Bond ETN"/>
        <s v="UltraPro Short 20+ Year Treasury ETF"/>
        <s v="Short Oil &amp; Gas ETF"/>
        <s v="UltraPro S&amp;P 500 ETF"/>
        <s v="UltraShort QQQ ETF"/>
        <s v="Direxion Daily S&amp;P 500 Bull 3x Shares ETF"/>
        <s v="Ultra MidCap400 ETF"/>
        <s v="UltraPro Dow30 ETF"/>
        <s v="Short MidCap400 ETF"/>
        <s v="UltraPro Short MidCap400 ETF"/>
        <s v="Direxion Daily Small Cap Bull 3x Shares ETF"/>
        <s v="Direxion Daily Energy Bear 3x Shares ETF"/>
        <s v="Direxion Daily Emerging Markets Bear 3x Shares ETF"/>
        <s v="Direxion Daily Emerging Markets Bull 3x Shares ETF"/>
        <s v="UltraShort MSCI Emerging Markets ETF"/>
        <s v="Ultra Oil &amp; Gas ETF"/>
        <s v="UltraShort Real Estate ETF"/>
        <s v="Ultra 20+ Year Treasury ETF"/>
        <s v="Direxion Daily 7-10 Year Treasury Bear 3x Shares ETF"/>
        <s v="Short SmallCap600 ETF"/>
        <s v="Short Investment Grade Corporate ETF"/>
        <s v="Ultra SmallCap600 ETF"/>
        <s v="UltraPro QQQ ETF"/>
        <s v="UltraPro Short QQQ ETF"/>
        <s v="Direxion Daily Semiconductor Bull 3x Shares ETF"/>
        <s v="UltraPro MidCap400 ETF"/>
        <s v="UltraShort MidCap400 ETF"/>
        <s v="Direxion Daily Real Estate Bear 3x Shares ETF"/>
        <s v="Direxion Daily 7-10 Year Treasury Bull 3x Shares ETF"/>
        <s v="Direxion Daily Semiconductor Bear 3x Shares ETF"/>
        <s v="UltraShort SmallCap600 ETF"/>
        <s v="UltraShort TIPS ETF"/>
        <s v="Direxion Daily Energy Bull 3x Shares ETF"/>
        <s v="Ultra MSCI Emerging Markets ETF"/>
        <s v="Gavekal Knowledge Leaders Emerging Markets ETF"/>
        <s v="PowerShares DB 3x Long 25+ Year Treasury Bond ETN"/>
        <s v="Credit Suisse S&amp;P MLP ETN"/>
        <s v="UltraPro Russell2000 ETF"/>
        <s v="Ultra Russell2000 ETF"/>
        <s v="Ultra Investment Grade Corporate ETF"/>
        <s v="Madrona Forward Domestic ETF"/>
        <s v="VelocityShares 3x Inverse Gold ETN"/>
        <s v="VelocityShares 3x Long Gold ETN"/>
        <s v="FI Enhanced Large Cap Growth ETN"/>
        <s v="Credit Suisse FI Large Cap Growth Enhanced ETN"/>
        <s v="Sit Rising Rate ETF"/>
        <s v="VanEck Vectors CEF Municipal Income ETF"/>
        <s v="PowerShares Global Listed Private Equity Portfolio ETF"/>
        <s v="Global X Junior MLP ETF"/>
        <s v="PIMCO Enhanced Short Maturity Active Exchange-Traded Fund"/>
        <s v="iShares Short Maturity Bond ETF"/>
        <s v="Guggenheim Enhanced Short Duration ETF"/>
        <s v="SPDR SSgA Ultra Short Term Bond ETF"/>
      </sharedItems>
    </cacheField>
    <cacheField name="Expense Ratio" numFmtId="10">
      <sharedItems containsSemiMixedTypes="0" containsString="0" containsNumber="1" minValue="4.0000000000000002E-4" maxValue="2.7799999999999998E-2"/>
    </cacheField>
    <cacheField name="Overall Score Index" numFmtId="0">
      <sharedItems containsMixedTypes="1" containsNumber="1" minValue="2.25" maxValue="4"/>
    </cacheField>
    <cacheField name="Avg. Vol" numFmtId="178">
      <sharedItems containsString="0" containsBlank="1" containsNumber="1" containsInteger="1" minValue="100" maxValue="74885484"/>
    </cacheField>
    <cacheField name="AUM" numFmtId="166">
      <sharedItems containsString="0" containsBlank="1" containsNumber="1" minValue="1175" maxValue="197926924.80000001"/>
    </cacheField>
    <cacheField name="Price" numFmtId="0">
      <sharedItems containsString="0" containsBlank="1" containsNumber="1" minValue="3.33" maxValue="276"/>
    </cacheField>
    <cacheField name="ETFdb Category" numFmtId="0">
      <sharedItems/>
    </cacheField>
    <cacheField name="Inception Date" numFmtId="14">
      <sharedItems containsSemiMixedTypes="0" containsNonDate="0" containsDate="1" containsString="0" minDate="1993-01-22T00:00:00" maxDate="2016-09-08T00:00:00"/>
    </cacheField>
    <cacheField name="Annual Dividend Rate" numFmtId="0">
      <sharedItems containsMixedTypes="1" containsNumber="1" minValue="0" maxValue="5.09"/>
    </cacheField>
    <cacheField name="Dividend Date" numFmtId="0">
      <sharedItems containsDate="1" containsMixedTypes="1" minDate="2008-09-24T00:00:00" maxDate="2016-09-14T00:00:00"/>
    </cacheField>
    <cacheField name="Dividend" numFmtId="0">
      <sharedItems containsMixedTypes="1" containsNumber="1" minValue="0" maxValue="24.31"/>
    </cacheField>
    <cacheField name="Annual Dividend Yield %" numFmtId="0">
      <sharedItems containsMixedTypes="1" containsNumber="1" minValue="0" maxValue="0.21"/>
    </cacheField>
    <cacheField name="Beta" numFmtId="0">
      <sharedItems containsMixedTypes="1" containsNumber="1" minValue="-8.33" maxValue="12.92"/>
    </cacheField>
    <cacheField name="# of Holdings" numFmtId="0">
      <sharedItems containsMixedTypes="1" containsNumber="1" containsInteger="1" minValue="1" maxValue="4075"/>
    </cacheField>
    <cacheField name="% In Top 10" numFmtId="0">
      <sharedItems containsMixedTypes="1" containsNumber="1" minValue="0" maxValue="80.593699999999998"/>
    </cacheField>
    <cacheField name="Liquidity" numFmtId="0">
      <sharedItems/>
    </cacheField>
    <cacheField name="Expenses" numFmtId="0">
      <sharedItems/>
    </cacheField>
    <cacheField name="Performance" numFmtId="0">
      <sharedItems/>
    </cacheField>
    <cacheField name="Volatility" numFmtId="0">
      <sharedItems/>
    </cacheField>
    <cacheField name="ScoreDividend" numFmtId="0">
      <sharedItems/>
    </cacheField>
    <cacheField name="Concentration" numFmtId="0">
      <sharedItems/>
    </cacheField>
    <cacheField name="Overall"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rash Asady" refreshedDate="42631.994419097224" createdVersion="4" refreshedVersion="4" minRefreshableVersion="3" recordCount="19">
  <cacheSource type="worksheet">
    <worksheetSource ref="EP2:FG21" sheet="Database"/>
  </cacheSource>
  <cacheFields count="18">
    <cacheField name="ETF" numFmtId="0">
      <sharedItems containsMixedTypes="1" containsNumber="1" containsInteger="1" minValue="1" maxValue="1" count="19">
        <n v="1"/>
        <s v="MINT"/>
        <s v="EMB"/>
        <s v="IAU"/>
        <s v="VCIT"/>
        <s v="MUB"/>
        <s v="SCHA"/>
        <s v="VEA"/>
        <s v="VYM"/>
        <s v="SCHH"/>
        <s v="SCHM"/>
        <s v="SCHX"/>
        <s v="VWO"/>
        <s v="FENY"/>
        <s v="VNQI"/>
        <s v="VTIP"/>
        <s v="VGLT"/>
        <s v="ITE"/>
        <s v="RF"/>
      </sharedItems>
    </cacheField>
    <cacheField name="Strategice Asset Class" numFmtId="0">
      <sharedItems containsMixedTypes="1" containsNumber="1" containsInteger="1" minValue="2" maxValue="2"/>
    </cacheField>
    <cacheField name="Tactical Asset Class" numFmtId="0">
      <sharedItems containsMixedTypes="1" containsNumber="1" containsInteger="1" minValue="3" maxValue="3" count="13">
        <n v="3"/>
        <s v="Money Market Funds"/>
        <s v="Emerging Markets Fixed Income"/>
        <s v="Gold"/>
        <s v="US Corporate Bonds"/>
        <s v="US Government Bonds"/>
        <s v="US Equities"/>
        <s v="Foreign Developed Equities"/>
        <s v="Dividend"/>
        <s v="Real Estate"/>
        <s v="Emerging Market Equities"/>
        <s v="Natural Resources"/>
        <s v="RF"/>
      </sharedItems>
    </cacheField>
    <cacheField name="3 YR" numFmtId="0">
      <sharedItems containsMixedTypes="1" containsNumber="1" containsInteger="1" minValue="4" maxValue="4"/>
    </cacheField>
    <cacheField name="End Date" numFmtId="0">
      <sharedItems containsSemiMixedTypes="0" containsDate="1" containsString="0" containsMixedTypes="1" minDate="1899-12-31T00:21:04" maxDate="2016-09-17T00:00:00"/>
    </cacheField>
    <cacheField name="Start Date" numFmtId="0">
      <sharedItems containsSemiMixedTypes="0" containsDate="1" containsString="0" containsMixedTypes="1" minDate="1899-12-31T00:25:04" maxDate="2013-10-26T00:00:00"/>
    </cacheField>
    <cacheField name="Avg. Weekly Return" numFmtId="0">
      <sharedItems containsSemiMixedTypes="0" containsString="0" containsNumber="1" minValue="-1.8574107049653101E-4" maxValue="7"/>
    </cacheField>
    <cacheField name="Avg. Annualized" numFmtId="0">
      <sharedItems containsSemiMixedTypes="0" containsString="0" containsNumber="1" minValue="-6.5554326165177423E-2" maxValue="8"/>
    </cacheField>
    <cacheField name="Geometric Return" numFmtId="0">
      <sharedItems containsSemiMixedTypes="0" containsString="0" containsNumber="1" minValue="-2.8963889098032602E-4" maxValue="9"/>
    </cacheField>
    <cacheField name="Geo Annualized" numFmtId="0">
      <sharedItems containsSemiMixedTypes="0" containsString="0" containsNumber="1" minValue="-0.10033563070380269" maxValue="10"/>
    </cacheField>
    <cacheField name="Risk" numFmtId="0">
      <sharedItems containsSemiMixedTypes="0" containsString="0" containsNumber="1" minValue="3.3499045689162817E-4" maxValue="11"/>
    </cacheField>
    <cacheField name="Annualized Vol" numFmtId="0">
      <sharedItems containsSemiMixedTypes="0" containsString="0" containsNumber="1" minValue="2.4156505382277489E-3" maxValue="12"/>
    </cacheField>
    <cacheField name="Sharpe Ratio" numFmtId="0">
      <sharedItems containsSemiMixedTypes="0" containsString="0" containsNumber="1" minValue="8.3648282907216069E-4" maxValue="13"/>
    </cacheField>
    <cacheField name="SR Annualized" numFmtId="0">
      <sharedItems containsSemiMixedTypes="0" containsString="0" containsNumber="1" minValue="4.227558473448368E-2" maxValue="41.814147952839811"/>
    </cacheField>
    <cacheField name="Skew" numFmtId="0">
      <sharedItems containsSemiMixedTypes="0" containsString="0" containsNumber="1" minValue="-0.87582604199185055" maxValue="15"/>
    </cacheField>
    <cacheField name="Kurtosis" numFmtId="0">
      <sharedItems containsSemiMixedTypes="0" containsString="0" containsNumber="1" minValue="0.12231602984435241" maxValue="16"/>
    </cacheField>
    <cacheField name="Risk Profile Upper Bound" numFmtId="0">
      <sharedItems containsString="0" containsBlank="1" containsNumber="1" minValue="1" maxValue="17"/>
    </cacheField>
    <cacheField name="Risk Profile Lower Bound" numFmtId="0">
      <sharedItems containsString="0" containsBlank="1" containsNumber="1" minValue="5.5" maxValue="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
  <r>
    <x v="0"/>
    <n v="-2.3092393399354094E-2"/>
    <n v="0.20066050710491551"/>
    <n v="0"/>
    <n v="6.25E-2"/>
    <n v="0"/>
    <x v="0"/>
    <s v="Alternative Investments"/>
    <x v="0"/>
  </r>
  <r>
    <x v="1"/>
    <n v="1.802373112005462E-2"/>
    <n v="0.15283721042710399"/>
    <n v="0"/>
    <n v="6.25E-2"/>
    <n v="0"/>
    <x v="0"/>
    <s v="Alternative Investments"/>
    <x v="1"/>
  </r>
  <r>
    <x v="2"/>
    <n v="6.1740034566927449E-2"/>
    <n v="7.1144797440512358E-2"/>
    <n v="6.2688558995903392E-6"/>
    <n v="6.25E-2"/>
    <n v="1.7683709317733637E-2"/>
    <x v="1"/>
    <s v="Fixed Income"/>
    <x v="2"/>
  </r>
  <r>
    <x v="3"/>
    <n v="5.9469655397186516E-2"/>
    <n v="5.0734350218681709E-2"/>
    <n v="1.6043580036103277E-5"/>
    <n v="6.25E-2"/>
    <n v="7.1034180020692353E-2"/>
    <x v="2"/>
    <s v="Fixed Income"/>
    <x v="3"/>
  </r>
  <r>
    <x v="4"/>
    <n v="0.1269165134303849"/>
    <n v="0.1466534649784409"/>
    <n v="5.1560559694196291E-4"/>
    <n v="6.25E-2"/>
    <n v="0.15000000028306124"/>
    <x v="3"/>
    <s v="Alternative Investments"/>
    <x v="4"/>
  </r>
  <r>
    <x v="5"/>
    <n v="3.6898248370622388E-2"/>
    <n v="0.13568810564023936"/>
    <n v="0"/>
    <n v="6.25E-2"/>
    <n v="0"/>
    <x v="0"/>
    <s v="Alternative Investments"/>
    <x v="4"/>
  </r>
  <r>
    <x v="6"/>
    <n v="-3.0516113361488406E-3"/>
    <n v="0.33570725285961767"/>
    <n v="0"/>
    <n v="6.25E-2"/>
    <n v="0"/>
    <x v="0"/>
    <s v="Alternative Investments"/>
    <x v="4"/>
  </r>
  <r>
    <x v="7"/>
    <n v="2.2962984719349544E-2"/>
    <n v="0.14419626413156764"/>
    <n v="7.4958489110986415E-4"/>
    <n v="6.25E-2"/>
    <n v="0.18324784098729735"/>
    <x v="4"/>
    <s v="Equities"/>
    <x v="5"/>
  </r>
  <r>
    <x v="8"/>
    <n v="-8.9172573107884068E-3"/>
    <n v="0.19698430929336525"/>
    <n v="1.9280380813512961E-4"/>
    <n v="6.25E-2"/>
    <n v="6.6752159789171636E-2"/>
    <x v="5"/>
    <s v="Equities"/>
    <x v="6"/>
  </r>
  <r>
    <x v="9"/>
    <n v="9.3890914383466528E-2"/>
    <n v="0.11614913668549291"/>
    <n v="9.1455750315815455E-4"/>
    <n v="6.25E-2"/>
    <n v="0.25000000000000178"/>
    <x v="6"/>
    <s v="Equities"/>
    <x v="7"/>
  </r>
  <r>
    <x v="10"/>
    <n v="5.3463148948532657E-2"/>
    <n v="3.4916311420347054E-2"/>
    <n v="-1.5029340643493133E-7"/>
    <n v="6.25E-2"/>
    <n v="1.1282111010262856E-2"/>
    <x v="7"/>
    <s v="Fixed Income"/>
    <x v="8"/>
  </r>
  <r>
    <x v="11"/>
    <n v="5.1834069099101487E-3"/>
    <n v="1.8459442637119537E-2"/>
    <n v="-2.3826192365081887E-19"/>
    <n v="6.25E-2"/>
    <n v="-3.0974077770078983E-15"/>
    <x v="8"/>
    <s v="Fixed Income"/>
    <x v="8"/>
  </r>
  <r>
    <x v="12"/>
    <n v="9.3216380729690407E-2"/>
    <n v="0.14026547564485334"/>
    <n v="4.6317125815827792E-5"/>
    <n v="6.25E-2"/>
    <n v="4.0182677884028732E-2"/>
    <x v="9"/>
    <s v="Equities"/>
    <x v="9"/>
  </r>
  <r>
    <x v="13"/>
    <n v="0.10352600821495583"/>
    <n v="0.12772996362320463"/>
    <n v="1.1090889768838527E-4"/>
    <n v="6.25E-2"/>
    <n v="7.2106897031580297E-2"/>
    <x v="10"/>
    <s v="Equities"/>
    <x v="9"/>
  </r>
  <r>
    <x v="14"/>
    <n v="9.7420201214654778E-2"/>
    <n v="0.12134514226869626"/>
    <n v="8.7257292174999562E-5"/>
    <n v="6.25E-2"/>
    <n v="6.5588061081421359E-2"/>
    <x v="11"/>
    <s v="Equities"/>
    <x v="9"/>
  </r>
  <r>
    <x v="15"/>
    <n v="0.10352600724511807"/>
    <n v="0.12772996375403639"/>
    <n v="1.1095033779808212E-4"/>
    <n v="6.25E-2"/>
    <n v="7.2122364080361878E-2"/>
    <x v="12"/>
    <s v="Equities"/>
    <x v="9"/>
  </r>
  <r>
    <x v="16"/>
    <n v="8.9999999999999998E-4"/>
    <n v="0"/>
    <n v="0"/>
    <n v="0"/>
    <n v="0"/>
    <x v="13"/>
    <s v="Cash"/>
    <x v="10"/>
  </r>
</pivotCacheRecords>
</file>

<file path=xl/pivotCache/pivotCacheRecords2.xml><?xml version="1.0" encoding="utf-8"?>
<pivotCacheRecords xmlns="http://schemas.openxmlformats.org/spreadsheetml/2006/main" xmlns:r="http://schemas.openxmlformats.org/officeDocument/2006/relationships" count="17">
  <r>
    <n v="1"/>
    <x v="0"/>
    <n v="-2.3092393399354094E-2"/>
    <n v="0.20066050710491551"/>
    <n v="0"/>
    <n v="6.25E-2"/>
    <n v="0"/>
    <x v="0"/>
    <x v="0"/>
    <x v="0"/>
    <n v="0"/>
    <n v="0.25"/>
  </r>
  <r>
    <n v="2"/>
    <x v="1"/>
    <n v="1.802373112005462E-2"/>
    <n v="0.15283721042710399"/>
    <n v="0"/>
    <n v="6.25E-2"/>
    <n v="0"/>
    <x v="0"/>
    <x v="0"/>
    <x v="1"/>
    <n v="0"/>
    <n v="0.25"/>
  </r>
  <r>
    <n v="3"/>
    <x v="2"/>
    <n v="6.1740034566927449E-2"/>
    <n v="7.1144797440512358E-2"/>
    <n v="6.2688558995903392E-6"/>
    <n v="6.25E-2"/>
    <n v="1.7683709317733637E-2"/>
    <x v="1"/>
    <x v="1"/>
    <x v="2"/>
    <n v="0"/>
    <n v="0.25"/>
  </r>
  <r>
    <n v="4"/>
    <x v="3"/>
    <n v="5.9469655397186516E-2"/>
    <n v="5.0734350218681709E-2"/>
    <n v="1.6043580036103277E-5"/>
    <n v="6.25E-2"/>
    <n v="7.1034180020692353E-2"/>
    <x v="2"/>
    <x v="1"/>
    <x v="3"/>
    <n v="0"/>
    <n v="0.25"/>
  </r>
  <r>
    <n v="5"/>
    <x v="4"/>
    <n v="0.1269165134303849"/>
    <n v="0.1466534649784409"/>
    <n v="5.1560559694196291E-4"/>
    <n v="6.25E-2"/>
    <n v="0.15000000028306124"/>
    <x v="3"/>
    <x v="0"/>
    <x v="4"/>
    <n v="0"/>
    <n v="0.25"/>
  </r>
  <r>
    <n v="6"/>
    <x v="5"/>
    <n v="3.6898248370622388E-2"/>
    <n v="0.13568810564023936"/>
    <n v="0"/>
    <n v="6.25E-2"/>
    <n v="0"/>
    <x v="0"/>
    <x v="0"/>
    <x v="4"/>
    <n v="0"/>
    <n v="0.25"/>
  </r>
  <r>
    <n v="7"/>
    <x v="6"/>
    <n v="-3.0516113361488406E-3"/>
    <n v="0.33570725285961767"/>
    <n v="0"/>
    <n v="6.25E-2"/>
    <n v="0"/>
    <x v="0"/>
    <x v="0"/>
    <x v="4"/>
    <n v="0"/>
    <n v="0.25"/>
  </r>
  <r>
    <n v="8"/>
    <x v="7"/>
    <n v="2.2962984719349544E-2"/>
    <n v="0.14419626413156764"/>
    <n v="7.4958489110986415E-4"/>
    <n v="6.25E-2"/>
    <n v="0.18324784098729735"/>
    <x v="4"/>
    <x v="2"/>
    <x v="5"/>
    <n v="0"/>
    <n v="0.25"/>
  </r>
  <r>
    <n v="9"/>
    <x v="8"/>
    <n v="-8.9172573107884068E-3"/>
    <n v="0.19698430929336525"/>
    <n v="1.9280380813512961E-4"/>
    <n v="6.25E-2"/>
    <n v="6.6752159789171636E-2"/>
    <x v="5"/>
    <x v="2"/>
    <x v="6"/>
    <n v="0"/>
    <n v="0.25"/>
  </r>
  <r>
    <n v="10"/>
    <x v="9"/>
    <n v="9.3890914383466528E-2"/>
    <n v="0.11614913668549291"/>
    <n v="9.1455750315815455E-4"/>
    <n v="6.25E-2"/>
    <n v="0.25000000000000178"/>
    <x v="6"/>
    <x v="2"/>
    <x v="7"/>
    <n v="0"/>
    <n v="0.25"/>
  </r>
  <r>
    <n v="11"/>
    <x v="10"/>
    <n v="5.3463148948532657E-2"/>
    <n v="3.4916311420347054E-2"/>
    <n v="-1.5029340643493133E-7"/>
    <n v="6.25E-2"/>
    <n v="1.1282111010262856E-2"/>
    <x v="7"/>
    <x v="1"/>
    <x v="8"/>
    <n v="0"/>
    <n v="0.25"/>
  </r>
  <r>
    <n v="12"/>
    <x v="11"/>
    <n v="5.1834069099101487E-3"/>
    <n v="1.8459442637119537E-2"/>
    <n v="-2.3826192365081887E-19"/>
    <n v="6.25E-2"/>
    <n v="-3.0974077770078983E-15"/>
    <x v="8"/>
    <x v="1"/>
    <x v="8"/>
    <n v="0"/>
    <n v="0.25"/>
  </r>
  <r>
    <n v="13"/>
    <x v="12"/>
    <n v="9.3216380729690407E-2"/>
    <n v="0.14026547564485334"/>
    <n v="4.6317125815827792E-5"/>
    <n v="6.25E-2"/>
    <n v="4.0182677884028732E-2"/>
    <x v="9"/>
    <x v="2"/>
    <x v="9"/>
    <n v="0"/>
    <n v="0.25"/>
  </r>
  <r>
    <n v="14"/>
    <x v="13"/>
    <n v="0.10352600821495583"/>
    <n v="0.12772996362320463"/>
    <n v="1.1090889768838527E-4"/>
    <n v="6.25E-2"/>
    <n v="7.2106897031580297E-2"/>
    <x v="10"/>
    <x v="2"/>
    <x v="9"/>
    <n v="0"/>
    <n v="0.25"/>
  </r>
  <r>
    <n v="15"/>
    <x v="14"/>
    <n v="9.7420201214654778E-2"/>
    <n v="0.12134514226869626"/>
    <n v="8.7257292174999562E-5"/>
    <n v="6.25E-2"/>
    <n v="6.5588061081421359E-2"/>
    <x v="11"/>
    <x v="2"/>
    <x v="9"/>
    <n v="0"/>
    <n v="0.25"/>
  </r>
  <r>
    <n v="16"/>
    <x v="15"/>
    <n v="0.10352600724511807"/>
    <n v="0.12772996375403639"/>
    <n v="1.1095033779808212E-4"/>
    <n v="6.25E-2"/>
    <n v="7.2122364080361878E-2"/>
    <x v="12"/>
    <x v="2"/>
    <x v="9"/>
    <n v="0"/>
    <n v="0.25"/>
  </r>
  <r>
    <n v="18"/>
    <x v="16"/>
    <n v="8.9999999999999998E-4"/>
    <n v="0"/>
    <n v="0"/>
    <n v="0"/>
    <n v="0"/>
    <x v="13"/>
    <x v="3"/>
    <x v="10"/>
    <n v="0"/>
    <n v="0"/>
  </r>
</pivotCacheRecords>
</file>

<file path=xl/pivotCache/pivotCacheRecords3.xml><?xml version="1.0" encoding="utf-8"?>
<pivotCacheRecords xmlns="http://schemas.openxmlformats.org/spreadsheetml/2006/main" xmlns:r="http://schemas.openxmlformats.org/officeDocument/2006/relationships" count="742">
  <r>
    <x v="0"/>
    <x v="0"/>
    <x v="0"/>
    <n v="4.0000000000000002E-4"/>
    <n v="4"/>
    <m/>
    <n v="6138212.4000000004"/>
    <n v="50.75"/>
    <s v="Large Cap Blend Equities"/>
    <d v="2009-11-03T00:00:00"/>
    <n v="0.99"/>
    <d v="2016-06-20T00:00:00"/>
    <n v="0.24"/>
    <n v="1.9400000000000001E-2"/>
    <n v="0.99"/>
    <n v="745"/>
    <n v="0.16520000000000001"/>
    <s v="A"/>
    <s v="A+"/>
    <s v="B"/>
    <s v="B+"/>
    <s v="A-"/>
    <s v="A"/>
    <s v="A+"/>
  </r>
  <r>
    <x v="0"/>
    <x v="1"/>
    <x v="1"/>
    <n v="5.0000000000000001E-4"/>
    <n v="3.75"/>
    <m/>
    <n v="50497436.799999997"/>
    <n v="194.66"/>
    <s v="Large Cap Blend Equities"/>
    <d v="2010-09-07T00:00:00"/>
    <n v="3.93"/>
    <d v="2016-09-13T00:00:00"/>
    <n v="0.88"/>
    <n v="2.0199999999999999E-2"/>
    <n v="0.98"/>
    <n v="510"/>
    <n v="0.1772"/>
    <s v="A"/>
    <s v="A"/>
    <s v="B+"/>
    <s v="B"/>
    <s v="A-"/>
    <s v="A-"/>
    <s v="A"/>
  </r>
  <r>
    <x v="1"/>
    <x v="2"/>
    <x v="2"/>
    <n v="6.9999999999999999E-4"/>
    <n v="3.75"/>
    <n v="467246"/>
    <n v="2741660.8"/>
    <n v="41.9"/>
    <s v="Real Estate"/>
    <d v="2011-01-13T00:00:00"/>
    <n v="1.01"/>
    <d v="2016-06-20T00:00:00"/>
    <n v="0.23"/>
    <n v="2.4199999999999999E-2"/>
    <n v="1.69"/>
    <n v="100"/>
    <n v="0.42680000000000001"/>
    <s v="A-"/>
    <s v="A+"/>
    <s v="B+"/>
    <s v="A-"/>
    <s v="B-"/>
    <s v="A-"/>
    <s v="A"/>
  </r>
  <r>
    <x v="0"/>
    <x v="3"/>
    <x v="3"/>
    <n v="6.9999999999999999E-4"/>
    <n v="3.75"/>
    <m/>
    <n v="78013273.599999994"/>
    <n v="214.35"/>
    <s v="Large Cap Blend Equities"/>
    <d v="2000-05-15T00:00:00"/>
    <n v="3.58"/>
    <d v="2016-06-21T00:00:00"/>
    <n v="1"/>
    <n v="1.67E-2"/>
    <n v="0.97"/>
    <n v="507"/>
    <n v="0.17899999999999999"/>
    <s v="A"/>
    <s v="A"/>
    <s v="A-"/>
    <s v="B"/>
    <s v="A"/>
    <s v="A-"/>
    <s v="A"/>
  </r>
  <r>
    <x v="2"/>
    <x v="4"/>
    <x v="4"/>
    <n v="6.9999999999999999E-4"/>
    <n v="3.75"/>
    <m/>
    <n v="2484558"/>
    <n v="42.64"/>
    <s v="Mid Cap Blend Equities"/>
    <d v="2011-01-13T00:00:00"/>
    <n v="0.61"/>
    <d v="2016-06-20T00:00:00"/>
    <n v="0.1"/>
    <n v="1.44E-2"/>
    <n v="1.21"/>
    <n v="487"/>
    <n v="5.5899999999999998E-2"/>
    <s v="A-"/>
    <s v="A+"/>
    <s v="A"/>
    <s v="C+"/>
    <s v="A-"/>
    <s v="A-"/>
    <s v="A"/>
  </r>
  <r>
    <x v="0"/>
    <x v="5"/>
    <x v="5"/>
    <n v="6.9999999999999999E-4"/>
    <n v="3.75"/>
    <m/>
    <n v="2400632"/>
    <n v="44.94"/>
    <s v="Large Cap Value Equities"/>
    <d v="2009-12-11T00:00:00"/>
    <n v="1.18"/>
    <d v="2016-06-20T00:00:00"/>
    <n v="0.28999999999999998"/>
    <n v="2.63E-2"/>
    <n v="1"/>
    <n v="334"/>
    <n v="0.26669999999999999"/>
    <s v="A-"/>
    <s v="A+"/>
    <s v="B-"/>
    <s v="A"/>
    <s v="A-"/>
    <s v="B+"/>
    <s v="A"/>
  </r>
  <r>
    <x v="3"/>
    <x v="6"/>
    <x v="6"/>
    <n v="6.9999999999999999E-4"/>
    <n v="3.75"/>
    <m/>
    <m/>
    <m/>
    <s v="Inflation-Protected Bonds"/>
    <d v="2010-08-05T00:00:00"/>
    <n v="0.15"/>
    <d v="2015-12-29T00:00:00"/>
    <n v="0.15"/>
    <n v="2.5999999999999999E-3"/>
    <n v="0.48"/>
    <n v="38"/>
    <n v="0.43419999999999997"/>
    <s v="B+"/>
    <s v="A+"/>
    <s v="B"/>
    <s v="B+"/>
    <s v="B+"/>
    <s v="B+"/>
    <s v="A"/>
  </r>
  <r>
    <x v="0"/>
    <x v="7"/>
    <x v="7"/>
    <n v="6.9999999999999999E-4"/>
    <n v="3.5"/>
    <m/>
    <n v="2931660"/>
    <n v="54.42"/>
    <s v="Large Cap Growth Equities"/>
    <d v="2009-12-11T00:00:00"/>
    <n v="0.56999999999999995"/>
    <d v="2016-06-20T00:00:00"/>
    <n v="0.15"/>
    <n v="1.0500000000000001E-2"/>
    <n v="1.01"/>
    <n v="414"/>
    <n v="0.25750000000000001"/>
    <s v="A"/>
    <s v="A+"/>
    <s v="B-"/>
    <s v="B"/>
    <s v="B+"/>
    <s v="A"/>
    <s v="A-"/>
  </r>
  <r>
    <x v="4"/>
    <x v="8"/>
    <x v="8"/>
    <n v="8.0000000000000004E-4"/>
    <n v="4"/>
    <n v="304931"/>
    <n v="3713975.2"/>
    <n v="56.02"/>
    <s v="Small Cap Blend Equities"/>
    <d v="2009-11-03T00:00:00"/>
    <n v="0.8"/>
    <d v="2016-06-20T00:00:00"/>
    <n v="0.14000000000000001"/>
    <n v="1.4200000000000001E-2"/>
    <n v="1.32"/>
    <n v="1725"/>
    <n v="2.8199999999999999E-2"/>
    <s v="A"/>
    <s v="A+"/>
    <s v="A-"/>
    <s v="A"/>
    <s v="A"/>
    <s v="A"/>
    <s v="A+"/>
  </r>
  <r>
    <x v="5"/>
    <x v="9"/>
    <x v="9"/>
    <n v="8.0000000000000004E-4"/>
    <n v="3.75"/>
    <n v="1682997"/>
    <n v="6213312"/>
    <n v="28.09"/>
    <s v="Foreign Large Cap Equities"/>
    <d v="2009-11-03T00:00:00"/>
    <n v="0.62"/>
    <d v="2015-12-21T00:00:00"/>
    <n v="0.62"/>
    <n v="2.2100000000000002E-2"/>
    <n v="-1.1599999999999999"/>
    <n v="1223"/>
    <n v="0.1024"/>
    <s v="A"/>
    <s v="A+"/>
    <s v="B+"/>
    <s v="A-"/>
    <s v="B"/>
    <s v="A"/>
    <s v="A"/>
  </r>
  <r>
    <x v="6"/>
    <x v="10"/>
    <x v="10"/>
    <n v="8.0000000000000004E-4"/>
    <n v="3.75"/>
    <n v="203489"/>
    <n v="1204362.5"/>
    <n v="50.76"/>
    <s v="Government Bonds"/>
    <d v="2010-08-05T00:00:00"/>
    <n v="0.4"/>
    <d v="2016-09-01T00:00:00"/>
    <n v="0.03"/>
    <n v="7.7999999999999996E-3"/>
    <n v="-0.1"/>
    <n v="77"/>
    <n v="0.2732"/>
    <s v="A"/>
    <s v="A+"/>
    <s v="A"/>
    <s v="A"/>
    <s v="C"/>
    <s v="B-"/>
    <s v="A"/>
  </r>
  <r>
    <x v="7"/>
    <x v="10"/>
    <x v="10"/>
    <n v="8.0000000000000004E-4"/>
    <n v="3.75"/>
    <m/>
    <m/>
    <m/>
    <s v="Government Bonds"/>
    <d v="2010-08-05T00:00:00"/>
    <n v="0.4"/>
    <d v="2016-09-01T00:00:00"/>
    <n v="0.03"/>
    <n v="7.7999999999999996E-3"/>
    <n v="-0.1"/>
    <n v="77"/>
    <n v="0.2732"/>
    <s v="A"/>
    <s v="A+"/>
    <s v="A"/>
    <s v="A"/>
    <s v="C"/>
    <s v="B-"/>
    <s v="A"/>
  </r>
  <r>
    <x v="4"/>
    <x v="11"/>
    <x v="11"/>
    <n v="8.9999999999999998E-4"/>
    <n v="4"/>
    <n v="390834"/>
    <n v="8576008"/>
    <n v="107.74"/>
    <s v="Small Cap Value Equities"/>
    <d v="2004-01-26T00:00:00"/>
    <n v="2.57"/>
    <d v="2016-06-14T00:00:00"/>
    <n v="0.32"/>
    <n v="2.3800000000000002E-2"/>
    <n v="1.34"/>
    <n v="855"/>
    <n v="5.0700000000000002E-2"/>
    <s v="A"/>
    <s v="A+"/>
    <s v="B"/>
    <s v="A"/>
    <s v="A"/>
    <s v="A"/>
    <s v="A+"/>
  </r>
  <r>
    <x v="4"/>
    <x v="12"/>
    <x v="12"/>
    <n v="8.9999999999999998E-4"/>
    <n v="4"/>
    <n v="169118"/>
    <n v="5058565.2"/>
    <n v="128.75"/>
    <s v="Small Cap Growth Equities"/>
    <d v="2004-01-26T00:00:00"/>
    <n v="1.67"/>
    <d v="2016-06-14T00:00:00"/>
    <n v="0.36"/>
    <n v="1.2999999999999999E-2"/>
    <n v="1.38"/>
    <n v="704"/>
    <n v="5.57E-2"/>
    <s v="A"/>
    <s v="A+"/>
    <s v="B+"/>
    <s v="A"/>
    <s v="A"/>
    <s v="A"/>
    <s v="A+"/>
  </r>
  <r>
    <x v="2"/>
    <x v="13"/>
    <x v="13"/>
    <n v="8.9999999999999998E-4"/>
    <n v="4"/>
    <m/>
    <n v="5720249.2000000002"/>
    <n v="91.32"/>
    <s v="Mid Cap Value Equities"/>
    <d v="2006-08-17T00:00:00"/>
    <n v="2.4900000000000002"/>
    <d v="2016-06-14T00:00:00"/>
    <n v="0.45"/>
    <n v="2.7099999999999999E-2"/>
    <n v="1.24"/>
    <n v="206"/>
    <n v="0.1229"/>
    <s v="A"/>
    <s v="A+"/>
    <s v="B+"/>
    <s v="A-"/>
    <s v="A"/>
    <s v="B+"/>
    <s v="A+"/>
  </r>
  <r>
    <x v="5"/>
    <x v="14"/>
    <x v="14"/>
    <n v="8.9999999999999998E-4"/>
    <n v="3.75"/>
    <n v="8013229"/>
    <n v="35933388.799999997"/>
    <n v="36.46"/>
    <s v="Foreign Large Cap Equities"/>
    <d v="2007-07-20T00:00:00"/>
    <n v="1.19"/>
    <d v="2016-09-13T00:00:00"/>
    <n v="0.18"/>
    <n v="3.27E-2"/>
    <n v="-1.18"/>
    <n v="3764"/>
    <n v="9.1600000000000001E-2"/>
    <s v="A"/>
    <s v="A"/>
    <s v="A-"/>
    <s v="B"/>
    <s v="A-"/>
    <s v="A"/>
    <s v="A"/>
  </r>
  <r>
    <x v="4"/>
    <x v="15"/>
    <x v="15"/>
    <n v="8.9999999999999998E-4"/>
    <n v="3.75"/>
    <n v="644025"/>
    <n v="14479920"/>
    <n v="119.19"/>
    <s v="Small Cap Blend Equities"/>
    <d v="2004-01-26T00:00:00"/>
    <n v="2.19"/>
    <d v="2016-06-14T00:00:00"/>
    <n v="0.3"/>
    <n v="1.84E-2"/>
    <n v="1.34"/>
    <n v="1470"/>
    <n v="2.9000000000000001E-2"/>
    <s v="A"/>
    <s v="A"/>
    <s v="A-"/>
    <s v="A"/>
    <s v="A+"/>
    <s v="A-"/>
    <s v="A"/>
  </r>
  <r>
    <x v="0"/>
    <x v="16"/>
    <x v="16"/>
    <n v="8.9999999999999998E-4"/>
    <n v="3.75"/>
    <m/>
    <n v="197926924.80000001"/>
    <n v="213.15"/>
    <s v="Large Cap Blend Equities"/>
    <d v="1993-01-22T00:00:00"/>
    <n v="4.37"/>
    <d v="2016-06-17T00:00:00"/>
    <n v="1.08"/>
    <n v="2.0500000000000001E-2"/>
    <n v="0.98"/>
    <n v="506"/>
    <n v="0.17910000000000001"/>
    <s v="A+"/>
    <s v="A"/>
    <s v="B+"/>
    <s v="B"/>
    <s v="A-"/>
    <s v="B+"/>
    <s v="A"/>
  </r>
  <r>
    <x v="0"/>
    <x v="17"/>
    <x v="17"/>
    <n v="8.9999999999999998E-4"/>
    <n v="3.75"/>
    <m/>
    <n v="22680336"/>
    <n v="85.29"/>
    <s v="Large Cap Value Equities"/>
    <d v="2004-01-26T00:00:00"/>
    <n v="2.17"/>
    <d v="2016-09-13T00:00:00"/>
    <n v="0.56000000000000005"/>
    <n v="2.53E-2"/>
    <n v="1"/>
    <n v="322"/>
    <n v="0.28189999999999998"/>
    <s v="A"/>
    <s v="A"/>
    <s v="A-"/>
    <s v="B+"/>
    <s v="B+"/>
    <s v="A-"/>
    <s v="A"/>
  </r>
  <r>
    <x v="2"/>
    <x v="18"/>
    <x v="18"/>
    <n v="8.9999999999999998E-4"/>
    <n v="3.75"/>
    <m/>
    <n v="15743524.800000001"/>
    <n v="126.28"/>
    <s v="Mid Cap Blend Equities"/>
    <d v="2004-01-26T00:00:00"/>
    <n v="2.4900000000000002"/>
    <d v="2016-06-14T00:00:00"/>
    <n v="0.47"/>
    <n v="1.9699999999999999E-2"/>
    <n v="1.22"/>
    <n v="347"/>
    <n v="7.6399999999999996E-2"/>
    <s v="A"/>
    <s v="A"/>
    <s v="A-"/>
    <s v="A-"/>
    <s v="A"/>
    <s v="B-"/>
    <s v="A"/>
  </r>
  <r>
    <x v="0"/>
    <x v="19"/>
    <x v="19"/>
    <n v="8.9999999999999998E-4"/>
    <n v="3.75"/>
    <m/>
    <n v="7776409.5999999996"/>
    <n v="97.71"/>
    <s v="Large Cap Blend Equities"/>
    <d v="2004-01-27T00:00:00"/>
    <n v="1.84"/>
    <d v="2016-06-14T00:00:00"/>
    <n v="0.43"/>
    <n v="1.8800000000000001E-2"/>
    <n v="0.98"/>
    <n v="615"/>
    <n v="0.1699"/>
    <s v="A"/>
    <s v="A"/>
    <s v="B+"/>
    <s v="B"/>
    <s v="B+"/>
    <s v="A"/>
    <s v="A"/>
  </r>
  <r>
    <x v="2"/>
    <x v="20"/>
    <x v="20"/>
    <n v="8.9999999999999998E-4"/>
    <n v="3.75"/>
    <m/>
    <n v="3413700"/>
    <n v="103.71"/>
    <s v="Mid Cap Growth Equities"/>
    <d v="2006-08-17T00:00:00"/>
    <n v="1.1100000000000001"/>
    <d v="2016-06-14T00:00:00"/>
    <n v="0.15"/>
    <n v="1.0699999999999999E-2"/>
    <n v="1.24"/>
    <n v="159"/>
    <n v="0.1419"/>
    <s v="A"/>
    <s v="A+"/>
    <s v="A"/>
    <s v="B"/>
    <s v="B+"/>
    <s v="A"/>
    <s v="A"/>
  </r>
  <r>
    <x v="0"/>
    <x v="21"/>
    <x v="21"/>
    <n v="8.9999999999999998E-4"/>
    <n v="3.75"/>
    <m/>
    <n v="921791"/>
    <n v="41.8"/>
    <s v="Large Cap Growth Equities"/>
    <d v="2000-07-24T00:00:00"/>
    <n v="1.1599999999999999"/>
    <d v="2016-07-06T00:00:00"/>
    <n v="0.34"/>
    <n v="2.7699999999999999E-2"/>
    <n v="0.99"/>
    <n v="1770"/>
    <n v="0.23080000000000001"/>
    <s v="A-"/>
    <s v="A"/>
    <s v="B+"/>
    <s v="A"/>
    <s v="B+"/>
    <s v="A+"/>
    <s v="A"/>
  </r>
  <r>
    <x v="6"/>
    <x v="22"/>
    <x v="22"/>
    <n v="8.9999999999999998E-4"/>
    <n v="3.5"/>
    <n v="112086"/>
    <n v="771960"/>
    <n v="55.31"/>
    <s v="Government Bonds"/>
    <d v="2010-08-05T00:00:00"/>
    <n v="0.81"/>
    <d v="2016-09-01T00:00:00"/>
    <n v="0.06"/>
    <n v="1.47E-2"/>
    <n v="0.35"/>
    <n v="93"/>
    <n v="0.20799999999999999"/>
    <s v="B+"/>
    <s v="A"/>
    <s v="B+"/>
    <s v="B+"/>
    <s v="B-"/>
    <s v="B+"/>
    <s v="A-"/>
  </r>
  <r>
    <x v="0"/>
    <x v="23"/>
    <x v="23"/>
    <n v="8.9999999999999998E-4"/>
    <n v="3.5"/>
    <m/>
    <n v="21404707.199999999"/>
    <n v="109.97"/>
    <s v="Large Cap Growth Equities"/>
    <d v="2004-01-26T00:00:00"/>
    <n v="1.43"/>
    <d v="2016-09-13T00:00:00"/>
    <n v="0.38"/>
    <n v="1.3100000000000001E-2"/>
    <n v="1.05"/>
    <n v="335"/>
    <n v="0.25580000000000003"/>
    <s v="A"/>
    <s v="A"/>
    <s v="B"/>
    <s v="B+"/>
    <s v="A-"/>
    <s v="A"/>
    <s v="A-"/>
  </r>
  <r>
    <x v="0"/>
    <x v="24"/>
    <x v="24"/>
    <n v="8.9999999999999998E-4"/>
    <n v="3.5"/>
    <m/>
    <n v="1143392.3"/>
    <n v="42.91"/>
    <s v="Large Cap Blend Equities"/>
    <d v="2015-09-17T00:00:00"/>
    <n v="0.5"/>
    <d v="2016-06-23T00:00:00"/>
    <n v="0.18"/>
    <n v="1.1599999999999999E-2"/>
    <n v="0.99"/>
    <n v="430"/>
    <n v="0.13539999999999999"/>
    <s v="A-"/>
    <s v="A"/>
    <s v="n/a"/>
    <s v="A-"/>
    <s v="C+"/>
    <s v="n/a"/>
    <s v="A-"/>
  </r>
  <r>
    <x v="0"/>
    <x v="25"/>
    <x v="25"/>
    <n v="8.9999999999999998E-4"/>
    <n v="3.5"/>
    <m/>
    <n v="805317.5"/>
    <n v="45.24"/>
    <s v="Large Cap Value Equities"/>
    <d v="2000-07-24T00:00:00"/>
    <n v="3.2"/>
    <d v="2016-07-06T00:00:00"/>
    <n v="0.83"/>
    <n v="7.0499999999999993E-2"/>
    <n v="1.1000000000000001"/>
    <n v="2044"/>
    <n v="0.21890000000000001"/>
    <s v="B-"/>
    <s v="A"/>
    <s v="B+"/>
    <s v="A-"/>
    <s v="B"/>
    <s v="n/a"/>
    <s v="A-"/>
  </r>
  <r>
    <x v="8"/>
    <x v="22"/>
    <x v="22"/>
    <n v="8.9999999999999998E-4"/>
    <n v="3.5"/>
    <m/>
    <m/>
    <m/>
    <s v="Government Bonds"/>
    <d v="2010-08-05T00:00:00"/>
    <n v="0.81"/>
    <d v="2016-09-01T00:00:00"/>
    <n v="0.06"/>
    <n v="1.47E-2"/>
    <n v="0.35"/>
    <n v="93"/>
    <n v="0.20799999999999999"/>
    <s v="B+"/>
    <s v="A"/>
    <s v="B+"/>
    <s v="B+"/>
    <s v="B-"/>
    <s v="B+"/>
    <s v="A-"/>
  </r>
  <r>
    <x v="9"/>
    <x v="26"/>
    <x v="26"/>
    <n v="1E-3"/>
    <n v="4"/>
    <n v="955034"/>
    <n v="15306603.199999999"/>
    <n v="70.83"/>
    <s v="Large Cap Value Equities"/>
    <d v="2006-11-10T00:00:00"/>
    <n v="2.14"/>
    <d v="2016-09-13T00:00:00"/>
    <n v="0.48"/>
    <n v="3.0099999999999998E-2"/>
    <n v="0.99"/>
    <n v="428"/>
    <n v="0.32050000000000001"/>
    <s v="A"/>
    <s v="A"/>
    <s v="B+"/>
    <s v="A"/>
    <s v="A-"/>
    <s v="A-"/>
    <s v="A+"/>
  </r>
  <r>
    <x v="6"/>
    <x v="27"/>
    <x v="27"/>
    <n v="1E-3"/>
    <n v="4"/>
    <n v="57398"/>
    <n v="457581.1"/>
    <n v="61.13"/>
    <s v="Government Bonds"/>
    <d v="2007-05-23T00:00:00"/>
    <n v="0.44"/>
    <d v="2016-09-01T00:00:00"/>
    <n v="0.06"/>
    <n v="7.1000000000000004E-3"/>
    <n v="0.26"/>
    <n v="204"/>
    <n v="0.1651"/>
    <s v="B-"/>
    <s v="A"/>
    <s v="A-"/>
    <s v="A"/>
    <s v="B+"/>
    <s v="A+"/>
    <s v="A+"/>
  </r>
  <r>
    <x v="0"/>
    <x v="26"/>
    <x v="26"/>
    <n v="1E-3"/>
    <n v="4"/>
    <m/>
    <n v="15306603.199999999"/>
    <n v="70.83"/>
    <s v="Large Cap Value Equities"/>
    <d v="2006-11-10T00:00:00"/>
    <n v="2.14"/>
    <d v="2016-09-13T00:00:00"/>
    <n v="0.48"/>
    <n v="3.0099999999999998E-2"/>
    <n v="0.99"/>
    <n v="428"/>
    <n v="0.32050000000000001"/>
    <s v="A"/>
    <s v="A"/>
    <s v="B+"/>
    <s v="A"/>
    <s v="A-"/>
    <s v="A-"/>
    <s v="A+"/>
  </r>
  <r>
    <x v="2"/>
    <x v="28"/>
    <x v="28"/>
    <n v="1E-3"/>
    <n v="4"/>
    <m/>
    <n v="3908964.8"/>
    <n v="88.52"/>
    <s v="Mid Cap Blend Equities"/>
    <d v="2001-12-27T00:00:00"/>
    <n v="1.23"/>
    <d v="2016-09-13T00:00:00"/>
    <n v="0.31"/>
    <n v="1.3899999999999999E-2"/>
    <n v="1.3"/>
    <n v="3255"/>
    <n v="5.2200000000000003E-2"/>
    <s v="A-"/>
    <s v="A"/>
    <s v="A"/>
    <s v="B-"/>
    <s v="A"/>
    <s v="A+"/>
    <s v="A+"/>
  </r>
  <r>
    <x v="8"/>
    <x v="27"/>
    <x v="27"/>
    <n v="1E-3"/>
    <n v="4"/>
    <m/>
    <m/>
    <m/>
    <s v="Government Bonds"/>
    <d v="2007-05-23T00:00:00"/>
    <n v="0.44"/>
    <d v="2016-09-01T00:00:00"/>
    <n v="0.06"/>
    <n v="7.1000000000000004E-3"/>
    <n v="0.26"/>
    <n v="204"/>
    <n v="0.1651"/>
    <s v="B-"/>
    <s v="A"/>
    <s v="A-"/>
    <s v="A"/>
    <s v="B+"/>
    <s v="A+"/>
    <s v="A+"/>
  </r>
  <r>
    <x v="9"/>
    <x v="29"/>
    <x v="29"/>
    <n v="1E-3"/>
    <n v="3.75"/>
    <n v="750091"/>
    <n v="21945880"/>
    <n v="82.33"/>
    <s v="Large Cap Value Equities"/>
    <d v="2006-04-21T00:00:00"/>
    <n v="1.72"/>
    <d v="2016-09-13T00:00:00"/>
    <n v="0.39"/>
    <n v="2.0899999999999998E-2"/>
    <n v="0.98"/>
    <n v="188"/>
    <n v="0.30990000000000001"/>
    <s v="A"/>
    <s v="A"/>
    <s v="B"/>
    <s v="B+"/>
    <s v="B+"/>
    <s v="B"/>
    <s v="A"/>
  </r>
  <r>
    <x v="0"/>
    <x v="29"/>
    <x v="29"/>
    <n v="1E-3"/>
    <n v="3.75"/>
    <m/>
    <n v="21945880"/>
    <n v="82.33"/>
    <s v="Large Cap Value Equities"/>
    <d v="2006-04-21T00:00:00"/>
    <n v="1.72"/>
    <d v="2016-09-13T00:00:00"/>
    <n v="0.39"/>
    <n v="2.0899999999999998E-2"/>
    <n v="0.98"/>
    <n v="188"/>
    <n v="0.30990000000000001"/>
    <s v="A"/>
    <s v="A"/>
    <s v="B"/>
    <s v="B+"/>
    <s v="B+"/>
    <s v="B"/>
    <s v="A"/>
  </r>
  <r>
    <x v="6"/>
    <x v="30"/>
    <x v="30"/>
    <n v="1E-3"/>
    <n v="3.5"/>
    <n v="56265"/>
    <n v="139978"/>
    <n v="30.46"/>
    <s v="Government Bonds"/>
    <d v="2011-11-30T00:00:00"/>
    <n v="0.16"/>
    <d v="2016-09-01T00:00:00"/>
    <n v="0.02"/>
    <n v="5.3E-3"/>
    <n v="0.18"/>
    <n v="150"/>
    <n v="0.23230000000000001"/>
    <s v="B-"/>
    <s v="A"/>
    <s v="A"/>
    <s v="A-"/>
    <s v="C+"/>
    <s v="A"/>
    <s v="A-"/>
  </r>
  <r>
    <x v="7"/>
    <x v="30"/>
    <x v="30"/>
    <n v="1E-3"/>
    <n v="3.5"/>
    <m/>
    <m/>
    <m/>
    <s v="Government Bonds"/>
    <d v="2011-11-30T00:00:00"/>
    <n v="0.16"/>
    <d v="2016-09-01T00:00:00"/>
    <n v="0.02"/>
    <n v="5.3E-3"/>
    <n v="0.18"/>
    <n v="150"/>
    <n v="0.23230000000000001"/>
    <s v="B-"/>
    <s v="A"/>
    <s v="A"/>
    <s v="A-"/>
    <s v="C+"/>
    <s v="A"/>
    <s v="A-"/>
  </r>
  <r>
    <x v="3"/>
    <x v="31"/>
    <x v="31"/>
    <n v="1E-3"/>
    <n v="3.5"/>
    <m/>
    <m/>
    <m/>
    <s v="Inflation-Protected Bonds"/>
    <d v="2010-03-12T00:00:00"/>
    <s v="n/a"/>
    <d v="2014-09-02T00:00:00"/>
    <n v="0.09"/>
    <n v="8.9999999999999998E-4"/>
    <n v="0.26"/>
    <n v="16"/>
    <n v="0.87019999999999997"/>
    <s v="B"/>
    <s v="B+"/>
    <s v="A-"/>
    <s v="A+"/>
    <s v="B-"/>
    <s v="B"/>
    <s v="A-"/>
  </r>
  <r>
    <x v="3"/>
    <x v="32"/>
    <x v="32"/>
    <n v="1E-3"/>
    <n v="3.5"/>
    <m/>
    <m/>
    <m/>
    <s v="Inflation-Protected Bonds"/>
    <d v="2012-10-16T00:00:00"/>
    <s v="n/a"/>
    <d v="2014-12-18T00:00:00"/>
    <n v="0.4"/>
    <n v="8.2000000000000007E-3"/>
    <n v="0.18"/>
    <n v="16"/>
    <n v="0.71909999999999996"/>
    <s v="A-"/>
    <s v="A"/>
    <s v="n/a"/>
    <s v="A"/>
    <s v="C+"/>
    <s v="B-"/>
    <s v="A-"/>
  </r>
  <r>
    <x v="0"/>
    <x v="33"/>
    <x v="33"/>
    <n v="1E-3"/>
    <n v="3.25"/>
    <m/>
    <n v="15873"/>
    <n v="24.42"/>
    <s v="Large Cap Blend Equities"/>
    <d v="2015-05-12T00:00:00"/>
    <n v="0.43"/>
    <d v="2016-06-14T00:00:00"/>
    <n v="0.1"/>
    <n v="1.7399999999999999E-2"/>
    <n v="0.81"/>
    <n v="501"/>
    <n v="0.19900000000000001"/>
    <s v="B"/>
    <s v="A"/>
    <s v="n/a"/>
    <s v="B+"/>
    <s v="B-"/>
    <s v="n/a"/>
    <s v="B+"/>
  </r>
  <r>
    <x v="6"/>
    <x v="34"/>
    <x v="34"/>
    <n v="1E-3"/>
    <n v="3"/>
    <n v="135322"/>
    <n v="554760"/>
    <n v="77.400000000000006"/>
    <s v="Government Bonds"/>
    <d v="2007-05-23T00:00:00"/>
    <n v="1.05"/>
    <d v="2016-09-01T00:00:00"/>
    <n v="0.15"/>
    <n v="1.3599999999999999E-2"/>
    <n v="1.18"/>
    <n v="47"/>
    <n v="0.44059999999999999"/>
    <s v="B"/>
    <s v="A"/>
    <s v="C+"/>
    <s v="B-"/>
    <s v="A-"/>
    <s v="B"/>
    <s v="B"/>
  </r>
  <r>
    <x v="10"/>
    <x v="34"/>
    <x v="34"/>
    <n v="1E-3"/>
    <n v="3"/>
    <m/>
    <m/>
    <m/>
    <s v="Government Bonds"/>
    <d v="2007-05-23T00:00:00"/>
    <n v="1.05"/>
    <d v="2016-09-01T00:00:00"/>
    <n v="0.15"/>
    <n v="1.3599999999999999E-2"/>
    <n v="1.18"/>
    <n v="47"/>
    <n v="0.44059999999999999"/>
    <s v="B"/>
    <s v="A"/>
    <s v="C+"/>
    <s v="B-"/>
    <s v="A-"/>
    <s v="B"/>
    <s v="B"/>
  </r>
  <r>
    <x v="0"/>
    <x v="35"/>
    <x v="35"/>
    <n v="1.1000000000000001E-3"/>
    <n v="3.5"/>
    <m/>
    <n v="99980"/>
    <n v="99.93"/>
    <s v="Large Cap Blend Equities"/>
    <d v="2015-11-08T00:00:00"/>
    <n v="2"/>
    <d v="2016-06-17T00:00:00"/>
    <n v="0.5"/>
    <n v="0.02"/>
    <n v="1.04"/>
    <n v="1001"/>
    <n v="0.15959999999999999"/>
    <s v="B-"/>
    <s v="A"/>
    <s v="B"/>
    <s v="A-"/>
    <s v="B+"/>
    <s v="n/a"/>
    <s v="A-"/>
  </r>
  <r>
    <x v="4"/>
    <x v="36"/>
    <x v="36"/>
    <n v="1.1000000000000001E-3"/>
    <n v="3.25"/>
    <n v="2194"/>
    <n v="66688"/>
    <n v="83.05"/>
    <s v="Small Cap Growth Equities"/>
    <d v="2005-11-08T00:00:00"/>
    <n v="1.59"/>
    <d v="2016-06-17T00:00:00"/>
    <n v="0.33"/>
    <n v="1.9099999999999999E-2"/>
    <n v="1.72"/>
    <n v="2289"/>
    <n v="4.87E-2"/>
    <s v="B-"/>
    <s v="A"/>
    <s v="C+"/>
    <s v="A"/>
    <s v="A"/>
    <s v="n/a"/>
    <s v="B+"/>
  </r>
  <r>
    <x v="1"/>
    <x v="37"/>
    <x v="37"/>
    <n v="1.1999999999999999E-3"/>
    <s v="n/a"/>
    <n v="121628"/>
    <n v="210144"/>
    <n v="23.98"/>
    <s v="Real Estate"/>
    <d v="2015-02-02T00:00:00"/>
    <n v="0.92"/>
    <d v="2016-06-17T00:00:00"/>
    <n v="0.19"/>
    <n v="3.85E-2"/>
    <n v="1.65"/>
    <n v="202"/>
    <n v="0.31680000000000003"/>
    <s v="n/a"/>
    <s v="A"/>
    <s v="n/a"/>
    <s v="n/a"/>
    <s v="n/a"/>
    <s v="A+"/>
    <s v="n/a"/>
  </r>
  <r>
    <x v="9"/>
    <x v="38"/>
    <x v="38"/>
    <n v="1.1999999999999999E-3"/>
    <s v="n/a"/>
    <n v="17394"/>
    <n v="42125"/>
    <n v="33.57"/>
    <s v="Large Cap Blend Equities"/>
    <d v="2015-10-21T00:00:00"/>
    <n v="0.93"/>
    <d v="2016-06-17T00:00:00"/>
    <n v="0.33"/>
    <n v="2.7699999999999999E-2"/>
    <n v="1.45"/>
    <n v="81"/>
    <n v="0.14169999999999999"/>
    <s v="B+"/>
    <s v="A"/>
    <s v="n/a"/>
    <s v="n/a"/>
    <s v="B-"/>
    <s v="n/a"/>
    <s v="n/a"/>
  </r>
  <r>
    <x v="4"/>
    <x v="39"/>
    <x v="39"/>
    <n v="1.1999999999999999E-3"/>
    <s v="n/a"/>
    <n v="5883"/>
    <n v="92859"/>
    <n v="71.5"/>
    <s v="Small Cap Blend Equities"/>
    <d v="2013-07-08T00:00:00"/>
    <n v="1.1299999999999999"/>
    <d v="2016-06-17T00:00:00"/>
    <n v="0.3"/>
    <n v="1.5800000000000002E-2"/>
    <n v="-1.31"/>
    <n v="1875"/>
    <n v="4.19E-2"/>
    <s v="n/a"/>
    <s v="A"/>
    <s v="n/a"/>
    <s v="n/a"/>
    <s v="n/a"/>
    <s v="n/a"/>
    <s v="n/a"/>
  </r>
  <r>
    <x v="0"/>
    <x v="38"/>
    <x v="38"/>
    <n v="1.1999999999999999E-3"/>
    <s v="n/a"/>
    <m/>
    <n v="42125"/>
    <n v="33.57"/>
    <s v="Large Cap Blend Equities"/>
    <d v="2015-10-21T00:00:00"/>
    <n v="0.93"/>
    <d v="2016-06-17T00:00:00"/>
    <n v="0.33"/>
    <n v="2.7699999999999999E-2"/>
    <n v="1.45"/>
    <n v="81"/>
    <n v="0.14169999999999999"/>
    <s v="B+"/>
    <s v="A"/>
    <s v="n/a"/>
    <s v="n/a"/>
    <s v="B-"/>
    <s v="n/a"/>
    <s v="n/a"/>
  </r>
  <r>
    <x v="1"/>
    <x v="40"/>
    <x v="40"/>
    <n v="1.1999999999999999E-3"/>
    <n v="4"/>
    <n v="3948314"/>
    <n v="33897788.799999997"/>
    <n v="84.61"/>
    <s v="Real Estate"/>
    <d v="2004-09-23T00:00:00"/>
    <n v="3.38"/>
    <d v="2016-09-13T00:00:00"/>
    <n v="0.6"/>
    <n v="4.0099999999999997E-2"/>
    <n v="1.7"/>
    <n v="152"/>
    <n v="0.34739999999999999"/>
    <s v="A"/>
    <s v="A"/>
    <s v="A-"/>
    <s v="B+"/>
    <s v="A-"/>
    <s v="A"/>
    <s v="A+"/>
  </r>
  <r>
    <x v="5"/>
    <x v="41"/>
    <x v="41"/>
    <n v="1.1999999999999999E-3"/>
    <n v="4"/>
    <n v="2202872"/>
    <n v="12387600"/>
    <n v="53.84"/>
    <s v="Foreign Large Cap Equities"/>
    <d v="2012-10-23T00:00:00"/>
    <n v="1.43"/>
    <d v="2016-06-22T00:00:00"/>
    <n v="1"/>
    <n v="2.64E-2"/>
    <n v="-1.1499999999999999"/>
    <n v="2569"/>
    <n v="0.10059999999999999"/>
    <s v="A"/>
    <s v="A"/>
    <s v="n/a"/>
    <s v="B+"/>
    <s v="B+"/>
    <s v="A"/>
    <s v="A+"/>
  </r>
  <r>
    <x v="11"/>
    <x v="42"/>
    <x v="42"/>
    <n v="1.1999999999999999E-3"/>
    <n v="4"/>
    <n v="806669"/>
    <n v="10041304"/>
    <n v="88.73"/>
    <s v="Corporate Bonds"/>
    <d v="2009-11-23T00:00:00"/>
    <n v="2.6"/>
    <d v="2016-09-01T00:00:00"/>
    <n v="0.24"/>
    <n v="2.93E-2"/>
    <n v="0.44"/>
    <n v="1762"/>
    <n v="4.0300000000000002E-2"/>
    <s v="A"/>
    <s v="B+"/>
    <s v="A"/>
    <s v="B+"/>
    <s v="A-"/>
    <s v="A"/>
    <s v="A+"/>
  </r>
  <r>
    <x v="12"/>
    <x v="43"/>
    <x v="43"/>
    <n v="1.1999999999999999E-3"/>
    <n v="4"/>
    <n v="174175"/>
    <n v="418864.5"/>
    <n v="18.940000000000001"/>
    <s v="Energy Equities"/>
    <d v="2013-10-24T00:00:00"/>
    <n v="0.5"/>
    <d v="2016-06-17T00:00:00"/>
    <n v="0.12"/>
    <n v="2.63E-2"/>
    <n v="2.12"/>
    <n v="127"/>
    <n v="0.65410000000000001"/>
    <s v="B+"/>
    <s v="A+"/>
    <s v="n/a"/>
    <s v="A"/>
    <s v="B+"/>
    <s v="n/a"/>
    <s v="A+"/>
  </r>
  <r>
    <x v="0"/>
    <x v="44"/>
    <x v="44"/>
    <n v="1.1999999999999999E-3"/>
    <n v="4"/>
    <m/>
    <n v="3426696"/>
    <n v="135.79"/>
    <s v="Consumer Staples Equities"/>
    <d v="2004-01-26T00:00:00"/>
    <n v="4.6900000000000004"/>
    <d v="2016-06-21T00:00:00"/>
    <n v="0.76"/>
    <n v="3.44E-2"/>
    <n v="1.17"/>
    <n v="101"/>
    <n v="0.58020000000000005"/>
    <s v="A-"/>
    <s v="A"/>
    <s v="B+"/>
    <s v="A+"/>
    <s v="A+"/>
    <s v="A-"/>
    <s v="A+"/>
  </r>
  <r>
    <x v="11"/>
    <x v="45"/>
    <x v="45"/>
    <n v="1.1999999999999999E-3"/>
    <n v="3.75"/>
    <n v="1336128"/>
    <n v="14263892.800000001"/>
    <n v="80.56"/>
    <s v="Corporate Bonds"/>
    <d v="2009-11-23T00:00:00"/>
    <n v="1.52"/>
    <d v="2016-09-01T00:00:00"/>
    <n v="0.14000000000000001"/>
    <n v="1.89E-2"/>
    <n v="-0.2"/>
    <n v="2065"/>
    <n v="2.8799999999999999E-2"/>
    <s v="A"/>
    <s v="A-"/>
    <s v="A-"/>
    <s v="A"/>
    <s v="B-"/>
    <s v="A"/>
    <s v="A"/>
  </r>
  <r>
    <x v="11"/>
    <x v="46"/>
    <x v="46"/>
    <n v="1.1999999999999999E-3"/>
    <n v="3.75"/>
    <n v="276868"/>
    <n v="1458854"/>
    <n v="34.72"/>
    <s v="Corporate Bonds"/>
    <d v="2009-02-10T00:00:00"/>
    <n v="0.53"/>
    <d v="2016-09-01T00:00:00"/>
    <n v="0.08"/>
    <n v="1.54E-2"/>
    <n v="0.33"/>
    <n v="3361"/>
    <n v="2.4899999999999999E-2"/>
    <s v="A-"/>
    <s v="A-"/>
    <s v="A"/>
    <s v="B+"/>
    <s v="B"/>
    <s v="A"/>
    <s v="A"/>
  </r>
  <r>
    <x v="12"/>
    <x v="47"/>
    <x v="47"/>
    <n v="1.1999999999999999E-3"/>
    <n v="3.75"/>
    <n v="272838"/>
    <n v="3908978.8"/>
    <n v="93.17"/>
    <s v="Energy Equities"/>
    <d v="2004-09-23T00:00:00"/>
    <n v="3.86"/>
    <d v="2016-06-21T00:00:00"/>
    <n v="0.54"/>
    <n v="4.0899999999999999E-2"/>
    <n v="-2.17"/>
    <n v="137"/>
    <n v="0.62870000000000004"/>
    <s v="A-"/>
    <s v="A"/>
    <s v="B"/>
    <s v="A-"/>
    <s v="A"/>
    <s v="A"/>
    <s v="A"/>
  </r>
  <r>
    <x v="6"/>
    <x v="48"/>
    <x v="48"/>
    <n v="1.1999999999999999E-3"/>
    <n v="3.75"/>
    <n v="144263"/>
    <n v="898452.1"/>
    <n v="61.15"/>
    <s v="Government Bonds"/>
    <d v="2009-11-23T00:00:00"/>
    <n v="0.43"/>
    <d v="2016-08-01T00:00:00"/>
    <n v="0.04"/>
    <n v="7.1000000000000004E-3"/>
    <n v="0.12"/>
    <n v="140"/>
    <n v="0.19800000000000001"/>
    <s v="A-"/>
    <s v="A-"/>
    <s v="A"/>
    <s v="A"/>
    <s v="C+"/>
    <s v="A"/>
    <s v="A"/>
  </r>
  <r>
    <x v="6"/>
    <x v="49"/>
    <x v="49"/>
    <n v="1.1999999999999999E-3"/>
    <n v="3.75"/>
    <n v="108306"/>
    <n v="891519"/>
    <n v="66.400000000000006"/>
    <s v="Government Bonds"/>
    <d v="2009-11-23T00:00:00"/>
    <n v="0.95"/>
    <d v="2016-09-01T00:00:00"/>
    <n v="0.08"/>
    <n v="1.43E-2"/>
    <n v="0.35"/>
    <n v="163"/>
    <n v="0.22020000000000001"/>
    <s v="B+"/>
    <s v="A"/>
    <s v="B+"/>
    <s v="B+"/>
    <s v="A-"/>
    <s v="A"/>
    <s v="A"/>
  </r>
  <r>
    <x v="0"/>
    <x v="50"/>
    <x v="50"/>
    <n v="1.1999999999999999E-3"/>
    <n v="3.75"/>
    <m/>
    <n v="703410.5"/>
    <n v="105.13"/>
    <s v="Large Cap Growth Equities"/>
    <d v="2010-09-16T00:00:00"/>
    <n v="1.5"/>
    <d v="2016-06-21T00:00:00"/>
    <n v="0.36"/>
    <n v="1.43E-2"/>
    <n v="0.97"/>
    <n v="607"/>
    <n v="0.23769999999999999"/>
    <s v="B"/>
    <s v="A"/>
    <s v="A-"/>
    <s v="A"/>
    <s v="A-"/>
    <s v="A"/>
    <s v="A"/>
  </r>
  <r>
    <x v="0"/>
    <x v="51"/>
    <x v="51"/>
    <n v="1.1999999999999999E-3"/>
    <n v="3.75"/>
    <m/>
    <n v="677611.3"/>
    <n v="97.74"/>
    <s v="Large Cap Blend Equities"/>
    <d v="2010-09-20T00:00:00"/>
    <n v="1.84"/>
    <d v="2016-06-21T00:00:00"/>
    <n v="0.44"/>
    <n v="1.8800000000000001E-2"/>
    <n v="1.03"/>
    <n v="1005"/>
    <n v="0.1585"/>
    <s v="A-"/>
    <s v="A"/>
    <s v="B"/>
    <s v="B+"/>
    <s v="B+"/>
    <s v="A+"/>
    <s v="A"/>
  </r>
  <r>
    <x v="0"/>
    <x v="52"/>
    <x v="52"/>
    <n v="1.1999999999999999E-3"/>
    <n v="3.75"/>
    <m/>
    <n v="669065.5"/>
    <n v="90.96"/>
    <s v="Large Cap Value Equities"/>
    <d v="2010-09-16T00:00:00"/>
    <n v="2.15"/>
    <d v="2016-06-21T00:00:00"/>
    <n v="0.5"/>
    <n v="2.35E-2"/>
    <n v="1.0900000000000001"/>
    <n v="693"/>
    <n v="0.23910000000000001"/>
    <s v="B"/>
    <s v="A"/>
    <s v="B+"/>
    <s v="A-"/>
    <s v="B+"/>
    <s v="A"/>
    <s v="A"/>
  </r>
  <r>
    <x v="8"/>
    <x v="49"/>
    <x v="49"/>
    <n v="1.1999999999999999E-3"/>
    <n v="3.75"/>
    <m/>
    <m/>
    <m/>
    <s v="Government Bonds"/>
    <d v="2009-11-23T00:00:00"/>
    <n v="0.95"/>
    <d v="2016-09-01T00:00:00"/>
    <n v="0.08"/>
    <n v="1.43E-2"/>
    <n v="0.35"/>
    <n v="163"/>
    <n v="0.22020000000000001"/>
    <s v="B+"/>
    <s v="A"/>
    <s v="B+"/>
    <s v="B+"/>
    <s v="A-"/>
    <s v="A"/>
    <s v="A"/>
  </r>
  <r>
    <x v="7"/>
    <x v="48"/>
    <x v="48"/>
    <n v="1.1999999999999999E-3"/>
    <n v="3.75"/>
    <m/>
    <m/>
    <m/>
    <s v="Government Bonds"/>
    <d v="2009-11-23T00:00:00"/>
    <n v="0.43"/>
    <d v="2016-08-01T00:00:00"/>
    <n v="0.04"/>
    <n v="7.1000000000000004E-3"/>
    <n v="0.12"/>
    <n v="140"/>
    <n v="0.19800000000000001"/>
    <s v="A-"/>
    <s v="A-"/>
    <s v="A"/>
    <s v="A"/>
    <s v="C+"/>
    <s v="A"/>
    <s v="A"/>
  </r>
  <r>
    <x v="11"/>
    <x v="53"/>
    <x v="53"/>
    <n v="1.1999999999999999E-3"/>
    <n v="3.5"/>
    <n v="608311"/>
    <n v="3976602"/>
    <n v="30.72"/>
    <s v="Corporate Bonds"/>
    <d v="2009-12-16T00:00:00"/>
    <n v="0.28000000000000003"/>
    <d v="2016-09-01T00:00:00"/>
    <n v="0.04"/>
    <n v="9.1000000000000004E-3"/>
    <n v="0.13"/>
    <n v="1092"/>
    <n v="4.7800000000000002E-2"/>
    <s v="A"/>
    <s v="A-"/>
    <s v="B"/>
    <s v="A"/>
    <s v="C+"/>
    <s v="A"/>
    <s v="A-"/>
  </r>
  <r>
    <x v="9"/>
    <x v="54"/>
    <x v="54"/>
    <n v="1.1999999999999999E-3"/>
    <n v="3.5"/>
    <n v="553942"/>
    <n v="6373011.5999999996"/>
    <n v="80.400000000000006"/>
    <s v="Large Cap Value Equities"/>
    <d v="2011-03-29T00:00:00"/>
    <n v="2.79"/>
    <d v="2016-06-21T00:00:00"/>
    <n v="0.68"/>
    <n v="3.4700000000000002E-2"/>
    <n v="1.06"/>
    <n v="77"/>
    <n v="0.58220000000000005"/>
    <s v="A"/>
    <s v="A"/>
    <s v="C"/>
    <s v="A"/>
    <s v="A"/>
    <s v="C+"/>
    <s v="A-"/>
  </r>
  <r>
    <x v="6"/>
    <x v="55"/>
    <x v="55"/>
    <n v="1.1999999999999999E-3"/>
    <n v="3.5"/>
    <n v="144897"/>
    <n v="531940.1"/>
    <n v="82.5"/>
    <s v="Government Bonds"/>
    <d v="2009-11-24T00:00:00"/>
    <n v="1.86"/>
    <d v="2016-09-01T00:00:00"/>
    <n v="0.16"/>
    <n v="2.2499999999999999E-2"/>
    <n v="1.17"/>
    <n v="71"/>
    <n v="0.40310000000000001"/>
    <s v="A-"/>
    <s v="A-"/>
    <s v="C+"/>
    <s v="B-"/>
    <s v="A"/>
    <s v="A-"/>
    <s v="A-"/>
  </r>
  <r>
    <x v="13"/>
    <x v="56"/>
    <x v="56"/>
    <n v="1.1999999999999999E-3"/>
    <n v="3.5"/>
    <n v="93234"/>
    <n v="479995.3"/>
    <n v="52.24"/>
    <s v="National Munis"/>
    <d v="2015-08-18T00:00:00"/>
    <n v="0.82"/>
    <d v="2016-09-01T00:00:00"/>
    <n v="0.08"/>
    <n v="1.5699999999999999E-2"/>
    <n v="-0.26"/>
    <n v="1737"/>
    <n v="2.5700000000000001E-2"/>
    <s v="A-"/>
    <s v="A"/>
    <s v="n/a"/>
    <s v="A-"/>
    <s v="C+"/>
    <s v="n/a"/>
    <s v="A-"/>
  </r>
  <r>
    <x v="0"/>
    <x v="54"/>
    <x v="54"/>
    <n v="1.1999999999999999E-3"/>
    <n v="3.5"/>
    <m/>
    <n v="6373011.5999999996"/>
    <n v="80.400000000000006"/>
    <s v="Large Cap Value Equities"/>
    <d v="2011-03-29T00:00:00"/>
    <n v="2.79"/>
    <d v="2016-06-21T00:00:00"/>
    <n v="0.68"/>
    <n v="3.4700000000000002E-2"/>
    <n v="1.06"/>
    <n v="77"/>
    <n v="0.58220000000000005"/>
    <s v="A"/>
    <s v="A"/>
    <s v="C"/>
    <s v="A"/>
    <s v="A"/>
    <s v="C+"/>
    <s v="A-"/>
  </r>
  <r>
    <x v="0"/>
    <x v="57"/>
    <x v="57"/>
    <n v="1.1999999999999999E-3"/>
    <n v="3.5"/>
    <m/>
    <n v="78610"/>
    <n v="78.400000000000006"/>
    <s v="Large Cap Blend Equities"/>
    <d v="2013-02-20T00:00:00"/>
    <n v="1.93"/>
    <d v="2016-06-17T00:00:00"/>
    <n v="0.51"/>
    <n v="2.46E-2"/>
    <n v="1.23"/>
    <n v="86"/>
    <n v="0.20369999999999999"/>
    <s v="B-"/>
    <s v="A"/>
    <s v="A"/>
    <s v="A-"/>
    <s v="A"/>
    <s v="C+"/>
    <s v="A-"/>
  </r>
  <r>
    <x v="10"/>
    <x v="55"/>
    <x v="55"/>
    <n v="1.1999999999999999E-3"/>
    <n v="3.5"/>
    <m/>
    <m/>
    <m/>
    <s v="Government Bonds"/>
    <d v="2009-11-24T00:00:00"/>
    <n v="1.86"/>
    <d v="2016-09-01T00:00:00"/>
    <n v="0.16"/>
    <n v="2.2499999999999999E-2"/>
    <n v="1.17"/>
    <n v="71"/>
    <n v="0.40310000000000001"/>
    <s v="A-"/>
    <s v="A-"/>
    <s v="C+"/>
    <s v="B-"/>
    <s v="A"/>
    <s v="A-"/>
    <s v="A-"/>
  </r>
  <r>
    <x v="9"/>
    <x v="58"/>
    <x v="58"/>
    <n v="1.1999999999999999E-3"/>
    <n v="3.25"/>
    <n v="232435"/>
    <n v="630878.5"/>
    <n v="27.3"/>
    <s v="Large Cap Value Equities"/>
    <d v="2014-06-10T00:00:00"/>
    <n v="0.64"/>
    <d v="2016-06-21T00:00:00"/>
    <n v="0.17"/>
    <n v="2.3300000000000001E-2"/>
    <n v="0.95"/>
    <n v="426"/>
    <n v="0.27529999999999999"/>
    <s v="B+"/>
    <s v="A"/>
    <s v="A-"/>
    <s v="B-"/>
    <s v="C+"/>
    <s v="n/a"/>
    <s v="B+"/>
  </r>
  <r>
    <x v="11"/>
    <x v="59"/>
    <x v="59"/>
    <n v="1.1999999999999999E-3"/>
    <n v="3.25"/>
    <n v="184697"/>
    <n v="1425191"/>
    <n v="93.18"/>
    <s v="Corporate Bonds"/>
    <d v="2009-11-23T00:00:00"/>
    <n v="3.59"/>
    <d v="2016-08-01T00:00:00"/>
    <n v="0.32"/>
    <n v="3.85E-2"/>
    <n v="0.92"/>
    <n v="1717"/>
    <n v="4.7600000000000003E-2"/>
    <s v="A-"/>
    <s v="B+"/>
    <s v="C+"/>
    <s v="C+"/>
    <s v="A"/>
    <s v="A"/>
    <s v="B+"/>
  </r>
  <r>
    <x v="0"/>
    <x v="58"/>
    <x v="58"/>
    <n v="1.1999999999999999E-3"/>
    <n v="3.25"/>
    <m/>
    <n v="630878.5"/>
    <n v="27.3"/>
    <s v="Large Cap Value Equities"/>
    <d v="2014-06-10T00:00:00"/>
    <n v="0.64"/>
    <d v="2016-06-21T00:00:00"/>
    <n v="0.17"/>
    <n v="2.3300000000000001E-2"/>
    <n v="0.95"/>
    <n v="426"/>
    <n v="0.27529999999999999"/>
    <s v="B+"/>
    <s v="A"/>
    <s v="A-"/>
    <s v="B-"/>
    <s v="C+"/>
    <s v="n/a"/>
    <s v="B+"/>
  </r>
  <r>
    <x v="6"/>
    <x v="60"/>
    <x v="60"/>
    <n v="1.1999999999999999E-3"/>
    <n v="3"/>
    <n v="87562"/>
    <n v="639327.1"/>
    <n v="132.47"/>
    <s v="Government Bonds"/>
    <d v="2007-12-06T00:00:00"/>
    <n v="3.41"/>
    <d v="2016-06-21T00:00:00"/>
    <n v="0.82"/>
    <n v="2.5899999999999999E-2"/>
    <n v="1.71"/>
    <n v="75"/>
    <n v="0.21060000000000001"/>
    <s v="B"/>
    <s v="A-"/>
    <s v="C"/>
    <s v="C"/>
    <s v="A+"/>
    <s v="A-"/>
    <s v="B"/>
  </r>
  <r>
    <x v="11"/>
    <x v="61"/>
    <x v="61"/>
    <n v="1.1999999999999999E-3"/>
    <n v="3"/>
    <n v="26317"/>
    <n v="161733"/>
    <n v="41.76"/>
    <s v="Corporate Bonds"/>
    <d v="2009-03-10T00:00:00"/>
    <n v="1.03"/>
    <d v="2016-08-01T00:00:00"/>
    <n v="0.14000000000000001"/>
    <n v="2.4899999999999999E-2"/>
    <n v="0.98"/>
    <n v="1353"/>
    <n v="5.3400000000000003E-2"/>
    <s v="B+"/>
    <s v="A-"/>
    <s v="C"/>
    <s v="C"/>
    <s v="A+"/>
    <s v="A"/>
    <s v="B"/>
  </r>
  <r>
    <x v="10"/>
    <x v="60"/>
    <x v="60"/>
    <n v="1.1999999999999999E-3"/>
    <n v="3"/>
    <m/>
    <m/>
    <m/>
    <s v="Government Bonds"/>
    <d v="2007-12-06T00:00:00"/>
    <n v="3.41"/>
    <d v="2016-06-21T00:00:00"/>
    <n v="0.82"/>
    <n v="2.5899999999999999E-2"/>
    <n v="1.71"/>
    <n v="75"/>
    <n v="0.21060000000000001"/>
    <s v="B"/>
    <s v="A-"/>
    <s v="C"/>
    <s v="C"/>
    <s v="A+"/>
    <s v="A-"/>
    <s v="B"/>
  </r>
  <r>
    <x v="4"/>
    <x v="62"/>
    <x v="62"/>
    <n v="1.1999999999999999E-3"/>
    <n v="2.5"/>
    <n v="14908"/>
    <n v="117595"/>
    <n v="80.97"/>
    <s v="Small Cap Blend Equities"/>
    <d v="2013-02-20T00:00:00"/>
    <n v="2.2599999999999998"/>
    <d v="2016-06-17T00:00:00"/>
    <n v="0.5"/>
    <n v="2.7799999999999998E-2"/>
    <n v="1.2"/>
    <n v="171"/>
    <n v="0.19689999999999999"/>
    <s v="B-"/>
    <s v="A"/>
    <s v="n/a"/>
    <s v="n/a"/>
    <s v="C"/>
    <s v="C"/>
    <s v="C+"/>
  </r>
  <r>
    <x v="0"/>
    <x v="63"/>
    <x v="63"/>
    <n v="1.4E-3"/>
    <s v="n/a"/>
    <m/>
    <n v="2970578"/>
    <n v="31.78"/>
    <s v="Financials Equities"/>
    <d v="2015-10-07T00:00:00"/>
    <n v="1.0900000000000001"/>
    <d v="2016-09-07T00:00:00"/>
    <n v="0.18"/>
    <n v="3.4299999999999997E-2"/>
    <n v="1.52"/>
    <n v="29"/>
    <n v="0.57110000000000005"/>
    <s v="n/a"/>
    <s v="A"/>
    <s v="n/a"/>
    <s v="n/a"/>
    <s v="n/a"/>
    <s v="C+"/>
    <s v="n/a"/>
  </r>
  <r>
    <x v="0"/>
    <x v="64"/>
    <x v="64"/>
    <n v="1.4E-3"/>
    <s v="n/a"/>
    <m/>
    <n v="119691"/>
    <n v="30.52"/>
    <s v="Financials Equities"/>
    <d v="2015-10-07T00:00:00"/>
    <n v="0.37"/>
    <d v="2016-06-17T00:00:00"/>
    <n v="0.13"/>
    <n v="1.21E-2"/>
    <n v="-1.2"/>
    <n v="65"/>
    <n v="0.55569999999999997"/>
    <s v="n/a"/>
    <s v="A"/>
    <s v="n/a"/>
    <s v="n/a"/>
    <s v="n/a"/>
    <s v="A-"/>
    <s v="n/a"/>
  </r>
  <r>
    <x v="6"/>
    <x v="65"/>
    <x v="65"/>
    <n v="1.4E-3"/>
    <s v="n/a"/>
    <m/>
    <n v="19998"/>
    <n v="100.01"/>
    <s v="Government Bonds"/>
    <d v="2016-09-06T00:00:00"/>
    <s v="n/a"/>
    <s v="n/a"/>
    <s v="n/a"/>
    <s v="n/a"/>
    <s v="n/a"/>
    <s v="n/a"/>
    <s v="n/a"/>
    <s v="n/a"/>
    <s v="A-"/>
    <s v="n/a"/>
    <s v="n/a"/>
    <s v="n/a"/>
    <s v="n/a"/>
    <s v="n/a"/>
  </r>
  <r>
    <x v="7"/>
    <x v="65"/>
    <x v="65"/>
    <n v="1.4E-3"/>
    <s v="n/a"/>
    <m/>
    <m/>
    <m/>
    <s v="Government Bonds"/>
    <d v="2016-09-06T00:00:00"/>
    <s v="n/a"/>
    <s v="n/a"/>
    <s v="n/a"/>
    <s v="n/a"/>
    <s v="n/a"/>
    <s v="n/a"/>
    <s v="n/a"/>
    <s v="n/a"/>
    <s v="A-"/>
    <s v="n/a"/>
    <s v="n/a"/>
    <s v="n/a"/>
    <s v="n/a"/>
    <s v="n/a"/>
  </r>
  <r>
    <x v="14"/>
    <x v="66"/>
    <x v="66"/>
    <n v="1.4E-3"/>
    <n v="3.75"/>
    <n v="519509"/>
    <n v="2023623"/>
    <n v="22.4"/>
    <s v="Emerging Markets Equities"/>
    <d v="2010-01-14T00:00:00"/>
    <n v="0.49"/>
    <d v="2015-12-21T00:00:00"/>
    <n v="0.49"/>
    <n v="2.18E-2"/>
    <n v="-1.61"/>
    <n v="807"/>
    <n v="0.19639999999999999"/>
    <s v="A"/>
    <s v="A+"/>
    <s v="B+"/>
    <s v="B+"/>
    <s v="B"/>
    <s v="A"/>
    <s v="A"/>
  </r>
  <r>
    <x v="6"/>
    <x v="67"/>
    <x v="67"/>
    <n v="1.4E-3"/>
    <n v="3.25"/>
    <n v="986178"/>
    <n v="1591074.3"/>
    <n v="45.72"/>
    <s v="Money Market"/>
    <d v="2007-05-25T00:00:00"/>
    <s v="n/a"/>
    <d v="2011-12-28T00:00:00"/>
    <n v="0"/>
    <n v="3.3999999999999998E-3"/>
    <n v="-0.03"/>
    <n v="10"/>
    <n v="0"/>
    <s v="A+"/>
    <s v="A+"/>
    <s v="C+"/>
    <s v="A"/>
    <s v="B+"/>
    <s v="C+"/>
    <s v="B+"/>
  </r>
  <r>
    <x v="0"/>
    <x v="68"/>
    <x v="68"/>
    <n v="1.5E-3"/>
    <s v="n/a"/>
    <m/>
    <n v="9316.5"/>
    <n v="62.21"/>
    <s v="Large Cap Blend Equities"/>
    <d v="2015-04-15T00:00:00"/>
    <n v="1.28"/>
    <d v="2016-06-17T00:00:00"/>
    <n v="0.33"/>
    <n v="2.07E-2"/>
    <n v="0.7"/>
    <n v="613"/>
    <n v="0.13489999999999999"/>
    <s v="C+"/>
    <s v="A"/>
    <s v="n/a"/>
    <s v="n/a"/>
    <s v="B"/>
    <s v="n/a"/>
    <s v="n/a"/>
  </r>
  <r>
    <x v="3"/>
    <x v="69"/>
    <x v="69"/>
    <n v="1.5E-3"/>
    <s v="n/a"/>
    <m/>
    <m/>
    <m/>
    <s v="Government Bonds"/>
    <d v="2014-02-27T00:00:00"/>
    <n v="0.12"/>
    <d v="2016-09-01T00:00:00"/>
    <n v="0.12"/>
    <n v="6.3E-3"/>
    <n v="-0.39"/>
    <n v="16"/>
    <n v="0.77039999999999997"/>
    <s v="n/a"/>
    <s v="B+"/>
    <s v="n/a"/>
    <s v="n/a"/>
    <s v="n/a"/>
    <s v="n/a"/>
    <s v="n/a"/>
  </r>
  <r>
    <x v="3"/>
    <x v="70"/>
    <x v="70"/>
    <n v="1.5E-3"/>
    <s v="n/a"/>
    <m/>
    <m/>
    <m/>
    <s v="Government Bonds"/>
    <d v="2013-05-30T00:00:00"/>
    <n v="0.13"/>
    <d v="2016-09-01T00:00:00"/>
    <n v="0.11"/>
    <n v="6.4000000000000003E-3"/>
    <n v="0.64"/>
    <n v="25"/>
    <n v="0.53659999999999997"/>
    <s v="n/a"/>
    <s v="B"/>
    <s v="n/a"/>
    <s v="n/a"/>
    <s v="n/a"/>
    <s v="C+"/>
    <s v="n/a"/>
  </r>
  <r>
    <x v="14"/>
    <x v="71"/>
    <x v="71"/>
    <n v="1.5E-3"/>
    <n v="3.75"/>
    <n v="16639484"/>
    <n v="42124560"/>
    <n v="36.47"/>
    <s v="Emerging Markets Equities"/>
    <d v="2005-03-04T00:00:00"/>
    <n v="1.34"/>
    <d v="2016-09-13T00:00:00"/>
    <n v="0.45"/>
    <n v="3.6600000000000001E-2"/>
    <n v="-1.61"/>
    <n v="4075"/>
    <n v="0.1573"/>
    <s v="A"/>
    <s v="A"/>
    <s v="B+"/>
    <s v="B"/>
    <s v="B+"/>
    <s v="A+"/>
    <s v="A"/>
  </r>
  <r>
    <x v="12"/>
    <x v="72"/>
    <x v="72"/>
    <n v="1.5E-3"/>
    <n v="3.75"/>
    <n v="14836217"/>
    <n v="14310936"/>
    <n v="67.569999999999993"/>
    <s v="Energy Equities"/>
    <d v="1998-12-16T00:00:00"/>
    <n v="1.91"/>
    <d v="2016-06-17T00:00:00"/>
    <n v="0.44"/>
    <n v="2.7900000000000001E-2"/>
    <n v="-2.15"/>
    <n v="38"/>
    <n v="0.65690000000000004"/>
    <s v="A+"/>
    <s v="A"/>
    <s v="B"/>
    <s v="A"/>
    <s v="A-"/>
    <s v="B"/>
    <s v="A"/>
  </r>
  <r>
    <x v="4"/>
    <x v="73"/>
    <x v="73"/>
    <n v="1.5E-3"/>
    <n v="3.75"/>
    <n v="56088"/>
    <n v="677670"/>
    <n v="96.88"/>
    <s v="Small Cap Blend Equities"/>
    <d v="2010-09-20T00:00:00"/>
    <n v="1.57"/>
    <d v="2016-06-21T00:00:00"/>
    <n v="0.31"/>
    <n v="1.6199999999999999E-2"/>
    <n v="-1.41"/>
    <n v="2009"/>
    <n v="2.3599999999999999E-2"/>
    <s v="B+"/>
    <s v="A-"/>
    <s v="B-"/>
    <s v="B+"/>
    <s v="A"/>
    <s v="A+"/>
    <s v="A"/>
  </r>
  <r>
    <x v="0"/>
    <x v="74"/>
    <x v="74"/>
    <n v="1.5E-3"/>
    <n v="3.75"/>
    <m/>
    <n v="16054040"/>
    <n v="118.45"/>
    <s v="Large Cap Blend Equities"/>
    <d v="2000-05-15T00:00:00"/>
    <n v="2.36"/>
    <d v="2016-07-06T00:00:00"/>
    <n v="0.64"/>
    <n v="0.02"/>
    <n v="1"/>
    <n v="1001"/>
    <n v="0.15939999999999999"/>
    <s v="A"/>
    <s v="A-"/>
    <s v="B"/>
    <s v="B"/>
    <s v="B+"/>
    <s v="A"/>
    <s v="A"/>
  </r>
  <r>
    <x v="0"/>
    <x v="75"/>
    <x v="75"/>
    <n v="1.5E-3"/>
    <n v="3.75"/>
    <m/>
    <n v="8791205.5999999996"/>
    <n v="52.86"/>
    <s v="Consumer Staples Equities"/>
    <d v="1998-12-16T00:00:00"/>
    <n v="1.27"/>
    <d v="2016-06-17T00:00:00"/>
    <n v="0.32"/>
    <n v="2.4E-2"/>
    <n v="1.2"/>
    <n v="37"/>
    <n v="0.62280000000000002"/>
    <s v="A+"/>
    <s v="A"/>
    <s v="B"/>
    <s v="A-"/>
    <s v="A"/>
    <s v="B+"/>
    <s v="A"/>
  </r>
  <r>
    <x v="0"/>
    <x v="76"/>
    <x v="76"/>
    <n v="1.5E-3"/>
    <n v="3.75"/>
    <m/>
    <n v="1035999"/>
    <n v="107.39"/>
    <s v="Large Cap Growth Equities"/>
    <d v="2010-09-07T00:00:00"/>
    <n v="1.51"/>
    <d v="2016-06-21T00:00:00"/>
    <n v="0.34"/>
    <n v="1.41E-2"/>
    <n v="0.95"/>
    <n v="319"/>
    <n v="0.2823"/>
    <s v="B+"/>
    <s v="A"/>
    <s v="A"/>
    <s v="A-"/>
    <s v="A"/>
    <s v="A-"/>
    <s v="A"/>
  </r>
  <r>
    <x v="2"/>
    <x v="77"/>
    <x v="77"/>
    <n v="1.5E-3"/>
    <n v="3.75"/>
    <m/>
    <n v="230697.5"/>
    <n v="83.72"/>
    <s v="Mid Cap Value Equities"/>
    <d v="2005-08-11T00:00:00"/>
    <n v="1.61"/>
    <d v="2016-06-17T00:00:00"/>
    <n v="0.4"/>
    <n v="1.9199999999999998E-2"/>
    <n v="1.35"/>
    <n v="309"/>
    <n v="8.9200000000000002E-2"/>
    <s v="C+"/>
    <s v="A"/>
    <s v="B+"/>
    <s v="A"/>
    <s v="A-"/>
    <s v="A-"/>
    <s v="A"/>
  </r>
  <r>
    <x v="11"/>
    <x v="78"/>
    <x v="78"/>
    <n v="1.5E-3"/>
    <n v="3.5"/>
    <n v="5019313"/>
    <n v="31162860.800000001"/>
    <n v="121.51"/>
    <s v="Corporate Bonds"/>
    <d v="2002-07-22T00:00:00"/>
    <n v="1.98"/>
    <d v="2016-05-02T00:00:00"/>
    <n v="0.33"/>
    <n v="1.6400000000000001E-2"/>
    <n v="0.59"/>
    <n v="1610"/>
    <n v="3.4000000000000002E-2"/>
    <s v="A+"/>
    <s v="B+"/>
    <s v="B-"/>
    <s v="B-"/>
    <s v="A-"/>
    <s v="A"/>
    <s v="A-"/>
  </r>
  <r>
    <x v="6"/>
    <x v="79"/>
    <x v="79"/>
    <n v="1.5E-3"/>
    <n v="3.5"/>
    <n v="1373020"/>
    <n v="10240146.4"/>
    <n v="84.99"/>
    <s v="Government Bonds"/>
    <d v="2002-07-22T00:00:00"/>
    <n v="0.31"/>
    <d v="2016-09-01T00:00:00"/>
    <n v="0.05"/>
    <n v="3.5999999999999999E-3"/>
    <n v="0.1"/>
    <n v="73"/>
    <n v="0.38479999999999998"/>
    <s v="A"/>
    <s v="B"/>
    <s v="A"/>
    <s v="A+"/>
    <s v="C"/>
    <s v="B+"/>
    <s v="A-"/>
  </r>
  <r>
    <x v="6"/>
    <x v="80"/>
    <x v="80"/>
    <n v="1.5E-3"/>
    <n v="3.5"/>
    <n v="763032"/>
    <n v="3387438"/>
    <n v="110.34"/>
    <s v="Money Market"/>
    <d v="2007-01-05T00:00:00"/>
    <n v="7.0000000000000007E-2"/>
    <d v="2016-06-01T00:00:00"/>
    <n v="0.03"/>
    <n v="6.9999999999999999E-4"/>
    <n v="0.03"/>
    <n v="34"/>
    <n v="4.2500000000000003E-2"/>
    <s v="A"/>
    <s v="A"/>
    <s v="B+"/>
    <s v="A+"/>
    <s v="B-"/>
    <s v="B-"/>
    <s v="A-"/>
  </r>
  <r>
    <x v="6"/>
    <x v="81"/>
    <x v="81"/>
    <n v="1.5E-3"/>
    <n v="3.5"/>
    <n v="679449"/>
    <n v="2466090"/>
    <n v="25.9"/>
    <s v="Government Bonds"/>
    <d v="2012-02-16T00:00:00"/>
    <n v="0.14000000000000001"/>
    <d v="2016-02-01T00:00:00"/>
    <n v="0.03"/>
    <n v="5.4999999999999997E-3"/>
    <n v="0.35"/>
    <n v="122"/>
    <n v="0.34129999999999999"/>
    <s v="A-"/>
    <s v="B+"/>
    <s v="B+"/>
    <s v="A-"/>
    <s v="B-"/>
    <s v="B+"/>
    <s v="A-"/>
  </r>
  <r>
    <x v="6"/>
    <x v="82"/>
    <x v="82"/>
    <n v="1.5E-3"/>
    <n v="3.5"/>
    <n v="362298"/>
    <n v="6313152"/>
    <n v="126.05"/>
    <s v="Government Bonds"/>
    <d v="2007-01-05T00:00:00"/>
    <n v="0.87"/>
    <d v="2016-06-01T00:00:00"/>
    <n v="0.14000000000000001"/>
    <n v="6.8999999999999999E-3"/>
    <n v="0.31"/>
    <n v="71"/>
    <n v="0.49230000000000002"/>
    <s v="A"/>
    <s v="B-"/>
    <s v="A-"/>
    <s v="A-"/>
    <s v="C+"/>
    <s v="A-"/>
    <s v="A-"/>
  </r>
  <r>
    <x v="4"/>
    <x v="83"/>
    <x v="83"/>
    <n v="1.5E-3"/>
    <n v="3.5"/>
    <n v="18966"/>
    <n v="342375"/>
    <n v="109.29"/>
    <s v="Small Cap Blend Equities"/>
    <d v="2010-09-07T00:00:00"/>
    <n v="1.38"/>
    <d v="2016-03-01T00:00:00"/>
    <n v="0.14000000000000001"/>
    <n v="1.26E-2"/>
    <n v="1.37"/>
    <n v="604"/>
    <n v="5.0299999999999997E-2"/>
    <s v="B-"/>
    <s v="A"/>
    <s v="B+"/>
    <s v="A-"/>
    <s v="A-"/>
    <s v="B"/>
    <s v="A-"/>
  </r>
  <r>
    <x v="2"/>
    <x v="84"/>
    <x v="84"/>
    <n v="1.5E-3"/>
    <n v="3.5"/>
    <m/>
    <n v="29238492.800000001"/>
    <n v="151.37"/>
    <s v="Mid Cap Blend Equities"/>
    <d v="2000-05-22T00:00:00"/>
    <n v="2.35"/>
    <d v="2016-06-21T00:00:00"/>
    <n v="0.61"/>
    <n v="1.55E-2"/>
    <n v="1.29"/>
    <n v="402"/>
    <n v="6.1899999999999997E-2"/>
    <s v="A"/>
    <s v="A"/>
    <s v="B-"/>
    <s v="B"/>
    <s v="B-"/>
    <s v="B+"/>
    <s v="A-"/>
  </r>
  <r>
    <x v="0"/>
    <x v="85"/>
    <x v="85"/>
    <n v="1.5E-3"/>
    <n v="3.5"/>
    <m/>
    <n v="671060"/>
    <n v="103.43"/>
    <s v="Large Cap Growth Equities"/>
    <d v="2000-09-25T00:00:00"/>
    <n v="1.61"/>
    <d v="2016-06-17T00:00:00"/>
    <n v="0.39"/>
    <n v="1.5599999999999999E-2"/>
    <n v="0.99"/>
    <n v="318"/>
    <n v="0.2858"/>
    <s v="B"/>
    <s v="A-"/>
    <s v="A"/>
    <s v="A-"/>
    <s v="A"/>
    <s v="A-"/>
    <s v="A-"/>
  </r>
  <r>
    <x v="0"/>
    <x v="86"/>
    <x v="86"/>
    <n v="1.5E-3"/>
    <n v="3.5"/>
    <m/>
    <n v="479809"/>
    <n v="90.27"/>
    <s v="Large Cap Value Equities"/>
    <d v="2010-09-07T00:00:00"/>
    <n v="2.0699999999999998"/>
    <d v="2016-06-21T00:00:00"/>
    <n v="0.48"/>
    <n v="2.29E-2"/>
    <n v="1.04"/>
    <n v="362"/>
    <n v="0.24379999999999999"/>
    <s v="B-"/>
    <s v="A"/>
    <s v="B+"/>
    <s v="B+"/>
    <s v="B"/>
    <s v="A-"/>
    <s v="A-"/>
  </r>
  <r>
    <x v="2"/>
    <x v="87"/>
    <x v="87"/>
    <n v="1.5E-3"/>
    <n v="3.5"/>
    <m/>
    <n v="422368"/>
    <n v="126.12"/>
    <s v="Mid Cap Growth Equities"/>
    <d v="2005-08-11T00:00:00"/>
    <n v="1.46"/>
    <d v="2016-06-17T00:00:00"/>
    <n v="0.34"/>
    <n v="1.1599999999999999E-2"/>
    <n v="1.1499999999999999"/>
    <n v="227"/>
    <n v="0.12189999999999999"/>
    <s v="B-"/>
    <s v="A"/>
    <s v="A-"/>
    <s v="A-"/>
    <s v="A"/>
    <s v="A-"/>
    <s v="A-"/>
  </r>
  <r>
    <x v="8"/>
    <x v="82"/>
    <x v="82"/>
    <n v="1.5E-3"/>
    <n v="3.5"/>
    <m/>
    <m/>
    <m/>
    <s v="Government Bonds"/>
    <d v="2007-01-05T00:00:00"/>
    <n v="0.87"/>
    <d v="2016-06-01T00:00:00"/>
    <n v="0.14000000000000001"/>
    <n v="6.8999999999999999E-3"/>
    <n v="0.31"/>
    <n v="71"/>
    <n v="0.49230000000000002"/>
    <s v="A"/>
    <s v="B-"/>
    <s v="A-"/>
    <s v="A-"/>
    <s v="C+"/>
    <s v="A-"/>
    <s v="A-"/>
  </r>
  <r>
    <x v="3"/>
    <x v="88"/>
    <x v="88"/>
    <n v="1.5E-3"/>
    <n v="3.5"/>
    <m/>
    <m/>
    <m/>
    <s v="Inflation-Protected Bonds"/>
    <d v="2007-05-25T00:00:00"/>
    <n v="0.08"/>
    <d v="2015-12-29T00:00:00"/>
    <n v="0.06"/>
    <n v="1.2999999999999999E-3"/>
    <n v="0.56000000000000005"/>
    <n v="38"/>
    <n v="0.38769999999999999"/>
    <s v="B+"/>
    <s v="A"/>
    <s v="C+"/>
    <s v="B"/>
    <s v="A-"/>
    <s v="B+"/>
    <s v="A-"/>
  </r>
  <r>
    <x v="7"/>
    <x v="80"/>
    <x v="80"/>
    <n v="1.5E-3"/>
    <n v="3.5"/>
    <m/>
    <m/>
    <m/>
    <s v="Money Market"/>
    <d v="2007-01-05T00:00:00"/>
    <n v="7.0000000000000007E-2"/>
    <d v="2016-06-01T00:00:00"/>
    <n v="0.03"/>
    <n v="6.9999999999999999E-4"/>
    <n v="0.03"/>
    <n v="34"/>
    <n v="4.2500000000000003E-2"/>
    <s v="A"/>
    <s v="A"/>
    <s v="B+"/>
    <s v="A+"/>
    <s v="B-"/>
    <s v="B-"/>
    <s v="A-"/>
  </r>
  <r>
    <x v="7"/>
    <x v="79"/>
    <x v="79"/>
    <n v="1.5E-3"/>
    <n v="3.5"/>
    <m/>
    <m/>
    <m/>
    <s v="Government Bonds"/>
    <d v="2002-07-22T00:00:00"/>
    <n v="0.31"/>
    <d v="2016-09-01T00:00:00"/>
    <n v="0.05"/>
    <n v="3.5999999999999999E-3"/>
    <n v="0.1"/>
    <n v="73"/>
    <n v="0.38479999999999998"/>
    <s v="A"/>
    <s v="B"/>
    <s v="A"/>
    <s v="A+"/>
    <s v="C"/>
    <s v="B+"/>
    <s v="A-"/>
  </r>
  <r>
    <x v="6"/>
    <x v="89"/>
    <x v="89"/>
    <n v="1.5E-3"/>
    <n v="3.25"/>
    <n v="2097474"/>
    <n v="8954550.4000000004"/>
    <n v="110.94"/>
    <s v="Government Bonds"/>
    <d v="2002-07-22T00:00:00"/>
    <n v="1.1399999999999999"/>
    <d v="2016-06-01T00:00:00"/>
    <n v="0.16"/>
    <n v="1.03E-2"/>
    <n v="0.49"/>
    <n v="13"/>
    <n v="0.99460000000000004"/>
    <s v="A"/>
    <s v="B+"/>
    <s v="B"/>
    <s v="B+"/>
    <s v="B+"/>
    <s v="B-"/>
    <s v="B+"/>
  </r>
  <r>
    <x v="4"/>
    <x v="90"/>
    <x v="90"/>
    <n v="1.5E-3"/>
    <n v="3.25"/>
    <n v="32202"/>
    <n v="570948.80000000005"/>
    <n v="103.44"/>
    <s v="Small Cap Value Equities"/>
    <d v="2000-09-25T00:00:00"/>
    <n v="1.57"/>
    <d v="2016-06-17T00:00:00"/>
    <n v="0.39"/>
    <n v="1.5100000000000001E-2"/>
    <n v="1.36"/>
    <n v="458"/>
    <n v="8.2400000000000001E-2"/>
    <s v="B"/>
    <s v="A"/>
    <s v="B+"/>
    <s v="B+"/>
    <s v="B"/>
    <s v="B"/>
    <s v="B+"/>
  </r>
  <r>
    <x v="4"/>
    <x v="91"/>
    <x v="91"/>
    <n v="1.5E-3"/>
    <n v="3.25"/>
    <n v="14926"/>
    <n v="471844.5"/>
    <n v="108.12"/>
    <s v="Small Cap Blend Equities"/>
    <d v="2005-08-11T00:00:00"/>
    <n v="1.48"/>
    <d v="2016-06-17T00:00:00"/>
    <n v="0.35"/>
    <n v="1.37E-2"/>
    <n v="1.4"/>
    <n v="601"/>
    <n v="5.1200000000000002E-2"/>
    <s v="B-"/>
    <s v="A-"/>
    <s v="B"/>
    <s v="A-"/>
    <s v="B-"/>
    <s v="B+"/>
    <s v="B+"/>
  </r>
  <r>
    <x v="11"/>
    <x v="92"/>
    <x v="92"/>
    <n v="1.5E-3"/>
    <n v="3.25"/>
    <n v="14808"/>
    <n v="103018.5"/>
    <n v="53.18"/>
    <s v="Corporate Bonds"/>
    <d v="2012-02-16T00:00:00"/>
    <n v="0.78"/>
    <d v="2016-02-01T00:00:00"/>
    <n v="0.13"/>
    <n v="1.47E-2"/>
    <n v="0.45"/>
    <n v="765"/>
    <n v="5.4699999999999999E-2"/>
    <s v="B"/>
    <s v="B+"/>
    <s v="A"/>
    <s v="B"/>
    <s v="B+"/>
    <s v="A-"/>
    <s v="B+"/>
  </r>
  <r>
    <x v="0"/>
    <x v="93"/>
    <x v="93"/>
    <n v="1.5E-3"/>
    <n v="3.25"/>
    <m/>
    <n v="760888.5"/>
    <n v="64.12"/>
    <s v="Large Cap Value Equities"/>
    <d v="2013-04-16T00:00:00"/>
    <n v="1.6"/>
    <d v="2016-06-21T00:00:00"/>
    <n v="0.33"/>
    <n v="2.4899999999999999E-2"/>
    <n v="1.0900000000000001"/>
    <n v="152"/>
    <n v="0.35720000000000002"/>
    <s v="B-"/>
    <s v="A"/>
    <s v="A-"/>
    <s v="C+"/>
    <s v="B-"/>
    <s v="A"/>
    <s v="B+"/>
  </r>
  <r>
    <x v="2"/>
    <x v="94"/>
    <x v="94"/>
    <n v="1.5E-3"/>
    <n v="3.25"/>
    <m/>
    <n v="463224.3"/>
    <n v="102.15"/>
    <s v="Mid Cap Blend Equities"/>
    <d v="2010-09-07T00:00:00"/>
    <n v="1.84"/>
    <d v="2016-06-21T00:00:00"/>
    <n v="0.24"/>
    <n v="1.7999999999999999E-2"/>
    <n v="1.26"/>
    <n v="404"/>
    <n v="6.08E-2"/>
    <s v="B"/>
    <s v="A-"/>
    <s v="B+"/>
    <s v="B"/>
    <s v="B"/>
    <s v="B+"/>
    <s v="B+"/>
  </r>
  <r>
    <x v="0"/>
    <x v="95"/>
    <x v="95"/>
    <n v="1.5E-3"/>
    <n v="3.25"/>
    <m/>
    <n v="249260.7"/>
    <n v="101.38"/>
    <s v="Large Cap Value Equities"/>
    <d v="2000-09-25T00:00:00"/>
    <n v="2.52"/>
    <d v="2016-06-17T00:00:00"/>
    <n v="0.63"/>
    <n v="2.4799999999999999E-2"/>
    <n v="0.99"/>
    <n v="363"/>
    <n v="0.24709999999999999"/>
    <s v="B-"/>
    <s v="A-"/>
    <s v="B"/>
    <s v="B-"/>
    <s v="B+"/>
    <s v="A-"/>
    <s v="B+"/>
  </r>
  <r>
    <x v="8"/>
    <x v="89"/>
    <x v="89"/>
    <n v="1.5E-3"/>
    <n v="3.25"/>
    <m/>
    <m/>
    <m/>
    <s v="Government Bonds"/>
    <d v="2002-07-22T00:00:00"/>
    <n v="1.1399999999999999"/>
    <d v="2016-06-01T00:00:00"/>
    <n v="0.16"/>
    <n v="1.03E-2"/>
    <n v="0.49"/>
    <n v="13"/>
    <n v="0.99460000000000004"/>
    <s v="A"/>
    <s v="B+"/>
    <s v="B"/>
    <s v="B+"/>
    <s v="B+"/>
    <s v="B-"/>
    <s v="B+"/>
  </r>
  <r>
    <x v="6"/>
    <x v="96"/>
    <x v="96"/>
    <n v="1.5E-3"/>
    <n v="3"/>
    <n v="8726310"/>
    <n v="7386155.2000000002"/>
    <n v="134.25"/>
    <s v="Government Bonds"/>
    <d v="2002-07-22T00:00:00"/>
    <n v="2.06"/>
    <d v="2016-07-01T00:00:00"/>
    <n v="0.26"/>
    <n v="1.54E-2"/>
    <n v="1.23"/>
    <n v="34"/>
    <n v="0.63600000000000001"/>
    <s v="A+"/>
    <s v="B-"/>
    <s v="C"/>
    <s v="C+"/>
    <s v="A"/>
    <s v="C+"/>
    <s v="B"/>
  </r>
  <r>
    <x v="11"/>
    <x v="97"/>
    <x v="97"/>
    <n v="1.5E-3"/>
    <n v="3"/>
    <n v="23228"/>
    <n v="185237.5"/>
    <n v="50.79"/>
    <s v="Corporate Bonds"/>
    <d v="2013-10-15T00:00:00"/>
    <n v="0.56000000000000005"/>
    <d v="2016-07-01T00:00:00"/>
    <n v="0.08"/>
    <n v="1.0999999999999999E-2"/>
    <n v="0.18"/>
    <n v="989"/>
    <n v="4.0399999999999998E-2"/>
    <s v="B+"/>
    <s v="B+"/>
    <s v="B"/>
    <s v="A-"/>
    <s v="C+"/>
    <s v="A-"/>
    <s v="B"/>
  </r>
  <r>
    <x v="4"/>
    <x v="98"/>
    <x v="98"/>
    <n v="1.5E-3"/>
    <n v="3"/>
    <n v="16394"/>
    <n v="771983"/>
    <n v="185.66"/>
    <s v="Small Cap Growth Equities"/>
    <d v="2000-09-25T00:00:00"/>
    <n v="2.41"/>
    <d v="2016-06-17T00:00:00"/>
    <n v="0.51"/>
    <n v="1.2999999999999999E-2"/>
    <n v="1.26"/>
    <n v="349"/>
    <n v="9.7900000000000001E-2"/>
    <s v="B+"/>
    <s v="A"/>
    <s v="B-"/>
    <s v="B-"/>
    <s v="B-"/>
    <s v="A-"/>
    <s v="B"/>
  </r>
  <r>
    <x v="6"/>
    <x v="99"/>
    <x v="99"/>
    <n v="1.5E-3"/>
    <n v="3"/>
    <n v="14412"/>
    <n v="155713.1"/>
    <n v="51.06"/>
    <s v="Government Bonds"/>
    <d v="2009-06-01T00:00:00"/>
    <n v="0.23"/>
    <d v="2016-09-01T00:00:00"/>
    <n v="0.03"/>
    <n v="4.4999999999999997E-3"/>
    <n v="0.12"/>
    <n v="28"/>
    <n v="0.48120000000000002"/>
    <s v="B+"/>
    <s v="B-"/>
    <s v="A-"/>
    <s v="A"/>
    <s v="C"/>
    <s v="B"/>
    <s v="B"/>
  </r>
  <r>
    <x v="10"/>
    <x v="96"/>
    <x v="96"/>
    <n v="1.5E-3"/>
    <n v="3"/>
    <m/>
    <m/>
    <m/>
    <s v="Government Bonds"/>
    <d v="2002-07-22T00:00:00"/>
    <n v="2.06"/>
    <d v="2016-07-01T00:00:00"/>
    <n v="0.26"/>
    <n v="1.54E-2"/>
    <n v="1.23"/>
    <n v="34"/>
    <n v="0.63600000000000001"/>
    <s v="A+"/>
    <s v="B-"/>
    <s v="C"/>
    <s v="C+"/>
    <s v="A"/>
    <s v="C+"/>
    <s v="B"/>
  </r>
  <r>
    <x v="7"/>
    <x v="99"/>
    <x v="99"/>
    <n v="1.5E-3"/>
    <n v="3"/>
    <m/>
    <m/>
    <m/>
    <s v="Government Bonds"/>
    <d v="2009-06-01T00:00:00"/>
    <n v="0.23"/>
    <d v="2016-09-01T00:00:00"/>
    <n v="0.03"/>
    <n v="4.4999999999999997E-3"/>
    <n v="0.12"/>
    <n v="28"/>
    <n v="0.48120000000000002"/>
    <s v="B+"/>
    <s v="B-"/>
    <s v="A-"/>
    <s v="A"/>
    <s v="C"/>
    <s v="B"/>
    <s v="B"/>
  </r>
  <r>
    <x v="6"/>
    <x v="100"/>
    <x v="100"/>
    <n v="1.5E-3"/>
    <n v="2.75"/>
    <n v="135232"/>
    <n v="727923"/>
    <n v="143.19"/>
    <s v="Government Bonds"/>
    <d v="2007-01-05T00:00:00"/>
    <n v="1.42"/>
    <d v="2016-06-01T00:00:00"/>
    <n v="0.24"/>
    <n v="9.9000000000000008E-3"/>
    <n v="0.66"/>
    <n v="14"/>
    <n v="0.94399999999999995"/>
    <s v="A-"/>
    <s v="B-"/>
    <s v="B-"/>
    <s v="B"/>
    <s v="B+"/>
    <s v="C"/>
    <s v="B-"/>
  </r>
  <r>
    <x v="10"/>
    <x v="100"/>
    <x v="100"/>
    <n v="1.5E-3"/>
    <n v="2.75"/>
    <m/>
    <m/>
    <m/>
    <s v="Government Bonds"/>
    <d v="2007-01-05T00:00:00"/>
    <n v="1.42"/>
    <d v="2016-06-01T00:00:00"/>
    <n v="0.24"/>
    <n v="9.9000000000000008E-3"/>
    <n v="0.66"/>
    <n v="14"/>
    <n v="0.94399999999999995"/>
    <s v="A-"/>
    <s v="B-"/>
    <s v="B-"/>
    <s v="B"/>
    <s v="B+"/>
    <s v="C"/>
    <s v="B-"/>
  </r>
  <r>
    <x v="6"/>
    <x v="101"/>
    <x v="101"/>
    <n v="1.5E-3"/>
    <n v="2.5"/>
    <n v="92235"/>
    <n v="172101.6"/>
    <n v="130.02000000000001"/>
    <s v="Government Bonds"/>
    <d v="2009-10-30T00:00:00"/>
    <n v="2.06"/>
    <d v="2016-07-01T00:00:00"/>
    <n v="0.4"/>
    <n v="1.5800000000000002E-2"/>
    <n v="1.88"/>
    <n v="22"/>
    <n v="0.36730000000000002"/>
    <s v="B+"/>
    <s v="B"/>
    <s v="C"/>
    <s v="C"/>
    <s v="A"/>
    <s v="C"/>
    <s v="C+"/>
  </r>
  <r>
    <x v="10"/>
    <x v="101"/>
    <x v="101"/>
    <n v="1.5E-3"/>
    <n v="2.5"/>
    <m/>
    <m/>
    <m/>
    <s v="Government Bonds"/>
    <d v="2009-10-30T00:00:00"/>
    <n v="2.06"/>
    <d v="2016-07-01T00:00:00"/>
    <n v="0.4"/>
    <n v="1.5800000000000002E-2"/>
    <n v="1.88"/>
    <n v="22"/>
    <n v="0.36730000000000002"/>
    <s v="B+"/>
    <s v="B"/>
    <s v="C"/>
    <s v="C"/>
    <s v="A"/>
    <s v="C"/>
    <s v="C+"/>
  </r>
  <r>
    <x v="11"/>
    <x v="102"/>
    <x v="102"/>
    <n v="1.6000000000000001E-3"/>
    <n v="3"/>
    <n v="5609"/>
    <n v="25912"/>
    <n v="32.57"/>
    <s v="Corporate Bonds"/>
    <d v="2011-04-07T00:00:00"/>
    <n v="0.56999999999999995"/>
    <d v="2016-09-12T00:00:00"/>
    <n v="0.08"/>
    <n v="1.77E-2"/>
    <n v="0.53"/>
    <n v="942"/>
    <n v="4.3900000000000002E-2"/>
    <s v="B-"/>
    <s v="B+"/>
    <s v="C+"/>
    <s v="B-"/>
    <s v="A-"/>
    <s v="A"/>
    <s v="B"/>
  </r>
  <r>
    <x v="4"/>
    <x v="103"/>
    <x v="103"/>
    <n v="1.6999999999999999E-3"/>
    <n v="3.5"/>
    <n v="964763"/>
    <n v="20235675.199999999"/>
    <n v="120.5"/>
    <s v="Small Cap Blend Equities"/>
    <d v="2000-05-22T00:00:00"/>
    <n v="1.63"/>
    <d v="2016-06-21T00:00:00"/>
    <n v="0.36"/>
    <n v="1.35E-2"/>
    <n v="1.34"/>
    <n v="605"/>
    <n v="5.11E-2"/>
    <s v="A"/>
    <s v="A-"/>
    <s v="B+"/>
    <s v="B+"/>
    <s v="B+"/>
    <s v="B+"/>
    <s v="A-"/>
  </r>
  <r>
    <x v="14"/>
    <x v="104"/>
    <x v="104"/>
    <n v="1.8E-3"/>
    <n v="3.75"/>
    <n v="6382172"/>
    <n v="16218384"/>
    <n v="44.02"/>
    <s v="Emerging Markets Equities"/>
    <d v="2012-10-23T00:00:00"/>
    <n v="0.93"/>
    <d v="2016-06-22T00:00:00"/>
    <n v="0.38"/>
    <n v="2.1000000000000001E-2"/>
    <n v="-1.63"/>
    <n v="1948"/>
    <n v="0.18679999999999999"/>
    <s v="A"/>
    <s v="A"/>
    <s v="B+"/>
    <s v="B+"/>
    <s v="B"/>
    <s v="A"/>
    <s v="A"/>
  </r>
  <r>
    <x v="0"/>
    <x v="105"/>
    <x v="105"/>
    <n v="1.8E-3"/>
    <n v="3.75"/>
    <m/>
    <n v="13626344"/>
    <n v="119.64"/>
    <s v="Large Cap Growth Equities"/>
    <d v="2000-05-22T00:00:00"/>
    <n v="1.88"/>
    <d v="2016-06-21T00:00:00"/>
    <n v="0.49"/>
    <n v="1.5800000000000002E-2"/>
    <n v="0.99"/>
    <n v="320"/>
    <n v="0.28499999999999998"/>
    <s v="A"/>
    <s v="A-"/>
    <s v="A"/>
    <s v="A-"/>
    <s v="A"/>
    <s v="A-"/>
    <s v="A"/>
  </r>
  <r>
    <x v="0"/>
    <x v="106"/>
    <x v="106"/>
    <n v="1.8E-3"/>
    <n v="3.5"/>
    <m/>
    <n v="27672"/>
    <n v="34.53"/>
    <s v="Large Cap Value Equities"/>
    <d v="2013-04-16T00:00:00"/>
    <n v="0.61"/>
    <d v="2016-06-21T00:00:00"/>
    <n v="0.15"/>
    <n v="1.77E-2"/>
    <n v="1.1000000000000001"/>
    <n v="110"/>
    <n v="0.2162"/>
    <s v="C+"/>
    <s v="A-"/>
    <s v="A"/>
    <s v="A"/>
    <s v="B"/>
    <s v="B-"/>
    <s v="A-"/>
  </r>
  <r>
    <x v="13"/>
    <x v="107"/>
    <x v="107"/>
    <n v="1.8E-3"/>
    <n v="3.25"/>
    <n v="23965"/>
    <n v="114721"/>
    <n v="25.83"/>
    <s v="National Munis"/>
    <d v="2014-08-12T00:00:00"/>
    <n v="0.16"/>
    <d v="2016-04-01T00:00:00"/>
    <n v="0.03"/>
    <n v="6.1000000000000004E-3"/>
    <n v="0.16"/>
    <n v="715"/>
    <n v="6.7100000000000007E-2"/>
    <s v="B-"/>
    <s v="A-"/>
    <s v="B"/>
    <s v="B+"/>
    <s v="B"/>
    <s v="n/a"/>
    <s v="B+"/>
  </r>
  <r>
    <x v="13"/>
    <x v="108"/>
    <x v="108"/>
    <n v="1.8E-3"/>
    <n v="2.75"/>
    <n v="20534"/>
    <n v="58410"/>
    <n v="26.03"/>
    <s v="National Munis"/>
    <d v="2015-09-01T00:00:00"/>
    <n v="0.19"/>
    <d v="2016-04-01T00:00:00"/>
    <n v="0.03"/>
    <n v="7.4000000000000003E-3"/>
    <n v="0.19"/>
    <n v="660"/>
    <n v="7.0000000000000007E-2"/>
    <s v="C+"/>
    <s v="A"/>
    <s v="n/a"/>
    <s v="C+"/>
    <s v="C"/>
    <s v="A-"/>
    <s v="B-"/>
  </r>
  <r>
    <x v="13"/>
    <x v="109"/>
    <x v="109"/>
    <n v="1.8E-3"/>
    <n v="2.75"/>
    <n v="14578"/>
    <n v="49856"/>
    <n v="26.31"/>
    <s v="National Munis"/>
    <d v="2015-09-01T00:00:00"/>
    <n v="0.22"/>
    <d v="2016-04-01T00:00:00"/>
    <n v="0.03"/>
    <n v="8.3999999999999995E-3"/>
    <n v="0.21"/>
    <n v="652"/>
    <n v="6.7699999999999996E-2"/>
    <s v="C+"/>
    <s v="A"/>
    <s v="n/a"/>
    <s v="C+"/>
    <s v="C"/>
    <s v="B+"/>
    <s v="B-"/>
  </r>
  <r>
    <x v="0"/>
    <x v="110"/>
    <x v="110"/>
    <n v="1.9E-3"/>
    <n v="2.5"/>
    <m/>
    <n v="66144"/>
    <n v="25.43"/>
    <s v="Large Cap Blend Equities"/>
    <d v="2015-05-12T00:00:00"/>
    <n v="0.28999999999999998"/>
    <d v="2015-12-29T00:00:00"/>
    <n v="0.28999999999999998"/>
    <n v="1.14E-2"/>
    <n v="0.9"/>
    <n v="451"/>
    <n v="8.2199999999999995E-2"/>
    <s v="C+"/>
    <s v="B"/>
    <s v="n/a"/>
    <s v="C+"/>
    <s v="B-"/>
    <s v="n/a"/>
    <s v="C+"/>
  </r>
  <r>
    <x v="9"/>
    <x v="111"/>
    <x v="111"/>
    <n v="2E-3"/>
    <s v="n/a"/>
    <n v="700"/>
    <n v="366233"/>
    <n v="67.22"/>
    <s v="Large Cap Blend Equities"/>
    <d v="2015-12-02T00:00:00"/>
    <n v="1.1299999999999999"/>
    <d v="2016-06-17T00:00:00"/>
    <n v="0.48"/>
    <n v="1.7399999999999999E-2"/>
    <n v="-2.0099999999999998"/>
    <n v="294"/>
    <n v="0.1212"/>
    <s v="C+"/>
    <s v="A-"/>
    <s v="n/a"/>
    <s v="n/a"/>
    <s v="C+"/>
    <s v="n/a"/>
    <s v="n/a"/>
  </r>
  <r>
    <x v="0"/>
    <x v="112"/>
    <x v="112"/>
    <n v="2E-3"/>
    <s v="n/a"/>
    <m/>
    <n v="401187.5"/>
    <n v="64.27"/>
    <s v="Large Cap Blend Equities"/>
    <d v="2015-12-02T00:00:00"/>
    <n v="0.75"/>
    <d v="2016-06-17T00:00:00"/>
    <n v="0.31"/>
    <n v="1.1599999999999999E-2"/>
    <n v="1.0900000000000001"/>
    <n v="436"/>
    <n v="8.5000000000000006E-2"/>
    <s v="C+"/>
    <s v="A-"/>
    <s v="n/a"/>
    <s v="n/a"/>
    <s v="C"/>
    <s v="n/a"/>
    <s v="n/a"/>
  </r>
  <r>
    <x v="0"/>
    <x v="111"/>
    <x v="111"/>
    <n v="2E-3"/>
    <s v="n/a"/>
    <m/>
    <n v="366233"/>
    <n v="67.22"/>
    <s v="Large Cap Blend Equities"/>
    <d v="2015-12-02T00:00:00"/>
    <n v="1.1299999999999999"/>
    <d v="2016-06-17T00:00:00"/>
    <n v="0.48"/>
    <n v="1.7399999999999999E-2"/>
    <n v="-2.0099999999999998"/>
    <n v="294"/>
    <n v="0.1212"/>
    <s v="C+"/>
    <s v="A-"/>
    <s v="n/a"/>
    <s v="n/a"/>
    <s v="C+"/>
    <s v="n/a"/>
    <s v="n/a"/>
  </r>
  <r>
    <x v="0"/>
    <x v="113"/>
    <x v="113"/>
    <n v="2E-3"/>
    <s v="n/a"/>
    <m/>
    <n v="350778"/>
    <n v="61.44"/>
    <s v="Large Cap Blend Equities"/>
    <d v="2015-12-02T00:00:00"/>
    <n v="0.61"/>
    <d v="2016-06-17T00:00:00"/>
    <n v="0.25"/>
    <n v="9.9000000000000008E-3"/>
    <n v="0.96"/>
    <n v="896"/>
    <n v="6.1400000000000003E-2"/>
    <s v="C"/>
    <s v="A-"/>
    <s v="n/a"/>
    <s v="n/a"/>
    <s v="C"/>
    <s v="n/a"/>
    <s v="n/a"/>
  </r>
  <r>
    <x v="0"/>
    <x v="114"/>
    <x v="114"/>
    <n v="2E-3"/>
    <s v="n/a"/>
    <m/>
    <n v="274340"/>
    <n v="63.49"/>
    <s v="Large Cap Blend Equities"/>
    <d v="2016-03-07T00:00:00"/>
    <n v="0.35"/>
    <d v="2016-06-17T00:00:00"/>
    <n v="0.28000000000000003"/>
    <n v="5.4999999999999997E-3"/>
    <n v="1.01"/>
    <n v="187"/>
    <n v="0.36159999999999998"/>
    <s v="n/a"/>
    <s v="A-"/>
    <s v="n/a"/>
    <s v="n/a"/>
    <s v="n/a"/>
    <s v="n/a"/>
    <s v="n/a"/>
  </r>
  <r>
    <x v="0"/>
    <x v="115"/>
    <x v="115"/>
    <n v="2E-3"/>
    <s v="n/a"/>
    <m/>
    <n v="97337"/>
    <n v="51.17"/>
    <s v="Large Cap Blend Equities"/>
    <d v="2015-11-30T00:00:00"/>
    <n v="0.56000000000000005"/>
    <d v="2016-06-17T00:00:00"/>
    <n v="0.24"/>
    <n v="1.09E-2"/>
    <n v="0.98"/>
    <n v="477"/>
    <n v="0.18329999999999999"/>
    <s v="B+"/>
    <s v="A-"/>
    <s v="n/a"/>
    <s v="n/a"/>
    <s v="C"/>
    <s v="n/a"/>
    <s v="n/a"/>
  </r>
  <r>
    <x v="4"/>
    <x v="116"/>
    <x v="116"/>
    <n v="2E-3"/>
    <s v="n/a"/>
    <m/>
    <n v="2416"/>
    <n v="24.35"/>
    <s v="Small Cap Blend Equities"/>
    <d v="2016-09-07T00:00:00"/>
    <s v="n/a"/>
    <s v="n/a"/>
    <s v="n/a"/>
    <s v="n/a"/>
    <s v="n/a"/>
    <s v="n/a"/>
    <s v="n/a"/>
    <s v="n/a"/>
    <s v="A-"/>
    <s v="n/a"/>
    <s v="n/a"/>
    <s v="n/a"/>
    <s v="n/a"/>
    <s v="n/a"/>
  </r>
  <r>
    <x v="0"/>
    <x v="117"/>
    <x v="117"/>
    <n v="2E-3"/>
    <n v="4"/>
    <m/>
    <n v="29736502.399999999"/>
    <n v="102.41"/>
    <s v="Large Cap Growth Equities"/>
    <d v="2000-05-22T00:00:00"/>
    <n v="1.45"/>
    <d v="2016-07-06T00:00:00"/>
    <n v="0.4"/>
    <n v="1.4200000000000001E-2"/>
    <n v="0.96"/>
    <n v="606"/>
    <n v="0.24970000000000001"/>
    <s v="A"/>
    <s v="A-"/>
    <s v="A-"/>
    <s v="A"/>
    <s v="A-"/>
    <s v="A"/>
    <s v="A+"/>
  </r>
  <r>
    <x v="5"/>
    <x v="118"/>
    <x v="118"/>
    <n v="2E-3"/>
    <n v="3.75"/>
    <n v="982152"/>
    <n v="8115987.2000000002"/>
    <n v="66.22"/>
    <s v="Foreign Large Cap Equities"/>
    <d v="2011-10-20T00:00:00"/>
    <n v="1.67"/>
    <d v="2016-06-22T00:00:00"/>
    <n v="1"/>
    <n v="2.52E-2"/>
    <n v="1.05"/>
    <n v="244"/>
    <n v="0.13769999999999999"/>
    <s v="A"/>
    <s v="A"/>
    <s v="B-"/>
    <s v="A+"/>
    <s v="B"/>
    <s v="B+"/>
    <s v="A"/>
  </r>
  <r>
    <x v="11"/>
    <x v="119"/>
    <x v="119"/>
    <n v="2E-3"/>
    <n v="3.75"/>
    <n v="523825"/>
    <n v="7087292"/>
    <n v="110.84"/>
    <s v="Corporate Bonds"/>
    <d v="2007-01-05T00:00:00"/>
    <n v="1.37"/>
    <d v="2016-06-01T00:00:00"/>
    <n v="0.23"/>
    <n v="1.24E-2"/>
    <n v="0.28000000000000003"/>
    <n v="3608"/>
    <n v="2.8500000000000001E-2"/>
    <s v="A"/>
    <s v="B"/>
    <s v="B+"/>
    <s v="A-"/>
    <s v="B"/>
    <s v="A+"/>
    <s v="A"/>
  </r>
  <r>
    <x v="13"/>
    <x v="120"/>
    <x v="120"/>
    <n v="2E-3"/>
    <n v="3.75"/>
    <n v="302018"/>
    <n v="3105101.8"/>
    <n v="48.88"/>
    <s v="National Munis"/>
    <d v="2007-10-10T00:00:00"/>
    <n v="0.15"/>
    <d v="2016-09-01T00:00:00"/>
    <n v="0.04"/>
    <n v="3.0999999999999999E-3"/>
    <n v="0.14000000000000001"/>
    <n v="921"/>
    <n v="8.0399999999999999E-2"/>
    <s v="A+"/>
    <s v="A-"/>
    <s v="B-"/>
    <s v="A"/>
    <s v="C+"/>
    <s v="A"/>
    <s v="A"/>
  </r>
  <r>
    <x v="4"/>
    <x v="121"/>
    <x v="121"/>
    <n v="2E-3"/>
    <n v="3.75"/>
    <n v="6683"/>
    <n v="117209.5"/>
    <n v="88.21"/>
    <s v="Small Cap Value Equities"/>
    <d v="2010-09-16T00:00:00"/>
    <n v="2.11"/>
    <d v="2016-06-21T00:00:00"/>
    <n v="0.34"/>
    <n v="2.3800000000000002E-2"/>
    <n v="-1.41"/>
    <n v="1363"/>
    <n v="4.24E-2"/>
    <s v="C+"/>
    <s v="A"/>
    <s v="B"/>
    <s v="A-"/>
    <s v="A"/>
    <s v="A+"/>
    <s v="A"/>
  </r>
  <r>
    <x v="4"/>
    <x v="122"/>
    <x v="122"/>
    <n v="2E-3"/>
    <n v="3.75"/>
    <n v="5302"/>
    <n v="141669"/>
    <n v="105.32"/>
    <s v="Small Cap Growth Equities"/>
    <d v="2010-09-20T00:00:00"/>
    <n v="1.07"/>
    <d v="2016-06-21T00:00:00"/>
    <n v="0.17"/>
    <n v="1.0200000000000001E-2"/>
    <n v="-1.35"/>
    <n v="1184"/>
    <n v="4.19E-2"/>
    <s v="B+"/>
    <s v="A-"/>
    <s v="A-"/>
    <s v="B"/>
    <s v="B+"/>
    <s v="A+"/>
    <s v="A"/>
  </r>
  <r>
    <x v="0"/>
    <x v="123"/>
    <x v="123"/>
    <n v="2E-3"/>
    <n v="3.75"/>
    <m/>
    <n v="636376"/>
    <n v="54.99"/>
    <s v="Large Cap Growth Equities"/>
    <d v="2009-09-22T00:00:00"/>
    <n v="0.85"/>
    <d v="2016-07-06T00:00:00"/>
    <n v="0.25"/>
    <n v="1.55E-2"/>
    <n v="0.9"/>
    <n v="138"/>
    <n v="0.33939999999999998"/>
    <s v="B"/>
    <s v="A-"/>
    <s v="A+"/>
    <s v="A-"/>
    <s v="A+"/>
    <s v="B+"/>
    <s v="A"/>
  </r>
  <r>
    <x v="2"/>
    <x v="124"/>
    <x v="124"/>
    <n v="2E-3"/>
    <n v="3.75"/>
    <m/>
    <n v="488381.2"/>
    <n v="106.67"/>
    <s v="Mid Cap Growth Equities"/>
    <d v="2010-09-07T00:00:00"/>
    <n v="1.1200000000000001"/>
    <d v="2016-03-01T00:00:00"/>
    <n v="0.09"/>
    <n v="1.0500000000000001E-2"/>
    <n v="1.17"/>
    <n v="229"/>
    <n v="0.1217"/>
    <s v="B+"/>
    <s v="A"/>
    <s v="A+"/>
    <s v="B+"/>
    <s v="A-"/>
    <s v="A"/>
    <s v="A"/>
  </r>
  <r>
    <x v="3"/>
    <x v="125"/>
    <x v="125"/>
    <n v="2E-3"/>
    <n v="3.75"/>
    <m/>
    <m/>
    <m/>
    <s v="Inflation-Protected Bonds"/>
    <d v="2003-12-04T00:00:00"/>
    <n v="0.06"/>
    <d v="2015-10-01T00:00:00"/>
    <n v="0.06"/>
    <n v="5.0000000000000001E-4"/>
    <n v="0.52"/>
    <n v="42"/>
    <n v="0.5353"/>
    <s v="A+"/>
    <s v="A-"/>
    <s v="B-"/>
    <s v="B"/>
    <s v="A-"/>
    <s v="A-"/>
    <s v="A"/>
  </r>
  <r>
    <x v="11"/>
    <x v="126"/>
    <x v="126"/>
    <n v="2E-3"/>
    <n v="3.5"/>
    <n v="384597"/>
    <n v="11272675.199999999"/>
    <n v="105.71"/>
    <s v="Corporate Bonds"/>
    <d v="2007-01-05T00:00:00"/>
    <n v="0.7"/>
    <d v="2016-06-01T00:00:00"/>
    <n v="0.13"/>
    <n v="6.6E-3"/>
    <n v="0.12"/>
    <n v="1058"/>
    <n v="5.1700000000000003E-2"/>
    <s v="A"/>
    <s v="B"/>
    <s v="B+"/>
    <s v="A"/>
    <s v="C+"/>
    <s v="A"/>
    <s v="A-"/>
  </r>
  <r>
    <x v="4"/>
    <x v="127"/>
    <x v="127"/>
    <n v="2E-3"/>
    <n v="3.5"/>
    <n v="6008"/>
    <n v="126203"/>
    <n v="114.68"/>
    <s v="Small Cap Growth Equities"/>
    <d v="2010-09-07T00:00:00"/>
    <n v="1.61"/>
    <d v="2016-06-21T00:00:00"/>
    <n v="0.23"/>
    <n v="1.4E-2"/>
    <n v="-1.2"/>
    <n v="349"/>
    <n v="9.69E-2"/>
    <s v="B"/>
    <s v="A-"/>
    <s v="A"/>
    <s v="A-"/>
    <s v="B+"/>
    <s v="B"/>
    <s v="A-"/>
  </r>
  <r>
    <x v="0"/>
    <x v="128"/>
    <x v="128"/>
    <n v="2E-3"/>
    <n v="3.5"/>
    <m/>
    <n v="37592806.399999999"/>
    <n v="115.84"/>
    <s v="Large Cap Growth Equities"/>
    <d v="1999-03-10T00:00:00"/>
    <n v="1.21"/>
    <d v="2016-06-17T00:00:00"/>
    <n v="0.28999999999999998"/>
    <n v="1.0500000000000001E-2"/>
    <n v="-1.07"/>
    <n v="106"/>
    <n v="0.50439999999999996"/>
    <s v="A+"/>
    <s v="A-"/>
    <s v="A-"/>
    <s v="C+"/>
    <s v="B"/>
    <s v="B"/>
    <s v="A-"/>
  </r>
  <r>
    <x v="2"/>
    <x v="129"/>
    <x v="129"/>
    <n v="2E-3"/>
    <n v="3.5"/>
    <m/>
    <n v="445576.8"/>
    <n v="98.03"/>
    <s v="Mid Cap Value Equities"/>
    <d v="2010-09-07T00:00:00"/>
    <n v="1.63"/>
    <d v="2016-03-01T00:00:00"/>
    <n v="0.16"/>
    <n v="1.66E-2"/>
    <n v="1.36"/>
    <n v="311"/>
    <n v="8.8800000000000004E-2"/>
    <s v="C"/>
    <s v="A"/>
    <s v="B"/>
    <s v="A+"/>
    <s v="A-"/>
    <s v="A-"/>
    <s v="A-"/>
  </r>
  <r>
    <x v="3"/>
    <x v="130"/>
    <x v="130"/>
    <n v="2E-3"/>
    <n v="3.5"/>
    <m/>
    <m/>
    <m/>
    <s v="Inflation-Protected Bonds"/>
    <d v="2011-09-22T00:00:00"/>
    <n v="0.18"/>
    <d v="2016-09-01T00:00:00"/>
    <n v="7.0000000000000007E-2"/>
    <n v="7.4000000000000003E-3"/>
    <n v="0.22"/>
    <n v="12"/>
    <n v="0.99180000000000001"/>
    <s v="A"/>
    <s v="B+"/>
    <s v="A-"/>
    <s v="A"/>
    <s v="B-"/>
    <s v="C+"/>
    <s v="A-"/>
  </r>
  <r>
    <x v="4"/>
    <x v="131"/>
    <x v="131"/>
    <n v="2E-3"/>
    <n v="3.25"/>
    <n v="26163164"/>
    <n v="27420684.800000001"/>
    <n v="120.6"/>
    <s v="Small Cap Blend Equities"/>
    <d v="2000-05-22T00:00:00"/>
    <n v="1.77"/>
    <d v="2016-07-06T00:00:00"/>
    <n v="0.62"/>
    <n v="1.47E-2"/>
    <n v="-1.41"/>
    <n v="1987"/>
    <n v="2.3400000000000001E-2"/>
    <s v="A+"/>
    <s v="B+"/>
    <s v="C"/>
    <s v="C+"/>
    <s v="B"/>
    <s v="A"/>
    <s v="B+"/>
  </r>
  <r>
    <x v="13"/>
    <x v="132"/>
    <x v="132"/>
    <n v="2E-3"/>
    <n v="3.25"/>
    <n v="52475"/>
    <n v="271656"/>
    <n v="17.670000000000002"/>
    <s v="National Munis"/>
    <d v="2008-02-22T00:00:00"/>
    <n v="0.2"/>
    <d v="2016-09-01T00:00:00"/>
    <n v="0.02"/>
    <n v="1.1299999999999999E-2"/>
    <n v="0.27"/>
    <n v="706"/>
    <n v="7.8200000000000006E-2"/>
    <s v="A-"/>
    <s v="B+"/>
    <s v="B-"/>
    <s v="B+"/>
    <s v="B-"/>
    <s v="B"/>
    <s v="B+"/>
  </r>
  <r>
    <x v="4"/>
    <x v="133"/>
    <x v="133"/>
    <n v="2E-3"/>
    <n v="3.25"/>
    <n v="7512"/>
    <n v="122411.5"/>
    <n v="103.69"/>
    <s v="Small Cap Value Equities"/>
    <d v="2010-09-07T00:00:00"/>
    <n v="1.77"/>
    <d v="2016-06-21T00:00:00"/>
    <n v="0.27"/>
    <n v="1.7000000000000001E-2"/>
    <n v="1.35"/>
    <n v="458"/>
    <n v="8.5999999999999993E-2"/>
    <s v="C"/>
    <s v="A"/>
    <s v="A-"/>
    <s v="A+"/>
    <s v="B-"/>
    <s v="B+"/>
    <s v="B+"/>
  </r>
  <r>
    <x v="0"/>
    <x v="134"/>
    <x v="134"/>
    <n v="2E-3"/>
    <n v="3.25"/>
    <m/>
    <n v="637512.1"/>
    <n v="126.61"/>
    <s v="Large Cap Blend Equities"/>
    <d v="2004-06-28T00:00:00"/>
    <n v="2.92"/>
    <d v="2016-06-21T00:00:00"/>
    <n v="0.56000000000000005"/>
    <n v="2.3099999999999999E-2"/>
    <n v="0.88"/>
    <n v="78"/>
    <n v="0.45800000000000002"/>
    <s v="B+"/>
    <s v="A-"/>
    <s v="B"/>
    <s v="B+"/>
    <s v="A"/>
    <s v="C+"/>
    <s v="B+"/>
  </r>
  <r>
    <x v="3"/>
    <x v="135"/>
    <x v="135"/>
    <n v="2E-3"/>
    <n v="3.25"/>
    <m/>
    <m/>
    <m/>
    <s v="Inflation-Protected Bonds"/>
    <d v="2009-08-20T00:00:00"/>
    <n v="0.14000000000000001"/>
    <d v="2016-09-01T00:00:00"/>
    <n v="0.14000000000000001"/>
    <n v="2.7000000000000001E-3"/>
    <n v="0.27"/>
    <n v="14"/>
    <n v="0.91100000000000003"/>
    <s v="A-"/>
    <s v="B"/>
    <s v="A"/>
    <s v="A-"/>
    <s v="C"/>
    <s v="B-"/>
    <s v="B+"/>
  </r>
  <r>
    <x v="3"/>
    <x v="136"/>
    <x v="136"/>
    <n v="2E-3"/>
    <n v="3.25"/>
    <m/>
    <m/>
    <m/>
    <s v="Inflation-Protected Bonds"/>
    <d v="2011-09-22T00:00:00"/>
    <n v="0.28999999999999998"/>
    <d v="2016-09-01T00:00:00"/>
    <n v="0.08"/>
    <n v="1.15E-2"/>
    <n v="0.38"/>
    <n v="14"/>
    <n v="0.88"/>
    <s v="B"/>
    <s v="A-"/>
    <s v="B+"/>
    <s v="A-"/>
    <s v="B"/>
    <s v="C+"/>
    <s v="B+"/>
  </r>
  <r>
    <x v="11"/>
    <x v="137"/>
    <x v="137"/>
    <n v="2E-3"/>
    <n v="3"/>
    <n v="158085"/>
    <n v="1069578"/>
    <n v="61.57"/>
    <s v="Corporate Bonds"/>
    <d v="2009-12-08T00:00:00"/>
    <n v="1.27"/>
    <d v="2016-06-01T00:00:00"/>
    <n v="0.21"/>
    <n v="2.07E-2"/>
    <n v="0.87"/>
    <n v="1757"/>
    <n v="4.4400000000000002E-2"/>
    <s v="A-"/>
    <s v="B"/>
    <s v="C"/>
    <s v="C+"/>
    <s v="A"/>
    <s v="A"/>
    <s v="B"/>
  </r>
  <r>
    <x v="11"/>
    <x v="138"/>
    <x v="138"/>
    <n v="2E-3"/>
    <n v="3"/>
    <n v="47508"/>
    <n v="545609.4"/>
    <n v="105.52"/>
    <s v="Corporate Bonds"/>
    <d v="2010-09-20T00:00:00"/>
    <n v="1.54"/>
    <d v="2016-06-01T00:00:00"/>
    <n v="0.24"/>
    <n v="1.47E-2"/>
    <n v="0.43"/>
    <n v="375"/>
    <n v="0.14269999999999999"/>
    <s v="B+"/>
    <s v="B"/>
    <s v="A-"/>
    <s v="B"/>
    <s v="B+"/>
    <s v="B"/>
    <s v="B"/>
  </r>
  <r>
    <x v="0"/>
    <x v="139"/>
    <x v="139"/>
    <n v="2E-3"/>
    <n v="3"/>
    <m/>
    <n v="93330.5"/>
    <n v="25.49"/>
    <s v="Large Cap Blend Equities"/>
    <d v="2014-12-23T00:00:00"/>
    <n v="0.43"/>
    <d v="2016-06-17T00:00:00"/>
    <n v="0.11"/>
    <n v="1.6899999999999998E-2"/>
    <n v="1.22"/>
    <n v="988"/>
    <n v="2.4899999999999999E-2"/>
    <s v="B+"/>
    <s v="A-"/>
    <s v="C+"/>
    <s v="B-"/>
    <s v="B+"/>
    <s v="n/a"/>
    <s v="B"/>
  </r>
  <r>
    <x v="3"/>
    <x v="140"/>
    <x v="140"/>
    <n v="2E-3"/>
    <n v="2.75"/>
    <m/>
    <m/>
    <m/>
    <s v="Inflation-Protected Bonds"/>
    <d v="2009-09-03T00:00:00"/>
    <n v="0.21"/>
    <d v="2016-09-01T00:00:00"/>
    <n v="0.21"/>
    <n v="3.5999999999999999E-3"/>
    <n v="0.6"/>
    <n v="22"/>
    <n v="0.67769999999999997"/>
    <s v="C+"/>
    <s v="B"/>
    <s v="B-"/>
    <s v="B+"/>
    <s v="B"/>
    <s v="B"/>
    <s v="B-"/>
  </r>
  <r>
    <x v="3"/>
    <x v="141"/>
    <x v="141"/>
    <n v="2E-3"/>
    <n v="2.25"/>
    <m/>
    <m/>
    <m/>
    <s v="Inflation-Protected Bonds"/>
    <d v="2009-09-03T00:00:00"/>
    <n v="0.1"/>
    <d v="2015-12-29T00:00:00"/>
    <n v="0.05"/>
    <n v="1.5E-3"/>
    <n v="1.41"/>
    <n v="9"/>
    <n v="0.99880000000000002"/>
    <s v="B-"/>
    <s v="B-"/>
    <s v="C"/>
    <s v="C"/>
    <s v="C+"/>
    <s v="C"/>
    <s v="C"/>
  </r>
  <r>
    <x v="0"/>
    <x v="142"/>
    <x v="142"/>
    <n v="2.0999999999999999E-3"/>
    <n v="3.75"/>
    <m/>
    <n v="29919219.199999999"/>
    <n v="103.93"/>
    <s v="Large Cap Value Equities"/>
    <d v="2000-05-22T00:00:00"/>
    <n v="2.41"/>
    <d v="2016-07-06T00:00:00"/>
    <n v="0.62"/>
    <n v="2.3099999999999999E-2"/>
    <n v="1.0900000000000001"/>
    <n v="693"/>
    <n v="0.23680000000000001"/>
    <s v="A"/>
    <s v="A-"/>
    <s v="B"/>
    <s v="B+"/>
    <s v="B"/>
    <s v="A"/>
    <s v="A"/>
  </r>
  <r>
    <x v="2"/>
    <x v="143"/>
    <x v="143"/>
    <n v="2.2000000000000001E-3"/>
    <n v="3.5"/>
    <m/>
    <n v="12916661.6"/>
    <n v="169.96"/>
    <s v="Mid Cap Blend Equities"/>
    <d v="2001-07-17T00:00:00"/>
    <n v="2.85"/>
    <d v="2016-07-06T00:00:00"/>
    <n v="0.72"/>
    <n v="1.6799999999999999E-2"/>
    <n v="1.24"/>
    <n v="801"/>
    <n v="4.3799999999999999E-2"/>
    <s v="A"/>
    <s v="A-"/>
    <s v="B+"/>
    <s v="B+"/>
    <s v="B"/>
    <s v="A"/>
    <s v="A-"/>
  </r>
  <r>
    <x v="11"/>
    <x v="144"/>
    <x v="144"/>
    <n v="2.2000000000000001E-3"/>
    <n v="3"/>
    <n v="3698"/>
    <n v="36183"/>
    <n v="51.77"/>
    <s v="Corporate Bonds"/>
    <d v="2014-11-12T00:00:00"/>
    <n v="0.73"/>
    <d v="2016-07-01T00:00:00"/>
    <n v="0.1"/>
    <n v="1.41E-2"/>
    <n v="-0.32"/>
    <n v="261"/>
    <n v="0.1489"/>
    <s v="C+"/>
    <s v="B"/>
    <s v="A+"/>
    <s v="B+"/>
    <s v="B"/>
    <s v="B"/>
    <s v="B"/>
  </r>
  <r>
    <x v="11"/>
    <x v="145"/>
    <x v="145"/>
    <n v="2.2000000000000001E-3"/>
    <n v="2.75"/>
    <n v="10197"/>
    <n v="49210"/>
    <n v="25.96"/>
    <s v="Corporate Bonds"/>
    <d v="2011-09-15T00:00:00"/>
    <n v="0.65"/>
    <d v="2016-08-15T00:00:00"/>
    <n v="0.05"/>
    <n v="2.52E-2"/>
    <n v="0.38"/>
    <n v="392"/>
    <n v="6.8900000000000003E-2"/>
    <s v="B-"/>
    <s v="B"/>
    <s v="A-"/>
    <s v="C+"/>
    <s v="B"/>
    <s v="B+"/>
    <s v="B-"/>
  </r>
  <r>
    <x v="11"/>
    <x v="146"/>
    <x v="146"/>
    <n v="2.2000000000000001E-3"/>
    <n v="2.5"/>
    <n v="2738"/>
    <n v="18832.5"/>
    <n v="25.11"/>
    <s v="Corporate Bonds"/>
    <d v="2014-09-10T00:00:00"/>
    <n v="0.78"/>
    <d v="2016-08-15T00:00:00"/>
    <n v="0.04"/>
    <n v="3.09E-2"/>
    <n v="-0.74"/>
    <n v="156"/>
    <n v="0.11600000000000001"/>
    <s v="B-"/>
    <s v="B"/>
    <s v="B-"/>
    <s v="C"/>
    <s v="C+"/>
    <s v="C+"/>
    <s v="C+"/>
  </r>
  <r>
    <x v="11"/>
    <x v="147"/>
    <x v="147"/>
    <n v="2.2000000000000001E-3"/>
    <n v="2.5"/>
    <n v="2464"/>
    <n v="13685"/>
    <n v="54.47"/>
    <s v="Corporate Bonds"/>
    <d v="2015-09-23T00:00:00"/>
    <n v="1.33"/>
    <d v="2016-09-01T00:00:00"/>
    <n v="0.18"/>
    <n v="2.4299999999999999E-2"/>
    <n v="1.04"/>
    <n v="239"/>
    <n v="0.1183"/>
    <s v="C+"/>
    <s v="B"/>
    <s v="n/a"/>
    <s v="n/a"/>
    <s v="C"/>
    <s v="B-"/>
    <s v="C+"/>
  </r>
  <r>
    <x v="5"/>
    <x v="148"/>
    <x v="148"/>
    <n v="2.3E-3"/>
    <s v="n/a"/>
    <n v="1508"/>
    <n v="8610"/>
    <n v="25.12"/>
    <s v="Foreign Large Cap Equities"/>
    <d v="2015-10-29T00:00:00"/>
    <n v="0.63"/>
    <d v="2016-07-06T00:00:00"/>
    <n v="0.37"/>
    <n v="2.5600000000000001E-2"/>
    <n v="0.53"/>
    <n v="15"/>
    <n v="1.0062"/>
    <s v="C+"/>
    <s v="A"/>
    <s v="n/a"/>
    <s v="n/a"/>
    <s v="C+"/>
    <s v="n/a"/>
    <s v="n/a"/>
  </r>
  <r>
    <x v="13"/>
    <x v="149"/>
    <x v="149"/>
    <n v="2.3E-3"/>
    <n v="3.75"/>
    <n v="280440"/>
    <n v="1894064"/>
    <n v="50.04"/>
    <s v="National Munis"/>
    <d v="2007-09-11T00:00:00"/>
    <n v="0.36"/>
    <d v="2016-08-01T00:00:00"/>
    <n v="0.09"/>
    <n v="7.3000000000000001E-3"/>
    <n v="0.24"/>
    <n v="1027"/>
    <n v="0.06"/>
    <s v="A"/>
    <s v="B+"/>
    <s v="A-"/>
    <s v="A-"/>
    <s v="B+"/>
    <s v="A"/>
    <s v="A"/>
  </r>
  <r>
    <x v="5"/>
    <x v="150"/>
    <x v="150"/>
    <n v="2.3E-3"/>
    <n v="2.5"/>
    <n v="389"/>
    <n v="1294.5"/>
    <n v="26"/>
    <s v="Global Equities"/>
    <d v="2015-10-29T00:00:00"/>
    <n v="0.56999999999999995"/>
    <d v="2016-07-06T00:00:00"/>
    <n v="0.27"/>
    <n v="2.1999999999999999E-2"/>
    <n v="-1.39"/>
    <n v="25"/>
    <n v="1.0009999999999999"/>
    <s v="C"/>
    <s v="A"/>
    <s v="n/a"/>
    <s v="n/a"/>
    <s v="B-"/>
    <s v="C"/>
    <s v="C+"/>
  </r>
  <r>
    <x v="1"/>
    <x v="151"/>
    <x v="151"/>
    <n v="2.3999999999999998E-3"/>
    <n v="4"/>
    <n v="285342"/>
    <n v="3649669.2"/>
    <n v="54.74"/>
    <s v="Global Real Estate"/>
    <d v="2010-11-01T00:00:00"/>
    <n v="1.99"/>
    <d v="2016-09-13T00:00:00"/>
    <n v="0.38"/>
    <n v="3.6299999999999999E-2"/>
    <n v="1.2"/>
    <n v="663"/>
    <n v="0.21440000000000001"/>
    <s v="A-"/>
    <s v="A"/>
    <s v="A"/>
    <s v="B"/>
    <s v="A"/>
    <s v="A+"/>
    <s v="A+"/>
  </r>
  <r>
    <x v="13"/>
    <x v="152"/>
    <x v="152"/>
    <n v="2.3999999999999998E-3"/>
    <n v="3.75"/>
    <n v="269718"/>
    <n v="1612277.9"/>
    <n v="24.56"/>
    <s v="National Munis"/>
    <d v="2007-12-04T00:00:00"/>
    <n v="0.54"/>
    <d v="2016-09-01T00:00:00"/>
    <n v="0.04"/>
    <n v="2.18E-2"/>
    <n v="0.2"/>
    <n v="1828"/>
    <n v="3.2599999999999997E-2"/>
    <s v="A"/>
    <s v="B+"/>
    <s v="A-"/>
    <s v="B"/>
    <s v="B"/>
    <s v="A"/>
    <s v="A"/>
  </r>
  <r>
    <x v="5"/>
    <x v="153"/>
    <x v="153"/>
    <n v="2.3999999999999998E-3"/>
    <n v="3.75"/>
    <n v="43922"/>
    <n v="298746"/>
    <n v="71.08"/>
    <s v="Global Equities"/>
    <d v="2012-01-12T00:00:00"/>
    <n v="1.58"/>
    <d v="2016-06-22T00:00:00"/>
    <n v="0.83"/>
    <n v="2.2200000000000001E-2"/>
    <n v="1.08"/>
    <n v="1171"/>
    <n v="9.9400000000000002E-2"/>
    <s v="A-"/>
    <s v="A"/>
    <s v="A"/>
    <s v="C+"/>
    <s v="B+"/>
    <s v="A"/>
    <s v="A"/>
  </r>
  <r>
    <x v="13"/>
    <x v="154"/>
    <x v="154"/>
    <n v="2.3999999999999998E-3"/>
    <n v="3.5"/>
    <n v="49320"/>
    <n v="185891.5"/>
    <n v="20.81"/>
    <s v="National Munis"/>
    <d v="2008-01-02T00:00:00"/>
    <n v="0.62"/>
    <d v="2016-09-01T00:00:00"/>
    <n v="0.05"/>
    <n v="2.9899999999999999E-2"/>
    <n v="0.35"/>
    <n v="356"/>
    <n v="7.5200000000000003E-2"/>
    <s v="B+"/>
    <s v="B+"/>
    <s v="A"/>
    <s v="B-"/>
    <s v="A-"/>
    <s v="B-"/>
    <s v="A-"/>
  </r>
  <r>
    <x v="13"/>
    <x v="155"/>
    <x v="155"/>
    <n v="2.3999999999999998E-3"/>
    <n v="2.25"/>
    <n v="2632"/>
    <n v="19768"/>
    <n v="24.62"/>
    <s v="National Munis"/>
    <d v="2009-02-02T00:00:00"/>
    <n v="0.21"/>
    <d v="2016-09-01T00:00:00"/>
    <n v="0.02"/>
    <n v="8.6E-3"/>
    <n v="0.24"/>
    <n v="69"/>
    <n v="0.28699999999999998"/>
    <s v="C"/>
    <s v="B"/>
    <s v="B"/>
    <s v="B-"/>
    <s v="C+"/>
    <s v="C"/>
    <s v="C"/>
  </r>
  <r>
    <x v="4"/>
    <x v="156"/>
    <x v="156"/>
    <n v="2.5000000000000001E-3"/>
    <s v="n/a"/>
    <n v="708"/>
    <n v="12120.5"/>
    <n v="34.700000000000003"/>
    <s v="Small Cap Blend Equities"/>
    <d v="2006-12-01T00:00:00"/>
    <n v="0.31"/>
    <d v="2016-06-17T00:00:00"/>
    <n v="0.08"/>
    <n v="9.1000000000000004E-3"/>
    <n v="-1.21"/>
    <n v="1934"/>
    <n v="2.98E-2"/>
    <s v="n/a"/>
    <s v="B+"/>
    <s v="n/a"/>
    <s v="n/a"/>
    <s v="n/a"/>
    <s v="n/a"/>
    <s v="n/a"/>
  </r>
  <r>
    <x v="2"/>
    <x v="157"/>
    <x v="157"/>
    <n v="2.5000000000000001E-3"/>
    <s v="n/a"/>
    <m/>
    <n v="23832"/>
    <n v="39.630000000000003"/>
    <s v="Mid Cap Blend Equities"/>
    <d v="2006-12-01T00:00:00"/>
    <n v="0.6"/>
    <d v="2016-06-17T00:00:00"/>
    <n v="0.14000000000000001"/>
    <n v="1.52E-2"/>
    <n v="1.1000000000000001"/>
    <n v="790"/>
    <n v="3.6900000000000002E-2"/>
    <s v="n/a"/>
    <s v="A-"/>
    <s v="n/a"/>
    <s v="n/a"/>
    <s v="n/a"/>
    <s v="n/a"/>
    <s v="n/a"/>
  </r>
  <r>
    <x v="0"/>
    <x v="158"/>
    <x v="158"/>
    <n v="2.5000000000000001E-3"/>
    <s v="n/a"/>
    <m/>
    <n v="1300.5"/>
    <n v="25.63"/>
    <s v="Large Cap Value Equities"/>
    <d v="2015-10-09T00:00:00"/>
    <n v="0.35"/>
    <d v="2016-06-17T00:00:00"/>
    <n v="0.16"/>
    <n v="1.35E-2"/>
    <n v="-1.9"/>
    <n v="100"/>
    <n v="0.37569999999999998"/>
    <s v="n/a"/>
    <s v="A-"/>
    <s v="n/a"/>
    <s v="n/a"/>
    <s v="n/a"/>
    <s v="B-"/>
    <s v="n/a"/>
  </r>
  <r>
    <x v="14"/>
    <x v="159"/>
    <x v="159"/>
    <n v="2.5000000000000001E-3"/>
    <n v="4"/>
    <n v="913912"/>
    <n v="4373496"/>
    <n v="52.47"/>
    <s v="Emerging Markets Equities"/>
    <d v="2011-10-20T00:00:00"/>
    <n v="1.28"/>
    <d v="2016-06-22T00:00:00"/>
    <n v="0.64"/>
    <n v="2.4299999999999999E-2"/>
    <n v="1.23"/>
    <n v="256"/>
    <n v="0.1399"/>
    <s v="A"/>
    <s v="A"/>
    <s v="A-"/>
    <s v="A"/>
    <s v="B"/>
    <s v="A-"/>
    <s v="A+"/>
  </r>
  <r>
    <x v="13"/>
    <x v="160"/>
    <x v="160"/>
    <n v="2.5000000000000001E-3"/>
    <n v="4"/>
    <n v="385154"/>
    <n v="7623019.2000000002"/>
    <n v="112.58"/>
    <s v="National Munis"/>
    <d v="2007-09-07T00:00:00"/>
    <n v="1.32"/>
    <d v="2016-05-02T00:00:00"/>
    <n v="0.2"/>
    <n v="1.18E-2"/>
    <n v="0.2"/>
    <n v="3150"/>
    <n v="2.9399999999999999E-2"/>
    <s v="A"/>
    <s v="B"/>
    <s v="B+"/>
    <s v="A"/>
    <s v="B+"/>
    <s v="A+"/>
    <s v="A+"/>
  </r>
  <r>
    <x v="2"/>
    <x v="161"/>
    <x v="161"/>
    <n v="2.5000000000000001E-3"/>
    <n v="4"/>
    <m/>
    <n v="6262993.5999999996"/>
    <n v="95.13"/>
    <s v="Mid Cap Growth Equities"/>
    <d v="2001-07-17T00:00:00"/>
    <n v="1.02"/>
    <d v="2016-07-06T00:00:00"/>
    <n v="0.25"/>
    <n v="1.0800000000000001E-2"/>
    <n v="1.1599999999999999"/>
    <n v="471"/>
    <n v="9.11E-2"/>
    <s v="A+"/>
    <s v="A-"/>
    <s v="A"/>
    <s v="A"/>
    <s v="A"/>
    <s v="A+"/>
    <s v="A+"/>
  </r>
  <r>
    <x v="15"/>
    <x v="162"/>
    <x v="162"/>
    <n v="2.5000000000000001E-3"/>
    <n v="3.75"/>
    <n v="6388599"/>
    <n v="9606487.1999999993"/>
    <n v="12.74"/>
    <s v="Precious Metals"/>
    <d v="2005-01-21T00:00:00"/>
    <s v="n/a"/>
    <s v="n/a"/>
    <s v="n/a"/>
    <n v="0"/>
    <n v="-1.1599999999999999"/>
    <n v="1"/>
    <n v="1"/>
    <s v="A"/>
    <s v="A+"/>
    <s v="B+"/>
    <s v="B+"/>
    <s v="n/a"/>
    <s v="n/a"/>
    <s v="A"/>
  </r>
  <r>
    <x v="1"/>
    <x v="163"/>
    <x v="163"/>
    <n v="2.5000000000000001E-3"/>
    <n v="3.75"/>
    <n v="280898"/>
    <n v="3694866.4"/>
    <n v="95.86"/>
    <s v="Real Estate"/>
    <d v="2001-04-23T00:00:00"/>
    <n v="3.52"/>
    <d v="2016-06-17T00:00:00"/>
    <n v="0.78"/>
    <n v="3.6900000000000002E-2"/>
    <n v="1.69"/>
    <n v="99"/>
    <n v="0.42609999999999998"/>
    <s v="A-"/>
    <s v="A"/>
    <s v="B"/>
    <s v="A-"/>
    <s v="B+"/>
    <s v="A-"/>
    <s v="A"/>
  </r>
  <r>
    <x v="4"/>
    <x v="164"/>
    <x v="164"/>
    <n v="2.5000000000000001E-3"/>
    <n v="3.75"/>
    <n v="207665"/>
    <n v="3917484.4"/>
    <n v="120.36"/>
    <s v="Small Cap Value Equities"/>
    <d v="2000-07-24T00:00:00"/>
    <n v="1.63"/>
    <d v="2016-06-21T00:00:00"/>
    <n v="0.38"/>
    <n v="1.35E-2"/>
    <n v="1.43"/>
    <n v="460"/>
    <n v="8.1799999999999998E-2"/>
    <s v="A"/>
    <s v="A-"/>
    <s v="A-"/>
    <s v="B+"/>
    <s v="B+"/>
    <s v="B"/>
    <s v="A"/>
  </r>
  <r>
    <x v="4"/>
    <x v="165"/>
    <x v="165"/>
    <n v="2.5000000000000001E-3"/>
    <n v="3.75"/>
    <n v="96629"/>
    <n v="3361894"/>
    <n v="133.69999999999999"/>
    <s v="Small Cap Growth Equities"/>
    <d v="2000-07-24T00:00:00"/>
    <n v="1.54"/>
    <d v="2016-06-21T00:00:00"/>
    <n v="0.3"/>
    <n v="1.15E-2"/>
    <n v="1.27"/>
    <n v="350"/>
    <n v="9.8500000000000004E-2"/>
    <s v="A"/>
    <s v="B+"/>
    <s v="A+"/>
    <s v="B+"/>
    <s v="A-"/>
    <s v="B+"/>
    <s v="A"/>
  </r>
  <r>
    <x v="5"/>
    <x v="166"/>
    <x v="166"/>
    <n v="2.5000000000000001E-3"/>
    <n v="3.75"/>
    <n v="37625"/>
    <n v="159240"/>
    <n v="53.23"/>
    <s v="Global Equities"/>
    <d v="2007-12-10T00:00:00"/>
    <n v="1.46"/>
    <d v="2016-06-22T00:00:00"/>
    <n v="0.72"/>
    <n v="2.75E-2"/>
    <n v="0.94"/>
    <n v="1330"/>
    <n v="0.10970000000000001"/>
    <s v="B+"/>
    <s v="A"/>
    <s v="A+"/>
    <s v="A-"/>
    <s v="A-"/>
    <s v="A"/>
    <s v="A"/>
  </r>
  <r>
    <x v="2"/>
    <x v="167"/>
    <x v="167"/>
    <n v="2.5000000000000001E-3"/>
    <n v="3.75"/>
    <m/>
    <n v="7693257.5999999996"/>
    <n v="74.739999999999995"/>
    <s v="Mid Cap Value Equities"/>
    <d v="2001-07-17T00:00:00"/>
    <n v="1.59"/>
    <d v="2016-07-06T00:00:00"/>
    <n v="0.42"/>
    <n v="2.1299999999999999E-2"/>
    <n v="1.34"/>
    <n v="566"/>
    <n v="7.46E-2"/>
    <s v="A+"/>
    <s v="A-"/>
    <s v="B-"/>
    <s v="B+"/>
    <s v="B"/>
    <s v="A"/>
    <s v="A"/>
  </r>
  <r>
    <x v="0"/>
    <x v="168"/>
    <x v="168"/>
    <n v="2.5000000000000001E-3"/>
    <n v="3.75"/>
    <m/>
    <n v="7115768.7999999998"/>
    <n v="40.86"/>
    <s v="Large Cap Blend Equities"/>
    <d v="2011-05-05T00:00:00"/>
    <n v="0.84"/>
    <d v="2016-08-15T00:00:00"/>
    <n v="7.0000000000000007E-2"/>
    <n v="2.06E-2"/>
    <n v="1.17"/>
    <n v="100"/>
    <n v="0.1187"/>
    <s v="A"/>
    <s v="B+"/>
    <s v="A+"/>
    <s v="A"/>
    <s v="A-"/>
    <s v="B-"/>
    <s v="A"/>
  </r>
  <r>
    <x v="0"/>
    <x v="169"/>
    <x v="169"/>
    <n v="2.5000000000000001E-3"/>
    <n v="3.75"/>
    <m/>
    <n v="167526"/>
    <n v="27.16"/>
    <s v="Large Cap Blend Equities"/>
    <d v="2015-04-09T00:00:00"/>
    <n v="0.46"/>
    <d v="2016-08-15T00:00:00"/>
    <n v="0.04"/>
    <n v="1.6799999999999999E-2"/>
    <n v="0.86"/>
    <n v="100"/>
    <n v="0.1229"/>
    <s v="B+"/>
    <s v="A-"/>
    <s v="n/a"/>
    <s v="A"/>
    <s v="B"/>
    <s v="n/a"/>
    <s v="A"/>
  </r>
  <r>
    <x v="4"/>
    <x v="170"/>
    <x v="170"/>
    <n v="2.5000000000000001E-3"/>
    <n v="3.5"/>
    <n v="1658597"/>
    <n v="6645441.5999999996"/>
    <n v="101.28"/>
    <s v="Small Cap Value Equities"/>
    <d v="2000-07-24T00:00:00"/>
    <n v="1.98"/>
    <d v="2016-07-06T00:00:00"/>
    <n v="0.59"/>
    <n v="1.9400000000000001E-2"/>
    <n v="1.43"/>
    <n v="1356"/>
    <n v="4.2500000000000003E-2"/>
    <s v="A+"/>
    <s v="A-"/>
    <s v="C"/>
    <s v="B-"/>
    <s v="A-"/>
    <s v="A"/>
    <s v="A-"/>
  </r>
  <r>
    <x v="4"/>
    <x v="171"/>
    <x v="171"/>
    <n v="2.5000000000000001E-3"/>
    <n v="3.5"/>
    <n v="813371"/>
    <n v="6533207.5999999996"/>
    <n v="145.01"/>
    <s v="Small Cap Growth Equities"/>
    <d v="2000-07-24T00:00:00"/>
    <n v="1.36"/>
    <d v="2016-07-06T00:00:00"/>
    <n v="0.46"/>
    <n v="9.4000000000000004E-3"/>
    <n v="-1.43"/>
    <n v="1167"/>
    <n v="4.2500000000000003E-2"/>
    <s v="A+"/>
    <s v="B+"/>
    <s v="A-"/>
    <s v="C"/>
    <s v="A-"/>
    <s v="A"/>
    <s v="A-"/>
  </r>
  <r>
    <x v="13"/>
    <x v="172"/>
    <x v="172"/>
    <n v="2.5000000000000001E-3"/>
    <n v="3.25"/>
    <n v="51209"/>
    <n v="1107804.5"/>
    <n v="106.1"/>
    <s v="National Munis"/>
    <d v="2008-11-05T00:00:00"/>
    <n v="0.41"/>
    <d v="2016-05-02T00:00:00"/>
    <n v="7.0000000000000007E-2"/>
    <n v="3.8E-3"/>
    <n v="7.0000000000000007E-2"/>
    <n v="808"/>
    <n v="6.2300000000000001E-2"/>
    <s v="B+"/>
    <s v="B"/>
    <s v="C+"/>
    <s v="A+"/>
    <s v="C"/>
    <s v="A"/>
    <s v="B+"/>
  </r>
  <r>
    <x v="2"/>
    <x v="173"/>
    <x v="173"/>
    <n v="2.5000000000000001E-3"/>
    <n v="3.25"/>
    <m/>
    <n v="16619961.6"/>
    <n v="276"/>
    <s v="Mid Cap Blend Equities"/>
    <d v="1995-04-27T00:00:00"/>
    <n v="3.57"/>
    <d v="2016-06-17T00:00:00"/>
    <n v="0.85"/>
    <n v="1.29E-2"/>
    <n v="1.28"/>
    <n v="400"/>
    <n v="6.0900000000000003E-2"/>
    <s v="A+"/>
    <s v="B"/>
    <s v="B"/>
    <s v="C"/>
    <s v="B-"/>
    <s v="B"/>
    <s v="B+"/>
  </r>
  <r>
    <x v="2"/>
    <x v="174"/>
    <x v="174"/>
    <n v="2.5000000000000001E-3"/>
    <n v="3.25"/>
    <m/>
    <n v="5550089.2000000002"/>
    <n v="172.69"/>
    <s v="Mid Cap Growth Equities"/>
    <d v="2000-07-24T00:00:00"/>
    <n v="1.8"/>
    <d v="2016-06-21T00:00:00"/>
    <n v="0.41"/>
    <n v="1.04E-2"/>
    <n v="1.19"/>
    <n v="229"/>
    <n v="0.122"/>
    <s v="A"/>
    <s v="A-"/>
    <s v="B+"/>
    <s v="B-"/>
    <s v="C+"/>
    <s v="B+"/>
    <s v="B+"/>
  </r>
  <r>
    <x v="0"/>
    <x v="175"/>
    <x v="175"/>
    <n v="2.5000000000000001E-3"/>
    <n v="3.25"/>
    <m/>
    <n v="758507.5"/>
    <n v="119.55"/>
    <s v="Large Cap Growth Equities"/>
    <d v="2004-06-28T00:00:00"/>
    <n v="1.2"/>
    <d v="2016-06-21T00:00:00"/>
    <n v="0.26"/>
    <n v="1.01E-2"/>
    <n v="0.93"/>
    <n v="101"/>
    <n v="0.36259999999999998"/>
    <s v="B"/>
    <s v="B+"/>
    <s v="B-"/>
    <s v="B"/>
    <s v="B"/>
    <s v="B-"/>
    <s v="B+"/>
  </r>
  <r>
    <x v="0"/>
    <x v="176"/>
    <x v="176"/>
    <n v="2.5000000000000001E-3"/>
    <n v="3.25"/>
    <m/>
    <n v="30720"/>
    <n v="40.82"/>
    <s v="Large Cap Blend Equities"/>
    <d v="2006-12-01T00:00:00"/>
    <n v="0.74"/>
    <d v="2016-06-17T00:00:00"/>
    <n v="0.19"/>
    <n v="1.8100000000000002E-2"/>
    <n v="0.7"/>
    <n v="202"/>
    <n v="5.8999999999999997E-2"/>
    <s v="B-"/>
    <s v="A-"/>
    <s v="n/a"/>
    <s v="B+"/>
    <s v="B+"/>
    <s v="n/a"/>
    <s v="B+"/>
  </r>
  <r>
    <x v="6"/>
    <x v="177"/>
    <x v="177"/>
    <n v="2.5000000000000001E-3"/>
    <n v="2.75"/>
    <n v="37729"/>
    <n v="220912.5"/>
    <n v="34.369999999999997"/>
    <s v="Government Bonds"/>
    <d v="2007-10-11T00:00:00"/>
    <n v="0.65"/>
    <d v="2016-08-15T00:00:00"/>
    <n v="0.05"/>
    <n v="1.9E-2"/>
    <n v="0.7"/>
    <n v="27"/>
    <n v="0.47939999999999999"/>
    <s v="B-"/>
    <s v="C+"/>
    <s v="B-"/>
    <s v="B"/>
    <s v="A-"/>
    <s v="B-"/>
    <s v="B-"/>
  </r>
  <r>
    <x v="4"/>
    <x v="178"/>
    <x v="178"/>
    <n v="2.5000000000000001E-3"/>
    <n v="2.75"/>
    <n v="4815"/>
    <n v="205247.5"/>
    <n v="141.58000000000001"/>
    <s v="Small Cap Blend Equities"/>
    <d v="2004-06-28T00:00:00"/>
    <n v="2.2200000000000002"/>
    <d v="2016-06-21T00:00:00"/>
    <n v="0.69"/>
    <n v="1.5699999999999999E-2"/>
    <n v="1.26"/>
    <n v="261"/>
    <n v="7.4800000000000005E-2"/>
    <s v="C+"/>
    <s v="B+"/>
    <s v="B-"/>
    <s v="A-"/>
    <s v="B-"/>
    <s v="C+"/>
    <s v="B-"/>
  </r>
  <r>
    <x v="0"/>
    <x v="179"/>
    <x v="179"/>
    <n v="2.5000000000000001E-3"/>
    <n v="2.75"/>
    <m/>
    <n v="315180"/>
    <n v="87.18"/>
    <s v="Large Cap Value Equities"/>
    <d v="2004-06-28T00:00:00"/>
    <n v="2.56"/>
    <d v="2016-06-21T00:00:00"/>
    <n v="0.63"/>
    <n v="2.92E-2"/>
    <n v="1.05"/>
    <n v="80"/>
    <n v="0.43390000000000001"/>
    <s v="C+"/>
    <s v="A-"/>
    <s v="C+"/>
    <s v="C+"/>
    <s v="A-"/>
    <s v="C+"/>
    <s v="B-"/>
  </r>
  <r>
    <x v="0"/>
    <x v="180"/>
    <x v="180"/>
    <n v="2.5000000000000001E-3"/>
    <n v="2.75"/>
    <m/>
    <n v="192813.5"/>
    <n v="31.72"/>
    <s v="Large Cap Blend Equities"/>
    <d v="2011-05-05T00:00:00"/>
    <n v="0.4"/>
    <d v="2016-06-17T00:00:00"/>
    <n v="7.0000000000000007E-2"/>
    <n v="1.2500000000000001E-2"/>
    <n v="-1.81"/>
    <n v="100"/>
    <n v="0.13739999999999999"/>
    <s v="A-"/>
    <s v="B+"/>
    <s v="C"/>
    <s v="C"/>
    <s v="B+"/>
    <s v="B-"/>
    <s v="B-"/>
  </r>
  <r>
    <x v="13"/>
    <x v="181"/>
    <x v="181"/>
    <n v="2.5000000000000001E-3"/>
    <n v="2.5"/>
    <n v="8191"/>
    <n v="32526"/>
    <n v="50.03"/>
    <s v="National Munis"/>
    <d v="2015-03-03T00:00:00"/>
    <n v="0.22"/>
    <d v="2016-06-21T00:00:00"/>
    <n v="0.03"/>
    <n v="4.4999999999999997E-3"/>
    <n v="0.13"/>
    <n v="49"/>
    <n v="0.40200000000000002"/>
    <s v="C+"/>
    <s v="B"/>
    <s v="C"/>
    <s v="A"/>
    <s v="C"/>
    <s v="n/a"/>
    <s v="C+"/>
  </r>
  <r>
    <x v="13"/>
    <x v="182"/>
    <x v="182"/>
    <n v="2.5000000000000001E-3"/>
    <n v="2.5"/>
    <n v="6754"/>
    <n v="62300"/>
    <n v="24.89"/>
    <s v="Money Market"/>
    <d v="2007-11-15T00:00:00"/>
    <n v="0"/>
    <d v="2016-08-15T00:00:00"/>
    <n v="0"/>
    <n v="1E-4"/>
    <n v="0.09"/>
    <n v="36"/>
    <n v="0.53480000000000005"/>
    <s v="B-"/>
    <s v="B+"/>
    <s v="B-"/>
    <s v="B-"/>
    <s v="C+"/>
    <s v="B+"/>
    <s v="C+"/>
  </r>
  <r>
    <x v="11"/>
    <x v="183"/>
    <x v="183"/>
    <n v="2.5000000000000001E-3"/>
    <n v="2.5"/>
    <n v="678"/>
    <n v="4754"/>
    <n v="23.93"/>
    <s v="Corporate Bonds"/>
    <d v="2015-03-03T00:00:00"/>
    <n v="0.8"/>
    <d v="2016-09-01T00:00:00"/>
    <n v="7.0000000000000007E-2"/>
    <n v="3.3599999999999998E-2"/>
    <n v="-0.48"/>
    <n v="92"/>
    <n v="80.593699999999998"/>
    <s v="C"/>
    <s v="B-"/>
    <s v="C"/>
    <s v="C"/>
    <s v="A-"/>
    <s v="C+"/>
    <s v="C+"/>
  </r>
  <r>
    <x v="2"/>
    <x v="184"/>
    <x v="184"/>
    <n v="2.5000000000000001E-3"/>
    <n v="2.5"/>
    <m/>
    <n v="669900"/>
    <n v="38.25"/>
    <s v="Mid Cap Blend Equities"/>
    <d v="2013-02-15T00:00:00"/>
    <n v="0.6"/>
    <d v="2016-06-17T00:00:00"/>
    <n v="0.13"/>
    <n v="1.55E-2"/>
    <n v="1.21"/>
    <n v="80"/>
    <n v="0.14660000000000001"/>
    <s v="B+"/>
    <s v="B+"/>
    <s v="n/a"/>
    <s v="n/a"/>
    <s v="C"/>
    <s v="C"/>
    <s v="C+"/>
  </r>
  <r>
    <x v="2"/>
    <x v="185"/>
    <x v="185"/>
    <n v="2.5000000000000001E-3"/>
    <n v="2.5"/>
    <m/>
    <n v="619879"/>
    <n v="151.12"/>
    <s v="Mid Cap Blend Equities"/>
    <d v="2004-06-28T00:00:00"/>
    <n v="2.5"/>
    <d v="2016-06-21T00:00:00"/>
    <n v="0.54"/>
    <n v="1.6500000000000001E-2"/>
    <n v="1.24"/>
    <n v="208"/>
    <n v="0.1145"/>
    <s v="C+"/>
    <s v="B+"/>
    <s v="C"/>
    <s v="A-"/>
    <s v="C+"/>
    <s v="C+"/>
    <s v="C+"/>
  </r>
  <r>
    <x v="0"/>
    <x v="186"/>
    <x v="186"/>
    <n v="2.5000000000000001E-3"/>
    <n v="2.5"/>
    <m/>
    <n v="1334"/>
    <n v="26.7"/>
    <s v="Large Cap Growth Equities"/>
    <d v="2015-10-09T00:00:00"/>
    <n v="0.22"/>
    <d v="2016-06-17T00:00:00"/>
    <n v="0.08"/>
    <n v="8.3999999999999995E-3"/>
    <n v="-1.73"/>
    <n v="96"/>
    <n v="0.52400000000000002"/>
    <s v="C"/>
    <s v="B+"/>
    <s v="n/a"/>
    <s v="n/a"/>
    <s v="C"/>
    <s v="B-"/>
    <s v="C+"/>
  </r>
  <r>
    <x v="0"/>
    <x v="187"/>
    <x v="187"/>
    <n v="2.7000000000000001E-3"/>
    <s v="n/a"/>
    <m/>
    <n v="2213"/>
    <n v="45.24"/>
    <s v="Large Cap Blend Equities"/>
    <d v="2015-09-22T00:00:00"/>
    <n v="0.85"/>
    <d v="2016-06-22T00:00:00"/>
    <n v="0.2"/>
    <n v="1.9199999999999998E-2"/>
    <n v="-2.6"/>
    <n v="449"/>
    <n v="0.2036"/>
    <s v="C"/>
    <s v="B+"/>
    <s v="n/a"/>
    <s v="n/a"/>
    <s v="C+"/>
    <s v="n/a"/>
    <s v="n/a"/>
  </r>
  <r>
    <x v="0"/>
    <x v="188"/>
    <x v="188"/>
    <n v="2.7000000000000001E-3"/>
    <s v="n/a"/>
    <m/>
    <n v="2205.5"/>
    <n v="44.04"/>
    <s v="Large Cap Blend Equities"/>
    <d v="2015-09-22T00:00:00"/>
    <n v="0.81"/>
    <d v="2016-06-22T00:00:00"/>
    <n v="0.19"/>
    <n v="1.83E-2"/>
    <n v="-2.33"/>
    <n v="414"/>
    <n v="0.20979999999999999"/>
    <s v="C"/>
    <s v="B+"/>
    <s v="n/a"/>
    <s v="n/a"/>
    <s v="C+"/>
    <s v="n/a"/>
    <s v="n/a"/>
  </r>
  <r>
    <x v="0"/>
    <x v="189"/>
    <x v="189"/>
    <n v="2.7000000000000001E-3"/>
    <s v="n/a"/>
    <m/>
    <n v="2148.5"/>
    <n v="43.27"/>
    <s v="Large Cap Blend Equities"/>
    <d v="2015-09-22T00:00:00"/>
    <n v="0.79"/>
    <d v="2016-06-22T00:00:00"/>
    <n v="0.17"/>
    <n v="1.83E-2"/>
    <n v="-1.58"/>
    <n v="433"/>
    <n v="0.185"/>
    <s v="C"/>
    <s v="B+"/>
    <s v="n/a"/>
    <s v="n/a"/>
    <s v="C+"/>
    <s v="n/a"/>
    <s v="n/a"/>
  </r>
  <r>
    <x v="2"/>
    <x v="190"/>
    <x v="190"/>
    <n v="2.7000000000000001E-3"/>
    <n v="3.25"/>
    <m/>
    <n v="4839934.4000000004"/>
    <n v="128.88999999999999"/>
    <s v="Mid Cap Value Equities"/>
    <d v="2000-07-24T00:00:00"/>
    <n v="2.2599999999999998"/>
    <d v="2016-06-21T00:00:00"/>
    <n v="0.52"/>
    <n v="1.7500000000000002E-2"/>
    <n v="1.37"/>
    <n v="310"/>
    <n v="8.8900000000000007E-2"/>
    <s v="A"/>
    <s v="A"/>
    <s v="C+"/>
    <s v="B+"/>
    <s v="B+"/>
    <s v="B+"/>
    <s v="B+"/>
  </r>
  <r>
    <x v="9"/>
    <x v="191"/>
    <x v="191"/>
    <n v="2.8E-3"/>
    <n v="3.75"/>
    <n v="178689"/>
    <n v="1940736"/>
    <n v="75.66"/>
    <s v="Large Cap Value Equities"/>
    <d v="2006-06-16T00:00:00"/>
    <n v="2.0499999999999998"/>
    <d v="2016-08-22T00:00:00"/>
    <n v="0.18"/>
    <n v="2.7E-2"/>
    <n v="1.01"/>
    <n v="292"/>
    <n v="0.26040000000000002"/>
    <s v="A-"/>
    <s v="B+"/>
    <s v="A-"/>
    <s v="A"/>
    <s v="A-"/>
    <s v="B+"/>
    <s v="A"/>
  </r>
  <r>
    <x v="9"/>
    <x v="192"/>
    <x v="192"/>
    <n v="2.8E-3"/>
    <n v="3.75"/>
    <n v="24788"/>
    <n v="514359"/>
    <n v="76.81"/>
    <s v="Large Cap Value Equities"/>
    <d v="2006-06-16T00:00:00"/>
    <n v="2.11"/>
    <d v="2016-08-22T00:00:00"/>
    <n v="0.18"/>
    <n v="2.75E-2"/>
    <n v="1.08"/>
    <n v="904"/>
    <n v="0.21809999999999999"/>
    <s v="B"/>
    <s v="A-"/>
    <s v="A-"/>
    <s v="A-"/>
    <s v="A-"/>
    <s v="A"/>
    <s v="A"/>
  </r>
  <r>
    <x v="0"/>
    <x v="191"/>
    <x v="191"/>
    <n v="2.8E-3"/>
    <n v="3.75"/>
    <m/>
    <n v="1940736"/>
    <n v="75.66"/>
    <s v="Large Cap Value Equities"/>
    <d v="2006-06-16T00:00:00"/>
    <n v="2.0499999999999998"/>
    <d v="2016-08-22T00:00:00"/>
    <n v="0.18"/>
    <n v="2.7E-2"/>
    <n v="1.01"/>
    <n v="292"/>
    <n v="0.26040000000000002"/>
    <s v="A-"/>
    <s v="B+"/>
    <s v="A-"/>
    <s v="A"/>
    <s v="A-"/>
    <s v="B+"/>
    <s v="A"/>
  </r>
  <r>
    <x v="0"/>
    <x v="192"/>
    <x v="192"/>
    <n v="2.8E-3"/>
    <n v="3.75"/>
    <m/>
    <n v="514359"/>
    <n v="76.81"/>
    <s v="Large Cap Value Equities"/>
    <d v="2006-06-16T00:00:00"/>
    <n v="2.11"/>
    <d v="2016-08-22T00:00:00"/>
    <n v="0.18"/>
    <n v="2.75E-2"/>
    <n v="1.08"/>
    <n v="904"/>
    <n v="0.21809999999999999"/>
    <s v="B"/>
    <s v="A-"/>
    <s v="A-"/>
    <s v="A-"/>
    <s v="A-"/>
    <s v="A"/>
    <s v="A"/>
  </r>
  <r>
    <x v="13"/>
    <x v="193"/>
    <x v="193"/>
    <n v="2.8E-3"/>
    <n v="3.5"/>
    <n v="293882"/>
    <n v="1389052"/>
    <n v="26.11"/>
    <s v="National Munis"/>
    <d v="2007-10-11T00:00:00"/>
    <n v="0.86"/>
    <d v="2016-08-15T00:00:00"/>
    <n v="0.06"/>
    <n v="3.27E-2"/>
    <n v="0.32"/>
    <n v="328"/>
    <n v="0.1648"/>
    <s v="A"/>
    <s v="B-"/>
    <s v="B+"/>
    <s v="B"/>
    <s v="A-"/>
    <s v="B"/>
    <s v="A-"/>
  </r>
  <r>
    <x v="9"/>
    <x v="194"/>
    <x v="194"/>
    <n v="2.8E-3"/>
    <n v="3.5"/>
    <n v="93832"/>
    <n v="692586"/>
    <n v="31.77"/>
    <s v="Large Cap Value Equities"/>
    <d v="2013-05-22T00:00:00"/>
    <n v="0.7"/>
    <d v="2016-08-22T00:00:00"/>
    <n v="0.05"/>
    <n v="2.1899999999999999E-2"/>
    <n v="0.96"/>
    <n v="286"/>
    <n v="0.27039999999999997"/>
    <s v="B+"/>
    <s v="A-"/>
    <s v="A"/>
    <s v="B-"/>
    <s v="B"/>
    <s v="B+"/>
    <s v="A-"/>
  </r>
  <r>
    <x v="0"/>
    <x v="194"/>
    <x v="194"/>
    <n v="2.8E-3"/>
    <n v="3.5"/>
    <m/>
    <n v="692586"/>
    <n v="31.77"/>
    <s v="Large Cap Value Equities"/>
    <d v="2013-05-22T00:00:00"/>
    <n v="0.7"/>
    <d v="2016-08-22T00:00:00"/>
    <n v="0.05"/>
    <n v="2.1899999999999999E-2"/>
    <n v="0.96"/>
    <n v="286"/>
    <n v="0.27039999999999997"/>
    <s v="B+"/>
    <s v="A-"/>
    <s v="A"/>
    <s v="B-"/>
    <s v="B"/>
    <s v="B+"/>
    <s v="A-"/>
  </r>
  <r>
    <x v="0"/>
    <x v="195"/>
    <x v="195"/>
    <n v="2.8E-3"/>
    <n v="3.5"/>
    <m/>
    <n v="59072"/>
    <n v="73.42"/>
    <s v="Large Cap Value Equities"/>
    <d v="2007-02-23T00:00:00"/>
    <n v="1.54"/>
    <d v="2016-06-20T00:00:00"/>
    <n v="0.34"/>
    <n v="2.0899999999999998E-2"/>
    <n v="0.92"/>
    <n v="1318"/>
    <n v="0.1991"/>
    <s v="C+"/>
    <s v="A-"/>
    <s v="A"/>
    <s v="B-"/>
    <s v="B-"/>
    <s v="A+"/>
    <s v="A-"/>
  </r>
  <r>
    <x v="0"/>
    <x v="196"/>
    <x v="196"/>
    <n v="2.8E-3"/>
    <n v="3.25"/>
    <m/>
    <n v="118635"/>
    <n v="71.849999999999994"/>
    <s v="Large Cap Value Equities"/>
    <d v="2007-02-23T00:00:00"/>
    <n v="1.49"/>
    <d v="2016-06-20T00:00:00"/>
    <n v="0.34"/>
    <n v="2.07E-2"/>
    <n v="0.96"/>
    <n v="485"/>
    <n v="0.2276"/>
    <s v="C+"/>
    <s v="B+"/>
    <s v="A"/>
    <s v="C+"/>
    <s v="B-"/>
    <s v="A"/>
    <s v="B+"/>
  </r>
  <r>
    <x v="14"/>
    <x v="197"/>
    <x v="197"/>
    <n v="2.8E-3"/>
    <n v="3"/>
    <n v="403"/>
    <n v="6097.5"/>
    <n v="24.61"/>
    <s v="Emerging Markets Equities"/>
    <d v="2015-10-29T00:00:00"/>
    <n v="0.6"/>
    <d v="2016-07-06T00:00:00"/>
    <n v="0.3"/>
    <n v="2.4799999999999999E-2"/>
    <n v="0.91"/>
    <n v="14"/>
    <n v="1.0005999999999999"/>
    <s v="B-"/>
    <s v="A"/>
    <s v="n/a"/>
    <s v="n/a"/>
    <s v="C+"/>
    <s v="C"/>
    <s v="B"/>
  </r>
  <r>
    <x v="4"/>
    <x v="198"/>
    <x v="198"/>
    <n v="2.8E-3"/>
    <n v="2.75"/>
    <n v="152109"/>
    <n v="608173.5"/>
    <n v="37.94"/>
    <s v="Small Cap Blend Equities"/>
    <d v="2013-02-15T00:00:00"/>
    <n v="0.76"/>
    <d v="2016-06-17T00:00:00"/>
    <n v="0.15"/>
    <n v="1.9800000000000002E-2"/>
    <n v="1.1200000000000001"/>
    <n v="121"/>
    <n v="0.10970000000000001"/>
    <s v="B"/>
    <s v="B+"/>
    <s v="n/a"/>
    <s v="A+"/>
    <s v="C"/>
    <s v="C"/>
    <s v="B-"/>
  </r>
  <r>
    <x v="0"/>
    <x v="199"/>
    <x v="199"/>
    <n v="2.8999999999999998E-3"/>
    <s v="n/a"/>
    <m/>
    <n v="79940"/>
    <n v="57.02"/>
    <s v="Large Cap Blend Equities"/>
    <d v="2015-09-29T00:00:00"/>
    <n v="0.26"/>
    <d v="2015-12-24T00:00:00"/>
    <n v="0.26"/>
    <n v="4.5999999999999999E-3"/>
    <n v="1.05"/>
    <n v="540"/>
    <n v="5.8200000000000002E-2"/>
    <s v="C"/>
    <s v="B+"/>
    <s v="n/a"/>
    <s v="n/a"/>
    <s v="C+"/>
    <s v="n/a"/>
    <s v="n/a"/>
  </r>
  <r>
    <x v="0"/>
    <x v="200"/>
    <x v="200"/>
    <n v="2.8999999999999998E-3"/>
    <s v="n/a"/>
    <m/>
    <n v="21853.5"/>
    <n v="25.73"/>
    <s v="Large Cap Growth Equities"/>
    <d v="2016-04-18T00:00:00"/>
    <s v="n/a"/>
    <s v="n/a"/>
    <s v="n/a"/>
    <s v="n/a"/>
    <n v="1.01"/>
    <n v="470"/>
    <n v="0.17319999999999999"/>
    <s v="n/a"/>
    <s v="B+"/>
    <s v="n/a"/>
    <s v="n/a"/>
    <s v="n/a"/>
    <s v="A"/>
    <s v="n/a"/>
  </r>
  <r>
    <x v="14"/>
    <x v="201"/>
    <x v="201"/>
    <n v="2.8999999999999998E-3"/>
    <n v="3.75"/>
    <n v="116123"/>
    <n v="260910"/>
    <n v="22.25"/>
    <s v="Emerging Markets Equities"/>
    <d v="2012-01-13T00:00:00"/>
    <n v="0.55000000000000004"/>
    <d v="2016-06-17T00:00:00"/>
    <n v="0.13"/>
    <n v="2.47E-2"/>
    <n v="1.25"/>
    <n v="207"/>
    <n v="8.7400000000000005E-2"/>
    <s v="B+"/>
    <s v="A"/>
    <s v="A-"/>
    <s v="A"/>
    <s v="B-"/>
    <s v="B+"/>
    <s v="A"/>
  </r>
  <r>
    <x v="4"/>
    <x v="202"/>
    <x v="202"/>
    <n v="2.8999999999999998E-3"/>
    <n v="3.5"/>
    <n v="37449"/>
    <n v="439567.5"/>
    <n v="60.58"/>
    <s v="Technology Equities"/>
    <d v="2010-04-07T00:00:00"/>
    <n v="0.12"/>
    <d v="2016-06-17T00:00:00"/>
    <n v="0.01"/>
    <n v="1.9E-3"/>
    <n v="-1.32"/>
    <n v="99"/>
    <n v="0.2576"/>
    <s v="B"/>
    <s v="A"/>
    <s v="A"/>
    <s v="B-"/>
    <s v="A-"/>
    <s v="A"/>
    <s v="A-"/>
  </r>
  <r>
    <x v="4"/>
    <x v="203"/>
    <x v="203"/>
    <n v="2.8999999999999998E-3"/>
    <n v="3.5"/>
    <n v="5000"/>
    <n v="60050"/>
    <n v="47.75"/>
    <s v="Industrials Equities"/>
    <d v="2010-04-07T00:00:00"/>
    <n v="0.37"/>
    <d v="2016-06-17T00:00:00"/>
    <n v="0.08"/>
    <n v="7.6E-3"/>
    <n v="1.4"/>
    <n v="103"/>
    <n v="0.18920000000000001"/>
    <s v="B+"/>
    <s v="A"/>
    <s v="A-"/>
    <s v="B-"/>
    <s v="A-"/>
    <s v="B+"/>
    <s v="A-"/>
  </r>
  <r>
    <x v="4"/>
    <x v="204"/>
    <x v="204"/>
    <n v="2.8999999999999998E-3"/>
    <n v="3.25"/>
    <n v="11837"/>
    <n v="201602.5"/>
    <n v="73.3"/>
    <s v="Health &amp; Biotech Equities"/>
    <d v="2010-04-07T00:00:00"/>
    <s v="n/a"/>
    <d v="2014-12-24T00:00:00"/>
    <n v="1.44"/>
    <n v="2.01E-2"/>
    <n v="1.33"/>
    <n v="74"/>
    <n v="0.31790000000000002"/>
    <s v="B-"/>
    <s v="A"/>
    <s v="B-"/>
    <s v="A-"/>
    <s v="B-"/>
    <s v="A-"/>
    <s v="B+"/>
  </r>
  <r>
    <x v="4"/>
    <x v="205"/>
    <x v="205"/>
    <n v="2.8999999999999998E-3"/>
    <n v="3.25"/>
    <n v="3243"/>
    <n v="74214"/>
    <n v="47.71"/>
    <s v="Consumer Discretionary Equities"/>
    <d v="2010-04-07T00:00:00"/>
    <n v="0.34"/>
    <d v="2016-06-17T00:00:00"/>
    <n v="0.11"/>
    <n v="7.1999999999999998E-3"/>
    <n v="1.45"/>
    <n v="103"/>
    <n v="0.23469999999999999"/>
    <s v="B-"/>
    <s v="A"/>
    <s v="A"/>
    <s v="B"/>
    <s v="B-"/>
    <s v="A-"/>
    <s v="B+"/>
  </r>
  <r>
    <x v="4"/>
    <x v="206"/>
    <x v="206"/>
    <n v="2.8999999999999998E-3"/>
    <n v="3"/>
    <n v="54492"/>
    <n v="64945.5"/>
    <n v="44.6"/>
    <s v="Utilities Equities"/>
    <d v="2010-04-07T00:00:00"/>
    <n v="1.1499999999999999"/>
    <d v="2016-06-17T00:00:00"/>
    <n v="0.24"/>
    <n v="2.58E-2"/>
    <n v="1.34"/>
    <n v="19"/>
    <n v="0.71030000000000004"/>
    <s v="B-"/>
    <s v="A"/>
    <s v="A-"/>
    <s v="B+"/>
    <s v="A"/>
    <s v="C"/>
    <s v="B"/>
  </r>
  <r>
    <x v="0"/>
    <x v="207"/>
    <x v="207"/>
    <n v="2.8999999999999998E-3"/>
    <n v="3"/>
    <m/>
    <n v="2534.5"/>
    <n v="24.27"/>
    <s v="Large Cap Growth Equities"/>
    <d v="2015-05-27T00:00:00"/>
    <n v="0.45"/>
    <d v="2016-06-22T00:00:00"/>
    <n v="0.04"/>
    <n v="1.83E-2"/>
    <n v="-2.5099999999999998"/>
    <n v="102"/>
    <n v="0.12180000000000001"/>
    <s v="C"/>
    <s v="B+"/>
    <s v="n/a"/>
    <s v="C+"/>
    <s v="A-"/>
    <s v="B-"/>
    <s v="B"/>
  </r>
  <r>
    <x v="12"/>
    <x v="208"/>
    <x v="208"/>
    <n v="2.8999999999999998E-3"/>
    <n v="2.75"/>
    <n v="37594"/>
    <n v="44658"/>
    <n v="16.38"/>
    <s v="Energy Equities"/>
    <d v="2010-04-07T00:00:00"/>
    <n v="0.11"/>
    <d v="2016-03-18T00:00:00"/>
    <n v="0.02"/>
    <n v="6.6E-3"/>
    <n v="-3.46"/>
    <n v="32"/>
    <n v="0.70660000000000001"/>
    <s v="B-"/>
    <s v="A"/>
    <s v="A"/>
    <s v="C+"/>
    <s v="C"/>
    <s v="C+"/>
    <s v="B-"/>
  </r>
  <r>
    <x v="4"/>
    <x v="208"/>
    <x v="208"/>
    <n v="2.8999999999999998E-3"/>
    <n v="2.75"/>
    <n v="37594"/>
    <n v="44658"/>
    <n v="16.38"/>
    <s v="Energy Equities"/>
    <d v="2010-04-07T00:00:00"/>
    <n v="0.11"/>
    <d v="2016-03-18T00:00:00"/>
    <n v="0.02"/>
    <n v="6.6E-3"/>
    <n v="-3.46"/>
    <n v="32"/>
    <n v="0.70660000000000001"/>
    <s v="B-"/>
    <s v="A"/>
    <s v="A"/>
    <s v="C+"/>
    <s v="C"/>
    <s v="C+"/>
    <s v="B-"/>
  </r>
  <r>
    <x v="4"/>
    <x v="209"/>
    <x v="209"/>
    <n v="2.8999999999999998E-3"/>
    <n v="2.75"/>
    <n v="23322"/>
    <n v="126106.5"/>
    <n v="64.510000000000005"/>
    <s v="Consumer Staples Equities"/>
    <d v="2010-04-07T00:00:00"/>
    <n v="0.84"/>
    <d v="2016-06-17T00:00:00"/>
    <n v="0.13"/>
    <n v="1.29E-2"/>
    <n v="1.57"/>
    <n v="16"/>
    <n v="0.80989999999999995"/>
    <s v="B-"/>
    <s v="A-"/>
    <s v="A"/>
    <s v="B"/>
    <s v="C+"/>
    <s v="C"/>
    <s v="B-"/>
  </r>
  <r>
    <x v="4"/>
    <x v="210"/>
    <x v="210"/>
    <n v="2.8999999999999998E-3"/>
    <n v="2.75"/>
    <n v="3203"/>
    <n v="16852.5"/>
    <n v="37.770000000000003"/>
    <s v="Materials"/>
    <d v="2010-04-07T00:00:00"/>
    <n v="0.4"/>
    <d v="2016-06-17T00:00:00"/>
    <n v="0.08"/>
    <n v="1.0699999999999999E-2"/>
    <n v="-1.94"/>
    <n v="39"/>
    <n v="0.47499999999999998"/>
    <s v="C+"/>
    <s v="A-"/>
    <s v="A+"/>
    <s v="B"/>
    <s v="C"/>
    <s v="B"/>
    <s v="B-"/>
  </r>
  <r>
    <x v="14"/>
    <x v="211"/>
    <x v="211"/>
    <n v="2.8999999999999998E-3"/>
    <n v="2.75"/>
    <n v="650"/>
    <n v="1516"/>
    <n v="15.04"/>
    <s v="Emerging Markets Equities"/>
    <d v="2012-02-24T00:00:00"/>
    <n v="0.41"/>
    <d v="2015-12-18T00:00:00"/>
    <n v="0.32"/>
    <n v="2.7400000000000001E-2"/>
    <n v="6.25"/>
    <n v="202"/>
    <n v="8.4000000000000005E-2"/>
    <s v="C"/>
    <s v="A"/>
    <s v="C"/>
    <s v="C"/>
    <s v="B"/>
    <s v="B+"/>
    <s v="B-"/>
  </r>
  <r>
    <x v="9"/>
    <x v="212"/>
    <x v="212"/>
    <n v="3.0000000000000001E-3"/>
    <s v="n/a"/>
    <n v="2198"/>
    <n v="2707"/>
    <n v="27.2"/>
    <s v="Large Cap Blend Equities"/>
    <d v="2015-12-16T00:00:00"/>
    <n v="0.38"/>
    <d v="2016-06-24T00:00:00"/>
    <n v="0.18"/>
    <n v="1.4200000000000001E-2"/>
    <n v="0.85"/>
    <n v="30"/>
    <n v="0.46750000000000003"/>
    <s v="n/a"/>
    <s v="B+"/>
    <s v="n/a"/>
    <s v="n/a"/>
    <s v="C"/>
    <s v="n/a"/>
    <s v="n/a"/>
  </r>
  <r>
    <x v="0"/>
    <x v="212"/>
    <x v="212"/>
    <n v="3.0000000000000001E-3"/>
    <s v="n/a"/>
    <m/>
    <n v="2707"/>
    <n v="27.2"/>
    <s v="Large Cap Blend Equities"/>
    <d v="2015-12-16T00:00:00"/>
    <n v="0.38"/>
    <d v="2016-06-24T00:00:00"/>
    <n v="0.18"/>
    <n v="1.4200000000000001E-2"/>
    <n v="0.85"/>
    <n v="30"/>
    <n v="0.46750000000000003"/>
    <s v="n/a"/>
    <s v="B+"/>
    <s v="n/a"/>
    <s v="n/a"/>
    <s v="C"/>
    <s v="n/a"/>
    <s v="n/a"/>
  </r>
  <r>
    <x v="0"/>
    <x v="213"/>
    <x v="213"/>
    <n v="3.0000000000000001E-3"/>
    <s v="n/a"/>
    <m/>
    <n v="2570"/>
    <n v="26.14"/>
    <s v="Volatility Hedged Equity"/>
    <d v="2016-05-10T00:00:00"/>
    <s v="n/a"/>
    <s v="n/a"/>
    <s v="n/a"/>
    <s v="n/a"/>
    <n v="-1.23"/>
    <n v="100"/>
    <n v="0.2167"/>
    <s v="n/a"/>
    <s v="A+"/>
    <s v="n/a"/>
    <s v="n/a"/>
    <s v="n/a"/>
    <s v="n/a"/>
    <s v="n/a"/>
  </r>
  <r>
    <x v="7"/>
    <x v="214"/>
    <x v="214"/>
    <n v="3.0000000000000001E-3"/>
    <s v="n/a"/>
    <m/>
    <m/>
    <m/>
    <s v="Government Bonds"/>
    <d v="2013-11-04T00:00:00"/>
    <n v="1.73"/>
    <d v="2016-08-31T00:00:00"/>
    <n v="0.21"/>
    <n v="1.77E-2"/>
    <n v="-0.17"/>
    <n v="342"/>
    <n v="0.29320000000000002"/>
    <s v="n/a"/>
    <s v="C+"/>
    <s v="n/a"/>
    <s v="n/a"/>
    <s v="n/a"/>
    <s v="n/a"/>
    <s v="n/a"/>
  </r>
  <r>
    <x v="14"/>
    <x v="215"/>
    <x v="215"/>
    <n v="3.0000000000000001E-3"/>
    <n v="3.75"/>
    <n v="8269"/>
    <n v="95794.3"/>
    <n v="52.54"/>
    <s v="Emerging Markets Equities"/>
    <d v="2014-06-04T00:00:00"/>
    <n v="1.01"/>
    <d v="2016-06-17T00:00:00"/>
    <n v="0.45"/>
    <n v="1.9199999999999998E-2"/>
    <n v="-1.74"/>
    <n v="805"/>
    <n v="0.19889999999999999"/>
    <s v="B"/>
    <s v="A"/>
    <s v="A-"/>
    <s v="A-"/>
    <s v="B-"/>
    <s v="A"/>
    <s v="A"/>
  </r>
  <r>
    <x v="9"/>
    <x v="216"/>
    <x v="216"/>
    <n v="3.0000000000000001E-3"/>
    <n v="3.75"/>
    <n v="1366"/>
    <n v="24916"/>
    <n v="62.29"/>
    <s v="Leveraged Equities"/>
    <d v="2012-05-23T00:00:00"/>
    <n v="3.25"/>
    <d v="2016-09-09T00:00:00"/>
    <n v="0.38"/>
    <n v="5.21E-2"/>
    <n v="1.71"/>
    <s v="n/a"/>
    <s v="n/a"/>
    <s v="B-"/>
    <s v="A"/>
    <s v="B+"/>
    <s v="A"/>
    <s v="n/a"/>
    <s v="n/a"/>
    <s v="A"/>
  </r>
  <r>
    <x v="0"/>
    <x v="216"/>
    <x v="216"/>
    <n v="3.0000000000000001E-3"/>
    <n v="3.75"/>
    <m/>
    <n v="24916"/>
    <n v="62.29"/>
    <s v="Leveraged Equities"/>
    <d v="2012-05-23T00:00:00"/>
    <n v="3.25"/>
    <d v="2016-09-09T00:00:00"/>
    <n v="0.38"/>
    <n v="5.21E-2"/>
    <n v="1.71"/>
    <s v="n/a"/>
    <s v="n/a"/>
    <s v="B-"/>
    <s v="A"/>
    <s v="B+"/>
    <s v="A"/>
    <s v="n/a"/>
    <s v="n/a"/>
    <s v="A"/>
  </r>
  <r>
    <x v="9"/>
    <x v="217"/>
    <x v="217"/>
    <n v="3.0000000000000001E-3"/>
    <n v="3.25"/>
    <n v="796692"/>
    <n v="2608480.2000000002"/>
    <n v="38.020000000000003"/>
    <s v="Large Cap Value Equities"/>
    <d v="2012-10-18T00:00:00"/>
    <n v="1.3"/>
    <d v="2016-08-15T00:00:00"/>
    <n v="0.11"/>
    <n v="3.4200000000000001E-2"/>
    <n v="1.25"/>
    <n v="50"/>
    <n v="0.26229999999999998"/>
    <s v="B+"/>
    <s v="B+"/>
    <s v="B+"/>
    <s v="B"/>
    <s v="A"/>
    <s v="C"/>
    <s v="B+"/>
  </r>
  <r>
    <x v="5"/>
    <x v="218"/>
    <x v="218"/>
    <n v="3.0000000000000001E-3"/>
    <n v="3.25"/>
    <n v="8428"/>
    <n v="59147.5"/>
    <n v="20"/>
    <s v="Foreign Large Cap Equities"/>
    <d v="2002-11-13T00:00:00"/>
    <n v="0.86"/>
    <d v="2016-06-17T00:00:00"/>
    <n v="0.28000000000000003"/>
    <n v="4.2700000000000002E-2"/>
    <n v="1.07"/>
    <n v="86"/>
    <n v="0.34289999999999998"/>
    <s v="B"/>
    <s v="A-"/>
    <s v="B+"/>
    <s v="B"/>
    <s v="A-"/>
    <s v="B-"/>
    <s v="B+"/>
  </r>
  <r>
    <x v="14"/>
    <x v="219"/>
    <x v="219"/>
    <n v="3.0000000000000001E-3"/>
    <n v="3.25"/>
    <n v="7222"/>
    <n v="130091.5"/>
    <n v="33.96"/>
    <s v="Emerging Markets Equities"/>
    <d v="2002-11-13T00:00:00"/>
    <n v="0.88"/>
    <d v="2016-06-17T00:00:00"/>
    <n v="0.13"/>
    <n v="2.5899999999999999E-2"/>
    <n v="-1.74"/>
    <n v="51"/>
    <n v="0.53220000000000001"/>
    <s v="B-"/>
    <s v="A"/>
    <s v="A-"/>
    <s v="B"/>
    <s v="B"/>
    <s v="C+"/>
    <s v="B+"/>
  </r>
  <r>
    <x v="0"/>
    <x v="217"/>
    <x v="217"/>
    <n v="3.0000000000000001E-3"/>
    <n v="3.25"/>
    <m/>
    <n v="2608480.2000000002"/>
    <n v="38.020000000000003"/>
    <s v="Large Cap Value Equities"/>
    <d v="2012-10-18T00:00:00"/>
    <n v="1.3"/>
    <d v="2016-08-15T00:00:00"/>
    <n v="0.11"/>
    <n v="3.4200000000000001E-2"/>
    <n v="1.25"/>
    <n v="50"/>
    <n v="0.26229999999999998"/>
    <s v="B+"/>
    <s v="B+"/>
    <s v="B+"/>
    <s v="B"/>
    <s v="A"/>
    <s v="C"/>
    <s v="B+"/>
  </r>
  <r>
    <x v="2"/>
    <x v="220"/>
    <x v="220"/>
    <n v="3.0000000000000001E-3"/>
    <n v="3.25"/>
    <m/>
    <n v="222326"/>
    <n v="130"/>
    <s v="Mid Cap Value Equities"/>
    <d v="2004-06-28T00:00:00"/>
    <n v="2.98"/>
    <d v="2016-06-21T00:00:00"/>
    <n v="0.63"/>
    <n v="2.2800000000000001E-2"/>
    <n v="1.47"/>
    <n v="180"/>
    <n v="0.12790000000000001"/>
    <s v="B-"/>
    <s v="A-"/>
    <s v="A"/>
    <s v="A"/>
    <s v="B+"/>
    <s v="B-"/>
    <s v="B+"/>
  </r>
  <r>
    <x v="4"/>
    <x v="221"/>
    <x v="221"/>
    <n v="3.0000000000000001E-3"/>
    <n v="3"/>
    <n v="3685"/>
    <n v="112840"/>
    <n v="141.16999999999999"/>
    <s v="Small Cap Growth Equities"/>
    <d v="2004-06-28T00:00:00"/>
    <n v="0.85"/>
    <d v="2016-06-21T00:00:00"/>
    <n v="0.26"/>
    <n v="6.0000000000000001E-3"/>
    <n v="-1.29"/>
    <n v="257"/>
    <n v="8.0699999999999994E-2"/>
    <s v="C+"/>
    <s v="B"/>
    <s v="B"/>
    <s v="A-"/>
    <s v="B"/>
    <s v="B-"/>
    <s v="B"/>
  </r>
  <r>
    <x v="2"/>
    <x v="222"/>
    <x v="222"/>
    <n v="3.0000000000000001E-3"/>
    <n v="3"/>
    <m/>
    <n v="198137.5"/>
    <n v="158.36000000000001"/>
    <s v="Mid Cap Growth Equities"/>
    <d v="2004-06-28T00:00:00"/>
    <n v="0.69"/>
    <d v="2016-06-21T00:00:00"/>
    <n v="0.15"/>
    <n v="4.3E-3"/>
    <n v="1.1399999999999999"/>
    <n v="191"/>
    <n v="0.13020000000000001"/>
    <s v="C"/>
    <s v="B+"/>
    <s v="B"/>
    <s v="A+"/>
    <s v="B"/>
    <s v="B"/>
    <s v="B"/>
  </r>
  <r>
    <x v="0"/>
    <x v="223"/>
    <x v="223"/>
    <n v="3.0000000000000001E-3"/>
    <n v="3"/>
    <m/>
    <n v="139296"/>
    <n v="57.9"/>
    <s v="Large Cap Blend Equities"/>
    <d v="2009-07-06T00:00:00"/>
    <n v="1.18"/>
    <d v="2016-06-22T00:00:00"/>
    <n v="0.28999999999999998"/>
    <n v="2.0400000000000001E-2"/>
    <n v="0.99"/>
    <n v="10"/>
    <n v="0.99939999999999996"/>
    <s v="B"/>
    <s v="B+"/>
    <s v="B"/>
    <s v="A-"/>
    <s v="A-"/>
    <s v="C"/>
    <s v="B"/>
  </r>
  <r>
    <x v="13"/>
    <x v="224"/>
    <x v="224"/>
    <n v="3.0000000000000001E-3"/>
    <n v="2.75"/>
    <n v="16225"/>
    <n v="50745.5"/>
    <n v="27.59"/>
    <s v="National Munis"/>
    <d v="2013-06-04T00:00:00"/>
    <n v="0.75"/>
    <d v="2016-09-01T00:00:00"/>
    <n v="0.06"/>
    <n v="2.75E-2"/>
    <n v="0.6"/>
    <n v="60"/>
    <n v="0.38790000000000002"/>
    <s v="C"/>
    <s v="B-"/>
    <s v="A"/>
    <s v="C"/>
    <s v="A-"/>
    <s v="n/a"/>
    <s v="B-"/>
  </r>
  <r>
    <x v="11"/>
    <x v="225"/>
    <x v="225"/>
    <n v="3.0000000000000001E-3"/>
    <n v="2.75"/>
    <n v="10295"/>
    <n v="119925"/>
    <n v="73.5"/>
    <s v="Corporate Bonds"/>
    <d v="2013-11-05T00:00:00"/>
    <n v="2.66"/>
    <d v="2016-09-01T00:00:00"/>
    <n v="0.21"/>
    <n v="3.5999999999999997E-2"/>
    <n v="-0.75"/>
    <n v="217"/>
    <n v="1.0952999999999999"/>
    <s v="B"/>
    <s v="C+"/>
    <s v="C"/>
    <s v="C+"/>
    <s v="A"/>
    <s v="B-"/>
    <s v="B-"/>
  </r>
  <r>
    <x v="4"/>
    <x v="226"/>
    <x v="226"/>
    <n v="3.0000000000000001E-3"/>
    <n v="2.75"/>
    <n v="9869"/>
    <n v="383263"/>
    <n v="125.53"/>
    <s v="Small Cap Value Equities"/>
    <d v="2004-06-28T00:00:00"/>
    <n v="3"/>
    <d v="2016-06-21T00:00:00"/>
    <n v="0.68"/>
    <n v="2.3900000000000001E-2"/>
    <n v="1.47"/>
    <n v="248"/>
    <n v="8.4500000000000006E-2"/>
    <s v="B"/>
    <s v="B+"/>
    <s v="C+"/>
    <s v="A-"/>
    <s v="A-"/>
    <s v="C+"/>
    <s v="B-"/>
  </r>
  <r>
    <x v="15"/>
    <x v="227"/>
    <x v="227"/>
    <n v="3.0000000000000001E-3"/>
    <n v="2.75"/>
    <n v="565"/>
    <n v="13239.8"/>
    <n v="33.869999999999997"/>
    <s v="Precious Metals"/>
    <d v="2008-04-01T00:00:00"/>
    <s v="n/a"/>
    <s v="n/a"/>
    <s v="n/a"/>
    <n v="0"/>
    <n v="-1.55"/>
    <s v="n/a"/>
    <s v="n/a"/>
    <s v="B-"/>
    <s v="A"/>
    <s v="B"/>
    <s v="A-"/>
    <s v="n/a"/>
    <s v="n/a"/>
    <s v="B-"/>
  </r>
  <r>
    <x v="4"/>
    <x v="228"/>
    <x v="228"/>
    <n v="3.2000000000000002E-3"/>
    <s v="n/a"/>
    <n v="141455"/>
    <n v="954952"/>
    <n v="30.13"/>
    <s v="Small Cap Value Equities"/>
    <d v="2013-08-15T00:00:00"/>
    <n v="0.38"/>
    <d v="2016-06-27T00:00:00"/>
    <n v="0.1"/>
    <n v="1.26E-2"/>
    <n v="1.41"/>
    <n v="874"/>
    <n v="3.9800000000000002E-2"/>
    <s v="n/a"/>
    <s v="B+"/>
    <s v="n/a"/>
    <s v="n/a"/>
    <s v="n/a"/>
    <s v="n/a"/>
    <s v="n/a"/>
  </r>
  <r>
    <x v="14"/>
    <x v="229"/>
    <x v="229"/>
    <n v="3.2000000000000002E-3"/>
    <s v="n/a"/>
    <n v="1657"/>
    <n v="2704"/>
    <n v="26.98"/>
    <s v="Emerging Markets Equities"/>
    <d v="2016-04-07T00:00:00"/>
    <n v="0.13"/>
    <d v="2016-06-20T00:00:00"/>
    <n v="0.13"/>
    <n v="4.5999999999999999E-3"/>
    <n v="-1.69"/>
    <n v="683"/>
    <n v="0.2215"/>
    <s v="n/a"/>
    <s v="A"/>
    <s v="n/a"/>
    <s v="n/a"/>
    <s v="n/a"/>
    <s v="n/a"/>
    <s v="n/a"/>
  </r>
  <r>
    <x v="0"/>
    <x v="230"/>
    <x v="230"/>
    <n v="3.2000000000000002E-3"/>
    <s v="n/a"/>
    <m/>
    <n v="5466"/>
    <n v="27.33"/>
    <s v="Large Cap Blend Equities"/>
    <d v="2015-09-23T00:00:00"/>
    <n v="0.38"/>
    <d v="2016-06-20T00:00:00"/>
    <n v="0.11"/>
    <n v="1.41E-2"/>
    <n v="-1.87"/>
    <n v="127"/>
    <n v="0.2303"/>
    <s v="B-"/>
    <s v="B+"/>
    <s v="n/a"/>
    <s v="n/a"/>
    <s v="n/a"/>
    <s v="B"/>
    <s v="n/a"/>
  </r>
  <r>
    <x v="0"/>
    <x v="231"/>
    <x v="231"/>
    <n v="3.2000000000000002E-3"/>
    <s v="n/a"/>
    <m/>
    <n v="5010"/>
    <n v="50.07"/>
    <s v="Large Cap Blend Equities"/>
    <d v="2016-07-13T00:00:00"/>
    <s v="n/a"/>
    <s v="n/a"/>
    <s v="n/a"/>
    <s v="n/a"/>
    <s v="n/a"/>
    <n v="271"/>
    <n v="0.30509999999999998"/>
    <s v="n/a"/>
    <s v="B"/>
    <s v="n/a"/>
    <s v="n/a"/>
    <s v="n/a"/>
    <s v="n/a"/>
    <s v="n/a"/>
  </r>
  <r>
    <x v="0"/>
    <x v="232"/>
    <x v="232"/>
    <n v="3.2000000000000002E-3"/>
    <n v="3.5"/>
    <m/>
    <n v="1441704"/>
    <n v="30.42"/>
    <s v="Large Cap Value Equities"/>
    <d v="2013-08-15T00:00:00"/>
    <n v="0.63"/>
    <d v="2016-06-27T00:00:00"/>
    <n v="0.17"/>
    <n v="2.07E-2"/>
    <n v="1.08"/>
    <n v="651"/>
    <n v="0.20219999999999999"/>
    <s v="A"/>
    <s v="B+"/>
    <s v="B+"/>
    <s v="A-"/>
    <s v="B-"/>
    <s v="n/a"/>
    <s v="A-"/>
  </r>
  <r>
    <x v="0"/>
    <x v="233"/>
    <x v="233"/>
    <n v="3.3E-3"/>
    <s v="n/a"/>
    <m/>
    <n v="1278"/>
    <n v="26.21"/>
    <s v="Large Cap Blend Equities"/>
    <d v="2015-07-21T00:00:00"/>
    <n v="0.43"/>
    <d v="2016-06-20T00:00:00"/>
    <n v="0.08"/>
    <n v="1.67E-2"/>
    <n v="-1.34"/>
    <n v="235"/>
    <n v="0.11650000000000001"/>
    <s v="C"/>
    <s v="B"/>
    <s v="n/a"/>
    <s v="n/a"/>
    <s v="B-"/>
    <s v="n/a"/>
    <s v="n/a"/>
  </r>
  <r>
    <x v="0"/>
    <x v="234"/>
    <x v="234"/>
    <n v="3.3E-3"/>
    <s v="n/a"/>
    <m/>
    <n v="1261"/>
    <n v="25.63"/>
    <s v="Large Cap Blend Equities"/>
    <d v="2015-07-21T00:00:00"/>
    <n v="0.38"/>
    <d v="2016-06-20T00:00:00"/>
    <n v="0.08"/>
    <n v="1.5100000000000001E-2"/>
    <n v="-2.72"/>
    <n v="200"/>
    <n v="0.11899999999999999"/>
    <s v="C"/>
    <s v="B"/>
    <s v="n/a"/>
    <s v="n/a"/>
    <s v="B-"/>
    <s v="n/a"/>
    <s v="n/a"/>
  </r>
  <r>
    <x v="1"/>
    <x v="235"/>
    <x v="235"/>
    <n v="3.3E-3"/>
    <n v="2.75"/>
    <n v="2866"/>
    <n v="21541.5"/>
    <n v="48.1"/>
    <s v="Real Estate"/>
    <d v="2010-03-09T00:00:00"/>
    <n v="1.56"/>
    <d v="2016-06-24T00:00:00"/>
    <n v="0.35"/>
    <n v="3.2500000000000001E-2"/>
    <n v="1.77"/>
    <n v="115"/>
    <n v="0.41189999999999999"/>
    <s v="C"/>
    <s v="A-"/>
    <s v="B"/>
    <s v="C+"/>
    <s v="B"/>
    <s v="A-"/>
    <s v="B-"/>
  </r>
  <r>
    <x v="2"/>
    <x v="236"/>
    <x v="236"/>
    <n v="3.3999999999999998E-3"/>
    <s v="n/a"/>
    <m/>
    <n v="36190"/>
    <n v="51.5"/>
    <s v="Mid Cap Blend Equities"/>
    <d v="2016-05-11T00:00:00"/>
    <s v="n/a"/>
    <s v="n/a"/>
    <s v="n/a"/>
    <s v="n/a"/>
    <n v="-1.38"/>
    <n v="596"/>
    <n v="5.3100000000000001E-2"/>
    <s v="n/a"/>
    <s v="B"/>
    <s v="n/a"/>
    <s v="n/a"/>
    <s v="n/a"/>
    <s v="n/a"/>
    <s v="n/a"/>
  </r>
  <r>
    <x v="16"/>
    <x v="237"/>
    <x v="237"/>
    <n v="3.3999999999999998E-3"/>
    <n v="4"/>
    <n v="82291"/>
    <n v="844464.2"/>
    <n v="80.28"/>
    <s v="Emerging Markets Bonds"/>
    <d v="2013-06-04T00:00:00"/>
    <n v="3.35"/>
    <d v="2016-09-01T00:00:00"/>
    <n v="0.3"/>
    <n v="4.1700000000000001E-2"/>
    <n v="0.48"/>
    <n v="921"/>
    <n v="5.5800000000000002E-2"/>
    <s v="A-"/>
    <s v="A+"/>
    <s v="A"/>
    <s v="A"/>
    <s v="B+"/>
    <s v="A+"/>
    <s v="A+"/>
  </r>
  <r>
    <x v="5"/>
    <x v="238"/>
    <x v="238"/>
    <n v="3.3999999999999998E-3"/>
    <n v="3.75"/>
    <n v="24518441"/>
    <n v="59155782.399999999"/>
    <n v="57.74"/>
    <s v="Foreign Large Cap Equities"/>
    <d v="2001-08-14T00:00:00"/>
    <n v="1.68"/>
    <d v="2016-06-22T00:00:00"/>
    <n v="1.18"/>
    <n v="2.9000000000000001E-2"/>
    <n v="-1.1299999999999999"/>
    <n v="953"/>
    <n v="0.1168"/>
    <s v="A+"/>
    <s v="A-"/>
    <s v="A-"/>
    <s v="B"/>
    <s v="B+"/>
    <s v="A"/>
    <s v="A"/>
  </r>
  <r>
    <x v="9"/>
    <x v="239"/>
    <x v="239"/>
    <n v="3.5000000000000001E-3"/>
    <s v="n/a"/>
    <n v="17535"/>
    <n v="58931"/>
    <n v="37.840000000000003"/>
    <s v="Large Cap Value Equities"/>
    <d v="2015-07-08T00:00:00"/>
    <n v="1.04"/>
    <d v="2016-09-07T00:00:00"/>
    <n v="0.1"/>
    <n v="2.75E-2"/>
    <n v="1.05"/>
    <n v="99"/>
    <n v="0.155"/>
    <s v="n/a"/>
    <s v="B+"/>
    <s v="n/a"/>
    <s v="n/a"/>
    <s v="n/a"/>
    <s v="n/a"/>
    <s v="n/a"/>
  </r>
  <r>
    <x v="4"/>
    <x v="240"/>
    <x v="240"/>
    <n v="3.5000000000000001E-3"/>
    <s v="n/a"/>
    <n v="6202"/>
    <n v="19915.5"/>
    <n v="36.06"/>
    <s v="Small Cap Value Equities"/>
    <d v="2015-07-08T00:00:00"/>
    <n v="1"/>
    <d v="2016-09-07T00:00:00"/>
    <n v="0.17"/>
    <n v="2.75E-2"/>
    <n v="-1.62"/>
    <n v="100"/>
    <n v="0.1638"/>
    <s v="n/a"/>
    <s v="B"/>
    <s v="n/a"/>
    <s v="n/a"/>
    <s v="n/a"/>
    <s v="n/a"/>
    <s v="n/a"/>
  </r>
  <r>
    <x v="4"/>
    <x v="241"/>
    <x v="241"/>
    <n v="3.5000000000000001E-3"/>
    <s v="n/a"/>
    <n v="4559"/>
    <n v="14412"/>
    <n v="35.74"/>
    <s v="Small Cap Blend Equities"/>
    <d v="2015-07-08T00:00:00"/>
    <n v="0.34"/>
    <d v="2016-09-07T00:00:00"/>
    <n v="0.08"/>
    <n v="9.4999999999999998E-3"/>
    <n v="-1.26"/>
    <n v="495"/>
    <n v="3.8699999999999998E-2"/>
    <s v="n/a"/>
    <s v="B"/>
    <s v="n/a"/>
    <s v="n/a"/>
    <s v="n/a"/>
    <s v="n/a"/>
    <s v="n/a"/>
  </r>
  <r>
    <x v="5"/>
    <x v="242"/>
    <x v="242"/>
    <n v="3.5000000000000001E-3"/>
    <s v="n/a"/>
    <n v="1007"/>
    <n v="2520"/>
    <n v="25.29"/>
    <s v="Foreign Large Cap Equities"/>
    <d v="2015-11-24T00:00:00"/>
    <n v="0.38"/>
    <d v="2016-06-21T00:00:00"/>
    <n v="0.24"/>
    <n v="1.52E-2"/>
    <n v="-3.35"/>
    <n v="954"/>
    <n v="7.5200000000000003E-2"/>
    <s v="C"/>
    <s v="A-"/>
    <s v="n/a"/>
    <s v="n/a"/>
    <s v="n/a"/>
    <s v="n/a"/>
    <s v="n/a"/>
  </r>
  <r>
    <x v="5"/>
    <x v="243"/>
    <x v="243"/>
    <n v="3.5000000000000001E-3"/>
    <s v="n/a"/>
    <n v="865"/>
    <n v="2375"/>
    <n v="24.36"/>
    <s v="Foreign Large Cap Equities"/>
    <d v="2016-01-05T00:00:00"/>
    <n v="0.48"/>
    <d v="2016-07-06T00:00:00"/>
    <n v="0.48"/>
    <n v="2.0299999999999999E-2"/>
    <n v="-0.86"/>
    <n v="19"/>
    <n v="1.0055000000000001"/>
    <s v="n/a"/>
    <s v="A-"/>
    <s v="n/a"/>
    <s v="n/a"/>
    <s v="n/a"/>
    <s v="n/a"/>
    <s v="n/a"/>
  </r>
  <r>
    <x v="0"/>
    <x v="244"/>
    <x v="244"/>
    <n v="3.5000000000000001E-3"/>
    <s v="n/a"/>
    <m/>
    <n v="134621"/>
    <n v="26.2"/>
    <s v="Large Cap Blend Equities"/>
    <d v="2015-11-05T00:00:00"/>
    <n v="0.22"/>
    <d v="2016-06-17T00:00:00"/>
    <n v="0.1"/>
    <n v="8.5000000000000006E-3"/>
    <n v="1.03"/>
    <n v="481"/>
    <n v="2.7400000000000001E-2"/>
    <s v="B+"/>
    <s v="B"/>
    <s v="n/a"/>
    <s v="n/a"/>
    <s v="C"/>
    <s v="n/a"/>
    <s v="n/a"/>
  </r>
  <r>
    <x v="0"/>
    <x v="245"/>
    <x v="245"/>
    <n v="3.5000000000000001E-3"/>
    <s v="n/a"/>
    <m/>
    <n v="108504"/>
    <n v="24.67"/>
    <s v="Large Cap Value Equities"/>
    <d v="2015-04-28T00:00:00"/>
    <n v="0.33"/>
    <d v="2016-06-21T00:00:00"/>
    <n v="0.11"/>
    <n v="1.32E-2"/>
    <n v="1.02"/>
    <n v="137"/>
    <n v="0.21879999999999999"/>
    <s v="n/a"/>
    <s v="B+"/>
    <s v="n/a"/>
    <s v="n/a"/>
    <s v="n/a"/>
    <s v="n/a"/>
    <s v="n/a"/>
  </r>
  <r>
    <x v="0"/>
    <x v="239"/>
    <x v="239"/>
    <n v="3.5000000000000001E-3"/>
    <s v="n/a"/>
    <m/>
    <n v="58931"/>
    <n v="37.840000000000003"/>
    <s v="Large Cap Value Equities"/>
    <d v="2015-07-08T00:00:00"/>
    <n v="1.04"/>
    <d v="2016-09-07T00:00:00"/>
    <n v="0.1"/>
    <n v="2.75E-2"/>
    <n v="1.05"/>
    <n v="99"/>
    <n v="0.155"/>
    <s v="n/a"/>
    <s v="B+"/>
    <s v="n/a"/>
    <s v="n/a"/>
    <s v="n/a"/>
    <s v="n/a"/>
    <s v="n/a"/>
  </r>
  <r>
    <x v="0"/>
    <x v="246"/>
    <x v="246"/>
    <n v="3.5000000000000001E-3"/>
    <s v="n/a"/>
    <m/>
    <n v="27623"/>
    <n v="24.2"/>
    <s v="Large Cap Value Equities"/>
    <d v="2015-02-26T00:00:00"/>
    <n v="0.51"/>
    <d v="2016-06-22T00:00:00"/>
    <n v="0.12"/>
    <n v="2.12E-2"/>
    <n v="-1.72"/>
    <n v="322"/>
    <n v="0.1028"/>
    <s v="C+"/>
    <s v="B+"/>
    <s v="n/a"/>
    <s v="n/a"/>
    <s v="n/a"/>
    <s v="n/a"/>
    <s v="n/a"/>
  </r>
  <r>
    <x v="4"/>
    <x v="247"/>
    <x v="247"/>
    <n v="3.5000000000000001E-3"/>
    <s v="n/a"/>
    <m/>
    <n v="5756"/>
    <n v="57.75"/>
    <s v="Technology Equities"/>
    <d v="2016-06-28T00:00:00"/>
    <s v="n/a"/>
    <s v="n/a"/>
    <s v="n/a"/>
    <s v="n/a"/>
    <s v="n/a"/>
    <n v="44"/>
    <n v="0.31850000000000001"/>
    <s v="n/a"/>
    <s v="A-"/>
    <s v="n/a"/>
    <s v="n/a"/>
    <s v="n/a"/>
    <s v="n/a"/>
    <s v="n/a"/>
  </r>
  <r>
    <x v="9"/>
    <x v="248"/>
    <x v="248"/>
    <n v="3.5000000000000001E-3"/>
    <s v="n/a"/>
    <m/>
    <n v="5126"/>
    <n v="26.08"/>
    <s v="Large Cap Blend Equities"/>
    <d v="2016-06-13T00:00:00"/>
    <s v="n/a"/>
    <s v="n/a"/>
    <s v="n/a"/>
    <s v="n/a"/>
    <s v="n/a"/>
    <n v="101"/>
    <n v="0.14699999999999999"/>
    <s v="n/a"/>
    <s v="B"/>
    <s v="n/a"/>
    <s v="n/a"/>
    <s v="n/a"/>
    <s v="n/a"/>
    <s v="n/a"/>
  </r>
  <r>
    <x v="0"/>
    <x v="248"/>
    <x v="248"/>
    <n v="3.5000000000000001E-3"/>
    <s v="n/a"/>
    <m/>
    <n v="5126"/>
    <n v="26.08"/>
    <s v="Large Cap Blend Equities"/>
    <d v="2016-06-13T00:00:00"/>
    <s v="n/a"/>
    <s v="n/a"/>
    <s v="n/a"/>
    <s v="n/a"/>
    <s v="n/a"/>
    <n v="101"/>
    <n v="0.14699999999999999"/>
    <s v="n/a"/>
    <s v="B"/>
    <s v="n/a"/>
    <s v="n/a"/>
    <s v="n/a"/>
    <s v="n/a"/>
    <s v="n/a"/>
  </r>
  <r>
    <x v="1"/>
    <x v="249"/>
    <x v="249"/>
    <n v="3.5000000000000001E-3"/>
    <n v="3.75"/>
    <n v="77640"/>
    <n v="264300"/>
    <n v="35.51"/>
    <s v="Real Estate"/>
    <d v="2010-12-02T00:00:00"/>
    <n v="2.13"/>
    <d v="2016-08-15T00:00:00"/>
    <n v="0.21"/>
    <n v="6.0400000000000002E-2"/>
    <n v="2.17"/>
    <n v="29"/>
    <n v="0.4657"/>
    <s v="B"/>
    <s v="A-"/>
    <s v="A+"/>
    <s v="B-"/>
    <s v="A"/>
    <s v="C+"/>
    <s v="A"/>
  </r>
  <r>
    <x v="9"/>
    <x v="250"/>
    <x v="250"/>
    <n v="3.5000000000000001E-3"/>
    <n v="3.75"/>
    <n v="5172"/>
    <n v="51480.5"/>
    <n v="54.19"/>
    <s v="Leveraged Equities"/>
    <d v="2012-05-23T00:00:00"/>
    <n v="3.66"/>
    <d v="2016-09-09T00:00:00"/>
    <n v="0.46"/>
    <n v="6.7599999999999993E-2"/>
    <n v="2.23"/>
    <s v="n/a"/>
    <s v="n/a"/>
    <s v="B"/>
    <s v="A"/>
    <s v="B+"/>
    <s v="A"/>
    <s v="n/a"/>
    <s v="n/a"/>
    <s v="A"/>
  </r>
  <r>
    <x v="0"/>
    <x v="250"/>
    <x v="250"/>
    <n v="3.5000000000000001E-3"/>
    <n v="3.75"/>
    <m/>
    <n v="51480.5"/>
    <n v="54.19"/>
    <s v="Leveraged Equities"/>
    <d v="2012-05-23T00:00:00"/>
    <n v="3.66"/>
    <d v="2016-09-09T00:00:00"/>
    <n v="0.46"/>
    <n v="6.7599999999999993E-2"/>
    <n v="2.23"/>
    <s v="n/a"/>
    <s v="n/a"/>
    <s v="B"/>
    <s v="A"/>
    <s v="B+"/>
    <s v="A"/>
    <s v="n/a"/>
    <s v="n/a"/>
    <s v="A"/>
  </r>
  <r>
    <x v="9"/>
    <x v="251"/>
    <x v="251"/>
    <n v="3.5000000000000001E-3"/>
    <n v="3.5"/>
    <n v="388469"/>
    <n v="2384316"/>
    <n v="53.4"/>
    <s v="Large Cap Value Equities"/>
    <d v="2013-10-09T00:00:00"/>
    <n v="0.99"/>
    <d v="2016-06-22T00:00:00"/>
    <n v="0.25"/>
    <n v="1.8499999999999999E-2"/>
    <n v="1.08"/>
    <n v="51"/>
    <n v="0.21110000000000001"/>
    <s v="B+"/>
    <s v="B"/>
    <s v="A"/>
    <s v="B+"/>
    <s v="B-"/>
    <s v="n/a"/>
    <s v="A-"/>
  </r>
  <r>
    <x v="0"/>
    <x v="251"/>
    <x v="251"/>
    <n v="3.5000000000000001E-3"/>
    <n v="3.5"/>
    <m/>
    <n v="2384316"/>
    <n v="53.4"/>
    <s v="Large Cap Value Equities"/>
    <d v="2013-10-09T00:00:00"/>
    <n v="0.99"/>
    <d v="2016-06-22T00:00:00"/>
    <n v="0.25"/>
    <n v="1.8499999999999999E-2"/>
    <n v="1.08"/>
    <n v="51"/>
    <n v="0.21110000000000001"/>
    <s v="B+"/>
    <s v="B"/>
    <s v="A"/>
    <s v="B+"/>
    <s v="B-"/>
    <s v="n/a"/>
    <s v="A-"/>
  </r>
  <r>
    <x v="5"/>
    <x v="252"/>
    <x v="252"/>
    <n v="3.5000000000000001E-3"/>
    <n v="3.25"/>
    <n v="1308203"/>
    <n v="3613681.2"/>
    <n v="24.22"/>
    <s v="Foreign Large Cap Equities"/>
    <d v="2014-01-31T00:00:00"/>
    <n v="0.69"/>
    <d v="2016-07-06T00:00:00"/>
    <n v="0.49"/>
    <n v="2.8500000000000001E-2"/>
    <n v="1.04"/>
    <n v="14"/>
    <n v="1.0047999999999999"/>
    <s v="A"/>
    <s v="A-"/>
    <s v="n/a"/>
    <s v="C"/>
    <s v="B+"/>
    <s v="n/a"/>
    <s v="B+"/>
  </r>
  <r>
    <x v="14"/>
    <x v="253"/>
    <x v="253"/>
    <n v="3.5000000000000001E-3"/>
    <n v="3.25"/>
    <n v="2662"/>
    <n v="10309.5"/>
    <n v="22.87"/>
    <s v="Emerging Markets Equities"/>
    <d v="2015-09-02T00:00:00"/>
    <n v="0.51"/>
    <d v="2015-12-29T00:00:00"/>
    <n v="0.51"/>
    <n v="2.24E-2"/>
    <n v="-1.89"/>
    <n v="100"/>
    <n v="0.30759999999999998"/>
    <s v="C"/>
    <s v="A"/>
    <s v="n/a"/>
    <s v="n/a"/>
    <s v="B"/>
    <s v="B"/>
    <s v="B+"/>
  </r>
  <r>
    <x v="0"/>
    <x v="254"/>
    <x v="254"/>
    <n v="3.5000000000000001E-3"/>
    <n v="3.25"/>
    <m/>
    <n v="1780296"/>
    <n v="82.38"/>
    <s v="Large Cap Growth Equities"/>
    <d v="2006-03-01T00:00:00"/>
    <n v="0.56999999999999995"/>
    <d v="2016-06-17T00:00:00"/>
    <n v="0.02"/>
    <n v="7.0000000000000001E-3"/>
    <n v="1.1100000000000001"/>
    <n v="124"/>
    <n v="0.17180000000000001"/>
    <s v="A-"/>
    <s v="B"/>
    <s v="C+"/>
    <s v="B"/>
    <s v="B-"/>
    <s v="B"/>
    <s v="B+"/>
  </r>
  <r>
    <x v="0"/>
    <x v="255"/>
    <x v="255"/>
    <n v="3.5000000000000001E-3"/>
    <n v="3.25"/>
    <m/>
    <n v="153495"/>
    <n v="37.840000000000003"/>
    <s v="Large Cap Blend Equities"/>
    <d v="2014-07-01T00:00:00"/>
    <n v="0.54"/>
    <d v="2016-09-07T00:00:00"/>
    <n v="0.11"/>
    <n v="1.4200000000000001E-2"/>
    <n v="1.06"/>
    <n v="490"/>
    <n v="3.6299999999999999E-2"/>
    <s v="B+"/>
    <s v="B"/>
    <s v="B+"/>
    <s v="A-"/>
    <s v="B-"/>
    <s v="n/a"/>
    <s v="B+"/>
  </r>
  <r>
    <x v="0"/>
    <x v="256"/>
    <x v="256"/>
    <n v="3.5000000000000001E-3"/>
    <n v="3.25"/>
    <m/>
    <n v="62584.5"/>
    <n v="37.85"/>
    <s v="Large Cap Blend Equities"/>
    <d v="2014-07-01T00:00:00"/>
    <n v="0.5"/>
    <d v="2016-09-07T00:00:00"/>
    <n v="0.1"/>
    <n v="1.3100000000000001E-2"/>
    <n v="1.1299999999999999"/>
    <n v="490"/>
    <n v="3.6299999999999999E-2"/>
    <s v="B+"/>
    <s v="B"/>
    <s v="B+"/>
    <s v="A-"/>
    <s v="B-"/>
    <s v="n/a"/>
    <s v="B+"/>
  </r>
  <r>
    <x v="9"/>
    <x v="257"/>
    <x v="257"/>
    <n v="3.5000000000000001E-3"/>
    <n v="3"/>
    <n v="788745"/>
    <n v="14275587.199999999"/>
    <n v="82.81"/>
    <s v="Large Cap Value Equities"/>
    <d v="2005-11-08T00:00:00"/>
    <n v="2.02"/>
    <d v="2016-06-17T00:00:00"/>
    <n v="0.51"/>
    <n v="2.4299999999999999E-2"/>
    <n v="1.1000000000000001"/>
    <n v="108"/>
    <n v="0.1714"/>
    <s v="A"/>
    <s v="B+"/>
    <s v="C+"/>
    <s v="A-"/>
    <s v="B-"/>
    <s v="C+"/>
    <s v="B"/>
  </r>
  <r>
    <x v="9"/>
    <x v="258"/>
    <x v="258"/>
    <n v="3.5000000000000001E-3"/>
    <n v="3"/>
    <n v="40318"/>
    <n v="198747"/>
    <n v="38.869999999999997"/>
    <s v="Large Cap Value Equities"/>
    <d v="2014-07-01T00:00:00"/>
    <n v="1.17"/>
    <d v="2016-09-07T00:00:00"/>
    <n v="0.1"/>
    <n v="2.9899999999999999E-2"/>
    <n v="1.08"/>
    <n v="100"/>
    <n v="0.15490000000000001"/>
    <s v="B-"/>
    <s v="B+"/>
    <s v="n/a"/>
    <s v="A-"/>
    <s v="C+"/>
    <s v="n/a"/>
    <s v="B"/>
  </r>
  <r>
    <x v="0"/>
    <x v="257"/>
    <x v="257"/>
    <n v="3.5000000000000001E-3"/>
    <n v="3"/>
    <m/>
    <n v="14275587.199999999"/>
    <n v="82.81"/>
    <s v="Large Cap Value Equities"/>
    <d v="2005-11-08T00:00:00"/>
    <n v="2.02"/>
    <d v="2016-06-17T00:00:00"/>
    <n v="0.51"/>
    <n v="2.4299999999999999E-2"/>
    <n v="1.1000000000000001"/>
    <n v="108"/>
    <n v="0.1714"/>
    <s v="A"/>
    <s v="B+"/>
    <s v="C+"/>
    <s v="A-"/>
    <s v="B-"/>
    <s v="C+"/>
    <s v="B"/>
  </r>
  <r>
    <x v="0"/>
    <x v="258"/>
    <x v="258"/>
    <n v="3.5000000000000001E-3"/>
    <n v="3"/>
    <m/>
    <n v="198747"/>
    <n v="38.869999999999997"/>
    <s v="Large Cap Value Equities"/>
    <d v="2014-07-01T00:00:00"/>
    <n v="1.17"/>
    <d v="2016-09-07T00:00:00"/>
    <n v="0.1"/>
    <n v="2.9899999999999999E-2"/>
    <n v="1.08"/>
    <n v="100"/>
    <n v="0.15490000000000001"/>
    <s v="B-"/>
    <s v="B+"/>
    <s v="n/a"/>
    <s v="A-"/>
    <s v="C+"/>
    <s v="n/a"/>
    <s v="B"/>
  </r>
  <r>
    <x v="0"/>
    <x v="259"/>
    <x v="259"/>
    <n v="3.5000000000000001E-3"/>
    <n v="3"/>
    <m/>
    <n v="1979.8"/>
    <n v="181.63"/>
    <s v="Leveraged Equities"/>
    <d v="2010-11-29T00:00:00"/>
    <s v="n/a"/>
    <s v="n/a"/>
    <s v="n/a"/>
    <s v="n/a"/>
    <n v="-0.54"/>
    <s v="n/a"/>
    <s v="n/a"/>
    <s v="C"/>
    <s v="A"/>
    <s v="B+"/>
    <s v="B-"/>
    <s v="n/a"/>
    <s v="n/a"/>
    <s v="B"/>
  </r>
  <r>
    <x v="1"/>
    <x v="260"/>
    <x v="260"/>
    <n v="3.5000000000000001E-3"/>
    <n v="2.75"/>
    <n v="234374"/>
    <n v="4057434.4"/>
    <n v="103"/>
    <s v="Real Estate"/>
    <d v="2001-01-29T00:00:00"/>
    <n v="3.69"/>
    <d v="2016-06-21T00:00:00"/>
    <n v="0.77"/>
    <n v="3.5999999999999997E-2"/>
    <n v="1.67"/>
    <n v="32"/>
    <n v="0.5544"/>
    <s v="A-"/>
    <s v="A-"/>
    <s v="C+"/>
    <s v="B"/>
    <s v="C+"/>
    <s v="B-"/>
    <s v="B-"/>
  </r>
  <r>
    <x v="13"/>
    <x v="261"/>
    <x v="261"/>
    <n v="3.5000000000000001E-3"/>
    <n v="2.75"/>
    <n v="21903"/>
    <n v="260562.4"/>
    <n v="54.81"/>
    <s v="National Munis"/>
    <d v="2009-11-30T00:00:00"/>
    <n v="0.73"/>
    <d v="2016-09-01T00:00:00"/>
    <n v="0.1"/>
    <n v="1.34E-2"/>
    <n v="0.26"/>
    <n v="171"/>
    <n v="0.19259999999999999"/>
    <s v="B"/>
    <s v="C+"/>
    <s v="B+"/>
    <s v="B+"/>
    <s v="B"/>
    <s v="C+"/>
    <s v="B-"/>
  </r>
  <r>
    <x v="4"/>
    <x v="262"/>
    <x v="262"/>
    <n v="3.5000000000000001E-3"/>
    <n v="2.75"/>
    <n v="9071"/>
    <n v="168967.5"/>
    <n v="86.41"/>
    <s v="Small Cap Growth Equities"/>
    <d v="2006-03-01T00:00:00"/>
    <n v="0.69"/>
    <d v="2016-06-17T00:00:00"/>
    <n v="0.02"/>
    <n v="8.0000000000000002E-3"/>
    <n v="1.33"/>
    <n v="144"/>
    <n v="0.1477"/>
    <s v="A-"/>
    <s v="B"/>
    <s v="A"/>
    <s v="C+"/>
    <s v="C+"/>
    <s v="C"/>
    <s v="B-"/>
  </r>
  <r>
    <x v="0"/>
    <x v="263"/>
    <x v="263"/>
    <n v="3.5000000000000001E-3"/>
    <n v="2.75"/>
    <m/>
    <n v="730807.1"/>
    <n v="51.54"/>
    <s v="Large Cap Value Equities"/>
    <d v="2006-03-01T00:00:00"/>
    <n v="1.1100000000000001"/>
    <d v="2016-06-17T00:00:00"/>
    <n v="0.24"/>
    <n v="2.1499999999999998E-2"/>
    <n v="1.39"/>
    <n v="112"/>
    <n v="0.19850000000000001"/>
    <s v="A-"/>
    <s v="B"/>
    <s v="C"/>
    <s v="C"/>
    <s v="B"/>
    <s v="B-"/>
    <s v="B-"/>
  </r>
  <r>
    <x v="0"/>
    <x v="264"/>
    <x v="264"/>
    <n v="3.5000000000000001E-3"/>
    <n v="2.75"/>
    <m/>
    <n v="232741.4"/>
    <n v="27.53"/>
    <s v="Large Cap Blend Equities"/>
    <d v="2015-09-28T00:00:00"/>
    <n v="0.27"/>
    <d v="2016-06-24T00:00:00"/>
    <n v="0.17"/>
    <n v="9.5999999999999992E-3"/>
    <n v="0.93"/>
    <n v="773"/>
    <n v="0.11559999999999999"/>
    <s v="B-"/>
    <s v="B"/>
    <s v="n/a"/>
    <s v="B-"/>
    <s v="C+"/>
    <s v="n/a"/>
    <s v="B-"/>
  </r>
  <r>
    <x v="0"/>
    <x v="265"/>
    <x v="265"/>
    <n v="3.5000000000000001E-3"/>
    <n v="2.75"/>
    <m/>
    <n v="59508"/>
    <n v="66.260000000000005"/>
    <s v="Large Cap Growth Equities"/>
    <d v="2012-03-21T00:00:00"/>
    <n v="0.7"/>
    <d v="2016-06-21T00:00:00"/>
    <n v="0.15"/>
    <n v="1.06E-2"/>
    <n v="1.22"/>
    <n v="108"/>
    <n v="0.1159"/>
    <s v="B-"/>
    <s v="B+"/>
    <s v="B-"/>
    <s v="C+"/>
    <s v="C+"/>
    <s v="B"/>
    <s v="B-"/>
  </r>
  <r>
    <x v="0"/>
    <x v="266"/>
    <x v="266"/>
    <n v="3.5000000000000001E-3"/>
    <n v="2.75"/>
    <m/>
    <n v="7296"/>
    <n v="48.45"/>
    <s v="Large Cap Blend Equities"/>
    <d v="2015-02-04T00:00:00"/>
    <n v="1.2"/>
    <d v="2016-06-17T00:00:00"/>
    <n v="0.18"/>
    <n v="2.47E-2"/>
    <n v="-0.99"/>
    <n v="103"/>
    <n v="0.1195"/>
    <s v="B-"/>
    <s v="B"/>
    <s v="C"/>
    <s v="C+"/>
    <s v="A"/>
    <s v="n/a"/>
    <s v="B-"/>
  </r>
  <r>
    <x v="4"/>
    <x v="267"/>
    <x v="267"/>
    <n v="3.5000000000000001E-3"/>
    <n v="2.5"/>
    <n v="8614"/>
    <n v="166796"/>
    <n v="59.29"/>
    <s v="Small Cap Value Equities"/>
    <d v="2006-03-01T00:00:00"/>
    <n v="0.41"/>
    <d v="2016-06-17T00:00:00"/>
    <n v="0.1"/>
    <n v="6.8999999999999999E-3"/>
    <n v="1.85"/>
    <n v="151"/>
    <n v="0.16020000000000001"/>
    <s v="B+"/>
    <s v="B"/>
    <s v="A+"/>
    <s v="C"/>
    <s v="C+"/>
    <s v="C"/>
    <s v="C+"/>
  </r>
  <r>
    <x v="2"/>
    <x v="268"/>
    <x v="268"/>
    <n v="3.5000000000000001E-3"/>
    <n v="2.5"/>
    <m/>
    <n v="557730"/>
    <n v="123.8"/>
    <s v="Mid Cap Growth Equities"/>
    <d v="2006-03-01T00:00:00"/>
    <n v="0.6"/>
    <d v="2016-06-17T00:00:00"/>
    <n v="0.04"/>
    <n v="4.8999999999999998E-3"/>
    <n v="1.22"/>
    <n v="88"/>
    <n v="0.2122"/>
    <s v="A-"/>
    <s v="B+"/>
    <s v="B-"/>
    <s v="C"/>
    <s v="C"/>
    <s v="C"/>
    <s v="C+"/>
  </r>
  <r>
    <x v="13"/>
    <x v="269"/>
    <x v="269"/>
    <n v="3.5000000000000001E-3"/>
    <n v="2.25"/>
    <n v="7482"/>
    <n v="68693.600000000006"/>
    <n v="50.64"/>
    <s v="National Munis"/>
    <d v="2010-02-01T00:00:00"/>
    <n v="0.28000000000000003"/>
    <d v="2016-09-01T00:00:00"/>
    <n v="0.04"/>
    <n v="5.4000000000000003E-3"/>
    <n v="-0.35"/>
    <n v="81"/>
    <n v="0.23119999999999999"/>
    <s v="C+"/>
    <s v="C+"/>
    <s v="B-"/>
    <s v="A-"/>
    <s v="C+"/>
    <s v="C+"/>
    <s v="C"/>
  </r>
  <r>
    <x v="4"/>
    <x v="270"/>
    <x v="270"/>
    <n v="3.5999999999999999E-3"/>
    <s v="n/a"/>
    <n v="15020"/>
    <n v="8357.5"/>
    <n v="33.380000000000003"/>
    <s v="Small Cap Value Equities"/>
    <d v="2013-04-16T00:00:00"/>
    <n v="0.49"/>
    <d v="2016-06-21T00:00:00"/>
    <n v="0.12"/>
    <n v="1.4500000000000001E-2"/>
    <n v="1.85"/>
    <n v="217"/>
    <n v="0.2203"/>
    <s v="n/a"/>
    <s v="B-"/>
    <s v="n/a"/>
    <s v="n/a"/>
    <s v="n/a"/>
    <s v="B-"/>
    <s v="n/a"/>
  </r>
  <r>
    <x v="4"/>
    <x v="271"/>
    <x v="271"/>
    <n v="3.7000000000000002E-3"/>
    <n v="3.5"/>
    <n v="11445"/>
    <n v="197936"/>
    <n v="44.2"/>
    <s v="Financials Equities"/>
    <d v="2010-04-07T00:00:00"/>
    <n v="1.08"/>
    <d v="2016-06-17T00:00:00"/>
    <n v="0.22"/>
    <n v="2.4400000000000002E-2"/>
    <n v="1.18"/>
    <n v="119"/>
    <n v="0.1734"/>
    <s v="B-"/>
    <s v="B+"/>
    <s v="C+"/>
    <s v="A"/>
    <s v="A-"/>
    <s v="A-"/>
    <s v="A-"/>
  </r>
  <r>
    <x v="2"/>
    <x v="272"/>
    <x v="272"/>
    <n v="3.7000000000000002E-3"/>
    <n v="2.75"/>
    <m/>
    <n v="124782.7"/>
    <n v="52.84"/>
    <s v="Mid Cap Value Equities"/>
    <d v="2006-03-01T00:00:00"/>
    <n v="0.75"/>
    <d v="2016-06-17T00:00:00"/>
    <n v="0.15"/>
    <n v="1.4200000000000001E-2"/>
    <n v="1.68"/>
    <n v="98"/>
    <n v="0.2424"/>
    <s v="B+"/>
    <s v="B"/>
    <s v="A"/>
    <s v="C"/>
    <s v="C+"/>
    <s v="C"/>
    <s v="B-"/>
  </r>
  <r>
    <x v="4"/>
    <x v="273"/>
    <x v="273"/>
    <n v="3.8E-3"/>
    <s v="n/a"/>
    <n v="15769"/>
    <n v="58363.5"/>
    <n v="29.91"/>
    <s v="Small Cap Blend Equities"/>
    <d v="2013-07-25T00:00:00"/>
    <n v="0.64"/>
    <d v="2016-08-22T00:00:00"/>
    <n v="0.02"/>
    <n v="2.1600000000000001E-2"/>
    <n v="1.31"/>
    <n v="266"/>
    <n v="0.1666"/>
    <s v="n/a"/>
    <s v="B"/>
    <s v="n/a"/>
    <s v="n/a"/>
    <s v="n/a"/>
    <s v="n/a"/>
    <s v="n/a"/>
  </r>
  <r>
    <x v="2"/>
    <x v="274"/>
    <x v="274"/>
    <n v="3.8E-3"/>
    <n v="3.75"/>
    <m/>
    <n v="2029765.6"/>
    <n v="88.66"/>
    <s v="Mid Cap Value Equities"/>
    <d v="2006-06-16T00:00:00"/>
    <n v="2.25"/>
    <d v="2016-08-22T00:00:00"/>
    <n v="0.21"/>
    <n v="2.53E-2"/>
    <n v="1.28"/>
    <n v="390"/>
    <n v="0.1201"/>
    <s v="A-"/>
    <s v="B+"/>
    <s v="C"/>
    <s v="A-"/>
    <s v="A+"/>
    <s v="A"/>
    <s v="A"/>
  </r>
  <r>
    <x v="4"/>
    <x v="275"/>
    <x v="275"/>
    <n v="3.8E-3"/>
    <n v="3.5"/>
    <n v="104729"/>
    <n v="1549337.6000000001"/>
    <n v="72.849999999999994"/>
    <s v="Small Cap Value Equities"/>
    <d v="2006-06-16T00:00:00"/>
    <n v="2.19"/>
    <d v="2016-08-22T00:00:00"/>
    <n v="0.16"/>
    <n v="0.03"/>
    <n v="1.4"/>
    <n v="696"/>
    <n v="0.1022"/>
    <s v="A-"/>
    <s v="B-"/>
    <s v="B-"/>
    <s v="A"/>
    <s v="A+"/>
    <s v="B+"/>
    <s v="A-"/>
  </r>
  <r>
    <x v="9"/>
    <x v="276"/>
    <x v="276"/>
    <n v="3.8E-3"/>
    <n v="3.5"/>
    <n v="77315"/>
    <n v="1280663.8999999999"/>
    <n v="65.2"/>
    <s v="Large Cap Value Equities"/>
    <d v="2006-06-16T00:00:00"/>
    <n v="2.13"/>
    <d v="2016-08-22T00:00:00"/>
    <n v="0.19"/>
    <n v="3.2500000000000001E-2"/>
    <n v="1.18"/>
    <n v="426"/>
    <n v="0.3594"/>
    <s v="B+"/>
    <s v="B"/>
    <s v="B"/>
    <s v="A-"/>
    <s v="A"/>
    <s v="B+"/>
    <s v="A-"/>
  </r>
  <r>
    <x v="0"/>
    <x v="276"/>
    <x v="276"/>
    <n v="3.8E-3"/>
    <n v="3.5"/>
    <m/>
    <n v="1280663.8999999999"/>
    <n v="65.2"/>
    <s v="Large Cap Value Equities"/>
    <d v="2006-06-16T00:00:00"/>
    <n v="2.13"/>
    <d v="2016-08-22T00:00:00"/>
    <n v="0.19"/>
    <n v="3.2500000000000001E-2"/>
    <n v="1.18"/>
    <n v="426"/>
    <n v="0.3594"/>
    <s v="B+"/>
    <s v="B"/>
    <s v="B"/>
    <s v="A-"/>
    <s v="A"/>
    <s v="B+"/>
    <s v="A-"/>
  </r>
  <r>
    <x v="9"/>
    <x v="277"/>
    <x v="277"/>
    <n v="3.8E-3"/>
    <n v="3.25"/>
    <n v="24791"/>
    <n v="945210"/>
    <n v="76.930000000000007"/>
    <s v="Large Cap Value Equities"/>
    <d v="2006-06-16T00:00:00"/>
    <n v="2.6"/>
    <d v="2016-08-22T00:00:00"/>
    <n v="0.23"/>
    <n v="3.3700000000000001E-2"/>
    <n v="1.22"/>
    <n v="85"/>
    <n v="0.2074"/>
    <s v="B+"/>
    <s v="B"/>
    <s v="B-"/>
    <s v="A-"/>
    <s v="A"/>
    <s v="C+"/>
    <s v="B+"/>
  </r>
  <r>
    <x v="0"/>
    <x v="277"/>
    <x v="277"/>
    <n v="3.8E-3"/>
    <n v="3.25"/>
    <m/>
    <n v="945210"/>
    <n v="76.930000000000007"/>
    <s v="Large Cap Value Equities"/>
    <d v="2006-06-16T00:00:00"/>
    <n v="2.6"/>
    <d v="2016-08-22T00:00:00"/>
    <n v="0.23"/>
    <n v="3.3700000000000001E-2"/>
    <n v="1.22"/>
    <n v="85"/>
    <n v="0.2074"/>
    <s v="B+"/>
    <s v="B"/>
    <s v="B-"/>
    <s v="A-"/>
    <s v="A"/>
    <s v="C+"/>
    <s v="B+"/>
  </r>
  <r>
    <x v="4"/>
    <x v="278"/>
    <x v="278"/>
    <n v="3.8E-3"/>
    <n v="3"/>
    <n v="9683"/>
    <n v="381904.5"/>
    <n v="81.98"/>
    <s v="Small Cap Value Equities"/>
    <d v="2007-02-23T00:00:00"/>
    <n v="1.01"/>
    <d v="2016-06-20T00:00:00"/>
    <n v="0.3"/>
    <n v="1.2200000000000001E-2"/>
    <n v="1.27"/>
    <n v="861"/>
    <n v="9.9599999999999994E-2"/>
    <s v="B+"/>
    <s v="C+"/>
    <s v="B+"/>
    <s v="B"/>
    <s v="B"/>
    <s v="A-"/>
    <s v="B"/>
  </r>
  <r>
    <x v="2"/>
    <x v="279"/>
    <x v="279"/>
    <n v="3.8E-3"/>
    <n v="3"/>
    <m/>
    <n v="673560"/>
    <n v="93.36"/>
    <s v="Mid Cap Value Equities"/>
    <d v="2007-02-23T00:00:00"/>
    <n v="1.29"/>
    <d v="2016-06-20T00:00:00"/>
    <n v="0.42"/>
    <n v="1.38E-2"/>
    <n v="1.34"/>
    <n v="589"/>
    <n v="8.8700000000000001E-2"/>
    <s v="B+"/>
    <s v="B+"/>
    <s v="A-"/>
    <s v="C+"/>
    <s v="B-"/>
    <s v="A+"/>
    <s v="B"/>
  </r>
  <r>
    <x v="0"/>
    <x v="280"/>
    <x v="280"/>
    <n v="3.8E-3"/>
    <n v="2.75"/>
    <m/>
    <n v="197473.5"/>
    <n v="62.45"/>
    <s v="Large Cap Value Equities"/>
    <d v="2007-02-23T00:00:00"/>
    <n v="0.84"/>
    <d v="2016-06-20T00:00:00"/>
    <n v="0.19"/>
    <n v="1.35E-2"/>
    <n v="1"/>
    <n v="284"/>
    <n v="0.27110000000000001"/>
    <s v="C"/>
    <s v="B"/>
    <s v="A"/>
    <s v="C+"/>
    <s v="C+"/>
    <s v="B+"/>
    <s v="B-"/>
  </r>
  <r>
    <x v="9"/>
    <x v="281"/>
    <x v="281"/>
    <n v="3.8999999999999998E-3"/>
    <s v="n/a"/>
    <n v="795"/>
    <m/>
    <n v="26.58"/>
    <s v="Large Cap Blend Equities"/>
    <d v="2015-12-10T00:00:00"/>
    <s v="n/a"/>
    <s v="n/a"/>
    <s v="n/a"/>
    <s v="n/a"/>
    <n v="1.51"/>
    <n v="174"/>
    <n v="0.318"/>
    <s v="n/a"/>
    <s v="B-"/>
    <s v="n/a"/>
    <s v="n/a"/>
    <s v="n/a"/>
    <s v="n/a"/>
    <s v="n/a"/>
  </r>
  <r>
    <x v="0"/>
    <x v="281"/>
    <x v="281"/>
    <n v="3.8999999999999998E-3"/>
    <s v="n/a"/>
    <m/>
    <m/>
    <m/>
    <s v="Large Cap Blend Equities"/>
    <d v="2015-12-10T00:00:00"/>
    <s v="n/a"/>
    <s v="n/a"/>
    <s v="n/a"/>
    <s v="n/a"/>
    <n v="1.51"/>
    <n v="174"/>
    <n v="0.318"/>
    <s v="n/a"/>
    <s v="B-"/>
    <s v="n/a"/>
    <s v="n/a"/>
    <s v="n/a"/>
    <s v="n/a"/>
    <s v="n/a"/>
  </r>
  <r>
    <x v="15"/>
    <x v="282"/>
    <x v="282"/>
    <n v="3.8999999999999998E-3"/>
    <n v="4"/>
    <n v="35352"/>
    <n v="1113946.8999999999"/>
    <n v="128.74"/>
    <s v="Precious Metals"/>
    <d v="2009-09-09T00:00:00"/>
    <s v="n/a"/>
    <s v="n/a"/>
    <s v="n/a"/>
    <n v="0"/>
    <n v="-1.18"/>
    <n v="1"/>
    <n v="1"/>
    <s v="A-"/>
    <s v="A"/>
    <s v="B+"/>
    <s v="A-"/>
    <s v="n/a"/>
    <s v="n/a"/>
    <s v="A+"/>
  </r>
  <r>
    <x v="0"/>
    <x v="283"/>
    <x v="283"/>
    <n v="3.8999999999999998E-3"/>
    <n v="3.75"/>
    <m/>
    <n v="4225554"/>
    <n v="91.76"/>
    <s v="Large Cap Value Equities"/>
    <d v="2005-12-19T00:00:00"/>
    <n v="1.99"/>
    <d v="2016-06-17T00:00:00"/>
    <n v="0.44"/>
    <n v="2.1600000000000001E-2"/>
    <n v="1.1399999999999999"/>
    <n v="996"/>
    <n v="0.17180000000000001"/>
    <s v="A-"/>
    <s v="B"/>
    <s v="B+"/>
    <s v="A-"/>
    <s v="B"/>
    <s v="A"/>
    <s v="A"/>
  </r>
  <r>
    <x v="12"/>
    <x v="284"/>
    <x v="284"/>
    <n v="3.8999999999999998E-3"/>
    <n v="3.5"/>
    <n v="6431"/>
    <n v="36960"/>
    <n v="18.239999999999998"/>
    <s v="Energy Equities"/>
    <d v="2012-01-31T00:00:00"/>
    <n v="0.54"/>
    <d v="2016-06-22T00:00:00"/>
    <n v="0.27"/>
    <n v="2.9399999999999999E-2"/>
    <n v="1.95"/>
    <n v="181"/>
    <n v="0.57879999999999998"/>
    <s v="C+"/>
    <s v="A-"/>
    <s v="B-"/>
    <s v="A+"/>
    <s v="B"/>
    <s v="A+"/>
    <s v="A-"/>
  </r>
  <r>
    <x v="4"/>
    <x v="285"/>
    <x v="285"/>
    <n v="3.8999999999999998E-3"/>
    <n v="3.25"/>
    <n v="31609"/>
    <n v="1437034"/>
    <n v="101.92"/>
    <s v="Small Cap Blend Equities"/>
    <d v="2006-09-20T00:00:00"/>
    <n v="1.24"/>
    <d v="2016-06-17T00:00:00"/>
    <n v="0.31"/>
    <n v="1.21E-2"/>
    <n v="-1.46"/>
    <n v="1456"/>
    <n v="2.98E-2"/>
    <s v="B+"/>
    <s v="B"/>
    <s v="A"/>
    <s v="B"/>
    <s v="B"/>
    <s v="A-"/>
    <s v="B+"/>
  </r>
  <r>
    <x v="2"/>
    <x v="286"/>
    <x v="286"/>
    <n v="3.8999999999999998E-3"/>
    <n v="3.25"/>
    <m/>
    <n v="45985.5"/>
    <n v="27.71"/>
    <s v="Mid Cap Value Equities"/>
    <d v="2005-03-03T00:00:00"/>
    <n v="0.68"/>
    <d v="2016-06-17T00:00:00"/>
    <n v="0.13"/>
    <n v="2.4299999999999999E-2"/>
    <n v="1.47"/>
    <n v="165"/>
    <n v="0.12859999999999999"/>
    <s v="B"/>
    <s v="B"/>
    <s v="A+"/>
    <s v="B"/>
    <s v="A"/>
    <s v="B"/>
    <s v="B+"/>
  </r>
  <r>
    <x v="4"/>
    <x v="287"/>
    <x v="287"/>
    <n v="3.8999999999999998E-3"/>
    <n v="3"/>
    <n v="8592"/>
    <n v="61032"/>
    <n v="25.41"/>
    <s v="Small Cap Value Equities"/>
    <d v="2005-03-03T00:00:00"/>
    <n v="0.62"/>
    <d v="2016-06-17T00:00:00"/>
    <n v="0.14000000000000001"/>
    <n v="2.4400000000000002E-2"/>
    <n v="-1.6"/>
    <n v="353"/>
    <n v="8.2699999999999996E-2"/>
    <s v="B-"/>
    <s v="C+"/>
    <s v="A"/>
    <s v="B"/>
    <s v="B+"/>
    <s v="A-"/>
    <s v="B"/>
  </r>
  <r>
    <x v="0"/>
    <x v="288"/>
    <x v="288"/>
    <n v="3.8999999999999998E-3"/>
    <n v="3"/>
    <m/>
    <n v="142760"/>
    <n v="33.17"/>
    <s v="Large Cap Growth Equities"/>
    <d v="2011-06-16T00:00:00"/>
    <n v="0.23"/>
    <d v="2016-06-17T00:00:00"/>
    <n v="0.09"/>
    <n v="7.0000000000000001E-3"/>
    <n v="1.02"/>
    <n v="74"/>
    <n v="0.28110000000000002"/>
    <s v="B-"/>
    <s v="B"/>
    <s v="B"/>
    <s v="B-"/>
    <s v="B+"/>
    <s v="C+"/>
    <s v="B"/>
  </r>
  <r>
    <x v="0"/>
    <x v="289"/>
    <x v="289"/>
    <n v="3.8999999999999998E-3"/>
    <n v="2.75"/>
    <m/>
    <n v="66972.5"/>
    <n v="31.15"/>
    <s v="Large Cap Value Equities"/>
    <d v="2011-06-16T00:00:00"/>
    <n v="0.74"/>
    <d v="2016-06-17T00:00:00"/>
    <n v="0.17"/>
    <n v="2.3599999999999999E-2"/>
    <n v="-0.86"/>
    <n v="65"/>
    <n v="0.29149999999999998"/>
    <s v="C+"/>
    <s v="B"/>
    <s v="B-"/>
    <s v="B"/>
    <s v="B+"/>
    <s v="C+"/>
    <s v="B-"/>
  </r>
  <r>
    <x v="2"/>
    <x v="290"/>
    <x v="290"/>
    <n v="3.8999999999999998E-3"/>
    <n v="2.75"/>
    <m/>
    <n v="62100"/>
    <n v="31.07"/>
    <s v="Mid Cap Growth Equities"/>
    <d v="2005-03-03T00:00:00"/>
    <n v="0.09"/>
    <d v="2016-06-17T00:00:00"/>
    <n v="0.03"/>
    <n v="2.8999999999999998E-3"/>
    <n v="-1.1599999999999999"/>
    <n v="119"/>
    <n v="0.18559999999999999"/>
    <s v="C+"/>
    <s v="B"/>
    <s v="C+"/>
    <s v="A"/>
    <s v="B-"/>
    <s v="C+"/>
    <s v="B-"/>
  </r>
  <r>
    <x v="1"/>
    <x v="291"/>
    <x v="291"/>
    <n v="4.0000000000000001E-3"/>
    <s v="n/a"/>
    <n v="287257"/>
    <n v="301400"/>
    <n v="15.07"/>
    <s v="Leveraged Real Estate"/>
    <d v="2012-10-17T00:00:00"/>
    <n v="3.17"/>
    <d v="2016-09-09T00:00:00"/>
    <n v="0.04"/>
    <n v="0.21"/>
    <n v="-2.77"/>
    <s v="n/a"/>
    <s v="n/a"/>
    <s v="B"/>
    <s v="A+"/>
    <s v="n/a"/>
    <s v="B+"/>
    <s v="n/a"/>
    <s v="n/a"/>
    <s v="n/a"/>
  </r>
  <r>
    <x v="15"/>
    <x v="292"/>
    <x v="292"/>
    <n v="4.0000000000000001E-3"/>
    <s v="n/a"/>
    <n v="70320"/>
    <n v="161520.4"/>
    <n v="13.13"/>
    <s v="Precious Metals"/>
    <d v="2014-05-16T00:00:00"/>
    <s v="n/a"/>
    <s v="n/a"/>
    <s v="n/a"/>
    <s v="n/a"/>
    <n v="-1.19"/>
    <n v="1"/>
    <n v="1"/>
    <s v="n/a"/>
    <s v="A-"/>
    <s v="n/a"/>
    <s v="n/a"/>
    <s v="n/a"/>
    <s v="n/a"/>
    <s v="n/a"/>
  </r>
  <r>
    <x v="1"/>
    <x v="293"/>
    <x v="293"/>
    <n v="4.0000000000000001E-3"/>
    <s v="n/a"/>
    <n v="2929"/>
    <n v="22530"/>
    <n v="15.02"/>
    <s v="Real Estate"/>
    <d v="2015-10-08T00:00:00"/>
    <n v="2.5"/>
    <d v="2016-09-09T00:00:00"/>
    <n v="0.04"/>
    <n v="0.1661"/>
    <n v="3.32"/>
    <s v="n/a"/>
    <s v="n/a"/>
    <s v="n/a"/>
    <s v="B+"/>
    <s v="n/a"/>
    <s v="n/a"/>
    <s v="B"/>
    <s v="n/a"/>
    <s v="n/a"/>
  </r>
  <r>
    <x v="9"/>
    <x v="294"/>
    <x v="294"/>
    <n v="4.0000000000000001E-3"/>
    <s v="n/a"/>
    <n v="1310"/>
    <n v="6292.5"/>
    <n v="25.17"/>
    <s v="Large Cap Blend Equities"/>
    <d v="2016-03-21T00:00:00"/>
    <n v="0.19"/>
    <d v="2016-07-01T00:00:00"/>
    <n v="0.19"/>
    <n v="7.4999999999999997E-3"/>
    <s v="n/a"/>
    <n v="137"/>
    <n v="0.1154"/>
    <s v="n/a"/>
    <s v="B-"/>
    <s v="n/a"/>
    <s v="n/a"/>
    <s v="n/a"/>
    <s v="n/a"/>
    <s v="n/a"/>
  </r>
  <r>
    <x v="1"/>
    <x v="295"/>
    <x v="295"/>
    <n v="4.0000000000000001E-3"/>
    <s v="n/a"/>
    <n v="918"/>
    <n v="2662"/>
    <n v="26.73"/>
    <s v="Real Estate"/>
    <d v="2015-08-13T00:00:00"/>
    <n v="0.52"/>
    <d v="2016-06-17T00:00:00"/>
    <n v="0.05"/>
    <n v="1.9699999999999999E-2"/>
    <n v="1.62"/>
    <n v="29"/>
    <n v="0.37590000000000001"/>
    <s v="n/a"/>
    <s v="B+"/>
    <s v="n/a"/>
    <s v="n/a"/>
    <s v="n/a"/>
    <s v="C+"/>
    <s v="n/a"/>
  </r>
  <r>
    <x v="2"/>
    <x v="296"/>
    <x v="296"/>
    <n v="4.0000000000000001E-3"/>
    <s v="n/a"/>
    <m/>
    <n v="142895.29999999999"/>
    <n v="46.3"/>
    <s v="Mid Cap Value Equities"/>
    <d v="2015-02-03T00:00:00"/>
    <n v="0.74"/>
    <d v="2016-06-22T00:00:00"/>
    <n v="0.15"/>
    <n v="1.5900000000000001E-2"/>
    <n v="1.24"/>
    <n v="60"/>
    <n v="0.1898"/>
    <s v="n/a"/>
    <s v="B-"/>
    <s v="n/a"/>
    <s v="n/a"/>
    <s v="n/a"/>
    <s v="n/a"/>
    <s v="n/a"/>
  </r>
  <r>
    <x v="0"/>
    <x v="297"/>
    <x v="297"/>
    <n v="4.0000000000000001E-3"/>
    <s v="n/a"/>
    <m/>
    <n v="7695"/>
    <n v="25.93"/>
    <s v="Large Cap Value Equities"/>
    <d v="2015-01-27T00:00:00"/>
    <n v="0.54"/>
    <d v="2016-06-17T00:00:00"/>
    <n v="0.08"/>
    <n v="2.1000000000000001E-2"/>
    <n v="1.71"/>
    <s v="n/a"/>
    <s v="n/a"/>
    <s v="C"/>
    <s v="B"/>
    <s v="n/a"/>
    <s v="n/a"/>
    <s v="C"/>
    <s v="n/a"/>
    <s v="n/a"/>
  </r>
  <r>
    <x v="0"/>
    <x v="298"/>
    <x v="298"/>
    <n v="4.0000000000000001E-3"/>
    <s v="n/a"/>
    <m/>
    <n v="6435"/>
    <n v="25.8"/>
    <s v="Large Cap Growth Equities"/>
    <d v="2016-03-21T00:00:00"/>
    <n v="0.09"/>
    <d v="2016-07-01T00:00:00"/>
    <n v="0.09"/>
    <n v="3.3E-3"/>
    <s v="n/a"/>
    <n v="150"/>
    <n v="0.1143"/>
    <s v="n/a"/>
    <s v="B"/>
    <s v="n/a"/>
    <s v="n/a"/>
    <s v="n/a"/>
    <s v="B+"/>
    <s v="n/a"/>
  </r>
  <r>
    <x v="0"/>
    <x v="294"/>
    <x v="294"/>
    <n v="4.0000000000000001E-3"/>
    <s v="n/a"/>
    <m/>
    <n v="6292.5"/>
    <n v="25.17"/>
    <s v="Large Cap Blend Equities"/>
    <d v="2016-03-21T00:00:00"/>
    <n v="0.19"/>
    <d v="2016-07-01T00:00:00"/>
    <n v="0.19"/>
    <n v="7.4999999999999997E-3"/>
    <s v="n/a"/>
    <n v="137"/>
    <n v="0.1154"/>
    <s v="n/a"/>
    <s v="B-"/>
    <s v="n/a"/>
    <s v="n/a"/>
    <s v="n/a"/>
    <s v="n/a"/>
    <s v="n/a"/>
  </r>
  <r>
    <x v="0"/>
    <x v="299"/>
    <x v="299"/>
    <n v="4.0000000000000001E-3"/>
    <s v="n/a"/>
    <m/>
    <n v="2574"/>
    <n v="25.8"/>
    <s v="Large Cap Blend Equities"/>
    <d v="2016-04-19T00:00:00"/>
    <s v="n/a"/>
    <s v="n/a"/>
    <s v="n/a"/>
    <s v="n/a"/>
    <s v="n/a"/>
    <n v="114"/>
    <n v="0.1179"/>
    <s v="n/a"/>
    <s v="B-"/>
    <s v="n/a"/>
    <s v="n/a"/>
    <s v="n/a"/>
    <s v="n/a"/>
    <s v="n/a"/>
  </r>
  <r>
    <x v="0"/>
    <x v="300"/>
    <x v="300"/>
    <n v="4.0000000000000001E-3"/>
    <s v="n/a"/>
    <m/>
    <n v="1352"/>
    <n v="26.98"/>
    <s v="Large Cap Blend Equities"/>
    <d v="2015-06-30T00:00:00"/>
    <n v="0.3"/>
    <d v="2015-12-23T00:00:00"/>
    <n v="0.17"/>
    <n v="1.0999999999999999E-2"/>
    <n v="2.2999999999999998"/>
    <n v="47"/>
    <n v="0.2409"/>
    <s v="C+"/>
    <s v="B-"/>
    <s v="n/a"/>
    <s v="n/a"/>
    <s v="B-"/>
    <s v="n/a"/>
    <s v="n/a"/>
  </r>
  <r>
    <x v="9"/>
    <x v="301"/>
    <x v="301"/>
    <n v="4.0000000000000001E-3"/>
    <s v="n/a"/>
    <m/>
    <m/>
    <n v="26.91"/>
    <s v="Large Cap Blend Equities"/>
    <d v="2016-06-30T00:00:00"/>
    <s v="n/a"/>
    <s v="n/a"/>
    <s v="n/a"/>
    <s v="n/a"/>
    <n v="-0.73"/>
    <n v="102"/>
    <n v="0.1129"/>
    <s v="n/a"/>
    <s v="B-"/>
    <s v="n/a"/>
    <s v="n/a"/>
    <s v="n/a"/>
    <s v="n/a"/>
    <s v="n/a"/>
  </r>
  <r>
    <x v="0"/>
    <x v="301"/>
    <x v="301"/>
    <n v="4.0000000000000001E-3"/>
    <s v="n/a"/>
    <m/>
    <m/>
    <m/>
    <s v="Large Cap Blend Equities"/>
    <d v="2016-06-30T00:00:00"/>
    <s v="n/a"/>
    <s v="n/a"/>
    <s v="n/a"/>
    <s v="n/a"/>
    <n v="-0.73"/>
    <n v="102"/>
    <n v="0.1129"/>
    <s v="n/a"/>
    <s v="B-"/>
    <s v="n/a"/>
    <s v="n/a"/>
    <s v="n/a"/>
    <s v="n/a"/>
    <s v="n/a"/>
  </r>
  <r>
    <x v="0"/>
    <x v="302"/>
    <x v="302"/>
    <n v="4.0000000000000001E-3"/>
    <n v="4"/>
    <m/>
    <n v="111042"/>
    <n v="23.88"/>
    <s v="Volatility Hedged Equity"/>
    <d v="2012-12-06T00:00:00"/>
    <n v="0.4"/>
    <d v="2016-06-17T00:00:00"/>
    <n v="0.12"/>
    <n v="1.67E-2"/>
    <n v="0.59"/>
    <n v="509"/>
    <n v="0.17299999999999999"/>
    <s v="B+"/>
    <s v="A"/>
    <s v="n/a"/>
    <s v="A"/>
    <s v="C"/>
    <s v="A-"/>
    <s v="A+"/>
  </r>
  <r>
    <x v="15"/>
    <x v="303"/>
    <x v="303"/>
    <n v="4.0000000000000001E-3"/>
    <n v="3.5"/>
    <n v="12118232"/>
    <n v="39746723.200000003"/>
    <n v="126.18"/>
    <s v="Precious Metals"/>
    <d v="2004-11-18T00:00:00"/>
    <s v="n/a"/>
    <s v="n/a"/>
    <s v="n/a"/>
    <n v="0"/>
    <n v="-1.1599999999999999"/>
    <n v="1"/>
    <n v="1"/>
    <s v="A+"/>
    <s v="A-"/>
    <s v="B"/>
    <s v="B+"/>
    <s v="n/a"/>
    <s v="n/a"/>
    <s v="A-"/>
  </r>
  <r>
    <x v="16"/>
    <x v="304"/>
    <x v="304"/>
    <n v="4.0000000000000001E-3"/>
    <n v="3.5"/>
    <n v="105698"/>
    <n v="306432"/>
    <n v="24.26"/>
    <s v="High Yield Bonds"/>
    <d v="2012-05-09T00:00:00"/>
    <n v="1.58"/>
    <d v="2016-09-01T00:00:00"/>
    <n v="0.13"/>
    <n v="6.5000000000000002E-2"/>
    <n v="-0.6"/>
    <n v="334"/>
    <n v="0.1027"/>
    <s v="B+"/>
    <s v="A-"/>
    <s v="C+"/>
    <s v="B-"/>
    <s v="A"/>
    <s v="A-"/>
    <s v="A-"/>
  </r>
  <r>
    <x v="12"/>
    <x v="305"/>
    <x v="305"/>
    <n v="4.0000000000000001E-3"/>
    <n v="3.5"/>
    <n v="67512"/>
    <n v="38962"/>
    <n v="16.8"/>
    <s v="Energy Equities"/>
    <d v="2008-07-16T00:00:00"/>
    <n v="0.73"/>
    <d v="2016-06-17T00:00:00"/>
    <n v="0.25"/>
    <n v="4.3299999999999998E-2"/>
    <n v="1.91"/>
    <n v="157"/>
    <n v="0.64549999999999996"/>
    <s v="C+"/>
    <s v="B+"/>
    <s v="B-"/>
    <s v="A"/>
    <s v="A"/>
    <s v="A"/>
    <s v="A-"/>
  </r>
  <r>
    <x v="12"/>
    <x v="306"/>
    <x v="306"/>
    <n v="4.0000000000000001E-3"/>
    <n v="3.5"/>
    <n v="29168"/>
    <n v="220605"/>
    <n v="56.4"/>
    <s v="Energy Equities"/>
    <d v="2006-11-01T00:00:00"/>
    <n v="0.92"/>
    <d v="2016-06-17T00:00:00"/>
    <n v="0.16"/>
    <n v="1.61E-2"/>
    <n v="-2.83"/>
    <n v="38"/>
    <n v="0.31130000000000002"/>
    <s v="B"/>
    <s v="B+"/>
    <s v="A-"/>
    <s v="A-"/>
    <s v="B+"/>
    <s v="B"/>
    <s v="A-"/>
  </r>
  <r>
    <x v="3"/>
    <x v="307"/>
    <x v="307"/>
    <n v="4.0000000000000001E-3"/>
    <n v="3.5"/>
    <m/>
    <m/>
    <m/>
    <s v="Inflation-Protected Bonds"/>
    <d v="2011-05-20T00:00:00"/>
    <s v="n/a"/>
    <d v="2015-08-03T00:00:00"/>
    <n v="0.01"/>
    <n v="2.0000000000000001E-4"/>
    <n v="1.21"/>
    <n v="185"/>
    <n v="0.15989999999999999"/>
    <s v="B-"/>
    <s v="C+"/>
    <s v="A"/>
    <s v="B-"/>
    <s v="A"/>
    <s v="A+"/>
    <s v="A-"/>
  </r>
  <r>
    <x v="9"/>
    <x v="308"/>
    <x v="308"/>
    <n v="4.0000000000000001E-3"/>
    <n v="3.25"/>
    <n v="969872"/>
    <n v="15924932.800000001"/>
    <n v="84.32"/>
    <s v="Large Cap Value Equities"/>
    <d v="2003-11-03T00:00:00"/>
    <n v="2.65"/>
    <d v="2016-06-21T00:00:00"/>
    <n v="0.68"/>
    <n v="3.1399999999999997E-2"/>
    <n v="1.1599999999999999"/>
    <n v="97"/>
    <n v="0.23669999999999999"/>
    <s v="A"/>
    <s v="B"/>
    <s v="C+"/>
    <s v="B"/>
    <s v="A-"/>
    <s v="B-"/>
    <s v="B+"/>
  </r>
  <r>
    <x v="0"/>
    <x v="308"/>
    <x v="308"/>
    <n v="4.0000000000000001E-3"/>
    <n v="3.25"/>
    <m/>
    <n v="15924932.800000001"/>
    <n v="84.32"/>
    <s v="Large Cap Value Equities"/>
    <d v="2003-11-03T00:00:00"/>
    <n v="2.65"/>
    <d v="2016-06-21T00:00:00"/>
    <n v="0.68"/>
    <n v="3.1399999999999997E-2"/>
    <n v="1.1599999999999999"/>
    <n v="97"/>
    <n v="0.23669999999999999"/>
    <s v="A"/>
    <s v="B"/>
    <s v="C+"/>
    <s v="B"/>
    <s v="A-"/>
    <s v="B-"/>
    <s v="B+"/>
  </r>
  <r>
    <x v="0"/>
    <x v="309"/>
    <x v="309"/>
    <n v="4.0000000000000001E-3"/>
    <n v="3.25"/>
    <m/>
    <n v="9916162.4000000004"/>
    <n v="81.81"/>
    <s v="Large Cap Blend Equities"/>
    <d v="2003-04-24T00:00:00"/>
    <n v="1.25"/>
    <d v="2016-06-17T00:00:00"/>
    <n v="0.19"/>
    <n v="1.52E-2"/>
    <n v="1.1599999999999999"/>
    <n v="506"/>
    <n v="2.64E-2"/>
    <s v="A"/>
    <s v="B-"/>
    <s v="B-"/>
    <s v="B-"/>
    <s v="B+"/>
    <s v="A-"/>
    <s v="B+"/>
  </r>
  <r>
    <x v="9"/>
    <x v="310"/>
    <x v="310"/>
    <n v="4.0000000000000001E-3"/>
    <n v="3"/>
    <n v="273963"/>
    <n v="1473132.3"/>
    <n v="40.770000000000003"/>
    <s v="Large Cap Value Equities"/>
    <d v="2012-06-29T00:00:00"/>
    <n v="1.32"/>
    <d v="2016-06-22T00:00:00"/>
    <n v="0.35"/>
    <n v="3.2199999999999999E-2"/>
    <n v="1.31"/>
    <n v="50"/>
    <n v="0.22950000000000001"/>
    <s v="A-"/>
    <s v="B-"/>
    <s v="B-"/>
    <s v="B-"/>
    <s v="A"/>
    <s v="C"/>
    <s v="B"/>
  </r>
  <r>
    <x v="0"/>
    <x v="310"/>
    <x v="310"/>
    <n v="4.0000000000000001E-3"/>
    <n v="3"/>
    <m/>
    <n v="1473132.3"/>
    <n v="40.770000000000003"/>
    <s v="Large Cap Value Equities"/>
    <d v="2012-06-29T00:00:00"/>
    <n v="1.32"/>
    <d v="2016-06-22T00:00:00"/>
    <n v="0.35"/>
    <n v="3.2199999999999999E-2"/>
    <n v="1.31"/>
    <n v="50"/>
    <n v="0.22950000000000001"/>
    <s v="A-"/>
    <s v="B-"/>
    <s v="B-"/>
    <s v="B-"/>
    <s v="A"/>
    <s v="C"/>
    <s v="B"/>
  </r>
  <r>
    <x v="3"/>
    <x v="311"/>
    <x v="311"/>
    <n v="4.0000000000000001E-3"/>
    <n v="3"/>
    <m/>
    <m/>
    <m/>
    <s v="Inflation-Protected Bonds"/>
    <d v="2011-05-20T00:00:00"/>
    <s v="n/a"/>
    <d v="2015-08-03T00:00:00"/>
    <n v="0.01"/>
    <n v="2.0000000000000001E-4"/>
    <n v="1.23"/>
    <n v="166"/>
    <n v="0.2399"/>
    <s v="C"/>
    <s v="B-"/>
    <s v="B+"/>
    <s v="C+"/>
    <s v="A"/>
    <s v="A"/>
    <s v="B"/>
  </r>
  <r>
    <x v="2"/>
    <x v="312"/>
    <x v="312"/>
    <n v="4.0000000000000001E-3"/>
    <n v="2.5"/>
    <m/>
    <n v="169860"/>
    <n v="45.5"/>
    <s v="Mid Cap Blend Equities"/>
    <d v="2015-02-03T00:00:00"/>
    <n v="0.64"/>
    <d v="2016-06-22T00:00:00"/>
    <n v="0.14000000000000001"/>
    <n v="1.4E-2"/>
    <n v="1.24"/>
    <n v="46"/>
    <n v="0.23719999999999999"/>
    <s v="B"/>
    <s v="B-"/>
    <s v="n/a"/>
    <s v="C+"/>
    <s v="B-"/>
    <s v="n/a"/>
    <s v="C+"/>
  </r>
  <r>
    <x v="16"/>
    <x v="313"/>
    <x v="313"/>
    <n v="4.0000000000000001E-3"/>
    <n v="2.5"/>
    <m/>
    <n v="14898"/>
    <n v="24.79"/>
    <s v="Emerging Markets Bonds"/>
    <d v="2016-07-13T00:00:00"/>
    <n v="0.06"/>
    <d v="2016-09-01T00:00:00"/>
    <n v="0.06"/>
    <n v="2.3E-3"/>
    <n v="-0.53"/>
    <n v="60"/>
    <n v="0.27689999999999998"/>
    <s v="C+"/>
    <s v="C"/>
    <s v="C"/>
    <s v="C+"/>
    <s v="B-"/>
    <s v="C"/>
    <s v="C+"/>
  </r>
  <r>
    <x v="0"/>
    <x v="314"/>
    <x v="314"/>
    <n v="4.0000000000000001E-3"/>
    <n v="2.25"/>
    <m/>
    <n v="1228.5"/>
    <n v="24.53"/>
    <s v="Large Cap Growth Equities"/>
    <d v="2015-06-30T00:00:00"/>
    <n v="0.12"/>
    <d v="2015-12-23T00:00:00"/>
    <n v="0.06"/>
    <n v="5.0000000000000001E-3"/>
    <n v="2.12"/>
    <n v="46"/>
    <n v="0.26100000000000001"/>
    <s v="C+"/>
    <s v="B"/>
    <s v="n/a"/>
    <s v="n/a"/>
    <s v="C+"/>
    <s v="C"/>
    <s v="C"/>
  </r>
  <r>
    <x v="4"/>
    <x v="315"/>
    <x v="315"/>
    <n v="4.1000000000000003E-3"/>
    <n v="3.25"/>
    <n v="2095"/>
    <n v="27786"/>
    <n v="25.34"/>
    <s v="Small Cap Growth Equities"/>
    <d v="2005-03-03T00:00:00"/>
    <n v="0.08"/>
    <d v="2016-06-17T00:00:00"/>
    <n v="0.03"/>
    <n v="3.0000000000000001E-3"/>
    <n v="-1.34"/>
    <n v="302"/>
    <n v="9.8400000000000001E-2"/>
    <s v="C"/>
    <s v="B-"/>
    <s v="B+"/>
    <s v="A+"/>
    <s v="A+"/>
    <s v="A-"/>
    <s v="B+"/>
  </r>
  <r>
    <x v="1"/>
    <x v="316"/>
    <x v="316"/>
    <n v="4.1000000000000003E-3"/>
    <n v="2.25"/>
    <n v="24778"/>
    <n v="107761.5"/>
    <n v="21.81"/>
    <s v="Real Estate"/>
    <d v="2011-08-17T00:00:00"/>
    <n v="1.82"/>
    <d v="2016-07-01T00:00:00"/>
    <n v="0.35"/>
    <n v="8.3599999999999994E-2"/>
    <n v="1.52"/>
    <n v="24"/>
    <n v="0.66849999999999998"/>
    <s v="B+"/>
    <s v="B+"/>
    <s v="C"/>
    <s v="C"/>
    <s v="A"/>
    <s v="C"/>
    <s v="C"/>
  </r>
  <r>
    <x v="4"/>
    <x v="317"/>
    <x v="317"/>
    <n v="4.1999999999999997E-3"/>
    <s v="n/a"/>
    <n v="6757"/>
    <n v="90807.5"/>
    <n v="51.69"/>
    <s v="Small Cap Blend Equities"/>
    <d v="2010-03-12T00:00:00"/>
    <n v="0.31"/>
    <d v="2016-06-17T00:00:00"/>
    <n v="0.08"/>
    <n v="5.8999999999999999E-3"/>
    <n v="1.26"/>
    <n v="401"/>
    <n v="3.3599999999999998E-2"/>
    <s v="n/a"/>
    <s v="B"/>
    <s v="n/a"/>
    <s v="n/a"/>
    <s v="n/a"/>
    <s v="n/a"/>
    <s v="n/a"/>
  </r>
  <r>
    <x v="2"/>
    <x v="318"/>
    <x v="318"/>
    <n v="4.1999999999999997E-3"/>
    <s v="n/a"/>
    <m/>
    <n v="6285"/>
    <n v="25.47"/>
    <s v="Health &amp; Biotech Equities"/>
    <d v="2016-08-19T00:00:00"/>
    <s v="n/a"/>
    <s v="n/a"/>
    <s v="n/a"/>
    <s v="n/a"/>
    <s v="n/a"/>
    <s v="n/a"/>
    <s v="n/a"/>
    <s v="n/a"/>
    <s v="B+"/>
    <s v="n/a"/>
    <s v="n/a"/>
    <s v="n/a"/>
    <s v="n/a"/>
    <s v="n/a"/>
  </r>
  <r>
    <x v="13"/>
    <x v="319"/>
    <x v="319"/>
    <n v="4.1999999999999997E-3"/>
    <n v="2.25"/>
    <n v="749"/>
    <n v="5439"/>
    <n v="54.65"/>
    <s v="National Munis"/>
    <d v="2010-01-29T00:00:00"/>
    <n v="1.55"/>
    <d v="2016-09-01T00:00:00"/>
    <n v="0.13"/>
    <n v="2.8400000000000002E-2"/>
    <n v="-0.35"/>
    <n v="50"/>
    <n v="0.29139999999999999"/>
    <s v="C"/>
    <s v="C"/>
    <s v="A-"/>
    <s v="B-"/>
    <s v="B+"/>
    <s v="C"/>
    <s v="C"/>
  </r>
  <r>
    <x v="6"/>
    <x v="320"/>
    <x v="320"/>
    <n v="4.3E-3"/>
    <s v="n/a"/>
    <n v="2250"/>
    <n v="12484.4"/>
    <n v="18.91"/>
    <s v="Inverse Bonds"/>
    <d v="2014-07-15T00:00:00"/>
    <s v="n/a"/>
    <s v="n/a"/>
    <s v="n/a"/>
    <s v="n/a"/>
    <n v="-4.87"/>
    <s v="n/a"/>
    <s v="n/a"/>
    <s v="n/a"/>
    <s v="A+"/>
    <s v="n/a"/>
    <s v="n/a"/>
    <s v="n/a"/>
    <s v="n/a"/>
    <s v="n/a"/>
  </r>
  <r>
    <x v="9"/>
    <x v="321"/>
    <x v="321"/>
    <n v="4.3E-3"/>
    <s v="n/a"/>
    <n v="785"/>
    <n v="3111.3"/>
    <n v="24.9"/>
    <s v="Large Cap Growth Equities"/>
    <d v="2016-01-06T00:00:00"/>
    <n v="0.19"/>
    <d v="2016-06-24T00:00:00"/>
    <n v="0.08"/>
    <n v="7.7999999999999996E-3"/>
    <n v="1.28"/>
    <n v="35"/>
    <n v="0.35470000000000002"/>
    <s v="n/a"/>
    <s v="B-"/>
    <s v="n/a"/>
    <s v="n/a"/>
    <s v="n/a"/>
    <s v="C"/>
    <s v="n/a"/>
  </r>
  <r>
    <x v="0"/>
    <x v="321"/>
    <x v="321"/>
    <n v="4.3E-3"/>
    <s v="n/a"/>
    <m/>
    <n v="3111.3"/>
    <n v="24.9"/>
    <s v="Large Cap Growth Equities"/>
    <d v="2016-01-06T00:00:00"/>
    <n v="0.19"/>
    <d v="2016-06-24T00:00:00"/>
    <n v="0.08"/>
    <n v="7.7999999999999996E-3"/>
    <n v="1.28"/>
    <n v="35"/>
    <n v="0.35470000000000002"/>
    <s v="n/a"/>
    <s v="B-"/>
    <s v="n/a"/>
    <s v="n/a"/>
    <s v="n/a"/>
    <s v="C"/>
    <s v="n/a"/>
  </r>
  <r>
    <x v="1"/>
    <x v="322"/>
    <x v="322"/>
    <n v="4.3E-3"/>
    <n v="3.75"/>
    <n v="7811626"/>
    <n v="4635791.5999999996"/>
    <n v="79.099999999999994"/>
    <s v="Real Estate"/>
    <d v="2000-06-12T00:00:00"/>
    <n v="3.25"/>
    <d v="2016-06-21T00:00:00"/>
    <n v="0.72"/>
    <n v="4.1200000000000001E-2"/>
    <n v="1.63"/>
    <n v="118"/>
    <n v="0.3528"/>
    <s v="A+"/>
    <s v="B"/>
    <s v="B-"/>
    <s v="A"/>
    <s v="B+"/>
    <s v="A"/>
    <s v="A"/>
  </r>
  <r>
    <x v="12"/>
    <x v="323"/>
    <x v="323"/>
    <n v="4.3E-3"/>
    <n v="3.75"/>
    <n v="1456086"/>
    <n v="1163970.5"/>
    <n v="37.270000000000003"/>
    <s v="Energy Equities"/>
    <d v="2000-06-12T00:00:00"/>
    <n v="1.01"/>
    <d v="2016-06-21T00:00:00"/>
    <n v="0.23"/>
    <n v="2.6700000000000002E-2"/>
    <n v="2.14"/>
    <n v="80"/>
    <n v="0.66579999999999995"/>
    <s v="A"/>
    <s v="B+"/>
    <s v="B"/>
    <s v="A-"/>
    <s v="A-"/>
    <s v="A-"/>
    <s v="A"/>
  </r>
  <r>
    <x v="5"/>
    <x v="324"/>
    <x v="324"/>
    <n v="4.4999999999999997E-3"/>
    <s v="n/a"/>
    <n v="7592"/>
    <n v="13380"/>
    <n v="33.450000000000003"/>
    <s v="Foreign Large Cap Equities"/>
    <d v="2015-08-19T00:00:00"/>
    <n v="0.69"/>
    <d v="2016-09-07T00:00:00"/>
    <n v="0.15"/>
    <n v="2.07E-2"/>
    <n v="-3.22"/>
    <n v="459"/>
    <n v="5.0700000000000002E-2"/>
    <s v="B-"/>
    <s v="B"/>
    <s v="n/a"/>
    <s v="n/a"/>
    <s v="C"/>
    <s v="n/a"/>
    <s v="n/a"/>
  </r>
  <r>
    <x v="1"/>
    <x v="325"/>
    <x v="325"/>
    <n v="4.4999999999999997E-3"/>
    <s v="n/a"/>
    <n v="7458"/>
    <n v="200124"/>
    <n v="59.01"/>
    <s v="Global Real Estate"/>
    <d v="2013-11-05T00:00:00"/>
    <n v="1.61"/>
    <d v="2016-06-20T00:00:00"/>
    <n v="0.43"/>
    <n v="2.7400000000000001E-2"/>
    <n v="1.29"/>
    <n v="175"/>
    <n v="0.34720000000000001"/>
    <s v="n/a"/>
    <s v="A-"/>
    <s v="n/a"/>
    <s v="n/a"/>
    <s v="n/a"/>
    <s v="n/a"/>
    <s v="n/a"/>
  </r>
  <r>
    <x v="2"/>
    <x v="326"/>
    <x v="326"/>
    <n v="4.4999999999999997E-3"/>
    <s v="n/a"/>
    <m/>
    <n v="125596.5"/>
    <n v="27.03"/>
    <s v="Mid Cap Blend Equities"/>
    <d v="2015-09-28T00:00:00"/>
    <n v="0.23"/>
    <d v="2016-06-24T00:00:00"/>
    <n v="0.15"/>
    <n v="8.6E-3"/>
    <n v="1.07"/>
    <n v="671"/>
    <n v="4.2000000000000003E-2"/>
    <s v="n/a"/>
    <s v="B-"/>
    <s v="n/a"/>
    <s v="n/a"/>
    <s v="n/a"/>
    <s v="n/a"/>
    <s v="n/a"/>
  </r>
  <r>
    <x v="0"/>
    <x v="327"/>
    <x v="327"/>
    <n v="4.4999999999999997E-3"/>
    <s v="n/a"/>
    <m/>
    <n v="27840.400000000001"/>
    <n v="55.47"/>
    <s v="Large Cap Blend Equities"/>
    <d v="2014-09-10T00:00:00"/>
    <s v="n/a"/>
    <s v="n/a"/>
    <s v="n/a"/>
    <s v="n/a"/>
    <n v="12.92"/>
    <s v="n/a"/>
    <s v="n/a"/>
    <s v="C"/>
    <s v="B-"/>
    <s v="B-"/>
    <s v="n/a"/>
    <s v="n/a"/>
    <s v="n/a"/>
    <s v="n/a"/>
  </r>
  <r>
    <x v="14"/>
    <x v="328"/>
    <x v="328"/>
    <n v="4.4999999999999997E-3"/>
    <s v="n/a"/>
    <m/>
    <n v="5604"/>
    <n v="56.04"/>
    <s v="Emerging Markets Equities"/>
    <d v="2016-06-28T00:00:00"/>
    <s v="n/a"/>
    <s v="n/a"/>
    <s v="n/a"/>
    <s v="n/a"/>
    <s v="n/a"/>
    <n v="307"/>
    <n v="0.22439999999999999"/>
    <s v="n/a"/>
    <s v="A"/>
    <s v="n/a"/>
    <s v="n/a"/>
    <s v="n/a"/>
    <s v="n/a"/>
    <s v="n/a"/>
  </r>
  <r>
    <x v="0"/>
    <x v="329"/>
    <x v="329"/>
    <n v="4.4999999999999997E-3"/>
    <s v="n/a"/>
    <m/>
    <n v="2354"/>
    <n v="23.56"/>
    <s v="Inverse Equities"/>
    <d v="2016-04-07T00:00:00"/>
    <s v="n/a"/>
    <s v="n/a"/>
    <s v="n/a"/>
    <s v="n/a"/>
    <s v="n/a"/>
    <n v="3"/>
    <n v="2.056"/>
    <s v="n/a"/>
    <s v="A+"/>
    <s v="n/a"/>
    <s v="n/a"/>
    <s v="n/a"/>
    <s v="n/a"/>
    <s v="n/a"/>
  </r>
  <r>
    <x v="0"/>
    <x v="330"/>
    <x v="330"/>
    <n v="4.4999999999999997E-3"/>
    <s v="n/a"/>
    <m/>
    <n v="2297"/>
    <n v="22.43"/>
    <s v="Inverse Equities"/>
    <d v="2016-04-07T00:00:00"/>
    <s v="n/a"/>
    <s v="n/a"/>
    <s v="n/a"/>
    <s v="n/a"/>
    <n v="2.5"/>
    <n v="3"/>
    <n v="2.0428999999999999"/>
    <s v="n/a"/>
    <s v="A"/>
    <s v="n/a"/>
    <s v="n/a"/>
    <s v="n/a"/>
    <s v="n/a"/>
    <s v="n/a"/>
  </r>
  <r>
    <x v="0"/>
    <x v="331"/>
    <x v="331"/>
    <n v="4.4999999999999997E-3"/>
    <s v="n/a"/>
    <m/>
    <n v="2185"/>
    <n v="21.24"/>
    <s v="Inverse Equities"/>
    <d v="2016-04-07T00:00:00"/>
    <s v="n/a"/>
    <s v="n/a"/>
    <s v="n/a"/>
    <s v="n/a"/>
    <n v="3.6"/>
    <n v="3"/>
    <n v="2.0630000000000002"/>
    <s v="n/a"/>
    <s v="A"/>
    <s v="n/a"/>
    <s v="n/a"/>
    <s v="n/a"/>
    <s v="n/a"/>
    <s v="n/a"/>
  </r>
  <r>
    <x v="14"/>
    <x v="332"/>
    <x v="332"/>
    <n v="4.4999999999999997E-3"/>
    <n v="3.75"/>
    <n v="95775"/>
    <n v="856240"/>
    <n v="27.73"/>
    <s v="Emerging Markets Equities"/>
    <d v="2015-09-25T00:00:00"/>
    <n v="0.27"/>
    <d v="2016-06-23T00:00:00"/>
    <n v="0.16"/>
    <n v="9.7000000000000003E-3"/>
    <n v="-1.62"/>
    <n v="384"/>
    <n v="0.24970000000000001"/>
    <s v="A-"/>
    <s v="A"/>
    <s v="n/a"/>
    <s v="A-"/>
    <s v="C"/>
    <s v="A-"/>
    <s v="A"/>
  </r>
  <r>
    <x v="14"/>
    <x v="333"/>
    <x v="333"/>
    <n v="4.4999999999999997E-3"/>
    <n v="3.75"/>
    <n v="4794"/>
    <n v="37616"/>
    <n v="47.38"/>
    <s v="Emerging Markets Equities"/>
    <d v="2015-01-07T00:00:00"/>
    <n v="1.31"/>
    <d v="2015-12-24T00:00:00"/>
    <n v="1.31"/>
    <n v="2.7900000000000001E-2"/>
    <n v="-1.67"/>
    <n v="549"/>
    <n v="0.25800000000000001"/>
    <s v="B-"/>
    <s v="A"/>
    <s v="B"/>
    <s v="A"/>
    <s v="B+"/>
    <s v="A"/>
    <s v="A"/>
  </r>
  <r>
    <x v="0"/>
    <x v="334"/>
    <x v="334"/>
    <n v="4.4999999999999997E-3"/>
    <n v="3.5"/>
    <m/>
    <n v="384901.3"/>
    <n v="52.09"/>
    <s v="Large Cap Blend Equities"/>
    <d v="2009-07-13T00:00:00"/>
    <n v="0.86"/>
    <d v="2016-06-22T00:00:00"/>
    <n v="0.18"/>
    <n v="1.66E-2"/>
    <n v="0.98"/>
    <n v="319"/>
    <n v="0.74060000000000004"/>
    <s v="A-"/>
    <s v="B-"/>
    <s v="A-"/>
    <s v="B-"/>
    <s v="B+"/>
    <s v="A"/>
    <s v="A-"/>
  </r>
  <r>
    <x v="0"/>
    <x v="335"/>
    <x v="335"/>
    <n v="4.4999999999999997E-3"/>
    <n v="3.25"/>
    <m/>
    <n v="33002.5"/>
    <n v="89.22"/>
    <s v="Large Cap Blend Equities"/>
    <d v="2012-10-12T00:00:00"/>
    <s v="n/a"/>
    <s v="n/a"/>
    <s v="n/a"/>
    <s v="n/a"/>
    <n v="1.17"/>
    <s v="n/a"/>
    <s v="n/a"/>
    <s v="B-"/>
    <s v="B-"/>
    <s v="A"/>
    <s v="A-"/>
    <s v="n/a"/>
    <s v="n/a"/>
    <s v="B+"/>
  </r>
  <r>
    <x v="9"/>
    <x v="336"/>
    <x v="336"/>
    <n v="4.4999999999999997E-3"/>
    <n v="3"/>
    <n v="359905"/>
    <n v="1702137"/>
    <n v="26.85"/>
    <s v="Large Cap Value Equities"/>
    <d v="2006-03-09T00:00:00"/>
    <n v="0.79"/>
    <d v="2016-06-22T00:00:00"/>
    <n v="0.18"/>
    <n v="2.92E-2"/>
    <n v="1.18"/>
    <n v="100"/>
    <n v="0.60070000000000001"/>
    <s v="A-"/>
    <s v="B-"/>
    <s v="C"/>
    <s v="B+"/>
    <s v="A"/>
    <s v="C+"/>
    <s v="B"/>
  </r>
  <r>
    <x v="9"/>
    <x v="337"/>
    <x v="337"/>
    <n v="4.4999999999999997E-3"/>
    <n v="3"/>
    <n v="89643"/>
    <n v="331542.5"/>
    <n v="24.7"/>
    <s v="Large Cap Value Equities"/>
    <d v="2013-03-12T00:00:00"/>
    <n v="1.78"/>
    <d v="2016-09-01T00:00:00"/>
    <n v="0.14000000000000001"/>
    <n v="7.2400000000000006E-2"/>
    <n v="1.17"/>
    <n v="50"/>
    <n v="0.26750000000000002"/>
    <s v="B+"/>
    <s v="B-"/>
    <s v="C"/>
    <s v="A"/>
    <s v="A+"/>
    <s v="C"/>
    <s v="B"/>
  </r>
  <r>
    <x v="5"/>
    <x v="338"/>
    <x v="338"/>
    <n v="4.4999999999999997E-3"/>
    <n v="3"/>
    <n v="11898"/>
    <n v="35352"/>
    <n v="29.2"/>
    <s v="Foreign Large Cap Equities"/>
    <d v="2014-10-01T00:00:00"/>
    <n v="0.56000000000000005"/>
    <d v="2016-09-07T00:00:00"/>
    <n v="0.1"/>
    <n v="1.9E-2"/>
    <n v="1.08"/>
    <n v="460"/>
    <n v="5.4899999999999997E-2"/>
    <s v="B-"/>
    <s v="B"/>
    <s v="n/a"/>
    <s v="A"/>
    <s v="B-"/>
    <s v="n/a"/>
    <s v="B"/>
  </r>
  <r>
    <x v="0"/>
    <x v="336"/>
    <x v="336"/>
    <n v="4.4999999999999997E-3"/>
    <n v="3"/>
    <m/>
    <n v="1702137"/>
    <n v="26.85"/>
    <s v="Large Cap Value Equities"/>
    <d v="2006-03-09T00:00:00"/>
    <n v="0.79"/>
    <d v="2016-06-22T00:00:00"/>
    <n v="0.18"/>
    <n v="2.92E-2"/>
    <n v="1.18"/>
    <n v="100"/>
    <n v="0.60070000000000001"/>
    <s v="A-"/>
    <s v="B-"/>
    <s v="C"/>
    <s v="B+"/>
    <s v="A"/>
    <s v="C+"/>
    <s v="B"/>
  </r>
  <r>
    <x v="0"/>
    <x v="337"/>
    <x v="337"/>
    <n v="4.4999999999999997E-3"/>
    <n v="3"/>
    <m/>
    <n v="331542.5"/>
    <n v="24.7"/>
    <s v="Large Cap Value Equities"/>
    <d v="2013-03-12T00:00:00"/>
    <n v="1.78"/>
    <d v="2016-09-01T00:00:00"/>
    <n v="0.14000000000000001"/>
    <n v="7.2400000000000006E-2"/>
    <n v="1.17"/>
    <n v="50"/>
    <n v="0.26750000000000002"/>
    <s v="B+"/>
    <s v="B-"/>
    <s v="C"/>
    <s v="A"/>
    <s v="A+"/>
    <s v="C"/>
    <s v="B"/>
  </r>
  <r>
    <x v="0"/>
    <x v="339"/>
    <x v="339"/>
    <n v="4.4999999999999997E-3"/>
    <n v="2.75"/>
    <m/>
    <n v="8133"/>
    <n v="54.33"/>
    <s v="Large Cap Blend Equities"/>
    <d v="2012-01-11T00:00:00"/>
    <n v="0.62"/>
    <d v="2016-06-21T00:00:00"/>
    <n v="0.11"/>
    <n v="1.14E-2"/>
    <n v="0.66"/>
    <n v="3"/>
    <n v="0.7097"/>
    <s v="C+"/>
    <s v="B-"/>
    <s v="C+"/>
    <s v="A+"/>
    <s v="B"/>
    <s v="C"/>
    <s v="B-"/>
  </r>
  <r>
    <x v="0"/>
    <x v="340"/>
    <x v="340"/>
    <n v="4.4999999999999997E-3"/>
    <n v="2.25"/>
    <m/>
    <n v="30812.3"/>
    <n v="57.24"/>
    <s v="Large Cap Blend Equities"/>
    <d v="2014-07-09T00:00:00"/>
    <s v="n/a"/>
    <s v="n/a"/>
    <s v="n/a"/>
    <s v="n/a"/>
    <n v="-1.49"/>
    <s v="n/a"/>
    <s v="n/a"/>
    <s v="C"/>
    <s v="B-"/>
    <s v="C"/>
    <s v="C+"/>
    <s v="n/a"/>
    <s v="n/a"/>
    <s v="C"/>
  </r>
  <r>
    <x v="4"/>
    <x v="341"/>
    <x v="341"/>
    <n v="4.5999999999999999E-3"/>
    <s v="n/a"/>
    <n v="5797"/>
    <n v="36728.5"/>
    <n v="43.13"/>
    <s v="Small Cap Blend Equities"/>
    <d v="2010-12-03T00:00:00"/>
    <n v="0.17"/>
    <d v="2016-06-17T00:00:00"/>
    <n v="0.06"/>
    <n v="3.8999999999999998E-3"/>
    <n v="1.24"/>
    <n v="602"/>
    <n v="2.64E-2"/>
    <s v="n/a"/>
    <s v="B-"/>
    <s v="n/a"/>
    <s v="n/a"/>
    <s v="n/a"/>
    <s v="n/a"/>
    <s v="n/a"/>
  </r>
  <r>
    <x v="5"/>
    <x v="342"/>
    <x v="342"/>
    <n v="4.7000000000000002E-3"/>
    <s v="n/a"/>
    <n v="913"/>
    <n v="2882.5"/>
    <n v="23.3"/>
    <s v="Foreign Large Cap Equities"/>
    <d v="2015-11-09T00:00:00"/>
    <n v="1"/>
    <d v="2016-06-27T00:00:00"/>
    <n v="0.31"/>
    <n v="4.3499999999999997E-2"/>
    <n v="-3.07"/>
    <n v="2"/>
    <n v="0.99980000000000002"/>
    <s v="C"/>
    <s v="B"/>
    <s v="n/a"/>
    <s v="n/a"/>
    <s v="B+"/>
    <s v="n/a"/>
    <s v="n/a"/>
  </r>
  <r>
    <x v="0"/>
    <x v="343"/>
    <x v="343"/>
    <n v="4.7000000000000002E-3"/>
    <s v="n/a"/>
    <m/>
    <n v="49200"/>
    <n v="19.670000000000002"/>
    <s v="Inverse Equities"/>
    <d v="2016-06-08T00:00:00"/>
    <s v="n/a"/>
    <s v="n/a"/>
    <s v="n/a"/>
    <s v="n/a"/>
    <n v="-0.99"/>
    <n v="3"/>
    <n v="1.84"/>
    <s v="n/a"/>
    <s v="A"/>
    <s v="n/a"/>
    <s v="n/a"/>
    <s v="n/a"/>
    <s v="n/a"/>
    <s v="n/a"/>
  </r>
  <r>
    <x v="16"/>
    <x v="344"/>
    <x v="344"/>
    <n v="4.7000000000000002E-3"/>
    <n v="3.5"/>
    <n v="1258611"/>
    <n v="2104128"/>
    <n v="18.71"/>
    <s v="Emerging Markets Bonds"/>
    <d v="2010-07-22T00:00:00"/>
    <n v="0.96"/>
    <d v="2016-09-01T00:00:00"/>
    <n v="0.08"/>
    <n v="5.1200000000000002E-2"/>
    <n v="-0.9"/>
    <n v="243"/>
    <n v="0.14119999999999999"/>
    <s v="A"/>
    <s v="A"/>
    <s v="C+"/>
    <s v="B-"/>
    <s v="A"/>
    <s v="A"/>
    <s v="A-"/>
  </r>
  <r>
    <x v="12"/>
    <x v="345"/>
    <x v="345"/>
    <n v="4.7000000000000002E-3"/>
    <n v="3.5"/>
    <n v="181526"/>
    <n v="1122669"/>
    <n v="31.24"/>
    <s v="Energy Equities"/>
    <d v="2001-11-12T00:00:00"/>
    <n v="1.05"/>
    <d v="2016-06-21T00:00:00"/>
    <n v="0.52"/>
    <n v="3.3099999999999997E-2"/>
    <n v="1.95"/>
    <n v="89"/>
    <n v="0.55349999999999999"/>
    <s v="A-"/>
    <s v="B"/>
    <s v="B-"/>
    <s v="A"/>
    <s v="A-"/>
    <s v="A"/>
    <s v="A-"/>
  </r>
  <r>
    <x v="5"/>
    <x v="346"/>
    <x v="346"/>
    <n v="4.7000000000000002E-3"/>
    <n v="2.5"/>
    <n v="5775"/>
    <n v="21220.5"/>
    <n v="20.13"/>
    <s v="Foreign Large Cap Equities"/>
    <d v="2007-06-13T00:00:00"/>
    <n v="0.39"/>
    <d v="2016-06-17T00:00:00"/>
    <n v="0.21"/>
    <n v="1.9099999999999999E-2"/>
    <n v="1.1000000000000001"/>
    <n v="244"/>
    <n v="0.28760000000000002"/>
    <s v="C+"/>
    <s v="B"/>
    <s v="B"/>
    <s v="C+"/>
    <s v="B-"/>
    <s v="A-"/>
    <s v="C+"/>
  </r>
  <r>
    <x v="9"/>
    <x v="347"/>
    <x v="347"/>
    <n v="4.7999999999999996E-3"/>
    <s v="n/a"/>
    <n v="135312"/>
    <n v="281528"/>
    <n v="27.01"/>
    <s v="Large Cap Value Equities"/>
    <d v="2015-07-14T00:00:00"/>
    <n v="0.78"/>
    <d v="2016-08-15T00:00:00"/>
    <n v="0.03"/>
    <n v="2.8899999999999999E-2"/>
    <n v="1.02"/>
    <n v="140"/>
    <n v="0.37319999999999998"/>
    <s v="n/a"/>
    <s v="B-"/>
    <s v="n/a"/>
    <s v="n/a"/>
    <s v="n/a"/>
    <s v="n/a"/>
    <s v="n/a"/>
  </r>
  <r>
    <x v="1"/>
    <x v="348"/>
    <x v="348"/>
    <n v="4.7999999999999996E-3"/>
    <s v="n/a"/>
    <n v="1295"/>
    <n v="3453"/>
    <n v="23.8"/>
    <s v="Global Real Estate"/>
    <d v="2015-04-08T00:00:00"/>
    <n v="0.5"/>
    <d v="2016-06-21T00:00:00"/>
    <n v="0.23"/>
    <n v="2.1700000000000001E-2"/>
    <n v="-2.84"/>
    <n v="121"/>
    <n v="0.36859999999999998"/>
    <s v="n/a"/>
    <s v="B+"/>
    <s v="n/a"/>
    <s v="n/a"/>
    <s v="n/a"/>
    <s v="n/a"/>
    <s v="n/a"/>
  </r>
  <r>
    <x v="0"/>
    <x v="347"/>
    <x v="347"/>
    <n v="4.7999999999999996E-3"/>
    <s v="n/a"/>
    <m/>
    <n v="281528"/>
    <n v="27.01"/>
    <s v="Large Cap Value Equities"/>
    <d v="2015-07-14T00:00:00"/>
    <n v="0.78"/>
    <d v="2016-08-15T00:00:00"/>
    <n v="0.03"/>
    <n v="2.8899999999999999E-2"/>
    <n v="1.02"/>
    <n v="140"/>
    <n v="0.37319999999999998"/>
    <s v="n/a"/>
    <s v="B-"/>
    <s v="n/a"/>
    <s v="n/a"/>
    <s v="n/a"/>
    <s v="n/a"/>
    <s v="n/a"/>
  </r>
  <r>
    <x v="0"/>
    <x v="349"/>
    <x v="349"/>
    <n v="4.7999999999999996E-3"/>
    <s v="n/a"/>
    <m/>
    <n v="17686.5"/>
    <n v="27.23"/>
    <s v="Long-Short"/>
    <d v="2015-12-23T00:00:00"/>
    <n v="0.16"/>
    <d v="2016-06-20T00:00:00"/>
    <n v="7.0000000000000007E-2"/>
    <n v="5.7999999999999996E-3"/>
    <n v="1.3"/>
    <n v="99"/>
    <n v="0.21229999999999999"/>
    <s v="n/a"/>
    <s v="A"/>
    <s v="n/a"/>
    <s v="n/a"/>
    <s v="n/a"/>
    <s v="n/a"/>
    <s v="n/a"/>
  </r>
  <r>
    <x v="1"/>
    <x v="350"/>
    <x v="350"/>
    <n v="4.7999999999999996E-3"/>
    <n v="3.75"/>
    <n v="161002"/>
    <n v="751212"/>
    <n v="29.64"/>
    <s v="Global Real Estate"/>
    <d v="2007-11-12T00:00:00"/>
    <n v="0.7"/>
    <d v="2016-06-21T00:00:00"/>
    <n v="0.3"/>
    <n v="2.35E-2"/>
    <n v="1.21"/>
    <n v="215"/>
    <n v="0.29199999999999998"/>
    <s v="A+"/>
    <s v="B+"/>
    <s v="A-"/>
    <s v="B+"/>
    <s v="B+"/>
    <s v="A-"/>
    <s v="A"/>
  </r>
  <r>
    <x v="1"/>
    <x v="351"/>
    <x v="351"/>
    <n v="4.7999999999999996E-3"/>
    <n v="3.75"/>
    <n v="66828"/>
    <n v="450211"/>
    <n v="63.79"/>
    <s v="Real Estate"/>
    <d v="2007-05-01T00:00:00"/>
    <n v="2.57"/>
    <d v="2016-06-21T00:00:00"/>
    <n v="0.56000000000000005"/>
    <n v="4.0500000000000001E-2"/>
    <n v="1.72"/>
    <n v="44"/>
    <n v="0.63580000000000003"/>
    <s v="B+"/>
    <s v="B-"/>
    <s v="A-"/>
    <s v="A-"/>
    <s v="A-"/>
    <s v="B"/>
    <s v="A"/>
  </r>
  <r>
    <x v="1"/>
    <x v="352"/>
    <x v="352"/>
    <n v="4.7999999999999996E-3"/>
    <n v="3.75"/>
    <n v="10455"/>
    <n v="146406"/>
    <n v="37.299999999999997"/>
    <s v="Global Real Estate"/>
    <d v="2007-07-30T00:00:00"/>
    <n v="1.2"/>
    <d v="2016-06-21T00:00:00"/>
    <n v="0.36"/>
    <n v="3.2000000000000001E-2"/>
    <n v="1.1399999999999999"/>
    <n v="411"/>
    <n v="0.26219999999999999"/>
    <s v="B+"/>
    <s v="B"/>
    <s v="A"/>
    <s v="B+"/>
    <s v="B+"/>
    <s v="A"/>
    <s v="A"/>
  </r>
  <r>
    <x v="14"/>
    <x v="353"/>
    <x v="353"/>
    <n v="4.7999999999999996E-3"/>
    <n v="3.5"/>
    <n v="166705"/>
    <n v="622440"/>
    <n v="22.72"/>
    <s v="Emerging Markets Equities"/>
    <d v="2013-08-15T00:00:00"/>
    <n v="0.37"/>
    <d v="2015-12-29T00:00:00"/>
    <n v="0.01"/>
    <n v="1.6299999999999999E-2"/>
    <n v="-2.06"/>
    <n v="314"/>
    <n v="0.27079999999999999"/>
    <s v="A-"/>
    <s v="A"/>
    <s v="A-"/>
    <s v="B-"/>
    <s v="C+"/>
    <s v="A-"/>
    <s v="A-"/>
  </r>
  <r>
    <x v="5"/>
    <x v="354"/>
    <x v="354"/>
    <n v="4.7999999999999996E-3"/>
    <n v="3.5"/>
    <n v="61195"/>
    <n v="652060.5"/>
    <n v="46.34"/>
    <s v="Foreign Large Cap Equities"/>
    <d v="2006-06-16T00:00:00"/>
    <n v="1.65"/>
    <d v="2016-06-20T00:00:00"/>
    <n v="0.83"/>
    <n v="3.5499999999999997E-2"/>
    <n v="-1.1399999999999999"/>
    <n v="850"/>
    <n v="0.13639999999999999"/>
    <s v="B+"/>
    <s v="B-"/>
    <s v="B"/>
    <s v="A"/>
    <s v="A-"/>
    <s v="A-"/>
    <s v="A-"/>
  </r>
  <r>
    <x v="5"/>
    <x v="355"/>
    <x v="355"/>
    <n v="4.7999999999999996E-3"/>
    <n v="3.25"/>
    <n v="41452"/>
    <n v="358764"/>
    <n v="42.46"/>
    <s v="Foreign Large Cap Equities"/>
    <d v="2006-06-16T00:00:00"/>
    <n v="1.53"/>
    <d v="2016-06-20T00:00:00"/>
    <n v="0.77"/>
    <n v="3.5900000000000001E-2"/>
    <n v="-1.18"/>
    <n v="282"/>
    <n v="0.189"/>
    <s v="B+"/>
    <s v="B-"/>
    <s v="B-"/>
    <s v="B+"/>
    <s v="A"/>
    <s v="B+"/>
    <s v="B+"/>
  </r>
  <r>
    <x v="1"/>
    <x v="356"/>
    <x v="356"/>
    <n v="4.7999999999999996E-3"/>
    <n v="3.25"/>
    <n v="6395"/>
    <n v="76477"/>
    <n v="49.51"/>
    <s v="Real Estate"/>
    <d v="2007-05-01T00:00:00"/>
    <n v="1.89"/>
    <d v="2016-06-21T00:00:00"/>
    <n v="0.42"/>
    <n v="3.8300000000000001E-2"/>
    <n v="1.63"/>
    <n v="52"/>
    <n v="0.4556"/>
    <s v="B-"/>
    <s v="B"/>
    <s v="B-"/>
    <s v="A"/>
    <s v="B"/>
    <s v="B+"/>
    <s v="B+"/>
  </r>
  <r>
    <x v="1"/>
    <x v="357"/>
    <x v="357"/>
    <n v="4.7999999999999996E-3"/>
    <n v="3"/>
    <n v="1489805"/>
    <n v="1213800"/>
    <n v="10.54"/>
    <s v="Real Estate"/>
    <d v="2007-05-01T00:00:00"/>
    <n v="1.0900000000000001"/>
    <d v="2016-06-21T00:00:00"/>
    <n v="0.27"/>
    <n v="0.1036"/>
    <n v="-1.5"/>
    <n v="38"/>
    <n v="0.68459999999999999"/>
    <s v="A"/>
    <s v="B"/>
    <s v="C"/>
    <s v="C"/>
    <s v="A+"/>
    <s v="B"/>
    <s v="B"/>
  </r>
  <r>
    <x v="1"/>
    <x v="358"/>
    <x v="358"/>
    <n v="4.7999999999999996E-3"/>
    <n v="2.5"/>
    <n v="15975"/>
    <n v="73420"/>
    <n v="36.68"/>
    <s v="Global Real Estate"/>
    <d v="2007-11-12T00:00:00"/>
    <n v="0.91"/>
    <d v="2016-06-21T00:00:00"/>
    <n v="0.55000000000000004"/>
    <n v="2.4799999999999999E-2"/>
    <n v="-1.4"/>
    <n v="107"/>
    <n v="0.48070000000000002"/>
    <s v="C"/>
    <s v="A-"/>
    <s v="A-"/>
    <s v="A-"/>
    <s v="C"/>
    <s v="B-"/>
    <s v="C+"/>
  </r>
  <r>
    <x v="14"/>
    <x v="359"/>
    <x v="359"/>
    <n v="4.8999999999999998E-3"/>
    <n v="3.5"/>
    <n v="252622"/>
    <n v="539258"/>
    <n v="17.46"/>
    <s v="Emerging Markets Equities"/>
    <d v="2007-09-27T00:00:00"/>
    <n v="0.46"/>
    <d v="2016-06-17T00:00:00"/>
    <n v="7.0000000000000007E-2"/>
    <n v="2.64E-2"/>
    <n v="-2.13"/>
    <n v="346"/>
    <n v="0.27779999999999999"/>
    <s v="A-"/>
    <s v="A-"/>
    <s v="B"/>
    <s v="B-"/>
    <s v="B+"/>
    <s v="A-"/>
    <s v="A-"/>
  </r>
  <r>
    <x v="14"/>
    <x v="360"/>
    <x v="360"/>
    <n v="4.8999999999999998E-3"/>
    <n v="3.5"/>
    <n v="161277"/>
    <n v="232584"/>
    <n v="35.18"/>
    <s v="Emerging Markets Equities"/>
    <d v="2012-02-23T00:00:00"/>
    <n v="1.73"/>
    <d v="2016-06-21T00:00:00"/>
    <n v="0.68"/>
    <n v="4.9000000000000002E-2"/>
    <n v="-1.82"/>
    <n v="102"/>
    <n v="0.22309999999999999"/>
    <s v="B+"/>
    <s v="A-"/>
    <s v="B-"/>
    <s v="B+"/>
    <s v="A"/>
    <s v="B"/>
    <s v="A-"/>
  </r>
  <r>
    <x v="14"/>
    <x v="361"/>
    <x v="361"/>
    <n v="4.8999999999999998E-3"/>
    <n v="3.5"/>
    <n v="60380"/>
    <n v="297022.5"/>
    <n v="27.56"/>
    <s v="Emerging Markets Equities"/>
    <d v="2011-02-23T00:00:00"/>
    <n v="1.02"/>
    <d v="2016-06-17T00:00:00"/>
    <n v="0.39"/>
    <n v="3.6799999999999999E-2"/>
    <n v="1.81"/>
    <n v="121"/>
    <n v="0.30359999999999998"/>
    <s v="B+"/>
    <s v="A"/>
    <s v="C+"/>
    <s v="B"/>
    <s v="A"/>
    <s v="B"/>
    <s v="A-"/>
  </r>
  <r>
    <x v="14"/>
    <x v="362"/>
    <x v="362"/>
    <n v="4.8999999999999998E-3"/>
    <n v="3.25"/>
    <n v="18933"/>
    <n v="74270"/>
    <n v="20.99"/>
    <s v="Emerging Markets Equities"/>
    <d v="2007-06-19T00:00:00"/>
    <n v="0.5"/>
    <d v="2016-06-17T00:00:00"/>
    <n v="0.08"/>
    <n v="2.3599999999999999E-2"/>
    <n v="2.15"/>
    <n v="44"/>
    <n v="0.56689999999999996"/>
    <s v="B-"/>
    <s v="A-"/>
    <s v="B"/>
    <s v="B-"/>
    <s v="B+"/>
    <s v="C+"/>
    <s v="B+"/>
  </r>
  <r>
    <x v="0"/>
    <x v="363"/>
    <x v="363"/>
    <n v="4.8999999999999998E-3"/>
    <n v="3.25"/>
    <m/>
    <n v="378269.5"/>
    <n v="40.99"/>
    <s v="Large Cap Blend Equities"/>
    <d v="2008-02-22T00:00:00"/>
    <n v="0.75"/>
    <d v="2016-07-05T00:00:00"/>
    <n v="0.16"/>
    <n v="1.8200000000000001E-2"/>
    <n v="0.99"/>
    <n v="506"/>
    <n v="0.2026"/>
    <s v="A-"/>
    <s v="C+"/>
    <s v="B-"/>
    <s v="B+"/>
    <s v="B+"/>
    <s v="A-"/>
    <s v="B+"/>
  </r>
  <r>
    <x v="9"/>
    <x v="364"/>
    <x v="364"/>
    <n v="4.8999999999999998E-3"/>
    <n v="3"/>
    <n v="43669"/>
    <n v="153995"/>
    <n v="32.21"/>
    <s v="Large Cap Value Equities"/>
    <d v="2013-10-01T00:00:00"/>
    <n v="1.1299999999999999"/>
    <d v="2016-07-05T00:00:00"/>
    <n v="0.21"/>
    <n v="3.4799999999999998E-2"/>
    <n v="1.75"/>
    <n v="61"/>
    <n v="0.48459999999999998"/>
    <s v="B-"/>
    <s v="B-"/>
    <s v="B-"/>
    <s v="C+"/>
    <s v="A"/>
    <s v="n/a"/>
    <s v="B"/>
  </r>
  <r>
    <x v="14"/>
    <x v="365"/>
    <x v="365"/>
    <n v="4.8999999999999998E-3"/>
    <n v="3"/>
    <n v="1700"/>
    <n v="2699.5"/>
    <n v="53.64"/>
    <s v="Emerging Markets Equities"/>
    <d v="2013-12-05T00:00:00"/>
    <n v="1.01"/>
    <d v="2016-06-17T00:00:00"/>
    <n v="0.5"/>
    <n v="1.8700000000000001E-2"/>
    <n v="3.52"/>
    <n v="401"/>
    <n v="0.18759999999999999"/>
    <s v="C"/>
    <s v="A-"/>
    <s v="B"/>
    <s v="C+"/>
    <s v="C+"/>
    <s v="A-"/>
    <s v="B"/>
  </r>
  <r>
    <x v="0"/>
    <x v="364"/>
    <x v="364"/>
    <n v="4.8999999999999998E-3"/>
    <n v="3"/>
    <m/>
    <n v="153995"/>
    <n v="32.21"/>
    <s v="Large Cap Value Equities"/>
    <d v="2013-10-01T00:00:00"/>
    <n v="1.1299999999999999"/>
    <d v="2016-07-05T00:00:00"/>
    <n v="0.21"/>
    <n v="3.4799999999999998E-2"/>
    <n v="1.75"/>
    <n v="61"/>
    <n v="0.48459999999999998"/>
    <s v="B-"/>
    <s v="B-"/>
    <s v="B-"/>
    <s v="C+"/>
    <s v="A"/>
    <s v="n/a"/>
    <s v="B"/>
  </r>
  <r>
    <x v="4"/>
    <x v="366"/>
    <x v="366"/>
    <n v="5.0000000000000001E-3"/>
    <s v="n/a"/>
    <n v="5507"/>
    <n v="10239.700000000001"/>
    <n v="29.09"/>
    <s v="Mid Cap Growth Equities"/>
    <d v="2016-02-23T00:00:00"/>
    <n v="0.03"/>
    <d v="2016-06-30T00:00:00"/>
    <n v="0.02"/>
    <n v="1E-3"/>
    <n v="-1.2"/>
    <n v="249"/>
    <n v="0.1671"/>
    <s v="n/a"/>
    <s v="B-"/>
    <s v="n/a"/>
    <s v="n/a"/>
    <s v="n/a"/>
    <s v="n/a"/>
    <s v="n/a"/>
  </r>
  <r>
    <x v="5"/>
    <x v="367"/>
    <x v="367"/>
    <n v="5.0000000000000001E-3"/>
    <s v="n/a"/>
    <n v="5275"/>
    <n v="31369"/>
    <n v="24.34"/>
    <s v="Foreign Large Cap Equities"/>
    <d v="2015-02-26T00:00:00"/>
    <n v="0.64"/>
    <d v="2016-06-22T00:00:00"/>
    <n v="0.38"/>
    <n v="2.64E-2"/>
    <n v="-1.06"/>
    <n v="491"/>
    <n v="7.4099999999999999E-2"/>
    <s v="B-"/>
    <s v="B-"/>
    <s v="n/a"/>
    <s v="n/a"/>
    <s v="B+"/>
    <s v="n/a"/>
    <s v="n/a"/>
  </r>
  <r>
    <x v="14"/>
    <x v="368"/>
    <x v="368"/>
    <n v="5.0000000000000001E-3"/>
    <s v="n/a"/>
    <n v="3218"/>
    <n v="12910"/>
    <n v="25.82"/>
    <s v="Emerging Markets Equities"/>
    <d v="2016-03-23T00:00:00"/>
    <n v="0.32"/>
    <d v="2016-09-07T00:00:00"/>
    <n v="0.22"/>
    <n v="1.26E-2"/>
    <n v="-1.63"/>
    <n v="492"/>
    <n v="6.2300000000000001E-2"/>
    <s v="n/a"/>
    <s v="A-"/>
    <s v="n/a"/>
    <s v="n/a"/>
    <s v="n/a"/>
    <s v="n/a"/>
    <s v="n/a"/>
  </r>
  <r>
    <x v="4"/>
    <x v="369"/>
    <x v="369"/>
    <n v="5.0000000000000001E-3"/>
    <s v="n/a"/>
    <n v="2048"/>
    <n v="15460"/>
    <n v="30.92"/>
    <s v="Small Cap Value Equities"/>
    <d v="2015-04-28T00:00:00"/>
    <n v="0.28999999999999998"/>
    <d v="2016-06-21T00:00:00"/>
    <n v="0.05"/>
    <n v="9.2999999999999992E-3"/>
    <n v="1.25"/>
    <n v="567"/>
    <n v="8.8999999999999996E-2"/>
    <s v="n/a"/>
    <s v="C"/>
    <s v="n/a"/>
    <s v="n/a"/>
    <s v="n/a"/>
    <s v="n/a"/>
    <s v="n/a"/>
  </r>
  <r>
    <x v="14"/>
    <x v="370"/>
    <x v="370"/>
    <n v="5.0000000000000001E-3"/>
    <s v="n/a"/>
    <n v="1602"/>
    <n v="7032.5"/>
    <n v="27.7"/>
    <s v="Emerging Markets Equities"/>
    <d v="2015-12-28T00:00:00"/>
    <s v="n/a"/>
    <s v="n/a"/>
    <s v="n/a"/>
    <s v="n/a"/>
    <n v="-1.96"/>
    <n v="524"/>
    <n v="0.1163"/>
    <s v="n/a"/>
    <s v="A-"/>
    <s v="n/a"/>
    <s v="n/a"/>
    <s v="n/a"/>
    <s v="A"/>
    <s v="n/a"/>
  </r>
  <r>
    <x v="4"/>
    <x v="371"/>
    <x v="371"/>
    <n v="5.0000000000000001E-3"/>
    <s v="n/a"/>
    <n v="1371"/>
    <n v="4392.8"/>
    <n v="29"/>
    <s v="Small Cap Growth Equities"/>
    <d v="2016-02-23T00:00:00"/>
    <n v="0.02"/>
    <d v="2016-06-30T00:00:00"/>
    <n v="0.02"/>
    <n v="6.9999999999999999E-4"/>
    <n v="-1.26"/>
    <n v="202"/>
    <n v="0.21299999999999999"/>
    <s v="n/a"/>
    <s v="B-"/>
    <s v="n/a"/>
    <s v="n/a"/>
    <s v="n/a"/>
    <s v="n/a"/>
    <s v="n/a"/>
  </r>
  <r>
    <x v="14"/>
    <x v="372"/>
    <x v="372"/>
    <n v="5.0000000000000001E-3"/>
    <s v="n/a"/>
    <n v="323"/>
    <n v="2393"/>
    <n v="25.61"/>
    <s v="Emerging Markets Equities"/>
    <d v="2016-04-19T00:00:00"/>
    <n v="0.06"/>
    <d v="2016-06-21T00:00:00"/>
    <n v="0.06"/>
    <n v="2.3999999999999998E-3"/>
    <n v="-3.4"/>
    <n v="694"/>
    <n v="0.1673"/>
    <s v="n/a"/>
    <s v="A-"/>
    <s v="n/a"/>
    <s v="n/a"/>
    <s v="n/a"/>
    <s v="n/a"/>
    <s v="n/a"/>
  </r>
  <r>
    <x v="14"/>
    <x v="373"/>
    <x v="373"/>
    <n v="5.0000000000000001E-3"/>
    <s v="n/a"/>
    <n v="183"/>
    <n v="1175"/>
    <n v="23.59"/>
    <s v="Leveraged Equities"/>
    <d v="2015-01-07T00:00:00"/>
    <n v="0.47"/>
    <d v="2015-12-22T00:00:00"/>
    <n v="0.47"/>
    <n v="0.02"/>
    <n v="-5.93"/>
    <n v="4"/>
    <n v="1.2446999999999999"/>
    <s v="C"/>
    <s v="A"/>
    <s v="B-"/>
    <s v="n/a"/>
    <s v="n/a"/>
    <s v="n/a"/>
    <s v="n/a"/>
  </r>
  <r>
    <x v="0"/>
    <x v="374"/>
    <x v="374"/>
    <n v="5.0000000000000001E-3"/>
    <s v="n/a"/>
    <m/>
    <n v="26487"/>
    <n v="29.61"/>
    <s v="Technology Equities"/>
    <d v="2015-09-28T00:00:00"/>
    <n v="0.31"/>
    <d v="2016-06-24T00:00:00"/>
    <n v="0.21"/>
    <n v="1.04E-2"/>
    <n v="-1.1200000000000001"/>
    <n v="120"/>
    <n v="0.41039999999999999"/>
    <s v="n/a"/>
    <s v="B"/>
    <s v="n/a"/>
    <s v="n/a"/>
    <s v="n/a"/>
    <s v="n/a"/>
    <s v="n/a"/>
  </r>
  <r>
    <x v="0"/>
    <x v="375"/>
    <x v="375"/>
    <n v="5.0000000000000001E-3"/>
    <s v="n/a"/>
    <m/>
    <n v="26140"/>
    <n v="26.07"/>
    <s v="Financials Equities"/>
    <d v="2015-09-28T00:00:00"/>
    <n v="0.24"/>
    <d v="2016-06-24T00:00:00"/>
    <n v="0.17"/>
    <n v="9.2999999999999992E-3"/>
    <n v="-0.9"/>
    <n v="141"/>
    <n v="0.28389999999999999"/>
    <s v="n/a"/>
    <s v="B-"/>
    <s v="n/a"/>
    <s v="n/a"/>
    <s v="n/a"/>
    <s v="n/a"/>
    <s v="n/a"/>
  </r>
  <r>
    <x v="1"/>
    <x v="376"/>
    <x v="376"/>
    <n v="5.0000000000000001E-3"/>
    <s v="n/a"/>
    <m/>
    <n v="25720"/>
    <n v="25.72"/>
    <s v="Leveraged Real Estate"/>
    <d v="2016-07-12T00:00:00"/>
    <n v="0.15"/>
    <d v="2016-09-12T00:00:00"/>
    <n v="0.08"/>
    <n v="5.8999999999999999E-3"/>
    <s v="n/a"/>
    <s v="n/a"/>
    <s v="n/a"/>
    <s v="n/a"/>
    <s v="B-"/>
    <s v="n/a"/>
    <s v="n/a"/>
    <s v="n/a"/>
    <s v="n/a"/>
    <s v="n/a"/>
  </r>
  <r>
    <x v="0"/>
    <x v="377"/>
    <x v="377"/>
    <n v="5.0000000000000001E-3"/>
    <s v="n/a"/>
    <m/>
    <n v="25317.5"/>
    <n v="26.56"/>
    <s v="Health &amp; Biotech Equities"/>
    <d v="2015-09-28T00:00:00"/>
    <n v="0.13"/>
    <d v="2016-06-24T00:00:00"/>
    <n v="0.08"/>
    <n v="4.7000000000000002E-3"/>
    <n v="1.04"/>
    <n v="100"/>
    <n v="0.36759999999999998"/>
    <s v="n/a"/>
    <s v="B-"/>
    <s v="n/a"/>
    <s v="n/a"/>
    <s v="n/a"/>
    <s v="n/a"/>
    <s v="n/a"/>
  </r>
  <r>
    <x v="0"/>
    <x v="378"/>
    <x v="378"/>
    <n v="5.0000000000000001E-3"/>
    <s v="n/a"/>
    <m/>
    <n v="25220"/>
    <n v="25.3"/>
    <s v="Large Cap Blend Equities"/>
    <d v="2015-09-28T00:00:00"/>
    <n v="0.21"/>
    <d v="2016-06-24T00:00:00"/>
    <n v="0.15"/>
    <n v="8.3999999999999995E-3"/>
    <n v="1.29"/>
    <n v="160"/>
    <n v="0.27779999999999999"/>
    <s v="C+"/>
    <s v="C+"/>
    <s v="n/a"/>
    <s v="n/a"/>
    <s v="C"/>
    <s v="n/a"/>
    <s v="n/a"/>
  </r>
  <r>
    <x v="0"/>
    <x v="379"/>
    <x v="379"/>
    <n v="5.0000000000000001E-3"/>
    <s v="n/a"/>
    <m/>
    <n v="16523"/>
    <n v="25.32"/>
    <s v="Consumer Staples Equities"/>
    <d v="2016-03-29T00:00:00"/>
    <n v="0.12"/>
    <d v="2016-06-24T00:00:00"/>
    <n v="0.12"/>
    <n v="4.8999999999999998E-3"/>
    <n v="3.82"/>
    <n v="59"/>
    <n v="0.45710000000000001"/>
    <s v="n/a"/>
    <s v="B-"/>
    <s v="n/a"/>
    <s v="n/a"/>
    <s v="n/a"/>
    <s v="n/a"/>
    <s v="n/a"/>
  </r>
  <r>
    <x v="0"/>
    <x v="380"/>
    <x v="380"/>
    <n v="5.0000000000000001E-3"/>
    <s v="n/a"/>
    <m/>
    <n v="15588"/>
    <n v="26.3"/>
    <s v="Industrials Equities"/>
    <d v="2016-03-29T00:00:00"/>
    <n v="0.08"/>
    <d v="2016-06-24T00:00:00"/>
    <n v="0.08"/>
    <n v="3.0999999999999999E-3"/>
    <s v="n/a"/>
    <n v="183"/>
    <n v="0.18690000000000001"/>
    <s v="n/a"/>
    <s v="B"/>
    <s v="n/a"/>
    <s v="n/a"/>
    <s v="n/a"/>
    <s v="n/a"/>
    <s v="n/a"/>
  </r>
  <r>
    <x v="0"/>
    <x v="381"/>
    <x v="381"/>
    <n v="5.0000000000000001E-3"/>
    <s v="n/a"/>
    <m/>
    <n v="15026"/>
    <n v="28.04"/>
    <s v="Energy Equities"/>
    <d v="2016-03-29T00:00:00"/>
    <n v="0.13"/>
    <d v="2016-06-24T00:00:00"/>
    <n v="0.13"/>
    <n v="4.5999999999999999E-3"/>
    <n v="-3.14"/>
    <n v="53"/>
    <n v="0.46189999999999998"/>
    <s v="n/a"/>
    <s v="B"/>
    <s v="n/a"/>
    <s v="n/a"/>
    <s v="n/a"/>
    <s v="n/a"/>
    <s v="n/a"/>
  </r>
  <r>
    <x v="0"/>
    <x v="382"/>
    <x v="382"/>
    <n v="5.0000000000000001E-3"/>
    <s v="n/a"/>
    <m/>
    <n v="14952"/>
    <n v="24.95"/>
    <s v="Utilities Equities"/>
    <d v="2016-03-29T00:00:00"/>
    <n v="0.18"/>
    <d v="2016-06-24T00:00:00"/>
    <n v="0.18"/>
    <n v="7.1000000000000004E-3"/>
    <n v="1.63"/>
    <n v="49"/>
    <n v="0.42570000000000002"/>
    <s v="n/a"/>
    <s v="B-"/>
    <s v="n/a"/>
    <s v="n/a"/>
    <s v="n/a"/>
    <s v="n/a"/>
    <s v="n/a"/>
  </r>
  <r>
    <x v="0"/>
    <x v="383"/>
    <x v="383"/>
    <n v="5.0000000000000001E-3"/>
    <s v="n/a"/>
    <m/>
    <n v="14459.5"/>
    <n v="26.23"/>
    <s v="Materials"/>
    <d v="2016-03-29T00:00:00"/>
    <n v="0.12"/>
    <d v="2016-06-24T00:00:00"/>
    <n v="0.12"/>
    <n v="4.4000000000000003E-3"/>
    <n v="-2.77"/>
    <n v="36"/>
    <n v="0.52929999999999999"/>
    <s v="n/a"/>
    <s v="B-"/>
    <s v="n/a"/>
    <s v="n/a"/>
    <s v="n/a"/>
    <s v="n/a"/>
    <s v="n/a"/>
  </r>
  <r>
    <x v="3"/>
    <x v="384"/>
    <x v="384"/>
    <n v="5.0000000000000001E-3"/>
    <n v="4"/>
    <m/>
    <m/>
    <m/>
    <s v="Inflation-Protected Bonds"/>
    <d v="2008-03-13T00:00:00"/>
    <n v="0.05"/>
    <d v="2015-12-29T00:00:00"/>
    <n v="0.05"/>
    <n v="8.0000000000000004E-4"/>
    <n v="-0.89"/>
    <n v="161"/>
    <n v="0.1605"/>
    <s v="A"/>
    <s v="C+"/>
    <s v="A+"/>
    <s v="B-"/>
    <s v="A+"/>
    <s v="A"/>
    <s v="A+"/>
  </r>
  <r>
    <x v="16"/>
    <x v="385"/>
    <x v="385"/>
    <n v="5.0000000000000001E-3"/>
    <n v="3.75"/>
    <n v="1588143"/>
    <n v="3874418"/>
    <n v="30.08"/>
    <s v="Emerging Markets Bonds"/>
    <d v="2007-10-11T00:00:00"/>
    <n v="1.5"/>
    <d v="2016-08-15T00:00:00"/>
    <n v="0.12"/>
    <n v="4.9599999999999998E-2"/>
    <n v="-0.65"/>
    <n v="89"/>
    <n v="0.1636"/>
    <s v="A"/>
    <s v="B"/>
    <s v="A"/>
    <s v="A"/>
    <s v="A"/>
    <s v="B"/>
    <s v="A"/>
  </r>
  <r>
    <x v="16"/>
    <x v="386"/>
    <x v="386"/>
    <n v="5.0000000000000001E-3"/>
    <n v="3.75"/>
    <n v="928"/>
    <n v="7769"/>
    <n v="78.569999999999993"/>
    <s v="Emerging Markets Bonds"/>
    <d v="2013-11-19T00:00:00"/>
    <n v="5.09"/>
    <d v="2016-09-01T00:00:00"/>
    <n v="0.25"/>
    <n v="6.5500000000000003E-2"/>
    <n v="0.75"/>
    <n v="38"/>
    <n v="0.45479999999999998"/>
    <s v="B-"/>
    <s v="B+"/>
    <s v="A+"/>
    <s v="B+"/>
    <s v="A+"/>
    <s v="n/a"/>
    <s v="A"/>
  </r>
  <r>
    <x v="1"/>
    <x v="387"/>
    <x v="387"/>
    <n v="5.0000000000000001E-3"/>
    <n v="3.5"/>
    <n v="225872"/>
    <n v="362106.5"/>
    <n v="23.68"/>
    <s v="Real Estate"/>
    <d v="2007-05-08T00:00:00"/>
    <n v="0.63"/>
    <d v="2016-06-22T00:00:00"/>
    <n v="0.12"/>
    <n v="2.6599999999999999E-2"/>
    <n v="1.7"/>
    <n v="155"/>
    <n v="0.34860000000000002"/>
    <s v="A"/>
    <s v="B-"/>
    <s v="A-"/>
    <s v="B+"/>
    <s v="C"/>
    <s v="A"/>
    <s v="A-"/>
  </r>
  <r>
    <x v="1"/>
    <x v="388"/>
    <x v="388"/>
    <n v="5.0000000000000001E-3"/>
    <n v="3.5"/>
    <n v="214346"/>
    <n v="2430330"/>
    <n v="48.94"/>
    <s v="Global Real Estate"/>
    <d v="2008-05-07T00:00:00"/>
    <n v="1.55"/>
    <d v="2016-06-17T00:00:00"/>
    <n v="0.39"/>
    <n v="3.1600000000000003E-2"/>
    <n v="1.43"/>
    <n v="230"/>
    <n v="0.2787"/>
    <s v="A"/>
    <s v="B"/>
    <s v="C+"/>
    <s v="A+"/>
    <s v="B-"/>
    <s v="A-"/>
    <s v="A-"/>
  </r>
  <r>
    <x v="0"/>
    <x v="389"/>
    <x v="389"/>
    <n v="5.0000000000000001E-3"/>
    <n v="3.5"/>
    <m/>
    <n v="6707.5"/>
    <n v="26.76"/>
    <s v="Leveraged Equities"/>
    <d v="2015-01-07T00:00:00"/>
    <n v="0.8"/>
    <d v="2016-06-21T00:00:00"/>
    <n v="0.11"/>
    <n v="2.98E-2"/>
    <n v="-2.13"/>
    <n v="4"/>
    <n v="1.2486999999999999"/>
    <s v="B"/>
    <s v="A"/>
    <s v="B+"/>
    <s v="A"/>
    <s v="n/a"/>
    <s v="n/a"/>
    <s v="A-"/>
  </r>
  <r>
    <x v="16"/>
    <x v="390"/>
    <x v="390"/>
    <n v="5.0000000000000001E-3"/>
    <n v="3.25"/>
    <n v="1531"/>
    <n v="9520"/>
    <n v="23.66"/>
    <s v="Emerging Markets Bonds"/>
    <d v="2014-11-10T00:00:00"/>
    <n v="0.69"/>
    <d v="2016-09-01T00:00:00"/>
    <n v="0.05"/>
    <n v="2.9000000000000001E-2"/>
    <n v="-0.47"/>
    <n v="27"/>
    <n v="0.70320000000000005"/>
    <s v="B"/>
    <s v="A-"/>
    <s v="A"/>
    <s v="A-"/>
    <s v="B-"/>
    <s v="n/a"/>
    <s v="B+"/>
  </r>
  <r>
    <x v="14"/>
    <x v="391"/>
    <x v="391"/>
    <n v="5.0000000000000001E-3"/>
    <n v="3.25"/>
    <n v="689"/>
    <n v="3022.5"/>
    <n v="20.29"/>
    <s v="Emerging Markets Equities"/>
    <d v="2014-10-14T00:00:00"/>
    <n v="0.22"/>
    <d v="2016-06-22T00:00:00"/>
    <n v="0.13"/>
    <n v="1.12E-2"/>
    <n v="2.13"/>
    <n v="204"/>
    <n v="0.1779"/>
    <s v="C"/>
    <s v="A-"/>
    <s v="B+"/>
    <s v="C+"/>
    <s v="A-"/>
    <s v="n/a"/>
    <s v="B+"/>
  </r>
  <r>
    <x v="4"/>
    <x v="392"/>
    <x v="392"/>
    <n v="5.0000000000000001E-3"/>
    <n v="3.25"/>
    <m/>
    <n v="1456.2"/>
    <n v="126.63"/>
    <s v="Leveraged Equities"/>
    <d v="2010-11-29T00:00:00"/>
    <s v="n/a"/>
    <s v="n/a"/>
    <s v="n/a"/>
    <s v="n/a"/>
    <n v="6.25"/>
    <s v="n/a"/>
    <s v="n/a"/>
    <s v="C"/>
    <s v="A"/>
    <s v="A+"/>
    <s v="C"/>
    <s v="n/a"/>
    <s v="n/a"/>
    <s v="B+"/>
  </r>
  <r>
    <x v="16"/>
    <x v="393"/>
    <x v="393"/>
    <n v="5.0000000000000001E-3"/>
    <n v="3"/>
    <n v="3957"/>
    <n v="27747.5"/>
    <n v="50.58"/>
    <s v="Emerging Markets Bonds"/>
    <d v="2012-04-19T00:00:00"/>
    <n v="1.1200000000000001"/>
    <d v="2016-04-01T00:00:00"/>
    <n v="0.19"/>
    <n v="2.2200000000000001E-2"/>
    <n v="0.52"/>
    <n v="199"/>
    <n v="8.7300000000000003E-2"/>
    <s v="B"/>
    <s v="B-"/>
    <s v="A-"/>
    <s v="B+"/>
    <s v="B"/>
    <s v="A-"/>
    <s v="B"/>
  </r>
  <r>
    <x v="16"/>
    <x v="394"/>
    <x v="394"/>
    <n v="5.0000000000000001E-3"/>
    <n v="3"/>
    <n v="708"/>
    <n v="6190"/>
    <n v="24.84"/>
    <s v="Emerging Markets Bonds"/>
    <d v="2015-03-03T00:00:00"/>
    <n v="1.2"/>
    <d v="2016-09-01T00:00:00"/>
    <n v="0.1"/>
    <n v="4.8599999999999997E-2"/>
    <n v="-0.52"/>
    <n v="60"/>
    <n v="22.480699999999999"/>
    <s v="C"/>
    <s v="A-"/>
    <s v="B"/>
    <s v="n/a"/>
    <s v="A-"/>
    <s v="n/a"/>
    <s v="B"/>
  </r>
  <r>
    <x v="0"/>
    <x v="395"/>
    <x v="395"/>
    <n v="5.0000000000000001E-3"/>
    <n v="3"/>
    <m/>
    <n v="612637.5"/>
    <n v="78.900000000000006"/>
    <s v="Large Cap Blend Equities"/>
    <d v="2006-11-14T00:00:00"/>
    <n v="1.21"/>
    <d v="2016-06-21T00:00:00"/>
    <n v="0.26"/>
    <n v="1.54E-2"/>
    <n v="1.02"/>
    <n v="403"/>
    <n v="0.25069999999999998"/>
    <s v="A-"/>
    <s v="C+"/>
    <s v="B"/>
    <s v="B-"/>
    <s v="B"/>
    <s v="B+"/>
    <s v="B"/>
  </r>
  <r>
    <x v="0"/>
    <x v="396"/>
    <x v="396"/>
    <n v="5.0000000000000001E-3"/>
    <n v="3"/>
    <m/>
    <n v="417736"/>
    <n v="88.68"/>
    <s v="Large Cap Blend Equities"/>
    <d v="2005-01-24T00:00:00"/>
    <n v="1.33"/>
    <d v="2016-06-21T00:00:00"/>
    <n v="0.33"/>
    <n v="1.4999999999999999E-2"/>
    <n v="1.1200000000000001"/>
    <n v="119"/>
    <n v="0.29559999999999997"/>
    <s v="B+"/>
    <s v="C+"/>
    <s v="B"/>
    <s v="A-"/>
    <s v="B"/>
    <s v="B-"/>
    <s v="B"/>
  </r>
  <r>
    <x v="16"/>
    <x v="397"/>
    <x v="397"/>
    <n v="5.0000000000000001E-3"/>
    <n v="2.75"/>
    <n v="198115"/>
    <n v="468832"/>
    <n v="44.94"/>
    <s v="Emerging Markets Bonds"/>
    <d v="2011-10-21T00:00:00"/>
    <s v="n/a"/>
    <d v="2015-07-01T00:00:00"/>
    <n v="0.02"/>
    <n v="4.0000000000000002E-4"/>
    <n v="-0.89"/>
    <n v="229"/>
    <n v="0.16250000000000001"/>
    <s v="A"/>
    <s v="B"/>
    <s v="B-"/>
    <s v="B-"/>
    <s v="C"/>
    <s v="A-"/>
    <s v="B-"/>
  </r>
  <r>
    <x v="16"/>
    <x v="398"/>
    <x v="398"/>
    <n v="5.0000000000000001E-3"/>
    <n v="2.75"/>
    <n v="26269"/>
    <n v="87360"/>
    <n v="49.77"/>
    <s v="High Yield Bonds"/>
    <d v="2012-04-03T00:00:00"/>
    <n v="1.92"/>
    <d v="2016-09-01T00:00:00"/>
    <n v="0.27"/>
    <n v="3.8399999999999997E-2"/>
    <n v="-0.59"/>
    <n v="301"/>
    <n v="0.11119999999999999"/>
    <s v="B-"/>
    <s v="B-"/>
    <s v="C"/>
    <s v="C+"/>
    <s v="A"/>
    <s v="A-"/>
    <s v="B-"/>
  </r>
  <r>
    <x v="13"/>
    <x v="399"/>
    <x v="399"/>
    <n v="5.0000000000000001E-3"/>
    <n v="2.75"/>
    <n v="12328"/>
    <n v="78503"/>
    <n v="53.98"/>
    <s v="National Munis"/>
    <d v="2014-05-13T00:00:00"/>
    <n v="1.25"/>
    <d v="2016-08-23T00:00:00"/>
    <n v="0.11"/>
    <n v="2.3E-2"/>
    <n v="-0.28999999999999998"/>
    <n v="171"/>
    <n v="0.15790000000000001"/>
    <s v="B-"/>
    <s v="C"/>
    <s v="B+"/>
    <s v="B"/>
    <s v="B+"/>
    <s v="n/a"/>
    <s v="B-"/>
  </r>
  <r>
    <x v="16"/>
    <x v="400"/>
    <x v="400"/>
    <n v="5.0000000000000001E-3"/>
    <n v="2.75"/>
    <n v="1138"/>
    <n v="15211"/>
    <n v="21.14"/>
    <s v="Emerging Markets Bonds"/>
    <d v="2013-12-10T00:00:00"/>
    <n v="0.94"/>
    <d v="2016-09-01T00:00:00"/>
    <n v="0.08"/>
    <n v="4.3200000000000002E-2"/>
    <n v="-1.56"/>
    <n v="158"/>
    <n v="0.1477"/>
    <s v="C+"/>
    <s v="A"/>
    <s v="B"/>
    <s v="C+"/>
    <s v="B"/>
    <s v="B+"/>
    <s v="B-"/>
  </r>
  <r>
    <x v="0"/>
    <x v="401"/>
    <x v="401"/>
    <n v="5.0000000000000001E-3"/>
    <n v="2.75"/>
    <m/>
    <n v="1324.2"/>
    <n v="186.5"/>
    <s v="Leveraged Equities"/>
    <d v="2010-11-29T00:00:00"/>
    <s v="n/a"/>
    <s v="n/a"/>
    <s v="n/a"/>
    <s v="n/a"/>
    <n v="-6.12"/>
    <s v="n/a"/>
    <s v="n/a"/>
    <s v="C"/>
    <s v="A"/>
    <s v="B+"/>
    <s v="C"/>
    <s v="n/a"/>
    <s v="n/a"/>
    <s v="B-"/>
  </r>
  <r>
    <x v="16"/>
    <x v="402"/>
    <x v="402"/>
    <n v="5.0000000000000001E-3"/>
    <n v="2.5"/>
    <n v="113232"/>
    <n v="207126"/>
    <n v="27.9"/>
    <s v="Emerging Markets Bonds"/>
    <d v="2011-02-23T00:00:00"/>
    <s v="n/a"/>
    <d v="2014-02-03T00:00:00"/>
    <n v="7.0000000000000007E-2"/>
    <n v="2.8999999999999998E-3"/>
    <n v="-0.94"/>
    <n v="291"/>
    <n v="0.1578"/>
    <s v="B+"/>
    <s v="B"/>
    <s v="C+"/>
    <s v="B"/>
    <s v="C"/>
    <s v="A"/>
    <s v="C+"/>
  </r>
  <r>
    <x v="9"/>
    <x v="403"/>
    <x v="403"/>
    <n v="5.0000000000000001E-3"/>
    <n v="2.5"/>
    <n v="11095"/>
    <n v="25980"/>
    <n v="21.77"/>
    <s v="Large Cap Value Equities"/>
    <d v="2014-01-07T00:00:00"/>
    <n v="0.62"/>
    <d v="2016-06-22T00:00:00"/>
    <n v="0.14000000000000001"/>
    <n v="2.87E-2"/>
    <n v="-1.1599999999999999"/>
    <n v="51"/>
    <n v="0.22470000000000001"/>
    <s v="C+"/>
    <s v="B-"/>
    <s v="A-"/>
    <s v="C+"/>
    <s v="C"/>
    <s v="n/a"/>
    <s v="C+"/>
  </r>
  <r>
    <x v="16"/>
    <x v="404"/>
    <x v="404"/>
    <n v="5.0000000000000001E-3"/>
    <n v="2.5"/>
    <n v="2236"/>
    <n v="3404"/>
    <n v="16.989999999999998"/>
    <s v="Emerging Markets Bonds"/>
    <d v="2013-05-09T00:00:00"/>
    <n v="0.87"/>
    <d v="2016-02-12T00:00:00"/>
    <n v="0.08"/>
    <n v="5.1299999999999998E-2"/>
    <n v="1.19"/>
    <n v="43"/>
    <n v="0.4597"/>
    <s v="B-"/>
    <s v="B+"/>
    <s v="B"/>
    <s v="C"/>
    <s v="A-"/>
    <s v="B"/>
    <s v="C+"/>
  </r>
  <r>
    <x v="14"/>
    <x v="405"/>
    <x v="405"/>
    <n v="5.0000000000000001E-3"/>
    <n v="2.5"/>
    <n v="2135"/>
    <n v="2236.5"/>
    <n v="45.81"/>
    <s v="Emerging Markets Equities"/>
    <d v="2012-02-28T00:00:00"/>
    <n v="0.97"/>
    <d v="2016-06-17T00:00:00"/>
    <n v="0.19"/>
    <n v="2.18E-2"/>
    <n v="6.47"/>
    <n v="54"/>
    <n v="0.53249999999999997"/>
    <s v="C"/>
    <s v="A-"/>
    <s v="C+"/>
    <s v="C"/>
    <s v="B"/>
    <s v="C+"/>
    <s v="C+"/>
  </r>
  <r>
    <x v="16"/>
    <x v="406"/>
    <x v="406"/>
    <n v="5.0000000000000001E-3"/>
    <n v="2.5"/>
    <n v="1932"/>
    <n v="14850"/>
    <n v="30.15"/>
    <s v="Emerging Markets Bonds"/>
    <d v="2012-06-18T00:00:00"/>
    <n v="0.79"/>
    <d v="2016-03-01T00:00:00"/>
    <n v="0.11"/>
    <n v="2.6599999999999999E-2"/>
    <n v="3.37"/>
    <n v="179"/>
    <n v="0.1454"/>
    <s v="B-"/>
    <s v="B-"/>
    <s v="B+"/>
    <s v="C"/>
    <s v="B+"/>
    <s v="A-"/>
    <s v="C+"/>
  </r>
  <r>
    <x v="0"/>
    <x v="403"/>
    <x v="403"/>
    <n v="5.0000000000000001E-3"/>
    <n v="2.5"/>
    <m/>
    <n v="25980"/>
    <n v="21.77"/>
    <s v="Large Cap Value Equities"/>
    <d v="2014-01-07T00:00:00"/>
    <n v="0.62"/>
    <d v="2016-06-22T00:00:00"/>
    <n v="0.14000000000000001"/>
    <n v="2.87E-2"/>
    <n v="-1.1599999999999999"/>
    <n v="51"/>
    <n v="0.22470000000000001"/>
    <s v="C+"/>
    <s v="B-"/>
    <s v="A-"/>
    <s v="C+"/>
    <s v="C"/>
    <s v="n/a"/>
    <s v="C+"/>
  </r>
  <r>
    <x v="0"/>
    <x v="407"/>
    <x v="407"/>
    <n v="5.1999999999999998E-3"/>
    <n v="3"/>
    <m/>
    <n v="10634.8"/>
    <n v="60.77"/>
    <s v="Leveraged Equities"/>
    <d v="2013-10-17T00:00:00"/>
    <s v="n/a"/>
    <s v="n/a"/>
    <s v="n/a"/>
    <s v="n/a"/>
    <n v="1.04"/>
    <s v="n/a"/>
    <s v="n/a"/>
    <s v="C"/>
    <s v="A"/>
    <s v="B+"/>
    <s v="C+"/>
    <s v="n/a"/>
    <s v="n/a"/>
    <s v="B"/>
  </r>
  <r>
    <x v="4"/>
    <x v="408"/>
    <x v="408"/>
    <n v="5.4000000000000003E-3"/>
    <n v="3.25"/>
    <n v="21698"/>
    <n v="312201.7"/>
    <n v="57.08"/>
    <s v="Small Cap Blend Equities"/>
    <d v="2008-02-22T00:00:00"/>
    <n v="0.38"/>
    <d v="2016-07-05T00:00:00"/>
    <n v="0.05"/>
    <n v="6.7000000000000002E-3"/>
    <n v="1.52"/>
    <n v="602"/>
    <n v="0.12790000000000001"/>
    <s v="B"/>
    <s v="B-"/>
    <s v="A+"/>
    <s v="B"/>
    <s v="B"/>
    <s v="B"/>
    <s v="B+"/>
  </r>
  <r>
    <x v="2"/>
    <x v="409"/>
    <x v="409"/>
    <n v="5.4000000000000003E-3"/>
    <n v="3"/>
    <m/>
    <n v="192630.8"/>
    <n v="48.54"/>
    <s v="Mid Cap Blend Equities"/>
    <d v="2008-02-22T00:00:00"/>
    <n v="0.45"/>
    <d v="2016-07-05T00:00:00"/>
    <n v="0.08"/>
    <n v="9.1999999999999998E-3"/>
    <n v="1.4"/>
    <n v="401"/>
    <n v="0.1784"/>
    <s v="B-"/>
    <s v="C+"/>
    <s v="A+"/>
    <s v="C+"/>
    <s v="C+"/>
    <s v="B"/>
    <s v="B"/>
  </r>
  <r>
    <x v="14"/>
    <x v="410"/>
    <x v="410"/>
    <n v="5.4999999999999997E-3"/>
    <s v="n/a"/>
    <n v="5051"/>
    <n v="27490"/>
    <n v="27.42"/>
    <s v="Emerging Markets Equities"/>
    <d v="2016-06-01T00:00:00"/>
    <s v="n/a"/>
    <s v="n/a"/>
    <s v="n/a"/>
    <s v="n/a"/>
    <n v="-2.0099999999999998"/>
    <n v="203"/>
    <n v="0.21640000000000001"/>
    <s v="n/a"/>
    <s v="A-"/>
    <s v="n/a"/>
    <s v="n/a"/>
    <s v="n/a"/>
    <s v="n/a"/>
    <s v="n/a"/>
  </r>
  <r>
    <x v="1"/>
    <x v="411"/>
    <x v="411"/>
    <n v="5.4999999999999997E-3"/>
    <n v="3"/>
    <n v="4131"/>
    <n v="92967"/>
    <n v="44.1"/>
    <s v="Global Real Estate"/>
    <d v="2008-05-07T00:00:00"/>
    <n v="1.02"/>
    <d v="2016-06-22T00:00:00"/>
    <n v="0.31"/>
    <n v="2.3199999999999998E-2"/>
    <n v="1.29"/>
    <n v="78"/>
    <n v="0.308"/>
    <s v="B-"/>
    <s v="B-"/>
    <s v="B+"/>
    <s v="A"/>
    <s v="A"/>
    <s v="C+"/>
    <s v="B"/>
  </r>
  <r>
    <x v="9"/>
    <x v="412"/>
    <x v="412"/>
    <n v="5.4999999999999997E-3"/>
    <n v="2.75"/>
    <n v="26194"/>
    <n v="288914.5"/>
    <n v="22.26"/>
    <s v="Large Cap Value Equities"/>
    <d v="2005-09-15T00:00:00"/>
    <n v="0.5"/>
    <d v="2016-06-17T00:00:00"/>
    <n v="0.15"/>
    <n v="2.23E-2"/>
    <n v="0.93"/>
    <n v="274"/>
    <n v="0.3306"/>
    <s v="B"/>
    <s v="B-"/>
    <s v="C"/>
    <s v="B"/>
    <s v="B"/>
    <s v="B+"/>
    <s v="B-"/>
  </r>
  <r>
    <x v="0"/>
    <x v="412"/>
    <x v="412"/>
    <n v="5.4999999999999997E-3"/>
    <n v="2.75"/>
    <m/>
    <n v="288914.5"/>
    <n v="22.26"/>
    <s v="Large Cap Value Equities"/>
    <d v="2005-09-15T00:00:00"/>
    <n v="0.5"/>
    <d v="2016-06-17T00:00:00"/>
    <n v="0.15"/>
    <n v="2.23E-2"/>
    <n v="0.93"/>
    <n v="274"/>
    <n v="0.3306"/>
    <s v="B"/>
    <s v="B-"/>
    <s v="C"/>
    <s v="B"/>
    <s v="B"/>
    <s v="B+"/>
    <s v="B-"/>
  </r>
  <r>
    <x v="0"/>
    <x v="413"/>
    <x v="413"/>
    <n v="5.7000000000000002E-3"/>
    <n v="2.75"/>
    <m/>
    <n v="974321"/>
    <n v="30.91"/>
    <s v="Large Cap Value Equities"/>
    <d v="2005-03-03T00:00:00"/>
    <n v="0.73"/>
    <d v="2016-06-17T00:00:00"/>
    <n v="0.22"/>
    <n v="2.35E-2"/>
    <n v="0.94"/>
    <n v="65"/>
    <n v="0.33510000000000001"/>
    <s v="B+"/>
    <s v="B-"/>
    <s v="B-"/>
    <s v="B-"/>
    <s v="B"/>
    <s v="C"/>
    <s v="B-"/>
  </r>
  <r>
    <x v="9"/>
    <x v="414"/>
    <x v="414"/>
    <n v="5.7999999999999996E-3"/>
    <s v="n/a"/>
    <n v="6384"/>
    <n v="2373"/>
    <n v="23.53"/>
    <s v="Large Cap Value Equities"/>
    <d v="2015-03-11T00:00:00"/>
    <n v="0.82"/>
    <d v="2016-02-23T00:00:00"/>
    <n v="0.22"/>
    <n v="3.4500000000000003E-2"/>
    <n v="2.09"/>
    <n v="52"/>
    <n v="0.2525"/>
    <s v="C"/>
    <s v="B-"/>
    <s v="n/a"/>
    <s v="n/a"/>
    <s v="C"/>
    <s v="n/a"/>
    <s v="n/a"/>
  </r>
  <r>
    <x v="0"/>
    <x v="414"/>
    <x v="414"/>
    <n v="5.7999999999999996E-3"/>
    <s v="n/a"/>
    <m/>
    <n v="2373"/>
    <n v="23.53"/>
    <s v="Large Cap Value Equities"/>
    <d v="2015-03-11T00:00:00"/>
    <n v="0.82"/>
    <d v="2016-02-23T00:00:00"/>
    <n v="0.22"/>
    <n v="3.4500000000000003E-2"/>
    <n v="2.09"/>
    <n v="52"/>
    <n v="0.2525"/>
    <s v="C"/>
    <s v="B-"/>
    <s v="n/a"/>
    <s v="n/a"/>
    <s v="C"/>
    <s v="n/a"/>
    <s v="n/a"/>
  </r>
  <r>
    <x v="2"/>
    <x v="415"/>
    <x v="415"/>
    <n v="5.7999999999999996E-3"/>
    <s v="n/a"/>
    <m/>
    <n v="2236"/>
    <n v="22.13"/>
    <s v="Mid Cap Value Equities"/>
    <d v="2015-03-11T00:00:00"/>
    <n v="0.99"/>
    <d v="2016-02-23T00:00:00"/>
    <n v="0.19"/>
    <n v="4.4499999999999998E-2"/>
    <n v="1.41"/>
    <n v="52"/>
    <n v="0.25269999999999998"/>
    <s v="n/a"/>
    <s v="B-"/>
    <s v="n/a"/>
    <s v="n/a"/>
    <s v="n/a"/>
    <s v="n/a"/>
    <s v="n/a"/>
  </r>
  <r>
    <x v="0"/>
    <x v="416"/>
    <x v="416"/>
    <n v="5.7999999999999996E-3"/>
    <s v="n/a"/>
    <m/>
    <n v="1291.5"/>
    <n v="25.82"/>
    <s v="Large Cap Value Equities"/>
    <d v="2015-03-11T00:00:00"/>
    <n v="1.27"/>
    <d v="2016-02-23T00:00:00"/>
    <n v="0.79"/>
    <n v="4.9000000000000002E-2"/>
    <n v="0.98"/>
    <n v="135"/>
    <n v="0.11459999999999999"/>
    <s v="C"/>
    <s v="C+"/>
    <s v="n/a"/>
    <s v="n/a"/>
    <s v="C"/>
    <s v="n/a"/>
    <s v="n/a"/>
  </r>
  <r>
    <x v="14"/>
    <x v="417"/>
    <x v="417"/>
    <n v="5.7999999999999996E-3"/>
    <n v="3.5"/>
    <n v="23563"/>
    <n v="89270"/>
    <n v="15.64"/>
    <s v="Emerging Markets Equities"/>
    <d v="2012-08-15T00:00:00"/>
    <n v="0.67"/>
    <d v="2015-12-29T00:00:00"/>
    <n v="0.67"/>
    <n v="4.2299999999999997E-2"/>
    <n v="1.32"/>
    <n v="92"/>
    <n v="0.2369"/>
    <s v="A-"/>
    <s v="B+"/>
    <s v="C+"/>
    <s v="A-"/>
    <s v="A"/>
    <s v="B"/>
    <s v="A-"/>
  </r>
  <r>
    <x v="14"/>
    <x v="418"/>
    <x v="418"/>
    <n v="5.7999999999999996E-3"/>
    <n v="3.5"/>
    <n v="927"/>
    <n v="2291"/>
    <n v="22.66"/>
    <s v="Emerging Markets Equities"/>
    <d v="2014-12-10T00:00:00"/>
    <n v="0.28999999999999998"/>
    <d v="2016-06-20T00:00:00"/>
    <n v="0.05"/>
    <n v="1.2800000000000001E-2"/>
    <n v="-3.16"/>
    <n v="433"/>
    <n v="0.26800000000000002"/>
    <s v="C"/>
    <s v="B+"/>
    <s v="B"/>
    <s v="B-"/>
    <s v="A"/>
    <s v="A"/>
    <s v="A-"/>
  </r>
  <r>
    <x v="0"/>
    <x v="419"/>
    <x v="419"/>
    <n v="5.7999999999999996E-3"/>
    <n v="3.25"/>
    <m/>
    <n v="425796"/>
    <n v="31.08"/>
    <s v="Large Cap Growth Equities"/>
    <d v="2005-03-03T00:00:00"/>
    <n v="0.19"/>
    <d v="2016-06-17T00:00:00"/>
    <n v="7.0000000000000007E-2"/>
    <n v="6.0000000000000001E-3"/>
    <n v="0.99"/>
    <n v="62"/>
    <n v="0.33450000000000002"/>
    <s v="B+"/>
    <s v="B-"/>
    <s v="A"/>
    <s v="B+"/>
    <s v="B-"/>
    <s v="C+"/>
    <s v="B+"/>
  </r>
  <r>
    <x v="5"/>
    <x v="420"/>
    <x v="420"/>
    <n v="5.7999999999999996E-3"/>
    <n v="3"/>
    <n v="25557"/>
    <n v="248424"/>
    <n v="37.53"/>
    <s v="Foreign Large Cap Equities"/>
    <d v="2006-06-16T00:00:00"/>
    <n v="1.61"/>
    <d v="2016-06-20T00:00:00"/>
    <n v="0.78"/>
    <n v="4.2700000000000002E-2"/>
    <n v="-1.22"/>
    <n v="410"/>
    <n v="0.21579999999999999"/>
    <s v="B+"/>
    <s v="C+"/>
    <s v="B"/>
    <s v="B-"/>
    <s v="A"/>
    <s v="A-"/>
    <s v="B"/>
  </r>
  <r>
    <x v="14"/>
    <x v="421"/>
    <x v="421"/>
    <n v="5.7999999999999996E-3"/>
    <n v="3"/>
    <n v="1974"/>
    <n v="10100"/>
    <n v="25.38"/>
    <s v="Emerging Markets Equities"/>
    <d v="2015-10-29T00:00:00"/>
    <n v="0.02"/>
    <d v="2015-12-21T00:00:00"/>
    <n v="0.02"/>
    <n v="8.0000000000000004E-4"/>
    <n v="-1.44"/>
    <n v="140"/>
    <n v="0.23280000000000001"/>
    <s v="C+"/>
    <s v="B+"/>
    <s v="n/a"/>
    <s v="n/a"/>
    <s v="C"/>
    <s v="B+"/>
    <s v="B"/>
  </r>
  <r>
    <x v="1"/>
    <x v="422"/>
    <x v="422"/>
    <n v="5.7999999999999996E-3"/>
    <n v="2.75"/>
    <n v="12615"/>
    <n v="89838"/>
    <n v="28.36"/>
    <s v="Global Real Estate"/>
    <d v="2007-06-05T00:00:00"/>
    <n v="1.26"/>
    <d v="2016-06-20T00:00:00"/>
    <n v="0.31"/>
    <n v="4.3999999999999997E-2"/>
    <n v="-1.24"/>
    <n v="179"/>
    <n v="0.25669999999999998"/>
    <s v="B+"/>
    <s v="B-"/>
    <s v="C"/>
    <s v="B-"/>
    <s v="A+"/>
    <s v="B+"/>
    <s v="B-"/>
  </r>
  <r>
    <x v="1"/>
    <x v="423"/>
    <x v="423"/>
    <n v="5.8999999999999999E-3"/>
    <n v="3.5"/>
    <n v="623255"/>
    <n v="4519167.2"/>
    <n v="40.89"/>
    <s v="Global Real Estate"/>
    <d v="2006-12-15T00:00:00"/>
    <n v="1.02"/>
    <d v="2016-06-17T00:00:00"/>
    <n v="0.35"/>
    <n v="2.47E-2"/>
    <n v="1.23"/>
    <n v="135"/>
    <n v="0.36820000000000003"/>
    <s v="A"/>
    <s v="C+"/>
    <s v="B+"/>
    <s v="A-"/>
    <s v="A-"/>
    <s v="B+"/>
    <s v="A-"/>
  </r>
  <r>
    <x v="14"/>
    <x v="424"/>
    <x v="424"/>
    <n v="5.8999999999999999E-3"/>
    <n v="3.5"/>
    <n v="32358"/>
    <n v="213156"/>
    <n v="59.21"/>
    <s v="Emerging Markets Equities"/>
    <d v="2007-03-19T00:00:00"/>
    <n v="1.1599999999999999"/>
    <d v="2016-06-17T00:00:00"/>
    <n v="0.38"/>
    <n v="1.9699999999999999E-2"/>
    <n v="-1.55"/>
    <n v="1282"/>
    <n v="0.17030000000000001"/>
    <s v="B"/>
    <s v="B+"/>
    <s v="B"/>
    <s v="B+"/>
    <s v="B-"/>
    <s v="A"/>
    <s v="A-"/>
  </r>
  <r>
    <x v="14"/>
    <x v="425"/>
    <x v="425"/>
    <n v="6.0000000000000001E-3"/>
    <s v="n/a"/>
    <n v="1226"/>
    <n v="7333.5"/>
    <n v="49.15"/>
    <s v="Emerging Markets Equities"/>
    <d v="2016-01-25T00:00:00"/>
    <n v="0.4"/>
    <d v="2016-06-22T00:00:00"/>
    <n v="0.28999999999999998"/>
    <n v="8.2000000000000007E-3"/>
    <n v="1.97"/>
    <n v="59"/>
    <n v="0.18729999999999999"/>
    <s v="n/a"/>
    <s v="B+"/>
    <s v="n/a"/>
    <s v="n/a"/>
    <s v="n/a"/>
    <s v="n/a"/>
    <s v="n/a"/>
  </r>
  <r>
    <x v="4"/>
    <x v="426"/>
    <x v="426"/>
    <n v="6.0000000000000001E-3"/>
    <s v="n/a"/>
    <m/>
    <n v="2113.1999999999998"/>
    <n v="31.74"/>
    <s v="Small Cap Blend Equities"/>
    <d v="2014-07-29T00:00:00"/>
    <s v="n/a"/>
    <s v="n/a"/>
    <s v="n/a"/>
    <s v="n/a"/>
    <n v="-4.6500000000000004"/>
    <n v="9"/>
    <n v="1.9903"/>
    <s v="n/a"/>
    <s v="C+"/>
    <s v="n/a"/>
    <s v="n/a"/>
    <s v="n/a"/>
    <s v="n/a"/>
    <s v="n/a"/>
  </r>
  <r>
    <x v="0"/>
    <x v="427"/>
    <x v="427"/>
    <n v="6.0000000000000001E-3"/>
    <n v="3.75"/>
    <m/>
    <n v="49072.5"/>
    <n v="21.93"/>
    <s v="Large Cap Blend Equities"/>
    <d v="2013-12-12T00:00:00"/>
    <n v="2.29"/>
    <d v="2016-08-24T00:00:00"/>
    <n v="0.13"/>
    <n v="0.1048"/>
    <n v="-0.7"/>
    <n v="106"/>
    <n v="0.50449999999999995"/>
    <s v="B+"/>
    <s v="C+"/>
    <s v="A"/>
    <s v="A"/>
    <s v="A+"/>
    <s v="n/a"/>
    <s v="A"/>
  </r>
  <r>
    <x v="16"/>
    <x v="428"/>
    <x v="428"/>
    <n v="6.0000000000000001E-3"/>
    <n v="3.5"/>
    <n v="2220955"/>
    <n v="9301476"/>
    <n v="115.2"/>
    <s v="Emerging Markets Bonds"/>
    <d v="2007-12-17T00:00:00"/>
    <n v="2.71"/>
    <d v="2016-05-02T00:00:00"/>
    <n v="0.41"/>
    <n v="2.3400000000000001E-2"/>
    <n v="0.71"/>
    <n v="324"/>
    <n v="9.4399999999999998E-2"/>
    <s v="A+"/>
    <s v="C+"/>
    <s v="A-"/>
    <s v="A"/>
    <s v="B"/>
    <s v="A"/>
    <s v="A-"/>
  </r>
  <r>
    <x v="14"/>
    <x v="429"/>
    <x v="429"/>
    <n v="6.0000000000000001E-3"/>
    <n v="3.5"/>
    <n v="6166"/>
    <n v="16545"/>
    <n v="22.08"/>
    <s v="Emerging Markets Equities"/>
    <d v="2014-03-28T00:00:00"/>
    <n v="0.7"/>
    <d v="2016-06-22T00:00:00"/>
    <n v="0.24"/>
    <n v="3.1600000000000003E-2"/>
    <n v="1.8"/>
    <n v="51"/>
    <n v="0.24199999999999999"/>
    <s v="C+"/>
    <s v="B+"/>
    <s v="A"/>
    <s v="B"/>
    <s v="A"/>
    <s v="B-"/>
    <s v="A-"/>
  </r>
  <r>
    <x v="1"/>
    <x v="430"/>
    <x v="430"/>
    <n v="6.0000000000000001E-3"/>
    <n v="3.5"/>
    <n v="553"/>
    <n v="13408"/>
    <n v="33.520000000000003"/>
    <s v="Leveraged Real Estate"/>
    <d v="2012-03-20T00:00:00"/>
    <n v="1.72"/>
    <d v="2016-07-12T00:00:00"/>
    <n v="0.21"/>
    <n v="5.1299999999999998E-2"/>
    <n v="3.97"/>
    <s v="n/a"/>
    <s v="n/a"/>
    <s v="C+"/>
    <s v="A"/>
    <s v="A"/>
    <s v="B-"/>
    <s v="n/a"/>
    <s v="n/a"/>
    <s v="A-"/>
  </r>
  <r>
    <x v="1"/>
    <x v="431"/>
    <x v="431"/>
    <n v="6.0000000000000001E-3"/>
    <n v="3.25"/>
    <n v="7831"/>
    <n v="70184"/>
    <n v="45.33"/>
    <s v="Global Real Estate"/>
    <d v="2007-08-27T00:00:00"/>
    <n v="0.91"/>
    <d v="2016-06-22T00:00:00"/>
    <n v="0.34"/>
    <n v="0.02"/>
    <n v="1.4"/>
    <n v="341"/>
    <n v="0.20649999999999999"/>
    <s v="B"/>
    <s v="C+"/>
    <s v="B"/>
    <s v="A"/>
    <s v="B"/>
    <s v="A"/>
    <s v="B+"/>
  </r>
  <r>
    <x v="4"/>
    <x v="432"/>
    <x v="432"/>
    <n v="6.0000000000000001E-3"/>
    <n v="3.25"/>
    <n v="4278"/>
    <n v="48143.1"/>
    <n v="35.58"/>
    <s v="Small Cap Blend Equities"/>
    <d v="2005-09-27T00:00:00"/>
    <n v="0.5"/>
    <d v="2016-06-22T00:00:00"/>
    <n v="0.18"/>
    <n v="1.4E-2"/>
    <n v="-1.02"/>
    <n v="280"/>
    <n v="0.1069"/>
    <s v="B+"/>
    <s v="B-"/>
    <s v="A-"/>
    <s v="B-"/>
    <s v="A"/>
    <s v="B-"/>
    <s v="B+"/>
  </r>
  <r>
    <x v="0"/>
    <x v="433"/>
    <x v="433"/>
    <n v="6.0000000000000001E-3"/>
    <n v="3.25"/>
    <m/>
    <n v="3577.5"/>
    <n v="23.71"/>
    <s v="Volatility Hedged Equity"/>
    <d v="2012-08-30T00:00:00"/>
    <n v="0.38"/>
    <d v="2016-06-22T00:00:00"/>
    <n v="0.09"/>
    <n v="1.5900000000000001E-2"/>
    <n v="0.71"/>
    <n v="507"/>
    <n v="0.17860000000000001"/>
    <s v="C+"/>
    <s v="A-"/>
    <s v="n/a"/>
    <s v="C+"/>
    <s v="B-"/>
    <s v="B+"/>
    <s v="B+"/>
  </r>
  <r>
    <x v="12"/>
    <x v="434"/>
    <x v="434"/>
    <n v="6.0000000000000001E-3"/>
    <n v="3"/>
    <n v="12129"/>
    <n v="125807.5"/>
    <n v="38.03"/>
    <s v="Energy Equities"/>
    <d v="2006-10-12T00:00:00"/>
    <n v="0.4"/>
    <d v="2016-06-17T00:00:00"/>
    <n v="0.08"/>
    <n v="1.04E-2"/>
    <n v="-3.43"/>
    <n v="36"/>
    <n v="0.437"/>
    <s v="C+"/>
    <s v="B-"/>
    <s v="A"/>
    <s v="B+"/>
    <s v="B-"/>
    <s v="B+"/>
    <s v="B"/>
  </r>
  <r>
    <x v="0"/>
    <x v="435"/>
    <x v="435"/>
    <n v="6.0000000000000001E-3"/>
    <n v="3"/>
    <m/>
    <n v="567207"/>
    <n v="53.09"/>
    <s v="All Cap Equities"/>
    <d v="2006-04-12T00:00:00"/>
    <n v="0.41"/>
    <d v="2016-06-22T00:00:00"/>
    <n v="0.14000000000000001"/>
    <n v="7.7999999999999996E-3"/>
    <n v="-1.1200000000000001"/>
    <n v="101"/>
    <n v="0.49830000000000002"/>
    <s v="A-"/>
    <s v="B"/>
    <s v="B-"/>
    <s v="C+"/>
    <s v="C+"/>
    <s v="B-"/>
    <s v="B"/>
  </r>
  <r>
    <x v="0"/>
    <x v="436"/>
    <x v="436"/>
    <n v="6.0000000000000001E-3"/>
    <n v="3"/>
    <m/>
    <n v="131616"/>
    <n v="73.05"/>
    <s v="All Cap Equities"/>
    <d v="2003-05-01T00:00:00"/>
    <n v="0.93"/>
    <d v="2016-06-17T00:00:00"/>
    <n v="0.28999999999999998"/>
    <n v="1.2699999999999999E-2"/>
    <n v="1.0900000000000001"/>
    <n v="129"/>
    <n v="0.29909999999999998"/>
    <s v="C+"/>
    <s v="B"/>
    <s v="B"/>
    <s v="B"/>
    <s v="B-"/>
    <s v="B-"/>
    <s v="B"/>
  </r>
  <r>
    <x v="0"/>
    <x v="437"/>
    <x v="437"/>
    <n v="6.0000000000000001E-3"/>
    <n v="3"/>
    <m/>
    <n v="12206"/>
    <n v="61.01"/>
    <s v="Large Cap Growth Equities"/>
    <d v="2014-01-08T00:00:00"/>
    <n v="0.61"/>
    <d v="2016-06-30T00:00:00"/>
    <n v="0.15"/>
    <n v="1.01E-2"/>
    <n v="0.78"/>
    <n v="51"/>
    <n v="0.3866"/>
    <s v="C+"/>
    <s v="C+"/>
    <s v="A-"/>
    <s v="B+"/>
    <s v="B"/>
    <s v="C+"/>
    <s v="B"/>
  </r>
  <r>
    <x v="0"/>
    <x v="438"/>
    <x v="438"/>
    <n v="6.0000000000000001E-3"/>
    <n v="2.75"/>
    <m/>
    <n v="370823.5"/>
    <n v="44.46"/>
    <s v="Large Cap Growth Equities"/>
    <d v="2006-04-19T00:00:00"/>
    <n v="0.36"/>
    <d v="2016-06-22T00:00:00"/>
    <n v="7.0000000000000007E-2"/>
    <n v="8.2000000000000007E-3"/>
    <n v="1.22"/>
    <n v="106"/>
    <n v="0.1221"/>
    <s v="B+"/>
    <s v="C+"/>
    <s v="C+"/>
    <s v="B-"/>
    <s v="B-"/>
    <s v="B"/>
    <s v="B-"/>
  </r>
  <r>
    <x v="0"/>
    <x v="439"/>
    <x v="439"/>
    <n v="6.0000000000000001E-3"/>
    <n v="2.75"/>
    <m/>
    <n v="164338.5"/>
    <n v="64.92"/>
    <s v="Large Cap Growth Equities"/>
    <d v="2012-06-11T00:00:00"/>
    <s v="n/a"/>
    <s v="n/a"/>
    <s v="n/a"/>
    <s v="n/a"/>
    <n v="1.99"/>
    <s v="n/a"/>
    <s v="n/a"/>
    <s v="B-"/>
    <s v="B-"/>
    <s v="B+"/>
    <s v="C"/>
    <s v="n/a"/>
    <s v="n/a"/>
    <s v="B-"/>
  </r>
  <r>
    <x v="0"/>
    <x v="440"/>
    <x v="440"/>
    <n v="6.0000000000000001E-3"/>
    <n v="2.75"/>
    <m/>
    <n v="7054.5"/>
    <n v="47.13"/>
    <s v="All Cap Equities"/>
    <d v="2009-01-23T00:00:00"/>
    <n v="0.4"/>
    <d v="2016-07-05T00:00:00"/>
    <n v="0.2"/>
    <n v="8.6E-3"/>
    <n v="1.58"/>
    <n v="101"/>
    <n v="0.4577"/>
    <s v="C"/>
    <s v="B"/>
    <s v="B"/>
    <s v="B-"/>
    <s v="C+"/>
    <s v="B-"/>
    <s v="B-"/>
  </r>
  <r>
    <x v="0"/>
    <x v="441"/>
    <x v="441"/>
    <n v="6.0000000000000001E-3"/>
    <n v="2.75"/>
    <m/>
    <n v="5933"/>
    <n v="59.56"/>
    <s v="Large Cap Blend Equities"/>
    <d v="2014-01-08T00:00:00"/>
    <n v="1.03"/>
    <d v="2016-06-30T00:00:00"/>
    <n v="0.26"/>
    <n v="1.7399999999999999E-2"/>
    <n v="-1.03"/>
    <n v="50"/>
    <n v="0.36"/>
    <s v="C+"/>
    <s v="C+"/>
    <s v="A-"/>
    <s v="B-"/>
    <s v="B"/>
    <s v="n/a"/>
    <s v="B-"/>
  </r>
  <r>
    <x v="0"/>
    <x v="442"/>
    <x v="442"/>
    <n v="6.0000000000000001E-3"/>
    <n v="2.5"/>
    <m/>
    <n v="123132"/>
    <n v="39.6"/>
    <s v="Large Cap Growth Equities"/>
    <d v="2007-02-08T00:00:00"/>
    <n v="0.15"/>
    <d v="2016-06-22T00:00:00"/>
    <n v="0.04"/>
    <n v="3.8E-3"/>
    <n v="0.95"/>
    <n v="69"/>
    <n v="0.18179999999999999"/>
    <s v="B+"/>
    <s v="B-"/>
    <s v="C+"/>
    <s v="B-"/>
    <s v="C"/>
    <s v="B-"/>
    <s v="C+"/>
  </r>
  <r>
    <x v="0"/>
    <x v="443"/>
    <x v="443"/>
    <n v="6.0000000000000001E-3"/>
    <n v="2.5"/>
    <m/>
    <n v="2686"/>
    <n v="53.74"/>
    <s v="Large Cap Value Equities"/>
    <d v="2014-01-08T00:00:00"/>
    <n v="1.01"/>
    <d v="2016-06-30T00:00:00"/>
    <n v="0.25"/>
    <n v="1.8800000000000001E-2"/>
    <n v="-0.82"/>
    <n v="55"/>
    <n v="0.33460000000000001"/>
    <s v="C"/>
    <s v="C+"/>
    <s v="A+"/>
    <s v="C"/>
    <s v="C+"/>
    <s v="n/a"/>
    <s v="C+"/>
  </r>
  <r>
    <x v="3"/>
    <x v="444"/>
    <x v="444"/>
    <n v="6.0000000000000001E-3"/>
    <n v="2.5"/>
    <m/>
    <m/>
    <m/>
    <s v="Inflation-Protected Bonds"/>
    <d v="2012-05-01T00:00:00"/>
    <s v="n/a"/>
    <d v="2015-04-30T00:00:00"/>
    <n v="0.1"/>
    <n v="2.3E-3"/>
    <n v="-1.04"/>
    <n v="166"/>
    <n v="0.71540000000000004"/>
    <s v="C+"/>
    <s v="C"/>
    <s v="B"/>
    <s v="C+"/>
    <s v="B+"/>
    <s v="A-"/>
    <s v="C+"/>
  </r>
  <r>
    <x v="4"/>
    <x v="445"/>
    <x v="445"/>
    <n v="6.0000000000000001E-3"/>
    <n v="2.25"/>
    <n v="28889"/>
    <n v="175750"/>
    <n v="37.32"/>
    <s v="Small Cap Blend Equities"/>
    <d v="2012-07-19T00:00:00"/>
    <n v="0.11"/>
    <d v="2016-06-17T00:00:00"/>
    <n v="0.05"/>
    <n v="2.8999999999999998E-3"/>
    <n v="-1.46"/>
    <n v="201"/>
    <n v="0.14069999999999999"/>
    <s v="A-"/>
    <s v="C+"/>
    <s v="n/a"/>
    <s v="C"/>
    <s v="C+"/>
    <s v="C+"/>
    <s v="C"/>
  </r>
  <r>
    <x v="14"/>
    <x v="446"/>
    <x v="446"/>
    <n v="6.3E-3"/>
    <n v="3.75"/>
    <n v="98734"/>
    <n v="992200"/>
    <n v="40.92"/>
    <s v="Emerging Markets Equities"/>
    <d v="2007-10-30T00:00:00"/>
    <n v="1.19"/>
    <d v="2016-06-20T00:00:00"/>
    <n v="0.42"/>
    <n v="2.9100000000000001E-2"/>
    <n v="-1.6"/>
    <n v="597"/>
    <n v="8.5599999999999996E-2"/>
    <s v="A-"/>
    <s v="B"/>
    <s v="A-"/>
    <s v="A-"/>
    <s v="B+"/>
    <s v="A"/>
    <s v="A"/>
  </r>
  <r>
    <x v="14"/>
    <x v="447"/>
    <x v="447"/>
    <n v="6.3E-3"/>
    <n v="3.5"/>
    <n v="348620"/>
    <n v="1563320.1"/>
    <n v="37.03"/>
    <s v="Emerging Markets Equities"/>
    <d v="2007-07-13T00:00:00"/>
    <n v="1.57"/>
    <d v="2016-06-20T00:00:00"/>
    <n v="0.28000000000000003"/>
    <n v="4.19E-2"/>
    <n v="1.64"/>
    <n v="316"/>
    <n v="0.2641"/>
    <s v="A"/>
    <s v="B"/>
    <s v="B"/>
    <s v="B-"/>
    <s v="A"/>
    <s v="A-"/>
    <s v="A-"/>
  </r>
  <r>
    <x v="14"/>
    <x v="448"/>
    <x v="448"/>
    <n v="6.3E-3"/>
    <n v="3.5"/>
    <n v="9046"/>
    <n v="35680"/>
    <n v="22.62"/>
    <s v="Emerging Markets Equities"/>
    <d v="2013-08-01T00:00:00"/>
    <n v="0.56000000000000005"/>
    <d v="2016-06-20T00:00:00"/>
    <n v="0.18"/>
    <n v="2.5000000000000001E-2"/>
    <n v="-1.92"/>
    <n v="277"/>
    <n v="0.3594"/>
    <s v="B"/>
    <s v="B"/>
    <s v="B+"/>
    <s v="B-"/>
    <s v="A-"/>
    <s v="A-"/>
    <s v="A-"/>
  </r>
  <r>
    <x v="14"/>
    <x v="449"/>
    <x v="449"/>
    <n v="6.3E-3"/>
    <n v="3"/>
    <n v="1528"/>
    <n v="13152"/>
    <n v="22.08"/>
    <s v="Emerging Markets Equities"/>
    <d v="2013-09-26T00:00:00"/>
    <n v="0.41"/>
    <d v="2016-06-20T00:00:00"/>
    <n v="0.13"/>
    <n v="1.89E-2"/>
    <n v="-2.09"/>
    <n v="213"/>
    <n v="0.31519999999999998"/>
    <s v="C+"/>
    <s v="B"/>
    <s v="C+"/>
    <s v="C+"/>
    <s v="B+"/>
    <s v="B+"/>
    <s v="B"/>
  </r>
  <r>
    <x v="14"/>
    <x v="450"/>
    <x v="450"/>
    <n v="6.4000000000000003E-3"/>
    <n v="3.25"/>
    <n v="6492"/>
    <n v="97308"/>
    <n v="28.62"/>
    <s v="Emerging Markets Equities"/>
    <d v="2006-09-21T00:00:00"/>
    <n v="0.48"/>
    <d v="2015-12-24T00:00:00"/>
    <n v="0.48"/>
    <n v="1.6899999999999998E-2"/>
    <n v="-1.65"/>
    <n v="99"/>
    <n v="0.46460000000000001"/>
    <s v="B-"/>
    <s v="B"/>
    <s v="B+"/>
    <s v="B-"/>
    <s v="B-"/>
    <s v="B"/>
    <s v="B+"/>
  </r>
  <r>
    <x v="0"/>
    <x v="451"/>
    <x v="451"/>
    <n v="6.4000000000000003E-3"/>
    <n v="3"/>
    <m/>
    <n v="1400865"/>
    <n v="45.8"/>
    <s v="Large Cap Blend Equities"/>
    <d v="2007-05-08T00:00:00"/>
    <n v="0.62"/>
    <d v="2016-06-22T00:00:00"/>
    <n v="0.16"/>
    <n v="1.35E-2"/>
    <n v="1.1499999999999999"/>
    <n v="376"/>
    <n v="5.2200000000000003E-2"/>
    <s v="A"/>
    <s v="C+"/>
    <s v="B-"/>
    <s v="B"/>
    <s v="B"/>
    <s v="B"/>
    <s v="B"/>
  </r>
  <r>
    <x v="0"/>
    <x v="452"/>
    <x v="452"/>
    <n v="6.4000000000000003E-3"/>
    <n v="2.75"/>
    <m/>
    <n v="796670"/>
    <n v="41.78"/>
    <s v="Large Cap Value Equities"/>
    <d v="2007-05-08T00:00:00"/>
    <n v="0.78"/>
    <d v="2016-06-22T00:00:00"/>
    <n v="0.19"/>
    <n v="1.8700000000000001E-2"/>
    <n v="1.27"/>
    <n v="188"/>
    <n v="0.10100000000000001"/>
    <s v="A-"/>
    <s v="C+"/>
    <s v="C"/>
    <s v="C"/>
    <s v="B-"/>
    <s v="B"/>
    <s v="B-"/>
  </r>
  <r>
    <x v="14"/>
    <x v="453"/>
    <x v="453"/>
    <n v="6.4000000000000003E-3"/>
    <n v="2.5"/>
    <n v="3110"/>
    <n v="7791"/>
    <n v="22.44"/>
    <s v="Emerging Markets Equities"/>
    <d v="2010-04-12T00:00:00"/>
    <n v="0.27"/>
    <d v="2016-06-22T00:00:00"/>
    <n v="0.02"/>
    <n v="1.24E-2"/>
    <n v="-2.02"/>
    <n v="93"/>
    <n v="0.17510000000000001"/>
    <s v="C"/>
    <s v="B"/>
    <s v="B-"/>
    <s v="C"/>
    <s v="C+"/>
    <s v="B"/>
    <s v="C+"/>
  </r>
  <r>
    <x v="15"/>
    <x v="454"/>
    <x v="454"/>
    <n v="6.4999999999999997E-3"/>
    <s v="n/a"/>
    <n v="48380"/>
    <n v="25080"/>
    <n v="10.45"/>
    <s v="Precious Metals"/>
    <d v="2013-01-29T00:00:00"/>
    <n v="1.6"/>
    <d v="2016-08-18T00:00:00"/>
    <n v="0.17"/>
    <n v="0.15279999999999999"/>
    <n v="-1.04"/>
    <s v="n/a"/>
    <s v="n/a"/>
    <s v="B"/>
    <s v="B"/>
    <s v="n/a"/>
    <s v="A"/>
    <s v="n/a"/>
    <s v="n/a"/>
    <s v="n/a"/>
  </r>
  <r>
    <x v="14"/>
    <x v="455"/>
    <x v="455"/>
    <n v="6.4999999999999997E-3"/>
    <s v="n/a"/>
    <n v="2891"/>
    <n v="14482.5"/>
    <n v="19.18"/>
    <s v="Emerging Markets Equities"/>
    <d v="2012-08-15T00:00:00"/>
    <n v="0.56999999999999995"/>
    <d v="2015-12-29T00:00:00"/>
    <n v="0.56999999999999995"/>
    <n v="2.9600000000000001E-2"/>
    <n v="2.79"/>
    <n v="53"/>
    <n v="0.44209999999999999"/>
    <s v="n/a"/>
    <s v="B"/>
    <s v="n/a"/>
    <s v="n/a"/>
    <s v="n/a"/>
    <s v="n/a"/>
    <s v="n/a"/>
  </r>
  <r>
    <x v="14"/>
    <x v="456"/>
    <x v="456"/>
    <n v="6.4999999999999997E-3"/>
    <s v="n/a"/>
    <n v="1538"/>
    <n v="29840"/>
    <n v="37.56"/>
    <s v="Emerging Markets Equities"/>
    <d v="2015-12-08T00:00:00"/>
    <n v="0.13"/>
    <d v="2016-06-22T00:00:00"/>
    <n v="0.13"/>
    <n v="3.3999999999999998E-3"/>
    <n v="-2.0099999999999998"/>
    <n v="184"/>
    <n v="0.22470000000000001"/>
    <s v="n/a"/>
    <s v="B-"/>
    <s v="n/a"/>
    <s v="n/a"/>
    <s v="n/a"/>
    <s v="B+"/>
    <s v="n/a"/>
  </r>
  <r>
    <x v="14"/>
    <x v="457"/>
    <x v="457"/>
    <n v="6.4999999999999997E-3"/>
    <s v="n/a"/>
    <n v="1055"/>
    <n v="2902"/>
    <n v="29.06"/>
    <s v="Emerging Markets Equities"/>
    <d v="2016-04-05T00:00:00"/>
    <s v="n/a"/>
    <s v="n/a"/>
    <s v="n/a"/>
    <s v="n/a"/>
    <n v="2.6"/>
    <n v="3"/>
    <n v="0.94110000000000005"/>
    <s v="n/a"/>
    <s v="B-"/>
    <s v="n/a"/>
    <s v="n/a"/>
    <s v="n/a"/>
    <s v="n/a"/>
    <s v="n/a"/>
  </r>
  <r>
    <x v="1"/>
    <x v="458"/>
    <x v="458"/>
    <n v="6.4999999999999997E-3"/>
    <s v="n/a"/>
    <n v="782"/>
    <n v="2289"/>
    <n v="22.67"/>
    <s v="Global Real Estate"/>
    <d v="2014-09-29T00:00:00"/>
    <n v="0.68"/>
    <d v="2016-06-24T00:00:00"/>
    <n v="0.37"/>
    <n v="2.98E-2"/>
    <n v="-1.83"/>
    <n v="126"/>
    <n v="0.36230000000000001"/>
    <s v="n/a"/>
    <s v="C"/>
    <s v="n/a"/>
    <s v="n/a"/>
    <s v="n/a"/>
    <s v="n/a"/>
    <s v="n/a"/>
  </r>
  <r>
    <x v="14"/>
    <x v="459"/>
    <x v="459"/>
    <n v="6.4999999999999997E-3"/>
    <n v="3.75"/>
    <n v="44183"/>
    <n v="314700"/>
    <n v="41.96"/>
    <s v="Emerging Markets Equities"/>
    <d v="2008-05-12T00:00:00"/>
    <n v="1.03"/>
    <d v="2016-06-17T00:00:00"/>
    <n v="0.14000000000000001"/>
    <n v="2.46E-2"/>
    <n v="-1.46"/>
    <n v="1001"/>
    <n v="4.4900000000000002E-2"/>
    <s v="B+"/>
    <s v="B"/>
    <s v="A-"/>
    <s v="A"/>
    <s v="B+"/>
    <s v="A"/>
    <s v="A"/>
  </r>
  <r>
    <x v="14"/>
    <x v="460"/>
    <x v="460"/>
    <n v="6.4999999999999997E-3"/>
    <n v="3.75"/>
    <n v="33706"/>
    <n v="138685.9"/>
    <n v="19.739999999999998"/>
    <s v="Emerging Markets Equities"/>
    <d v="2011-06-09T00:00:00"/>
    <n v="0.44"/>
    <d v="2016-06-21T00:00:00"/>
    <n v="0.12"/>
    <n v="2.2100000000000002E-2"/>
    <n v="-1.1599999999999999"/>
    <n v="653"/>
    <n v="0.20979999999999999"/>
    <s v="B+"/>
    <s v="B-"/>
    <s v="A-"/>
    <s v="A"/>
    <s v="A-"/>
    <s v="A"/>
    <s v="A"/>
  </r>
  <r>
    <x v="14"/>
    <x v="461"/>
    <x v="461"/>
    <n v="6.4999999999999997E-3"/>
    <n v="3.5"/>
    <n v="15286"/>
    <n v="294777"/>
    <n v="46.92"/>
    <s v="Emerging Markets Equities"/>
    <d v="2012-09-28T00:00:00"/>
    <n v="1.1299999999999999"/>
    <d v="2016-06-20T00:00:00"/>
    <n v="0.26"/>
    <n v="2.4199999999999999E-2"/>
    <n v="-1.61"/>
    <n v="2298"/>
    <n v="0.12540000000000001"/>
    <s v="B+"/>
    <s v="B-"/>
    <s v="B+"/>
    <s v="A"/>
    <s v="B-"/>
    <s v="A"/>
    <s v="A-"/>
  </r>
  <r>
    <x v="6"/>
    <x v="462"/>
    <x v="462"/>
    <n v="6.4999999999999997E-3"/>
    <n v="3.5"/>
    <n v="1480"/>
    <n v="11814"/>
    <n v="19.52"/>
    <s v="Inverse Bonds"/>
    <d v="2011-03-23T00:00:00"/>
    <s v="n/a"/>
    <s v="n/a"/>
    <s v="n/a"/>
    <s v="n/a"/>
    <n v="1.77"/>
    <n v="4"/>
    <n v="1.171"/>
    <s v="B+"/>
    <s v="A"/>
    <s v="A"/>
    <s v="B"/>
    <s v="n/a"/>
    <s v="n/a"/>
    <s v="A-"/>
  </r>
  <r>
    <x v="10"/>
    <x v="462"/>
    <x v="462"/>
    <n v="6.4999999999999997E-3"/>
    <n v="3.5"/>
    <m/>
    <m/>
    <m/>
    <s v="Inverse Bonds"/>
    <d v="2011-03-23T00:00:00"/>
    <s v="n/a"/>
    <s v="n/a"/>
    <s v="n/a"/>
    <s v="n/a"/>
    <n v="1.77"/>
    <n v="4"/>
    <n v="1.171"/>
    <s v="B+"/>
    <s v="A"/>
    <s v="A"/>
    <s v="B"/>
    <s v="n/a"/>
    <s v="n/a"/>
    <s v="A-"/>
  </r>
  <r>
    <x v="14"/>
    <x v="463"/>
    <x v="463"/>
    <n v="6.4999999999999997E-3"/>
    <n v="3.25"/>
    <n v="3828"/>
    <n v="21330"/>
    <n v="21.33"/>
    <s v="Emerging Markets Equities"/>
    <d v="2015-02-26T00:00:00"/>
    <n v="0.42"/>
    <d v="2016-06-22T00:00:00"/>
    <n v="0.21"/>
    <n v="1.9900000000000001E-2"/>
    <n v="-1.69"/>
    <n v="334"/>
    <n v="9.5899999999999999E-2"/>
    <s v="C+"/>
    <s v="B-"/>
    <s v="B+"/>
    <s v="B-"/>
    <s v="B-"/>
    <s v="A-"/>
    <s v="B+"/>
  </r>
  <r>
    <x v="6"/>
    <x v="464"/>
    <x v="464"/>
    <n v="6.4999999999999997E-3"/>
    <n v="3.25"/>
    <n v="3310"/>
    <n v="1387"/>
    <n v="27.68"/>
    <s v="Inverse Bonds"/>
    <d v="2011-03-23T00:00:00"/>
    <s v="n/a"/>
    <s v="n/a"/>
    <s v="n/a"/>
    <s v="n/a"/>
    <n v="1.4"/>
    <n v="4"/>
    <n v="1.0374000000000001"/>
    <s v="C"/>
    <s v="A"/>
    <s v="B+"/>
    <s v="A-"/>
    <s v="n/a"/>
    <s v="n/a"/>
    <s v="B+"/>
  </r>
  <r>
    <x v="0"/>
    <x v="465"/>
    <x v="465"/>
    <n v="6.4999999999999997E-3"/>
    <n v="3.25"/>
    <m/>
    <n v="597619"/>
    <n v="49.33"/>
    <s v="Large Cap Growth Equities"/>
    <d v="2007-05-08T00:00:00"/>
    <n v="0.34"/>
    <d v="2016-06-22T00:00:00"/>
    <n v="0.1"/>
    <n v="6.7999999999999996E-3"/>
    <n v="1.1200000000000001"/>
    <n v="188"/>
    <n v="0.1024"/>
    <s v="A-"/>
    <s v="C+"/>
    <s v="B+"/>
    <s v="A"/>
    <s v="C+"/>
    <s v="B+"/>
    <s v="B+"/>
  </r>
  <r>
    <x v="0"/>
    <x v="466"/>
    <x v="466"/>
    <n v="6.4999999999999997E-3"/>
    <n v="3.25"/>
    <m/>
    <n v="61373.4"/>
    <n v="44.28"/>
    <s v="Large Cap Blend Equities"/>
    <d v="2013-06-24T00:00:00"/>
    <n v="1.86"/>
    <d v="2016-08-24T00:00:00"/>
    <n v="0.08"/>
    <n v="4.2500000000000003E-2"/>
    <n v="0.82"/>
    <n v="506"/>
    <n v="0.1789"/>
    <s v="B"/>
    <s v="C+"/>
    <s v="B+"/>
    <s v="A"/>
    <s v="A"/>
    <s v="B-"/>
    <s v="B+"/>
  </r>
  <r>
    <x v="8"/>
    <x v="464"/>
    <x v="464"/>
    <n v="6.4999999999999997E-3"/>
    <n v="3.25"/>
    <m/>
    <m/>
    <m/>
    <s v="Inverse Bonds"/>
    <d v="2011-03-23T00:00:00"/>
    <s v="n/a"/>
    <s v="n/a"/>
    <s v="n/a"/>
    <s v="n/a"/>
    <n v="1.4"/>
    <n v="4"/>
    <n v="1.0374000000000001"/>
    <s v="C"/>
    <s v="A"/>
    <s v="B+"/>
    <s v="A-"/>
    <s v="n/a"/>
    <s v="n/a"/>
    <s v="B+"/>
  </r>
  <r>
    <x v="14"/>
    <x v="467"/>
    <x v="467"/>
    <n v="6.4999999999999997E-3"/>
    <n v="3"/>
    <n v="1849"/>
    <n v="3505"/>
    <n v="13.96"/>
    <s v="Emerging Markets Equities"/>
    <d v="2015-03-17T00:00:00"/>
    <n v="0.8"/>
    <d v="2016-09-01T00:00:00"/>
    <n v="0.05"/>
    <n v="5.6899999999999999E-2"/>
    <n v="-1.69"/>
    <n v="57"/>
    <n v="0.29670000000000002"/>
    <s v="C"/>
    <s v="B-"/>
    <s v="n/a"/>
    <s v="B-"/>
    <s v="A+"/>
    <s v="B-"/>
    <s v="B"/>
  </r>
  <r>
    <x v="2"/>
    <x v="468"/>
    <x v="468"/>
    <n v="6.4999999999999997E-3"/>
    <n v="3"/>
    <m/>
    <n v="1407649"/>
    <n v="41.76"/>
    <s v="All Cap Equities"/>
    <d v="2007-03-01T00:00:00"/>
    <n v="0.16"/>
    <d v="2016-06-17T00:00:00"/>
    <n v="0.1"/>
    <n v="3.8999999999999998E-3"/>
    <n v="1.04"/>
    <n v="102"/>
    <n v="0.25950000000000001"/>
    <s v="A"/>
    <s v="B-"/>
    <s v="B"/>
    <s v="B+"/>
    <s v="C"/>
    <s v="B-"/>
    <s v="B"/>
  </r>
  <r>
    <x v="0"/>
    <x v="469"/>
    <x v="469"/>
    <n v="6.4999999999999997E-3"/>
    <n v="3"/>
    <m/>
    <n v="246937.5"/>
    <n v="39.44"/>
    <s v="Large Cap Value Equities"/>
    <d v="2006-07-06T00:00:00"/>
    <n v="0.57999999999999996"/>
    <d v="2016-06-22T00:00:00"/>
    <n v="0.14000000000000001"/>
    <n v="1.47E-2"/>
    <n v="0.91"/>
    <n v="51"/>
    <n v="0.2147"/>
    <s v="B-"/>
    <s v="C+"/>
    <s v="A"/>
    <s v="B"/>
    <s v="C+"/>
    <s v="n/a"/>
    <s v="B"/>
  </r>
  <r>
    <x v="14"/>
    <x v="470"/>
    <x v="470"/>
    <n v="6.4999999999999997E-3"/>
    <n v="2.5"/>
    <n v="223"/>
    <n v="2255"/>
    <n v="22.72"/>
    <s v="Emerging Markets Equities"/>
    <d v="2015-08-12T00:00:00"/>
    <n v="0.46"/>
    <d v="2016-06-21T00:00:00"/>
    <n v="0.19"/>
    <n v="2.0199999999999999E-2"/>
    <n v="4.33"/>
    <n v="121"/>
    <n v="0.36909999999999998"/>
    <s v="C"/>
    <s v="B-"/>
    <s v="n/a"/>
    <s v="n/a"/>
    <s v="C+"/>
    <s v="B"/>
    <s v="C+"/>
  </r>
  <r>
    <x v="12"/>
    <x v="471"/>
    <x v="471"/>
    <n v="6.4999999999999997E-3"/>
    <n v="2.25"/>
    <n v="880"/>
    <n v="1564.5"/>
    <n v="10.55"/>
    <s v="Energy Equities"/>
    <d v="2009-12-15T00:00:00"/>
    <n v="0.33"/>
    <d v="2015-12-29T00:00:00"/>
    <n v="0.33"/>
    <n v="3.15E-2"/>
    <n v="-2.7"/>
    <n v="38"/>
    <n v="0.67720000000000002"/>
    <s v="C"/>
    <s v="C+"/>
    <s v="B-"/>
    <s v="C"/>
    <s v="B+"/>
    <s v="C"/>
    <s v="C"/>
  </r>
  <r>
    <x v="0"/>
    <x v="472"/>
    <x v="472"/>
    <n v="6.4999999999999997E-3"/>
    <n v="2.25"/>
    <m/>
    <n v="17248"/>
    <n v="25.01"/>
    <s v="Large Cap Blend Equities"/>
    <d v="2014-08-01T00:00:00"/>
    <n v="0.18"/>
    <d v="2016-06-21T00:00:00"/>
    <n v="0.04"/>
    <n v="7.1999999999999998E-3"/>
    <n v="0.94"/>
    <n v="31"/>
    <n v="0.34439999999999998"/>
    <s v="B"/>
    <s v="C+"/>
    <s v="C"/>
    <s v="C+"/>
    <s v="C+"/>
    <s v="n/a"/>
    <s v="C"/>
  </r>
  <r>
    <x v="4"/>
    <x v="473"/>
    <x v="473"/>
    <n v="6.6E-3"/>
    <s v="n/a"/>
    <m/>
    <n v="1193"/>
    <n v="23.6"/>
    <s v="Small Cap Blend Equities"/>
    <d v="2015-01-20T00:00:00"/>
    <n v="0.28000000000000003"/>
    <d v="2016-03-18T00:00:00"/>
    <n v="0.28000000000000003"/>
    <n v="1.17E-2"/>
    <n v="-8.33"/>
    <s v="n/a"/>
    <s v="n/a"/>
    <s v="n/a"/>
    <s v="C+"/>
    <s v="n/a"/>
    <s v="n/a"/>
    <s v="n/a"/>
    <s v="n/a"/>
    <s v="n/a"/>
  </r>
  <r>
    <x v="2"/>
    <x v="474"/>
    <x v="474"/>
    <n v="6.6E-3"/>
    <n v="3"/>
    <m/>
    <n v="213282"/>
    <n v="41.79"/>
    <s v="All Cap Equities"/>
    <d v="2006-12-15T00:00:00"/>
    <n v="1"/>
    <d v="2015-12-24T00:00:00"/>
    <n v="1"/>
    <n v="2.4E-2"/>
    <n v="-1.2"/>
    <n v="60"/>
    <n v="0.5847"/>
    <s v="A-"/>
    <s v="B-"/>
    <s v="C"/>
    <s v="C+"/>
    <s v="A"/>
    <s v="C"/>
    <s v="B"/>
  </r>
  <r>
    <x v="2"/>
    <x v="475"/>
    <x v="475"/>
    <n v="6.6E-3"/>
    <n v="2.75"/>
    <m/>
    <n v="139590"/>
    <n v="51.6"/>
    <s v="Mid Cap Blend Equities"/>
    <d v="2007-04-02T00:00:00"/>
    <n v="0.65"/>
    <d v="2015-12-24T00:00:00"/>
    <n v="0.66"/>
    <n v="1.2699999999999999E-2"/>
    <n v="1.1399999999999999"/>
    <n v="100"/>
    <n v="0.2155"/>
    <s v="B-"/>
    <s v="C"/>
    <s v="C+"/>
    <s v="A+"/>
    <s v="B+"/>
    <s v="C"/>
    <s v="B-"/>
  </r>
  <r>
    <x v="0"/>
    <x v="476"/>
    <x v="476"/>
    <n v="6.6E-3"/>
    <n v="2.25"/>
    <m/>
    <n v="1292"/>
    <n v="26.77"/>
    <s v="Large Cap Blend Equities"/>
    <d v="2015-01-20T00:00:00"/>
    <n v="0.27"/>
    <d v="2016-06-17T00:00:00"/>
    <n v="0.02"/>
    <n v="1.03E-2"/>
    <n v="-6.01"/>
    <s v="n/a"/>
    <s v="n/a"/>
    <s v="C"/>
    <s v="C"/>
    <s v="C"/>
    <s v="C"/>
    <s v="B-"/>
    <s v="n/a"/>
    <s v="C"/>
  </r>
  <r>
    <x v="14"/>
    <x v="477"/>
    <x v="477"/>
    <n v="6.7000000000000002E-3"/>
    <n v="3.5"/>
    <n v="74885484"/>
    <n v="30639872"/>
    <n v="36.14"/>
    <s v="Emerging Markets Equities"/>
    <d v="2003-04-07T00:00:00"/>
    <n v="0.77"/>
    <d v="2016-06-22T00:00:00"/>
    <n v="0.27"/>
    <n v="2.1000000000000001E-2"/>
    <n v="-1.72"/>
    <n v="844"/>
    <n v="0.21709999999999999"/>
    <s v="A+"/>
    <s v="B-"/>
    <s v="B"/>
    <s v="B"/>
    <s v="B"/>
    <s v="A"/>
    <s v="A-"/>
  </r>
  <r>
    <x v="12"/>
    <x v="478"/>
    <x v="478"/>
    <n v="6.7000000000000002E-3"/>
    <n v="2.75"/>
    <n v="1079808"/>
    <n v="1452759"/>
    <n v="14.38"/>
    <s v="Energy Equities"/>
    <d v="2007-05-08T00:00:00"/>
    <n v="0.24"/>
    <d v="2016-06-22T00:00:00"/>
    <n v="0.06"/>
    <n v="1.6299999999999999E-2"/>
    <n v="-2.97"/>
    <n v="55"/>
    <n v="0.33389999999999997"/>
    <s v="A-"/>
    <s v="C"/>
    <s v="B+"/>
    <s v="B-"/>
    <s v="B-"/>
    <s v="B+"/>
    <s v="B-"/>
  </r>
  <r>
    <x v="4"/>
    <x v="479"/>
    <x v="479"/>
    <n v="6.7000000000000002E-3"/>
    <n v="2.75"/>
    <n v="46297"/>
    <n v="434160"/>
    <n v="48.14"/>
    <s v="Small Cap Blend Equities"/>
    <d v="2007-05-08T00:00:00"/>
    <n v="0.36"/>
    <d v="2016-06-22T00:00:00"/>
    <n v="0.08"/>
    <n v="7.4000000000000003E-3"/>
    <n v="1.4"/>
    <n v="526"/>
    <n v="3.9899999999999998E-2"/>
    <s v="A-"/>
    <s v="C"/>
    <s v="A"/>
    <s v="C+"/>
    <s v="C+"/>
    <s v="B-"/>
    <s v="B-"/>
  </r>
  <r>
    <x v="2"/>
    <x v="480"/>
    <x v="480"/>
    <n v="6.7000000000000002E-3"/>
    <n v="2.25"/>
    <m/>
    <n v="630374"/>
    <n v="51.61"/>
    <s v="Mid Cap Blend Equities"/>
    <d v="2007-05-08T00:00:00"/>
    <n v="0.52"/>
    <d v="2016-06-22T00:00:00"/>
    <n v="0.15"/>
    <n v="0.01"/>
    <n v="1.3"/>
    <n v="451"/>
    <n v="5.1499999999999997E-2"/>
    <s v="B+"/>
    <s v="C"/>
    <s v="B-"/>
    <s v="C"/>
    <s v="C"/>
    <s v="B-"/>
    <s v="C"/>
  </r>
  <r>
    <x v="4"/>
    <x v="481"/>
    <x v="481"/>
    <n v="6.7999999999999996E-3"/>
    <s v="n/a"/>
    <n v="5544"/>
    <n v="29818"/>
    <n v="34.9"/>
    <s v="Small Cap Blend Equities"/>
    <d v="2014-07-01T00:00:00"/>
    <n v="0.32"/>
    <d v="2016-09-07T00:00:00"/>
    <n v="0.09"/>
    <n v="8.9999999999999993E-3"/>
    <n v="1.06"/>
    <n v="496"/>
    <n v="3.9100000000000003E-2"/>
    <s v="n/a"/>
    <s v="C"/>
    <s v="n/a"/>
    <s v="n/a"/>
    <s v="n/a"/>
    <s v="n/a"/>
    <s v="n/a"/>
  </r>
  <r>
    <x v="0"/>
    <x v="482"/>
    <x v="482"/>
    <n v="6.7999999999999996E-3"/>
    <s v="n/a"/>
    <m/>
    <n v="3108"/>
    <n v="15.57"/>
    <s v="Large Cap Growth Equities"/>
    <d v="2016-05-04T00:00:00"/>
    <s v="n/a"/>
    <s v="n/a"/>
    <s v="n/a"/>
    <s v="n/a"/>
    <n v="0.98"/>
    <n v="74"/>
    <n v="0.33200000000000002"/>
    <s v="n/a"/>
    <s v="C+"/>
    <s v="n/a"/>
    <s v="n/a"/>
    <s v="n/a"/>
    <s v="n/a"/>
    <s v="n/a"/>
  </r>
  <r>
    <x v="0"/>
    <x v="483"/>
    <x v="483"/>
    <n v="6.7999999999999996E-3"/>
    <s v="n/a"/>
    <m/>
    <n v="1622"/>
    <n v="16.34"/>
    <s v="Health &amp; Biotech Equities"/>
    <d v="2016-05-09T00:00:00"/>
    <s v="n/a"/>
    <s v="n/a"/>
    <s v="n/a"/>
    <s v="n/a"/>
    <s v="n/a"/>
    <n v="101"/>
    <n v="0.3125"/>
    <s v="n/a"/>
    <s v="C+"/>
    <s v="n/a"/>
    <s v="n/a"/>
    <s v="n/a"/>
    <s v="n/a"/>
    <s v="n/a"/>
  </r>
  <r>
    <x v="14"/>
    <x v="484"/>
    <x v="484"/>
    <n v="6.7999999999999996E-3"/>
    <n v="3.25"/>
    <n v="73934"/>
    <n v="172000"/>
    <n v="21.5"/>
    <s v="Emerging Markets Equities"/>
    <d v="2014-09-23T00:00:00"/>
    <n v="0.48"/>
    <d v="2016-07-06T00:00:00"/>
    <n v="0.18"/>
    <n v="2.24E-2"/>
    <n v="-1.31"/>
    <n v="18"/>
    <n v="1.0034000000000001"/>
    <s v="A-"/>
    <s v="B-"/>
    <s v="B+"/>
    <s v="A-"/>
    <s v="B-"/>
    <s v="C"/>
    <s v="B+"/>
  </r>
  <r>
    <x v="0"/>
    <x v="485"/>
    <x v="485"/>
    <n v="6.7999999999999996E-3"/>
    <n v="3.25"/>
    <m/>
    <n v="1369130.5"/>
    <n v="46.33"/>
    <s v="All Cap Equities"/>
    <d v="2006-12-20T00:00:00"/>
    <n v="0.63"/>
    <d v="2016-06-17T00:00:00"/>
    <n v="0.21"/>
    <n v="1.35E-2"/>
    <n v="1.1399999999999999"/>
    <n v="229"/>
    <n v="0.34329999999999999"/>
    <s v="A"/>
    <s v="B-"/>
    <s v="B-"/>
    <s v="B"/>
    <s v="B"/>
    <s v="B+"/>
    <s v="B+"/>
  </r>
  <r>
    <x v="14"/>
    <x v="486"/>
    <x v="486"/>
    <n v="6.7999999999999996E-3"/>
    <n v="2.75"/>
    <n v="260"/>
    <n v="2188"/>
    <n v="22"/>
    <s v="Emerging Markets Equities"/>
    <d v="2015-02-12T00:00:00"/>
    <n v="1.1399999999999999"/>
    <d v="2016-06-15T00:00:00"/>
    <n v="0.86"/>
    <n v="5.21E-2"/>
    <n v="-0.59"/>
    <n v="159"/>
    <n v="0.37919999999999998"/>
    <s v="C"/>
    <s v="B-"/>
    <s v="C+"/>
    <s v="n/a"/>
    <s v="B-"/>
    <s v="A-"/>
    <s v="B-"/>
  </r>
  <r>
    <x v="5"/>
    <x v="487"/>
    <x v="487"/>
    <n v="6.8999999999999999E-3"/>
    <s v="n/a"/>
    <n v="603"/>
    <n v="12990"/>
    <n v="22"/>
    <s v="Foreign Large Cap Equities"/>
    <d v="2015-06-01T00:00:00"/>
    <n v="0.52"/>
    <d v="2016-06-23T00:00:00"/>
    <n v="0.24"/>
    <n v="2.4E-2"/>
    <n v="-4.7"/>
    <n v="169"/>
    <n v="0.21790000000000001"/>
    <s v="C"/>
    <s v="C+"/>
    <s v="n/a"/>
    <s v="n/a"/>
    <s v="C+"/>
    <s v="n/a"/>
    <s v="n/a"/>
  </r>
  <r>
    <x v="14"/>
    <x v="488"/>
    <x v="488"/>
    <n v="6.8999999999999999E-3"/>
    <s v="n/a"/>
    <m/>
    <m/>
    <m/>
    <s v="Emerging Markets Equities"/>
    <d v="2016-07-14T00:00:00"/>
    <s v="n/a"/>
    <s v="n/a"/>
    <s v="n/a"/>
    <s v="n/a"/>
    <s v="n/a"/>
    <n v="103"/>
    <n v="0.12"/>
    <s v="n/a"/>
    <s v="C+"/>
    <s v="n/a"/>
    <s v="n/a"/>
    <s v="n/a"/>
    <s v="n/a"/>
    <s v="n/a"/>
  </r>
  <r>
    <x v="14"/>
    <x v="489"/>
    <x v="489"/>
    <n v="6.8999999999999999E-3"/>
    <n v="3.5"/>
    <n v="29700"/>
    <n v="119672"/>
    <n v="42.77"/>
    <s v="Emerging Markets Equities"/>
    <d v="2011-08-18T00:00:00"/>
    <n v="1.05"/>
    <d v="2016-06-22T00:00:00"/>
    <n v="0.46"/>
    <n v="2.4500000000000001E-2"/>
    <n v="-1.48"/>
    <n v="1042"/>
    <n v="3.7100000000000001E-2"/>
    <s v="B+"/>
    <s v="C+"/>
    <s v="A-"/>
    <s v="A"/>
    <s v="B-"/>
    <s v="A"/>
    <s v="A-"/>
  </r>
  <r>
    <x v="1"/>
    <x v="490"/>
    <x v="490"/>
    <n v="6.8999999999999999E-3"/>
    <n v="3.5"/>
    <n v="22105"/>
    <n v="83297"/>
    <n v="26.96"/>
    <s v="Real Estate"/>
    <d v="2011-06-14T00:00:00"/>
    <n v="1.47"/>
    <d v="2016-06-22T00:00:00"/>
    <n v="0.37"/>
    <n v="5.4899999999999997E-2"/>
    <n v="1.73"/>
    <n v="71"/>
    <n v="0.29730000000000001"/>
    <s v="B"/>
    <s v="C+"/>
    <s v="A"/>
    <s v="B-"/>
    <s v="A"/>
    <s v="B+"/>
    <s v="A-"/>
  </r>
  <r>
    <x v="14"/>
    <x v="491"/>
    <x v="491"/>
    <n v="6.8999999999999999E-3"/>
    <n v="3.25"/>
    <n v="15095"/>
    <n v="182902"/>
    <n v="33.380000000000003"/>
    <s v="Emerging Markets Equities"/>
    <d v="2007-11-12T00:00:00"/>
    <n v="0.93"/>
    <d v="2016-06-22T00:00:00"/>
    <n v="0.19"/>
    <n v="2.76E-2"/>
    <n v="-1.65"/>
    <n v="305"/>
    <n v="0.3256"/>
    <s v="B"/>
    <s v="C+"/>
    <s v="B-"/>
    <s v="B"/>
    <s v="A-"/>
    <s v="A-"/>
    <s v="B+"/>
  </r>
  <r>
    <x v="0"/>
    <x v="492"/>
    <x v="492"/>
    <n v="7.0000000000000001E-3"/>
    <s v="n/a"/>
    <m/>
    <n v="106280"/>
    <n v="26.57"/>
    <s v="Large Cap Value Equities"/>
    <d v="2014-09-16T00:00:00"/>
    <s v="n/a"/>
    <s v="n/a"/>
    <s v="n/a"/>
    <s v="n/a"/>
    <n v="-2.66"/>
    <s v="n/a"/>
    <s v="n/a"/>
    <s v="C+"/>
    <s v="C+"/>
    <s v="n/a"/>
    <s v="A"/>
    <s v="n/a"/>
    <s v="n/a"/>
    <s v="n/a"/>
  </r>
  <r>
    <x v="2"/>
    <x v="493"/>
    <x v="493"/>
    <n v="7.0000000000000001E-3"/>
    <s v="n/a"/>
    <m/>
    <n v="18211.5"/>
    <n v="19.100000000000001"/>
    <s v="Industrials Equities"/>
    <d v="2014-03-10T00:00:00"/>
    <n v="0.06"/>
    <d v="2015-12-23T00:00:00"/>
    <n v="0.05"/>
    <n v="3.3E-3"/>
    <n v="1.46"/>
    <n v="42"/>
    <n v="0.33189999999999997"/>
    <s v="n/a"/>
    <s v="C+"/>
    <s v="n/a"/>
    <s v="n/a"/>
    <s v="n/a"/>
    <s v="n/a"/>
    <s v="n/a"/>
  </r>
  <r>
    <x v="0"/>
    <x v="494"/>
    <x v="494"/>
    <n v="7.0000000000000001E-3"/>
    <s v="n/a"/>
    <m/>
    <n v="6793.5"/>
    <n v="19.41"/>
    <s v="Large Cap Blend Equities"/>
    <d v="2016-08-25T00:00:00"/>
    <s v="n/a"/>
    <s v="n/a"/>
    <s v="n/a"/>
    <s v="n/a"/>
    <s v="n/a"/>
    <n v="71"/>
    <n v="0.30640000000000001"/>
    <s v="n/a"/>
    <s v="C"/>
    <s v="n/a"/>
    <s v="n/a"/>
    <s v="n/a"/>
    <s v="n/a"/>
    <s v="n/a"/>
  </r>
  <r>
    <x v="9"/>
    <x v="495"/>
    <x v="495"/>
    <n v="7.0000000000000001E-3"/>
    <n v="3.25"/>
    <n v="599329"/>
    <n v="2417257.6"/>
    <n v="26.6"/>
    <s v="Large Cap Value Equities"/>
    <d v="2003-08-19T00:00:00"/>
    <n v="0.56999999999999995"/>
    <d v="2016-06-22T00:00:00"/>
    <n v="0.15"/>
    <n v="2.1399999999999999E-2"/>
    <n v="1.04"/>
    <n v="197"/>
    <n v="5.3199999999999997E-2"/>
    <s v="A-"/>
    <s v="C+"/>
    <s v="A-"/>
    <s v="B+"/>
    <s v="B+"/>
    <s v="B"/>
    <s v="B+"/>
  </r>
  <r>
    <x v="14"/>
    <x v="496"/>
    <x v="496"/>
    <n v="7.0000000000000001E-3"/>
    <n v="3.25"/>
    <n v="974"/>
    <n v="11432"/>
    <n v="28.34"/>
    <s v="Emerging Markets Equities"/>
    <d v="2010-12-08T00:00:00"/>
    <n v="0.55000000000000004"/>
    <d v="2016-06-17T00:00:00"/>
    <n v="0.28000000000000003"/>
    <n v="1.9400000000000001E-2"/>
    <n v="1.31"/>
    <n v="346"/>
    <n v="0.19950000000000001"/>
    <s v="C+"/>
    <s v="C+"/>
    <s v="B"/>
    <s v="A-"/>
    <s v="B-"/>
    <s v="A-"/>
    <s v="B+"/>
  </r>
  <r>
    <x v="0"/>
    <x v="495"/>
    <x v="495"/>
    <n v="7.0000000000000001E-3"/>
    <n v="3.25"/>
    <m/>
    <n v="2417257.6"/>
    <n v="26.6"/>
    <s v="Large Cap Value Equities"/>
    <d v="2003-08-19T00:00:00"/>
    <n v="0.56999999999999995"/>
    <d v="2016-06-22T00:00:00"/>
    <n v="0.15"/>
    <n v="2.1399999999999999E-2"/>
    <n v="1.04"/>
    <n v="197"/>
    <n v="5.3199999999999997E-2"/>
    <s v="A-"/>
    <s v="C+"/>
    <s v="A-"/>
    <s v="B+"/>
    <s v="B+"/>
    <s v="B"/>
    <s v="B+"/>
  </r>
  <r>
    <x v="2"/>
    <x v="497"/>
    <x v="497"/>
    <n v="7.0000000000000001E-3"/>
    <n v="2.75"/>
    <m/>
    <n v="94085"/>
    <n v="30.37"/>
    <s v="Mid Cap Growth Equities"/>
    <d v="2011-04-19T00:00:00"/>
    <n v="0.09"/>
    <d v="2016-06-22T00:00:00"/>
    <n v="0.03"/>
    <n v="3.0000000000000001E-3"/>
    <n v="1.28"/>
    <n v="226"/>
    <n v="8.5800000000000001E-2"/>
    <s v="B"/>
    <s v="C+"/>
    <s v="C"/>
    <s v="C+"/>
    <s v="A+"/>
    <s v="B-"/>
    <s v="B-"/>
  </r>
  <r>
    <x v="2"/>
    <x v="498"/>
    <x v="498"/>
    <n v="7.0000000000000001E-3"/>
    <n v="2.75"/>
    <m/>
    <n v="51720.3"/>
    <n v="19.93"/>
    <s v="All Cap Equities"/>
    <d v="2003-06-12T00:00:00"/>
    <n v="0.08"/>
    <d v="2016-06-22T00:00:00"/>
    <n v="0.05"/>
    <n v="4.0000000000000001E-3"/>
    <n v="1.23"/>
    <n v="101"/>
    <n v="0.1142"/>
    <s v="B-"/>
    <s v="B-"/>
    <s v="C+"/>
    <s v="B"/>
    <s v="C"/>
    <s v="B-"/>
    <s v="B-"/>
  </r>
  <r>
    <x v="2"/>
    <x v="499"/>
    <x v="499"/>
    <n v="7.0000000000000001E-3"/>
    <n v="2.75"/>
    <m/>
    <n v="8981"/>
    <n v="25.9"/>
    <s v="All Cap Equities"/>
    <d v="2006-12-05T00:00:00"/>
    <n v="0.25"/>
    <d v="2016-06-22T00:00:00"/>
    <n v="0.06"/>
    <n v="9.7000000000000003E-3"/>
    <n v="-2.11"/>
    <n v="1201"/>
    <n v="4.8000000000000001E-2"/>
    <s v="C+"/>
    <s v="C+"/>
    <s v="C+"/>
    <s v="B-"/>
    <s v="B-"/>
    <s v="A-"/>
    <s v="B-"/>
  </r>
  <r>
    <x v="4"/>
    <x v="500"/>
    <x v="500"/>
    <n v="7.0000000000000001E-3"/>
    <n v="2.5"/>
    <n v="17094"/>
    <n v="60310"/>
    <n v="32.659999999999997"/>
    <s v="Small Cap Growth Equities"/>
    <d v="2011-04-19T00:00:00"/>
    <n v="7.0000000000000007E-2"/>
    <d v="2016-06-22T00:00:00"/>
    <n v="0.02"/>
    <n v="2.2000000000000001E-3"/>
    <n v="1.28"/>
    <n v="263"/>
    <n v="7.6499999999999999E-2"/>
    <s v="A-"/>
    <s v="C+"/>
    <s v="C"/>
    <s v="B+"/>
    <s v="C"/>
    <s v="C+"/>
    <s v="C+"/>
  </r>
  <r>
    <x v="14"/>
    <x v="501"/>
    <x v="501"/>
    <n v="7.0000000000000001E-3"/>
    <n v="2.5"/>
    <n v="5185"/>
    <n v="32117.3"/>
    <n v="25.59"/>
    <s v="Emerging Markets Equities"/>
    <d v="2015-11-09T00:00:00"/>
    <n v="0.64"/>
    <d v="2016-06-27T00:00:00"/>
    <n v="0.14000000000000001"/>
    <n v="2.5399999999999999E-2"/>
    <n v="-1.0900000000000001"/>
    <n v="2"/>
    <n v="0.99990000000000001"/>
    <s v="B-"/>
    <s v="C+"/>
    <s v="n/a"/>
    <s v="n/a"/>
    <s v="B-"/>
    <s v="C"/>
    <s v="C+"/>
  </r>
  <r>
    <x v="14"/>
    <x v="502"/>
    <x v="502"/>
    <n v="7.0000000000000001E-3"/>
    <n v="2.5"/>
    <n v="1848"/>
    <n v="4577.5"/>
    <n v="18.28"/>
    <s v="Emerging Markets Equities"/>
    <d v="2012-10-16T00:00:00"/>
    <n v="0.26"/>
    <d v="2015-12-29T00:00:00"/>
    <n v="0.26"/>
    <n v="1.41E-2"/>
    <n v="-2.89"/>
    <n v="120"/>
    <n v="0.14430000000000001"/>
    <s v="C"/>
    <s v="C+"/>
    <s v="B-"/>
    <s v="C"/>
    <s v="C+"/>
    <s v="B"/>
    <s v="C+"/>
  </r>
  <r>
    <x v="0"/>
    <x v="503"/>
    <x v="503"/>
    <n v="7.0000000000000001E-3"/>
    <n v="2.5"/>
    <m/>
    <n v="1301.5"/>
    <n v="26"/>
    <s v="Large Cap Growth Equities"/>
    <d v="2014-10-02T00:00:00"/>
    <n v="0.32"/>
    <d v="2016-06-14T00:00:00"/>
    <n v="0.08"/>
    <n v="1.21E-2"/>
    <n v="2.5099999999999998"/>
    <n v="322"/>
    <n v="0.2949"/>
    <s v="C"/>
    <s v="C"/>
    <s v="C"/>
    <s v="C"/>
    <s v="B+"/>
    <s v="A-"/>
    <s v="C+"/>
  </r>
  <r>
    <x v="0"/>
    <x v="504"/>
    <x v="504"/>
    <n v="7.1000000000000004E-3"/>
    <s v="n/a"/>
    <m/>
    <n v="44025"/>
    <n v="29.34"/>
    <s v="Volatility Hedged Equity"/>
    <d v="2013-06-21T00:00:00"/>
    <n v="0.49"/>
    <d v="2016-06-22T00:00:00"/>
    <n v="0.16"/>
    <n v="1.67E-2"/>
    <n v="1.02"/>
    <n v="18"/>
    <n v="1.0322"/>
    <s v="n/a"/>
    <s v="B+"/>
    <s v="n/a"/>
    <s v="n/a"/>
    <s v="n/a"/>
    <s v="n/a"/>
    <s v="n/a"/>
  </r>
  <r>
    <x v="0"/>
    <x v="505"/>
    <x v="505"/>
    <n v="7.1000000000000004E-3"/>
    <s v="n/a"/>
    <m/>
    <n v="14883"/>
    <n v="27.05"/>
    <s v="Volatility Hedged Equity"/>
    <d v="2013-06-21T00:00:00"/>
    <n v="0.46"/>
    <d v="2016-06-22T00:00:00"/>
    <n v="0.12"/>
    <n v="1.6899999999999998E-2"/>
    <n v="0.78"/>
    <n v="12"/>
    <n v="1.1247"/>
    <s v="n/a"/>
    <s v="B"/>
    <s v="n/a"/>
    <s v="n/a"/>
    <s v="n/a"/>
    <s v="n/a"/>
    <s v="n/a"/>
  </r>
  <r>
    <x v="12"/>
    <x v="506"/>
    <x v="506"/>
    <n v="7.1000000000000004E-3"/>
    <n v="2.5"/>
    <n v="11188"/>
    <n v="29217.4"/>
    <n v="8.35"/>
    <s v="Energy Equities"/>
    <d v="2007-07-03T00:00:00"/>
    <n v="0.27"/>
    <d v="2016-06-24T00:00:00"/>
    <n v="7.0000000000000007E-2"/>
    <n v="3.2399999999999998E-2"/>
    <n v="-2.12"/>
    <n v="31"/>
    <n v="0.52110000000000001"/>
    <s v="B-"/>
    <s v="C"/>
    <s v="C+"/>
    <s v="B+"/>
    <s v="A"/>
    <s v="B-"/>
    <s v="C+"/>
  </r>
  <r>
    <x v="1"/>
    <x v="507"/>
    <x v="507"/>
    <n v="7.1000000000000004E-3"/>
    <n v="2.25"/>
    <n v="51095"/>
    <n v="44943.6"/>
    <n v="22.42"/>
    <s v="Global Real Estate"/>
    <d v="2007-12-18T00:00:00"/>
    <n v="0.97"/>
    <d v="2015-12-24T00:00:00"/>
    <n v="0.97"/>
    <n v="4.3400000000000001E-2"/>
    <n v="-1.68"/>
    <n v="56"/>
    <n v="0.50929999999999997"/>
    <s v="A-"/>
    <s v="C"/>
    <s v="B-"/>
    <s v="C+"/>
    <s v="C+"/>
    <s v="C"/>
    <s v="C"/>
  </r>
  <r>
    <x v="2"/>
    <x v="508"/>
    <x v="508"/>
    <n v="7.3000000000000001E-3"/>
    <n v="2.75"/>
    <m/>
    <n v="47866.5"/>
    <n v="28.96"/>
    <s v="Mid Cap Value Equities"/>
    <d v="2011-04-19T00:00:00"/>
    <n v="0.42"/>
    <d v="2016-06-22T00:00:00"/>
    <n v="0.12"/>
    <n v="1.43E-2"/>
    <n v="1.44"/>
    <n v="226"/>
    <n v="9.8000000000000004E-2"/>
    <s v="A-"/>
    <s v="C+"/>
    <s v="A-"/>
    <s v="B-"/>
    <s v="C"/>
    <s v="C+"/>
    <s v="B-"/>
  </r>
  <r>
    <x v="5"/>
    <x v="509"/>
    <x v="509"/>
    <n v="7.4999999999999997E-3"/>
    <s v="n/a"/>
    <n v="18615"/>
    <n v="47628"/>
    <n v="26.45"/>
    <s v="Foreign Large Cap Equities"/>
    <d v="2015-07-08T00:00:00"/>
    <n v="0.06"/>
    <d v="2015-12-16T00:00:00"/>
    <n v="0.06"/>
    <n v="2.2000000000000001E-3"/>
    <n v="0.96"/>
    <n v="351"/>
    <n v="6.8000000000000005E-2"/>
    <s v="C+"/>
    <s v="C"/>
    <s v="n/a"/>
    <s v="n/a"/>
    <s v="C"/>
    <s v="n/a"/>
    <s v="n/a"/>
  </r>
  <r>
    <x v="6"/>
    <x v="510"/>
    <x v="510"/>
    <n v="7.4999999999999997E-3"/>
    <s v="n/a"/>
    <n v="1723"/>
    <n v="4923.5"/>
    <n v="69.64"/>
    <s v="Government Bonds"/>
    <d v="2011-07-12T00:00:00"/>
    <s v="n/a"/>
    <s v="n/a"/>
    <s v="n/a"/>
    <s v="n/a"/>
    <n v="-3"/>
    <s v="n/a"/>
    <s v="n/a"/>
    <s v="n/a"/>
    <s v="C"/>
    <s v="n/a"/>
    <s v="n/a"/>
    <s v="n/a"/>
    <s v="n/a"/>
    <s v="n/a"/>
  </r>
  <r>
    <x v="6"/>
    <x v="511"/>
    <x v="511"/>
    <n v="7.4999999999999997E-3"/>
    <s v="n/a"/>
    <n v="233"/>
    <n v="3905.7"/>
    <n v="66.31"/>
    <s v="Government Bonds"/>
    <d v="2010-08-09T00:00:00"/>
    <s v="n/a"/>
    <s v="n/a"/>
    <s v="n/a"/>
    <s v="n/a"/>
    <n v="-2.06"/>
    <s v="n/a"/>
    <s v="n/a"/>
    <s v="n/a"/>
    <s v="C+"/>
    <s v="n/a"/>
    <s v="n/a"/>
    <s v="n/a"/>
    <s v="n/a"/>
    <s v="n/a"/>
  </r>
  <r>
    <x v="0"/>
    <x v="512"/>
    <x v="512"/>
    <n v="7.4999999999999997E-3"/>
    <s v="n/a"/>
    <m/>
    <n v="2477.6"/>
    <n v="24.33"/>
    <s v="Large Cap Blend Equities"/>
    <d v="2016-04-01T00:00:00"/>
    <s v="n/a"/>
    <s v="n/a"/>
    <s v="n/a"/>
    <s v="n/a"/>
    <n v="1.1299999999999999"/>
    <n v="99"/>
    <n v="0.63690000000000002"/>
    <s v="n/a"/>
    <s v="C"/>
    <s v="n/a"/>
    <s v="n/a"/>
    <s v="n/a"/>
    <s v="n/a"/>
    <s v="n/a"/>
  </r>
  <r>
    <x v="8"/>
    <x v="510"/>
    <x v="510"/>
    <n v="7.4999999999999997E-3"/>
    <s v="n/a"/>
    <m/>
    <m/>
    <m/>
    <s v="Government Bonds"/>
    <d v="2011-07-12T00:00:00"/>
    <s v="n/a"/>
    <s v="n/a"/>
    <s v="n/a"/>
    <s v="n/a"/>
    <n v="-3"/>
    <s v="n/a"/>
    <s v="n/a"/>
    <s v="n/a"/>
    <s v="C"/>
    <s v="n/a"/>
    <s v="n/a"/>
    <s v="n/a"/>
    <s v="n/a"/>
    <s v="n/a"/>
  </r>
  <r>
    <x v="7"/>
    <x v="511"/>
    <x v="511"/>
    <n v="7.4999999999999997E-3"/>
    <s v="n/a"/>
    <m/>
    <m/>
    <m/>
    <s v="Government Bonds"/>
    <d v="2010-08-09T00:00:00"/>
    <s v="n/a"/>
    <s v="n/a"/>
    <s v="n/a"/>
    <s v="n/a"/>
    <n v="-2.06"/>
    <s v="n/a"/>
    <s v="n/a"/>
    <s v="n/a"/>
    <s v="C+"/>
    <s v="n/a"/>
    <s v="n/a"/>
    <s v="n/a"/>
    <s v="n/a"/>
    <s v="n/a"/>
  </r>
  <r>
    <x v="15"/>
    <x v="513"/>
    <x v="513"/>
    <n v="7.4999999999999997E-3"/>
    <n v="3.75"/>
    <n v="169463"/>
    <n v="39833.699999999997"/>
    <n v="5.28"/>
    <s v="Leveraged Commodities"/>
    <d v="2008-02-27T00:00:00"/>
    <s v="n/a"/>
    <s v="n/a"/>
    <s v="n/a"/>
    <n v="0"/>
    <n v="2.41"/>
    <s v="n/a"/>
    <s v="n/a"/>
    <s v="A-"/>
    <s v="A"/>
    <s v="A"/>
    <s v="A"/>
    <s v="n/a"/>
    <s v="n/a"/>
    <s v="A"/>
  </r>
  <r>
    <x v="15"/>
    <x v="514"/>
    <x v="514"/>
    <n v="7.4999999999999997E-3"/>
    <n v="3.75"/>
    <n v="53686"/>
    <n v="19295"/>
    <n v="13.41"/>
    <s v="Inverse Commodities"/>
    <d v="2008-02-27T00:00:00"/>
    <s v="n/a"/>
    <s v="n/a"/>
    <s v="n/a"/>
    <n v="0"/>
    <n v="2.15"/>
    <s v="n/a"/>
    <s v="n/a"/>
    <s v="A+"/>
    <s v="C+"/>
    <s v="A+"/>
    <s v="A+"/>
    <s v="n/a"/>
    <s v="n/a"/>
    <s v="A"/>
  </r>
  <r>
    <x v="6"/>
    <x v="515"/>
    <x v="515"/>
    <n v="7.4999999999999997E-3"/>
    <n v="3.75"/>
    <n v="45538"/>
    <n v="40147.199999999997"/>
    <n v="12.75"/>
    <s v="Inverse Bonds"/>
    <d v="2010-08-09T00:00:00"/>
    <s v="n/a"/>
    <s v="n/a"/>
    <s v="n/a"/>
    <s v="n/a"/>
    <n v="-5.7"/>
    <s v="n/a"/>
    <s v="n/a"/>
    <s v="A"/>
    <s v="A-"/>
    <s v="A"/>
    <s v="C"/>
    <s v="n/a"/>
    <s v="n/a"/>
    <s v="A"/>
  </r>
  <r>
    <x v="0"/>
    <x v="516"/>
    <x v="516"/>
    <n v="7.4999999999999997E-3"/>
    <n v="3.75"/>
    <m/>
    <n v="269880"/>
    <n v="20.78"/>
    <s v="Large Cap Blend Equities"/>
    <d v="2007-12-20T00:00:00"/>
    <n v="0.54"/>
    <d v="2016-06-17T00:00:00"/>
    <n v="0.1"/>
    <n v="2.5999999999999999E-2"/>
    <n v="0.78"/>
    <n v="505"/>
    <n v="0.18049999999999999"/>
    <s v="A-"/>
    <s v="C"/>
    <s v="A-"/>
    <s v="A"/>
    <s v="A"/>
    <s v="A+"/>
    <s v="A"/>
  </r>
  <r>
    <x v="8"/>
    <x v="515"/>
    <x v="515"/>
    <n v="7.4999999999999997E-3"/>
    <n v="3.75"/>
    <m/>
    <m/>
    <m/>
    <s v="Inverse Bonds"/>
    <d v="2010-08-09T00:00:00"/>
    <s v="n/a"/>
    <s v="n/a"/>
    <s v="n/a"/>
    <s v="n/a"/>
    <n v="-5.7"/>
    <s v="n/a"/>
    <s v="n/a"/>
    <s v="A"/>
    <s v="A-"/>
    <s v="A"/>
    <s v="C"/>
    <s v="n/a"/>
    <s v="n/a"/>
    <s v="A"/>
  </r>
  <r>
    <x v="15"/>
    <x v="517"/>
    <x v="517"/>
    <n v="7.4999999999999997E-3"/>
    <n v="3.5"/>
    <n v="49705"/>
    <n v="144775.20000000001"/>
    <n v="27.12"/>
    <s v="Leveraged Commodities"/>
    <d v="2008-02-27T00:00:00"/>
    <s v="n/a"/>
    <s v="n/a"/>
    <s v="n/a"/>
    <n v="0"/>
    <n v="2.5499999999999998"/>
    <s v="n/a"/>
    <s v="n/a"/>
    <s v="B+"/>
    <s v="A-"/>
    <s v="B-"/>
    <s v="A"/>
    <s v="n/a"/>
    <s v="n/a"/>
    <s v="A-"/>
  </r>
  <r>
    <x v="6"/>
    <x v="518"/>
    <x v="518"/>
    <n v="7.4999999999999997E-3"/>
    <n v="3.5"/>
    <n v="7772"/>
    <n v="17036.099999999999"/>
    <n v="13.89"/>
    <s v="Inverse Bonds"/>
    <d v="2010-08-09T00:00:00"/>
    <s v="n/a"/>
    <s v="n/a"/>
    <s v="n/a"/>
    <s v="n/a"/>
    <n v="-5.71"/>
    <s v="n/a"/>
    <s v="n/a"/>
    <s v="B+"/>
    <s v="B+"/>
    <s v="A+"/>
    <s v="C+"/>
    <s v="n/a"/>
    <s v="n/a"/>
    <s v="A-"/>
  </r>
  <r>
    <x v="6"/>
    <x v="519"/>
    <x v="519"/>
    <n v="7.4999999999999997E-3"/>
    <n v="3.5"/>
    <n v="7415"/>
    <n v="7797"/>
    <n v="29.05"/>
    <s v="Inverse Bonds"/>
    <d v="2010-08-09T00:00:00"/>
    <s v="n/a"/>
    <s v="n/a"/>
    <s v="n/a"/>
    <s v="n/a"/>
    <n v="-1.77"/>
    <s v="n/a"/>
    <s v="n/a"/>
    <s v="B-"/>
    <s v="B+"/>
    <s v="B"/>
    <s v="A+"/>
    <s v="n/a"/>
    <s v="n/a"/>
    <s v="A-"/>
  </r>
  <r>
    <x v="10"/>
    <x v="518"/>
    <x v="518"/>
    <n v="7.4999999999999997E-3"/>
    <n v="3.5"/>
    <m/>
    <m/>
    <m/>
    <s v="Inverse Bonds"/>
    <d v="2010-08-09T00:00:00"/>
    <s v="n/a"/>
    <s v="n/a"/>
    <s v="n/a"/>
    <s v="n/a"/>
    <n v="-5.71"/>
    <s v="n/a"/>
    <s v="n/a"/>
    <s v="B+"/>
    <s v="B+"/>
    <s v="A+"/>
    <s v="C+"/>
    <s v="n/a"/>
    <s v="n/a"/>
    <s v="A-"/>
  </r>
  <r>
    <x v="7"/>
    <x v="519"/>
    <x v="519"/>
    <n v="7.4999999999999997E-3"/>
    <n v="3.5"/>
    <m/>
    <m/>
    <m/>
    <s v="Inverse Bonds"/>
    <d v="2010-08-09T00:00:00"/>
    <s v="n/a"/>
    <s v="n/a"/>
    <s v="n/a"/>
    <s v="n/a"/>
    <n v="-1.77"/>
    <s v="n/a"/>
    <s v="n/a"/>
    <s v="B-"/>
    <s v="B+"/>
    <s v="B"/>
    <s v="A+"/>
    <s v="n/a"/>
    <s v="n/a"/>
    <s v="A-"/>
  </r>
  <r>
    <x v="6"/>
    <x v="520"/>
    <x v="520"/>
    <n v="7.4999999999999997E-3"/>
    <n v="3"/>
    <n v="1618"/>
    <n v="1752.8"/>
    <n v="24.31"/>
    <s v="Inverse Bonds"/>
    <d v="2011-07-12T00:00:00"/>
    <s v="n/a"/>
    <s v="n/a"/>
    <s v="n/a"/>
    <s v="n/a"/>
    <n v="5.24"/>
    <s v="n/a"/>
    <s v="n/a"/>
    <s v="B-"/>
    <s v="A-"/>
    <s v="A-"/>
    <s v="B-"/>
    <s v="n/a"/>
    <s v="n/a"/>
    <s v="B"/>
  </r>
  <r>
    <x v="8"/>
    <x v="520"/>
    <x v="520"/>
    <n v="7.4999999999999997E-3"/>
    <n v="3"/>
    <m/>
    <m/>
    <m/>
    <s v="Inverse Bonds"/>
    <d v="2011-07-12T00:00:00"/>
    <s v="n/a"/>
    <s v="n/a"/>
    <s v="n/a"/>
    <s v="n/a"/>
    <n v="5.24"/>
    <s v="n/a"/>
    <s v="n/a"/>
    <s v="B-"/>
    <s v="A-"/>
    <s v="A-"/>
    <s v="B-"/>
    <s v="n/a"/>
    <s v="n/a"/>
    <s v="B"/>
  </r>
  <r>
    <x v="6"/>
    <x v="521"/>
    <x v="521"/>
    <n v="7.4999999999999997E-3"/>
    <n v="2.5"/>
    <n v="10996"/>
    <n v="5087.3999999999996"/>
    <n v="31.23"/>
    <s v="Government Bonds"/>
    <d v="2010-08-09T00:00:00"/>
    <s v="n/a"/>
    <s v="n/a"/>
    <s v="n/a"/>
    <s v="n/a"/>
    <n v="-1.76"/>
    <s v="n/a"/>
    <s v="n/a"/>
    <s v="C+"/>
    <s v="C"/>
    <s v="A+"/>
    <s v="C"/>
    <s v="n/a"/>
    <s v="n/a"/>
    <s v="C+"/>
  </r>
  <r>
    <x v="14"/>
    <x v="522"/>
    <x v="522"/>
    <n v="7.4999999999999997E-3"/>
    <n v="2.5"/>
    <n v="4058"/>
    <n v="45585"/>
    <n v="30.24"/>
    <s v="Utilities Equities"/>
    <d v="2009-06-16T00:00:00"/>
    <n v="0.56000000000000005"/>
    <d v="2016-06-21T00:00:00"/>
    <n v="0.56000000000000005"/>
    <n v="1.8499999999999999E-2"/>
    <n v="1.46"/>
    <n v="35"/>
    <n v="0.58220000000000005"/>
    <s v="B+"/>
    <s v="C+"/>
    <s v="B-"/>
    <s v="B"/>
    <s v="B+"/>
    <s v="B"/>
    <s v="C+"/>
  </r>
  <r>
    <x v="0"/>
    <x v="523"/>
    <x v="523"/>
    <n v="7.4999999999999997E-3"/>
    <n v="2.5"/>
    <m/>
    <n v="17828.099999999999"/>
    <n v="23.6"/>
    <s v="All Cap Equities"/>
    <d v="2007-10-17T00:00:00"/>
    <s v="n/a"/>
    <s v="n/a"/>
    <s v="n/a"/>
    <n v="0"/>
    <n v="2.0699999999999998"/>
    <n v="20"/>
    <n v="0.5524"/>
    <s v="C+"/>
    <s v="C+"/>
    <s v="A-"/>
    <s v="C+"/>
    <s v="C"/>
    <s v="C"/>
    <s v="C+"/>
  </r>
  <r>
    <x v="7"/>
    <x v="521"/>
    <x v="521"/>
    <n v="7.4999999999999997E-3"/>
    <n v="2.5"/>
    <m/>
    <m/>
    <m/>
    <s v="Government Bonds"/>
    <d v="2010-08-09T00:00:00"/>
    <s v="n/a"/>
    <s v="n/a"/>
    <s v="n/a"/>
    <s v="n/a"/>
    <n v="-1.76"/>
    <s v="n/a"/>
    <s v="n/a"/>
    <s v="C+"/>
    <s v="C"/>
    <s v="A+"/>
    <s v="C"/>
    <s v="n/a"/>
    <s v="n/a"/>
    <s v="C+"/>
  </r>
  <r>
    <x v="4"/>
    <x v="524"/>
    <x v="524"/>
    <n v="7.4999999999999997E-3"/>
    <n v="2.25"/>
    <n v="24455"/>
    <n v="55481.5"/>
    <n v="29.89"/>
    <s v="Small Cap Value Equities"/>
    <d v="2011-04-19T00:00:00"/>
    <n v="0.23"/>
    <d v="2016-06-22T00:00:00"/>
    <n v="0.06"/>
    <n v="7.6E-3"/>
    <n v="1.44"/>
    <n v="263"/>
    <n v="7.7399999999999997E-2"/>
    <s v="A-"/>
    <s v="C"/>
    <s v="A"/>
    <s v="C+"/>
    <s v="C"/>
    <s v="B-"/>
    <s v="C"/>
  </r>
  <r>
    <x v="6"/>
    <x v="525"/>
    <x v="525"/>
    <n v="7.4999999999999997E-3"/>
    <n v="2.25"/>
    <n v="2066"/>
    <n v="3490.2"/>
    <n v="63"/>
    <s v="Inverse Bonds"/>
    <d v="2010-08-09T00:00:00"/>
    <s v="n/a"/>
    <s v="n/a"/>
    <s v="n/a"/>
    <s v="n/a"/>
    <n v="1.61"/>
    <s v="n/a"/>
    <s v="n/a"/>
    <s v="C+"/>
    <s v="B+"/>
    <s v="C+"/>
    <s v="B+"/>
    <s v="n/a"/>
    <s v="n/a"/>
    <s v="C"/>
  </r>
  <r>
    <x v="6"/>
    <x v="526"/>
    <x v="526"/>
    <n v="7.4999999999999997E-3"/>
    <n v="2.25"/>
    <n v="443"/>
    <n v="5607.3"/>
    <n v="81.62"/>
    <s v="Government Bonds"/>
    <d v="2010-08-09T00:00:00"/>
    <s v="n/a"/>
    <s v="n/a"/>
    <s v="n/a"/>
    <s v="n/a"/>
    <n v="-1.58"/>
    <s v="n/a"/>
    <s v="n/a"/>
    <s v="C"/>
    <s v="C"/>
    <s v="B-"/>
    <s v="B-"/>
    <s v="n/a"/>
    <s v="n/a"/>
    <s v="C"/>
  </r>
  <r>
    <x v="6"/>
    <x v="527"/>
    <x v="527"/>
    <n v="7.4999999999999997E-3"/>
    <n v="2.25"/>
    <n v="200"/>
    <n v="5789"/>
    <n v="81.650000000000006"/>
    <s v="Government Bonds"/>
    <d v="2010-08-09T00:00:00"/>
    <s v="n/a"/>
    <s v="n/a"/>
    <s v="n/a"/>
    <s v="n/a"/>
    <n v="-2.4900000000000002"/>
    <s v="n/a"/>
    <s v="n/a"/>
    <s v="C"/>
    <s v="C"/>
    <s v="C+"/>
    <s v="C+"/>
    <s v="n/a"/>
    <s v="n/a"/>
    <s v="C"/>
  </r>
  <r>
    <x v="0"/>
    <x v="528"/>
    <x v="528"/>
    <n v="7.4999999999999997E-3"/>
    <n v="2.25"/>
    <m/>
    <n v="34221.599999999999"/>
    <n v="17.64"/>
    <s v="Large Cap Value Equities"/>
    <d v="2007-11-07T00:00:00"/>
    <s v="n/a"/>
    <s v="n/a"/>
    <s v="n/a"/>
    <n v="0"/>
    <n v="1.99"/>
    <s v="n/a"/>
    <s v="n/a"/>
    <s v="C+"/>
    <s v="C+"/>
    <s v="C+"/>
    <s v="B-"/>
    <s v="C"/>
    <s v="n/a"/>
    <s v="C"/>
  </r>
  <r>
    <x v="0"/>
    <x v="529"/>
    <x v="529"/>
    <n v="7.4999999999999997E-3"/>
    <n v="2.25"/>
    <m/>
    <n v="8614.4"/>
    <n v="67.83"/>
    <s v="Large Cap Blend Equities"/>
    <d v="2007-05-22T00:00:00"/>
    <s v="n/a"/>
    <s v="n/a"/>
    <s v="n/a"/>
    <n v="0"/>
    <n v="-0.83"/>
    <s v="n/a"/>
    <s v="n/a"/>
    <s v="C"/>
    <s v="C"/>
    <s v="A"/>
    <s v="C"/>
    <s v="C"/>
    <s v="n/a"/>
    <s v="C"/>
  </r>
  <r>
    <x v="0"/>
    <x v="530"/>
    <x v="530"/>
    <n v="7.4999999999999997E-3"/>
    <n v="2.25"/>
    <m/>
    <n v="2058.1"/>
    <n v="16.36"/>
    <s v="Large Cap Blend Equities"/>
    <d v="2007-08-01T00:00:00"/>
    <s v="n/a"/>
    <s v="n/a"/>
    <s v="n/a"/>
    <n v="0"/>
    <n v="-1.85"/>
    <s v="n/a"/>
    <s v="n/a"/>
    <s v="C+"/>
    <s v="C"/>
    <s v="B+"/>
    <s v="C"/>
    <s v="C"/>
    <s v="n/a"/>
    <s v="C"/>
  </r>
  <r>
    <x v="10"/>
    <x v="527"/>
    <x v="527"/>
    <n v="7.4999999999999997E-3"/>
    <n v="2.25"/>
    <m/>
    <m/>
    <m/>
    <s v="Government Bonds"/>
    <d v="2010-08-09T00:00:00"/>
    <s v="n/a"/>
    <s v="n/a"/>
    <s v="n/a"/>
    <s v="n/a"/>
    <n v="-2.4900000000000002"/>
    <s v="n/a"/>
    <s v="n/a"/>
    <s v="C"/>
    <s v="C"/>
    <s v="C+"/>
    <s v="C+"/>
    <s v="n/a"/>
    <s v="n/a"/>
    <s v="C"/>
  </r>
  <r>
    <x v="8"/>
    <x v="526"/>
    <x v="526"/>
    <n v="7.4999999999999997E-3"/>
    <n v="2.25"/>
    <m/>
    <m/>
    <m/>
    <s v="Government Bonds"/>
    <d v="2010-08-09T00:00:00"/>
    <s v="n/a"/>
    <s v="n/a"/>
    <s v="n/a"/>
    <s v="n/a"/>
    <n v="-1.58"/>
    <s v="n/a"/>
    <s v="n/a"/>
    <s v="C"/>
    <s v="C"/>
    <s v="B-"/>
    <s v="B-"/>
    <s v="n/a"/>
    <s v="n/a"/>
    <s v="C"/>
  </r>
  <r>
    <x v="8"/>
    <x v="525"/>
    <x v="525"/>
    <n v="7.4999999999999997E-3"/>
    <n v="2.25"/>
    <m/>
    <m/>
    <m/>
    <s v="Inverse Bonds"/>
    <d v="2010-08-09T00:00:00"/>
    <s v="n/a"/>
    <s v="n/a"/>
    <s v="n/a"/>
    <s v="n/a"/>
    <n v="1.61"/>
    <s v="n/a"/>
    <s v="n/a"/>
    <s v="C+"/>
    <s v="B+"/>
    <s v="C+"/>
    <s v="B+"/>
    <s v="n/a"/>
    <s v="n/a"/>
    <s v="C"/>
  </r>
  <r>
    <x v="14"/>
    <x v="531"/>
    <x v="531"/>
    <n v="7.6E-3"/>
    <n v="2.5"/>
    <n v="4678"/>
    <n v="19818.5"/>
    <n v="30.5"/>
    <s v="Utilities Equities"/>
    <d v="2008-10-16T00:00:00"/>
    <n v="0.48"/>
    <d v="2016-06-17T00:00:00"/>
    <n v="0.12"/>
    <n v="1.5599999999999999E-2"/>
    <n v="-1.75"/>
    <n v="88"/>
    <n v="0.25609999999999999"/>
    <s v="B"/>
    <s v="C"/>
    <s v="C+"/>
    <s v="B-"/>
    <s v="C+"/>
    <s v="A+"/>
    <s v="C+"/>
  </r>
  <r>
    <x v="12"/>
    <x v="532"/>
    <x v="532"/>
    <n v="7.6E-3"/>
    <n v="2.25"/>
    <n v="3590"/>
    <n v="3156"/>
    <n v="10.37"/>
    <s v="Energy Equities"/>
    <d v="2011-05-05T00:00:00"/>
    <n v="0.28999999999999998"/>
    <d v="2015-12-29T00:00:00"/>
    <n v="0.28999999999999998"/>
    <n v="2.75E-2"/>
    <n v="3.02"/>
    <n v="75"/>
    <n v="0.375"/>
    <s v="C"/>
    <s v="C"/>
    <s v="B+"/>
    <s v="B-"/>
    <s v="B-"/>
    <s v="B+"/>
    <s v="C"/>
  </r>
  <r>
    <x v="15"/>
    <x v="533"/>
    <x v="533"/>
    <n v="7.7999999999999996E-3"/>
    <n v="3.25"/>
    <n v="78465"/>
    <n v="213500"/>
    <n v="42.77"/>
    <s v="Precious Metals"/>
    <d v="2007-01-05T00:00:00"/>
    <s v="n/a"/>
    <d v="2008-12-15T00:00:00"/>
    <n v="0.26"/>
    <n v="0"/>
    <n v="1.22"/>
    <n v="7"/>
    <n v="0.49890000000000001"/>
    <s v="A-"/>
    <s v="C+"/>
    <s v="B-"/>
    <s v="B+"/>
    <s v="n/a"/>
    <s v="n/a"/>
    <s v="B+"/>
  </r>
  <r>
    <x v="1"/>
    <x v="534"/>
    <x v="534"/>
    <n v="7.9000000000000008E-3"/>
    <s v="n/a"/>
    <n v="691"/>
    <n v="2892"/>
    <n v="30.4"/>
    <s v="Real Estate"/>
    <d v="2015-12-03T00:00:00"/>
    <n v="0.89"/>
    <d v="2016-08-23T00:00:00"/>
    <n v="0.05"/>
    <n v="3.0800000000000001E-2"/>
    <n v="1.59"/>
    <n v="62"/>
    <n v="0.31859999999999999"/>
    <s v="n/a"/>
    <s v="C+"/>
    <s v="n/a"/>
    <s v="n/a"/>
    <s v="n/a"/>
    <s v="n/a"/>
    <s v="n/a"/>
  </r>
  <r>
    <x v="0"/>
    <x v="535"/>
    <x v="535"/>
    <n v="7.9000000000000008E-3"/>
    <s v="n/a"/>
    <m/>
    <n v="22439"/>
    <n v="23.98"/>
    <s v="Large Cap Blend Equities"/>
    <d v="2015-12-02T00:00:00"/>
    <n v="0.03"/>
    <d v="2016-06-20T00:00:00"/>
    <n v="0.03"/>
    <n v="1.2999999999999999E-3"/>
    <n v="1.24"/>
    <n v="51"/>
    <n v="0.22520000000000001"/>
    <s v="B+"/>
    <s v="C"/>
    <s v="n/a"/>
    <s v="n/a"/>
    <s v="C"/>
    <s v="n/a"/>
    <s v="n/a"/>
  </r>
  <r>
    <x v="0"/>
    <x v="536"/>
    <x v="536"/>
    <n v="7.9000000000000008E-3"/>
    <s v="n/a"/>
    <m/>
    <m/>
    <m/>
    <s v="Hedge Fund"/>
    <d v="2016-06-09T00:00:00"/>
    <s v="n/a"/>
    <s v="n/a"/>
    <s v="n/a"/>
    <s v="n/a"/>
    <s v="n/a"/>
    <n v="25"/>
    <n v="0.42780000000000001"/>
    <s v="n/a"/>
    <s v="B+"/>
    <s v="n/a"/>
    <s v="n/a"/>
    <s v="n/a"/>
    <s v="n/a"/>
    <s v="n/a"/>
  </r>
  <r>
    <x v="0"/>
    <x v="537"/>
    <x v="537"/>
    <n v="7.9000000000000008E-3"/>
    <n v="2.25"/>
    <m/>
    <n v="55688.5"/>
    <n v="22.85"/>
    <s v="Large Cap Value Equities"/>
    <d v="2014-10-22T00:00:00"/>
    <n v="0.33"/>
    <d v="2016-06-20T00:00:00"/>
    <n v="0.06"/>
    <n v="1.44E-2"/>
    <n v="-1.56"/>
    <n v="40"/>
    <n v="0.27910000000000001"/>
    <s v="B-"/>
    <s v="C"/>
    <s v="n/a"/>
    <s v="C"/>
    <s v="C"/>
    <s v="n/a"/>
    <s v="C"/>
  </r>
  <r>
    <x v="0"/>
    <x v="538"/>
    <x v="538"/>
    <n v="7.9000000000000008E-3"/>
    <n v="2.25"/>
    <m/>
    <n v="20077"/>
    <n v="23.56"/>
    <s v="Large Cap Blend Equities"/>
    <d v="2014-12-10T00:00:00"/>
    <n v="0.06"/>
    <d v="2015-12-29T00:00:00"/>
    <n v="0.06"/>
    <n v="2.7000000000000001E-3"/>
    <n v="1.44"/>
    <n v="101"/>
    <n v="0.13730000000000001"/>
    <s v="B-"/>
    <s v="C"/>
    <s v="C"/>
    <s v="C+"/>
    <s v="n/a"/>
    <s v="n/a"/>
    <s v="C"/>
  </r>
  <r>
    <x v="4"/>
    <x v="539"/>
    <x v="539"/>
    <n v="8.0000000000000002E-3"/>
    <s v="n/a"/>
    <n v="17109"/>
    <n v="36192"/>
    <n v="22.73"/>
    <s v="Small Cap Growth Equities"/>
    <d v="2015-04-09T00:00:00"/>
    <s v="n/a"/>
    <s v="n/a"/>
    <s v="n/a"/>
    <s v="n/a"/>
    <n v="1.44"/>
    <n v="51"/>
    <n v="0.3513"/>
    <s v="n/a"/>
    <s v="C+"/>
    <s v="n/a"/>
    <s v="n/a"/>
    <s v="n/a"/>
    <s v="n/a"/>
    <s v="n/a"/>
  </r>
  <r>
    <x v="5"/>
    <x v="540"/>
    <x v="540"/>
    <n v="8.0000000000000002E-3"/>
    <s v="n/a"/>
    <n v="100"/>
    <n v="2122.1999999999998"/>
    <n v="162"/>
    <s v="Leveraged Equities"/>
    <d v="2010-11-29T00:00:00"/>
    <s v="n/a"/>
    <s v="n/a"/>
    <s v="n/a"/>
    <s v="n/a"/>
    <s v="n/a"/>
    <s v="n/a"/>
    <s v="n/a"/>
    <s v="C"/>
    <s v="A"/>
    <s v="B"/>
    <s v="n/a"/>
    <s v="n/a"/>
    <s v="n/a"/>
    <s v="n/a"/>
  </r>
  <r>
    <x v="0"/>
    <x v="541"/>
    <x v="541"/>
    <n v="8.0000000000000002E-3"/>
    <s v="n/a"/>
    <m/>
    <n v="1977"/>
    <n v="39.119999999999997"/>
    <s v="Inverse Equities"/>
    <d v="2015-09-16T00:00:00"/>
    <s v="n/a"/>
    <s v="n/a"/>
    <s v="n/a"/>
    <s v="n/a"/>
    <n v="7.68"/>
    <n v="6"/>
    <n v="1.9981"/>
    <s v="n/a"/>
    <s v="A-"/>
    <s v="n/a"/>
    <s v="n/a"/>
    <s v="n/a"/>
    <s v="n/a"/>
    <s v="n/a"/>
  </r>
  <r>
    <x v="14"/>
    <x v="542"/>
    <x v="542"/>
    <n v="8.0000000000000002E-3"/>
    <s v="n/a"/>
    <m/>
    <n v="1793"/>
    <n v="110"/>
    <s v="Leveraged Equities"/>
    <d v="2010-11-29T00:00:00"/>
    <s v="n/a"/>
    <s v="n/a"/>
    <s v="n/a"/>
    <s v="n/a"/>
    <s v="n/a"/>
    <s v="n/a"/>
    <s v="n/a"/>
    <s v="C"/>
    <s v="A"/>
    <s v="A"/>
    <s v="n/a"/>
    <s v="n/a"/>
    <s v="n/a"/>
    <s v="n/a"/>
  </r>
  <r>
    <x v="14"/>
    <x v="543"/>
    <x v="543"/>
    <n v="8.0000000000000002E-3"/>
    <n v="3.5"/>
    <n v="42071"/>
    <n v="124501"/>
    <n v="20.54"/>
    <s v="Emerging Markets Equities"/>
    <d v="2011-04-19T00:00:00"/>
    <n v="0.61"/>
    <d v="2016-06-22T00:00:00"/>
    <n v="0.19"/>
    <n v="3.0099999999999998E-2"/>
    <n v="-1.83"/>
    <n v="161"/>
    <n v="0.1525"/>
    <s v="B+"/>
    <s v="C+"/>
    <s v="A-"/>
    <s v="B"/>
    <s v="A-"/>
    <s v="B+"/>
    <s v="A-"/>
  </r>
  <r>
    <x v="14"/>
    <x v="544"/>
    <x v="544"/>
    <n v="8.0000000000000002E-3"/>
    <n v="3.25"/>
    <n v="32066"/>
    <n v="94223"/>
    <n v="32.15"/>
    <s v="Emerging Markets Equities"/>
    <d v="2012-02-16T00:00:00"/>
    <n v="0.9"/>
    <d v="2016-06-22T00:00:00"/>
    <n v="0.28999999999999998"/>
    <n v="2.81E-2"/>
    <n v="-1.7"/>
    <n v="210"/>
    <n v="0.1109"/>
    <s v="B"/>
    <s v="C+"/>
    <s v="A"/>
    <s v="B-"/>
    <s v="B+"/>
    <s v="B+"/>
    <s v="B+"/>
  </r>
  <r>
    <x v="5"/>
    <x v="545"/>
    <x v="545"/>
    <n v="8.0000000000000002E-3"/>
    <n v="2.75"/>
    <n v="49878"/>
    <n v="186116"/>
    <n v="23.08"/>
    <s v="Foreign Large Cap Equities"/>
    <d v="2007-12-28T00:00:00"/>
    <n v="0.32"/>
    <d v="2016-06-17T00:00:00"/>
    <n v="0.24"/>
    <n v="1.3899999999999999E-2"/>
    <n v="-1.18"/>
    <n v="113"/>
    <n v="0.26440000000000002"/>
    <s v="B+"/>
    <s v="C"/>
    <s v="A+"/>
    <s v="B"/>
    <s v="C+"/>
    <s v="B-"/>
    <s v="B-"/>
  </r>
  <r>
    <x v="14"/>
    <x v="546"/>
    <x v="546"/>
    <n v="8.0000000000000002E-3"/>
    <n v="2.75"/>
    <n v="800"/>
    <n v="1241.5999999999999"/>
    <n v="64"/>
    <s v="Leveraged Equities"/>
    <d v="2010-11-29T00:00:00"/>
    <s v="n/a"/>
    <s v="n/a"/>
    <s v="n/a"/>
    <s v="n/a"/>
    <s v="n/a"/>
    <s v="n/a"/>
    <s v="n/a"/>
    <s v="C"/>
    <s v="A"/>
    <s v="B+"/>
    <s v="C"/>
    <s v="n/a"/>
    <s v="n/a"/>
    <s v="B-"/>
  </r>
  <r>
    <x v="0"/>
    <x v="547"/>
    <x v="547"/>
    <n v="8.0000000000000002E-3"/>
    <n v="2.25"/>
    <m/>
    <n v="73718.5"/>
    <n v="24.06"/>
    <s v="Large Cap Value Equities"/>
    <d v="2014-09-23T00:00:00"/>
    <n v="1.1599999999999999"/>
    <d v="2016-06-14T00:00:00"/>
    <n v="0.11"/>
    <n v="4.82E-2"/>
    <n v="1.38"/>
    <n v="21"/>
    <n v="0.64739999999999998"/>
    <s v="B"/>
    <s v="C"/>
    <s v="n/a"/>
    <s v="C"/>
    <s v="B-"/>
    <s v="n/a"/>
    <s v="C"/>
  </r>
  <r>
    <x v="14"/>
    <x v="548"/>
    <x v="548"/>
    <n v="8.3999999999999995E-3"/>
    <n v="2.25"/>
    <n v="188962"/>
    <n v="677968.5"/>
    <n v="24.14"/>
    <s v="Consumer Staples Equities"/>
    <d v="2010-09-14T00:00:00"/>
    <n v="0.23"/>
    <d v="2015-12-29T00:00:00"/>
    <n v="0.24"/>
    <n v="9.7000000000000003E-3"/>
    <n v="1.9"/>
    <n v="30"/>
    <n v="0.49869999999999998"/>
    <s v="A"/>
    <s v="C"/>
    <s v="C+"/>
    <s v="B-"/>
    <s v="C"/>
    <s v="C+"/>
    <s v="C"/>
  </r>
  <r>
    <x v="4"/>
    <x v="549"/>
    <x v="549"/>
    <n v="8.5000000000000006E-3"/>
    <s v="n/a"/>
    <n v="10188"/>
    <n v="20610"/>
    <n v="21.39"/>
    <s v="Health &amp; Biotech Equities"/>
    <d v="2014-12-16T00:00:00"/>
    <n v="0.15"/>
    <d v="2015-12-21T00:00:00"/>
    <n v="0.15"/>
    <n v="7.1000000000000004E-3"/>
    <n v="-3.35"/>
    <n v="76"/>
    <n v="0.1905"/>
    <s v="n/a"/>
    <s v="C"/>
    <s v="n/a"/>
    <s v="n/a"/>
    <s v="n/a"/>
    <s v="n/a"/>
    <s v="n/a"/>
  </r>
  <r>
    <x v="1"/>
    <x v="550"/>
    <x v="550"/>
    <n v="8.5000000000000006E-3"/>
    <s v="n/a"/>
    <n v="2748"/>
    <n v="27730"/>
    <n v="27.73"/>
    <s v="Leveraged Real Estate"/>
    <d v="2015-05-05T00:00:00"/>
    <n v="2.0699999999999998"/>
    <d v="2016-09-09T00:00:00"/>
    <n v="0.16"/>
    <n v="7.4700000000000003E-2"/>
    <n v="3.61"/>
    <s v="n/a"/>
    <s v="n/a"/>
    <s v="n/a"/>
    <s v="A-"/>
    <s v="n/a"/>
    <s v="n/a"/>
    <s v="n/a"/>
    <s v="n/a"/>
    <s v="n/a"/>
  </r>
  <r>
    <x v="0"/>
    <x v="551"/>
    <x v="551"/>
    <n v="8.5000000000000006E-3"/>
    <s v="n/a"/>
    <m/>
    <n v="25224"/>
    <n v="32.15"/>
    <s v="Health &amp; Biotech Equities"/>
    <d v="2014-12-16T00:00:00"/>
    <n v="0.4"/>
    <d v="2015-12-21T00:00:00"/>
    <n v="0.4"/>
    <n v="1.26E-2"/>
    <n v="-2.2799999999999998"/>
    <n v="36"/>
    <n v="0.35449999999999998"/>
    <s v="n/a"/>
    <s v="C"/>
    <s v="n/a"/>
    <s v="n/a"/>
    <s v="n/a"/>
    <s v="n/a"/>
    <s v="n/a"/>
  </r>
  <r>
    <x v="2"/>
    <x v="552"/>
    <x v="552"/>
    <n v="8.5000000000000006E-3"/>
    <s v="n/a"/>
    <m/>
    <n v="23970"/>
    <n v="23.97"/>
    <s v="MLPs"/>
    <d v="2016-08-11T00:00:00"/>
    <s v="n/a"/>
    <s v="n/a"/>
    <s v="n/a"/>
    <s v="n/a"/>
    <s v="n/a"/>
    <s v="n/a"/>
    <s v="n/a"/>
    <s v="n/a"/>
    <s v="B"/>
    <s v="n/a"/>
    <s v="n/a"/>
    <s v="n/a"/>
    <s v="n/a"/>
    <s v="n/a"/>
  </r>
  <r>
    <x v="9"/>
    <x v="553"/>
    <x v="553"/>
    <n v="8.5000000000000006E-3"/>
    <n v="3.75"/>
    <n v="9488"/>
    <n v="30780"/>
    <n v="30.78"/>
    <s v="Leveraged Equities"/>
    <d v="2014-09-30T00:00:00"/>
    <n v="2.46"/>
    <d v="2016-09-09T00:00:00"/>
    <n v="0.17"/>
    <n v="7.9899999999999999E-2"/>
    <n v="2.87"/>
    <s v="n/a"/>
    <s v="n/a"/>
    <s v="B"/>
    <s v="A-"/>
    <s v="A-"/>
    <s v="A"/>
    <s v="n/a"/>
    <s v="n/a"/>
    <s v="A"/>
  </r>
  <r>
    <x v="0"/>
    <x v="553"/>
    <x v="553"/>
    <n v="8.5000000000000006E-3"/>
    <n v="3.75"/>
    <m/>
    <n v="30780"/>
    <n v="30.78"/>
    <s v="Leveraged Equities"/>
    <d v="2014-09-30T00:00:00"/>
    <n v="2.46"/>
    <d v="2016-09-09T00:00:00"/>
    <n v="0.17"/>
    <n v="7.9899999999999999E-2"/>
    <n v="2.87"/>
    <s v="n/a"/>
    <s v="n/a"/>
    <s v="B"/>
    <s v="A-"/>
    <s v="A-"/>
    <s v="A"/>
    <s v="n/a"/>
    <s v="n/a"/>
    <s v="A"/>
  </r>
  <r>
    <x v="12"/>
    <x v="554"/>
    <x v="554"/>
    <n v="8.5000000000000006E-3"/>
    <n v="3.5"/>
    <n v="16486"/>
    <n v="18232.5"/>
    <n v="11.05"/>
    <s v="Leveraged Equities"/>
    <d v="2014-06-24T00:00:00"/>
    <n v="1.19"/>
    <d v="2016-09-09T00:00:00"/>
    <n v="0.35"/>
    <n v="0.1072"/>
    <n v="-2.41"/>
    <s v="n/a"/>
    <s v="n/a"/>
    <s v="B+"/>
    <s v="A"/>
    <s v="C"/>
    <s v="B+"/>
    <s v="n/a"/>
    <s v="n/a"/>
    <s v="A-"/>
  </r>
  <r>
    <x v="4"/>
    <x v="555"/>
    <x v="555"/>
    <n v="8.5000000000000006E-3"/>
    <n v="3.5"/>
    <n v="12035"/>
    <n v="18080"/>
    <n v="18.079999999999998"/>
    <s v="Leveraged Equities"/>
    <d v="2015-02-03T00:00:00"/>
    <n v="2.9"/>
    <d v="2016-09-09T00:00:00"/>
    <n v="0.16"/>
    <n v="0.16070000000000001"/>
    <n v="3.31"/>
    <s v="n/a"/>
    <s v="n/a"/>
    <s v="B+"/>
    <s v="A-"/>
    <s v="C"/>
    <s v="A-"/>
    <s v="n/a"/>
    <s v="n/a"/>
    <s v="A-"/>
  </r>
  <r>
    <x v="0"/>
    <x v="556"/>
    <x v="556"/>
    <n v="8.5000000000000006E-3"/>
    <n v="3.5"/>
    <m/>
    <n v="34050"/>
    <n v="34.049999999999997"/>
    <s v="Leveraged Equities"/>
    <d v="2014-03-26T00:00:00"/>
    <s v="n/a"/>
    <s v="n/a"/>
    <s v="n/a"/>
    <s v="n/a"/>
    <n v="1.38"/>
    <s v="n/a"/>
    <s v="n/a"/>
    <s v="B"/>
    <s v="A"/>
    <s v="B"/>
    <s v="B+"/>
    <s v="n/a"/>
    <s v="n/a"/>
    <s v="A-"/>
  </r>
  <r>
    <x v="14"/>
    <x v="557"/>
    <x v="557"/>
    <n v="8.5000000000000006E-3"/>
    <n v="3.25"/>
    <n v="3267"/>
    <n v="15387"/>
    <n v="13.26"/>
    <s v="Emerging Markets Equities"/>
    <d v="2011-08-04T00:00:00"/>
    <n v="0.36"/>
    <d v="2016-06-28T00:00:00"/>
    <n v="7.0000000000000007E-2"/>
    <n v="2.6800000000000001E-2"/>
    <n v="1.65"/>
    <n v="54"/>
    <n v="0.22939999999999999"/>
    <s v="C+"/>
    <s v="C"/>
    <s v="A"/>
    <s v="A-"/>
    <s v="B+"/>
    <s v="B-"/>
    <s v="B+"/>
  </r>
  <r>
    <x v="0"/>
    <x v="558"/>
    <x v="558"/>
    <n v="8.5000000000000006E-3"/>
    <n v="2.75"/>
    <m/>
    <n v="24601.3"/>
    <n v="66.489999999999995"/>
    <s v="Large Cap Blend Equities"/>
    <d v="2010-01-27T00:00:00"/>
    <s v="n/a"/>
    <s v="n/a"/>
    <s v="n/a"/>
    <s v="n/a"/>
    <n v="1.85"/>
    <s v="n/a"/>
    <s v="n/a"/>
    <s v="B-"/>
    <s v="C"/>
    <s v="A"/>
    <s v="C"/>
    <s v="n/a"/>
    <s v="n/a"/>
    <s v="B-"/>
  </r>
  <r>
    <x v="9"/>
    <x v="559"/>
    <x v="559"/>
    <n v="8.5000000000000006E-3"/>
    <n v="2.5"/>
    <n v="2327"/>
    <n v="7063"/>
    <n v="20.09"/>
    <s v="Large Cap Value Equities"/>
    <d v="2014-01-07T00:00:00"/>
    <n v="0.95"/>
    <d v="2016-08-23T00:00:00"/>
    <n v="0.08"/>
    <n v="4.7100000000000003E-2"/>
    <n v="-2.35"/>
    <n v="100"/>
    <n v="0.26569999999999999"/>
    <s v="C"/>
    <s v="C"/>
    <s v="B-"/>
    <s v="C"/>
    <s v="A"/>
    <s v="n/a"/>
    <s v="C+"/>
  </r>
  <r>
    <x v="0"/>
    <x v="559"/>
    <x v="559"/>
    <n v="8.5000000000000006E-3"/>
    <n v="2.5"/>
    <m/>
    <n v="7063"/>
    <n v="20.09"/>
    <s v="Large Cap Value Equities"/>
    <d v="2014-01-07T00:00:00"/>
    <n v="0.95"/>
    <d v="2016-08-23T00:00:00"/>
    <n v="0.08"/>
    <n v="4.7100000000000003E-2"/>
    <n v="-2.35"/>
    <n v="100"/>
    <n v="0.26569999999999999"/>
    <s v="C"/>
    <s v="C"/>
    <s v="B-"/>
    <s v="C"/>
    <s v="A"/>
    <s v="n/a"/>
    <s v="C+"/>
  </r>
  <r>
    <x v="0"/>
    <x v="560"/>
    <x v="560"/>
    <n v="8.5000000000000006E-3"/>
    <n v="2.5"/>
    <m/>
    <n v="4915"/>
    <n v="19.7"/>
    <s v="Large Cap Value Equities"/>
    <d v="2014-01-07T00:00:00"/>
    <n v="0.71"/>
    <d v="2016-08-23T00:00:00"/>
    <n v="0.05"/>
    <n v="3.5999999999999997E-2"/>
    <n v="-3.29"/>
    <n v="102"/>
    <n v="0.26790000000000003"/>
    <s v="C"/>
    <s v="C"/>
    <s v="C+"/>
    <s v="C+"/>
    <s v="A-"/>
    <s v="n/a"/>
    <s v="C+"/>
  </r>
  <r>
    <x v="14"/>
    <x v="561"/>
    <x v="561"/>
    <n v="8.6E-3"/>
    <n v="2.75"/>
    <n v="6118"/>
    <n v="18291"/>
    <n v="26.2"/>
    <s v="Emerging Markets Equities"/>
    <d v="2014-11-12T00:00:00"/>
    <n v="0.02"/>
    <d v="2015-12-16T00:00:00"/>
    <n v="0.02"/>
    <n v="6.9999999999999999E-4"/>
    <n v="-1.81"/>
    <n v="47"/>
    <n v="0.61380000000000001"/>
    <s v="B-"/>
    <s v="C"/>
    <s v="A"/>
    <s v="B-"/>
    <s v="C"/>
    <s v="C+"/>
    <s v="B-"/>
  </r>
  <r>
    <x v="0"/>
    <x v="562"/>
    <x v="562"/>
    <n v="8.8999999999999999E-3"/>
    <n v="4"/>
    <m/>
    <n v="2795482.8"/>
    <n v="38.86"/>
    <s v="Inverse Equities"/>
    <d v="2006-06-19T00:00:00"/>
    <s v="n/a"/>
    <d v="2008-12-23T00:00:00"/>
    <n v="0"/>
    <n v="0"/>
    <n v="-0.96"/>
    <n v="11"/>
    <n v="1"/>
    <s v="A"/>
    <s v="B+"/>
    <s v="B+"/>
    <s v="A"/>
    <s v="n/a"/>
    <s v="n/a"/>
    <s v="A+"/>
  </r>
  <r>
    <x v="0"/>
    <x v="563"/>
    <x v="563"/>
    <n v="8.8999999999999999E-3"/>
    <n v="3.75"/>
    <m/>
    <n v="2172723.4"/>
    <n v="17.09"/>
    <s v="Leveraged Equities"/>
    <d v="2006-07-11T00:00:00"/>
    <s v="n/a"/>
    <d v="2008-12-23T00:00:00"/>
    <n v="0.03"/>
    <n v="0"/>
    <n v="-1.89"/>
    <n v="12"/>
    <n v="1.9997"/>
    <s v="A+"/>
    <s v="A-"/>
    <s v="A-"/>
    <s v="A-"/>
    <s v="n/a"/>
    <s v="n/a"/>
    <s v="A"/>
  </r>
  <r>
    <x v="0"/>
    <x v="564"/>
    <x v="564"/>
    <n v="8.8999999999999999E-3"/>
    <n v="3.75"/>
    <m/>
    <n v="1467180"/>
    <n v="68.31"/>
    <s v="Leveraged Equities"/>
    <d v="2006-06-19T00:00:00"/>
    <n v="0.42"/>
    <d v="2016-06-22T00:00:00"/>
    <n v="0.09"/>
    <n v="6.1999999999999998E-3"/>
    <n v="1.97"/>
    <n v="518"/>
    <n v="1.2667999999999999"/>
    <s v="A"/>
    <s v="A-"/>
    <s v="B"/>
    <s v="A-"/>
    <s v="n/a"/>
    <s v="n/a"/>
    <s v="A"/>
  </r>
  <r>
    <x v="6"/>
    <x v="565"/>
    <x v="565"/>
    <n v="8.9999999999999993E-3"/>
    <n v="3.75"/>
    <n v="938668"/>
    <n v="353519.7"/>
    <n v="17.809999999999999"/>
    <s v="Inverse Bonds"/>
    <d v="2009-04-16T00:00:00"/>
    <s v="n/a"/>
    <d v="2009-11-20T00:00:00"/>
    <n v="7.35"/>
    <n v="0.18329999999999999"/>
    <n v="-3.64"/>
    <n v="7"/>
    <n v="3.3050999999999999"/>
    <s v="A"/>
    <s v="B"/>
    <s v="A"/>
    <s v="B-"/>
    <s v="n/a"/>
    <s v="n/a"/>
    <s v="A"/>
  </r>
  <r>
    <x v="10"/>
    <x v="565"/>
    <x v="565"/>
    <n v="8.9999999999999993E-3"/>
    <n v="3.75"/>
    <m/>
    <m/>
    <m/>
    <s v="Inverse Bonds"/>
    <d v="2009-04-16T00:00:00"/>
    <s v="n/a"/>
    <d v="2009-11-20T00:00:00"/>
    <n v="7.35"/>
    <n v="0.18329999999999999"/>
    <n v="-3.64"/>
    <n v="7"/>
    <n v="3.3050999999999999"/>
    <s v="A"/>
    <s v="B"/>
    <s v="A"/>
    <s v="B-"/>
    <s v="n/a"/>
    <s v="n/a"/>
    <s v="A"/>
  </r>
  <r>
    <x v="14"/>
    <x v="566"/>
    <x v="566"/>
    <n v="8.9999999999999993E-3"/>
    <n v="3"/>
    <n v="80748"/>
    <n v="172081"/>
    <n v="15.92"/>
    <s v="Emerging Markets Equities"/>
    <d v="2007-12-28T00:00:00"/>
    <n v="0.13"/>
    <d v="2016-06-17T00:00:00"/>
    <n v="0.03"/>
    <n v="8.3000000000000001E-3"/>
    <n v="1.37"/>
    <n v="104"/>
    <n v="0.25359999999999999"/>
    <s v="B+"/>
    <s v="C"/>
    <s v="B-"/>
    <s v="A"/>
    <s v="C"/>
    <s v="B"/>
    <s v="B"/>
  </r>
  <r>
    <x v="0"/>
    <x v="567"/>
    <x v="567"/>
    <n v="8.9999999999999993E-3"/>
    <n v="2.25"/>
    <m/>
    <n v="26987.4"/>
    <n v="10.47"/>
    <s v="Large Cap Growth Equities"/>
    <d v="2014-07-14T00:00:00"/>
    <n v="0"/>
    <d v="2014-12-11T00:00:00"/>
    <n v="0"/>
    <n v="2.9999999999999997E-4"/>
    <n v="2.15"/>
    <n v="54"/>
    <n v="0.37140000000000001"/>
    <s v="C+"/>
    <s v="C"/>
    <s v="C"/>
    <s v="C"/>
    <s v="C"/>
    <s v="C+"/>
    <s v="C"/>
  </r>
  <r>
    <x v="6"/>
    <x v="568"/>
    <x v="568"/>
    <n v="9.1999999999999998E-3"/>
    <n v="4"/>
    <n v="2646565"/>
    <n v="2007570.6"/>
    <n v="33.18"/>
    <s v="Leveraged Bonds"/>
    <d v="2008-04-29T00:00:00"/>
    <s v="n/a"/>
    <d v="2008-09-24T00:00:00"/>
    <n v="0.17"/>
    <n v="0"/>
    <n v="-2.41"/>
    <n v="8"/>
    <n v="2.0078"/>
    <s v="A+"/>
    <s v="A"/>
    <s v="A-"/>
    <s v="B"/>
    <s v="n/a"/>
    <s v="n/a"/>
    <s v="A+"/>
  </r>
  <r>
    <x v="10"/>
    <x v="568"/>
    <x v="568"/>
    <n v="9.1999999999999998E-3"/>
    <n v="4"/>
    <m/>
    <m/>
    <m/>
    <s v="Leveraged Bonds"/>
    <d v="2008-04-29T00:00:00"/>
    <s v="n/a"/>
    <d v="2008-09-24T00:00:00"/>
    <n v="0.17"/>
    <n v="0"/>
    <n v="-2.41"/>
    <n v="8"/>
    <n v="2.0078"/>
    <s v="A+"/>
    <s v="A"/>
    <s v="A-"/>
    <s v="B"/>
    <s v="n/a"/>
    <s v="n/a"/>
    <s v="A+"/>
  </r>
  <r>
    <x v="0"/>
    <x v="569"/>
    <x v="569"/>
    <n v="9.1999999999999998E-3"/>
    <n v="3.5"/>
    <m/>
    <n v="905295.4"/>
    <n v="24.66"/>
    <s v="Leveraged Equities"/>
    <d v="2009-06-23T00:00:00"/>
    <s v="n/a"/>
    <s v="n/a"/>
    <s v="n/a"/>
    <n v="0"/>
    <n v="-2.87"/>
    <n v="12"/>
    <n v="2.9996999999999998"/>
    <s v="A"/>
    <s v="A-"/>
    <s v="A-"/>
    <s v="B-"/>
    <s v="n/a"/>
    <s v="n/a"/>
    <s v="A-"/>
  </r>
  <r>
    <x v="6"/>
    <x v="570"/>
    <x v="570"/>
    <n v="9.2999999999999992E-3"/>
    <n v="4"/>
    <n v="723142"/>
    <n v="678868.1"/>
    <n v="21.54"/>
    <s v="Inverse Bonds"/>
    <d v="2009-08-18T00:00:00"/>
    <s v="n/a"/>
    <s v="n/a"/>
    <s v="n/a"/>
    <n v="0"/>
    <n v="-1.18"/>
    <n v="7"/>
    <n v="1.0051000000000001"/>
    <s v="A+"/>
    <s v="B"/>
    <s v="A-"/>
    <s v="B-"/>
    <s v="n/a"/>
    <s v="n/a"/>
    <s v="A+"/>
  </r>
  <r>
    <x v="10"/>
    <x v="570"/>
    <x v="570"/>
    <n v="9.2999999999999992E-3"/>
    <n v="4"/>
    <m/>
    <m/>
    <m/>
    <s v="Inverse Bonds"/>
    <d v="2009-08-18T00:00:00"/>
    <s v="n/a"/>
    <s v="n/a"/>
    <s v="n/a"/>
    <n v="0"/>
    <n v="-1.18"/>
    <n v="7"/>
    <n v="1.0051000000000001"/>
    <s v="A+"/>
    <s v="B"/>
    <s v="A-"/>
    <s v="B-"/>
    <s v="n/a"/>
    <s v="n/a"/>
    <s v="A+"/>
  </r>
  <r>
    <x v="0"/>
    <x v="571"/>
    <x v="571"/>
    <n v="9.4000000000000004E-3"/>
    <n v="2.5"/>
    <m/>
    <n v="3067792"/>
    <n v="22.28"/>
    <s v="Large Cap Blend Equities"/>
    <d v="2014-03-06T00:00:00"/>
    <n v="0.04"/>
    <d v="2016-06-22T00:00:00"/>
    <n v="0.02"/>
    <n v="1.8E-3"/>
    <n v="1.35"/>
    <n v="5"/>
    <n v="1"/>
    <s v="A"/>
    <s v="C"/>
    <s v="C"/>
    <s v="C+"/>
    <s v="C"/>
    <s v="n/a"/>
    <s v="C+"/>
  </r>
  <r>
    <x v="9"/>
    <x v="572"/>
    <x v="572"/>
    <n v="9.4999999999999998E-3"/>
    <s v="n/a"/>
    <n v="586"/>
    <n v="2836.3"/>
    <n v="22.76"/>
    <s v="Long-Short"/>
    <d v="2016-01-14T00:00:00"/>
    <s v="n/a"/>
    <s v="n/a"/>
    <s v="n/a"/>
    <s v="n/a"/>
    <n v="0.78"/>
    <n v="35"/>
    <n v="0.56369999999999998"/>
    <s v="n/a"/>
    <s v="B"/>
    <s v="n/a"/>
    <s v="n/a"/>
    <s v="n/a"/>
    <s v="n/a"/>
    <s v="n/a"/>
  </r>
  <r>
    <x v="9"/>
    <x v="573"/>
    <x v="573"/>
    <n v="9.4999999999999998E-3"/>
    <s v="n/a"/>
    <n v="377"/>
    <n v="2581.3000000000002"/>
    <n v="20.64"/>
    <s v="Long-Short"/>
    <d v="2016-01-14T00:00:00"/>
    <s v="n/a"/>
    <s v="n/a"/>
    <s v="n/a"/>
    <s v="n/a"/>
    <n v="1.43"/>
    <n v="35"/>
    <n v="0.33610000000000001"/>
    <s v="n/a"/>
    <s v="B+"/>
    <s v="n/a"/>
    <s v="n/a"/>
    <s v="n/a"/>
    <s v="n/a"/>
    <s v="n/a"/>
  </r>
  <r>
    <x v="0"/>
    <x v="574"/>
    <x v="574"/>
    <n v="9.4999999999999998E-3"/>
    <s v="n/a"/>
    <m/>
    <n v="23420"/>
    <n v="23.42"/>
    <s v="Volatility Hedged Equity"/>
    <d v="2014-12-02T00:00:00"/>
    <s v="n/a"/>
    <s v="n/a"/>
    <s v="n/a"/>
    <s v="n/a"/>
    <n v="1.51"/>
    <s v="n/a"/>
    <s v="n/a"/>
    <s v="n/a"/>
    <s v="C+"/>
    <s v="n/a"/>
    <s v="n/a"/>
    <s v="n/a"/>
    <s v="n/a"/>
    <s v="n/a"/>
  </r>
  <r>
    <x v="0"/>
    <x v="572"/>
    <x v="572"/>
    <n v="9.4999999999999998E-3"/>
    <s v="n/a"/>
    <m/>
    <n v="2836.3"/>
    <n v="22.76"/>
    <s v="Long-Short"/>
    <d v="2016-01-14T00:00:00"/>
    <s v="n/a"/>
    <s v="n/a"/>
    <s v="n/a"/>
    <s v="n/a"/>
    <n v="0.78"/>
    <n v="35"/>
    <n v="0.56369999999999998"/>
    <s v="n/a"/>
    <s v="B"/>
    <s v="n/a"/>
    <s v="n/a"/>
    <s v="n/a"/>
    <s v="n/a"/>
    <s v="n/a"/>
  </r>
  <r>
    <x v="0"/>
    <x v="573"/>
    <x v="573"/>
    <n v="9.4999999999999998E-3"/>
    <s v="n/a"/>
    <m/>
    <n v="2581.3000000000002"/>
    <n v="20.64"/>
    <s v="Long-Short"/>
    <d v="2016-01-14T00:00:00"/>
    <s v="n/a"/>
    <s v="n/a"/>
    <s v="n/a"/>
    <s v="n/a"/>
    <n v="1.43"/>
    <n v="35"/>
    <n v="0.33610000000000001"/>
    <s v="n/a"/>
    <s v="B+"/>
    <s v="n/a"/>
    <s v="n/a"/>
    <s v="n/a"/>
    <s v="n/a"/>
    <s v="n/a"/>
  </r>
  <r>
    <x v="0"/>
    <x v="575"/>
    <x v="575"/>
    <n v="9.4999999999999998E-3"/>
    <s v="n/a"/>
    <m/>
    <n v="2507"/>
    <n v="25.92"/>
    <s v="Large Cap Growth Equities"/>
    <d v="2016-04-26T00:00:00"/>
    <s v="n/a"/>
    <s v="n/a"/>
    <s v="n/a"/>
    <s v="n/a"/>
    <s v="n/a"/>
    <n v="36"/>
    <n v="0.42530000000000001"/>
    <s v="n/a"/>
    <s v="C"/>
    <s v="n/a"/>
    <s v="n/a"/>
    <s v="n/a"/>
    <s v="C"/>
    <s v="n/a"/>
  </r>
  <r>
    <x v="0"/>
    <x v="576"/>
    <x v="576"/>
    <n v="9.4999999999999998E-3"/>
    <s v="n/a"/>
    <m/>
    <n v="1708.5"/>
    <n v="33.67"/>
    <s v="Leveraged Equities"/>
    <d v="2015-12-03T00:00:00"/>
    <s v="n/a"/>
    <s v="n/a"/>
    <s v="n/a"/>
    <s v="n/a"/>
    <n v="-4.1100000000000003"/>
    <n v="5"/>
    <n v="3.0457000000000001"/>
    <s v="n/a"/>
    <s v="A-"/>
    <s v="n/a"/>
    <s v="n/a"/>
    <s v="n/a"/>
    <s v="n/a"/>
    <s v="n/a"/>
  </r>
  <r>
    <x v="0"/>
    <x v="577"/>
    <x v="577"/>
    <n v="9.4999999999999998E-3"/>
    <s v="n/a"/>
    <m/>
    <n v="1461"/>
    <n v="29.62"/>
    <s v="Leveraged Equities"/>
    <d v="2015-09-16T00:00:00"/>
    <s v="n/a"/>
    <s v="n/a"/>
    <s v="n/a"/>
    <s v="n/a"/>
    <n v="3.17"/>
    <n v="5"/>
    <n v="2.0009999999999999"/>
    <s v="C"/>
    <s v="B+"/>
    <s v="n/a"/>
    <s v="n/a"/>
    <s v="n/a"/>
    <s v="n/a"/>
    <s v="n/a"/>
  </r>
  <r>
    <x v="6"/>
    <x v="578"/>
    <x v="578"/>
    <n v="9.4999999999999998E-3"/>
    <n v="3.75"/>
    <n v="45023"/>
    <n v="40378"/>
    <n v="62.57"/>
    <s v="Leveraged Bonds"/>
    <d v="2010-01-19T00:00:00"/>
    <n v="0.33"/>
    <d v="2016-06-22T00:00:00"/>
    <n v="0.08"/>
    <n v="5.3E-3"/>
    <n v="1.01"/>
    <n v="23"/>
    <n v="1.6093999999999999"/>
    <s v="A"/>
    <s v="B-"/>
    <s v="C+"/>
    <s v="A"/>
    <s v="n/a"/>
    <s v="n/a"/>
    <s v="A"/>
  </r>
  <r>
    <x v="15"/>
    <x v="579"/>
    <x v="579"/>
    <n v="9.4999999999999998E-3"/>
    <n v="3.75"/>
    <n v="44963"/>
    <n v="100305"/>
    <n v="44.54"/>
    <s v="Leveraged Commodities"/>
    <d v="2008-12-01T00:00:00"/>
    <s v="n/a"/>
    <s v="n/a"/>
    <s v="n/a"/>
    <n v="0"/>
    <n v="-2.34"/>
    <n v="7"/>
    <n v="2.0002"/>
    <s v="B+"/>
    <s v="B+"/>
    <s v="B-"/>
    <s v="A"/>
    <s v="n/a"/>
    <s v="n/a"/>
    <s v="A"/>
  </r>
  <r>
    <x v="1"/>
    <x v="580"/>
    <x v="580"/>
    <n v="9.4999999999999998E-3"/>
    <n v="3.75"/>
    <n v="40528"/>
    <n v="195806.4"/>
    <n v="117.31"/>
    <s v="Leveraged Real Estate"/>
    <d v="2007-01-30T00:00:00"/>
    <n v="1.0900000000000001"/>
    <d v="2016-06-22T00:00:00"/>
    <n v="0.16"/>
    <n v="9.4000000000000004E-3"/>
    <n v="3.3"/>
    <n v="130"/>
    <n v="1.5626"/>
    <s v="B+"/>
    <s v="B-"/>
    <s v="A-"/>
    <s v="A-"/>
    <s v="n/a"/>
    <s v="n/a"/>
    <s v="A"/>
  </r>
  <r>
    <x v="0"/>
    <x v="581"/>
    <x v="581"/>
    <n v="9.4999999999999998E-3"/>
    <n v="3.75"/>
    <m/>
    <n v="833940"/>
    <n v="82.2"/>
    <s v="Leveraged Equities"/>
    <d v="2006-06-19T00:00:00"/>
    <n v="0.17"/>
    <d v="2016-06-22T00:00:00"/>
    <n v="0.04"/>
    <n v="2.0999999999999999E-3"/>
    <n v="-2.15"/>
    <n v="120"/>
    <n v="1.2059"/>
    <s v="A"/>
    <s v="B"/>
    <s v="B+"/>
    <s v="A-"/>
    <s v="n/a"/>
    <s v="n/a"/>
    <s v="A"/>
  </r>
  <r>
    <x v="0"/>
    <x v="582"/>
    <x v="582"/>
    <n v="9.4999999999999998E-3"/>
    <n v="3.75"/>
    <m/>
    <n v="381449.3"/>
    <n v="48.9"/>
    <s v="Inverse Equities"/>
    <d v="2006-06-19T00:00:00"/>
    <s v="n/a"/>
    <d v="2008-12-23T00:00:00"/>
    <n v="0"/>
    <n v="0"/>
    <n v="1.06"/>
    <n v="11"/>
    <n v="1"/>
    <s v="A-"/>
    <s v="B"/>
    <s v="A"/>
    <s v="A"/>
    <s v="n/a"/>
    <s v="n/a"/>
    <s v="A"/>
  </r>
  <r>
    <x v="0"/>
    <x v="583"/>
    <x v="583"/>
    <n v="9.4999999999999998E-3"/>
    <n v="3.75"/>
    <m/>
    <n v="351201.1"/>
    <n v="21.06"/>
    <s v="Inverse Equities"/>
    <d v="2006-06-19T00:00:00"/>
    <s v="n/a"/>
    <d v="2008-12-23T00:00:00"/>
    <n v="0.03"/>
    <n v="0"/>
    <n v="-0.89"/>
    <n v="10"/>
    <n v="1.0001"/>
    <s v="A"/>
    <s v="B-"/>
    <s v="A-"/>
    <s v="A+"/>
    <s v="n/a"/>
    <s v="n/a"/>
    <s v="A"/>
  </r>
  <r>
    <x v="0"/>
    <x v="584"/>
    <x v="584"/>
    <n v="9.4999999999999998E-3"/>
    <n v="3.75"/>
    <m/>
    <n v="10466.200000000001"/>
    <n v="29.35"/>
    <s v="Volatility Hedged Equity"/>
    <d v="2011-08-17T00:00:00"/>
    <s v="n/a"/>
    <s v="n/a"/>
    <s v="n/a"/>
    <s v="n/a"/>
    <n v="-0.59"/>
    <s v="n/a"/>
    <s v="n/a"/>
    <s v="B"/>
    <s v="B-"/>
    <s v="A-"/>
    <s v="A"/>
    <s v="n/a"/>
    <s v="n/a"/>
    <s v="A"/>
  </r>
  <r>
    <x v="8"/>
    <x v="578"/>
    <x v="578"/>
    <n v="9.4999999999999998E-3"/>
    <n v="3.75"/>
    <m/>
    <m/>
    <m/>
    <s v="Leveraged Bonds"/>
    <d v="2010-01-19T00:00:00"/>
    <n v="0.33"/>
    <d v="2016-06-22T00:00:00"/>
    <n v="0.08"/>
    <n v="5.3E-3"/>
    <n v="1.01"/>
    <n v="23"/>
    <n v="1.6093999999999999"/>
    <s v="A"/>
    <s v="B-"/>
    <s v="C+"/>
    <s v="A"/>
    <s v="n/a"/>
    <s v="n/a"/>
    <s v="A"/>
  </r>
  <r>
    <x v="4"/>
    <x v="585"/>
    <x v="585"/>
    <n v="9.4999999999999998E-3"/>
    <n v="3.5"/>
    <n v="840288"/>
    <n v="107073.8"/>
    <n v="19.64"/>
    <s v="Leveraged Equities"/>
    <d v="2010-02-09T00:00:00"/>
    <s v="n/a"/>
    <s v="n/a"/>
    <s v="n/a"/>
    <s v="n/a"/>
    <n v="4.0999999999999996"/>
    <n v="12"/>
    <n v="2.9963000000000002"/>
    <s v="A-"/>
    <s v="C+"/>
    <s v="A"/>
    <s v="B"/>
    <s v="n/a"/>
    <s v="n/a"/>
    <s v="A-"/>
  </r>
  <r>
    <x v="4"/>
    <x v="586"/>
    <x v="586"/>
    <n v="9.4999999999999998E-3"/>
    <n v="3.5"/>
    <n v="794375"/>
    <n v="176077.9"/>
    <n v="30.82"/>
    <s v="Leveraged Equities"/>
    <d v="2007-01-23T00:00:00"/>
    <s v="n/a"/>
    <d v="2008-12-23T00:00:00"/>
    <n v="7.0000000000000007E-2"/>
    <n v="0"/>
    <n v="2.72"/>
    <n v="12"/>
    <n v="1.9945999999999999"/>
    <s v="A-"/>
    <s v="B-"/>
    <s v="A"/>
    <s v="A"/>
    <s v="n/a"/>
    <s v="n/a"/>
    <s v="A-"/>
  </r>
  <r>
    <x v="14"/>
    <x v="587"/>
    <x v="587"/>
    <n v="9.4999999999999998E-3"/>
    <n v="3.5"/>
    <n v="629963"/>
    <n v="230047.5"/>
    <n v="24.79"/>
    <s v="Inverse Equities"/>
    <d v="2007-10-30T00:00:00"/>
    <s v="n/a"/>
    <d v="2008-12-23T00:00:00"/>
    <n v="7.67"/>
    <n v="0"/>
    <n v="1.69"/>
    <n v="8"/>
    <n v="0.99309999999999998"/>
    <s v="A"/>
    <s v="B-"/>
    <s v="A+"/>
    <s v="B-"/>
    <s v="n/a"/>
    <s v="n/a"/>
    <s v="A-"/>
  </r>
  <r>
    <x v="4"/>
    <x v="588"/>
    <x v="588"/>
    <n v="9.4999999999999998E-3"/>
    <n v="3.5"/>
    <n v="483308"/>
    <n v="440400.5"/>
    <n v="55.61"/>
    <s v="Inverse Equities"/>
    <d v="2007-01-23T00:00:00"/>
    <s v="n/a"/>
    <d v="2008-12-23T00:00:00"/>
    <n v="0.36"/>
    <n v="0"/>
    <n v="1.38"/>
    <n v="12"/>
    <n v="0.99870000000000003"/>
    <s v="A-"/>
    <s v="B-"/>
    <s v="B-"/>
    <s v="A-"/>
    <s v="n/a"/>
    <s v="n/a"/>
    <s v="A-"/>
  </r>
  <r>
    <x v="15"/>
    <x v="589"/>
    <x v="589"/>
    <n v="9.4999999999999998E-3"/>
    <n v="3.5"/>
    <n v="37760"/>
    <n v="76289.399999999994"/>
    <n v="69.739999999999995"/>
    <s v="Leveraged Commodities"/>
    <d v="2008-12-01T00:00:00"/>
    <s v="n/a"/>
    <s v="n/a"/>
    <s v="n/a"/>
    <n v="0"/>
    <n v="2.4300000000000002"/>
    <n v="7"/>
    <n v="1.9995000000000001"/>
    <s v="B"/>
    <s v="B"/>
    <s v="A"/>
    <s v="A"/>
    <s v="n/a"/>
    <s v="n/a"/>
    <s v="A-"/>
  </r>
  <r>
    <x v="1"/>
    <x v="590"/>
    <x v="590"/>
    <n v="9.4999999999999998E-3"/>
    <n v="3.5"/>
    <n v="29798"/>
    <n v="18480"/>
    <n v="17.55"/>
    <s v="Leveraged Real Estate"/>
    <d v="2010-03-16T00:00:00"/>
    <s v="n/a"/>
    <s v="n/a"/>
    <s v="n/a"/>
    <s v="n/a"/>
    <n v="-1.58"/>
    <n v="7"/>
    <n v="1.0667"/>
    <s v="B-"/>
    <s v="B+"/>
    <s v="B+"/>
    <s v="A+"/>
    <s v="n/a"/>
    <s v="n/a"/>
    <s v="A-"/>
  </r>
  <r>
    <x v="6"/>
    <x v="591"/>
    <x v="591"/>
    <n v="9.4999999999999998E-3"/>
    <n v="3.5"/>
    <n v="7629"/>
    <n v="27690"/>
    <n v="27.56"/>
    <s v="Inverse Bonds"/>
    <d v="2011-04-05T00:00:00"/>
    <s v="n/a"/>
    <s v="n/a"/>
    <s v="n/a"/>
    <s v="n/a"/>
    <n v="-0.62"/>
    <n v="4"/>
    <n v="1.0041"/>
    <s v="A-"/>
    <s v="C"/>
    <s v="B+"/>
    <s v="A"/>
    <s v="n/a"/>
    <s v="n/a"/>
    <s v="A-"/>
  </r>
  <r>
    <x v="6"/>
    <x v="592"/>
    <x v="592"/>
    <n v="9.4999999999999998E-3"/>
    <n v="3.5"/>
    <n v="1142"/>
    <n v="2625"/>
    <n v="26.18"/>
    <s v="Leveraged Bonds"/>
    <d v="2011-04-05T00:00:00"/>
    <s v="n/a"/>
    <s v="n/a"/>
    <s v="n/a"/>
    <s v="n/a"/>
    <n v="2.33"/>
    <n v="4"/>
    <n v="2.0007000000000001"/>
    <s v="C+"/>
    <s v="A-"/>
    <s v="B"/>
    <s v="A+"/>
    <s v="n/a"/>
    <s v="n/a"/>
    <s v="A-"/>
  </r>
  <r>
    <x v="0"/>
    <x v="593"/>
    <x v="593"/>
    <n v="9.4999999999999998E-3"/>
    <n v="3.5"/>
    <m/>
    <n v="570619.1"/>
    <n v="13.06"/>
    <s v="Leveraged Equities"/>
    <d v="2008-11-05T00:00:00"/>
    <s v="n/a"/>
    <s v="n/a"/>
    <s v="n/a"/>
    <s v="n/a"/>
    <n v="-2.88"/>
    <n v="10"/>
    <n v="3.2719999999999998"/>
    <s v="A"/>
    <s v="B+"/>
    <s v="B+"/>
    <s v="B-"/>
    <s v="n/a"/>
    <s v="n/a"/>
    <s v="A-"/>
  </r>
  <r>
    <x v="0"/>
    <x v="594"/>
    <x v="594"/>
    <n v="9.4999999999999998E-3"/>
    <n v="3.5"/>
    <m/>
    <n v="246354.5"/>
    <n v="17.38"/>
    <s v="Leveraged Equities"/>
    <d v="2006-07-11T00:00:00"/>
    <s v="n/a"/>
    <d v="2008-12-23T00:00:00"/>
    <n v="0.03"/>
    <n v="0"/>
    <n v="-1.78"/>
    <n v="11"/>
    <n v="2.0003000000000002"/>
    <s v="A"/>
    <s v="B-"/>
    <s v="A-"/>
    <s v="A"/>
    <s v="n/a"/>
    <s v="n/a"/>
    <s v="A-"/>
  </r>
  <r>
    <x v="0"/>
    <x v="595"/>
    <x v="595"/>
    <n v="9.4999999999999998E-3"/>
    <n v="3.5"/>
    <m/>
    <n v="233535.5"/>
    <n v="13.92"/>
    <s v="Leveraged Equities"/>
    <d v="2010-02-09T00:00:00"/>
    <s v="n/a"/>
    <s v="n/a"/>
    <s v="n/a"/>
    <s v="n/a"/>
    <n v="-2.68"/>
    <n v="12"/>
    <n v="2.9984999999999999"/>
    <s v="A"/>
    <s v="C+"/>
    <s v="A-"/>
    <s v="B"/>
    <s v="n/a"/>
    <s v="n/a"/>
    <s v="A-"/>
  </r>
  <r>
    <x v="0"/>
    <x v="596"/>
    <x v="596"/>
    <n v="9.4999999999999998E-3"/>
    <n v="3.5"/>
    <m/>
    <n v="232251.1"/>
    <n v="134.04"/>
    <s v="Volatility Hedged Equity"/>
    <d v="2010-08-31T00:00:00"/>
    <s v="n/a"/>
    <s v="n/a"/>
    <s v="n/a"/>
    <s v="n/a"/>
    <n v="0.64"/>
    <s v="n/a"/>
    <s v="n/a"/>
    <s v="B+"/>
    <s v="C"/>
    <s v="C"/>
    <s v="A+"/>
    <s v="n/a"/>
    <s v="n/a"/>
    <s v="A-"/>
  </r>
  <r>
    <x v="0"/>
    <x v="597"/>
    <x v="597"/>
    <n v="9.4999999999999998E-3"/>
    <n v="3.5"/>
    <m/>
    <n v="206283"/>
    <n v="30.97"/>
    <s v="Leveraged Equities"/>
    <d v="2011-06-15T00:00:00"/>
    <s v="n/a"/>
    <d v="2013-12-12T00:00:00"/>
    <n v="0.86"/>
    <n v="6.3E-3"/>
    <n v="3.06"/>
    <n v="12"/>
    <n v="3.0059999999999998"/>
    <s v="A-"/>
    <s v="A-"/>
    <s v="B-"/>
    <s v="B-"/>
    <s v="n/a"/>
    <s v="n/a"/>
    <s v="A-"/>
  </r>
  <r>
    <x v="2"/>
    <x v="598"/>
    <x v="598"/>
    <n v="9.4999999999999998E-3"/>
    <n v="3.5"/>
    <m/>
    <n v="47066.5"/>
    <n v="25.26"/>
    <s v="Leveraged Equities"/>
    <d v="2009-01-08T00:00:00"/>
    <s v="n/a"/>
    <d v="2013-12-12T00:00:00"/>
    <n v="3.13"/>
    <n v="3.2099999999999997E-2"/>
    <n v="3.83"/>
    <n v="16"/>
    <n v="3.0476999999999999"/>
    <s v="B+"/>
    <s v="B+"/>
    <s v="C+"/>
    <s v="B"/>
    <s v="n/a"/>
    <s v="n/a"/>
    <s v="A-"/>
  </r>
  <r>
    <x v="2"/>
    <x v="599"/>
    <x v="599"/>
    <n v="9.4999999999999998E-3"/>
    <n v="3.5"/>
    <m/>
    <n v="9444.6"/>
    <n v="30.31"/>
    <s v="Leveraged Equities"/>
    <d v="2009-01-08T00:00:00"/>
    <s v="n/a"/>
    <s v="n/a"/>
    <s v="n/a"/>
    <s v="n/a"/>
    <n v="-3.78"/>
    <n v="8"/>
    <n v="3.3172000000000001"/>
    <s v="B"/>
    <s v="B+"/>
    <s v="A"/>
    <s v="B"/>
    <s v="n/a"/>
    <s v="n/a"/>
    <s v="A-"/>
  </r>
  <r>
    <x v="8"/>
    <x v="591"/>
    <x v="591"/>
    <n v="9.4999999999999998E-3"/>
    <n v="3.5"/>
    <m/>
    <m/>
    <m/>
    <s v="Inverse Bonds"/>
    <d v="2011-04-05T00:00:00"/>
    <s v="n/a"/>
    <s v="n/a"/>
    <s v="n/a"/>
    <s v="n/a"/>
    <n v="-0.62"/>
    <n v="4"/>
    <n v="1.0041"/>
    <s v="A-"/>
    <s v="C"/>
    <s v="B+"/>
    <s v="A"/>
    <s v="n/a"/>
    <s v="n/a"/>
    <s v="A-"/>
  </r>
  <r>
    <x v="8"/>
    <x v="592"/>
    <x v="592"/>
    <n v="9.4999999999999998E-3"/>
    <n v="3.5"/>
    <m/>
    <m/>
    <m/>
    <s v="Leveraged Bonds"/>
    <d v="2011-04-05T00:00:00"/>
    <s v="n/a"/>
    <s v="n/a"/>
    <s v="n/a"/>
    <s v="n/a"/>
    <n v="2.33"/>
    <n v="4"/>
    <n v="2.0007000000000001"/>
    <s v="C+"/>
    <s v="A-"/>
    <s v="B"/>
    <s v="A+"/>
    <s v="n/a"/>
    <s v="n/a"/>
    <s v="A-"/>
  </r>
  <r>
    <x v="4"/>
    <x v="600"/>
    <x v="600"/>
    <n v="9.4999999999999998E-3"/>
    <n v="3.25"/>
    <n v="6892631"/>
    <n v="640029.69999999995"/>
    <n v="29.84"/>
    <s v="Leveraged Equities"/>
    <d v="2008-11-05T00:00:00"/>
    <s v="n/a"/>
    <s v="n/a"/>
    <s v="n/a"/>
    <n v="0"/>
    <n v="4.1100000000000003"/>
    <n v="9"/>
    <n v="3.3788999999999998"/>
    <s v="A"/>
    <s v="B"/>
    <s v="A"/>
    <s v="B"/>
    <s v="n/a"/>
    <s v="n/a"/>
    <s v="B+"/>
  </r>
  <r>
    <x v="6"/>
    <x v="601"/>
    <x v="601"/>
    <n v="9.4999999999999998E-3"/>
    <n v="3.25"/>
    <n v="476157"/>
    <n v="67999"/>
    <n v="25.8"/>
    <s v="Leveraged Bonds"/>
    <d v="2009-04-16T00:00:00"/>
    <s v="n/a"/>
    <d v="2013-09-17T00:00:00"/>
    <n v="0.08"/>
    <n v="1.1999999999999999E-3"/>
    <n v="3.71"/>
    <n v="14"/>
    <n v="3.3445999999999998"/>
    <s v="A-"/>
    <s v="B+"/>
    <s v="C"/>
    <s v="C+"/>
    <s v="n/a"/>
    <s v="n/a"/>
    <s v="B+"/>
  </r>
  <r>
    <x v="1"/>
    <x v="602"/>
    <x v="602"/>
    <n v="9.4999999999999998E-3"/>
    <n v="3.25"/>
    <n v="165766"/>
    <n v="77004"/>
    <n v="22.57"/>
    <s v="Leveraged Real Estate"/>
    <d v="2009-07-16T00:00:00"/>
    <s v="n/a"/>
    <d v="2012-12-18T00:00:00"/>
    <n v="0.01"/>
    <n v="2.0000000000000001E-4"/>
    <n v="5.18"/>
    <n v="15"/>
    <n v="3.1153"/>
    <s v="A+"/>
    <s v="C+"/>
    <s v="A+"/>
    <s v="C+"/>
    <s v="n/a"/>
    <s v="n/a"/>
    <s v="B+"/>
  </r>
  <r>
    <x v="12"/>
    <x v="603"/>
    <x v="603"/>
    <n v="9.4999999999999998E-3"/>
    <n v="3.25"/>
    <n v="128812"/>
    <n v="53810.7"/>
    <n v="49.3"/>
    <s v="Leveraged Equities"/>
    <d v="2007-01-30T00:00:00"/>
    <s v="n/a"/>
    <d v="2008-12-23T00:00:00"/>
    <n v="6.08"/>
    <n v="0"/>
    <n v="4.09"/>
    <n v="10"/>
    <n v="2.0021"/>
    <s v="B+"/>
    <s v="B-"/>
    <s v="A"/>
    <s v="B"/>
    <s v="n/a"/>
    <s v="n/a"/>
    <s v="B+"/>
  </r>
  <r>
    <x v="6"/>
    <x v="604"/>
    <x v="604"/>
    <n v="9.4999999999999998E-3"/>
    <n v="3.25"/>
    <n v="40515"/>
    <n v="136857"/>
    <n v="20.45"/>
    <s v="Inverse Bonds"/>
    <d v="2008-04-29T00:00:00"/>
    <s v="n/a"/>
    <d v="2008-12-23T00:00:00"/>
    <n v="0"/>
    <n v="0"/>
    <n v="-0.99"/>
    <n v="7"/>
    <n v="2.0065"/>
    <s v="A"/>
    <s v="C+"/>
    <s v="B+"/>
    <s v="A"/>
    <s v="n/a"/>
    <s v="n/a"/>
    <s v="B+"/>
  </r>
  <r>
    <x v="6"/>
    <x v="605"/>
    <x v="605"/>
    <n v="9.4999999999999998E-3"/>
    <n v="3.25"/>
    <n v="36361"/>
    <n v="24632.799999999999"/>
    <n v="3.33"/>
    <s v="Leveraged Bonds"/>
    <d v="2010-06-28T00:00:00"/>
    <s v="n/a"/>
    <s v="n/a"/>
    <s v="n/a"/>
    <s v="n/a"/>
    <n v="-7.43"/>
    <s v="n/a"/>
    <s v="n/a"/>
    <s v="A-"/>
    <s v="C+"/>
    <s v="A"/>
    <s v="B-"/>
    <s v="n/a"/>
    <s v="n/a"/>
    <s v="B+"/>
  </r>
  <r>
    <x v="6"/>
    <x v="606"/>
    <x v="606"/>
    <n v="9.4999999999999998E-3"/>
    <n v="3.25"/>
    <n v="32702"/>
    <n v="73928.600000000006"/>
    <n v="24.11"/>
    <s v="Leveraged Bonds"/>
    <d v="2012-03-27T00:00:00"/>
    <s v="n/a"/>
    <s v="n/a"/>
    <s v="n/a"/>
    <s v="n/a"/>
    <n v="-3.61"/>
    <n v="7"/>
    <n v="3.0108999999999999"/>
    <s v="B+"/>
    <s v="B+"/>
    <s v="A"/>
    <s v="C+"/>
    <s v="n/a"/>
    <s v="n/a"/>
    <s v="B+"/>
  </r>
  <r>
    <x v="12"/>
    <x v="607"/>
    <x v="607"/>
    <n v="9.4999999999999998E-3"/>
    <n v="3.25"/>
    <n v="5228"/>
    <n v="5856.8"/>
    <n v="26.36"/>
    <s v="Inverse Equities"/>
    <d v="2008-06-10T00:00:00"/>
    <s v="n/a"/>
    <d v="2008-12-23T00:00:00"/>
    <n v="24.31"/>
    <n v="0"/>
    <n v="2.08"/>
    <n v="8"/>
    <n v="0.99919999999999998"/>
    <s v="B-"/>
    <s v="B-"/>
    <s v="A-"/>
    <s v="B-"/>
    <s v="n/a"/>
    <s v="n/a"/>
    <s v="B+"/>
  </r>
  <r>
    <x v="0"/>
    <x v="608"/>
    <x v="608"/>
    <n v="9.4999999999999998E-3"/>
    <n v="3.25"/>
    <m/>
    <n v="647466.1"/>
    <n v="69.489999999999995"/>
    <s v="Leveraged Equities"/>
    <d v="2009-06-23T00:00:00"/>
    <n v="0.21"/>
    <d v="2016-06-22T00:00:00"/>
    <n v="0.08"/>
    <n v="3.0999999999999999E-3"/>
    <n v="2.94"/>
    <n v="519"/>
    <n v="2.5291000000000001"/>
    <s v="A"/>
    <s v="C+"/>
    <s v="B-"/>
    <s v="B-"/>
    <s v="n/a"/>
    <s v="n/a"/>
    <s v="B+"/>
  </r>
  <r>
    <x v="0"/>
    <x v="609"/>
    <x v="609"/>
    <n v="9.4999999999999998E-3"/>
    <n v="3.25"/>
    <m/>
    <n v="410196.4"/>
    <n v="25.63"/>
    <s v="Leveraged Equities"/>
    <d v="2006-07-11T00:00:00"/>
    <s v="n/a"/>
    <d v="2008-12-23T00:00:00"/>
    <n v="0.01"/>
    <n v="0"/>
    <n v="2.1"/>
    <n v="13"/>
    <n v="1.9978"/>
    <s v="A"/>
    <s v="B-"/>
    <s v="B+"/>
    <s v="B+"/>
    <s v="n/a"/>
    <s v="n/a"/>
    <s v="B+"/>
  </r>
  <r>
    <x v="0"/>
    <x v="610"/>
    <x v="610"/>
    <n v="9.4999999999999998E-3"/>
    <n v="3.25"/>
    <m/>
    <n v="395366.3"/>
    <n v="91.77"/>
    <s v="Leveraged Equities"/>
    <d v="2008-11-05T00:00:00"/>
    <s v="n/a"/>
    <d v="2010-09-22T00:00:00"/>
    <n v="0.1"/>
    <n v="2E-3"/>
    <n v="2.98"/>
    <n v="15"/>
    <n v="3.0884"/>
    <s v="A"/>
    <s v="B"/>
    <s v="B-"/>
    <s v="B-"/>
    <s v="n/a"/>
    <s v="n/a"/>
    <s v="B+"/>
  </r>
  <r>
    <x v="2"/>
    <x v="611"/>
    <x v="611"/>
    <n v="9.4999999999999998E-3"/>
    <n v="3.25"/>
    <m/>
    <n v="143937.79999999999"/>
    <n v="78.349999999999994"/>
    <s v="Leveraged Equities"/>
    <d v="2006-06-19T00:00:00"/>
    <n v="0.28000000000000003"/>
    <d v="2016-06-22T00:00:00"/>
    <n v="0.08"/>
    <n v="3.5000000000000001E-3"/>
    <n v="2.63"/>
    <n v="412"/>
    <n v="1.1554"/>
    <s v="B+"/>
    <s v="C"/>
    <s v="B-"/>
    <s v="A"/>
    <s v="n/a"/>
    <s v="n/a"/>
    <s v="B+"/>
  </r>
  <r>
    <x v="0"/>
    <x v="612"/>
    <x v="612"/>
    <n v="9.4999999999999998E-3"/>
    <n v="3.25"/>
    <m/>
    <n v="100702"/>
    <n v="71.540000000000006"/>
    <s v="Leveraged Equities"/>
    <d v="2010-02-09T00:00:00"/>
    <n v="0.36"/>
    <d v="2016-06-22T00:00:00"/>
    <n v="0.1"/>
    <n v="5.1000000000000004E-3"/>
    <n v="2.72"/>
    <n v="42"/>
    <n v="2.6808999999999998"/>
    <s v="A-"/>
    <s v="C+"/>
    <s v="B-"/>
    <s v="B"/>
    <s v="n/a"/>
    <s v="n/a"/>
    <s v="B+"/>
  </r>
  <r>
    <x v="2"/>
    <x v="613"/>
    <x v="613"/>
    <n v="9.4999999999999998E-3"/>
    <n v="3.25"/>
    <m/>
    <n v="26407.8"/>
    <n v="14.51"/>
    <s v="Inverse Equities"/>
    <d v="2006-06-19T00:00:00"/>
    <s v="n/a"/>
    <d v="2008-12-23T00:00:00"/>
    <n v="11.3"/>
    <n v="0"/>
    <n v="-1.19"/>
    <n v="8"/>
    <n v="0.99929999999999997"/>
    <s v="B+"/>
    <s v="B-"/>
    <s v="B"/>
    <s v="A-"/>
    <s v="n/a"/>
    <s v="n/a"/>
    <s v="B+"/>
  </r>
  <r>
    <x v="2"/>
    <x v="614"/>
    <x v="614"/>
    <n v="9.4999999999999998E-3"/>
    <n v="3.25"/>
    <m/>
    <n v="3860.9"/>
    <n v="23.07"/>
    <s v="Leveraged Equities"/>
    <d v="2010-02-09T00:00:00"/>
    <s v="n/a"/>
    <s v="n/a"/>
    <s v="n/a"/>
    <s v="n/a"/>
    <n v="-3.8"/>
    <n v="9"/>
    <n v="2.9986999999999999"/>
    <s v="B"/>
    <s v="C+"/>
    <s v="A"/>
    <s v="B"/>
    <s v="n/a"/>
    <s v="n/a"/>
    <s v="B+"/>
  </r>
  <r>
    <x v="8"/>
    <x v="604"/>
    <x v="604"/>
    <n v="9.4999999999999998E-3"/>
    <n v="3.25"/>
    <m/>
    <m/>
    <m/>
    <s v="Inverse Bonds"/>
    <d v="2008-04-29T00:00:00"/>
    <s v="n/a"/>
    <d v="2008-12-23T00:00:00"/>
    <n v="0"/>
    <n v="0"/>
    <n v="-0.99"/>
    <n v="7"/>
    <n v="2.0065"/>
    <s v="A"/>
    <s v="C+"/>
    <s v="B+"/>
    <s v="A"/>
    <s v="n/a"/>
    <s v="n/a"/>
    <s v="B+"/>
  </r>
  <r>
    <x v="10"/>
    <x v="605"/>
    <x v="605"/>
    <n v="9.4999999999999998E-3"/>
    <n v="3.25"/>
    <m/>
    <m/>
    <m/>
    <s v="Leveraged Bonds"/>
    <d v="2010-06-28T00:00:00"/>
    <s v="n/a"/>
    <s v="n/a"/>
    <s v="n/a"/>
    <s v="n/a"/>
    <n v="-7.43"/>
    <s v="n/a"/>
    <s v="n/a"/>
    <s v="A-"/>
    <s v="C+"/>
    <s v="A"/>
    <s v="B-"/>
    <s v="n/a"/>
    <s v="n/a"/>
    <s v="B+"/>
  </r>
  <r>
    <x v="10"/>
    <x v="601"/>
    <x v="601"/>
    <n v="9.4999999999999998E-3"/>
    <n v="3.25"/>
    <m/>
    <m/>
    <m/>
    <s v="Leveraged Bonds"/>
    <d v="2009-04-16T00:00:00"/>
    <s v="n/a"/>
    <d v="2013-09-17T00:00:00"/>
    <n v="0.08"/>
    <n v="1.1999999999999999E-3"/>
    <n v="3.71"/>
    <n v="14"/>
    <n v="3.3445999999999998"/>
    <s v="A-"/>
    <s v="B+"/>
    <s v="C"/>
    <s v="C+"/>
    <s v="n/a"/>
    <s v="n/a"/>
    <s v="B+"/>
  </r>
  <r>
    <x v="10"/>
    <x v="606"/>
    <x v="606"/>
    <n v="9.4999999999999998E-3"/>
    <n v="3.25"/>
    <m/>
    <m/>
    <m/>
    <s v="Leveraged Bonds"/>
    <d v="2012-03-27T00:00:00"/>
    <s v="n/a"/>
    <s v="n/a"/>
    <s v="n/a"/>
    <s v="n/a"/>
    <n v="-3.61"/>
    <n v="7"/>
    <n v="3.0108999999999999"/>
    <s v="B+"/>
    <s v="B+"/>
    <s v="A"/>
    <s v="C+"/>
    <s v="n/a"/>
    <s v="n/a"/>
    <s v="B+"/>
  </r>
  <r>
    <x v="4"/>
    <x v="615"/>
    <x v="615"/>
    <n v="9.4999999999999998E-3"/>
    <n v="3"/>
    <n v="4194720"/>
    <n v="575515"/>
    <n v="72.78"/>
    <s v="Leveraged Equities"/>
    <d v="2008-11-05T00:00:00"/>
    <s v="n/a"/>
    <d v="2014-12-11T00:00:00"/>
    <n v="0.48"/>
    <n v="7.7999999999999996E-3"/>
    <n v="4.29"/>
    <n v="17"/>
    <n v="3.1915"/>
    <s v="A"/>
    <s v="C"/>
    <s v="C"/>
    <s v="B"/>
    <s v="n/a"/>
    <s v="n/a"/>
    <s v="B"/>
  </r>
  <r>
    <x v="12"/>
    <x v="616"/>
    <x v="616"/>
    <n v="9.4999999999999998E-3"/>
    <n v="3"/>
    <n v="2039129"/>
    <n v="81831"/>
    <n v="14.64"/>
    <s v="Leveraged Equities"/>
    <d v="2008-11-06T00:00:00"/>
    <s v="n/a"/>
    <s v="n/a"/>
    <s v="n/a"/>
    <n v="0"/>
    <n v="6.18"/>
    <n v="8"/>
    <n v="3.2505999999999999"/>
    <s v="A-"/>
    <s v="B"/>
    <s v="A"/>
    <s v="C"/>
    <s v="n/a"/>
    <s v="n/a"/>
    <s v="B"/>
  </r>
  <r>
    <x v="14"/>
    <x v="617"/>
    <x v="617"/>
    <n v="9.4999999999999998E-3"/>
    <n v="3"/>
    <n v="1289154"/>
    <n v="178319"/>
    <n v="25.48"/>
    <s v="Leveraged Equities"/>
    <d v="2008-12-17T00:00:00"/>
    <s v="n/a"/>
    <s v="n/a"/>
    <s v="n/a"/>
    <n v="0"/>
    <n v="5.0599999999999996"/>
    <n v="9"/>
    <n v="3.0701000000000001"/>
    <s v="A-"/>
    <s v="B"/>
    <s v="A"/>
    <s v="C+"/>
    <s v="n/a"/>
    <s v="n/a"/>
    <s v="B"/>
  </r>
  <r>
    <x v="14"/>
    <x v="618"/>
    <x v="618"/>
    <n v="9.4999999999999998E-3"/>
    <n v="3"/>
    <n v="1243903"/>
    <n v="187427"/>
    <n v="58.6"/>
    <s v="Leveraged Equities"/>
    <d v="2008-12-17T00:00:00"/>
    <s v="n/a"/>
    <d v="2012-12-18T00:00:00"/>
    <n v="0.09"/>
    <n v="3.3E-3"/>
    <n v="-5.16"/>
    <n v="14"/>
    <n v="3.2275"/>
    <s v="A-"/>
    <s v="B"/>
    <s v="C"/>
    <s v="C+"/>
    <s v="n/a"/>
    <s v="n/a"/>
    <s v="B"/>
  </r>
  <r>
    <x v="14"/>
    <x v="619"/>
    <x v="619"/>
    <n v="9.4999999999999998E-3"/>
    <n v="3"/>
    <n v="237398"/>
    <n v="45561.599999999999"/>
    <n v="16.34"/>
    <s v="Leveraged Equities"/>
    <d v="2007-10-30T00:00:00"/>
    <s v="n/a"/>
    <d v="2008-09-24T00:00:00"/>
    <n v="3.71"/>
    <n v="0"/>
    <n v="3.37"/>
    <n v="6"/>
    <n v="1.9993000000000001"/>
    <s v="B+"/>
    <s v="B-"/>
    <s v="A"/>
    <s v="B+"/>
    <s v="n/a"/>
    <s v="n/a"/>
    <s v="B"/>
  </r>
  <r>
    <x v="12"/>
    <x v="620"/>
    <x v="620"/>
    <n v="9.4999999999999998E-3"/>
    <n v="3"/>
    <n v="151851"/>
    <n v="137011.5"/>
    <n v="35"/>
    <s v="Leveraged Equities"/>
    <d v="2007-01-30T00:00:00"/>
    <n v="0.38"/>
    <d v="2016-06-22T00:00:00"/>
    <n v="0.12"/>
    <n v="1.0699999999999999E-2"/>
    <n v="4.16"/>
    <n v="91"/>
    <n v="1.5716000000000001"/>
    <s v="A-"/>
    <s v="C"/>
    <s v="C"/>
    <s v="B"/>
    <s v="n/a"/>
    <s v="n/a"/>
    <s v="B"/>
  </r>
  <r>
    <x v="1"/>
    <x v="621"/>
    <x v="621"/>
    <n v="9.4999999999999998E-3"/>
    <n v="3"/>
    <n v="53271"/>
    <n v="38192.6"/>
    <n v="36.29"/>
    <s v="Leveraged Real Estate"/>
    <d v="2007-01-30T00:00:00"/>
    <s v="n/a"/>
    <d v="2008-12-23T00:00:00"/>
    <n v="4.59"/>
    <n v="0"/>
    <n v="-3.2"/>
    <n v="10"/>
    <n v="2.5905"/>
    <s v="A"/>
    <s v="C"/>
    <s v="B"/>
    <s v="A"/>
    <s v="n/a"/>
    <s v="n/a"/>
    <s v="B"/>
  </r>
  <r>
    <x v="6"/>
    <x v="622"/>
    <x v="622"/>
    <n v="9.4999999999999998E-3"/>
    <n v="3"/>
    <n v="17620"/>
    <n v="61809.8"/>
    <n v="92.09"/>
    <s v="Leveraged Bonds"/>
    <d v="2010-01-19T00:00:00"/>
    <n v="1.06"/>
    <d v="2016-06-22T00:00:00"/>
    <n v="0.22"/>
    <n v="1.1599999999999999E-2"/>
    <n v="2.46"/>
    <n v="41"/>
    <n v="1.3735999999999999"/>
    <s v="B+"/>
    <s v="C"/>
    <s v="C+"/>
    <s v="B"/>
    <s v="n/a"/>
    <s v="n/a"/>
    <s v="B"/>
  </r>
  <r>
    <x v="6"/>
    <x v="623"/>
    <x v="623"/>
    <n v="9.4999999999999998E-3"/>
    <n v="3"/>
    <n v="9823"/>
    <n v="26383.5"/>
    <n v="13.4"/>
    <s v="Inverse Bonds"/>
    <d v="2009-04-16T00:00:00"/>
    <s v="n/a"/>
    <d v="2010-03-23T00:00:00"/>
    <n v="0.14000000000000001"/>
    <n v="0.1227"/>
    <n v="-2"/>
    <n v="6"/>
    <n v="3.3224999999999998"/>
    <s v="B+"/>
    <s v="B-"/>
    <s v="B+"/>
    <s v="B+"/>
    <s v="n/a"/>
    <s v="n/a"/>
    <s v="B"/>
  </r>
  <r>
    <x v="4"/>
    <x v="624"/>
    <x v="624"/>
    <n v="9.4999999999999998E-3"/>
    <n v="3"/>
    <n v="1188"/>
    <n v="11078.9"/>
    <n v="45.47"/>
    <s v="Inverse Equities"/>
    <d v="2007-01-23T00:00:00"/>
    <s v="n/a"/>
    <d v="2008-09-24T00:00:00"/>
    <n v="0.16"/>
    <n v="0"/>
    <n v="1.08"/>
    <n v="7"/>
    <n v="0.99939999999999996"/>
    <s v="C+"/>
    <s v="C+"/>
    <s v="B-"/>
    <s v="B+"/>
    <s v="n/a"/>
    <s v="n/a"/>
    <s v="B"/>
  </r>
  <r>
    <x v="11"/>
    <x v="625"/>
    <x v="625"/>
    <n v="9.4999999999999998E-3"/>
    <n v="3"/>
    <n v="1140"/>
    <n v="2532"/>
    <n v="25.29"/>
    <s v="Inverse Bonds"/>
    <d v="2011-03-29T00:00:00"/>
    <s v="n/a"/>
    <s v="n/a"/>
    <s v="n/a"/>
    <s v="n/a"/>
    <n v="-1.67"/>
    <n v="4"/>
    <n v="1.0046999999999999"/>
    <s v="B"/>
    <s v="B-"/>
    <s v="B-"/>
    <s v="B+"/>
    <s v="n/a"/>
    <s v="n/a"/>
    <s v="B"/>
  </r>
  <r>
    <x v="4"/>
    <x v="626"/>
    <x v="626"/>
    <n v="9.4999999999999998E-3"/>
    <n v="3"/>
    <n v="1063"/>
    <n v="20267"/>
    <n v="62.34"/>
    <s v="Leveraged Equities"/>
    <d v="2007-01-23T00:00:00"/>
    <n v="0.05"/>
    <d v="2016-03-23T00:00:00"/>
    <n v="0.06"/>
    <n v="8.9999999999999998E-4"/>
    <n v="2.56"/>
    <n v="610"/>
    <n v="1.2617"/>
    <s v="C"/>
    <s v="C"/>
    <s v="B-"/>
    <s v="A"/>
    <s v="n/a"/>
    <s v="n/a"/>
    <s v="B"/>
  </r>
  <r>
    <x v="0"/>
    <x v="627"/>
    <x v="627"/>
    <n v="9.4999999999999998E-3"/>
    <n v="3"/>
    <m/>
    <n v="944828.5"/>
    <n v="119.02"/>
    <s v="Leveraged Equities"/>
    <d v="2010-02-09T00:00:00"/>
    <s v="n/a"/>
    <d v="2015-03-25T00:00:00"/>
    <n v="0.01"/>
    <n v="1E-4"/>
    <n v="-3.18"/>
    <n v="120"/>
    <n v="2.6669999999999998"/>
    <s v="A"/>
    <s v="C+"/>
    <s v="B-"/>
    <s v="C+"/>
    <s v="n/a"/>
    <s v="n/a"/>
    <s v="B"/>
  </r>
  <r>
    <x v="0"/>
    <x v="628"/>
    <x v="628"/>
    <n v="9.4999999999999998E-3"/>
    <n v="3"/>
    <m/>
    <n v="689005.8"/>
    <n v="14.54"/>
    <s v="Leveraged Equities"/>
    <d v="2010-02-09T00:00:00"/>
    <s v="n/a"/>
    <s v="n/a"/>
    <s v="n/a"/>
    <n v="0"/>
    <n v="3.15"/>
    <n v="13"/>
    <n v="2.9980000000000002"/>
    <s v="A"/>
    <s v="C+"/>
    <s v="B+"/>
    <s v="C+"/>
    <s v="n/a"/>
    <s v="n/a"/>
    <s v="B"/>
  </r>
  <r>
    <x v="0"/>
    <x v="629"/>
    <x v="629"/>
    <n v="9.4999999999999998E-3"/>
    <n v="3"/>
    <m/>
    <n v="97225"/>
    <n v="39.94"/>
    <s v="Leveraged Equities"/>
    <d v="2010-03-11T00:00:00"/>
    <s v="n/a"/>
    <d v="2014-12-23T00:00:00"/>
    <n v="0.01"/>
    <n v="2.0000000000000001E-4"/>
    <n v="-5.69"/>
    <n v="42"/>
    <n v="2.8982999999999999"/>
    <s v="A-"/>
    <s v="C+"/>
    <s v="C+"/>
    <s v="C+"/>
    <s v="n/a"/>
    <s v="n/a"/>
    <s v="B"/>
  </r>
  <r>
    <x v="2"/>
    <x v="630"/>
    <x v="630"/>
    <n v="9.4999999999999998E-3"/>
    <n v="3"/>
    <m/>
    <n v="24072"/>
    <n v="59.34"/>
    <s v="Leveraged Equities"/>
    <d v="2010-02-09T00:00:00"/>
    <n v="0.03"/>
    <d v="2016-03-23T00:00:00"/>
    <n v="0.01"/>
    <n v="5.0000000000000001E-4"/>
    <n v="3.6"/>
    <n v="413"/>
    <n v="2.7330999999999999"/>
    <s v="B"/>
    <s v="C+"/>
    <s v="C+"/>
    <s v="B"/>
    <s v="n/a"/>
    <s v="n/a"/>
    <s v="B"/>
  </r>
  <r>
    <x v="2"/>
    <x v="631"/>
    <x v="631"/>
    <n v="9.4999999999999998E-3"/>
    <n v="3"/>
    <m/>
    <n v="8036.5"/>
    <n v="31.67"/>
    <s v="Leveraged Equities"/>
    <d v="2006-07-11T00:00:00"/>
    <s v="n/a"/>
    <d v="2008-12-23T00:00:00"/>
    <n v="0.01"/>
    <n v="0"/>
    <n v="-2.54"/>
    <n v="9"/>
    <n v="1.9996"/>
    <s v="B-"/>
    <s v="B-"/>
    <s v="A-"/>
    <s v="A"/>
    <s v="n/a"/>
    <s v="n/a"/>
    <s v="B"/>
  </r>
  <r>
    <x v="8"/>
    <x v="623"/>
    <x v="623"/>
    <n v="9.4999999999999998E-3"/>
    <n v="3"/>
    <m/>
    <m/>
    <m/>
    <s v="Inverse Bonds"/>
    <d v="2009-04-16T00:00:00"/>
    <s v="n/a"/>
    <d v="2010-03-23T00:00:00"/>
    <n v="0.14000000000000001"/>
    <n v="0.1227"/>
    <n v="-2"/>
    <n v="6"/>
    <n v="3.3224999999999998"/>
    <s v="B+"/>
    <s v="B-"/>
    <s v="B+"/>
    <s v="B+"/>
    <s v="n/a"/>
    <s v="n/a"/>
    <s v="B"/>
  </r>
  <r>
    <x v="10"/>
    <x v="622"/>
    <x v="622"/>
    <n v="9.4999999999999998E-3"/>
    <n v="3"/>
    <m/>
    <m/>
    <m/>
    <s v="Leveraged Bonds"/>
    <d v="2010-01-19T00:00:00"/>
    <n v="1.06"/>
    <d v="2016-06-22T00:00:00"/>
    <n v="0.22"/>
    <n v="1.1599999999999999E-2"/>
    <n v="2.46"/>
    <n v="41"/>
    <n v="1.3735999999999999"/>
    <s v="B+"/>
    <s v="C"/>
    <s v="C+"/>
    <s v="B"/>
    <s v="n/a"/>
    <s v="n/a"/>
    <s v="B"/>
  </r>
  <r>
    <x v="1"/>
    <x v="632"/>
    <x v="632"/>
    <n v="9.4999999999999998E-3"/>
    <n v="2.75"/>
    <n v="96549"/>
    <n v="24158.9"/>
    <n v="13.22"/>
    <s v="Leveraged Real Estate"/>
    <d v="2009-07-16T00:00:00"/>
    <s v="n/a"/>
    <d v="2010-03-23T00:00:00"/>
    <n v="0.04"/>
    <n v="0"/>
    <n v="-4.9400000000000004"/>
    <n v="8"/>
    <n v="3.2486999999999999"/>
    <s v="A-"/>
    <s v="B"/>
    <s v="B-"/>
    <s v="B"/>
    <s v="n/a"/>
    <s v="n/a"/>
    <s v="B-"/>
  </r>
  <r>
    <x v="6"/>
    <x v="633"/>
    <x v="633"/>
    <n v="9.4999999999999998E-3"/>
    <n v="2.75"/>
    <n v="2882"/>
    <n v="7815"/>
    <n v="52.56"/>
    <s v="Leveraged Bonds"/>
    <d v="2009-04-16T00:00:00"/>
    <s v="n/a"/>
    <d v="2011-12-13T00:00:00"/>
    <n v="1.68"/>
    <n v="2.5000000000000001E-3"/>
    <n v="1.8"/>
    <n v="9"/>
    <n v="3.1427"/>
    <s v="B"/>
    <s v="C+"/>
    <s v="C+"/>
    <s v="B+"/>
    <s v="n/a"/>
    <s v="n/a"/>
    <s v="B-"/>
  </r>
  <r>
    <x v="0"/>
    <x v="634"/>
    <x v="634"/>
    <n v="9.4999999999999998E-3"/>
    <n v="2.75"/>
    <m/>
    <n v="55218.400000000001"/>
    <n v="18.190000000000001"/>
    <s v="Leveraged Equities"/>
    <d v="2010-03-11T00:00:00"/>
    <s v="n/a"/>
    <d v="2011-03-22T00:00:00"/>
    <n v="0.75"/>
    <s v="n/a"/>
    <n v="5.6"/>
    <n v="8"/>
    <n v="3.9596"/>
    <s v="B+"/>
    <s v="B"/>
    <s v="B+"/>
    <s v="C+"/>
    <s v="n/a"/>
    <s v="n/a"/>
    <s v="B-"/>
  </r>
  <r>
    <x v="4"/>
    <x v="635"/>
    <x v="635"/>
    <n v="9.4999999999999998E-3"/>
    <n v="2.75"/>
    <m/>
    <n v="3483.2"/>
    <n v="28.36"/>
    <s v="Leveraged Equities"/>
    <d v="2007-01-23T00:00:00"/>
    <s v="n/a"/>
    <d v="2008-12-23T00:00:00"/>
    <n v="0.17"/>
    <n v="0"/>
    <n v="-2.67"/>
    <n v="7"/>
    <n v="2.0009999999999999"/>
    <s v="C"/>
    <s v="B-"/>
    <s v="A-"/>
    <s v="A"/>
    <s v="n/a"/>
    <s v="n/a"/>
    <s v="B-"/>
  </r>
  <r>
    <x v="3"/>
    <x v="636"/>
    <x v="636"/>
    <n v="9.4999999999999998E-3"/>
    <n v="2.75"/>
    <m/>
    <m/>
    <m/>
    <s v="Leveraged Bonds"/>
    <d v="2011-02-10T00:00:00"/>
    <s v="n/a"/>
    <s v="n/a"/>
    <s v="n/a"/>
    <s v="n/a"/>
    <n v="1.48"/>
    <n v="3"/>
    <n v="2.0038999999999998"/>
    <s v="B"/>
    <s v="C"/>
    <s v="A-"/>
    <s v="A-"/>
    <s v="n/a"/>
    <s v="n/a"/>
    <s v="B-"/>
  </r>
  <r>
    <x v="8"/>
    <x v="633"/>
    <x v="633"/>
    <n v="9.4999999999999998E-3"/>
    <n v="2.75"/>
    <m/>
    <m/>
    <m/>
    <s v="Leveraged Bonds"/>
    <d v="2009-04-16T00:00:00"/>
    <s v="n/a"/>
    <d v="2011-12-13T00:00:00"/>
    <n v="1.68"/>
    <n v="2.5000000000000001E-3"/>
    <n v="1.8"/>
    <n v="9"/>
    <n v="3.1427"/>
    <s v="B"/>
    <s v="C+"/>
    <s v="C+"/>
    <s v="B+"/>
    <s v="n/a"/>
    <s v="n/a"/>
    <s v="B-"/>
  </r>
  <r>
    <x v="12"/>
    <x v="637"/>
    <x v="637"/>
    <n v="9.4999999999999998E-3"/>
    <n v="2.5"/>
    <n v="3321989"/>
    <n v="476451"/>
    <n v="29.04"/>
    <s v="Leveraged Equities"/>
    <d v="2008-11-06T00:00:00"/>
    <s v="n/a"/>
    <d v="2010-06-22T00:00:00"/>
    <n v="0.05"/>
    <n v="6.9999999999999999E-4"/>
    <n v="-6.39"/>
    <n v="17"/>
    <n v="3.1074999999999999"/>
    <s v="A"/>
    <s v="C"/>
    <s v="C"/>
    <s v="C"/>
    <s v="n/a"/>
    <s v="n/a"/>
    <s v="C+"/>
  </r>
  <r>
    <x v="14"/>
    <x v="638"/>
    <x v="638"/>
    <n v="9.4999999999999998E-3"/>
    <n v="2.5"/>
    <n v="13388"/>
    <n v="27215"/>
    <n v="54.93"/>
    <s v="Leveraged Equities"/>
    <d v="2009-06-02T00:00:00"/>
    <s v="n/a"/>
    <d v="2010-09-21T00:00:00"/>
    <n v="0.03"/>
    <n v="5.9999999999999995E-4"/>
    <n v="-3.57"/>
    <n v="9"/>
    <n v="2.0038999999999998"/>
    <s v="B-"/>
    <s v="C"/>
    <s v="C+"/>
    <s v="B+"/>
    <s v="n/a"/>
    <s v="n/a"/>
    <s v="C+"/>
  </r>
  <r>
    <x v="14"/>
    <x v="639"/>
    <x v="639"/>
    <n v="9.4999999999999998E-3"/>
    <n v="2.25"/>
    <n v="4054"/>
    <n v="4774"/>
    <n v="24.01"/>
    <s v="Emerging Markets Equities"/>
    <d v="2015-07-08T00:00:00"/>
    <n v="0.2"/>
    <d v="2015-12-16T00:00:00"/>
    <n v="0.2"/>
    <n v="8.3000000000000001E-3"/>
    <n v="1.53"/>
    <n v="148"/>
    <n v="0.1135"/>
    <s v="C"/>
    <s v="C"/>
    <s v="n/a"/>
    <s v="C+"/>
    <s v="C"/>
    <s v="B+"/>
    <s v="C"/>
  </r>
  <r>
    <x v="6"/>
    <x v="640"/>
    <x v="640"/>
    <n v="9.4999999999999998E-3"/>
    <n v="2.25"/>
    <n v="970"/>
    <n v="9199.4"/>
    <n v="67.8"/>
    <s v="Leveraged Bonds"/>
    <d v="2010-06-28T00:00:00"/>
    <s v="n/a"/>
    <s v="n/a"/>
    <s v="n/a"/>
    <s v="n/a"/>
    <n v="6.76"/>
    <s v="n/a"/>
    <s v="n/a"/>
    <s v="B-"/>
    <s v="B-"/>
    <s v="C"/>
    <s v="C+"/>
    <s v="n/a"/>
    <s v="n/a"/>
    <s v="C"/>
  </r>
  <r>
    <x v="0"/>
    <x v="641"/>
    <x v="641"/>
    <n v="9.4999999999999998E-3"/>
    <n v="2.25"/>
    <m/>
    <n v="82435.8"/>
    <n v="16.57"/>
    <s v="MLPs"/>
    <d v="2014-12-03T00:00:00"/>
    <n v="1.1100000000000001"/>
    <d v="2016-07-12T00:00:00"/>
    <n v="0.25"/>
    <n v="6.7199999999999996E-2"/>
    <n v="-4.38"/>
    <s v="n/a"/>
    <s v="n/a"/>
    <s v="C"/>
    <s v="C+"/>
    <s v="n/a"/>
    <s v="C"/>
    <s v="A+"/>
    <s v="n/a"/>
    <s v="C"/>
  </r>
  <r>
    <x v="10"/>
    <x v="640"/>
    <x v="640"/>
    <n v="9.4999999999999998E-3"/>
    <n v="2.25"/>
    <m/>
    <m/>
    <m/>
    <s v="Leveraged Bonds"/>
    <d v="2010-06-28T00:00:00"/>
    <s v="n/a"/>
    <s v="n/a"/>
    <s v="n/a"/>
    <s v="n/a"/>
    <n v="6.76"/>
    <s v="n/a"/>
    <s v="n/a"/>
    <s v="B-"/>
    <s v="B-"/>
    <s v="C"/>
    <s v="C+"/>
    <s v="n/a"/>
    <s v="n/a"/>
    <s v="C"/>
  </r>
  <r>
    <x v="4"/>
    <x v="642"/>
    <x v="642"/>
    <n v="9.9000000000000008E-3"/>
    <n v="3"/>
    <n v="130255"/>
    <n v="85230"/>
    <n v="85.1"/>
    <s v="Leveraged Equities"/>
    <d v="2010-02-09T00:00:00"/>
    <s v="n/a"/>
    <d v="2012-06-20T00:00:00"/>
    <n v="0.01"/>
    <n v="2.0000000000000001E-4"/>
    <n v="4.37"/>
    <n v="1992"/>
    <n v="2.5960000000000001"/>
    <s v="B+"/>
    <s v="C"/>
    <s v="C+"/>
    <s v="B"/>
    <s v="n/a"/>
    <s v="n/a"/>
    <s v="B"/>
  </r>
  <r>
    <x v="4"/>
    <x v="643"/>
    <x v="643"/>
    <n v="0.01"/>
    <n v="3.5"/>
    <n v="138974"/>
    <n v="169271"/>
    <n v="88.98"/>
    <s v="Leveraged Equities"/>
    <d v="2007-01-23T00:00:00"/>
    <n v="0.23"/>
    <d v="2016-06-22T00:00:00"/>
    <n v="0.06"/>
    <n v="2.5999999999999999E-3"/>
    <n v="-2.87"/>
    <n v="1993"/>
    <n v="1.2388999999999999"/>
    <s v="A-"/>
    <s v="C"/>
    <s v="B-"/>
    <s v="A"/>
    <s v="n/a"/>
    <s v="n/a"/>
    <s v="A-"/>
  </r>
  <r>
    <x v="11"/>
    <x v="644"/>
    <x v="644"/>
    <n v="1.0200000000000001E-2"/>
    <n v="3"/>
    <n v="141"/>
    <n v="3449.5"/>
    <n v="69"/>
    <s v="Leveraged Bonds"/>
    <d v="2011-04-14T00:00:00"/>
    <n v="0.94"/>
    <d v="2016-06-22T00:00:00"/>
    <n v="0.24"/>
    <n v="1.3599999999999999E-2"/>
    <n v="4.3099999999999996"/>
    <n v="5"/>
    <n v="1.9899"/>
    <s v="B-"/>
    <s v="A-"/>
    <s v="B-"/>
    <s v="A-"/>
    <s v="n/a"/>
    <s v="n/a"/>
    <s v="B"/>
  </r>
  <r>
    <x v="0"/>
    <x v="645"/>
    <x v="645"/>
    <n v="1.2500000000000001E-2"/>
    <n v="2.5"/>
    <m/>
    <n v="27339"/>
    <n v="42.18"/>
    <s v="Large Cap Blend Equities"/>
    <d v="2011-06-21T00:00:00"/>
    <n v="0.15"/>
    <d v="2015-12-24T00:00:00"/>
    <n v="0.15"/>
    <n v="3.5999999999999999E-3"/>
    <n v="-1.02"/>
    <n v="447"/>
    <n v="6.7000000000000004E-2"/>
    <s v="B-"/>
    <s v="C"/>
    <s v="C+"/>
    <s v="C"/>
    <s v="C+"/>
    <s v="B+"/>
    <s v="C+"/>
  </r>
  <r>
    <x v="15"/>
    <x v="646"/>
    <x v="646"/>
    <n v="1.35E-2"/>
    <n v="3"/>
    <n v="48985"/>
    <n v="22608.5"/>
    <n v="43.65"/>
    <s v="Leveraged Commodities"/>
    <d v="2011-10-17T00:00:00"/>
    <s v="n/a"/>
    <s v="n/a"/>
    <s v="n/a"/>
    <s v="n/a"/>
    <n v="3.53"/>
    <s v="n/a"/>
    <s v="n/a"/>
    <s v="B-"/>
    <s v="C+"/>
    <s v="A+"/>
    <s v="B"/>
    <s v="n/a"/>
    <s v="n/a"/>
    <s v="B"/>
  </r>
  <r>
    <x v="15"/>
    <x v="647"/>
    <x v="647"/>
    <n v="1.35E-2"/>
    <n v="2.5"/>
    <n v="624434"/>
    <n v="113955"/>
    <n v="13.14"/>
    <s v="Leveraged Commodities"/>
    <d v="2011-10-17T00:00:00"/>
    <s v="n/a"/>
    <s v="n/a"/>
    <s v="n/a"/>
    <s v="n/a"/>
    <n v="-3.52"/>
    <s v="n/a"/>
    <s v="n/a"/>
    <s v="A-"/>
    <s v="C+"/>
    <s v="C"/>
    <s v="B"/>
    <s v="n/a"/>
    <s v="n/a"/>
    <s v="C+"/>
  </r>
  <r>
    <x v="0"/>
    <x v="648"/>
    <x v="648"/>
    <n v="1.52E-2"/>
    <n v="3.25"/>
    <m/>
    <n v="907531"/>
    <n v="130.58000000000001"/>
    <s v="Leveraged Equities"/>
    <d v="2014-06-11T00:00:00"/>
    <s v="n/a"/>
    <s v="n/a"/>
    <s v="n/a"/>
    <s v="n/a"/>
    <n v="1.86"/>
    <s v="n/a"/>
    <s v="n/a"/>
    <s v="B+"/>
    <s v="C"/>
    <s v="B+"/>
    <s v="A-"/>
    <s v="n/a"/>
    <s v="n/a"/>
    <s v="B+"/>
  </r>
  <r>
    <x v="0"/>
    <x v="649"/>
    <x v="649"/>
    <n v="1.52E-2"/>
    <n v="3"/>
    <m/>
    <n v="742947.9"/>
    <n v="131.6"/>
    <s v="Leveraged Equities"/>
    <d v="2014-06-11T00:00:00"/>
    <s v="n/a"/>
    <s v="n/a"/>
    <s v="n/a"/>
    <s v="n/a"/>
    <n v="1.92"/>
    <s v="n/a"/>
    <s v="n/a"/>
    <s v="B-"/>
    <s v="C"/>
    <s v="B+"/>
    <s v="A"/>
    <s v="n/a"/>
    <s v="n/a"/>
    <s v="B"/>
  </r>
  <r>
    <x v="6"/>
    <x v="650"/>
    <x v="650"/>
    <n v="1.6400000000000001E-2"/>
    <s v="n/a"/>
    <n v="11062"/>
    <n v="10251"/>
    <n v="22.67"/>
    <s v="Inverse Bonds"/>
    <d v="2015-02-19T00:00:00"/>
    <s v="n/a"/>
    <s v="n/a"/>
    <s v="n/a"/>
    <s v="n/a"/>
    <n v="0.92"/>
    <n v="5"/>
    <n v="2.4695"/>
    <s v="C"/>
    <s v="C"/>
    <s v="n/a"/>
    <s v="n/a"/>
    <s v="n/a"/>
    <s v="n/a"/>
    <s v="n/a"/>
  </r>
  <r>
    <x v="8"/>
    <x v="650"/>
    <x v="650"/>
    <n v="1.6400000000000001E-2"/>
    <s v="n/a"/>
    <m/>
    <m/>
    <m/>
    <s v="Inverse Bonds"/>
    <d v="2015-02-19T00:00:00"/>
    <s v="n/a"/>
    <s v="n/a"/>
    <s v="n/a"/>
    <s v="n/a"/>
    <n v="0.92"/>
    <n v="5"/>
    <n v="2.4695"/>
    <s v="C"/>
    <s v="C"/>
    <s v="n/a"/>
    <s v="n/a"/>
    <s v="n/a"/>
    <s v="n/a"/>
    <s v="n/a"/>
  </r>
  <r>
    <x v="13"/>
    <x v="651"/>
    <x v="651"/>
    <n v="1.6500000000000001E-2"/>
    <n v="3"/>
    <n v="29822"/>
    <n v="116358"/>
    <n v="28.49"/>
    <s v="National Munis"/>
    <d v="2011-07-13T00:00:00"/>
    <n v="1.37"/>
    <d v="2016-09-01T00:00:00"/>
    <n v="0.11"/>
    <n v="4.8300000000000003E-2"/>
    <n v="0.75"/>
    <n v="78"/>
    <n v="0.39329999999999998"/>
    <s v="B+"/>
    <s v="C"/>
    <s v="A+"/>
    <s v="C"/>
    <s v="A+"/>
    <s v="C+"/>
    <s v="B"/>
  </r>
  <r>
    <x v="4"/>
    <x v="652"/>
    <x v="652"/>
    <n v="2.0400000000000001E-2"/>
    <n v="3.5"/>
    <n v="192654"/>
    <n v="257712"/>
    <n v="10.87"/>
    <s v="Financials Equities"/>
    <d v="2006-10-24T00:00:00"/>
    <n v="0.19"/>
    <d v="2016-06-17T00:00:00"/>
    <n v="0.04"/>
    <n v="1.77E-2"/>
    <n v="-0.97"/>
    <n v="65"/>
    <n v="0.44769999999999999"/>
    <s v="A"/>
    <s v="C"/>
    <s v="B"/>
    <s v="B"/>
    <s v="A+"/>
    <s v="B+"/>
    <s v="A-"/>
  </r>
  <r>
    <x v="4"/>
    <x v="653"/>
    <x v="653"/>
    <n v="2.7799999999999998E-2"/>
    <n v="2.5"/>
    <n v="5635"/>
    <n v="7254"/>
    <n v="8.1199999999999992"/>
    <s v="MLPs"/>
    <d v="2013-01-14T00:00:00"/>
    <n v="0.83"/>
    <d v="2016-08-05T00:00:00"/>
    <n v="0.14000000000000001"/>
    <n v="0.10299999999999999"/>
    <n v="-1.81"/>
    <n v="29"/>
    <n v="0.56740000000000002"/>
    <s v="C+"/>
    <s v="C"/>
    <s v="n/a"/>
    <s v="A"/>
    <s v="B-"/>
    <s v="B-"/>
    <s v="C+"/>
  </r>
  <r>
    <x v="17"/>
    <x v="654"/>
    <x v="654"/>
    <n v="3.5000000000000001E-3"/>
    <n v="4"/>
    <n v="393774"/>
    <n v="4934204.8"/>
    <n v="101.36"/>
    <s v="Money Market"/>
    <d v="2009-11-16T00:00:00"/>
    <n v="0.67"/>
    <d v="2016-09-01T00:00:00"/>
    <n v="0.11"/>
    <n v="6.6E-3"/>
    <n v="-0.06"/>
    <n v="559"/>
    <n v="9.8299999999999998E-2"/>
    <s v="A-"/>
    <s v="C+"/>
    <s v="A"/>
    <s v="A-"/>
    <s v="A"/>
    <s v="A+"/>
    <s v="A+"/>
  </r>
  <r>
    <x v="17"/>
    <x v="655"/>
    <x v="655"/>
    <n v="2.5000000000000001E-3"/>
    <n v="3"/>
    <n v="570651"/>
    <n v="2048218.8"/>
    <n v="50.17"/>
    <s v="Money Market"/>
    <d v="2013-09-25T00:00:00"/>
    <n v="0.22"/>
    <d v="2016-04-01T00:00:00"/>
    <n v="0.04"/>
    <n v="4.4000000000000003E-3"/>
    <n v="-0.06"/>
    <n v="327"/>
    <n v="0.1172"/>
    <s v="B+"/>
    <s v="B"/>
    <s v="A-"/>
    <s v="B"/>
    <s v="A-"/>
    <s v="n/a"/>
    <s v="B"/>
  </r>
  <r>
    <x v="17"/>
    <x v="656"/>
    <x v="656"/>
    <n v="3.0000000000000001E-3"/>
    <n v="3.75"/>
    <n v="161502"/>
    <n v="907353"/>
    <n v="50.16"/>
    <s v="Money Market"/>
    <d v="2008-02-12T00:00:00"/>
    <n v="0.61"/>
    <d v="2016-09-01T00:00:00"/>
    <n v="0.05"/>
    <n v="1.2200000000000001E-2"/>
    <n v="-0.05"/>
    <n v="193"/>
    <n v="8.77E-2"/>
    <s v="B"/>
    <s v="B-"/>
    <s v="A+"/>
    <s v="B+"/>
    <s v="A+"/>
    <s v="A"/>
    <s v="A"/>
  </r>
  <r>
    <x v="17"/>
    <x v="657"/>
    <x v="657"/>
    <n v="2E-3"/>
    <n v="2.75"/>
    <n v="7457"/>
    <n v="12051"/>
    <n v="40.159999999999997"/>
    <s v="Money Market"/>
    <d v="2013-10-09T00:00:00"/>
    <n v="0.13"/>
    <d v="2016-09-01T00:00:00"/>
    <n v="0.03"/>
    <n v="3.2000000000000002E-3"/>
    <n v="-0.12"/>
    <n v="60"/>
    <n v="0.2329"/>
    <s v="C+"/>
    <s v="A-"/>
    <s v="B"/>
    <s v="C+"/>
    <s v="B"/>
    <s v="n/a"/>
    <s v="B-"/>
  </r>
</pivotCacheRecords>
</file>

<file path=xl/pivotCache/pivotCacheRecords4.xml><?xml version="1.0" encoding="utf-8"?>
<pivotCacheRecords xmlns="http://schemas.openxmlformats.org/spreadsheetml/2006/main" xmlns:r="http://schemas.openxmlformats.org/officeDocument/2006/relationships" count="19">
  <r>
    <x v="0"/>
    <n v="2"/>
    <x v="0"/>
    <n v="4"/>
    <n v="5"/>
    <n v="6"/>
    <n v="7"/>
    <n v="8"/>
    <n v="9"/>
    <n v="10"/>
    <n v="11"/>
    <n v="12"/>
    <n v="13"/>
    <n v="14"/>
    <n v="15"/>
    <n v="16"/>
    <n v="17"/>
    <n v="18"/>
  </r>
  <r>
    <x v="1"/>
    <s v="Cash"/>
    <x v="1"/>
    <s v="3 YR"/>
    <d v="2016-09-15T00:00:00"/>
    <d v="2013-09-16T00:00:00"/>
    <n v="3.9731241063086772E-5"/>
    <n v="1.4607273445825575E-2"/>
    <n v="3.9675207225586817E-5"/>
    <n v="1.4586523378099514E-2"/>
    <n v="3.3499045689162817E-4"/>
    <n v="2.4156505382277489E-3"/>
    <n v="0.11843682830171497"/>
    <n v="6.0383417002034454"/>
    <n v="-6.9761057967369491E-2"/>
    <n v="0.91365333602626908"/>
    <n v="1"/>
    <n v="10"/>
  </r>
  <r>
    <x v="2"/>
    <s v="Fixed Income"/>
    <x v="2"/>
    <s v="3 YR"/>
    <d v="2016-09-16T00:00:00"/>
    <d v="2013-09-17T00:00:00"/>
    <n v="2.8550658858920996E-4"/>
    <n v="0.1098168829044337"/>
    <n v="2.7741429726435562E-4"/>
    <n v="0.1065445880108824"/>
    <n v="4.0286197503726058E-3"/>
    <n v="2.9050790158630733E-2"/>
    <n v="6.8860879024062183E-2"/>
    <n v="3.6675280578979002"/>
    <n v="0.46057829965650676"/>
    <n v="4.1221343174288094"/>
    <n v="5.5"/>
    <n v="10"/>
  </r>
  <r>
    <x v="3"/>
    <s v="Alternative Investments"/>
    <x v="3"/>
    <s v="3 YR"/>
    <d v="2016-09-16T00:00:00"/>
    <d v="2013-09-17T00:00:00"/>
    <n v="4.1111390986919741E-5"/>
    <n v="1.5118494740982813E-2"/>
    <n v="-8.3344027762555228E-6"/>
    <n v="-3.0374472846722567E-3"/>
    <n v="9.9636268511335349E-3"/>
    <n v="7.1848735002703529E-2"/>
    <n v="8.3648282907216069E-4"/>
    <n v="4.227558473448368E-2"/>
    <n v="0.4109478795473428"/>
    <n v="2.236567984213131"/>
    <n v="6.5"/>
    <n v="10"/>
  </r>
  <r>
    <x v="4"/>
    <s v="Fixed Income"/>
    <x v="4"/>
    <s v="3 YR"/>
    <d v="2016-09-16T00:00:00"/>
    <d v="2013-09-17T00:00:00"/>
    <n v="2.4247912793872771E-4"/>
    <n v="9.2527864732850684E-2"/>
    <n v="2.3905501960164166E-4"/>
    <n v="9.1163605078647736E-2"/>
    <n v="2.6186543009260664E-3"/>
    <n v="1.8883384709406478E-2"/>
    <n v="9.1289262395995427E-2"/>
    <n v="4.827715289475405"/>
    <n v="-0.12682916131630401"/>
    <n v="0.64787517724837285"/>
    <n v="5.5"/>
    <n v="10"/>
  </r>
  <r>
    <x v="5"/>
    <s v="Fixed Income"/>
    <x v="5"/>
    <s v="3 YR"/>
    <d v="2016-09-16T00:00:00"/>
    <d v="2013-09-17T00:00:00"/>
    <n v="2.2749705491467221E-4"/>
    <n v="8.657112515109211E-2"/>
    <n v="2.2587722799216614E-4"/>
    <n v="8.5929039670522567E-2"/>
    <n v="1.8012454200040636E-3"/>
    <n v="1.298896544303864E-2"/>
    <n v="0.12540058422003181"/>
    <n v="6.6155414799856693"/>
    <n v="-3.9335410986668443E-2"/>
    <n v="4.9979942870981233"/>
    <n v="1"/>
    <n v="10"/>
  </r>
  <r>
    <x v="6"/>
    <s v="Equities"/>
    <x v="6"/>
    <s v="3 YR"/>
    <d v="2016-09-16T00:00:00"/>
    <d v="2013-09-17T00:00:00"/>
    <n v="3.2087913047007359E-4"/>
    <n v="0.12423420344080838"/>
    <n v="2.7107226377776072E-4"/>
    <n v="0.10398677494908015"/>
    <n v="9.9765654375280795E-3"/>
    <n v="7.1942036476058638E-2"/>
    <n v="2.7170900193576542E-2"/>
    <n v="1.4454244005684436"/>
    <n v="-0.34696303968690523"/>
    <n v="0.84755921704306614"/>
    <n v="8.5"/>
    <n v="10"/>
  </r>
  <r>
    <x v="7"/>
    <s v="Equities"/>
    <x v="7"/>
    <s v="3 YR"/>
    <d v="2016-09-16T00:00:00"/>
    <d v="2013-09-17T00:00:00"/>
    <n v="6.413490410341726E-5"/>
    <n v="2.3684618420718451E-2"/>
    <n v="1.4395567208502769E-5"/>
    <n v="5.2681724870249358E-3"/>
    <n v="9.9497380313164577E-3"/>
    <n v="7.174858129869123E-2"/>
    <n v="1.4468287670683607E-3"/>
    <n v="7.342545861768883E-2"/>
    <n v="-0.87582604199185055"/>
    <n v="6.4721286344162241"/>
    <n v="6.25"/>
    <n v="10"/>
  </r>
  <r>
    <x v="8"/>
    <s v="Equities"/>
    <x v="8"/>
    <s v="3 YR"/>
    <d v="2016-09-16T00:00:00"/>
    <d v="2013-09-17T00:00:00"/>
    <n v="4.2084684603864192E-4"/>
    <n v="0.16599731469259482"/>
    <n v="3.8917071707467166E-4"/>
    <n v="0.1525993298253645"/>
    <n v="7.9582970189988923E-3"/>
    <n v="5.7388095934745441E-2"/>
    <n v="4.8901255651253271E-2"/>
    <n v="2.6590763701043745"/>
    <n v="-0.34919104685155344"/>
    <n v="3.0933391077061851"/>
    <n v="4"/>
    <n v="8"/>
  </r>
  <r>
    <x v="9"/>
    <s v="Alternative Investments"/>
    <x v="9"/>
    <s v="3 YR"/>
    <d v="2016-09-16T00:00:00"/>
    <d v="2013-09-17T00:00:00"/>
    <n v="5.3485841473984092E-4"/>
    <n v="0.21551898236435374"/>
    <n v="4.8865000449960228E-4"/>
    <n v="0.19520018322515265"/>
    <n v="9.6080133422838492E-3"/>
    <n v="6.928436952189311E-2"/>
    <n v="5.085858929328349E-2"/>
    <n v="2.8173769144781131"/>
    <n v="-0.43469697312206501"/>
    <n v="1.7972764297868902"/>
    <n v="6"/>
    <n v="10"/>
  </r>
  <r>
    <x v="10"/>
    <s v="Equities"/>
    <x v="6"/>
    <s v="3 YR"/>
    <d v="2016-09-16T00:00:00"/>
    <d v="2013-09-17T00:00:00"/>
    <n v="3.831901634682931E-4"/>
    <n v="0.15008703161476311"/>
    <n v="3.419695499988773E-4"/>
    <n v="0.1329190686659758"/>
    <n v="9.0739825732812848E-3"/>
    <n v="6.5433418881264693E-2"/>
    <n v="3.7686820228839839E-2"/>
    <n v="2.0313636508459139"/>
    <n v="-0.46593987508582002"/>
    <n v="1.4256480820288284"/>
    <n v="5.75"/>
    <n v="9"/>
  </r>
  <r>
    <x v="11"/>
    <s v="Equities"/>
    <x v="6"/>
    <s v="3 YR"/>
    <d v="2016-09-16T00:00:00"/>
    <d v="2013-09-17T00:00:00"/>
    <n v="4.060021918707589E-4"/>
    <n v="0.15969927437306719"/>
    <n v="3.7048153317797983E-4"/>
    <n v="0.14476653479300916"/>
    <n v="8.4268952056937713E-3"/>
    <n v="6.0767205514181105E-2"/>
    <n v="4.3964179467623835E-2"/>
    <n v="2.3823135121661192"/>
    <n v="-0.35164996826620304"/>
    <n v="2.151681033394246"/>
    <n v="5"/>
    <n v="8"/>
  </r>
  <r>
    <x v="12"/>
    <s v="Equities"/>
    <x v="10"/>
    <s v="3 YR"/>
    <d v="2016-09-16T00:00:00"/>
    <d v="2013-09-17T00:00:00"/>
    <n v="4.4694658096749976E-5"/>
    <n v="1.6446972169680274E-2"/>
    <n v="-3.3554195233653772E-5"/>
    <n v="-1.2172791526843141E-2"/>
    <n v="1.2507025370757924E-2"/>
    <n v="9.0189442555593413E-2"/>
    <n v="2.6828277899000048E-3"/>
    <n v="0.13496914031084897"/>
    <n v="-0.186254882376895"/>
    <n v="1.0577860685542855"/>
    <n v="7.5"/>
    <n v="10"/>
  </r>
  <r>
    <x v="13"/>
    <s v="Alternative Investments"/>
    <x v="11"/>
    <s v="3 YR"/>
    <d v="2016-09-16T00:00:00"/>
    <d v="2013-10-25T00:00:00"/>
    <n v="-1.8574107049653101E-4"/>
    <n v="-6.5554326165177423E-2"/>
    <n v="-2.8963889098032602E-4"/>
    <n v="-0.10033563070380269"/>
    <n v="1.4411043963685545E-2"/>
    <n v="0.10391951588806807"/>
    <n v="2.0098397569960121E-2"/>
    <n v="0.96551287644444395"/>
    <n v="-0.13932336116043612"/>
    <n v="1.5211919458634156"/>
    <n v="8.5"/>
    <n v="10"/>
  </r>
  <r>
    <x v="14"/>
    <s v="Alternative Investments"/>
    <x v="9"/>
    <s v="3 YR"/>
    <d v="2016-09-16T00:00:00"/>
    <d v="2013-09-17T00:00:00"/>
    <n v="1.6526945548110501E-4"/>
    <n v="6.2174654075223934E-2"/>
    <n v="1.221840559064713E-4"/>
    <n v="4.5603735692575142E-2"/>
    <n v="9.2761543552144238E-3"/>
    <n v="6.6891300333688411E-2"/>
    <n v="1.3171843764952847E-2"/>
    <n v="0.68175884554613408"/>
    <n v="-0.43273860072795411"/>
    <n v="3.4463670841773415"/>
    <n v="6"/>
    <n v="8"/>
  </r>
  <r>
    <x v="15"/>
    <s v="Fixed Income"/>
    <x v="5"/>
    <s v="3 YR"/>
    <d v="2016-09-16T00:00:00"/>
    <d v="2013-09-17T00:00:00"/>
    <n v="1.6871359597085763E-5"/>
    <n v="6.1769937326130453E-3"/>
    <n v="1.6189160752633214E-5"/>
    <n v="5.9264883974665672E-3"/>
    <n v="1.1690083665457879E-3"/>
    <n v="8.4298392140544805E-3"/>
    <n v="1.3848626935382257E-2"/>
    <n v="0.70303694376350001"/>
    <n v="0.33873702492423913"/>
    <n v="2.6212709850847804"/>
    <n v="1"/>
    <n v="5.5"/>
  </r>
  <r>
    <x v="16"/>
    <s v="Fixed Income"/>
    <x v="5"/>
    <s v="3 YR"/>
    <d v="2016-09-16T00:00:00"/>
    <d v="2013-09-17T00:00:00"/>
    <n v="4.5972989514976147E-4"/>
    <n v="0.18265611272104687"/>
    <n v="4.3221902778700638E-4"/>
    <n v="0.17084517701184954"/>
    <n v="7.4212929202310098E-3"/>
    <n v="5.351570430826158E-2"/>
    <n v="5.8240394555609629E-2"/>
    <n v="3.1924306933857358"/>
    <n v="-0.14787398220132839"/>
    <n v="0.20326776234995281"/>
    <n v="6"/>
    <n v="9"/>
  </r>
  <r>
    <x v="17"/>
    <s v="Fixed Income"/>
    <x v="5"/>
    <s v="3 YR"/>
    <d v="2016-09-16T00:00:00"/>
    <d v="2013-09-17T00:00:00"/>
    <n v="8.6968852753234073E-5"/>
    <n v="3.2251409225846572E-2"/>
    <n v="8.5716585271233825E-5"/>
    <n v="3.1779738725762785E-2"/>
    <n v="1.5838188239260698E-3"/>
    <n v="1.1421079961421032E-2"/>
    <n v="5.4120196058002494E-2"/>
    <n v="2.7825511101498925"/>
    <n v="0.16187250492740166"/>
    <n v="1.1649657691609225"/>
    <n v="5"/>
    <n v="8"/>
  </r>
  <r>
    <x v="18"/>
    <s v="RF"/>
    <x v="12"/>
    <s v="3 YR"/>
    <d v="2016-09-16T00:00:00"/>
    <d v="2013-09-17T00:00:00"/>
    <n v="2.6438653741018073E-4"/>
    <n v="1.3841197414336426E-2"/>
    <n v="2.6433023714500514E-4"/>
    <n v="0.10127410571748108"/>
    <n v="3.3587176269489255E-4"/>
    <n v="2.4220057247538161E-3"/>
    <n v="0.786997498760037"/>
    <n v="41.814147952839811"/>
    <n v="1.2139642964204689"/>
    <n v="0.1223160298443524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gridDropZones="1" multipleFieldFilters="0">
  <location ref="B127:M145" firstHeaderRow="1" firstDataRow="2" firstDataCol="1"/>
  <pivotFields count="9">
    <pivotField axis="axisRow" compact="0" showAll="0">
      <items count="18">
        <item x="16"/>
        <item x="2"/>
        <item x="6"/>
        <item x="1"/>
        <item x="3"/>
        <item x="10"/>
        <item x="12"/>
        <item x="7"/>
        <item x="9"/>
        <item x="4"/>
        <item x="5"/>
        <item x="13"/>
        <item x="15"/>
        <item x="11"/>
        <item x="14"/>
        <item x="8"/>
        <item x="0"/>
        <item t="default"/>
      </items>
    </pivotField>
    <pivotField compact="0" numFmtId="10" showAll="0" defaultSubtotal="0"/>
    <pivotField compact="0" showAll="0"/>
    <pivotField compact="0" numFmtId="171" showAll="0"/>
    <pivotField compact="0" numFmtId="9" showAll="0" defaultSubtotal="0"/>
    <pivotField compact="0" numFmtId="9" showAll="0"/>
    <pivotField dataField="1" compact="0" multipleItemSelectionAllowed="1" showAll="0" defaultSubtotal="0">
      <items count="41">
        <item h="1" x="0"/>
        <item m="1" x="35"/>
        <item m="1" x="33"/>
        <item m="1" x="18"/>
        <item m="1" x="27"/>
        <item m="1" x="25"/>
        <item m="1" x="34"/>
        <item m="1" x="22"/>
        <item m="1" x="37"/>
        <item m="1" x="24"/>
        <item m="1" x="29"/>
        <item m="1" x="14"/>
        <item m="1" x="17"/>
        <item m="1" x="28"/>
        <item m="1" x="39"/>
        <item m="1" x="15"/>
        <item m="1" x="31"/>
        <item m="1" x="19"/>
        <item m="1" x="36"/>
        <item m="1" x="32"/>
        <item m="1" x="16"/>
        <item m="1" x="23"/>
        <item m="1" x="30"/>
        <item m="1" x="21"/>
        <item m="1" x="38"/>
        <item m="1" x="26"/>
        <item m="1" x="20"/>
        <item m="1" x="40"/>
        <item x="1"/>
        <item x="2"/>
        <item x="3"/>
        <item x="4"/>
        <item x="5"/>
        <item x="6"/>
        <item x="7"/>
        <item x="8"/>
        <item x="9"/>
        <item x="10"/>
        <item x="11"/>
        <item x="12"/>
        <item x="13"/>
      </items>
    </pivotField>
    <pivotField compact="0" showAll="0"/>
    <pivotField axis="axisCol" compact="0" showAll="0">
      <items count="12">
        <item x="10"/>
        <item x="7"/>
        <item x="2"/>
        <item x="6"/>
        <item x="5"/>
        <item x="1"/>
        <item x="0"/>
        <item x="4"/>
        <item x="3"/>
        <item x="9"/>
        <item x="8"/>
        <item t="default"/>
      </items>
    </pivotField>
  </pivotFields>
  <rowFields count="1">
    <field x="0"/>
  </rowFields>
  <rowItems count="17">
    <i>
      <x/>
    </i>
    <i>
      <x v="1"/>
    </i>
    <i>
      <x v="2"/>
    </i>
    <i>
      <x v="3"/>
    </i>
    <i>
      <x v="4"/>
    </i>
    <i>
      <x v="5"/>
    </i>
    <i>
      <x v="6"/>
    </i>
    <i>
      <x v="7"/>
    </i>
    <i>
      <x v="8"/>
    </i>
    <i>
      <x v="9"/>
    </i>
    <i>
      <x v="10"/>
    </i>
    <i>
      <x v="11"/>
    </i>
    <i>
      <x v="12"/>
    </i>
    <i>
      <x v="13"/>
    </i>
    <i>
      <x v="14"/>
    </i>
    <i>
      <x v="15"/>
    </i>
    <i>
      <x v="16"/>
    </i>
  </rowItems>
  <colFields count="1">
    <field x="8"/>
  </colFields>
  <colItems count="11">
    <i>
      <x/>
    </i>
    <i>
      <x v="1"/>
    </i>
    <i>
      <x v="2"/>
    </i>
    <i>
      <x v="3"/>
    </i>
    <i>
      <x v="4"/>
    </i>
    <i>
      <x v="5"/>
    </i>
    <i>
      <x v="6"/>
    </i>
    <i>
      <x v="7"/>
    </i>
    <i>
      <x v="8"/>
    </i>
    <i>
      <x v="9"/>
    </i>
    <i>
      <x v="10"/>
    </i>
  </colItems>
  <dataFields count="1">
    <dataField name="Portfolio Allocatoin" fld="6" baseField="0" baseItem="0" numFmtId="9"/>
  </dataFields>
  <formats count="6">
    <format dxfId="123">
      <pivotArea outline="0" collapsedLevelsAreSubtotals="1" fieldPosition="0"/>
    </format>
    <format dxfId="122">
      <pivotArea type="all" dataOnly="0" outline="0" fieldPosition="0"/>
    </format>
    <format dxfId="121">
      <pivotArea type="origin" dataOnly="0" labelOnly="1" outline="0" fieldPosition="0"/>
    </format>
    <format dxfId="120">
      <pivotArea field="0" type="button" dataOnly="0" labelOnly="1" outline="0" axis="axisRow" fieldPosition="0"/>
    </format>
    <format dxfId="119">
      <pivotArea dataOnly="0" labelOnly="1" outline="0" fieldPosition="0">
        <references count="1">
          <reference field="8" count="0"/>
        </references>
      </pivotArea>
    </format>
    <format dxfId="118">
      <pivotArea field="8" type="button" dataOnly="0" labelOnly="1" outline="0" axis="axisCol"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grandTotalCaption="Total" updatedVersion="4" minRefreshableVersion="3" useAutoFormatting="1" itemPrintTitles="1" createdVersion="4" indent="0" outline="1" outlineData="1" gridDropZones="1" multipleFieldFilters="0" rowHeaderCaption="Asset Allocation">
  <location ref="C59:D65" firstHeaderRow="2" firstDataRow="2" firstDataCol="1"/>
  <pivotFields count="12">
    <pivotField showAll="0"/>
    <pivotField showAll="0"/>
    <pivotField numFmtId="10" showAll="0"/>
    <pivotField numFmtId="170" showAll="0"/>
    <pivotField numFmtId="171" showAll="0"/>
    <pivotField numFmtId="9" showAll="0"/>
    <pivotField numFmtId="9" showAll="0"/>
    <pivotField dataField="1" showAll="0"/>
    <pivotField axis="axisRow" showAll="0">
      <items count="5">
        <item x="0"/>
        <item x="3"/>
        <item x="2"/>
        <item x="1"/>
        <item t="default"/>
      </items>
    </pivotField>
    <pivotField showAll="0"/>
    <pivotField showAll="0"/>
    <pivotField showAll="0"/>
  </pivotFields>
  <rowFields count="1">
    <field x="8"/>
  </rowFields>
  <rowItems count="5">
    <i>
      <x/>
    </i>
    <i>
      <x v="1"/>
    </i>
    <i>
      <x v="2"/>
    </i>
    <i>
      <x v="3"/>
    </i>
    <i t="grand">
      <x/>
    </i>
  </rowItems>
  <colItems count="1">
    <i/>
  </colItems>
  <dataFields count="1">
    <dataField name="Portfolio Allocation" fld="7" baseField="0" baseItem="0" numFmtId="9"/>
  </dataFields>
  <formats count="4">
    <format dxfId="127">
      <pivotArea type="all" dataOnly="0" outline="0" fieldPosition="0"/>
    </format>
    <format dxfId="126">
      <pivotArea field="8" type="button" dataOnly="0" labelOnly="1" outline="0" axis="axisRow" fieldPosition="0"/>
    </format>
    <format dxfId="125">
      <pivotArea type="origin" dataOnly="0" labelOnly="1" outline="0" fieldPosition="0"/>
    </format>
    <format dxfId="124">
      <pivotArea collapsedLevelsAreSubtotals="1" fieldPosition="0">
        <references count="1">
          <reference field="8"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compact="0" outline="1" outlineData="1" compactData="0" gridDropZones="1" multipleFieldFilters="0">
  <location ref="B150:C169" firstHeaderRow="2" firstDataRow="2" firstDataCol="1"/>
  <pivotFields count="12">
    <pivotField compact="0" showAll="0"/>
    <pivotField axis="axisRow" compact="0" showAll="0">
      <items count="18">
        <item x="16"/>
        <item x="2"/>
        <item x="6"/>
        <item x="1"/>
        <item x="3"/>
        <item x="10"/>
        <item x="12"/>
        <item x="7"/>
        <item x="9"/>
        <item x="4"/>
        <item x="5"/>
        <item x="13"/>
        <item x="15"/>
        <item x="11"/>
        <item x="14"/>
        <item x="8"/>
        <item x="0"/>
        <item t="default"/>
      </items>
    </pivotField>
    <pivotField compact="0" numFmtId="10" showAll="0"/>
    <pivotField compact="0" numFmtId="170" showAll="0"/>
    <pivotField compact="0" numFmtId="171" showAll="0"/>
    <pivotField compact="0" numFmtId="9" showAll="0"/>
    <pivotField compact="0" numFmtId="9" showAll="0"/>
    <pivotField dataField="1" compact="0" multipleItemSelectionAllowed="1" showAll="0">
      <items count="59">
        <item h="1" x="8"/>
        <item h="1" x="0"/>
        <item m="1" x="54"/>
        <item m="1" x="53"/>
        <item x="7"/>
        <item m="1" x="45"/>
        <item m="1" x="40"/>
        <item m="1" x="48"/>
        <item x="1"/>
        <item m="1" x="16"/>
        <item x="13"/>
        <item m="1" x="17"/>
        <item m="1" x="41"/>
        <item m="1" x="46"/>
        <item m="1" x="42"/>
        <item m="1" x="52"/>
        <item m="1" x="20"/>
        <item m="1" x="32"/>
        <item x="9"/>
        <item m="1" x="15"/>
        <item m="1" x="43"/>
        <item m="1" x="24"/>
        <item m="1" x="29"/>
        <item m="1" x="50"/>
        <item m="1" x="30"/>
        <item m="1" x="44"/>
        <item m="1" x="25"/>
        <item m="1" x="56"/>
        <item m="1" x="47"/>
        <item m="1" x="51"/>
        <item m="1" x="23"/>
        <item m="1" x="31"/>
        <item x="11"/>
        <item m="1" x="49"/>
        <item m="1" x="55"/>
        <item x="5"/>
        <item m="1" x="39"/>
        <item m="1" x="21"/>
        <item x="2"/>
        <item m="1" x="27"/>
        <item m="1" x="36"/>
        <item x="10"/>
        <item x="12"/>
        <item m="1" x="35"/>
        <item m="1" x="57"/>
        <item m="1" x="22"/>
        <item m="1" x="34"/>
        <item m="1" x="38"/>
        <item m="1" x="14"/>
        <item m="1" x="19"/>
        <item x="3"/>
        <item m="1" x="28"/>
        <item m="1" x="18"/>
        <item m="1" x="37"/>
        <item x="4"/>
        <item m="1" x="33"/>
        <item m="1" x="26"/>
        <item x="6"/>
        <item t="default"/>
      </items>
    </pivotField>
    <pivotField compact="0" showAll="0"/>
    <pivotField compact="0" showAll="0"/>
    <pivotField compact="0" showAll="0"/>
    <pivotField compact="0" showAll="0"/>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Portfolio Allocations" fld="7" baseField="0" baseItem="0"/>
  </dataFields>
  <formats count="5">
    <format dxfId="132">
      <pivotArea grandRow="1" outline="0" collapsedLevelsAreSubtotals="1" fieldPosition="0"/>
    </format>
    <format dxfId="131">
      <pivotArea collapsedLevelsAreSubtotals="1" fieldPosition="0">
        <references count="1">
          <reference field="1" count="0"/>
        </references>
      </pivotArea>
    </format>
    <format dxfId="130">
      <pivotArea type="all" dataOnly="0" outline="0" fieldPosition="0"/>
    </format>
    <format dxfId="129">
      <pivotArea type="origin" dataOnly="0" labelOnly="1" outline="0" fieldPosition="0"/>
    </format>
    <format dxfId="128">
      <pivotArea field="1" type="button" dataOnly="0" labelOnly="1" outline="0" axis="axisRow"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gridDropZones="1" multipleFieldFilters="0">
  <location ref="B106:F118" firstHeaderRow="1" firstDataRow="2" firstDataCol="1"/>
  <pivotFields count="12">
    <pivotField compact="0" showAll="0"/>
    <pivotField compact="0" showAll="0"/>
    <pivotField compact="0" numFmtId="10" showAll="0" defaultSubtotal="0"/>
    <pivotField compact="0" showAll="0"/>
    <pivotField compact="0" numFmtId="171" showAll="0"/>
    <pivotField compact="0" numFmtId="9" showAll="0" defaultSubtotal="0"/>
    <pivotField compact="0" numFmtId="9" showAll="0"/>
    <pivotField dataField="1" compact="0" multipleItemSelectionAllowed="1" showAll="0" defaultSubtotal="0">
      <items count="58">
        <item h="1" x="0"/>
        <item m="1" x="46"/>
        <item m="1" x="42"/>
        <item m="1" x="20"/>
        <item m="1" x="32"/>
        <item m="1" x="30"/>
        <item m="1" x="44"/>
        <item m="1" x="25"/>
        <item m="1" x="49"/>
        <item m="1" x="27"/>
        <item m="1" x="36"/>
        <item m="1" x="14"/>
        <item m="1" x="18"/>
        <item m="1" x="33"/>
        <item m="1" x="53"/>
        <item m="1" x="15"/>
        <item m="1" x="38"/>
        <item m="1" x="22"/>
        <item m="1" x="48"/>
        <item m="1" x="39"/>
        <item m="1" x="16"/>
        <item m="1" x="26"/>
        <item m="1" x="37"/>
        <item m="1" x="24"/>
        <item m="1" x="51"/>
        <item m="1" x="31"/>
        <item m="1" x="23"/>
        <item m="1" x="55"/>
        <item m="1" x="40"/>
        <item m="1" x="52"/>
        <item m="1" x="45"/>
        <item m="1" x="35"/>
        <item m="1" x="17"/>
        <item m="1" x="41"/>
        <item m="1" x="54"/>
        <item m="1" x="34"/>
        <item m="1" x="29"/>
        <item m="1" x="19"/>
        <item m="1" x="57"/>
        <item m="1" x="28"/>
        <item m="1" x="50"/>
        <item m="1" x="47"/>
        <item m="1" x="21"/>
        <item m="1" x="56"/>
        <item m="1" x="43"/>
        <item x="1"/>
        <item x="2"/>
        <item x="3"/>
        <item x="4"/>
        <item x="5"/>
        <item x="6"/>
        <item x="7"/>
        <item x="8"/>
        <item x="9"/>
        <item x="10"/>
        <item x="11"/>
        <item x="12"/>
        <item x="13"/>
      </items>
    </pivotField>
    <pivotField axis="axisCol" compact="0" showAll="0">
      <items count="5">
        <item x="0"/>
        <item x="3"/>
        <item x="2"/>
        <item x="1"/>
        <item t="default"/>
      </items>
    </pivotField>
    <pivotField axis="axisRow" compact="0" showAll="0">
      <items count="12">
        <item x="10"/>
        <item x="7"/>
        <item x="2"/>
        <item x="6"/>
        <item x="5"/>
        <item x="1"/>
        <item x="0"/>
        <item x="4"/>
        <item x="3"/>
        <item x="9"/>
        <item x="8"/>
        <item t="default"/>
      </items>
    </pivotField>
    <pivotField compact="0" showAll="0"/>
    <pivotField compact="0" showAll="0"/>
  </pivotFields>
  <rowFields count="1">
    <field x="9"/>
  </rowFields>
  <rowItems count="11">
    <i>
      <x/>
    </i>
    <i>
      <x v="1"/>
    </i>
    <i>
      <x v="2"/>
    </i>
    <i>
      <x v="3"/>
    </i>
    <i>
      <x v="4"/>
    </i>
    <i>
      <x v="5"/>
    </i>
    <i>
      <x v="6"/>
    </i>
    <i>
      <x v="7"/>
    </i>
    <i>
      <x v="8"/>
    </i>
    <i>
      <x v="9"/>
    </i>
    <i>
      <x v="10"/>
    </i>
  </rowItems>
  <colFields count="1">
    <field x="8"/>
  </colFields>
  <colItems count="4">
    <i>
      <x/>
    </i>
    <i>
      <x v="1"/>
    </i>
    <i>
      <x v="2"/>
    </i>
    <i>
      <x v="3"/>
    </i>
  </colItems>
  <dataFields count="1">
    <dataField name="Portfolio Allocation" fld="7" baseField="0" baseItem="0"/>
  </dataFields>
  <formats count="7">
    <format dxfId="139">
      <pivotArea outline="0" collapsedLevelsAreSubtotals="1" fieldPosition="0"/>
    </format>
    <format dxfId="138">
      <pivotArea type="all" dataOnly="0" outline="0" fieldPosition="0"/>
    </format>
    <format dxfId="137">
      <pivotArea field="9" type="button" dataOnly="0" labelOnly="1" outline="0" axis="axisRow" fieldPosition="0"/>
    </format>
    <format dxfId="136">
      <pivotArea dataOnly="0" labelOnly="1" outline="0" fieldPosition="0">
        <references count="1">
          <reference field="8" count="0"/>
        </references>
      </pivotArea>
    </format>
    <format dxfId="135">
      <pivotArea field="8" type="button" dataOnly="0" labelOnly="1" outline="0" axis="axisCol" fieldPosition="0"/>
    </format>
    <format dxfId="134">
      <pivotArea type="origin" dataOnly="0" labelOnly="1" outline="0" fieldPosition="0"/>
    </format>
    <format dxfId="133">
      <pivotArea type="origin" dataOnly="0" labelOnly="1" outline="0"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outline="1" outlineData="1" compactData="0" gridDropZones="1" multipleFieldFilters="0">
  <location ref="FJ3:FN12" firstHeaderRow="1" firstDataRow="2" firstDataCol="2"/>
  <pivotFields count="18">
    <pivotField axis="axisRow" compact="0" showAll="0">
      <items count="20">
        <item x="1"/>
        <item x="15"/>
        <item x="17"/>
        <item x="5"/>
        <item x="4"/>
        <item x="2"/>
        <item x="16"/>
        <item x="8"/>
        <item x="11"/>
        <item x="10"/>
        <item x="14"/>
        <item x="9"/>
        <item x="7"/>
        <item x="3"/>
        <item x="6"/>
        <item x="12"/>
        <item x="13"/>
        <item h="1" x="0"/>
        <item h="1" x="18"/>
        <item t="default"/>
      </items>
    </pivotField>
    <pivotField compact="0" showAll="0"/>
    <pivotField axis="axisRow" compact="0" showAll="0">
      <items count="14">
        <item h="1" x="0"/>
        <item h="1" x="8"/>
        <item h="1" x="10"/>
        <item h="1" x="2"/>
        <item h="1" x="7"/>
        <item x="3"/>
        <item h="1" x="1"/>
        <item x="11"/>
        <item x="9"/>
        <item h="1" x="12"/>
        <item h="1" x="4"/>
        <item h="1" x="6"/>
        <item h="1" x="5"/>
        <item t="default"/>
      </items>
    </pivotField>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dataField="1" compact="0" showAll="0"/>
    <pivotField dataField="1" compact="0" showAll="0"/>
  </pivotFields>
  <rowFields count="2">
    <field x="0"/>
    <field x="2"/>
  </rowFields>
  <rowItems count="8">
    <i>
      <x v="10"/>
    </i>
    <i r="1">
      <x v="8"/>
    </i>
    <i>
      <x v="11"/>
    </i>
    <i r="1">
      <x v="8"/>
    </i>
    <i>
      <x v="13"/>
    </i>
    <i r="1">
      <x v="5"/>
    </i>
    <i>
      <x v="16"/>
    </i>
    <i r="1">
      <x v="7"/>
    </i>
  </rowItems>
  <colFields count="1">
    <field x="-2"/>
  </colFields>
  <colItems count="3">
    <i>
      <x/>
    </i>
    <i i="1">
      <x v="1"/>
    </i>
    <i i="2">
      <x v="2"/>
    </i>
  </colItems>
  <dataFields count="3">
    <dataField name=" Vol (ann.)" fld="11" subtotal="average" baseField="0" baseItem="0" numFmtId="10"/>
    <dataField name="Average of Risk Profile Upper Bound" fld="16" subtotal="average" baseField="0" baseItem="0"/>
    <dataField name="Average of Risk Profile Lower Bound" fld="17" subtotal="average" baseField="0" baseItem="0"/>
  </dataField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colGrandTotals="0" itemPrintTitles="1" createdVersion="4" indent="0" compact="0" compactData="0" gridDropZones="1" fieldListSortAscending="1">
  <location ref="A3:I47" firstHeaderRow="1" firstDataRow="2" firstDataCol="2" rowPageCount="1" colPageCount="1"/>
  <pivotFields count="24">
    <pivotField axis="axisPage" compact="0" outline="0" subtotalTop="0" multipleItemSelectionAllowed="1" showAll="0">
      <items count="19">
        <item h="1" x="9"/>
        <item h="1" x="16"/>
        <item h="1" x="14"/>
        <item h="1" x="5"/>
        <item h="1" x="15"/>
        <item h="1" x="12"/>
        <item h="1" x="1"/>
        <item h="1" x="11"/>
        <item h="1" x="6"/>
        <item h="1" x="0"/>
        <item h="1" x="2"/>
        <item h="1" x="3"/>
        <item h="1" x="4"/>
        <item h="1" x="7"/>
        <item h="1" x="8"/>
        <item h="1" x="10"/>
        <item x="13"/>
        <item h="1" x="17"/>
        <item t="default"/>
      </items>
    </pivotField>
    <pivotField axis="axisRow" compact="0" outline="0" subtotalTop="0" showAll="0" sortType="ascending">
      <items count="659">
        <item x="387"/>
        <item x="512"/>
        <item x="218"/>
        <item x="219"/>
        <item x="493"/>
        <item x="549"/>
        <item x="551"/>
        <item x="417"/>
        <item x="536"/>
        <item x="453"/>
        <item x="362"/>
        <item x="67"/>
        <item x="491"/>
        <item x="318"/>
        <item x="529"/>
        <item x="335"/>
        <item x="207"/>
        <item x="200"/>
        <item x="102"/>
        <item x="390"/>
        <item x="258"/>
        <item x="239"/>
        <item x="393"/>
        <item x="368"/>
        <item x="256"/>
        <item x="567"/>
        <item x="255"/>
        <item x="471"/>
        <item x="324"/>
        <item x="119"/>
        <item x="338"/>
        <item x="137"/>
        <item x="138"/>
        <item x="241"/>
        <item x="240"/>
        <item x="474"/>
        <item x="481"/>
        <item x="126"/>
        <item x="334"/>
        <item x="597"/>
        <item x="475"/>
        <item x="460"/>
        <item x="348"/>
        <item x="607"/>
        <item x="242"/>
        <item x="243"/>
        <item x="447"/>
        <item x="372"/>
        <item x="275"/>
        <item x="572"/>
        <item x="510"/>
        <item x="520"/>
        <item x="533"/>
        <item x="646"/>
        <item x="517"/>
        <item x="448"/>
        <item x="58"/>
        <item x="273"/>
        <item x="194"/>
        <item x="446"/>
        <item x="514"/>
        <item x="276"/>
        <item x="33"/>
        <item x="620"/>
        <item x="337"/>
        <item x="492"/>
        <item x="212"/>
        <item x="527"/>
        <item x="518"/>
        <item x="191"/>
        <item x="528"/>
        <item x="583"/>
        <item x="355"/>
        <item x="274"/>
        <item x="602"/>
        <item x="632"/>
        <item x="422"/>
        <item x="395"/>
        <item x="192"/>
        <item x="420"/>
        <item x="277"/>
        <item x="511"/>
        <item x="519"/>
        <item x="526"/>
        <item x="515"/>
        <item x="603"/>
        <item x="229"/>
        <item x="547"/>
        <item x="308"/>
        <item x="360"/>
        <item x="250"/>
        <item x="445"/>
        <item x="354"/>
        <item x="594"/>
        <item x="349"/>
        <item x="513"/>
        <item x="402"/>
        <item x="548"/>
        <item x="370"/>
        <item x="618"/>
        <item x="361"/>
        <item x="429"/>
        <item x="60"/>
        <item x="617"/>
        <item x="450"/>
        <item x="530"/>
        <item x="211"/>
        <item x="201"/>
        <item x="477"/>
        <item x="489"/>
        <item x="159"/>
        <item x="278"/>
        <item x="638"/>
        <item x="619"/>
        <item x="238"/>
        <item x="118"/>
        <item x="281"/>
        <item x="400"/>
        <item x="428"/>
        <item x="365"/>
        <item x="406"/>
        <item x="449"/>
        <item x="502"/>
        <item x="425"/>
        <item x="405"/>
        <item x="456"/>
        <item x="398"/>
        <item x="391"/>
        <item x="522"/>
        <item x="394"/>
        <item x="546"/>
        <item x="344"/>
        <item x="561"/>
        <item x="458"/>
        <item x="542"/>
        <item x="421"/>
        <item x="386"/>
        <item x="455"/>
        <item x="506"/>
        <item x="196"/>
        <item x="139"/>
        <item x="223"/>
        <item x="176"/>
        <item x="157"/>
        <item x="156"/>
        <item x="637"/>
        <item x="616"/>
        <item x="331"/>
        <item x="231"/>
        <item x="328"/>
        <item x="248"/>
        <item x="587"/>
        <item x="496"/>
        <item x="317"/>
        <item x="295"/>
        <item x="341"/>
        <item x="459"/>
        <item x="195"/>
        <item x="488"/>
        <item x="279"/>
        <item x="280"/>
        <item x="330"/>
        <item x="439"/>
        <item x="648"/>
        <item x="487"/>
        <item x="336"/>
        <item x="432"/>
        <item x="543"/>
        <item x="544"/>
        <item x="43"/>
        <item x="451"/>
        <item x="431"/>
        <item x="539"/>
        <item x="503"/>
        <item x="407"/>
        <item x="284"/>
        <item x="525"/>
        <item x="649"/>
        <item x="410"/>
        <item x="399"/>
        <item x="228"/>
        <item x="353"/>
        <item x="232"/>
        <item x="508"/>
        <item x="480"/>
        <item x="497"/>
        <item x="435"/>
        <item x="37"/>
        <item x="452"/>
        <item x="465"/>
        <item x="469"/>
        <item x="559"/>
        <item x="560"/>
        <item x="214"/>
        <item x="356"/>
        <item x="571"/>
        <item x="495"/>
        <item x="498"/>
        <item x="645"/>
        <item x="478"/>
        <item x="500"/>
        <item x="524"/>
        <item x="479"/>
        <item x="573"/>
        <item x="65"/>
        <item x="332"/>
        <item x="457"/>
        <item x="303"/>
        <item x="454"/>
        <item x="589"/>
        <item x="424"/>
        <item x="319"/>
        <item x="81"/>
        <item x="325"/>
        <item x="411"/>
        <item x="24"/>
        <item x="656"/>
        <item x="311"/>
        <item x="150"/>
        <item x="470"/>
        <item x="553"/>
        <item x="54"/>
        <item x="484"/>
        <item x="252"/>
        <item x="148"/>
        <item x="197"/>
        <item x="557"/>
        <item x="466"/>
        <item x="494"/>
        <item x="304"/>
        <item x="162"/>
        <item x="472"/>
        <item x="107"/>
        <item x="108"/>
        <item x="109"/>
        <item x="260"/>
        <item x="346"/>
        <item x="89"/>
        <item x="41"/>
        <item x="82"/>
        <item x="106"/>
        <item x="104"/>
        <item x="270"/>
        <item x="358"/>
        <item x="350"/>
        <item x="313"/>
        <item x="225"/>
        <item x="183"/>
        <item x="625"/>
        <item x="644"/>
        <item x="84"/>
        <item x="190"/>
        <item x="174"/>
        <item x="103"/>
        <item x="164"/>
        <item x="165"/>
        <item x="444"/>
        <item x="532"/>
        <item x="88"/>
        <item x="305"/>
        <item x="27"/>
        <item x="307"/>
        <item x="152"/>
        <item x="46"/>
        <item x="21"/>
        <item x="25"/>
        <item x="124"/>
        <item x="94"/>
        <item x="129"/>
        <item x="3"/>
        <item x="105"/>
        <item x="74"/>
        <item x="142"/>
        <item x="117"/>
        <item x="131"/>
        <item x="170"/>
        <item x="171"/>
        <item x="161"/>
        <item x="143"/>
        <item x="167"/>
        <item x="123"/>
        <item x="345"/>
        <item x="323"/>
        <item x="322"/>
        <item x="383"/>
        <item x="378"/>
        <item x="381"/>
        <item x="375"/>
        <item x="377"/>
        <item x="380"/>
        <item x="264"/>
        <item x="326"/>
        <item x="379"/>
        <item x="374"/>
        <item x="382"/>
        <item x="134"/>
        <item x="175"/>
        <item x="179"/>
        <item x="185"/>
        <item x="222"/>
        <item x="220"/>
        <item x="178"/>
        <item x="221"/>
        <item x="226"/>
        <item x="333"/>
        <item x="236"/>
        <item x="199"/>
        <item x="366"/>
        <item x="371"/>
        <item x="249"/>
        <item x="486"/>
        <item x="396"/>
        <item x="509"/>
        <item x="639"/>
        <item x="534"/>
        <item x="640"/>
        <item x="146"/>
        <item x="321"/>
        <item x="397"/>
        <item x="57"/>
        <item x="147"/>
        <item x="373"/>
        <item x="389"/>
        <item x="554"/>
        <item x="483"/>
        <item x="78"/>
        <item x="550"/>
        <item x="245"/>
        <item x="141"/>
        <item x="61"/>
        <item x="173"/>
        <item x="87"/>
        <item x="77"/>
        <item x="181"/>
        <item x="540"/>
        <item x="598"/>
        <item x="599"/>
        <item x="482"/>
        <item x="654"/>
        <item x="154"/>
        <item x="552"/>
        <item x="653"/>
        <item x="641"/>
        <item x="291"/>
        <item x="316"/>
        <item x="293"/>
        <item x="160"/>
        <item x="261"/>
        <item x="611"/>
        <item x="613"/>
        <item x="631"/>
        <item x="655"/>
        <item x="251"/>
        <item x="301"/>
        <item x="35"/>
        <item x="113"/>
        <item x="112"/>
        <item x="111"/>
        <item x="299"/>
        <item x="292"/>
        <item x="347"/>
        <item x="213"/>
        <item x="516"/>
        <item x="385"/>
        <item x="468"/>
        <item x="404"/>
        <item x="145"/>
        <item x="412"/>
        <item x="302"/>
        <item x="566"/>
        <item x="577"/>
        <item x="541"/>
        <item x="545"/>
        <item x="485"/>
        <item x="177"/>
        <item x="155"/>
        <item x="283"/>
        <item x="285"/>
        <item x="209"/>
        <item x="205"/>
        <item x="208"/>
        <item x="271"/>
        <item x="204"/>
        <item x="203"/>
        <item x="210"/>
        <item x="202"/>
        <item x="206"/>
        <item x="298"/>
        <item x="652"/>
        <item x="582"/>
        <item x="604"/>
        <item x="182"/>
        <item x="419"/>
        <item x="436"/>
        <item x="413"/>
        <item x="359"/>
        <item x="434"/>
        <item x="288"/>
        <item x="289"/>
        <item x="290"/>
        <item x="286"/>
        <item x="531"/>
        <item x="315"/>
        <item x="287"/>
        <item x="294"/>
        <item x="193"/>
        <item x="215"/>
        <item x="609"/>
        <item x="230"/>
        <item x="581"/>
        <item x="92"/>
        <item x="535"/>
        <item x="438"/>
        <item x="128"/>
        <item x="265"/>
        <item x="442"/>
        <item x="68"/>
        <item x="537"/>
        <item x="427"/>
        <item x="364"/>
        <item x="403"/>
        <item x="312"/>
        <item x="590"/>
        <item x="357"/>
        <item x="376"/>
        <item x="351"/>
        <item x="268"/>
        <item x="272"/>
        <item x="650"/>
        <item x="463"/>
        <item x="327"/>
        <item x="367"/>
        <item x="401"/>
        <item x="490"/>
        <item x="246"/>
        <item x="254"/>
        <item x="263"/>
        <item x="36"/>
        <item x="309"/>
        <item x="392"/>
        <item x="224"/>
        <item x="408"/>
        <item x="409"/>
        <item x="363"/>
        <item x="588"/>
        <item x="388"/>
        <item x="163"/>
        <item x="440"/>
        <item x="423"/>
        <item x="430"/>
        <item x="306"/>
        <item x="262"/>
        <item x="267"/>
        <item x="626"/>
        <item x="624"/>
        <item x="605"/>
        <item x="297"/>
        <item x="8"/>
        <item x="66"/>
        <item x="9"/>
        <item x="7"/>
        <item x="2"/>
        <item x="4"/>
        <item x="10"/>
        <item x="6"/>
        <item x="22"/>
        <item x="5"/>
        <item x="0"/>
        <item x="110"/>
        <item x="53"/>
        <item x="635"/>
        <item x="467"/>
        <item x="310"/>
        <item x="595"/>
        <item x="563"/>
        <item x="257"/>
        <item x="216"/>
        <item x="259"/>
        <item x="282"/>
        <item x="562"/>
        <item x="114"/>
        <item x="120"/>
        <item x="80"/>
        <item x="79"/>
        <item x="576"/>
        <item x="69"/>
        <item x="144"/>
        <item x="314"/>
        <item x="300"/>
        <item x="97"/>
        <item x="91"/>
        <item x="98"/>
        <item x="90"/>
        <item x="132"/>
        <item x="614"/>
        <item x="296"/>
        <item x="555"/>
        <item x="369"/>
        <item x="426"/>
        <item x="62"/>
        <item x="269"/>
        <item x="116"/>
        <item x="629"/>
        <item x="634"/>
        <item x="343"/>
        <item x="558"/>
        <item x="180"/>
        <item x="217"/>
        <item x="168"/>
        <item x="556"/>
        <item x="186"/>
        <item x="158"/>
        <item x="504"/>
        <item x="610"/>
        <item x="188"/>
        <item x="593"/>
        <item x="189"/>
        <item x="569"/>
        <item x="187"/>
        <item x="16"/>
        <item x="266"/>
        <item x="38"/>
        <item x="85"/>
        <item x="95"/>
        <item x="115"/>
        <item x="628"/>
        <item x="621"/>
        <item x="585"/>
        <item x="564"/>
        <item x="30"/>
        <item x="31"/>
        <item x="521"/>
        <item x="135"/>
        <item x="172"/>
        <item x="441"/>
        <item x="437"/>
        <item x="443"/>
        <item x="507"/>
        <item x="320"/>
        <item x="570"/>
        <item x="568"/>
        <item x="591"/>
        <item x="592"/>
        <item x="136"/>
        <item x="130"/>
        <item x="329"/>
        <item x="149"/>
        <item x="125"/>
        <item x="70"/>
        <item x="140"/>
        <item x="342"/>
        <item x="501"/>
        <item x="100"/>
        <item x="34"/>
        <item x="96"/>
        <item x="461"/>
        <item x="601"/>
        <item x="565"/>
        <item x="615"/>
        <item x="166"/>
        <item x="636"/>
        <item x="627"/>
        <item x="505"/>
        <item x="606"/>
        <item x="499"/>
        <item x="99"/>
        <item x="586"/>
        <item x="39"/>
        <item x="462"/>
        <item x="633"/>
        <item x="464"/>
        <item x="623"/>
        <item x="600"/>
        <item x="227"/>
        <item x="622"/>
        <item x="612"/>
        <item x="579"/>
        <item x="647"/>
        <item x="657"/>
        <item x="630"/>
        <item x="608"/>
        <item x="580"/>
        <item x="153"/>
        <item x="642"/>
        <item x="244"/>
        <item x="233"/>
        <item x="578"/>
        <item x="234"/>
        <item x="643"/>
        <item x="538"/>
        <item x="15"/>
        <item x="12"/>
        <item x="11"/>
        <item x="42"/>
        <item x="59"/>
        <item x="45"/>
        <item x="44"/>
        <item x="47"/>
        <item x="14"/>
        <item x="49"/>
        <item x="55"/>
        <item x="48"/>
        <item x="29"/>
        <item x="127"/>
        <item x="83"/>
        <item x="133"/>
        <item x="433"/>
        <item x="416"/>
        <item x="414"/>
        <item x="415"/>
        <item x="93"/>
        <item x="40"/>
        <item x="151"/>
        <item x="18"/>
        <item x="13"/>
        <item x="51"/>
        <item x="50"/>
        <item x="52"/>
        <item x="1"/>
        <item x="76"/>
        <item x="86"/>
        <item x="20"/>
        <item x="596"/>
        <item x="574"/>
        <item x="339"/>
        <item x="56"/>
        <item x="32"/>
        <item x="17"/>
        <item x="122"/>
        <item x="73"/>
        <item x="121"/>
        <item x="23"/>
        <item x="19"/>
        <item x="71"/>
        <item x="237"/>
        <item x="28"/>
        <item x="26"/>
        <item x="340"/>
        <item x="384"/>
        <item x="575"/>
        <item x="523"/>
        <item x="352"/>
        <item x="235"/>
        <item x="253"/>
        <item x="72"/>
        <item x="64"/>
        <item x="75"/>
        <item x="63"/>
        <item x="184"/>
        <item x="651"/>
        <item x="169"/>
        <item x="198"/>
        <item x="418"/>
        <item x="247"/>
        <item x="584"/>
        <item x="476"/>
        <item x="101"/>
        <item x="473"/>
        <item t="default"/>
      </items>
    </pivotField>
    <pivotField axis="axisRow" compact="0" outline="0" subtotalTop="0" showAll="0" sortType="ascending">
      <items count="659">
        <item x="552"/>
        <item x="494"/>
        <item x="116"/>
        <item x="429"/>
        <item x="223"/>
        <item x="310"/>
        <item x="314"/>
        <item x="300"/>
        <item x="536"/>
        <item x="596"/>
        <item x="320"/>
        <item x="327"/>
        <item x="340"/>
        <item x="453"/>
        <item x="549"/>
        <item x="551"/>
        <item x="218"/>
        <item x="219"/>
        <item x="567"/>
        <item x="488"/>
        <item x="411"/>
        <item x="319"/>
        <item x="248"/>
        <item x="75"/>
        <item x="407"/>
        <item x="649"/>
        <item x="641"/>
        <item x="575"/>
        <item x="576"/>
        <item x="602"/>
        <item x="517"/>
        <item x="513"/>
        <item x="547"/>
        <item x="348"/>
        <item x="394"/>
        <item x="242"/>
        <item x="372"/>
        <item x="183"/>
        <item x="460"/>
        <item x="470"/>
        <item x="224"/>
        <item x="33"/>
        <item x="462"/>
        <item x="565"/>
        <item x="601"/>
        <item x="464"/>
        <item x="623"/>
        <item x="633"/>
        <item x="617"/>
        <item x="618"/>
        <item x="331"/>
        <item x="616"/>
        <item x="637"/>
        <item x="330"/>
        <item x="373"/>
        <item x="597"/>
        <item x="599"/>
        <item x="598"/>
        <item x="541"/>
        <item x="577"/>
        <item x="632"/>
        <item x="343"/>
        <item x="593"/>
        <item x="389"/>
        <item x="610"/>
        <item x="634"/>
        <item x="629"/>
        <item x="600"/>
        <item x="426"/>
        <item x="615"/>
        <item x="329"/>
        <item x="472"/>
        <item x="265"/>
        <item x="339"/>
        <item x="416"/>
        <item x="414"/>
        <item x="415"/>
        <item x="528"/>
        <item x="558"/>
        <item x="417"/>
        <item x="253"/>
        <item x="455"/>
        <item x="502"/>
        <item x="557"/>
        <item x="548"/>
        <item x="530"/>
        <item x="281"/>
        <item x="207"/>
        <item x="561"/>
        <item x="72"/>
        <item x="297"/>
        <item x="282"/>
        <item x="476"/>
        <item x="473"/>
        <item x="227"/>
        <item x="430"/>
        <item x="250"/>
        <item x="216"/>
        <item x="291"/>
        <item x="293"/>
        <item x="550"/>
        <item x="553"/>
        <item x="555"/>
        <item x="554"/>
        <item x="556"/>
        <item x="574"/>
        <item x="503"/>
        <item x="648"/>
        <item x="43"/>
        <item x="37"/>
        <item x="64"/>
        <item x="469"/>
        <item x="433"/>
        <item x="571"/>
        <item x="432"/>
        <item x="543"/>
        <item x="544"/>
        <item x="478"/>
        <item x="431"/>
        <item x="559"/>
        <item x="451"/>
        <item x="465"/>
        <item x="452"/>
        <item x="560"/>
        <item x="399"/>
        <item x="480"/>
        <item x="497"/>
        <item x="508"/>
        <item x="336"/>
        <item x="403"/>
        <item x="438"/>
        <item x="442"/>
        <item x="493"/>
        <item x="387"/>
        <item x="479"/>
        <item x="500"/>
        <item x="524"/>
        <item x="499"/>
        <item x="435"/>
        <item x="498"/>
        <item x="495"/>
        <item x="144"/>
        <item x="147"/>
        <item x="342"/>
        <item x="501"/>
        <item x="325"/>
        <item x="130"/>
        <item x="136"/>
        <item x="461"/>
        <item x="231"/>
        <item x="230"/>
        <item x="214"/>
        <item x="410"/>
        <item x="509"/>
        <item x="639"/>
        <item x="471"/>
        <item x="653"/>
        <item x="483"/>
        <item x="200"/>
        <item x="337"/>
        <item x="332"/>
        <item x="24"/>
        <item x="65"/>
        <item x="450"/>
        <item x="506"/>
        <item x="507"/>
        <item x="212"/>
        <item x="458"/>
        <item x="656"/>
        <item x="299"/>
        <item x="475"/>
        <item x="496"/>
        <item x="301"/>
        <item x="306"/>
        <item x="295"/>
        <item x="254"/>
        <item x="263"/>
        <item x="309"/>
        <item x="317"/>
        <item x="268"/>
        <item x="272"/>
        <item x="341"/>
        <item x="262"/>
        <item x="267"/>
        <item x="474"/>
        <item x="213"/>
        <item x="466"/>
        <item x="108"/>
        <item x="109"/>
        <item x="107"/>
        <item x="539"/>
        <item x="225"/>
        <item x="529"/>
        <item x="540"/>
        <item x="401"/>
        <item x="392"/>
        <item x="259"/>
        <item x="584"/>
        <item x="542"/>
        <item x="515"/>
        <item x="526"/>
        <item x="519"/>
        <item x="511"/>
        <item x="520"/>
        <item x="510"/>
        <item x="525"/>
        <item x="518"/>
        <item x="527"/>
        <item x="521"/>
        <item x="546"/>
        <item x="532"/>
        <item x="490"/>
        <item x="97"/>
        <item x="31"/>
        <item x="126"/>
        <item x="79"/>
        <item x="100"/>
        <item x="137"/>
        <item x="96"/>
        <item x="82"/>
        <item x="89"/>
        <item x="92"/>
        <item x="243"/>
        <item x="260"/>
        <item x="58"/>
        <item x="54"/>
        <item x="41"/>
        <item x="104"/>
        <item x="3"/>
        <item x="84"/>
        <item x="103"/>
        <item x="21"/>
        <item x="81"/>
        <item x="25"/>
        <item x="150"/>
        <item x="252"/>
        <item x="148"/>
        <item x="197"/>
        <item x="484"/>
        <item x="393"/>
        <item x="360"/>
        <item x="398"/>
        <item x="522"/>
        <item x="397"/>
        <item x="106"/>
        <item x="270"/>
        <item x="358"/>
        <item x="456"/>
        <item x="369"/>
        <item x="345"/>
        <item x="311"/>
        <item x="162"/>
        <item x="78"/>
        <item x="119"/>
        <item x="352"/>
        <item x="350"/>
        <item x="307"/>
        <item x="428"/>
        <item x="134"/>
        <item x="175"/>
        <item x="179"/>
        <item x="185"/>
        <item x="222"/>
        <item x="220"/>
        <item x="178"/>
        <item x="221"/>
        <item x="226"/>
        <item x="357"/>
        <item x="491"/>
        <item x="238"/>
        <item x="118"/>
        <item x="328"/>
        <item x="477"/>
        <item x="391"/>
        <item x="159"/>
        <item x="489"/>
        <item x="284"/>
        <item x="395"/>
        <item x="166"/>
        <item x="396"/>
        <item x="93"/>
        <item x="153"/>
        <item x="160"/>
        <item x="356"/>
        <item x="351"/>
        <item x="74"/>
        <item x="117"/>
        <item x="142"/>
        <item x="131"/>
        <item x="171"/>
        <item x="170"/>
        <item x="143"/>
        <item x="161"/>
        <item x="167"/>
        <item x="123"/>
        <item x="105"/>
        <item x="174"/>
        <item x="190"/>
        <item x="165"/>
        <item x="164"/>
        <item x="308"/>
        <item x="655"/>
        <item x="181"/>
        <item x="80"/>
        <item x="172"/>
        <item x="125"/>
        <item x="323"/>
        <item x="322"/>
        <item x="245"/>
        <item x="371"/>
        <item x="366"/>
        <item x="505"/>
        <item x="504"/>
        <item x="378"/>
        <item x="379"/>
        <item x="381"/>
        <item x="375"/>
        <item x="377"/>
        <item x="380"/>
        <item x="264"/>
        <item x="383"/>
        <item x="326"/>
        <item x="374"/>
        <item x="382"/>
        <item x="333"/>
        <item x="199"/>
        <item x="236"/>
        <item x="486"/>
        <item x="334"/>
        <item x="367"/>
        <item x="463"/>
        <item x="246"/>
        <item x="370"/>
        <item x="645"/>
        <item x="492"/>
        <item x="535"/>
        <item x="523"/>
        <item x="425"/>
        <item x="347"/>
        <item x="363"/>
        <item x="409"/>
        <item x="440"/>
        <item x="408"/>
        <item x="364"/>
        <item x="99"/>
        <item x="135"/>
        <item x="141"/>
        <item x="101"/>
        <item x="140"/>
        <item x="654"/>
        <item x="444"/>
        <item x="261"/>
        <item x="138"/>
        <item x="269"/>
        <item x="514"/>
        <item x="177"/>
        <item x="485"/>
        <item x="640"/>
        <item x="605"/>
        <item x="533"/>
        <item x="412"/>
        <item x="545"/>
        <item x="566"/>
        <item x="434"/>
        <item x="468"/>
        <item x="445"/>
        <item x="419"/>
        <item x="413"/>
        <item x="436"/>
        <item x="531"/>
        <item x="385"/>
        <item x="359"/>
        <item x="283"/>
        <item x="285"/>
        <item x="404"/>
        <item x="145"/>
        <item x="652"/>
        <item x="249"/>
        <item x="146"/>
        <item x="193"/>
        <item x="128"/>
        <item x="139"/>
        <item x="244"/>
        <item x="156"/>
        <item x="315"/>
        <item x="287"/>
        <item x="157"/>
        <item x="290"/>
        <item x="286"/>
        <item x="176"/>
        <item x="288"/>
        <item x="289"/>
        <item x="516"/>
        <item x="302"/>
        <item x="169"/>
        <item x="180"/>
        <item x="217"/>
        <item x="168"/>
        <item x="186"/>
        <item x="158"/>
        <item x="211"/>
        <item x="201"/>
        <item x="346"/>
        <item x="184"/>
        <item x="205"/>
        <item x="209"/>
        <item x="208"/>
        <item x="271"/>
        <item x="204"/>
        <item x="203"/>
        <item x="202"/>
        <item x="198"/>
        <item x="210"/>
        <item x="206"/>
        <item x="182"/>
        <item x="318"/>
        <item x="298"/>
        <item x="294"/>
        <item x="386"/>
        <item x="63"/>
        <item x="572"/>
        <item x="573"/>
        <item x="321"/>
        <item x="427"/>
        <item x="457"/>
        <item x="296"/>
        <item x="251"/>
        <item x="188"/>
        <item x="187"/>
        <item x="189"/>
        <item x="312"/>
        <item x="66"/>
        <item x="353"/>
        <item x="232"/>
        <item x="228"/>
        <item x="22"/>
        <item x="9"/>
        <item x="10"/>
        <item x="0"/>
        <item x="7"/>
        <item x="5"/>
        <item x="4"/>
        <item x="2"/>
        <item x="8"/>
        <item x="6"/>
        <item x="110"/>
        <item x="570"/>
        <item x="591"/>
        <item x="583"/>
        <item x="625"/>
        <item x="613"/>
        <item x="587"/>
        <item x="607"/>
        <item x="582"/>
        <item x="590"/>
        <item x="588"/>
        <item x="562"/>
        <item x="624"/>
        <item x="650"/>
        <item x="69"/>
        <item x="70"/>
        <item x="67"/>
        <item x="102"/>
        <item x="61"/>
        <item x="53"/>
        <item x="30"/>
        <item x="88"/>
        <item x="402"/>
        <item x="46"/>
        <item x="27"/>
        <item x="34"/>
        <item x="406"/>
        <item x="384"/>
        <item x="388"/>
        <item x="423"/>
        <item x="163"/>
        <item x="303"/>
        <item x="441"/>
        <item x="437"/>
        <item x="443"/>
        <item x="405"/>
        <item x="365"/>
        <item x="215"/>
        <item x="68"/>
        <item x="149"/>
        <item x="120"/>
        <item x="35"/>
        <item x="57"/>
        <item x="112"/>
        <item x="113"/>
        <item x="111"/>
        <item x="39"/>
        <item x="62"/>
        <item x="36"/>
        <item x="87"/>
        <item x="77"/>
        <item x="266"/>
        <item x="16"/>
        <item x="115"/>
        <item x="85"/>
        <item x="38"/>
        <item x="95"/>
        <item x="91"/>
        <item x="98"/>
        <item x="90"/>
        <item x="362"/>
        <item x="257"/>
        <item x="361"/>
        <item x="424"/>
        <item x="459"/>
        <item x="305"/>
        <item x="173"/>
        <item x="247"/>
        <item x="114"/>
        <item x="657"/>
        <item x="467"/>
        <item x="335"/>
        <item x="512"/>
        <item x="482"/>
        <item x="534"/>
        <item x="487"/>
        <item x="439"/>
        <item x="622"/>
        <item x="578"/>
        <item x="579"/>
        <item x="644"/>
        <item x="611"/>
        <item x="638"/>
        <item x="620"/>
        <item x="581"/>
        <item x="580"/>
        <item x="643"/>
        <item x="564"/>
        <item x="626"/>
        <item x="612"/>
        <item x="630"/>
        <item x="627"/>
        <item x="642"/>
        <item x="608"/>
        <item x="606"/>
        <item x="595"/>
        <item x="614"/>
        <item x="628"/>
        <item x="585"/>
        <item x="569"/>
        <item x="592"/>
        <item x="568"/>
        <item x="604"/>
        <item x="594"/>
        <item x="589"/>
        <item x="631"/>
        <item x="619"/>
        <item x="603"/>
        <item x="609"/>
        <item x="621"/>
        <item x="586"/>
        <item x="563"/>
        <item x="635"/>
        <item x="636"/>
        <item x="538"/>
        <item x="537"/>
        <item x="292"/>
        <item x="152"/>
        <item x="154"/>
        <item x="132"/>
        <item x="651"/>
        <item x="390"/>
        <item x="313"/>
        <item x="400"/>
        <item x="304"/>
        <item x="344"/>
        <item x="316"/>
        <item x="155"/>
        <item x="44"/>
        <item x="29"/>
        <item x="237"/>
        <item x="47"/>
        <item x="60"/>
        <item x="28"/>
        <item x="14"/>
        <item x="71"/>
        <item x="151"/>
        <item x="23"/>
        <item x="26"/>
        <item x="42"/>
        <item x="49"/>
        <item x="19"/>
        <item x="59"/>
        <item x="55"/>
        <item x="18"/>
        <item x="20"/>
        <item x="13"/>
        <item x="40"/>
        <item x="51"/>
        <item x="50"/>
        <item x="52"/>
        <item x="73"/>
        <item x="122"/>
        <item x="121"/>
        <item x="1"/>
        <item x="76"/>
        <item x="86"/>
        <item x="94"/>
        <item x="124"/>
        <item x="129"/>
        <item x="83"/>
        <item x="127"/>
        <item x="133"/>
        <item x="45"/>
        <item x="48"/>
        <item x="32"/>
        <item x="15"/>
        <item x="12"/>
        <item x="11"/>
        <item x="56"/>
        <item x="17"/>
        <item x="646"/>
        <item x="647"/>
        <item x="338"/>
        <item x="368"/>
        <item x="324"/>
        <item x="255"/>
        <item x="256"/>
        <item x="481"/>
        <item x="258"/>
        <item x="239"/>
        <item x="240"/>
        <item x="241"/>
        <item x="234"/>
        <item x="235"/>
        <item x="277"/>
        <item x="349"/>
        <item x="196"/>
        <item x="449"/>
        <item x="229"/>
        <item x="418"/>
        <item x="447"/>
        <item x="448"/>
        <item x="446"/>
        <item x="422"/>
        <item x="276"/>
        <item x="354"/>
        <item x="420"/>
        <item x="355"/>
        <item x="191"/>
        <item x="280"/>
        <item x="274"/>
        <item x="279"/>
        <item x="275"/>
        <item x="278"/>
        <item x="421"/>
        <item x="233"/>
        <item x="192"/>
        <item x="195"/>
        <item x="194"/>
        <item x="273"/>
        <item x="454"/>
        <item x="376"/>
        <item t="default"/>
      </items>
    </pivotField>
    <pivotField dataField="1" compact="0" numFmtId="10" outline="0" subtotalTop="0" multipleItemSelectionAllowed="1" showAll="0"/>
    <pivotField dataField="1" compact="0" outline="0" subtotalTop="0" showAll="0"/>
    <pivotField dataField="1" compact="0" outline="0" subtotalTop="0" showAll="0"/>
    <pivotField compact="0" outline="0" showAll="0" defaultSubtotal="0"/>
    <pivotField compact="0" outline="0" subtotalTop="0" showAll="0"/>
    <pivotField compact="0" outline="0" subtotalTop="0" showAll="0"/>
    <pivotField name="Inception Date2" compact="0" numFmtId="14" outline="0" showAll="0" defaultSubtotal="0"/>
    <pivotField compact="0" outline="0" subtotalTop="0" showAll="0"/>
    <pivotField dataField="1" compact="0" outline="0" subtotalTop="0" showAll="0"/>
    <pivotField dataField="1" compact="0" outline="0" subtotalTop="0" showAll="0"/>
    <pivotField dataField="1"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s>
  <rowFields count="2">
    <field x="1"/>
    <field x="2"/>
  </rowFields>
  <rowItems count="43">
    <i>
      <x v="179"/>
      <x v="124"/>
    </i>
    <i t="default">
      <x v="179"/>
    </i>
    <i>
      <x v="211"/>
      <x v="21"/>
    </i>
    <i t="default">
      <x v="211"/>
    </i>
    <i>
      <x v="232"/>
      <x v="189"/>
    </i>
    <i t="default">
      <x v="232"/>
    </i>
    <i>
      <x v="233"/>
      <x v="187"/>
    </i>
    <i t="default">
      <x v="233"/>
    </i>
    <i>
      <x v="234"/>
      <x v="188"/>
    </i>
    <i t="default">
      <x v="234"/>
    </i>
    <i>
      <x v="262"/>
      <x v="562"/>
    </i>
    <i t="default">
      <x v="262"/>
    </i>
    <i>
      <x v="333"/>
      <x v="302"/>
    </i>
    <i t="default">
      <x v="333"/>
    </i>
    <i>
      <x v="339"/>
      <x v="563"/>
    </i>
    <i t="default">
      <x v="339"/>
    </i>
    <i>
      <x v="346"/>
      <x v="282"/>
    </i>
    <i t="default">
      <x v="346"/>
    </i>
    <i>
      <x v="347"/>
      <x v="351"/>
    </i>
    <i t="default">
      <x v="347"/>
    </i>
    <i>
      <x v="375"/>
      <x v="572"/>
    </i>
    <i t="default">
      <x v="375"/>
    </i>
    <i>
      <x v="391"/>
      <x v="414"/>
    </i>
    <i t="default">
      <x v="391"/>
    </i>
    <i>
      <x v="405"/>
      <x v="379"/>
    </i>
    <i t="default">
      <x v="405"/>
    </i>
    <i>
      <x v="440"/>
      <x v="40"/>
    </i>
    <i t="default">
      <x v="440"/>
    </i>
    <i>
      <x v="481"/>
      <x v="485"/>
    </i>
    <i t="default">
      <x v="481"/>
    </i>
    <i>
      <x v="493"/>
      <x v="564"/>
    </i>
    <i t="default">
      <x v="493"/>
    </i>
    <i>
      <x v="500"/>
      <x v="353"/>
    </i>
    <i t="default">
      <x v="500"/>
    </i>
    <i>
      <x v="533"/>
      <x v="304"/>
    </i>
    <i t="default">
      <x v="533"/>
    </i>
    <i>
      <x v="546"/>
      <x v="484"/>
    </i>
    <i t="default">
      <x v="546"/>
    </i>
    <i>
      <x v="625"/>
      <x v="614"/>
    </i>
    <i t="default">
      <x v="625"/>
    </i>
    <i>
      <x v="649"/>
      <x v="565"/>
    </i>
    <i t="default">
      <x v="649"/>
    </i>
    <i t="grand">
      <x/>
    </i>
  </rowItems>
  <colFields count="1">
    <field x="-2"/>
  </colFields>
  <colItems count="7">
    <i>
      <x/>
    </i>
    <i i="1">
      <x v="1"/>
    </i>
    <i i="2">
      <x v="2"/>
    </i>
    <i i="3">
      <x v="3"/>
    </i>
    <i i="4">
      <x v="4"/>
    </i>
    <i i="5">
      <x v="5"/>
    </i>
    <i i="6">
      <x v="6"/>
    </i>
  </colItems>
  <pageFields count="1">
    <pageField fld="0" hier="-1"/>
  </pageFields>
  <dataFields count="7">
    <dataField name="Expense Rati" fld="3" subtotal="average" baseField="0" baseItem="0" numFmtId="10"/>
    <dataField name="Avgerage Vol" fld="5" subtotal="average" baseField="0" baseItem="0" numFmtId="1"/>
    <dataField name="Divid." fld="12" subtotal="average" baseField="0" baseItem="0" numFmtId="2"/>
    <dataField name="Divid. Date" fld="11" baseField="0" baseItem="0" numFmtId="14"/>
    <dataField name="Dividend Yield" fld="13" subtotal="average" baseField="0" baseItem="0"/>
    <dataField name="Securities" fld="15" subtotal="average" baseField="0" baseItem="0"/>
    <dataField name="Overall Index" fld="4" subtotal="average" baseField="0" baseItem="0"/>
  </dataFields>
  <formats count="3">
    <format dxfId="4">
      <pivotArea field="1" grandRow="1" outline="0" collapsedLevelsAreSubtotals="1" axis="axisRow" fieldPosition="0">
        <references count="1">
          <reference field="4294967294" count="1" selected="0">
            <x v="5"/>
          </reference>
        </references>
      </pivotArea>
    </format>
    <format dxfId="3">
      <pivotArea outline="0" fieldPosition="0">
        <references count="1">
          <reference field="4294967294" count="1">
            <x v="2"/>
          </reference>
        </references>
      </pivotArea>
    </format>
    <format dxfId="2">
      <pivotArea outline="0" fieldPosition="0">
        <references count="1">
          <reference field="4294967294" count="1">
            <x v="1"/>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R2:V19" totalsRowShown="0" dataDxfId="158" dataCellStyle="Percent">
  <autoFilter ref="R2:V19"/>
  <tableColumns count="5">
    <tableColumn id="1" name="ETF" dataDxfId="157">
      <calculatedColumnFormula>PortfolioManagement!#REF!</calculatedColumnFormula>
    </tableColumn>
    <tableColumn id="2" name="Avg. Annualized" dataDxfId="156" dataCellStyle="Percent">
      <calculatedColumnFormula>INDEX(ETF_Parameters,MATCH(R3,Database!$EP$4:$EP$21,0),Avg_Annualized)</calculatedColumnFormula>
    </tableColumn>
    <tableColumn id="3" name="Geometric Annualized" dataDxfId="155" dataCellStyle="Percent">
      <calculatedColumnFormula>INDEX(ETF_Parameters,MATCH(R3,Database!$EP$4:$EP$21,0),Geo_Annualized)</calculatedColumnFormula>
    </tableColumn>
    <tableColumn id="4" name="Annualized Volatility " dataDxfId="154" dataCellStyle="Percent">
      <calculatedColumnFormula>INDEX(ETF_Parameters,MATCH(R3,Database!$EP$4:$EP$21,0),Annualized_Vol)</calculatedColumnFormula>
    </tableColumn>
    <tableColumn id="5" name="Annualized Sharpe Ratio" dataDxfId="153" dataCellStyle="Comma">
      <calculatedColumnFormula>VLOOKUP(R3,ETF_Parameters,SR_Annualized)</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youtube.com/watch?v=kJu537_2DuM"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8000"/>
  </sheetPr>
  <dimension ref="A1:CR164"/>
  <sheetViews>
    <sheetView topLeftCell="AL1" workbookViewId="0">
      <selection activeCell="BK13" sqref="BK13"/>
    </sheetView>
  </sheetViews>
  <sheetFormatPr defaultColWidth="11" defaultRowHeight="15.75" outlineLevelCol="2"/>
  <cols>
    <col min="1" max="2" width="11" customWidth="1" outlineLevel="2"/>
    <col min="3" max="3" width="24.125" customWidth="1" outlineLevel="2"/>
    <col min="4" max="4" width="13" customWidth="1" outlineLevel="2"/>
    <col min="5" max="5" width="12" customWidth="1" outlineLevel="2"/>
    <col min="6" max="6" width="15.125" customWidth="1" outlineLevel="2"/>
    <col min="7" max="7" width="19.625" customWidth="1" outlineLevel="2"/>
    <col min="8" max="8" width="16.625" customWidth="1" outlineLevel="2"/>
    <col min="9" max="9" width="18.375" customWidth="1" outlineLevel="2"/>
    <col min="10" max="10" width="18.125" customWidth="1" outlineLevel="2"/>
    <col min="11" max="11" width="19.875" customWidth="1" outlineLevel="2"/>
    <col min="12" max="12" width="15.875" customWidth="1" outlineLevel="2"/>
    <col min="13" max="13" width="28.875" customWidth="1" outlineLevel="2"/>
    <col min="14" max="16" width="16.875" customWidth="1" outlineLevel="2"/>
    <col min="17" max="17" width="19.625" customWidth="1" outlineLevel="2"/>
    <col min="18" max="18" width="6.625" customWidth="1" outlineLevel="2"/>
    <col min="19" max="19" width="16.625" customWidth="1" outlineLevel="2"/>
    <col min="20" max="20" width="20.625" customWidth="1" outlineLevel="2"/>
    <col min="21" max="21" width="20.875" customWidth="1" outlineLevel="2"/>
    <col min="22" max="22" width="23.5" customWidth="1" outlineLevel="2"/>
    <col min="23" max="23" width="10.875" style="1" customWidth="1" outlineLevel="2"/>
    <col min="24" max="24" width="9.875" customWidth="1" outlineLevel="1"/>
    <col min="25" max="26" width="9.375" customWidth="1" outlineLevel="1"/>
    <col min="27" max="27" width="9.875" customWidth="1" outlineLevel="1"/>
    <col min="28" max="28" width="9.375" customWidth="1" outlineLevel="1"/>
    <col min="29" max="29" width="9.875" customWidth="1" outlineLevel="1"/>
    <col min="30" max="32" width="9.375" customWidth="1" outlineLevel="1"/>
    <col min="33" max="33" width="9.875" customWidth="1" outlineLevel="1"/>
    <col min="34" max="34" width="9.375" customWidth="1" outlineLevel="1"/>
    <col min="35" max="42" width="9.875" customWidth="1" outlineLevel="1"/>
    <col min="43" max="43" width="15.625" customWidth="1" outlineLevel="1"/>
    <col min="44" max="45" width="15.625" bestFit="1" customWidth="1"/>
    <col min="46" max="46" width="21.5" bestFit="1" customWidth="1"/>
    <col min="47" max="47" width="18.375" bestFit="1" customWidth="1"/>
    <col min="48" max="48" width="16.375" bestFit="1" customWidth="1"/>
    <col min="49" max="50" width="20.375" bestFit="1" customWidth="1"/>
    <col min="51" max="51" width="18.875" bestFit="1" customWidth="1"/>
    <col min="52" max="52" width="27.375" bestFit="1" customWidth="1"/>
    <col min="53" max="53" width="18.875" bestFit="1" customWidth="1"/>
    <col min="54" max="54" width="20.625" bestFit="1" customWidth="1"/>
    <col min="55" max="55" width="18.125" style="1" bestFit="1" customWidth="1"/>
    <col min="56" max="56" width="12.375" style="1" bestFit="1" customWidth="1"/>
    <col min="57" max="69" width="10.875" style="1"/>
    <col min="70" max="70" width="11.375" style="1" customWidth="1"/>
    <col min="71" max="74" width="10.875" style="1"/>
  </cols>
  <sheetData>
    <row r="1" spans="1:96">
      <c r="Q1" s="1"/>
      <c r="R1" s="284" t="str">
        <f>Database!ES2&amp;" ETF PROFILES"</f>
        <v>3 YR ETF PROFILES</v>
      </c>
      <c r="S1" s="284"/>
      <c r="T1" s="284"/>
      <c r="U1" s="284"/>
      <c r="V1" s="284"/>
      <c r="X1" s="1"/>
      <c r="Y1" s="1"/>
      <c r="Z1" s="1"/>
      <c r="AA1" s="1"/>
      <c r="AB1" s="1"/>
      <c r="AC1" s="1"/>
      <c r="AD1" s="1"/>
      <c r="AE1" s="1"/>
      <c r="AF1" s="1"/>
      <c r="AG1" s="1"/>
      <c r="AH1" s="1"/>
      <c r="AI1" s="1"/>
      <c r="AJ1" s="1"/>
      <c r="AK1" s="1"/>
      <c r="AL1" s="1"/>
      <c r="AM1" s="1"/>
      <c r="AN1" s="1"/>
      <c r="AO1" s="1"/>
      <c r="AP1" s="1"/>
      <c r="AQ1" s="44"/>
      <c r="AR1" s="34"/>
      <c r="AS1" s="34"/>
      <c r="AT1" s="34"/>
      <c r="AU1" s="34"/>
      <c r="AV1" s="34"/>
      <c r="AW1" s="34"/>
      <c r="AX1" s="34"/>
      <c r="AY1" s="34"/>
      <c r="AZ1" s="34"/>
      <c r="BA1" s="34"/>
      <c r="BB1" s="1"/>
      <c r="CL1" s="1">
        <v>6</v>
      </c>
      <c r="CM1" s="1">
        <v>5</v>
      </c>
      <c r="CN1" s="1">
        <v>4</v>
      </c>
      <c r="CO1" s="1">
        <v>3</v>
      </c>
      <c r="CP1" s="1">
        <v>2</v>
      </c>
      <c r="CQ1" s="1">
        <v>1</v>
      </c>
      <c r="CR1" s="1">
        <v>0.5</v>
      </c>
    </row>
    <row r="2" spans="1:96">
      <c r="A2" s="242" t="s">
        <v>1603</v>
      </c>
      <c r="B2" s="30" t="s">
        <v>29</v>
      </c>
      <c r="C2" s="30" t="s">
        <v>28</v>
      </c>
      <c r="D2" s="34" t="s">
        <v>30</v>
      </c>
      <c r="E2" s="34" t="s">
        <v>31</v>
      </c>
      <c r="F2" s="30" t="s">
        <v>99</v>
      </c>
      <c r="G2" s="30" t="s">
        <v>97</v>
      </c>
      <c r="H2" s="34" t="s">
        <v>202</v>
      </c>
      <c r="I2" s="34" t="s">
        <v>199</v>
      </c>
      <c r="J2" s="34" t="s">
        <v>33</v>
      </c>
      <c r="K2" s="34" t="s">
        <v>200</v>
      </c>
      <c r="L2" s="34" t="s">
        <v>32</v>
      </c>
      <c r="M2" s="34" t="s">
        <v>829</v>
      </c>
      <c r="N2" s="34" t="s">
        <v>194</v>
      </c>
      <c r="O2" s="34" t="s">
        <v>204</v>
      </c>
      <c r="P2" s="34" t="s">
        <v>206</v>
      </c>
      <c r="Q2" s="34" t="s">
        <v>209</v>
      </c>
      <c r="R2" t="s">
        <v>73</v>
      </c>
      <c r="S2" t="s">
        <v>78</v>
      </c>
      <c r="T2" t="s">
        <v>1624</v>
      </c>
      <c r="U2" t="s">
        <v>79</v>
      </c>
      <c r="V2" t="s">
        <v>80</v>
      </c>
      <c r="X2" s="14" t="s">
        <v>51</v>
      </c>
      <c r="Y2" s="182">
        <f>Database!ET4</f>
        <v>42628</v>
      </c>
      <c r="Z2" s="182">
        <f>IF(X2=Edits!$J$4,Y2-365,IF(X2=Edits!$J$5,Y2-(3*365),IF(X2=Edits!$J$6,Y2-(5*365))))</f>
        <v>41533</v>
      </c>
      <c r="AA2" s="283" t="s">
        <v>83</v>
      </c>
      <c r="AB2" s="283"/>
      <c r="AC2" s="283"/>
      <c r="AD2" s="283"/>
      <c r="AE2" s="283"/>
      <c r="AF2" s="283"/>
      <c r="AG2" s="283"/>
      <c r="AH2" s="283"/>
      <c r="AI2" s="283"/>
      <c r="AJ2" s="283"/>
      <c r="AK2" s="283"/>
      <c r="AL2" s="283"/>
      <c r="AM2" s="283"/>
      <c r="AN2" s="283"/>
      <c r="AO2" s="283"/>
      <c r="AP2" s="283"/>
      <c r="AQ2" s="72"/>
      <c r="AR2" s="72"/>
      <c r="AS2" s="1"/>
      <c r="AT2" s="1"/>
      <c r="AU2" s="1"/>
      <c r="AV2" s="1"/>
      <c r="AW2" s="1"/>
      <c r="AX2" s="1"/>
      <c r="AY2" s="1"/>
      <c r="AZ2" s="1"/>
      <c r="BA2" s="1"/>
      <c r="BB2" s="1"/>
    </row>
    <row r="3" spans="1:96">
      <c r="A3" s="243">
        <v>1</v>
      </c>
      <c r="B3" s="244" t="s">
        <v>1574</v>
      </c>
      <c r="C3" s="245" t="str">
        <f ca="1">INDEX(Notes!$Z$1:INDIRECT("Notes!$AW$"&amp;MAX(Notes!$Y:$Y)),MATCH(PortfolioManagement!$B3,Notes!$AA$1:INDIRECT("Notes!$AA$"&amp;MAX(Notes!$Y:$Y)),0),MATCH(PortfolioManagement!C$2,Notes!$Z$1:$AW$1,0))</f>
        <v>PIMCO Enhanced Short Maturity Active Exchange-Traded Fund</v>
      </c>
      <c r="D3" s="246">
        <f ca="1">INDEX(Notes!$Z$1:INDIRECT("Notes!$AW$"&amp;MAX(Notes!$Y:$Y)),MATCH(PortfolioManagement!$B3,Notes!$AA$1:INDIRECT("Notes!$AA$"&amp;MAX(Notes!$Y:$Y)),0),MATCH(PortfolioManagement!D$2,Notes!$Z$1:$AW$1,0))</f>
        <v>3.5000000000000001E-3</v>
      </c>
      <c r="E3" s="247">
        <f ca="1">INDEX(Notes!$Z$1:INDIRECT("Notes!$AW$"&amp;MAX(Notes!$Y:$Y)),MATCH(PortfolioManagement!$B3,Notes!$AA$1:INDIRECT("Notes!$AA$"&amp;MAX(Notes!$Y:$Y)),0),MATCH(PortfolioManagement!E$2,Notes!$Z$1:$AW$1,0))</f>
        <v>40133</v>
      </c>
      <c r="F3" s="248" t="s">
        <v>37</v>
      </c>
      <c r="G3" s="248" t="s">
        <v>1573</v>
      </c>
      <c r="H3" s="245">
        <f ca="1">INDEX(Notes!$Z$1:INDIRECT("Notes!$AW$"&amp;MAX(Notes!$Y:$Y)),MATCH(PortfolioManagement!$B3,Notes!$AA$1:INDIRECT("Notes!$AA$"&amp;MAX(Notes!$Y:$Y)),0),MATCH(PortfolioManagement!H$2,Notes!$Z$1:$AW$1,0))</f>
        <v>559</v>
      </c>
      <c r="I3" s="245">
        <f ca="1">INDEX(Notes!$Z$1:INDIRECT("Notes!$AW$"&amp;MAX(Notes!$Y:$Y)),MATCH(PortfolioManagement!$B3,Notes!$AA$1:INDIRECT("Notes!$AA$"&amp;MAX(Notes!$Y:$Y)),0),MATCH(PortfolioManagement!I$2,Notes!$Z$1:$AW$1,0))</f>
        <v>42614</v>
      </c>
      <c r="J3" s="249">
        <f ca="1">INDEX(Notes!$Z$1:INDIRECT("Notes!$AW$"&amp;MAX(Notes!$Y:$Y)),MATCH(PortfolioManagement!$B3,Notes!$AA$1:INDIRECT("Notes!$AA$"&amp;MAX(Notes!$Y:$Y)),0),MATCH(PortfolioManagement!J$2,Notes!$Z$1:$AW$1,0))</f>
        <v>0.11</v>
      </c>
      <c r="K3" s="246">
        <f ca="1">INDEX(Notes!$Z$1:INDIRECT("Notes!$AW$"&amp;MAX(Notes!$Y:$Y)),MATCH(PortfolioManagement!$B3,Notes!$AA$1:INDIRECT("Notes!$AA$"&amp;MAX(Notes!$Y:$Y)),0),MATCH(PortfolioManagement!K$2,Notes!$Z$1:$AW$1,0))</f>
        <v>6.6E-3</v>
      </c>
      <c r="L3" s="250">
        <v>4.4999999999999997E-3</v>
      </c>
      <c r="M3" s="251">
        <f ca="1">INDEX(Notes!$Z$1:INDIRECT("Notes!$AW$"&amp;MAX(Notes!$Y:$Y)),MATCH(PortfolioManagement!$B3,Notes!$AA$1:INDIRECT("Notes!$AA$"&amp;MAX(Notes!$Y:$Y)),0),MATCH(PortfolioManagement!M$2,Notes!$Z$1:$AW$1,0))*1000</f>
        <v>4934204800</v>
      </c>
      <c r="N3" s="245" t="str">
        <f ca="1">INDEX(Notes!$Z$1:INDIRECT("Notes!$AW$"&amp;MAX(Notes!$Y:$Y)),MATCH(PortfolioManagement!$B3,Notes!$AA$1:INDIRECT("Notes!$AA$"&amp;MAX(Notes!$Y:$Y)),0),MATCH(PortfolioManagement!N$2,Notes!$Z$1:$AW$1,0))</f>
        <v>A-</v>
      </c>
      <c r="O3" s="245" t="str">
        <f ca="1">INDEX(Notes!$Z$1:INDIRECT("Notes!$AW$"&amp;MAX(Notes!$Y:$Y)),MATCH(PortfolioManagement!$B3,Notes!$AA$1:INDIRECT("Notes!$AA$"&amp;MAX(Notes!$Y:$Y)),0),MATCH(PortfolioManagement!O$2,Notes!$Z$1:$AW$1,0))</f>
        <v>C+</v>
      </c>
      <c r="P3" s="245" t="str">
        <f ca="1">INDEX(Notes!$Z$1:INDIRECT("Notes!$AW$"&amp;MAX(Notes!$Y:$Y)),MATCH(PortfolioManagement!$B3,Notes!$AA$1:INDIRECT("Notes!$AA$"&amp;MAX(Notes!$Y:$Y)),0),MATCH(PortfolioManagement!P$2,Notes!$Z$1:$AW$1,0))</f>
        <v>A-</v>
      </c>
      <c r="Q3" s="245" t="str">
        <f ca="1">INDEX(Notes!$Z$1:INDIRECT("Notes!$AW$"&amp;MAX(Notes!$Y:$Y)),MATCH(PortfolioManagement!$B3,Notes!$AA$1:INDIRECT("Notes!$AA$"&amp;MAX(Notes!$Y:$Y)),0),MATCH(PortfolioManagement!Q$2,Notes!$Z$1:$AW$1,0))</f>
        <v>A+</v>
      </c>
      <c r="R3" s="173" t="str">
        <f>Database!EP4</f>
        <v>MINT</v>
      </c>
      <c r="S3" s="23">
        <f ca="1">INDEX(ETF_Parameters,MATCH(R3,Database!$EP$4:$EP$21,0),Avg_Annualized)</f>
        <v>1.4607273445825575E-2</v>
      </c>
      <c r="T3" s="23">
        <f ca="1">INDEX(ETF_Parameters,MATCH(R3,Database!$EP$4:$EP$21,0),Geo_Annualized)</f>
        <v>1.4586523378099514E-2</v>
      </c>
      <c r="U3" s="23">
        <f ca="1">INDEX(ETF_Parameters,MATCH(R3,Database!$EP$4:$EP$21,0),Annualized_Vol)</f>
        <v>5.2966641909899716E-3</v>
      </c>
      <c r="V3" s="22">
        <f t="shared" ref="V3:V19" ca="1" si="0">VLOOKUP(R3,ETF_Parameters,SR_Annualized)</f>
        <v>1.9280633118381824E-2</v>
      </c>
      <c r="X3" s="30" t="s">
        <v>123</v>
      </c>
      <c r="Y3" s="30" t="str">
        <f>X4</f>
        <v>EMB</v>
      </c>
      <c r="Z3" s="30" t="str">
        <f>X5</f>
        <v>IAU</v>
      </c>
      <c r="AA3" s="30" t="str">
        <f>X6</f>
        <v>VCIT</v>
      </c>
      <c r="AB3" s="30" t="str">
        <f>X7</f>
        <v>MUB</v>
      </c>
      <c r="AC3" s="30" t="str">
        <f>X8</f>
        <v>SCHA</v>
      </c>
      <c r="AD3" s="30" t="str">
        <f>X9</f>
        <v>VEA</v>
      </c>
      <c r="AE3" s="30" t="str">
        <f>X10</f>
        <v>VYM</v>
      </c>
      <c r="AF3" s="30" t="str">
        <f>X11</f>
        <v>SCHH</v>
      </c>
      <c r="AG3" s="30" t="str">
        <f>X12</f>
        <v>SCHM</v>
      </c>
      <c r="AH3" s="30" t="str">
        <f>X13</f>
        <v>SCHX</v>
      </c>
      <c r="AI3" s="30" t="str">
        <f>X14</f>
        <v>VWO</v>
      </c>
      <c r="AJ3" s="239" t="str">
        <f>X15</f>
        <v>FENY</v>
      </c>
      <c r="AK3" s="30" t="str">
        <f>X16</f>
        <v>VNQI</v>
      </c>
      <c r="AL3" s="30" t="str">
        <f>X17</f>
        <v>VTIP</v>
      </c>
      <c r="AM3" s="30" t="str">
        <f>X18</f>
        <v>VGLT</v>
      </c>
      <c r="AN3" s="30" t="str">
        <f>X19</f>
        <v>ITE</v>
      </c>
      <c r="AO3" s="272" t="str">
        <f>AR20</f>
        <v>MINT</v>
      </c>
      <c r="AP3" s="29"/>
      <c r="AQ3" s="51" t="s">
        <v>84</v>
      </c>
      <c r="AR3" s="51" t="s">
        <v>73</v>
      </c>
      <c r="AS3" s="31" t="s">
        <v>114</v>
      </c>
      <c r="AT3" s="51" t="s">
        <v>86</v>
      </c>
      <c r="AU3" s="51" t="s">
        <v>110</v>
      </c>
      <c r="AV3" s="51" t="s">
        <v>89</v>
      </c>
      <c r="AW3" s="51" t="s">
        <v>98</v>
      </c>
      <c r="AX3" s="57" t="s">
        <v>154</v>
      </c>
      <c r="AY3" s="51" t="s">
        <v>99</v>
      </c>
      <c r="AZ3" s="51" t="s">
        <v>97</v>
      </c>
      <c r="BA3" s="51" t="s">
        <v>9</v>
      </c>
      <c r="BB3" s="51" t="s">
        <v>10</v>
      </c>
      <c r="BC3" s="51" t="s">
        <v>1620</v>
      </c>
      <c r="BD3" s="51" t="s">
        <v>166</v>
      </c>
      <c r="BT3"/>
    </row>
    <row r="4" spans="1:96">
      <c r="A4" s="184">
        <v>2</v>
      </c>
      <c r="B4" s="199" t="s">
        <v>63</v>
      </c>
      <c r="C4" s="192" t="str">
        <f ca="1">INDEX(Notes!$Z$1:INDIRECT("Notes!$AW$"&amp;MAX(Notes!$Y:$Y)),MATCH(PortfolioManagement!$B4,Notes!$AA$1:INDIRECT("Notes!$AA$"&amp;MAX(Notes!$Y:$Y)),0),MATCH(PortfolioManagement!C$2,Notes!$Z$1:$AW$1,0))</f>
        <v>iShares J.P. Morgan USD Emerging Markets Bond ETF</v>
      </c>
      <c r="D4" s="194">
        <f ca="1">INDEX(Notes!$Z$1:INDIRECT("Notes!$AW$"&amp;MAX(Notes!$Y:$Y)),MATCH(PortfolioManagement!$B4,Notes!$AA$1:INDIRECT("Notes!$AA$"&amp;MAX(Notes!$Y:$Y)),0),MATCH(PortfolioManagement!D$2,Notes!$Z$1:$AW$1,0))</f>
        <v>6.0000000000000001E-3</v>
      </c>
      <c r="E4" s="196">
        <f ca="1">INDEX(Notes!$Z$1:INDIRECT("Notes!$AW$"&amp;MAX(Notes!$Y:$Y)),MATCH(PortfolioManagement!$B4,Notes!$AA$1:INDIRECT("Notes!$AA$"&amp;MAX(Notes!$Y:$Y)),0),MATCH(PortfolioManagement!E$2,Notes!$Z$1:$AW$1,0))</f>
        <v>39433</v>
      </c>
      <c r="F4" s="24" t="s">
        <v>19</v>
      </c>
      <c r="G4" s="24" t="s">
        <v>36</v>
      </c>
      <c r="H4" s="192">
        <f ca="1">INDEX(Notes!$Z$1:INDIRECT("Notes!$AW$"&amp;MAX(Notes!$Y:$Y)),MATCH(PortfolioManagement!$B4,Notes!$AA$1:INDIRECT("Notes!$AA$"&amp;MAX(Notes!$Y:$Y)),0),MATCH(PortfolioManagement!H$2,Notes!$Z$1:$AW$1,0))</f>
        <v>324</v>
      </c>
      <c r="I4" s="192">
        <f ca="1">INDEX(Notes!$Z$1:INDIRECT("Notes!$AW$"&amp;MAX(Notes!$Y:$Y)),MATCH(PortfolioManagement!$B4,Notes!$AA$1:INDIRECT("Notes!$AA$"&amp;MAX(Notes!$Y:$Y)),0),MATCH(PortfolioManagement!I$2,Notes!$Z$1:$AW$1,0))</f>
        <v>42492</v>
      </c>
      <c r="J4" s="241">
        <f ca="1">INDEX(Notes!$Z$1:INDIRECT("Notes!$AW$"&amp;MAX(Notes!$Y:$Y)),MATCH(PortfolioManagement!$B4,Notes!$AA$1:INDIRECT("Notes!$AA$"&amp;MAX(Notes!$Y:$Y)),0),MATCH(PortfolioManagement!J$2,Notes!$Z$1:$AW$1,0))</f>
        <v>0.41</v>
      </c>
      <c r="K4" s="194">
        <f ca="1">INDEX(Notes!$Z$1:INDIRECT("Notes!$AW$"&amp;MAX(Notes!$Y:$Y)),MATCH(PortfolioManagement!$B4,Notes!$AA$1:INDIRECT("Notes!$AA$"&amp;MAX(Notes!$Y:$Y)),0),MATCH(PortfolioManagement!K$2,Notes!$Z$1:$AW$1,0))</f>
        <v>2.3400000000000001E-2</v>
      </c>
      <c r="L4" s="170">
        <v>4.7999999999999996E-3</v>
      </c>
      <c r="M4" s="198">
        <f ca="1">INDEX(Notes!$Z$1:INDIRECT("Notes!$AW$"&amp;MAX(Notes!$Y:$Y)),MATCH(PortfolioManagement!$B4,Notes!$AA$1:INDIRECT("Notes!$AA$"&amp;MAX(Notes!$Y:$Y)),0),MATCH(PortfolioManagement!M$2,Notes!$Z$1:$AW$1,0))*1000</f>
        <v>9301476000</v>
      </c>
      <c r="N4" s="192" t="str">
        <f ca="1">INDEX(Notes!$Z$1:INDIRECT("Notes!$AW$"&amp;MAX(Notes!$Y:$Y)),MATCH(PortfolioManagement!$B4,Notes!$AA$1:INDIRECT("Notes!$AA$"&amp;MAX(Notes!$Y:$Y)),0),MATCH(PortfolioManagement!N$2,Notes!$Z$1:$AW$1,0))</f>
        <v>A+</v>
      </c>
      <c r="O4" s="192" t="str">
        <f ca="1">INDEX(Notes!$Z$1:INDIRECT("Notes!$AW$"&amp;MAX(Notes!$Y:$Y)),MATCH(PortfolioManagement!$B4,Notes!$AA$1:INDIRECT("Notes!$AA$"&amp;MAX(Notes!$Y:$Y)),0),MATCH(PortfolioManagement!O$2,Notes!$Z$1:$AW$1,0))</f>
        <v>C+</v>
      </c>
      <c r="P4" s="192" t="str">
        <f ca="1">INDEX(Notes!$Z$1:INDIRECT("Notes!$AW$"&amp;MAX(Notes!$Y:$Y)),MATCH(PortfolioManagement!$B4,Notes!$AA$1:INDIRECT("Notes!$AA$"&amp;MAX(Notes!$Y:$Y)),0),MATCH(PortfolioManagement!P$2,Notes!$Z$1:$AW$1,0))</f>
        <v>A</v>
      </c>
      <c r="Q4" s="192" t="str">
        <f ca="1">INDEX(Notes!$Z$1:INDIRECT("Notes!$AW$"&amp;MAX(Notes!$Y:$Y)),MATCH(PortfolioManagement!$B4,Notes!$AA$1:INDIRECT("Notes!$AA$"&amp;MAX(Notes!$Y:$Y)),0),MATCH(PortfolioManagement!Q$2,Notes!$Z$1:$AW$1,0))</f>
        <v>A-</v>
      </c>
      <c r="R4" s="173" t="str">
        <f>Database!EP5</f>
        <v>EMB</v>
      </c>
      <c r="S4" s="23">
        <f ca="1">INDEX(ETF_Parameters,MATCH(R4,Database!$EP$4:$EP$21,0),Avg_Annualized)</f>
        <v>0.1098168829044337</v>
      </c>
      <c r="T4" s="23">
        <f ca="1">INDEX(ETF_Parameters,MATCH(R4,Database!$EP$4:$EP$21,0),Geo_Annualized)</f>
        <v>0.1065445880108824</v>
      </c>
      <c r="U4" s="23">
        <f ca="1">INDEX(ETF_Parameters,MATCH(R4,Database!$EP$4:$EP$21,0),Annualized_Vol)</f>
        <v>6.3698071189582026E-2</v>
      </c>
      <c r="V4" s="22">
        <f t="shared" ca="1" si="0"/>
        <v>1.6726501449907014</v>
      </c>
      <c r="X4" s="173" t="str">
        <f>Table1[[#This Row],[ETF]]</f>
        <v>EMB</v>
      </c>
      <c r="Y4" s="26">
        <f>CORREL(INDEX(Universe,MATCH($Y$2,Date_Range,-1),MATCH(Y$3,ETFs,0)):(INDEX(Universe,MATCH($Z$2,Date_Range,-1),MATCH(Y$3,ETFs,0))),(INDEX(Universe,MATCH($Y$2,Date_Range,-1),MATCH($X4,ETFs,0)):(INDEX(Universe,MATCH($Z$2,Date_Range,-1),MATCH($X4,ETFs,0)))))</f>
        <v>1</v>
      </c>
      <c r="Z4" s="32">
        <f>CORREL(INDEX(Universe,MATCH($Y$2,Date_Range,-1),MATCH(Z$3,ETFs,0)):(INDEX(Universe,MATCH($Z$2,Date_Range,-1),MATCH(Z$3,ETFs,0))),(INDEX(Universe,MATCH($Y$2,Date_Range,-1),MATCH($X4,ETFs,0)):(INDEX(Universe,MATCH($Z$2,Date_Range,-1),MATCH($X4,ETFs,0)))))</f>
        <v>0.11030952063625749</v>
      </c>
      <c r="AA4" s="32">
        <f>CORREL(INDEX(Universe,MATCH($Y$2,Date_Range,-1),MATCH(AA$3,ETFs,0)):(INDEX(Universe,MATCH($Z$2,Date_Range,-1),MATCH(AA$3,ETFs,0))),(INDEX(Universe,MATCH($Y$2,Date_Range,-1),MATCH($X4,ETFs,0)):(INDEX(Universe,MATCH($Z$2,Date_Range,-1),MATCH($X4,ETFs,0)))))</f>
        <v>0.30736890518727411</v>
      </c>
      <c r="AB4" s="32">
        <f>CORREL(INDEX(Universe,MATCH($Y$2,Date_Range,-1),MATCH(AB$3,ETFs,0)):(INDEX(Universe,MATCH($Z$2,Date_Range,-1),MATCH(AB$3,ETFs,0))),(INDEX(Universe,MATCH($Y$2,Date_Range,-1),MATCH($X4,ETFs,0)):(INDEX(Universe,MATCH($Z$2,Date_Range,-1),MATCH($X4,ETFs,0)))))</f>
        <v>0.14015910909907775</v>
      </c>
      <c r="AC4" s="32">
        <f>CORREL(INDEX(Universe,MATCH($Y$2,Date_Range,-1),MATCH(AC$3,ETFs,0)):(INDEX(Universe,MATCH($Z$2,Date_Range,-1),MATCH(AC$3,ETFs,0))),(INDEX(Universe,MATCH($Y$2,Date_Range,-1),MATCH($X4,ETFs,0)):(INDEX(Universe,MATCH($Z$2,Date_Range,-1),MATCH($X4,ETFs,0)))))</f>
        <v>0.40903156698579612</v>
      </c>
      <c r="AD4" s="32">
        <f>CORREL(INDEX(Universe,MATCH($Y$2,Date_Range,-1),MATCH(AD$3,ETFs,0)):(INDEX(Universe,MATCH($Z$2,Date_Range,-1),MATCH(AD$3,ETFs,0))),(INDEX(Universe,MATCH($Y$2,Date_Range,-1),MATCH($X4,ETFs,0)):(INDEX(Universe,MATCH($Z$2,Date_Range,-1),MATCH($X4,ETFs,0)))))</f>
        <v>0.5127927586557165</v>
      </c>
      <c r="AE4" s="32">
        <f>CORREL(INDEX(Universe,MATCH($Y$2,Date_Range,-1),MATCH(AE$3,ETFs,0)):(INDEX(Universe,MATCH($Z$2,Date_Range,-1),MATCH(AE$3,ETFs,0))),(INDEX(Universe,MATCH($Y$2,Date_Range,-1),MATCH($X4,ETFs,0)):(INDEX(Universe,MATCH($Z$2,Date_Range,-1),MATCH($X4,ETFs,0)))))</f>
        <v>0.45848307483273443</v>
      </c>
      <c r="AF4" s="32">
        <f>CORREL(INDEX(Universe,MATCH($Y$2,Date_Range,-1),MATCH(AF$3,ETFs,0)):(INDEX(Universe,MATCH($Z$2,Date_Range,-1),MATCH(AF$3,ETFs,0))),(INDEX(Universe,MATCH($Y$2,Date_Range,-1),MATCH($X4,ETFs,0)):(INDEX(Universe,MATCH($Z$2,Date_Range,-1),MATCH($X4,ETFs,0)))))</f>
        <v>0.42927896747277883</v>
      </c>
      <c r="AG4" s="32">
        <f>CORREL(INDEX(Universe,MATCH($Y$2,Date_Range,-1),MATCH(AG$3,ETFs,0)):(INDEX(Universe,MATCH($Z$2,Date_Range,-1),MATCH(AG$3,ETFs,0))),(INDEX(Universe,MATCH($Y$2,Date_Range,-1),MATCH($X4,ETFs,0)):(INDEX(Universe,MATCH($Z$2,Date_Range,-1),MATCH($X4,ETFs,0)))))</f>
        <v>0.43669563723845983</v>
      </c>
      <c r="AH4" s="32">
        <f>CORREL(INDEX(Universe,MATCH($Y$2,Date_Range,-1),MATCH(AH$3,ETFs,0)):(INDEX(Universe,MATCH($Z$2,Date_Range,-1),MATCH(AH$3,ETFs,0))),(INDEX(Universe,MATCH($Y$2,Date_Range,-1),MATCH($X4,ETFs,0)):(INDEX(Universe,MATCH($Z$2,Date_Range,-1),MATCH($X4,ETFs,0)))))</f>
        <v>0.4403460864094616</v>
      </c>
      <c r="AI4" s="32">
        <f>CORREL(INDEX(Universe,MATCH($Y$2,Date_Range,-1),MATCH(AI$3,ETFs,0)):(INDEX(Universe,MATCH($Z$2,Date_Range,-1),MATCH(AI$3,ETFs,0))),(INDEX(Universe,MATCH($Y$2,Date_Range,-1),MATCH($X4,ETFs,0)):(INDEX(Universe,MATCH($Z$2,Date_Range,-1),MATCH($X4,ETFs,0)))))</f>
        <v>0.58030079134216661</v>
      </c>
      <c r="AJ4" s="32">
        <f ca="1">CORREL(INDEX(Universe,MATCH($Y$2,Date_Range,-1),MATCH(AJ$3,ETFs,0)):(INDEX(Universe,MATCH($E$15,Date_Range,-1),MATCH(AJ$3,ETFs,0))),(INDEX(Universe,MATCH($Y$2,Date_Range,-1),MATCH($X4,ETFs,0)):(INDEX(Universe,MATCH($E$15,Date_Range,-1),MATCH($X4,ETFs,0)))))</f>
        <v>0.44183968885346819</v>
      </c>
      <c r="AK4" s="32">
        <f>CORREL(INDEX(Universe,MATCH($Y$2,Date_Range,-1),MATCH(AK$3,ETFs,0)):(INDEX(Universe,MATCH($Z$2,Date_Range,-1),MATCH(AK$3,ETFs,0))),(INDEX(Universe,MATCH($Y$2,Date_Range,-1),MATCH($X4,ETFs,0)):(INDEX(Universe,MATCH($Z$2,Date_Range,-1),MATCH($X4,ETFs,0)))))</f>
        <v>0.51935007115721632</v>
      </c>
      <c r="AL4" s="32">
        <f>CORREL(INDEX(Universe,MATCH($Y$2,Date_Range,-1),MATCH(AL$3,ETFs,0)):(INDEX(Universe,MATCH($Z$2,Date_Range,-1),MATCH(AL$3,ETFs,0))),(INDEX(Universe,MATCH($Y$2,Date_Range,-1),MATCH($X4,ETFs,0)):(INDEX(Universe,MATCH($Z$2,Date_Range,-1),MATCH($X4,ETFs,0)))))</f>
        <v>0.32469957589819337</v>
      </c>
      <c r="AM4" s="32">
        <f>CORREL(INDEX(Universe,MATCH($Y$2,Date_Range,-1),MATCH(AM$3,ETFs,0)):(INDEX(Universe,MATCH($Z$2,Date_Range,-1),MATCH(AM$3,ETFs,0))),(INDEX(Universe,MATCH($Y$2,Date_Range,-1),MATCH($X4,ETFs,0)):(INDEX(Universe,MATCH($Z$2,Date_Range,-1),MATCH($X4,ETFs,0)))))</f>
        <v>5.0198371809217844E-2</v>
      </c>
      <c r="AN4" s="32">
        <f>CORREL(INDEX(Universe,MATCH($Y$2,Date_Range,-1),MATCH(AN$3,ETFs,0)):(INDEX(Universe,MATCH($Z$2,Date_Range,-1),MATCH(AN$3,ETFs,0))),(INDEX(Universe,MATCH($Y$2,Date_Range,-1),MATCH($X4,ETFs,0)):(INDEX(Universe,MATCH($Z$2,Date_Range,-1),MATCH($X4,ETFs,0)))))</f>
        <v>0.11792685647252346</v>
      </c>
      <c r="AO4" s="32">
        <f>CORREL(INDEX(Universe,MATCH($Y$2,Date_Range,-1),MATCH(AO$3,ETFs,0)):(INDEX(Universe,MATCH($Z$2,Date_Range,-1),MATCH(AO$3,ETFs,0))),(INDEX(Universe,MATCH($Y$2,Date_Range,-1),MATCH($X4,ETFs,0)):(INDEX(Universe,MATCH($Z$2,Date_Range,-1),MATCH($X4,ETFs,0)))))</f>
        <v>2.5478088438149426E-2</v>
      </c>
      <c r="AP4" s="20"/>
      <c r="AQ4" s="184">
        <v>1</v>
      </c>
      <c r="AR4" s="173" t="str">
        <f t="shared" ref="AR4:AR19" si="1">X4</f>
        <v>EMB</v>
      </c>
      <c r="AS4" s="173">
        <f ca="1">IF($AS$3="GM Annualized",INDEX(ETF_Parameters,MATCH(AR4,Database!$EP$4:$EP$21,0),Geo_Annualized),INDEX(ETF_Parameters,MATCH(AR4,Database!$EP$4:$EP$21,0),Avg_Annualized))</f>
        <v>0.1065445880108824</v>
      </c>
      <c r="AT4" s="173">
        <f ca="1">INDEX(ETF_Parameters,MATCH(AR4,Database!$EP$4:$EP$21,0),Annualized_Vol)</f>
        <v>6.3698071189582026E-2</v>
      </c>
      <c r="AU4" s="173">
        <f ca="1">((AW4^2)*(AT4^2))+INDEX(PortfolioManagement!$X$66:$AO$86,MATCH("Net Sum",PortfolioManagement!$X$66:$X$86,0),MATCH(AR4,PortfolioManagement!$X$66:$AO$66,0))</f>
        <v>1.8782816648601351E-6</v>
      </c>
      <c r="AV4" s="173">
        <f t="shared" ref="AV4:AV19" si="2">1/$AQ$19</f>
        <v>6.25E-2</v>
      </c>
      <c r="AW4" s="54">
        <v>2.0346984734858707E-2</v>
      </c>
      <c r="AX4" s="173">
        <f t="shared" ref="AX4:AX19" si="3">(1-Cash_Allocation)*AW4</f>
        <v>1.8358241563450964E-2</v>
      </c>
      <c r="AY4" s="173" t="str">
        <f t="shared" ref="AY4:AY20" si="4">INDEX(ETF_Data,MATCH(AR4,$B$2:$B$19,0),MATCH($AY$3,$A$2:$Q$2,0))</f>
        <v>Fixed Income</v>
      </c>
      <c r="AZ4" s="173" t="str">
        <f t="shared" ref="AZ4:AZ20" si="5">INDEX(ETF_Data,MATCH(AR4,$B$2:$B$19,0),MATCH($AZ$3,$A$2:$Q$2,0))</f>
        <v>Emerging Markets Fixed Income</v>
      </c>
      <c r="BA4" s="56">
        <v>0</v>
      </c>
      <c r="BB4" s="56">
        <f>IF(Risk_Tolerance&lt;=INDEX(ETF_Parameters,MATCH(AR4,Database!$EP$4:$EP$21,0),Risk_LowerBound),0,0.25)</f>
        <v>0</v>
      </c>
      <c r="BC4" s="56">
        <f>IF(Risk_Tolerance&gt;=INDEX(ETF_Parameters,MATCH(AR4,Database!$EP$4:$EP$21,0),Risk_Upperbound),0,0.25)</f>
        <v>0.25</v>
      </c>
      <c r="BD4" s="55">
        <f ca="1">((AX4^2)*(AT4^2))+INDEX(PortfolioManagement!$X$66:$AN$86,MATCH("Net Sum",PortfolioManagement!$X$66:$X$86,0),MATCH(AR4,PortfolioManagement!$X$66:$AN$66,0))</f>
        <v>1.5659608880333743E-6</v>
      </c>
      <c r="BI4" s="280"/>
      <c r="BJ4" s="280"/>
      <c r="BK4" s="280"/>
      <c r="BL4" s="280"/>
      <c r="BM4" s="280"/>
      <c r="BN4" s="280"/>
      <c r="BO4" s="280"/>
      <c r="BP4" s="280"/>
      <c r="BQ4" s="280"/>
      <c r="BR4" s="280"/>
      <c r="BS4" s="280"/>
      <c r="BT4" s="280"/>
      <c r="BU4" s="280"/>
      <c r="BV4" s="280"/>
    </row>
    <row r="5" spans="1:96">
      <c r="A5" s="185">
        <v>3</v>
      </c>
      <c r="B5" s="199" t="s">
        <v>678</v>
      </c>
      <c r="C5" s="191" t="str">
        <f ca="1">INDEX(Notes!$Z$1:INDIRECT("Notes!$AW$"&amp;MAX(Notes!$Y:$Y)),MATCH(PortfolioManagement!$B5,Notes!$AA$1:INDIRECT("Notes!$AA$"&amp;MAX(Notes!$Y:$Y)),0),MATCH(PortfolioManagement!C$2,Notes!$Z$1:$AW$1,0))</f>
        <v>iShares Gold Trust ETF</v>
      </c>
      <c r="D5" s="193">
        <f ca="1">INDEX(Notes!$Z$1:INDIRECT("Notes!$AW$"&amp;MAX(Notes!$Y:$Y)),MATCH(PortfolioManagement!$B5,Notes!$AA$1:INDIRECT("Notes!$AA$"&amp;MAX(Notes!$Y:$Y)),0),MATCH(PortfolioManagement!D$2,Notes!$Z$1:$AW$1,0))</f>
        <v>2.5000000000000001E-3</v>
      </c>
      <c r="E5" s="195">
        <f ca="1">INDEX(Notes!$Z$1:INDIRECT("Notes!$AW$"&amp;MAX(Notes!$Y:$Y)),MATCH(PortfolioManagement!$B5,Notes!$AA$1:INDIRECT("Notes!$AA$"&amp;MAX(Notes!$Y:$Y)),0),MATCH(PortfolioManagement!E$2,Notes!$Z$1:$AW$1,0))</f>
        <v>38373</v>
      </c>
      <c r="F5" s="74" t="s">
        <v>20</v>
      </c>
      <c r="G5" s="74" t="s">
        <v>27</v>
      </c>
      <c r="H5" s="191">
        <f ca="1">INDEX(Notes!$Z$1:INDIRECT("Notes!$AW$"&amp;MAX(Notes!$Y:$Y)),MATCH(PortfolioManagement!$B5,Notes!$AA$1:INDIRECT("Notes!$AA$"&amp;MAX(Notes!$Y:$Y)),0),MATCH(PortfolioManagement!H$2,Notes!$Z$1:$AW$1,0))</f>
        <v>1</v>
      </c>
      <c r="I5" s="191" t="str">
        <f ca="1">INDEX(Notes!$Z$1:INDIRECT("Notes!$AW$"&amp;MAX(Notes!$Y:$Y)),MATCH(PortfolioManagement!$B5,Notes!$AA$1:INDIRECT("Notes!$AA$"&amp;MAX(Notes!$Y:$Y)),0),MATCH(PortfolioManagement!I$2,Notes!$Z$1:$AW$1,0))</f>
        <v>n/a</v>
      </c>
      <c r="J5" s="240" t="str">
        <f ca="1">INDEX(Notes!$Z$1:INDIRECT("Notes!$AW$"&amp;MAX(Notes!$Y:$Y)),MATCH(PortfolioManagement!$B5,Notes!$AA$1:INDIRECT("Notes!$AA$"&amp;MAX(Notes!$Y:$Y)),0),MATCH(PortfolioManagement!J$2,Notes!$Z$1:$AW$1,0))</f>
        <v>n/a</v>
      </c>
      <c r="K5" s="193">
        <f ca="1">INDEX(Notes!$Z$1:INDIRECT("Notes!$AW$"&amp;MAX(Notes!$Y:$Y)),MATCH(PortfolioManagement!$B5,Notes!$AA$1:INDIRECT("Notes!$AA$"&amp;MAX(Notes!$Y:$Y)),0),MATCH(PortfolioManagement!K$2,Notes!$Z$1:$AW$1,0))</f>
        <v>0</v>
      </c>
      <c r="L5" s="170">
        <v>7.1999999999999998E-3</v>
      </c>
      <c r="M5" s="197">
        <f ca="1">INDEX(Notes!$Z$1:INDIRECT("Notes!$AW$"&amp;MAX(Notes!$Y:$Y)),MATCH(PortfolioManagement!$B5,Notes!$AA$1:INDIRECT("Notes!$AA$"&amp;MAX(Notes!$Y:$Y)),0),MATCH(PortfolioManagement!M$2,Notes!$Z$1:$AW$1,0))*1000</f>
        <v>9606487200</v>
      </c>
      <c r="N5" s="191" t="str">
        <f ca="1">INDEX(Notes!$Z$1:INDIRECT("Notes!$AW$"&amp;MAX(Notes!$Y:$Y)),MATCH(PortfolioManagement!$B5,Notes!$AA$1:INDIRECT("Notes!$AA$"&amp;MAX(Notes!$Y:$Y)),0),MATCH(PortfolioManagement!N$2,Notes!$Z$1:$AW$1,0))</f>
        <v>A</v>
      </c>
      <c r="O5" s="191" t="str">
        <f ca="1">INDEX(Notes!$Z$1:INDIRECT("Notes!$AW$"&amp;MAX(Notes!$Y:$Y)),MATCH(PortfolioManagement!$B5,Notes!$AA$1:INDIRECT("Notes!$AA$"&amp;MAX(Notes!$Y:$Y)),0),MATCH(PortfolioManagement!O$2,Notes!$Z$1:$AW$1,0))</f>
        <v>A+</v>
      </c>
      <c r="P5" s="191" t="str">
        <f ca="1">INDEX(Notes!$Z$1:INDIRECT("Notes!$AW$"&amp;MAX(Notes!$Y:$Y)),MATCH(PortfolioManagement!$B5,Notes!$AA$1:INDIRECT("Notes!$AA$"&amp;MAX(Notes!$Y:$Y)),0),MATCH(PortfolioManagement!P$2,Notes!$Z$1:$AW$1,0))</f>
        <v>B+</v>
      </c>
      <c r="Q5" s="191" t="str">
        <f ca="1">INDEX(Notes!$Z$1:INDIRECT("Notes!$AW$"&amp;MAX(Notes!$Y:$Y)),MATCH(PortfolioManagement!$B5,Notes!$AA$1:INDIRECT("Notes!$AA$"&amp;MAX(Notes!$Y:$Y)),0),MATCH(PortfolioManagement!Q$2,Notes!$Z$1:$AW$1,0))</f>
        <v>A</v>
      </c>
      <c r="R5" s="173" t="str">
        <f>Database!EP6</f>
        <v>IAU</v>
      </c>
      <c r="S5" s="23">
        <f ca="1">INDEX(ETF_Parameters,MATCH(R5,Database!$EP$4:$EP$21,0),Avg_Annualized)</f>
        <v>1.5118494740982813E-2</v>
      </c>
      <c r="T5" s="23">
        <f ca="1">INDEX(ETF_Parameters,MATCH(R5,Database!$EP$4:$EP$21,0),Geo_Annualized)</f>
        <v>-3.0374472846722567E-3</v>
      </c>
      <c r="U5" s="23">
        <f ca="1">INDEX(ETF_Parameters,MATCH(R5,Database!$EP$4:$EP$21,0),Annualized_Vol)</f>
        <v>0.15753877302796696</v>
      </c>
      <c r="V5" s="22">
        <f t="shared" ca="1" si="0"/>
        <v>1.9280633118381824E-2</v>
      </c>
      <c r="X5" s="174" t="str">
        <f>Table1[[#This Row],[ETF]]</f>
        <v>IAU</v>
      </c>
      <c r="Y5" s="26">
        <f>CORREL(INDEX(Universe,MATCH($Y$2,Date_Range,-1),MATCH(Y$3,ETFs,0)):(INDEX(Universe,MATCH($Z$2,Date_Range,-1),MATCH(Y$3,ETFs,0))),(INDEX(Universe,MATCH($Y$2,Date_Range,-1),MATCH($X5,ETFs,0)):(INDEX(Universe,MATCH($Z$2,Date_Range,-1),MATCH($X5,ETFs,0)))))</f>
        <v>0.11030952063625749</v>
      </c>
      <c r="Z5" s="25">
        <f>CORREL(INDEX(Universe,MATCH($Y$2,Date_Range,-1),MATCH(Z$3,ETFs,0)):(INDEX(Universe,MATCH($Z$2,Date_Range,-1),MATCH(Z$3,ETFs,0))),(INDEX(Universe,MATCH($Y$2,Date_Range,-1),MATCH($X5,ETFs,0)):(INDEX(Universe,MATCH($Z$2,Date_Range,-1),MATCH($X5,ETFs,0)))))</f>
        <v>1</v>
      </c>
      <c r="AA5" s="25">
        <f>CORREL(INDEX(Universe,MATCH($Y$2,Date_Range,-1),MATCH(AA$3,ETFs,0)):(INDEX(Universe,MATCH($Z$2,Date_Range,-1),MATCH(AA$3,ETFs,0))),(INDEX(Universe,MATCH($Y$2,Date_Range,-1),MATCH($X5,ETFs,0)):(INDEX(Universe,MATCH($Z$2,Date_Range,-1),MATCH($X5,ETFs,0)))))</f>
        <v>0.32652360349118931</v>
      </c>
      <c r="AB5" s="25">
        <f>CORREL(INDEX(Universe,MATCH($Y$2,Date_Range,-1),MATCH(AB$3,ETFs,0)):(INDEX(Universe,MATCH($Z$2,Date_Range,-1),MATCH(AB$3,ETFs,0))),(INDEX(Universe,MATCH($Y$2,Date_Range,-1),MATCH($X5,ETFs,0)):(INDEX(Universe,MATCH($Z$2,Date_Range,-1),MATCH($X5,ETFs,0)))))</f>
        <v>0.29885376179250861</v>
      </c>
      <c r="AC5" s="25">
        <f>CORREL(INDEX(Universe,MATCH($Y$2,Date_Range,-1),MATCH(AC$3,ETFs,0)):(INDEX(Universe,MATCH($Z$2,Date_Range,-1),MATCH(AC$3,ETFs,0))),(INDEX(Universe,MATCH($Y$2,Date_Range,-1),MATCH($X5,ETFs,0)):(INDEX(Universe,MATCH($Z$2,Date_Range,-1),MATCH($X5,ETFs,0)))))</f>
        <v>-0.14003119381630694</v>
      </c>
      <c r="AD5" s="25">
        <f>CORREL(INDEX(Universe,MATCH($Y$2,Date_Range,-1),MATCH(AD$3,ETFs,0)):(INDEX(Universe,MATCH($Z$2,Date_Range,-1),MATCH(AD$3,ETFs,0))),(INDEX(Universe,MATCH($Y$2,Date_Range,-1),MATCH($X5,ETFs,0)):(INDEX(Universe,MATCH($Z$2,Date_Range,-1),MATCH($X5,ETFs,0)))))</f>
        <v>-9.8292876530924611E-2</v>
      </c>
      <c r="AE5" s="25">
        <f>CORREL(INDEX(Universe,MATCH($Y$2,Date_Range,-1),MATCH(AE$3,ETFs,0)):(INDEX(Universe,MATCH($Z$2,Date_Range,-1),MATCH(AE$3,ETFs,0))),(INDEX(Universe,MATCH($Y$2,Date_Range,-1),MATCH($X5,ETFs,0)):(INDEX(Universe,MATCH($Z$2,Date_Range,-1),MATCH($X5,ETFs,0)))))</f>
        <v>-0.12849493067675019</v>
      </c>
      <c r="AF5" s="25">
        <f>CORREL(INDEX(Universe,MATCH($Y$2,Date_Range,-1),MATCH(AF$3,ETFs,0)):(INDEX(Universe,MATCH($Z$2,Date_Range,-1),MATCH(AF$3,ETFs,0))),(INDEX(Universe,MATCH($Y$2,Date_Range,-1),MATCH($X5,ETFs,0)):(INDEX(Universe,MATCH($Z$2,Date_Range,-1),MATCH($X5,ETFs,0)))))</f>
        <v>5.1715194053914497E-2</v>
      </c>
      <c r="AG5" s="25">
        <f>CORREL(INDEX(Universe,MATCH($Y$2,Date_Range,-1),MATCH(AG$3,ETFs,0)):(INDEX(Universe,MATCH($Z$2,Date_Range,-1),MATCH(AG$3,ETFs,0))),(INDEX(Universe,MATCH($Y$2,Date_Range,-1),MATCH($X5,ETFs,0)):(INDEX(Universe,MATCH($Z$2,Date_Range,-1),MATCH($X5,ETFs,0)))))</f>
        <v>-0.14223199528693203</v>
      </c>
      <c r="AH5" s="25">
        <f>CORREL(INDEX(Universe,MATCH($Y$2,Date_Range,-1),MATCH(AH$3,ETFs,0)):(INDEX(Universe,MATCH($Z$2,Date_Range,-1),MATCH(AH$3,ETFs,0))),(INDEX(Universe,MATCH($Y$2,Date_Range,-1),MATCH($X5,ETFs,0)):(INDEX(Universe,MATCH($Z$2,Date_Range,-1),MATCH($X5,ETFs,0)))))</f>
        <v>-0.16361559475855444</v>
      </c>
      <c r="AI5" s="25">
        <f>CORREL(INDEX(Universe,MATCH($Y$2,Date_Range,-1),MATCH(AI$3,ETFs,0)):(INDEX(Universe,MATCH($Z$2,Date_Range,-1),MATCH(AI$3,ETFs,0))),(INDEX(Universe,MATCH($Y$2,Date_Range,-1),MATCH($X5,ETFs,0)):(INDEX(Universe,MATCH($Z$2,Date_Range,-1),MATCH($X5,ETFs,0)))))</f>
        <v>-3.1958799313417899E-2</v>
      </c>
      <c r="AJ5" s="25">
        <f ca="1">CORREL(INDEX(Universe,MATCH($Y$2,Date_Range,-1),MATCH(AJ$3,ETFs,0)):(INDEX(Universe,MATCH($E$15,Date_Range,-1),MATCH(AJ$3,ETFs,0))),(INDEX(Universe,MATCH($Y$2,Date_Range,-1),MATCH($X5,ETFs,0)):(INDEX(Universe,MATCH($E$15,Date_Range,-1),MATCH($X5,ETFs,0)))))</f>
        <v>-7.6042015075258318E-3</v>
      </c>
      <c r="AK5" s="25">
        <f>CORREL(INDEX(Universe,MATCH($Y$2,Date_Range,-1),MATCH(AK$3,ETFs,0)):(INDEX(Universe,MATCH($Z$2,Date_Range,-1),MATCH(AK$3,ETFs,0))),(INDEX(Universe,MATCH($Y$2,Date_Range,-1),MATCH($X5,ETFs,0)):(INDEX(Universe,MATCH($Z$2,Date_Range,-1),MATCH($X5,ETFs,0)))))</f>
        <v>-5.2654937984944632E-2</v>
      </c>
      <c r="AL5" s="25">
        <f>CORREL(INDEX(Universe,MATCH($Y$2,Date_Range,-1),MATCH(AL$3,ETFs,0)):(INDEX(Universe,MATCH($Z$2,Date_Range,-1),MATCH(AL$3,ETFs,0))),(INDEX(Universe,MATCH($Y$2,Date_Range,-1),MATCH($X5,ETFs,0)):(INDEX(Universe,MATCH($Z$2,Date_Range,-1),MATCH($X5,ETFs,0)))))</f>
        <v>0.32538080026564686</v>
      </c>
      <c r="AM5" s="25">
        <f>CORREL(INDEX(Universe,MATCH($Y$2,Date_Range,-1),MATCH(AM$3,ETFs,0)):(INDEX(Universe,MATCH($Z$2,Date_Range,-1),MATCH(AM$3,ETFs,0))),(INDEX(Universe,MATCH($Y$2,Date_Range,-1),MATCH($X5,ETFs,0)):(INDEX(Universe,MATCH($Z$2,Date_Range,-1),MATCH($X5,ETFs,0)))))</f>
        <v>0.31386807125069316</v>
      </c>
      <c r="AN5" s="25">
        <f>CORREL(INDEX(Universe,MATCH($Y$2,Date_Range,-1),MATCH(AN$3,ETFs,0)):(INDEX(Universe,MATCH($Z$2,Date_Range,-1),MATCH(AN$3,ETFs,0))),(INDEX(Universe,MATCH($Y$2,Date_Range,-1),MATCH($X5,ETFs,0)):(INDEX(Universe,MATCH($Z$2,Date_Range,-1),MATCH($X5,ETFs,0)))))</f>
        <v>0.37987152768169025</v>
      </c>
      <c r="AO5" s="32">
        <f>CORREL(INDEX(Universe,MATCH($Y$2,Date_Range,-1),MATCH(AO$3,ETFs,0)):(INDEX(Universe,MATCH($Z$2,Date_Range,-1),MATCH(AO$3,ETFs,0))),(INDEX(Universe,MATCH($Y$2,Date_Range,-1),MATCH($X5,ETFs,0)):(INDEX(Universe,MATCH($Z$2,Date_Range,-1),MATCH($X5,ETFs,0)))))</f>
        <v>-2.8612180795618176E-2</v>
      </c>
      <c r="AP5" s="20"/>
      <c r="AQ5" s="185">
        <v>2</v>
      </c>
      <c r="AR5" s="174" t="str">
        <f t="shared" si="1"/>
        <v>IAU</v>
      </c>
      <c r="AS5" s="174">
        <f ca="1">IF($AS$3="GM Annualized",INDEX(ETF_Parameters,MATCH(AR5,Database!$EP$4:$EP$21,0),Geo_Annualized),INDEX(ETF_Parameters,MATCH(AR5,Database!$EP$4:$EP$21,0),Avg_Annualized))</f>
        <v>-3.0374472846722567E-3</v>
      </c>
      <c r="AT5" s="174">
        <f ca="1">INDEX(ETF_Parameters,MATCH(AR5,Database!$EP$4:$EP$21,0),Annualized_Vol)</f>
        <v>0.15753877302796696</v>
      </c>
      <c r="AU5" s="174">
        <f ca="1">((AW5^2)*(AT5^2))+INDEX(PortfolioManagement!$X$66:$AO$86,MATCH("Net Sum",PortfolioManagement!$X$66:$X$86,0),MATCH(AR5,PortfolioManagement!$X$66:$AO$66,0))</f>
        <v>0</v>
      </c>
      <c r="AV5" s="174">
        <f t="shared" si="2"/>
        <v>6.25E-2</v>
      </c>
      <c r="AW5" s="54">
        <v>0</v>
      </c>
      <c r="AX5" s="174">
        <f t="shared" si="3"/>
        <v>0</v>
      </c>
      <c r="AY5" s="174" t="str">
        <f t="shared" si="4"/>
        <v>Alternative Investments</v>
      </c>
      <c r="AZ5" s="174" t="str">
        <f t="shared" si="5"/>
        <v>Gold</v>
      </c>
      <c r="BA5" s="68">
        <v>0</v>
      </c>
      <c r="BB5" s="68">
        <f>IF(Risk_Tolerance&lt;=INDEX(ETF_Parameters,MATCH(AR5,Database!$EP$4:$EP$21,0),Risk_LowerBound),0,0.25)</f>
        <v>0</v>
      </c>
      <c r="BC5" s="68">
        <f>IF(Risk_Tolerance&gt;=INDEX(ETF_Parameters,MATCH(AR5,Database!$EP$4:$EP$21,0),Risk_Upperbound),0,0.25)</f>
        <v>0.25</v>
      </c>
      <c r="BD5" s="67">
        <f ca="1">((AX5^2)*(AT5^2))+INDEX(PortfolioManagement!$X$66:$AN$86,MATCH("Net Sum",PortfolioManagement!$X$66:$X$86,0),MATCH(AR5,PortfolioManagement!$X$66:$AN$66,0))</f>
        <v>0</v>
      </c>
      <c r="BQ5" s="154"/>
      <c r="BR5" s="276"/>
    </row>
    <row r="6" spans="1:96">
      <c r="A6" s="184">
        <v>4</v>
      </c>
      <c r="B6" s="199" t="s">
        <v>336</v>
      </c>
      <c r="C6" s="192" t="str">
        <f ca="1">INDEX(Notes!$Z$1:INDIRECT("Notes!$AW$"&amp;MAX(Notes!$Y:$Y)),MATCH(PortfolioManagement!$B6,Notes!$AA$1:INDIRECT("Notes!$AA$"&amp;MAX(Notes!$Y:$Y)),0),MATCH(PortfolioManagement!C$2,Notes!$Z$1:$AW$1,0))</f>
        <v>Vanguard Intermediate-Term Corporate Bond ETF</v>
      </c>
      <c r="D6" s="194">
        <f ca="1">INDEX(Notes!$Z$1:INDIRECT("Notes!$AW$"&amp;MAX(Notes!$Y:$Y)),MATCH(PortfolioManagement!$B6,Notes!$AA$1:INDIRECT("Notes!$AA$"&amp;MAX(Notes!$Y:$Y)),0),MATCH(PortfolioManagement!D$2,Notes!$Z$1:$AW$1,0))</f>
        <v>1.1999999999999999E-3</v>
      </c>
      <c r="E6" s="196">
        <f ca="1">INDEX(Notes!$Z$1:INDIRECT("Notes!$AW$"&amp;MAX(Notes!$Y:$Y)),MATCH(PortfolioManagement!$B6,Notes!$AA$1:INDIRECT("Notes!$AA$"&amp;MAX(Notes!$Y:$Y)),0),MATCH(PortfolioManagement!E$2,Notes!$Z$1:$AW$1,0))</f>
        <v>40140</v>
      </c>
      <c r="F6" s="24" t="s">
        <v>19</v>
      </c>
      <c r="G6" s="24" t="s">
        <v>102</v>
      </c>
      <c r="H6" s="192">
        <f ca="1">INDEX(Notes!$Z$1:INDIRECT("Notes!$AW$"&amp;MAX(Notes!$Y:$Y)),MATCH(PortfolioManagement!$B6,Notes!$AA$1:INDIRECT("Notes!$AA$"&amp;MAX(Notes!$Y:$Y)),0),MATCH(PortfolioManagement!H$2,Notes!$Z$1:$AW$1,0))</f>
        <v>1762</v>
      </c>
      <c r="I6" s="192">
        <f ca="1">INDEX(Notes!$Z$1:INDIRECT("Notes!$AW$"&amp;MAX(Notes!$Y:$Y)),MATCH(PortfolioManagement!$B6,Notes!$AA$1:INDIRECT("Notes!$AA$"&amp;MAX(Notes!$Y:$Y)),0),MATCH(PortfolioManagement!I$2,Notes!$Z$1:$AW$1,0))</f>
        <v>42614</v>
      </c>
      <c r="J6" s="241">
        <f ca="1">INDEX(Notes!$Z$1:INDIRECT("Notes!$AW$"&amp;MAX(Notes!$Y:$Y)),MATCH(PortfolioManagement!$B6,Notes!$AA$1:INDIRECT("Notes!$AA$"&amp;MAX(Notes!$Y:$Y)),0),MATCH(PortfolioManagement!J$2,Notes!$Z$1:$AW$1,0))</f>
        <v>0.24</v>
      </c>
      <c r="K6" s="194">
        <f ca="1">INDEX(Notes!$Z$1:INDIRECT("Notes!$AW$"&amp;MAX(Notes!$Y:$Y)),MATCH(PortfolioManagement!$B6,Notes!$AA$1:INDIRECT("Notes!$AA$"&amp;MAX(Notes!$Y:$Y)),0),MATCH(PortfolioManagement!K$2,Notes!$Z$1:$AW$1,0))</f>
        <v>2.93E-2</v>
      </c>
      <c r="L6" s="170">
        <v>2.5000000000000001E-3</v>
      </c>
      <c r="M6" s="198">
        <f ca="1">INDEX(Notes!$Z$1:INDIRECT("Notes!$AW$"&amp;MAX(Notes!$Y:$Y)),MATCH(PortfolioManagement!$B6,Notes!$AA$1:INDIRECT("Notes!$AA$"&amp;MAX(Notes!$Y:$Y)),0),MATCH(PortfolioManagement!M$2,Notes!$Z$1:$AW$1,0))*1000</f>
        <v>10041304000</v>
      </c>
      <c r="N6" s="192" t="str">
        <f ca="1">INDEX(Notes!$Z$1:INDIRECT("Notes!$AW$"&amp;MAX(Notes!$Y:$Y)),MATCH(PortfolioManagement!$B6,Notes!$AA$1:INDIRECT("Notes!$AA$"&amp;MAX(Notes!$Y:$Y)),0),MATCH(PortfolioManagement!N$2,Notes!$Z$1:$AW$1,0))</f>
        <v>A</v>
      </c>
      <c r="O6" s="192" t="str">
        <f ca="1">INDEX(Notes!$Z$1:INDIRECT("Notes!$AW$"&amp;MAX(Notes!$Y:$Y)),MATCH(PortfolioManagement!$B6,Notes!$AA$1:INDIRECT("Notes!$AA$"&amp;MAX(Notes!$Y:$Y)),0),MATCH(PortfolioManagement!O$2,Notes!$Z$1:$AW$1,0))</f>
        <v>B+</v>
      </c>
      <c r="P6" s="192" t="str">
        <f ca="1">INDEX(Notes!$Z$1:INDIRECT("Notes!$AW$"&amp;MAX(Notes!$Y:$Y)),MATCH(PortfolioManagement!$B6,Notes!$AA$1:INDIRECT("Notes!$AA$"&amp;MAX(Notes!$Y:$Y)),0),MATCH(PortfolioManagement!P$2,Notes!$Z$1:$AW$1,0))</f>
        <v>B+</v>
      </c>
      <c r="Q6" s="192" t="str">
        <f ca="1">INDEX(Notes!$Z$1:INDIRECT("Notes!$AW$"&amp;MAX(Notes!$Y:$Y)),MATCH(PortfolioManagement!$B6,Notes!$AA$1:INDIRECT("Notes!$AA$"&amp;MAX(Notes!$Y:$Y)),0),MATCH(PortfolioManagement!Q$2,Notes!$Z$1:$AW$1,0))</f>
        <v>A+</v>
      </c>
      <c r="R6" s="173" t="str">
        <f>Database!EP7</f>
        <v>VCIT</v>
      </c>
      <c r="S6" s="23">
        <f ca="1">INDEX(ETF_Parameters,MATCH(R6,Database!$EP$4:$EP$21,0),Avg_Annualized)</f>
        <v>9.2527864732850684E-2</v>
      </c>
      <c r="T6" s="23">
        <f ca="1">INDEX(ETF_Parameters,MATCH(R6,Database!$EP$4:$EP$21,0),Geo_Annualized)</f>
        <v>9.1163605078647736E-2</v>
      </c>
      <c r="U6" s="23">
        <f ca="1">INDEX(ETF_Parameters,MATCH(R6,Database!$EP$4:$EP$21,0),Annualized_Vol)</f>
        <v>4.1404559977611721E-2</v>
      </c>
      <c r="V6" s="22">
        <f t="shared" ca="1" si="0"/>
        <v>1.0865021285813701</v>
      </c>
      <c r="X6" s="173" t="str">
        <f>Table1[[#This Row],[ETF]]</f>
        <v>VCIT</v>
      </c>
      <c r="Y6" s="25">
        <f>CORREL(INDEX(Universe,MATCH($Y$2,Date_Range,-1),MATCH(Y$3,ETFs,0)):(INDEX(Universe,MATCH($Z$2,Date_Range,-1),MATCH(Y$3,ETFs,0))),(INDEX(Universe,MATCH($Y$2,Date_Range,-1),MATCH($X6,ETFs,0)):(INDEX(Universe,MATCH($Z$2,Date_Range,-1),MATCH($X6,ETFs,0)))))</f>
        <v>0.30736890518727411</v>
      </c>
      <c r="Z6" s="25">
        <f>CORREL(INDEX(Universe,MATCH($Y$2,Date_Range,-1),MATCH(Z$3,ETFs,0)):(INDEX(Universe,MATCH($Z$2,Date_Range,-1),MATCH(Z$3,ETFs,0))),(INDEX(Universe,MATCH($Y$2,Date_Range,-1),MATCH($X6,ETFs,0)):(INDEX(Universe,MATCH($Z$2,Date_Range,-1),MATCH($X6,ETFs,0)))))</f>
        <v>0.32652360349118931</v>
      </c>
      <c r="AA6" s="25">
        <f>CORREL(INDEX(Universe,MATCH($Y$2,Date_Range,-1),MATCH(AA$3,ETFs,0)):(INDEX(Universe,MATCH($Z$2,Date_Range,-1),MATCH(AA$3,ETFs,0))),(INDEX(Universe,MATCH($Y$2,Date_Range,-1),MATCH($X6,ETFs,0)):(INDEX(Universe,MATCH($Z$2,Date_Range,-1),MATCH($X6,ETFs,0)))))</f>
        <v>1.0000000000000002</v>
      </c>
      <c r="AB6" s="25">
        <f>CORREL(INDEX(Universe,MATCH($Y$2,Date_Range,-1),MATCH(AB$3,ETFs,0)):(INDEX(Universe,MATCH($Z$2,Date_Range,-1),MATCH(AB$3,ETFs,0))),(INDEX(Universe,MATCH($Y$2,Date_Range,-1),MATCH($X6,ETFs,0)):(INDEX(Universe,MATCH($Z$2,Date_Range,-1),MATCH($X6,ETFs,0)))))</f>
        <v>0.62652465685005887</v>
      </c>
      <c r="AC6" s="25">
        <f>CORREL(INDEX(Universe,MATCH($Y$2,Date_Range,-1),MATCH(AC$3,ETFs,0)):(INDEX(Universe,MATCH($Z$2,Date_Range,-1),MATCH(AC$3,ETFs,0))),(INDEX(Universe,MATCH($Y$2,Date_Range,-1),MATCH($X6,ETFs,0)):(INDEX(Universe,MATCH($Z$2,Date_Range,-1),MATCH($X6,ETFs,0)))))</f>
        <v>-0.13363771023295912</v>
      </c>
      <c r="AD6" s="25">
        <f>CORREL(INDEX(Universe,MATCH($Y$2,Date_Range,-1),MATCH(AD$3,ETFs,0)):(INDEX(Universe,MATCH($Z$2,Date_Range,-1),MATCH(AD$3,ETFs,0))),(INDEX(Universe,MATCH($Y$2,Date_Range,-1),MATCH($X6,ETFs,0)):(INDEX(Universe,MATCH($Z$2,Date_Range,-1),MATCH($X6,ETFs,0)))))</f>
        <v>-8.8108505517990487E-2</v>
      </c>
      <c r="AE6" s="25">
        <f>CORREL(INDEX(Universe,MATCH($Y$2,Date_Range,-1),MATCH(AE$3,ETFs,0)):(INDEX(Universe,MATCH($Z$2,Date_Range,-1),MATCH(AE$3,ETFs,0))),(INDEX(Universe,MATCH($Y$2,Date_Range,-1),MATCH($X6,ETFs,0)):(INDEX(Universe,MATCH($Z$2,Date_Range,-1),MATCH($X6,ETFs,0)))))</f>
        <v>-0.11065146100454606</v>
      </c>
      <c r="AF6" s="25">
        <f>CORREL(INDEX(Universe,MATCH($Y$2,Date_Range,-1),MATCH(AF$3,ETFs,0)):(INDEX(Universe,MATCH($Z$2,Date_Range,-1),MATCH(AF$3,ETFs,0))),(INDEX(Universe,MATCH($Y$2,Date_Range,-1),MATCH($X6,ETFs,0)):(INDEX(Universe,MATCH($Z$2,Date_Range,-1),MATCH($X6,ETFs,0)))))</f>
        <v>0.20327154997900621</v>
      </c>
      <c r="AG6" s="25">
        <f>CORREL(INDEX(Universe,MATCH($Y$2,Date_Range,-1),MATCH(AG$3,ETFs,0)):(INDEX(Universe,MATCH($Z$2,Date_Range,-1),MATCH(AG$3,ETFs,0))),(INDEX(Universe,MATCH($Y$2,Date_Range,-1),MATCH($X6,ETFs,0)):(INDEX(Universe,MATCH($Z$2,Date_Range,-1),MATCH($X6,ETFs,0)))))</f>
        <v>-0.11547207211452558</v>
      </c>
      <c r="AH6" s="25">
        <f>CORREL(INDEX(Universe,MATCH($Y$2,Date_Range,-1),MATCH(AH$3,ETFs,0)):(INDEX(Universe,MATCH($Z$2,Date_Range,-1),MATCH(AH$3,ETFs,0))),(INDEX(Universe,MATCH($Y$2,Date_Range,-1),MATCH($X6,ETFs,0)):(INDEX(Universe,MATCH($Z$2,Date_Range,-1),MATCH($X6,ETFs,0)))))</f>
        <v>-0.13549301203795594</v>
      </c>
      <c r="AI6" s="25">
        <f>CORREL(INDEX(Universe,MATCH($Y$2,Date_Range,-1),MATCH(AI$3,ETFs,0)):(INDEX(Universe,MATCH($Z$2,Date_Range,-1),MATCH(AI$3,ETFs,0))),(INDEX(Universe,MATCH($Y$2,Date_Range,-1),MATCH($X6,ETFs,0)):(INDEX(Universe,MATCH($Z$2,Date_Range,-1),MATCH($X6,ETFs,0)))))</f>
        <v>-2.7527390477779579E-2</v>
      </c>
      <c r="AJ6" s="25">
        <f ca="1">CORREL(INDEX(Universe,MATCH($Y$2,Date_Range,-1),MATCH(AJ$3,ETFs,0)):(INDEX(Universe,MATCH($E$15,Date_Range,-1),MATCH(AJ$3,ETFs,0))),(INDEX(Universe,MATCH($Y$2,Date_Range,-1),MATCH($X6,ETFs,0)):(INDEX(Universe,MATCH($E$15,Date_Range,-1),MATCH($X6,ETFs,0)))))</f>
        <v>-0.11156029743573108</v>
      </c>
      <c r="AK6" s="25">
        <f>CORREL(INDEX(Universe,MATCH($Y$2,Date_Range,-1),MATCH(AK$3,ETFs,0)):(INDEX(Universe,MATCH($Z$2,Date_Range,-1),MATCH(AK$3,ETFs,0))),(INDEX(Universe,MATCH($Y$2,Date_Range,-1),MATCH($X6,ETFs,0)):(INDEX(Universe,MATCH($Z$2,Date_Range,-1),MATCH($X6,ETFs,0)))))</f>
        <v>-3.1510403764786588E-2</v>
      </c>
      <c r="AL6" s="25">
        <f>CORREL(INDEX(Universe,MATCH($Y$2,Date_Range,-1),MATCH(AL$3,ETFs,0)):(INDEX(Universe,MATCH($Z$2,Date_Range,-1),MATCH(AL$3,ETFs,0))),(INDEX(Universe,MATCH($Y$2,Date_Range,-1),MATCH($X6,ETFs,0)):(INDEX(Universe,MATCH($Z$2,Date_Range,-1),MATCH($X6,ETFs,0)))))</f>
        <v>0.57902812568419704</v>
      </c>
      <c r="AM6" s="25">
        <f>CORREL(INDEX(Universe,MATCH($Y$2,Date_Range,-1),MATCH(AM$3,ETFs,0)):(INDEX(Universe,MATCH($Z$2,Date_Range,-1),MATCH(AM$3,ETFs,0))),(INDEX(Universe,MATCH($Y$2,Date_Range,-1),MATCH($X6,ETFs,0)):(INDEX(Universe,MATCH($Z$2,Date_Range,-1),MATCH($X6,ETFs,0)))))</f>
        <v>0.79538656871637037</v>
      </c>
      <c r="AN6" s="25">
        <f>CORREL(INDEX(Universe,MATCH($Y$2,Date_Range,-1),MATCH(AN$3,ETFs,0)):(INDEX(Universe,MATCH($Z$2,Date_Range,-1),MATCH(AN$3,ETFs,0))),(INDEX(Universe,MATCH($Y$2,Date_Range,-1),MATCH($X6,ETFs,0)):(INDEX(Universe,MATCH($Z$2,Date_Range,-1),MATCH($X6,ETFs,0)))))</f>
        <v>0.77436377653251298</v>
      </c>
      <c r="AO6" s="32">
        <f>CORREL(INDEX(Universe,MATCH($Y$2,Date_Range,-1),MATCH(AO$3,ETFs,0)):(INDEX(Universe,MATCH($Z$2,Date_Range,-1),MATCH(AO$3,ETFs,0))),(INDEX(Universe,MATCH($Y$2,Date_Range,-1),MATCH($X6,ETFs,0)):(INDEX(Universe,MATCH($Z$2,Date_Range,-1),MATCH($X6,ETFs,0)))))</f>
        <v>5.8727877832588475E-3</v>
      </c>
      <c r="AP6" s="20"/>
      <c r="AQ6" s="184">
        <v>3</v>
      </c>
      <c r="AR6" s="173" t="str">
        <f t="shared" si="1"/>
        <v>VCIT</v>
      </c>
      <c r="AS6" s="173">
        <f ca="1">IF($AS$3="GM Annualized",INDEX(ETF_Parameters,MATCH(AR6,Database!$EP$4:$EP$21,0),Geo_Annualized),INDEX(ETF_Parameters,MATCH(AR6,Database!$EP$4:$EP$21,0),Avg_Annualized))</f>
        <v>9.1163605078647736E-2</v>
      </c>
      <c r="AT6" s="173">
        <f ca="1">INDEX(ETF_Parameters,MATCH(AR6,Database!$EP$4:$EP$21,0),Annualized_Vol)</f>
        <v>4.1404559977611721E-2</v>
      </c>
      <c r="AU6" s="173">
        <f ca="1">((AW6^2)*(AT6^2))+INDEX(PortfolioManagement!$X$66:$AO$86,MATCH("Net Sum",PortfolioManagement!$X$66:$X$86,0),MATCH(AR6,PortfolioManagement!$X$66:$AO$66,0))</f>
        <v>0</v>
      </c>
      <c r="AV6" s="173">
        <f t="shared" si="2"/>
        <v>6.25E-2</v>
      </c>
      <c r="AW6" s="54">
        <v>0</v>
      </c>
      <c r="AX6" s="173">
        <f t="shared" si="3"/>
        <v>0</v>
      </c>
      <c r="AY6" s="173" t="str">
        <f t="shared" si="4"/>
        <v>Fixed Income</v>
      </c>
      <c r="AZ6" s="173" t="str">
        <f t="shared" si="5"/>
        <v>US Corporate Bonds</v>
      </c>
      <c r="BA6" s="68">
        <v>0</v>
      </c>
      <c r="BB6" s="68">
        <f>IF(Risk_Tolerance&lt;=INDEX(ETF_Parameters,MATCH(AR6,Database!$EP$4:$EP$21,0),Risk_LowerBound),0,0.25)</f>
        <v>0</v>
      </c>
      <c r="BC6" s="68">
        <f>IF(Risk_Tolerance&gt;=INDEX(ETF_Parameters,MATCH(AR6,Database!$EP$4:$EP$21,0),Risk_Upperbound),0,0.25)</f>
        <v>0.25</v>
      </c>
      <c r="BD6" s="67">
        <f ca="1">((AX6^2)*(AT6^2))+INDEX(PortfolioManagement!$X$66:$AN$86,MATCH("Net Sum",PortfolioManagement!$X$66:$X$86,0),MATCH(AR6,PortfolioManagement!$X$66:$AN$66,0))</f>
        <v>0</v>
      </c>
      <c r="BQ6" s="154"/>
      <c r="BR6" s="276"/>
    </row>
    <row r="7" spans="1:96">
      <c r="A7" s="185">
        <v>5</v>
      </c>
      <c r="B7" s="199" t="s">
        <v>61</v>
      </c>
      <c r="C7" s="191" t="str">
        <f ca="1">INDEX(Notes!$Z$1:INDIRECT("Notes!$AW$"&amp;MAX(Notes!$Y:$Y)),MATCH(PortfolioManagement!$B7,Notes!$AA$1:INDIRECT("Notes!$AA$"&amp;MAX(Notes!$Y:$Y)),0),MATCH(PortfolioManagement!C$2,Notes!$Z$1:$AW$1,0))</f>
        <v>iShares National Muni Bond ETF</v>
      </c>
      <c r="D7" s="193">
        <f ca="1">INDEX(Notes!$Z$1:INDIRECT("Notes!$AW$"&amp;MAX(Notes!$Y:$Y)),MATCH(PortfolioManagement!$B7,Notes!$AA$1:INDIRECT("Notes!$AA$"&amp;MAX(Notes!$Y:$Y)),0),MATCH(PortfolioManagement!D$2,Notes!$Z$1:$AW$1,0))</f>
        <v>2.5000000000000001E-3</v>
      </c>
      <c r="E7" s="195">
        <f ca="1">INDEX(Notes!$Z$1:INDIRECT("Notes!$AW$"&amp;MAX(Notes!$Y:$Y)),MATCH(PortfolioManagement!$B7,Notes!$AA$1:INDIRECT("Notes!$AA$"&amp;MAX(Notes!$Y:$Y)),0),MATCH(PortfolioManagement!E$2,Notes!$Z$1:$AW$1,0))</f>
        <v>39332</v>
      </c>
      <c r="F7" s="74" t="s">
        <v>19</v>
      </c>
      <c r="G7" s="74" t="s">
        <v>101</v>
      </c>
      <c r="H7" s="191">
        <f ca="1">INDEX(Notes!$Z$1:INDIRECT("Notes!$AW$"&amp;MAX(Notes!$Y:$Y)),MATCH(PortfolioManagement!$B7,Notes!$AA$1:INDIRECT("Notes!$AA$"&amp;MAX(Notes!$Y:$Y)),0),MATCH(PortfolioManagement!H$2,Notes!$Z$1:$AW$1,0))</f>
        <v>3150</v>
      </c>
      <c r="I7" s="191">
        <f ca="1">INDEX(Notes!$Z$1:INDIRECT("Notes!$AW$"&amp;MAX(Notes!$Y:$Y)),MATCH(PortfolioManagement!$B7,Notes!$AA$1:INDIRECT("Notes!$AA$"&amp;MAX(Notes!$Y:$Y)),0),MATCH(PortfolioManagement!I$2,Notes!$Z$1:$AW$1,0))</f>
        <v>42492</v>
      </c>
      <c r="J7" s="240">
        <f ca="1">INDEX(Notes!$Z$1:INDIRECT("Notes!$AW$"&amp;MAX(Notes!$Y:$Y)),MATCH(PortfolioManagement!$B7,Notes!$AA$1:INDIRECT("Notes!$AA$"&amp;MAX(Notes!$Y:$Y)),0),MATCH(PortfolioManagement!J$2,Notes!$Z$1:$AW$1,0))</f>
        <v>0.2</v>
      </c>
      <c r="K7" s="193">
        <f ca="1">INDEX(Notes!$Z$1:INDIRECT("Notes!$AW$"&amp;MAX(Notes!$Y:$Y)),MATCH(PortfolioManagement!$B7,Notes!$AA$1:INDIRECT("Notes!$AA$"&amp;MAX(Notes!$Y:$Y)),0),MATCH(PortfolioManagement!K$2,Notes!$Z$1:$AW$1,0))</f>
        <v>1.18E-2</v>
      </c>
      <c r="L7" s="170">
        <v>3.3E-3</v>
      </c>
      <c r="M7" s="197">
        <f ca="1">INDEX(Notes!$Z$1:INDIRECT("Notes!$AW$"&amp;MAX(Notes!$Y:$Y)),MATCH(PortfolioManagement!$B7,Notes!$AA$1:INDIRECT("Notes!$AA$"&amp;MAX(Notes!$Y:$Y)),0),MATCH(PortfolioManagement!M$2,Notes!$Z$1:$AW$1,0))*1000</f>
        <v>7623019200</v>
      </c>
      <c r="N7" s="191" t="str">
        <f ca="1">INDEX(Notes!$Z$1:INDIRECT("Notes!$AW$"&amp;MAX(Notes!$Y:$Y)),MATCH(PortfolioManagement!$B7,Notes!$AA$1:INDIRECT("Notes!$AA$"&amp;MAX(Notes!$Y:$Y)),0),MATCH(PortfolioManagement!N$2,Notes!$Z$1:$AW$1,0))</f>
        <v>A</v>
      </c>
      <c r="O7" s="191" t="str">
        <f ca="1">INDEX(Notes!$Z$1:INDIRECT("Notes!$AW$"&amp;MAX(Notes!$Y:$Y)),MATCH(PortfolioManagement!$B7,Notes!$AA$1:INDIRECT("Notes!$AA$"&amp;MAX(Notes!$Y:$Y)),0),MATCH(PortfolioManagement!O$2,Notes!$Z$1:$AW$1,0))</f>
        <v>B</v>
      </c>
      <c r="P7" s="191" t="str">
        <f ca="1">INDEX(Notes!$Z$1:INDIRECT("Notes!$AW$"&amp;MAX(Notes!$Y:$Y)),MATCH(PortfolioManagement!$B7,Notes!$AA$1:INDIRECT("Notes!$AA$"&amp;MAX(Notes!$Y:$Y)),0),MATCH(PortfolioManagement!P$2,Notes!$Z$1:$AW$1,0))</f>
        <v>A</v>
      </c>
      <c r="Q7" s="191" t="str">
        <f ca="1">INDEX(Notes!$Z$1:INDIRECT("Notes!$AW$"&amp;MAX(Notes!$Y:$Y)),MATCH(PortfolioManagement!$B7,Notes!$AA$1:INDIRECT("Notes!$AA$"&amp;MAX(Notes!$Y:$Y)),0),MATCH(PortfolioManagement!Q$2,Notes!$Z$1:$AW$1,0))</f>
        <v>A+</v>
      </c>
      <c r="R7" s="173" t="str">
        <f>Database!EP8</f>
        <v>MUB</v>
      </c>
      <c r="S7" s="23">
        <f ca="1">INDEX(ETF_Parameters,MATCH(R7,Database!$EP$4:$EP$21,0),Avg_Annualized)</f>
        <v>8.657112515109211E-2</v>
      </c>
      <c r="T7" s="23">
        <f ca="1">INDEX(ETF_Parameters,MATCH(R7,Database!$EP$4:$EP$21,0),Geo_Annualized)</f>
        <v>8.5929039670522567E-2</v>
      </c>
      <c r="U7" s="23">
        <f ca="1">INDEX(ETF_Parameters,MATCH(R7,Database!$EP$4:$EP$21,0),Annualized_Vol)</f>
        <v>2.8480190760797299E-2</v>
      </c>
      <c r="V7" s="22">
        <f t="shared" ca="1" si="0"/>
        <v>1.9280633118381824E-2</v>
      </c>
      <c r="X7" s="174" t="str">
        <f>Table1[[#This Row],[ETF]]</f>
        <v>MUB</v>
      </c>
      <c r="Y7" s="26">
        <f>CORREL(INDEX(Universe,MATCH($Y$2,Date_Range,-1),MATCH(Y$3,ETFs,0)):(INDEX(Universe,MATCH($Z$2,Date_Range,-1),MATCH(Y$3,ETFs,0))),(INDEX(Universe,MATCH($Y$2,Date_Range,-1),MATCH($X7,ETFs,0)):(INDEX(Universe,MATCH($Z$2,Date_Range,-1),MATCH($X7,ETFs,0)))))</f>
        <v>0.14015910909907775</v>
      </c>
      <c r="Z7" s="26">
        <f>CORREL(INDEX(Universe,MATCH($Y$2,Date_Range,-1),MATCH(Z$3,ETFs,0)):(INDEX(Universe,MATCH($Z$2,Date_Range,-1),MATCH(Z$3,ETFs,0))),(INDEX(Universe,MATCH($Y$2,Date_Range,-1),MATCH($X7,ETFs,0)):(INDEX(Universe,MATCH($Z$2,Date_Range,-1),MATCH($X7,ETFs,0)))))</f>
        <v>0.29885376179250861</v>
      </c>
      <c r="AA7" s="26">
        <f>CORREL(INDEX(Universe,MATCH($Y$2,Date_Range,-1),MATCH(AA$3,ETFs,0)):(INDEX(Universe,MATCH($Z$2,Date_Range,-1),MATCH(AA$3,ETFs,0))),(INDEX(Universe,MATCH($Y$2,Date_Range,-1),MATCH($X7,ETFs,0)):(INDEX(Universe,MATCH($Z$2,Date_Range,-1),MATCH($X7,ETFs,0)))))</f>
        <v>0.62652465685005887</v>
      </c>
      <c r="AB7" s="26">
        <f>CORREL(INDEX(Universe,MATCH($Y$2,Date_Range,-1),MATCH(AB$3,ETFs,0)):(INDEX(Universe,MATCH($Z$2,Date_Range,-1),MATCH(AB$3,ETFs,0))),(INDEX(Universe,MATCH($Y$2,Date_Range,-1),MATCH($X7,ETFs,0)):(INDEX(Universe,MATCH($Z$2,Date_Range,-1),MATCH($X7,ETFs,0)))))</f>
        <v>1</v>
      </c>
      <c r="AC7" s="26">
        <f>CORREL(INDEX(Universe,MATCH($Y$2,Date_Range,-1),MATCH(AC$3,ETFs,0)):(INDEX(Universe,MATCH($Z$2,Date_Range,-1),MATCH(AC$3,ETFs,0))),(INDEX(Universe,MATCH($Y$2,Date_Range,-1),MATCH($X7,ETFs,0)):(INDEX(Universe,MATCH($Z$2,Date_Range,-1),MATCH($X7,ETFs,0)))))</f>
        <v>-0.2554049209838557</v>
      </c>
      <c r="AD7" s="26">
        <f>CORREL(INDEX(Universe,MATCH($Y$2,Date_Range,-1),MATCH(AD$3,ETFs,0)):(INDEX(Universe,MATCH($Z$2,Date_Range,-1),MATCH(AD$3,ETFs,0))),(INDEX(Universe,MATCH($Y$2,Date_Range,-1),MATCH($X7,ETFs,0)):(INDEX(Universe,MATCH($Z$2,Date_Range,-1),MATCH($X7,ETFs,0)))))</f>
        <v>-0.23396168470816003</v>
      </c>
      <c r="AE7" s="26">
        <f>CORREL(INDEX(Universe,MATCH($Y$2,Date_Range,-1),MATCH(AE$3,ETFs,0)):(INDEX(Universe,MATCH($Z$2,Date_Range,-1),MATCH(AE$3,ETFs,0))),(INDEX(Universe,MATCH($Y$2,Date_Range,-1),MATCH($X7,ETFs,0)):(INDEX(Universe,MATCH($Z$2,Date_Range,-1),MATCH($X7,ETFs,0)))))</f>
        <v>-0.23182159851779152</v>
      </c>
      <c r="AF7" s="26">
        <f>CORREL(INDEX(Universe,MATCH($Y$2,Date_Range,-1),MATCH(AF$3,ETFs,0)):(INDEX(Universe,MATCH($Z$2,Date_Range,-1),MATCH(AF$3,ETFs,0))),(INDEX(Universe,MATCH($Y$2,Date_Range,-1),MATCH($X7,ETFs,0)):(INDEX(Universe,MATCH($Z$2,Date_Range,-1),MATCH($X7,ETFs,0)))))</f>
        <v>7.8521281501276505E-2</v>
      </c>
      <c r="AG7" s="26">
        <f>CORREL(INDEX(Universe,MATCH($Y$2,Date_Range,-1),MATCH(AG$3,ETFs,0)):(INDEX(Universe,MATCH($Z$2,Date_Range,-1),MATCH(AG$3,ETFs,0))),(INDEX(Universe,MATCH($Y$2,Date_Range,-1),MATCH($X7,ETFs,0)):(INDEX(Universe,MATCH($Z$2,Date_Range,-1),MATCH($X7,ETFs,0)))))</f>
        <v>-0.25772914923649615</v>
      </c>
      <c r="AH7" s="26">
        <f>CORREL(INDEX(Universe,MATCH($Y$2,Date_Range,-1),MATCH(AH$3,ETFs,0)):(INDEX(Universe,MATCH($Z$2,Date_Range,-1),MATCH(AH$3,ETFs,0))),(INDEX(Universe,MATCH($Y$2,Date_Range,-1),MATCH($X7,ETFs,0)):(INDEX(Universe,MATCH($Z$2,Date_Range,-1),MATCH($X7,ETFs,0)))))</f>
        <v>-0.26480924687516361</v>
      </c>
      <c r="AI7" s="26">
        <f>CORREL(INDEX(Universe,MATCH($Y$2,Date_Range,-1),MATCH(AI$3,ETFs,0)):(INDEX(Universe,MATCH($Z$2,Date_Range,-1),MATCH(AI$3,ETFs,0))),(INDEX(Universe,MATCH($Y$2,Date_Range,-1),MATCH($X7,ETFs,0)):(INDEX(Universe,MATCH($Z$2,Date_Range,-1),MATCH($X7,ETFs,0)))))</f>
        <v>-0.16897087956962112</v>
      </c>
      <c r="AJ7" s="26">
        <f ca="1">CORREL(INDEX(Universe,MATCH($Y$2,Date_Range,-1),MATCH(AJ$3,ETFs,0)):(INDEX(Universe,MATCH($E$15,Date_Range,-1),MATCH(AJ$3,ETFs,0))),(INDEX(Universe,MATCH($Y$2,Date_Range,-1),MATCH($X7,ETFs,0)):(INDEX(Universe,MATCH($E$15,Date_Range,-1),MATCH($X7,ETFs,0)))))</f>
        <v>-0.23452611458449599</v>
      </c>
      <c r="AK7" s="26">
        <f>CORREL(INDEX(Universe,MATCH($Y$2,Date_Range,-1),MATCH(AK$3,ETFs,0)):(INDEX(Universe,MATCH($Z$2,Date_Range,-1),MATCH(AK$3,ETFs,0))),(INDEX(Universe,MATCH($Y$2,Date_Range,-1),MATCH($X7,ETFs,0)):(INDEX(Universe,MATCH($Z$2,Date_Range,-1),MATCH($X7,ETFs,0)))))</f>
        <v>-0.17962774135434742</v>
      </c>
      <c r="AL7" s="26">
        <f>CORREL(INDEX(Universe,MATCH($Y$2,Date_Range,-1),MATCH(AL$3,ETFs,0)):(INDEX(Universe,MATCH($Z$2,Date_Range,-1),MATCH(AL$3,ETFs,0))),(INDEX(Universe,MATCH($Y$2,Date_Range,-1),MATCH($X7,ETFs,0)):(INDEX(Universe,MATCH($Z$2,Date_Range,-1),MATCH($X7,ETFs,0)))))</f>
        <v>0.40723111855638322</v>
      </c>
      <c r="AM7" s="26">
        <f>CORREL(INDEX(Universe,MATCH($Y$2,Date_Range,-1),MATCH(AM$3,ETFs,0)):(INDEX(Universe,MATCH($Z$2,Date_Range,-1),MATCH(AM$3,ETFs,0))),(INDEX(Universe,MATCH($Y$2,Date_Range,-1),MATCH($X7,ETFs,0)):(INDEX(Universe,MATCH($Z$2,Date_Range,-1),MATCH($X7,ETFs,0)))))</f>
        <v>0.66234230838576313</v>
      </c>
      <c r="AN7" s="26">
        <f>CORREL(INDEX(Universe,MATCH($Y$2,Date_Range,-1),MATCH(AN$3,ETFs,0)):(INDEX(Universe,MATCH($Z$2,Date_Range,-1),MATCH(AN$3,ETFs,0))),(INDEX(Universe,MATCH($Y$2,Date_Range,-1),MATCH($X7,ETFs,0)):(INDEX(Universe,MATCH($Z$2,Date_Range,-1),MATCH($X7,ETFs,0)))))</f>
        <v>0.62848480380672944</v>
      </c>
      <c r="AO7" s="32">
        <f>CORREL(INDEX(Universe,MATCH($Y$2,Date_Range,-1),MATCH(AO$3,ETFs,0)):(INDEX(Universe,MATCH($Z$2,Date_Range,-1),MATCH(AO$3,ETFs,0))),(INDEX(Universe,MATCH($Y$2,Date_Range,-1),MATCH($X7,ETFs,0)):(INDEX(Universe,MATCH($Z$2,Date_Range,-1),MATCH($X7,ETFs,0)))))</f>
        <v>-2.8259597841932432E-3</v>
      </c>
      <c r="AP7" s="20"/>
      <c r="AQ7" s="185">
        <v>4</v>
      </c>
      <c r="AR7" s="174" t="str">
        <f t="shared" si="1"/>
        <v>MUB</v>
      </c>
      <c r="AS7" s="174">
        <f ca="1">IF($AS$3="GM Annualized",INDEX(ETF_Parameters,MATCH(AR7,Database!$EP$4:$EP$21,0),Geo_Annualized),INDEX(ETF_Parameters,MATCH(AR7,Database!$EP$4:$EP$21,0),Avg_Annualized))</f>
        <v>8.5929039670522567E-2</v>
      </c>
      <c r="AT7" s="174">
        <f ca="1">INDEX(ETF_Parameters,MATCH(AR7,Database!$EP$4:$EP$21,0),Annualized_Vol)</f>
        <v>2.8480190760797299E-2</v>
      </c>
      <c r="AU7" s="174">
        <f ca="1">((AW7^2)*(AT7^2))+INDEX(PortfolioManagement!$X$66:$AO$86,MATCH("Net Sum",PortfolioManagement!$X$66:$X$86,0),MATCH(AR7,PortfolioManagement!$X$66:$AO$66,0))</f>
        <v>0</v>
      </c>
      <c r="AV7" s="174">
        <f t="shared" si="2"/>
        <v>6.25E-2</v>
      </c>
      <c r="AW7" s="54">
        <v>0</v>
      </c>
      <c r="AX7" s="174">
        <f t="shared" si="3"/>
        <v>0</v>
      </c>
      <c r="AY7" s="174" t="str">
        <f t="shared" si="4"/>
        <v>Fixed Income</v>
      </c>
      <c r="AZ7" s="174" t="str">
        <f t="shared" si="5"/>
        <v>US Government Bonds</v>
      </c>
      <c r="BA7" s="56">
        <v>0</v>
      </c>
      <c r="BB7" s="56">
        <f>IF(Risk_Tolerance&lt;=INDEX(ETF_Parameters,MATCH(AR7,Database!$EP$4:$EP$21,0),Risk_LowerBound),0,0.25)</f>
        <v>0.25</v>
      </c>
      <c r="BC7" s="56">
        <f>IF(Risk_Tolerance&gt;=INDEX(ETF_Parameters,MATCH(AR7,Database!$EP$4:$EP$21,0),Risk_Upperbound),0,0.25)</f>
        <v>0.25</v>
      </c>
      <c r="BD7" s="55">
        <f ca="1">((AX7^2)*(AT7^2))+INDEX(PortfolioManagement!$X$66:$AN$86,MATCH("Net Sum",PortfolioManagement!$X$66:$X$86,0),MATCH(AR7,PortfolioManagement!$X$66:$AN$66,0))</f>
        <v>0</v>
      </c>
      <c r="BQ7" s="154"/>
      <c r="BR7" s="276"/>
    </row>
    <row r="8" spans="1:96">
      <c r="A8" s="184">
        <v>6</v>
      </c>
      <c r="B8" s="199" t="s">
        <v>898</v>
      </c>
      <c r="C8" s="192" t="str">
        <f ca="1">INDEX(Notes!$Z$1:INDIRECT("Notes!$AW$"&amp;MAX(Notes!$Y:$Y)),MATCH(PortfolioManagement!$B8,Notes!$AA$1:INDIRECT("Notes!$AA$"&amp;MAX(Notes!$Y:$Y)),0),MATCH(PortfolioManagement!C$2,Notes!$Z$1:$AW$1,0))</f>
        <v>Schwab U.S. Small-Cap ETF</v>
      </c>
      <c r="D8" s="194">
        <f ca="1">INDEX(Notes!$Z$1:INDIRECT("Notes!$AW$"&amp;MAX(Notes!$Y:$Y)),MATCH(PortfolioManagement!$B8,Notes!$AA$1:INDIRECT("Notes!$AA$"&amp;MAX(Notes!$Y:$Y)),0),MATCH(PortfolioManagement!D$2,Notes!$Z$1:$AW$1,0))</f>
        <v>8.0000000000000004E-4</v>
      </c>
      <c r="E8" s="196">
        <f ca="1">INDEX(Notes!$Z$1:INDIRECT("Notes!$AW$"&amp;MAX(Notes!$Y:$Y)),MATCH(PortfolioManagement!$B8,Notes!$AA$1:INDIRECT("Notes!$AA$"&amp;MAX(Notes!$Y:$Y)),0),MATCH(PortfolioManagement!E$2,Notes!$Z$1:$AW$1,0))</f>
        <v>40120</v>
      </c>
      <c r="F8" s="24" t="s">
        <v>14</v>
      </c>
      <c r="G8" s="24" t="s">
        <v>34</v>
      </c>
      <c r="H8" s="192">
        <f ca="1">INDEX(Notes!$Z$1:INDIRECT("Notes!$AW$"&amp;MAX(Notes!$Y:$Y)),MATCH(PortfolioManagement!$B8,Notes!$AA$1:INDIRECT("Notes!$AA$"&amp;MAX(Notes!$Y:$Y)),0),MATCH(PortfolioManagement!H$2,Notes!$Z$1:$AW$1,0))</f>
        <v>1725</v>
      </c>
      <c r="I8" s="192">
        <f ca="1">INDEX(Notes!$Z$1:INDIRECT("Notes!$AW$"&amp;MAX(Notes!$Y:$Y)),MATCH(PortfolioManagement!$B8,Notes!$AA$1:INDIRECT("Notes!$AA$"&amp;MAX(Notes!$Y:$Y)),0),MATCH(PortfolioManagement!I$2,Notes!$Z$1:$AW$1,0))</f>
        <v>42541</v>
      </c>
      <c r="J8" s="241">
        <f ca="1">INDEX(Notes!$Z$1:INDIRECT("Notes!$AW$"&amp;MAX(Notes!$Y:$Y)),MATCH(PortfolioManagement!$B8,Notes!$AA$1:INDIRECT("Notes!$AA$"&amp;MAX(Notes!$Y:$Y)),0),MATCH(PortfolioManagement!J$2,Notes!$Z$1:$AW$1,0))</f>
        <v>0.14000000000000001</v>
      </c>
      <c r="K8" s="194">
        <f ca="1">INDEX(Notes!$Z$1:INDIRECT("Notes!$AW$"&amp;MAX(Notes!$Y:$Y)),MATCH(PortfolioManagement!$B8,Notes!$AA$1:INDIRECT("Notes!$AA$"&amp;MAX(Notes!$Y:$Y)),0),MATCH(PortfolioManagement!K$2,Notes!$Z$1:$AW$1,0))</f>
        <v>1.4200000000000001E-2</v>
      </c>
      <c r="L8" s="169">
        <v>1.3299999999999999E-2</v>
      </c>
      <c r="M8" s="198">
        <f ca="1">INDEX(Notes!$Z$1:INDIRECT("Notes!$AW$"&amp;MAX(Notes!$Y:$Y)),MATCH(PortfolioManagement!$B8,Notes!$AA$1:INDIRECT("Notes!$AA$"&amp;MAX(Notes!$Y:$Y)),0),MATCH(PortfolioManagement!M$2,Notes!$Z$1:$AW$1,0))*1000</f>
        <v>3713975200</v>
      </c>
      <c r="N8" s="192" t="str">
        <f ca="1">INDEX(Notes!$Z$1:INDIRECT("Notes!$AW$"&amp;MAX(Notes!$Y:$Y)),MATCH(PortfolioManagement!$B8,Notes!$AA$1:INDIRECT("Notes!$AA$"&amp;MAX(Notes!$Y:$Y)),0),MATCH(PortfolioManagement!N$2,Notes!$Z$1:$AW$1,0))</f>
        <v>A</v>
      </c>
      <c r="O8" s="192" t="str">
        <f ca="1">INDEX(Notes!$Z$1:INDIRECT("Notes!$AW$"&amp;MAX(Notes!$Y:$Y)),MATCH(PortfolioManagement!$B8,Notes!$AA$1:INDIRECT("Notes!$AA$"&amp;MAX(Notes!$Y:$Y)),0),MATCH(PortfolioManagement!O$2,Notes!$Z$1:$AW$1,0))</f>
        <v>A+</v>
      </c>
      <c r="P8" s="192" t="str">
        <f ca="1">INDEX(Notes!$Z$1:INDIRECT("Notes!$AW$"&amp;MAX(Notes!$Y:$Y)),MATCH(PortfolioManagement!$B8,Notes!$AA$1:INDIRECT("Notes!$AA$"&amp;MAX(Notes!$Y:$Y)),0),MATCH(PortfolioManagement!P$2,Notes!$Z$1:$AW$1,0))</f>
        <v>A</v>
      </c>
      <c r="Q8" s="192" t="str">
        <f ca="1">INDEX(Notes!$Z$1:INDIRECT("Notes!$AW$"&amp;MAX(Notes!$Y:$Y)),MATCH(PortfolioManagement!$B8,Notes!$AA$1:INDIRECT("Notes!$AA$"&amp;MAX(Notes!$Y:$Y)),0),MATCH(PortfolioManagement!Q$2,Notes!$Z$1:$AW$1,0))</f>
        <v>A+</v>
      </c>
      <c r="R8" s="173" t="str">
        <f>Database!EP9</f>
        <v>SCHA</v>
      </c>
      <c r="S8" s="23">
        <f ca="1">INDEX(ETF_Parameters,MATCH(R8,Database!$EP$4:$EP$21,0),Avg_Annualized)</f>
        <v>0.12423420344080838</v>
      </c>
      <c r="T8" s="23">
        <f ca="1">INDEX(ETF_Parameters,MATCH(R8,Database!$EP$4:$EP$21,0),Geo_Annualized)</f>
        <v>0.10398677494908015</v>
      </c>
      <c r="U8" s="23">
        <f ca="1">INDEX(ETF_Parameters,MATCH(R8,Database!$EP$4:$EP$21,0),Annualized_Vol)</f>
        <v>0.1577433500415151</v>
      </c>
      <c r="V8" s="22">
        <f t="shared" ca="1" si="0"/>
        <v>1.9280633118381824E-2</v>
      </c>
      <c r="X8" s="173" t="str">
        <f>Table1[[#This Row],[ETF]]</f>
        <v>SCHA</v>
      </c>
      <c r="Y8" s="25">
        <f>CORREL(INDEX(Universe,MATCH($Y$2,Date_Range,-1),MATCH(Y$3,ETFs,0)):(INDEX(Universe,MATCH($Z$2,Date_Range,-1),MATCH(Y$3,ETFs,0))),(INDEX(Universe,MATCH($Y$2,Date_Range,-1),MATCH($X8,ETFs,0)):(INDEX(Universe,MATCH($Z$2,Date_Range,-1),MATCH($X8,ETFs,0)))))</f>
        <v>0.40903156698579612</v>
      </c>
      <c r="Z8" s="25">
        <f>CORREL(INDEX(Universe,MATCH($Y$2,Date_Range,-1),MATCH(Z$3,ETFs,0)):(INDEX(Universe,MATCH($Z$2,Date_Range,-1),MATCH(Z$3,ETFs,0))),(INDEX(Universe,MATCH($Y$2,Date_Range,-1),MATCH($X8,ETFs,0)):(INDEX(Universe,MATCH($Z$2,Date_Range,-1),MATCH($X8,ETFs,0)))))</f>
        <v>-0.14003119381630694</v>
      </c>
      <c r="AA8" s="25">
        <f>CORREL(INDEX(Universe,MATCH($Y$2,Date_Range,-1),MATCH(AA$3,ETFs,0)):(INDEX(Universe,MATCH($Z$2,Date_Range,-1),MATCH(AA$3,ETFs,0))),(INDEX(Universe,MATCH($Y$2,Date_Range,-1),MATCH($X8,ETFs,0)):(INDEX(Universe,MATCH($Z$2,Date_Range,-1),MATCH($X8,ETFs,0)))))</f>
        <v>-0.13363771023295912</v>
      </c>
      <c r="AB8" s="25">
        <f>CORREL(INDEX(Universe,MATCH($Y$2,Date_Range,-1),MATCH(AB$3,ETFs,0)):(INDEX(Universe,MATCH($Z$2,Date_Range,-1),MATCH(AB$3,ETFs,0))),(INDEX(Universe,MATCH($Y$2,Date_Range,-1),MATCH($X8,ETFs,0)):(INDEX(Universe,MATCH($Z$2,Date_Range,-1),MATCH($X8,ETFs,0)))))</f>
        <v>-0.2554049209838557</v>
      </c>
      <c r="AC8" s="25">
        <f>CORREL(INDEX(Universe,MATCH($Y$2,Date_Range,-1),MATCH(AC$3,ETFs,0)):(INDEX(Universe,MATCH($Z$2,Date_Range,-1),MATCH(AC$3,ETFs,0))),(INDEX(Universe,MATCH($Y$2,Date_Range,-1),MATCH($X8,ETFs,0)):(INDEX(Universe,MATCH($Z$2,Date_Range,-1),MATCH($X8,ETFs,0)))))</f>
        <v>1.0000000000000002</v>
      </c>
      <c r="AD8" s="25">
        <f>CORREL(INDEX(Universe,MATCH($Y$2,Date_Range,-1),MATCH(AD$3,ETFs,0)):(INDEX(Universe,MATCH($Z$2,Date_Range,-1),MATCH(AD$3,ETFs,0))),(INDEX(Universe,MATCH($Y$2,Date_Range,-1),MATCH($X8,ETFs,0)):(INDEX(Universe,MATCH($Z$2,Date_Range,-1),MATCH($X8,ETFs,0)))))</f>
        <v>0.77788013603928552</v>
      </c>
      <c r="AE8" s="25">
        <f>CORREL(INDEX(Universe,MATCH($Y$2,Date_Range,-1),MATCH(AE$3,ETFs,0)):(INDEX(Universe,MATCH($Z$2,Date_Range,-1),MATCH(AE$3,ETFs,0))),(INDEX(Universe,MATCH($Y$2,Date_Range,-1),MATCH($X8,ETFs,0)):(INDEX(Universe,MATCH($Z$2,Date_Range,-1),MATCH($X8,ETFs,0)))))</f>
        <v>0.85887017567552193</v>
      </c>
      <c r="AF8" s="25">
        <f>CORREL(INDEX(Universe,MATCH($Y$2,Date_Range,-1),MATCH(AF$3,ETFs,0)):(INDEX(Universe,MATCH($Z$2,Date_Range,-1),MATCH(AF$3,ETFs,0))),(INDEX(Universe,MATCH($Y$2,Date_Range,-1),MATCH($X8,ETFs,0)):(INDEX(Universe,MATCH($Z$2,Date_Range,-1),MATCH($X8,ETFs,0)))))</f>
        <v>0.58342374556655496</v>
      </c>
      <c r="AG8" s="25">
        <f>CORREL(INDEX(Universe,MATCH($Y$2,Date_Range,-1),MATCH(AG$3,ETFs,0)):(INDEX(Universe,MATCH($Z$2,Date_Range,-1),MATCH(AG$3,ETFs,0))),(INDEX(Universe,MATCH($Y$2,Date_Range,-1),MATCH($X8,ETFs,0)):(INDEX(Universe,MATCH($Z$2,Date_Range,-1),MATCH($X8,ETFs,0)))))</f>
        <v>0.96977796542942241</v>
      </c>
      <c r="AH8" s="25">
        <f>CORREL(INDEX(Universe,MATCH($Y$2,Date_Range,-1),MATCH(AH$3,ETFs,0)):(INDEX(Universe,MATCH($Z$2,Date_Range,-1),MATCH(AH$3,ETFs,0))),(INDEX(Universe,MATCH($Y$2,Date_Range,-1),MATCH($X8,ETFs,0)):(INDEX(Universe,MATCH($Z$2,Date_Range,-1),MATCH($X8,ETFs,0)))))</f>
        <v>0.91146768551391932</v>
      </c>
      <c r="AI8" s="25">
        <f>CORREL(INDEX(Universe,MATCH($Y$2,Date_Range,-1),MATCH(AI$3,ETFs,0)):(INDEX(Universe,MATCH($Z$2,Date_Range,-1),MATCH(AI$3,ETFs,0))),(INDEX(Universe,MATCH($Y$2,Date_Range,-1),MATCH($X8,ETFs,0)):(INDEX(Universe,MATCH($Z$2,Date_Range,-1),MATCH($X8,ETFs,0)))))</f>
        <v>0.71038684451800227</v>
      </c>
      <c r="AJ8" s="25">
        <f ca="1">CORREL(INDEX(Universe,MATCH($Y$2,Date_Range,-1),MATCH(AJ$3,ETFs,0)):(INDEX(Universe,MATCH($E$15,Date_Range,-1),MATCH(AJ$3,ETFs,0))),(INDEX(Universe,MATCH($Y$2,Date_Range,-1),MATCH($X8,ETFs,0)):(INDEX(Universe,MATCH($E$15,Date_Range,-1),MATCH($X8,ETFs,0)))))</f>
        <v>0.68988360758339096</v>
      </c>
      <c r="AK8" s="25">
        <f>CORREL(INDEX(Universe,MATCH($Y$2,Date_Range,-1),MATCH(AK$3,ETFs,0)):(INDEX(Universe,MATCH($Z$2,Date_Range,-1),MATCH(AK$3,ETFs,0))),(INDEX(Universe,MATCH($Y$2,Date_Range,-1),MATCH($X8,ETFs,0)):(INDEX(Universe,MATCH($Z$2,Date_Range,-1),MATCH($X8,ETFs,0)))))</f>
        <v>0.72820724727685604</v>
      </c>
      <c r="AL8" s="25">
        <f>CORREL(INDEX(Universe,MATCH($Y$2,Date_Range,-1),MATCH(AL$3,ETFs,0)):(INDEX(Universe,MATCH($Z$2,Date_Range,-1),MATCH(AL$3,ETFs,0))),(INDEX(Universe,MATCH($Y$2,Date_Range,-1),MATCH($X8,ETFs,0)):(INDEX(Universe,MATCH($Z$2,Date_Range,-1),MATCH($X8,ETFs,0)))))</f>
        <v>9.7742993445223427E-4</v>
      </c>
      <c r="AM8" s="25">
        <f>CORREL(INDEX(Universe,MATCH($Y$2,Date_Range,-1),MATCH(AM$3,ETFs,0)):(INDEX(Universe,MATCH($Z$2,Date_Range,-1),MATCH(AM$3,ETFs,0))),(INDEX(Universe,MATCH($Y$2,Date_Range,-1),MATCH($X8,ETFs,0)):(INDEX(Universe,MATCH($Z$2,Date_Range,-1),MATCH($X8,ETFs,0)))))</f>
        <v>-0.37126946149676904</v>
      </c>
      <c r="AN8" s="25">
        <f>CORREL(INDEX(Universe,MATCH($Y$2,Date_Range,-1),MATCH(AN$3,ETFs,0)):(INDEX(Universe,MATCH($Z$2,Date_Range,-1),MATCH(AN$3,ETFs,0))),(INDEX(Universe,MATCH($Y$2,Date_Range,-1),MATCH($X8,ETFs,0)):(INDEX(Universe,MATCH($Z$2,Date_Range,-1),MATCH($X8,ETFs,0)))))</f>
        <v>-0.29861497431132139</v>
      </c>
      <c r="AO8" s="32">
        <f>CORREL(INDEX(Universe,MATCH($Y$2,Date_Range,-1),MATCH(AO$3,ETFs,0)):(INDEX(Universe,MATCH($Z$2,Date_Range,-1),MATCH(AO$3,ETFs,0))),(INDEX(Universe,MATCH($Y$2,Date_Range,-1),MATCH($X8,ETFs,0)):(INDEX(Universe,MATCH($Z$2,Date_Range,-1),MATCH($X8,ETFs,0)))))</f>
        <v>2.4978487012365116E-2</v>
      </c>
      <c r="AP8" s="20"/>
      <c r="AQ8" s="184">
        <v>5</v>
      </c>
      <c r="AR8" s="173" t="str">
        <f t="shared" si="1"/>
        <v>SCHA</v>
      </c>
      <c r="AS8" s="173">
        <f ca="1">IF($AS$3="GM Annualized",INDEX(ETF_Parameters,MATCH(AR8,Database!$EP$4:$EP$21,0),Geo_Annualized),INDEX(ETF_Parameters,MATCH(AR8,Database!$EP$4:$EP$21,0),Avg_Annualized))</f>
        <v>0.10398677494908015</v>
      </c>
      <c r="AT8" s="173">
        <f ca="1">INDEX(ETF_Parameters,MATCH(AR8,Database!$EP$4:$EP$21,0),Annualized_Vol)</f>
        <v>0.1577433500415151</v>
      </c>
      <c r="AU8" s="173">
        <f ca="1">((AW8^2)*(AT8^2))+INDEX(PortfolioManagement!$X$66:$AO$86,MATCH("Net Sum",PortfolioManagement!$X$66:$X$86,0),MATCH(AR8,PortfolioManagement!$X$66:$AO$66,0))</f>
        <v>5.9703320976972401E-4</v>
      </c>
      <c r="AV8" s="173">
        <f t="shared" si="2"/>
        <v>6.25E-2</v>
      </c>
      <c r="AW8" s="54">
        <v>0.15433976875384817</v>
      </c>
      <c r="AX8" s="173">
        <f t="shared" si="3"/>
        <v>0.13925438066388668</v>
      </c>
      <c r="AY8" s="173" t="str">
        <f t="shared" si="4"/>
        <v>Equities</v>
      </c>
      <c r="AZ8" s="173" t="str">
        <f t="shared" si="5"/>
        <v>US Equities</v>
      </c>
      <c r="BA8" s="68">
        <v>0</v>
      </c>
      <c r="BB8" s="68">
        <f>IF(Risk_Tolerance&lt;=INDEX(ETF_Parameters,MATCH(AR8,Database!$EP$4:$EP$21,0),Risk_LowerBound),0,0.25)</f>
        <v>0</v>
      </c>
      <c r="BC8" s="68">
        <f>IF(Risk_Tolerance&gt;=INDEX(ETF_Parameters,MATCH(AR8,Database!$EP$4:$EP$21,0),Risk_Upperbound),0,0.25)</f>
        <v>0.25</v>
      </c>
      <c r="BD8" s="67">
        <f ca="1">((AX8^2)*(AT8^2))+INDEX(PortfolioManagement!$X$66:$AN$86,MATCH("Net Sum",PortfolioManagement!$X$66:$X$86,0),MATCH(AR8,PortfolioManagement!$X$66:$AN$66,0))</f>
        <v>4.8682701581129596E-4</v>
      </c>
      <c r="BQ8" s="154"/>
      <c r="BR8" s="276"/>
    </row>
    <row r="9" spans="1:96">
      <c r="A9" s="185">
        <v>7</v>
      </c>
      <c r="B9" s="199" t="s">
        <v>58</v>
      </c>
      <c r="C9" s="191" t="str">
        <f ca="1">INDEX(Notes!$Z$1:INDIRECT("Notes!$AW$"&amp;MAX(Notes!$Y:$Y)),MATCH(PortfolioManagement!$B9,Notes!$AA$1:INDIRECT("Notes!$AA$"&amp;MAX(Notes!$Y:$Y)),0),MATCH(PortfolioManagement!C$2,Notes!$Z$1:$AW$1,0))</f>
        <v>Vanguard FTSE Developed Markets ETF</v>
      </c>
      <c r="D9" s="193">
        <f ca="1">INDEX(Notes!$Z$1:INDIRECT("Notes!$AW$"&amp;MAX(Notes!$Y:$Y)),MATCH(PortfolioManagement!$B9,Notes!$AA$1:INDIRECT("Notes!$AA$"&amp;MAX(Notes!$Y:$Y)),0),MATCH(PortfolioManagement!D$2,Notes!$Z$1:$AW$1,0))</f>
        <v>8.9999999999999998E-4</v>
      </c>
      <c r="E9" s="195">
        <f ca="1">INDEX(Notes!$Z$1:INDIRECT("Notes!$AW$"&amp;MAX(Notes!$Y:$Y)),MATCH(PortfolioManagement!$B9,Notes!$AA$1:INDIRECT("Notes!$AA$"&amp;MAX(Notes!$Y:$Y)),0),MATCH(PortfolioManagement!E$2,Notes!$Z$1:$AW$1,0))</f>
        <v>39283</v>
      </c>
      <c r="F9" s="74" t="s">
        <v>14</v>
      </c>
      <c r="G9" s="74" t="s">
        <v>107</v>
      </c>
      <c r="H9" s="191">
        <f ca="1">INDEX(Notes!$Z$1:INDIRECT("Notes!$AW$"&amp;MAX(Notes!$Y:$Y)),MATCH(PortfolioManagement!$B9,Notes!$AA$1:INDIRECT("Notes!$AA$"&amp;MAX(Notes!$Y:$Y)),0),MATCH(PortfolioManagement!H$2,Notes!$Z$1:$AW$1,0))</f>
        <v>3764</v>
      </c>
      <c r="I9" s="191">
        <f ca="1">INDEX(Notes!$Z$1:INDIRECT("Notes!$AW$"&amp;MAX(Notes!$Y:$Y)),MATCH(PortfolioManagement!$B9,Notes!$AA$1:INDIRECT("Notes!$AA$"&amp;MAX(Notes!$Y:$Y)),0),MATCH(PortfolioManagement!I$2,Notes!$Z$1:$AW$1,0))</f>
        <v>42626</v>
      </c>
      <c r="J9" s="240">
        <f ca="1">INDEX(Notes!$Z$1:INDIRECT("Notes!$AW$"&amp;MAX(Notes!$Y:$Y)),MATCH(PortfolioManagement!$B9,Notes!$AA$1:INDIRECT("Notes!$AA$"&amp;MAX(Notes!$Y:$Y)),0),MATCH(PortfolioManagement!J$2,Notes!$Z$1:$AW$1,0))</f>
        <v>0.18</v>
      </c>
      <c r="K9" s="193">
        <f ca="1">INDEX(Notes!$Z$1:INDIRECT("Notes!$AW$"&amp;MAX(Notes!$Y:$Y)),MATCH(PortfolioManagement!$B9,Notes!$AA$1:INDIRECT("Notes!$AA$"&amp;MAX(Notes!$Y:$Y)),0),MATCH(PortfolioManagement!K$2,Notes!$Z$1:$AW$1,0))</f>
        <v>3.27E-2</v>
      </c>
      <c r="L9" s="170">
        <v>4.0000000000000001E-3</v>
      </c>
      <c r="M9" s="197">
        <f ca="1">INDEX(Notes!$Z$1:INDIRECT("Notes!$AW$"&amp;MAX(Notes!$Y:$Y)),MATCH(PortfolioManagement!$B9,Notes!$AA$1:INDIRECT("Notes!$AA$"&amp;MAX(Notes!$Y:$Y)),0),MATCH(PortfolioManagement!M$2,Notes!$Z$1:$AW$1,0))*1000</f>
        <v>35933388800</v>
      </c>
      <c r="N9" s="191" t="str">
        <f ca="1">INDEX(Notes!$Z$1:INDIRECT("Notes!$AW$"&amp;MAX(Notes!$Y:$Y)),MATCH(PortfolioManagement!$B9,Notes!$AA$1:INDIRECT("Notes!$AA$"&amp;MAX(Notes!$Y:$Y)),0),MATCH(PortfolioManagement!N$2,Notes!$Z$1:$AW$1,0))</f>
        <v>A</v>
      </c>
      <c r="O9" s="191" t="str">
        <f ca="1">INDEX(Notes!$Z$1:INDIRECT("Notes!$AW$"&amp;MAX(Notes!$Y:$Y)),MATCH(PortfolioManagement!$B9,Notes!$AA$1:INDIRECT("Notes!$AA$"&amp;MAX(Notes!$Y:$Y)),0),MATCH(PortfolioManagement!O$2,Notes!$Z$1:$AW$1,0))</f>
        <v>A</v>
      </c>
      <c r="P9" s="191" t="str">
        <f ca="1">INDEX(Notes!$Z$1:INDIRECT("Notes!$AW$"&amp;MAX(Notes!$Y:$Y)),MATCH(PortfolioManagement!$B9,Notes!$AA$1:INDIRECT("Notes!$AA$"&amp;MAX(Notes!$Y:$Y)),0),MATCH(PortfolioManagement!P$2,Notes!$Z$1:$AW$1,0))</f>
        <v>B</v>
      </c>
      <c r="Q9" s="191" t="str">
        <f ca="1">INDEX(Notes!$Z$1:INDIRECT("Notes!$AW$"&amp;MAX(Notes!$Y:$Y)),MATCH(PortfolioManagement!$B9,Notes!$AA$1:INDIRECT("Notes!$AA$"&amp;MAX(Notes!$Y:$Y)),0),MATCH(PortfolioManagement!Q$2,Notes!$Z$1:$AW$1,0))</f>
        <v>A</v>
      </c>
      <c r="R9" s="173" t="str">
        <f>Database!EP10</f>
        <v>VEA</v>
      </c>
      <c r="S9" s="23">
        <f ca="1">INDEX(ETF_Parameters,MATCH(R9,Database!$EP$4:$EP$21,0),Avg_Annualized)</f>
        <v>2.3684618420718451E-2</v>
      </c>
      <c r="T9" s="23">
        <f ca="1">INDEX(ETF_Parameters,MATCH(R9,Database!$EP$4:$EP$21,0),Geo_Annualized)</f>
        <v>5.2681724870249358E-3</v>
      </c>
      <c r="U9" s="23">
        <f ca="1">INDEX(ETF_Parameters,MATCH(R9,Database!$EP$4:$EP$21,0),Annualized_Vol)</f>
        <v>0.15731917150479871</v>
      </c>
      <c r="V9" s="22">
        <f t="shared" ca="1" si="0"/>
        <v>1.0865021285813701</v>
      </c>
      <c r="X9" s="174" t="str">
        <f>Table1[[#This Row],[ETF]]</f>
        <v>VEA</v>
      </c>
      <c r="Y9" s="26">
        <f>CORREL(INDEX(Universe,MATCH($Y$2,Date_Range,-1),MATCH(Y$3,ETFs,0)):(INDEX(Universe,MATCH($Z$2,Date_Range,-1),MATCH(Y$3,ETFs,0))),(INDEX(Universe,MATCH($Y$2,Date_Range,-1),MATCH($X9,ETFs,0)):(INDEX(Universe,MATCH($Z$2,Date_Range,-1),MATCH($X9,ETFs,0)))))</f>
        <v>0.5127927586557165</v>
      </c>
      <c r="Z9" s="26">
        <f>CORREL(INDEX(Universe,MATCH($Y$2,Date_Range,-1),MATCH(Z$3,ETFs,0)):(INDEX(Universe,MATCH($Z$2,Date_Range,-1),MATCH(Z$3,ETFs,0))),(INDEX(Universe,MATCH($Y$2,Date_Range,-1),MATCH($X9,ETFs,0)):(INDEX(Universe,MATCH($Z$2,Date_Range,-1),MATCH($X9,ETFs,0)))))</f>
        <v>-9.8292876530924611E-2</v>
      </c>
      <c r="AA9" s="26">
        <f>CORREL(INDEX(Universe,MATCH($Y$2,Date_Range,-1),MATCH(AA$3,ETFs,0)):(INDEX(Universe,MATCH($Z$2,Date_Range,-1),MATCH(AA$3,ETFs,0))),(INDEX(Universe,MATCH($Y$2,Date_Range,-1),MATCH($X9,ETFs,0)):(INDEX(Universe,MATCH($Z$2,Date_Range,-1),MATCH($X9,ETFs,0)))))</f>
        <v>-8.8108505517990487E-2</v>
      </c>
      <c r="AB9" s="26">
        <f>CORREL(INDEX(Universe,MATCH($Y$2,Date_Range,-1),MATCH(AB$3,ETFs,0)):(INDEX(Universe,MATCH($Z$2,Date_Range,-1),MATCH(AB$3,ETFs,0))),(INDEX(Universe,MATCH($Y$2,Date_Range,-1),MATCH($X9,ETFs,0)):(INDEX(Universe,MATCH($Z$2,Date_Range,-1),MATCH($X9,ETFs,0)))))</f>
        <v>-0.23396168470816003</v>
      </c>
      <c r="AC9" s="26">
        <f>CORREL(INDEX(Universe,MATCH($Y$2,Date_Range,-1),MATCH(AC$3,ETFs,0)):(INDEX(Universe,MATCH($Z$2,Date_Range,-1),MATCH(AC$3,ETFs,0))),(INDEX(Universe,MATCH($Y$2,Date_Range,-1),MATCH($X9,ETFs,0)):(INDEX(Universe,MATCH($Z$2,Date_Range,-1),MATCH($X9,ETFs,0)))))</f>
        <v>0.77788013603928552</v>
      </c>
      <c r="AD9" s="26">
        <f>CORREL(INDEX(Universe,MATCH($Y$2,Date_Range,-1),MATCH(AD$3,ETFs,0)):(INDEX(Universe,MATCH($Z$2,Date_Range,-1),MATCH(AD$3,ETFs,0))),(INDEX(Universe,MATCH($Y$2,Date_Range,-1),MATCH($X9,ETFs,0)):(INDEX(Universe,MATCH($Z$2,Date_Range,-1),MATCH($X9,ETFs,0)))))</f>
        <v>1</v>
      </c>
      <c r="AE9" s="26">
        <f>CORREL(INDEX(Universe,MATCH($Y$2,Date_Range,-1),MATCH(AE$3,ETFs,0)):(INDEX(Universe,MATCH($Z$2,Date_Range,-1),MATCH(AE$3,ETFs,0))),(INDEX(Universe,MATCH($Y$2,Date_Range,-1),MATCH($X9,ETFs,0)):(INDEX(Universe,MATCH($Z$2,Date_Range,-1),MATCH($X9,ETFs,0)))))</f>
        <v>0.84068847532729996</v>
      </c>
      <c r="AF9" s="26">
        <f>CORREL(INDEX(Universe,MATCH($Y$2,Date_Range,-1),MATCH(AF$3,ETFs,0)):(INDEX(Universe,MATCH($Z$2,Date_Range,-1),MATCH(AF$3,ETFs,0))),(INDEX(Universe,MATCH($Y$2,Date_Range,-1),MATCH($X9,ETFs,0)):(INDEX(Universe,MATCH($Z$2,Date_Range,-1),MATCH($X9,ETFs,0)))))</f>
        <v>0.54870717982392847</v>
      </c>
      <c r="AG9" s="26">
        <f>CORREL(INDEX(Universe,MATCH($Y$2,Date_Range,-1),MATCH(AG$3,ETFs,0)):(INDEX(Universe,MATCH($Z$2,Date_Range,-1),MATCH(AG$3,ETFs,0))),(INDEX(Universe,MATCH($Y$2,Date_Range,-1),MATCH($X9,ETFs,0)):(INDEX(Universe,MATCH($Z$2,Date_Range,-1),MATCH($X9,ETFs,0)))))</f>
        <v>0.81855830806190477</v>
      </c>
      <c r="AH9" s="26">
        <f>CORREL(INDEX(Universe,MATCH($Y$2,Date_Range,-1),MATCH(AH$3,ETFs,0)):(INDEX(Universe,MATCH($Z$2,Date_Range,-1),MATCH(AH$3,ETFs,0))),(INDEX(Universe,MATCH($Y$2,Date_Range,-1),MATCH($X9,ETFs,0)):(INDEX(Universe,MATCH($Z$2,Date_Range,-1),MATCH($X9,ETFs,0)))))</f>
        <v>0.8451733620835985</v>
      </c>
      <c r="AI9" s="26">
        <f>CORREL(INDEX(Universe,MATCH($Y$2,Date_Range,-1),MATCH(AI$3,ETFs,0)):(INDEX(Universe,MATCH($Z$2,Date_Range,-1),MATCH(AI$3,ETFs,0))),(INDEX(Universe,MATCH($Y$2,Date_Range,-1),MATCH($X9,ETFs,0)):(INDEX(Universe,MATCH($Z$2,Date_Range,-1),MATCH($X9,ETFs,0)))))</f>
        <v>0.83797303270205303</v>
      </c>
      <c r="AJ9" s="26">
        <f ca="1">CORREL(INDEX(Universe,MATCH($Y$2,Date_Range,-1),MATCH(AJ$3,ETFs,0)):(INDEX(Universe,MATCH($E$15,Date_Range,-1),MATCH(AJ$3,ETFs,0))),(INDEX(Universe,MATCH($Y$2,Date_Range,-1),MATCH($X9,ETFs,0)):(INDEX(Universe,MATCH($E$15,Date_Range,-1),MATCH($X9,ETFs,0)))))</f>
        <v>0.66072839918925763</v>
      </c>
      <c r="AK9" s="26">
        <f>CORREL(INDEX(Universe,MATCH($Y$2,Date_Range,-1),MATCH(AK$3,ETFs,0)):(INDEX(Universe,MATCH($Z$2,Date_Range,-1),MATCH(AK$3,ETFs,0))),(INDEX(Universe,MATCH($Y$2,Date_Range,-1),MATCH($X9,ETFs,0)):(INDEX(Universe,MATCH($Z$2,Date_Range,-1),MATCH($X9,ETFs,0)))))</f>
        <v>0.89282699735045601</v>
      </c>
      <c r="AL9" s="26">
        <f>CORREL(INDEX(Universe,MATCH($Y$2,Date_Range,-1),MATCH(AL$3,ETFs,0)):(INDEX(Universe,MATCH($Z$2,Date_Range,-1),MATCH(AL$3,ETFs,0))),(INDEX(Universe,MATCH($Y$2,Date_Range,-1),MATCH($X9,ETFs,0)):(INDEX(Universe,MATCH($Z$2,Date_Range,-1),MATCH($X9,ETFs,0)))))</f>
        <v>7.7186244892873637E-2</v>
      </c>
      <c r="AM9" s="26">
        <f>CORREL(INDEX(Universe,MATCH($Y$2,Date_Range,-1),MATCH(AM$3,ETFs,0)):(INDEX(Universe,MATCH($Z$2,Date_Range,-1),MATCH(AM$3,ETFs,0))),(INDEX(Universe,MATCH($Y$2,Date_Range,-1),MATCH($X9,ETFs,0)):(INDEX(Universe,MATCH($Z$2,Date_Range,-1),MATCH($X9,ETFs,0)))))</f>
        <v>-0.37362827280833433</v>
      </c>
      <c r="AN9" s="26">
        <f>CORREL(INDEX(Universe,MATCH($Y$2,Date_Range,-1),MATCH(AN$3,ETFs,0)):(INDEX(Universe,MATCH($Z$2,Date_Range,-1),MATCH(AN$3,ETFs,0))),(INDEX(Universe,MATCH($Y$2,Date_Range,-1),MATCH($X9,ETFs,0)):(INDEX(Universe,MATCH($Z$2,Date_Range,-1),MATCH($X9,ETFs,0)))))</f>
        <v>-0.26240507103786037</v>
      </c>
      <c r="AO9" s="32">
        <f>CORREL(INDEX(Universe,MATCH($Y$2,Date_Range,-1),MATCH(AO$3,ETFs,0)):(INDEX(Universe,MATCH($Z$2,Date_Range,-1),MATCH(AO$3,ETFs,0))),(INDEX(Universe,MATCH($Y$2,Date_Range,-1),MATCH($X9,ETFs,0)):(INDEX(Universe,MATCH($Z$2,Date_Range,-1),MATCH($X9,ETFs,0)))))</f>
        <v>-3.2223890474573594E-2</v>
      </c>
      <c r="AP9" s="20"/>
      <c r="AQ9" s="185">
        <v>6</v>
      </c>
      <c r="AR9" s="174" t="str">
        <f t="shared" si="1"/>
        <v>VEA</v>
      </c>
      <c r="AS9" s="174">
        <f ca="1">IF($AS$3="GM Annualized",INDEX(ETF_Parameters,MATCH(AR9,Database!$EP$4:$EP$21,0),Geo_Annualized),INDEX(ETF_Parameters,MATCH(AR9,Database!$EP$4:$EP$21,0),Avg_Annualized))</f>
        <v>5.2681724870249358E-3</v>
      </c>
      <c r="AT9" s="174">
        <f ca="1">INDEX(ETF_Parameters,MATCH(AR9,Database!$EP$4:$EP$21,0),Annualized_Vol)</f>
        <v>0.15731917150479871</v>
      </c>
      <c r="AU9" s="174">
        <f ca="1">((AW9^2)*(AT9^2))+INDEX(PortfolioManagement!$X$66:$AO$86,MATCH("Net Sum",PortfolioManagement!$X$66:$X$86,0),MATCH(AR9,PortfolioManagement!$X$66:$AO$66,0))</f>
        <v>7.2435651474261195E-5</v>
      </c>
      <c r="AV9" s="174">
        <f t="shared" si="2"/>
        <v>6.25E-2</v>
      </c>
      <c r="AW9" s="54">
        <v>5.3541668281754801E-2</v>
      </c>
      <c r="AX9" s="174">
        <f t="shared" si="3"/>
        <v>4.8308429619188034E-2</v>
      </c>
      <c r="AY9" s="174" t="str">
        <f t="shared" si="4"/>
        <v>Equities</v>
      </c>
      <c r="AZ9" s="174" t="str">
        <f t="shared" si="5"/>
        <v>Foreign Developed Equities</v>
      </c>
      <c r="BA9" s="56">
        <v>0</v>
      </c>
      <c r="BB9" s="56">
        <f>IF(Risk_Tolerance&lt;=INDEX(ETF_Parameters,MATCH(AR9,Database!$EP$4:$EP$21,0),Risk_LowerBound),0,0.25)</f>
        <v>0</v>
      </c>
      <c r="BC9" s="56">
        <f>IF(Risk_Tolerance&gt;=INDEX(ETF_Parameters,MATCH(AR9,Database!$EP$4:$EP$21,0),Risk_Upperbound),0,0.25)</f>
        <v>0.25</v>
      </c>
      <c r="BD9" s="55">
        <f ca="1">((AX9^2)*(AT9^2))+INDEX(PortfolioManagement!$X$66:$AN$86,MATCH("Net Sum",PortfolioManagement!$X$66:$X$86,0),MATCH(AR9,PortfolioManagement!$X$66:$AN$66,0))</f>
        <v>5.9244117714401815E-5</v>
      </c>
      <c r="BQ9" s="154"/>
      <c r="BR9" s="276"/>
    </row>
    <row r="10" spans="1:96">
      <c r="A10" s="184">
        <v>8</v>
      </c>
      <c r="B10" s="199" t="s">
        <v>750</v>
      </c>
      <c r="C10" s="192" t="str">
        <f ca="1">INDEX(Notes!$Z$1:INDIRECT("Notes!$AW$"&amp;MAX(Notes!$Y:$Y)),MATCH(PortfolioManagement!$B10,Notes!$AA$1:INDIRECT("Notes!$AA$"&amp;MAX(Notes!$Y:$Y)),0),MATCH(PortfolioManagement!C$2,Notes!$Z$1:$AW$1,0))</f>
        <v>Vanguard High Dividend Yield ETF</v>
      </c>
      <c r="D10" s="194">
        <f ca="1">INDEX(Notes!$Z$1:INDIRECT("Notes!$AW$"&amp;MAX(Notes!$Y:$Y)),MATCH(PortfolioManagement!$B10,Notes!$AA$1:INDIRECT("Notes!$AA$"&amp;MAX(Notes!$Y:$Y)),0),MATCH(PortfolioManagement!D$2,Notes!$Z$1:$AW$1,0))</f>
        <v>1E-3</v>
      </c>
      <c r="E10" s="196">
        <f ca="1">INDEX(Notes!$Z$1:INDIRECT("Notes!$AW$"&amp;MAX(Notes!$Y:$Y)),MATCH(PortfolioManagement!$B10,Notes!$AA$1:INDIRECT("Notes!$AA$"&amp;MAX(Notes!$Y:$Y)),0),MATCH(PortfolioManagement!E$2,Notes!$Z$1:$AW$1,0))</f>
        <v>39031</v>
      </c>
      <c r="F10" s="24" t="s">
        <v>14</v>
      </c>
      <c r="G10" s="24" t="s">
        <v>33</v>
      </c>
      <c r="H10" s="192">
        <f ca="1">INDEX(Notes!$Z$1:INDIRECT("Notes!$AW$"&amp;MAX(Notes!$Y:$Y)),MATCH(PortfolioManagement!$B10,Notes!$AA$1:INDIRECT("Notes!$AA$"&amp;MAX(Notes!$Y:$Y)),0),MATCH(PortfolioManagement!H$2,Notes!$Z$1:$AW$1,0))</f>
        <v>428</v>
      </c>
      <c r="I10" s="192">
        <f ca="1">INDEX(Notes!$Z$1:INDIRECT("Notes!$AW$"&amp;MAX(Notes!$Y:$Y)),MATCH(PortfolioManagement!$B10,Notes!$AA$1:INDIRECT("Notes!$AA$"&amp;MAX(Notes!$Y:$Y)),0),MATCH(PortfolioManagement!I$2,Notes!$Z$1:$AW$1,0))</f>
        <v>42626</v>
      </c>
      <c r="J10" s="241">
        <f ca="1">INDEX(Notes!$Z$1:INDIRECT("Notes!$AW$"&amp;MAX(Notes!$Y:$Y)),MATCH(PortfolioManagement!$B10,Notes!$AA$1:INDIRECT("Notes!$AA$"&amp;MAX(Notes!$Y:$Y)),0),MATCH(PortfolioManagement!J$2,Notes!$Z$1:$AW$1,0))</f>
        <v>0.48</v>
      </c>
      <c r="K10" s="194">
        <f ca="1">INDEX(Notes!$Z$1:INDIRECT("Notes!$AW$"&amp;MAX(Notes!$Y:$Y)),MATCH(PortfolioManagement!$B10,Notes!$AA$1:INDIRECT("Notes!$AA$"&amp;MAX(Notes!$Y:$Y)),0),MATCH(PortfolioManagement!K$2,Notes!$Z$1:$AW$1,0))</f>
        <v>3.0099999999999998E-2</v>
      </c>
      <c r="L10" s="169">
        <v>4.1000000000000003E-3</v>
      </c>
      <c r="M10" s="198">
        <f ca="1">INDEX(Notes!$Z$1:INDIRECT("Notes!$AW$"&amp;MAX(Notes!$Y:$Y)),MATCH(PortfolioManagement!$B10,Notes!$AA$1:INDIRECT("Notes!$AA$"&amp;MAX(Notes!$Y:$Y)),0),MATCH(PortfolioManagement!M$2,Notes!$Z$1:$AW$1,0))*1000</f>
        <v>15306603200</v>
      </c>
      <c r="N10" s="192" t="str">
        <f ca="1">INDEX(Notes!$Z$1:INDIRECT("Notes!$AW$"&amp;MAX(Notes!$Y:$Y)),MATCH(PortfolioManagement!$B10,Notes!$AA$1:INDIRECT("Notes!$AA$"&amp;MAX(Notes!$Y:$Y)),0),MATCH(PortfolioManagement!N$2,Notes!$Z$1:$AW$1,0))</f>
        <v>A</v>
      </c>
      <c r="O10" s="192" t="str">
        <f ca="1">INDEX(Notes!$Z$1:INDIRECT("Notes!$AW$"&amp;MAX(Notes!$Y:$Y)),MATCH(PortfolioManagement!$B10,Notes!$AA$1:INDIRECT("Notes!$AA$"&amp;MAX(Notes!$Y:$Y)),0),MATCH(PortfolioManagement!O$2,Notes!$Z$1:$AW$1,0))</f>
        <v>A</v>
      </c>
      <c r="P10" s="192" t="str">
        <f ca="1">INDEX(Notes!$Z$1:INDIRECT("Notes!$AW$"&amp;MAX(Notes!$Y:$Y)),MATCH(PortfolioManagement!$B10,Notes!$AA$1:INDIRECT("Notes!$AA$"&amp;MAX(Notes!$Y:$Y)),0),MATCH(PortfolioManagement!P$2,Notes!$Z$1:$AW$1,0))</f>
        <v>A</v>
      </c>
      <c r="Q10" s="192" t="str">
        <f ca="1">INDEX(Notes!$Z$1:INDIRECT("Notes!$AW$"&amp;MAX(Notes!$Y:$Y)),MATCH(PortfolioManagement!$B10,Notes!$AA$1:INDIRECT("Notes!$AA$"&amp;MAX(Notes!$Y:$Y)),0),MATCH(PortfolioManagement!Q$2,Notes!$Z$1:$AW$1,0))</f>
        <v>A+</v>
      </c>
      <c r="R10" s="173" t="str">
        <f>Database!EP11</f>
        <v>VYM</v>
      </c>
      <c r="S10" s="23">
        <f ca="1">INDEX(ETF_Parameters,MATCH(R10,Database!$EP$4:$EP$21,0),Avg_Annualized)</f>
        <v>0.16599731469259482</v>
      </c>
      <c r="T10" s="23">
        <f ca="1">INDEX(ETF_Parameters,MATCH(R10,Database!$EP$4:$EP$21,0),Geo_Annualized)</f>
        <v>0.1525993298253645</v>
      </c>
      <c r="U10" s="23">
        <f ca="1">INDEX(ETF_Parameters,MATCH(R10,Database!$EP$4:$EP$21,0),Annualized_Vol)</f>
        <v>0.12583172438082402</v>
      </c>
      <c r="V10" s="22">
        <f t="shared" ca="1" si="0"/>
        <v>19.070185566914951</v>
      </c>
      <c r="X10" s="173" t="str">
        <f>Table1[[#This Row],[ETF]]</f>
        <v>VYM</v>
      </c>
      <c r="Y10" s="25">
        <f>CORREL(INDEX(Universe,MATCH($Y$2,Date_Range,-1),MATCH(Y$3,ETFs,0)):(INDEX(Universe,MATCH($Z$2,Date_Range,-1),MATCH(Y$3,ETFs,0))),(INDEX(Universe,MATCH($Y$2,Date_Range,-1),MATCH($X10,ETFs,0)):(INDEX(Universe,MATCH($Z$2,Date_Range,-1),MATCH($X10,ETFs,0)))))</f>
        <v>0.45848307483273443</v>
      </c>
      <c r="Z10" s="25">
        <f>CORREL(INDEX(Universe,MATCH($Y$2,Date_Range,-1),MATCH(Z$3,ETFs,0)):(INDEX(Universe,MATCH($Z$2,Date_Range,-1),MATCH(Z$3,ETFs,0))),(INDEX(Universe,MATCH($Y$2,Date_Range,-1),MATCH($X10,ETFs,0)):(INDEX(Universe,MATCH($Z$2,Date_Range,-1),MATCH($X10,ETFs,0)))))</f>
        <v>-0.12849493067675019</v>
      </c>
      <c r="AA10" s="25">
        <f>CORREL(INDEX(Universe,MATCH($Y$2,Date_Range,-1),MATCH(AA$3,ETFs,0)):(INDEX(Universe,MATCH($Z$2,Date_Range,-1),MATCH(AA$3,ETFs,0))),(INDEX(Universe,MATCH($Y$2,Date_Range,-1),MATCH($X10,ETFs,0)):(INDEX(Universe,MATCH($Z$2,Date_Range,-1),MATCH($X10,ETFs,0)))))</f>
        <v>-0.11065146100454606</v>
      </c>
      <c r="AB10" s="25">
        <f>CORREL(INDEX(Universe,MATCH($Y$2,Date_Range,-1),MATCH(AB$3,ETFs,0)):(INDEX(Universe,MATCH($Z$2,Date_Range,-1),MATCH(AB$3,ETFs,0))),(INDEX(Universe,MATCH($Y$2,Date_Range,-1),MATCH($X10,ETFs,0)):(INDEX(Universe,MATCH($Z$2,Date_Range,-1),MATCH($X10,ETFs,0)))))</f>
        <v>-0.23182159851779152</v>
      </c>
      <c r="AC10" s="25">
        <f>CORREL(INDEX(Universe,MATCH($Y$2,Date_Range,-1),MATCH(AC$3,ETFs,0)):(INDEX(Universe,MATCH($Z$2,Date_Range,-1),MATCH(AC$3,ETFs,0))),(INDEX(Universe,MATCH($Y$2,Date_Range,-1),MATCH($X10,ETFs,0)):(INDEX(Universe,MATCH($Z$2,Date_Range,-1),MATCH($X10,ETFs,0)))))</f>
        <v>0.85887017567552193</v>
      </c>
      <c r="AD10" s="25">
        <f>CORREL(INDEX(Universe,MATCH($Y$2,Date_Range,-1),MATCH(AD$3,ETFs,0)):(INDEX(Universe,MATCH($Z$2,Date_Range,-1),MATCH(AD$3,ETFs,0))),(INDEX(Universe,MATCH($Y$2,Date_Range,-1),MATCH($X10,ETFs,0)):(INDEX(Universe,MATCH($Z$2,Date_Range,-1),MATCH($X10,ETFs,0)))))</f>
        <v>0.84068847532729996</v>
      </c>
      <c r="AE10" s="25">
        <f>CORREL(INDEX(Universe,MATCH($Y$2,Date_Range,-1),MATCH(AE$3,ETFs,0)):(INDEX(Universe,MATCH($Z$2,Date_Range,-1),MATCH(AE$3,ETFs,0))),(INDEX(Universe,MATCH($Y$2,Date_Range,-1),MATCH($X10,ETFs,0)):(INDEX(Universe,MATCH($Z$2,Date_Range,-1),MATCH($X10,ETFs,0)))))</f>
        <v>1.0000000000000002</v>
      </c>
      <c r="AF10" s="25">
        <f>CORREL(INDEX(Universe,MATCH($Y$2,Date_Range,-1),MATCH(AF$3,ETFs,0)):(INDEX(Universe,MATCH($Z$2,Date_Range,-1),MATCH(AF$3,ETFs,0))),(INDEX(Universe,MATCH($Y$2,Date_Range,-1),MATCH($X10,ETFs,0)):(INDEX(Universe,MATCH($Z$2,Date_Range,-1),MATCH($X10,ETFs,0)))))</f>
        <v>0.64694486465516554</v>
      </c>
      <c r="AG10" s="25">
        <f>CORREL(INDEX(Universe,MATCH($Y$2,Date_Range,-1),MATCH(AG$3,ETFs,0)):(INDEX(Universe,MATCH($Z$2,Date_Range,-1),MATCH(AG$3,ETFs,0))),(INDEX(Universe,MATCH($Y$2,Date_Range,-1),MATCH($X10,ETFs,0)):(INDEX(Universe,MATCH($Z$2,Date_Range,-1),MATCH($X10,ETFs,0)))))</f>
        <v>0.91009954342244825</v>
      </c>
      <c r="AH10" s="25">
        <f>CORREL(INDEX(Universe,MATCH($Y$2,Date_Range,-1),MATCH(AH$3,ETFs,0)):(INDEX(Universe,MATCH($Z$2,Date_Range,-1),MATCH(AH$3,ETFs,0))),(INDEX(Universe,MATCH($Y$2,Date_Range,-1),MATCH($X10,ETFs,0)):(INDEX(Universe,MATCH($Z$2,Date_Range,-1),MATCH($X10,ETFs,0)))))</f>
        <v>0.97231019445220801</v>
      </c>
      <c r="AI10" s="25">
        <f>CORREL(INDEX(Universe,MATCH($Y$2,Date_Range,-1),MATCH(AI$3,ETFs,0)):(INDEX(Universe,MATCH($Z$2,Date_Range,-1),MATCH(AI$3,ETFs,0))),(INDEX(Universe,MATCH($Y$2,Date_Range,-1),MATCH($X10,ETFs,0)):(INDEX(Universe,MATCH($Z$2,Date_Range,-1),MATCH($X10,ETFs,0)))))</f>
        <v>0.77875990021387542</v>
      </c>
      <c r="AJ10" s="25">
        <f ca="1">CORREL(INDEX(Universe,MATCH($Y$2,Date_Range,-1),MATCH(AJ$3,ETFs,0)):(INDEX(Universe,MATCH($E$15,Date_Range,-1),MATCH(AJ$3,ETFs,0))),(INDEX(Universe,MATCH($Y$2,Date_Range,-1),MATCH($X10,ETFs,0)):(INDEX(Universe,MATCH($E$15,Date_Range,-1),MATCH($X10,ETFs,0)))))</f>
        <v>0.73604152685453783</v>
      </c>
      <c r="AK10" s="25">
        <f>CORREL(INDEX(Universe,MATCH($Y$2,Date_Range,-1),MATCH(AK$3,ETFs,0)):(INDEX(Universe,MATCH($Z$2,Date_Range,-1),MATCH(AK$3,ETFs,0))),(INDEX(Universe,MATCH($Y$2,Date_Range,-1),MATCH($X10,ETFs,0)):(INDEX(Universe,MATCH($Z$2,Date_Range,-1),MATCH($X10,ETFs,0)))))</f>
        <v>0.79631726234010136</v>
      </c>
      <c r="AL10" s="25">
        <f>CORREL(INDEX(Universe,MATCH($Y$2,Date_Range,-1),MATCH(AL$3,ETFs,0)):(INDEX(Universe,MATCH($Z$2,Date_Range,-1),MATCH(AL$3,ETFs,0))),(INDEX(Universe,MATCH($Y$2,Date_Range,-1),MATCH($X10,ETFs,0)):(INDEX(Universe,MATCH($Z$2,Date_Range,-1),MATCH($X10,ETFs,0)))))</f>
        <v>1.0272454434523353E-2</v>
      </c>
      <c r="AM10" s="25">
        <f>CORREL(INDEX(Universe,MATCH($Y$2,Date_Range,-1),MATCH(AM$3,ETFs,0)):(INDEX(Universe,MATCH($Z$2,Date_Range,-1),MATCH(AM$3,ETFs,0))),(INDEX(Universe,MATCH($Y$2,Date_Range,-1),MATCH($X10,ETFs,0)):(INDEX(Universe,MATCH($Z$2,Date_Range,-1),MATCH($X10,ETFs,0)))))</f>
        <v>-0.36509218778694436</v>
      </c>
      <c r="AN10" s="25">
        <f>CORREL(INDEX(Universe,MATCH($Y$2,Date_Range,-1),MATCH(AN$3,ETFs,0)):(INDEX(Universe,MATCH($Z$2,Date_Range,-1),MATCH(AN$3,ETFs,0))),(INDEX(Universe,MATCH($Y$2,Date_Range,-1),MATCH($X10,ETFs,0)):(INDEX(Universe,MATCH($Z$2,Date_Range,-1),MATCH($X10,ETFs,0)))))</f>
        <v>-0.28586053071135997</v>
      </c>
      <c r="AO10" s="32">
        <f>CORREL(INDEX(Universe,MATCH($Y$2,Date_Range,-1),MATCH(AO$3,ETFs,0)):(INDEX(Universe,MATCH($Z$2,Date_Range,-1),MATCH(AO$3,ETFs,0))),(INDEX(Universe,MATCH($Y$2,Date_Range,-1),MATCH($X10,ETFs,0)):(INDEX(Universe,MATCH($Z$2,Date_Range,-1),MATCH($X10,ETFs,0)))))</f>
        <v>-4.8330349921015823E-3</v>
      </c>
      <c r="AP10" s="20"/>
      <c r="AQ10" s="184">
        <v>7</v>
      </c>
      <c r="AR10" s="173" t="str">
        <f t="shared" si="1"/>
        <v>VYM</v>
      </c>
      <c r="AS10" s="173">
        <f ca="1">IF($AS$3="GM Annualized",INDEX(ETF_Parameters,MATCH(AR10,Database!$EP$4:$EP$21,0),Geo_Annualized),INDEX(ETF_Parameters,MATCH(AR10,Database!$EP$4:$EP$21,0),Avg_Annualized))</f>
        <v>0.1525993298253645</v>
      </c>
      <c r="AT10" s="173">
        <f ca="1">INDEX(ETF_Parameters,MATCH(AR10,Database!$EP$4:$EP$21,0),Annualized_Vol)</f>
        <v>0.12583172438082402</v>
      </c>
      <c r="AU10" s="173">
        <f ca="1">((AW10^2)*(AT10^2))+INDEX(PortfolioManagement!$X$66:$AO$86,MATCH("Net Sum",PortfolioManagement!$X$66:$X$86,0),MATCH(AR10,PortfolioManagement!$X$66:$AO$66,0))</f>
        <v>9.8994149327478239E-4</v>
      </c>
      <c r="AV10" s="173">
        <f t="shared" si="2"/>
        <v>6.25E-2</v>
      </c>
      <c r="AW10" s="59">
        <v>0.25</v>
      </c>
      <c r="AX10" s="173">
        <f t="shared" si="3"/>
        <v>0.22556464511421434</v>
      </c>
      <c r="AY10" s="173" t="str">
        <f t="shared" si="4"/>
        <v>Equities</v>
      </c>
      <c r="AZ10" s="173" t="str">
        <f t="shared" si="5"/>
        <v>Dividend</v>
      </c>
      <c r="BA10" s="61">
        <v>0</v>
      </c>
      <c r="BB10" s="61">
        <f>IF(Risk_Tolerance&lt;=INDEX(ETF_Parameters,MATCH(AR10,Database!$EP$4:$EP$21,0),Risk_LowerBound),0,0.25)</f>
        <v>0.25</v>
      </c>
      <c r="BC10" s="61">
        <f>IF(Risk_Tolerance&gt;=INDEX(ETF_Parameters,MATCH(AR10,Database!$EP$4:$EP$21,0),Risk_Upperbound),0,0.25)</f>
        <v>0.25</v>
      </c>
      <c r="BD10" s="60">
        <f ca="1">((AX10^2)*(AT10^2))+INDEX(PortfolioManagement!$X$66:$AN$86,MATCH("Net Sum",PortfolioManagement!$X$66:$X$86,0),MATCH(AR10,PortfolioManagement!$X$66:$AN$66,0))</f>
        <v>8.0594543995004208E-4</v>
      </c>
      <c r="BQ10" s="154"/>
      <c r="BR10" s="276"/>
    </row>
    <row r="11" spans="1:96">
      <c r="A11" s="185">
        <v>9</v>
      </c>
      <c r="B11" s="199" t="s">
        <v>319</v>
      </c>
      <c r="C11" s="191" t="str">
        <f ca="1">INDEX(Notes!$Z$1:INDIRECT("Notes!$AW$"&amp;MAX(Notes!$Y:$Y)),MATCH(PortfolioManagement!$B11,Notes!$AA$1:INDIRECT("Notes!$AA$"&amp;MAX(Notes!$Y:$Y)),0),MATCH(PortfolioManagement!C$2,Notes!$Z$1:$AW$1,0))</f>
        <v>Schwab U.S. REIT ETF</v>
      </c>
      <c r="D11" s="193">
        <f ca="1">INDEX(Notes!$Z$1:INDIRECT("Notes!$AW$"&amp;MAX(Notes!$Y:$Y)),MATCH(PortfolioManagement!$B11,Notes!$AA$1:INDIRECT("Notes!$AA$"&amp;MAX(Notes!$Y:$Y)),0),MATCH(PortfolioManagement!D$2,Notes!$Z$1:$AW$1,0))</f>
        <v>6.9999999999999999E-4</v>
      </c>
      <c r="E11" s="195">
        <f ca="1">INDEX(Notes!$Z$1:INDIRECT("Notes!$AW$"&amp;MAX(Notes!$Y:$Y)),MATCH(PortfolioManagement!$B11,Notes!$AA$1:INDIRECT("Notes!$AA$"&amp;MAX(Notes!$Y:$Y)),0),MATCH(PortfolioManagement!E$2,Notes!$Z$1:$AW$1,0))</f>
        <v>40556</v>
      </c>
      <c r="F11" s="74" t="s">
        <v>20</v>
      </c>
      <c r="G11" s="74" t="s">
        <v>25</v>
      </c>
      <c r="H11" s="191">
        <f ca="1">INDEX(Notes!$Z$1:INDIRECT("Notes!$AW$"&amp;MAX(Notes!$Y:$Y)),MATCH(PortfolioManagement!$B11,Notes!$AA$1:INDIRECT("Notes!$AA$"&amp;MAX(Notes!$Y:$Y)),0),MATCH(PortfolioManagement!H$2,Notes!$Z$1:$AW$1,0))</f>
        <v>100</v>
      </c>
      <c r="I11" s="191">
        <f ca="1">INDEX(Notes!$Z$1:INDIRECT("Notes!$AW$"&amp;MAX(Notes!$Y:$Y)),MATCH(PortfolioManagement!$B11,Notes!$AA$1:INDIRECT("Notes!$AA$"&amp;MAX(Notes!$Y:$Y)),0),MATCH(PortfolioManagement!I$2,Notes!$Z$1:$AW$1,0))</f>
        <v>42541</v>
      </c>
      <c r="J11" s="240">
        <f ca="1">INDEX(Notes!$Z$1:INDIRECT("Notes!$AW$"&amp;MAX(Notes!$Y:$Y)),MATCH(PortfolioManagement!$B11,Notes!$AA$1:INDIRECT("Notes!$AA$"&amp;MAX(Notes!$Y:$Y)),0),MATCH(PortfolioManagement!J$2,Notes!$Z$1:$AW$1,0))</f>
        <v>0.23</v>
      </c>
      <c r="K11" s="193">
        <f ca="1">INDEX(Notes!$Z$1:INDIRECT("Notes!$AW$"&amp;MAX(Notes!$Y:$Y)),MATCH(PortfolioManagement!$B11,Notes!$AA$1:INDIRECT("Notes!$AA$"&amp;MAX(Notes!$Y:$Y)),0),MATCH(PortfolioManagement!K$2,Notes!$Z$1:$AW$1,0))</f>
        <v>2.4199999999999999E-2</v>
      </c>
      <c r="L11" s="170">
        <v>5.3E-3</v>
      </c>
      <c r="M11" s="197">
        <f ca="1">INDEX(Notes!$Z$1:INDIRECT("Notes!$AW$"&amp;MAX(Notes!$Y:$Y)),MATCH(PortfolioManagement!$B11,Notes!$AA$1:INDIRECT("Notes!$AA$"&amp;MAX(Notes!$Y:$Y)),0),MATCH(PortfolioManagement!M$2,Notes!$Z$1:$AW$1,0))*1000</f>
        <v>2741660800</v>
      </c>
      <c r="N11" s="191" t="str">
        <f ca="1">INDEX(Notes!$Z$1:INDIRECT("Notes!$AW$"&amp;MAX(Notes!$Y:$Y)),MATCH(PortfolioManagement!$B11,Notes!$AA$1:INDIRECT("Notes!$AA$"&amp;MAX(Notes!$Y:$Y)),0),MATCH(PortfolioManagement!N$2,Notes!$Z$1:$AW$1,0))</f>
        <v>A-</v>
      </c>
      <c r="O11" s="191" t="str">
        <f ca="1">INDEX(Notes!$Z$1:INDIRECT("Notes!$AW$"&amp;MAX(Notes!$Y:$Y)),MATCH(PortfolioManagement!$B11,Notes!$AA$1:INDIRECT("Notes!$AA$"&amp;MAX(Notes!$Y:$Y)),0),MATCH(PortfolioManagement!O$2,Notes!$Z$1:$AW$1,0))</f>
        <v>A+</v>
      </c>
      <c r="P11" s="191" t="str">
        <f ca="1">INDEX(Notes!$Z$1:INDIRECT("Notes!$AW$"&amp;MAX(Notes!$Y:$Y)),MATCH(PortfolioManagement!$B11,Notes!$AA$1:INDIRECT("Notes!$AA$"&amp;MAX(Notes!$Y:$Y)),0),MATCH(PortfolioManagement!P$2,Notes!$Z$1:$AW$1,0))</f>
        <v>A-</v>
      </c>
      <c r="Q11" s="191" t="str">
        <f ca="1">INDEX(Notes!$Z$1:INDIRECT("Notes!$AW$"&amp;MAX(Notes!$Y:$Y)),MATCH(PortfolioManagement!$B11,Notes!$AA$1:INDIRECT("Notes!$AA$"&amp;MAX(Notes!$Y:$Y)),0),MATCH(PortfolioManagement!Q$2,Notes!$Z$1:$AW$1,0))</f>
        <v>A</v>
      </c>
      <c r="R11" s="173" t="str">
        <f>Database!EP12</f>
        <v>SCHH</v>
      </c>
      <c r="S11" s="23">
        <f ca="1">INDEX(ETF_Parameters,MATCH(R11,Database!$EP$4:$EP$21,0),Avg_Annualized)</f>
        <v>0.21551898236435374</v>
      </c>
      <c r="T11" s="23">
        <f ca="1">INDEX(ETF_Parameters,MATCH(R11,Database!$EP$4:$EP$21,0),Geo_Annualized)</f>
        <v>0.19520018322515265</v>
      </c>
      <c r="U11" s="23">
        <f ca="1">INDEX(ETF_Parameters,MATCH(R11,Database!$EP$4:$EP$21,0),Annualized_Vol)</f>
        <v>0.1519160297545197</v>
      </c>
      <c r="V11" s="22">
        <f t="shared" ca="1" si="0"/>
        <v>1.284921568451832</v>
      </c>
      <c r="X11" s="174" t="str">
        <f>Table1[[#This Row],[ETF]]</f>
        <v>SCHH</v>
      </c>
      <c r="Y11" s="26">
        <f>CORREL(INDEX(Universe,MATCH($Y$2,Date_Range,-1),MATCH(Y$3,ETFs,0)):(INDEX(Universe,MATCH($Z$2,Date_Range,-1),MATCH(Y$3,ETFs,0))),(INDEX(Universe,MATCH($Y$2,Date_Range,-1),MATCH($X11,ETFs,0)):(INDEX(Universe,MATCH($Z$2,Date_Range,-1),MATCH($X11,ETFs,0)))))</f>
        <v>0.42927896747277883</v>
      </c>
      <c r="Z11" s="26">
        <f>CORREL(INDEX(Universe,MATCH($Y$2,Date_Range,-1),MATCH(Z$3,ETFs,0)):(INDEX(Universe,MATCH($Z$2,Date_Range,-1),MATCH(Z$3,ETFs,0))),(INDEX(Universe,MATCH($Y$2,Date_Range,-1),MATCH($X11,ETFs,0)):(INDEX(Universe,MATCH($Z$2,Date_Range,-1),MATCH($X11,ETFs,0)))))</f>
        <v>5.1715194053914497E-2</v>
      </c>
      <c r="AA11" s="26">
        <f>CORREL(INDEX(Universe,MATCH($Y$2,Date_Range,-1),MATCH(AA$3,ETFs,0)):(INDEX(Universe,MATCH($Z$2,Date_Range,-1),MATCH(AA$3,ETFs,0))),(INDEX(Universe,MATCH($Y$2,Date_Range,-1),MATCH($X11,ETFs,0)):(INDEX(Universe,MATCH($Z$2,Date_Range,-1),MATCH($X11,ETFs,0)))))</f>
        <v>0.20327154997900621</v>
      </c>
      <c r="AB11" s="26">
        <f>CORREL(INDEX(Universe,MATCH($Y$2,Date_Range,-1),MATCH(AB$3,ETFs,0)):(INDEX(Universe,MATCH($Z$2,Date_Range,-1),MATCH(AB$3,ETFs,0))),(INDEX(Universe,MATCH($Y$2,Date_Range,-1),MATCH($X11,ETFs,0)):(INDEX(Universe,MATCH($Z$2,Date_Range,-1),MATCH($X11,ETFs,0)))))</f>
        <v>7.8521281501276505E-2</v>
      </c>
      <c r="AC11" s="26">
        <f>CORREL(INDEX(Universe,MATCH($Y$2,Date_Range,-1),MATCH(AC$3,ETFs,0)):(INDEX(Universe,MATCH($Z$2,Date_Range,-1),MATCH(AC$3,ETFs,0))),(INDEX(Universe,MATCH($Y$2,Date_Range,-1),MATCH($X11,ETFs,0)):(INDEX(Universe,MATCH($Z$2,Date_Range,-1),MATCH($X11,ETFs,0)))))</f>
        <v>0.58342374556655496</v>
      </c>
      <c r="AD11" s="26">
        <f>CORREL(INDEX(Universe,MATCH($Y$2,Date_Range,-1),MATCH(AD$3,ETFs,0)):(INDEX(Universe,MATCH($Z$2,Date_Range,-1),MATCH(AD$3,ETFs,0))),(INDEX(Universe,MATCH($Y$2,Date_Range,-1),MATCH($X11,ETFs,0)):(INDEX(Universe,MATCH($Z$2,Date_Range,-1),MATCH($X11,ETFs,0)))))</f>
        <v>0.54870717982392847</v>
      </c>
      <c r="AE11" s="26">
        <f>CORREL(INDEX(Universe,MATCH($Y$2,Date_Range,-1),MATCH(AE$3,ETFs,0)):(INDEX(Universe,MATCH($Z$2,Date_Range,-1),MATCH(AE$3,ETFs,0))),(INDEX(Universe,MATCH($Y$2,Date_Range,-1),MATCH($X11,ETFs,0)):(INDEX(Universe,MATCH($Z$2,Date_Range,-1),MATCH($X11,ETFs,0)))))</f>
        <v>0.64694486465516554</v>
      </c>
      <c r="AF11" s="26">
        <f>CORREL(INDEX(Universe,MATCH($Y$2,Date_Range,-1),MATCH(AF$3,ETFs,0)):(INDEX(Universe,MATCH($Z$2,Date_Range,-1),MATCH(AF$3,ETFs,0))),(INDEX(Universe,MATCH($Y$2,Date_Range,-1),MATCH($X11,ETFs,0)):(INDEX(Universe,MATCH($Z$2,Date_Range,-1),MATCH($X11,ETFs,0)))))</f>
        <v>0.99999999999999989</v>
      </c>
      <c r="AG11" s="26">
        <f>CORREL(INDEX(Universe,MATCH($Y$2,Date_Range,-1),MATCH(AG$3,ETFs,0)):(INDEX(Universe,MATCH($Z$2,Date_Range,-1),MATCH(AG$3,ETFs,0))),(INDEX(Universe,MATCH($Y$2,Date_Range,-1),MATCH($X11,ETFs,0)):(INDEX(Universe,MATCH($Z$2,Date_Range,-1),MATCH($X11,ETFs,0)))))</f>
        <v>0.63686248885864483</v>
      </c>
      <c r="AH11" s="26">
        <f>CORREL(INDEX(Universe,MATCH($Y$2,Date_Range,-1),MATCH(AH$3,ETFs,0)):(INDEX(Universe,MATCH($Z$2,Date_Range,-1),MATCH(AH$3,ETFs,0))),(INDEX(Universe,MATCH($Y$2,Date_Range,-1),MATCH($X11,ETFs,0)):(INDEX(Universe,MATCH($Z$2,Date_Range,-1),MATCH($X11,ETFs,0)))))</f>
        <v>0.64357030505419122</v>
      </c>
      <c r="AI11" s="26">
        <f>CORREL(INDEX(Universe,MATCH($Y$2,Date_Range,-1),MATCH(AI$3,ETFs,0)):(INDEX(Universe,MATCH($Z$2,Date_Range,-1),MATCH(AI$3,ETFs,0))),(INDEX(Universe,MATCH($Y$2,Date_Range,-1),MATCH($X11,ETFs,0)):(INDEX(Universe,MATCH($Z$2,Date_Range,-1),MATCH($X11,ETFs,0)))))</f>
        <v>0.530837765980817</v>
      </c>
      <c r="AJ11" s="26">
        <f ca="1">CORREL(INDEX(Universe,MATCH($Y$2,Date_Range,-1),MATCH(AJ$3,ETFs,0)):(INDEX(Universe,MATCH($E$15,Date_Range,-1),MATCH(AJ$3,ETFs,0))),(INDEX(Universe,MATCH($Y$2,Date_Range,-1),MATCH($X11,ETFs,0)):(INDEX(Universe,MATCH($E$15,Date_Range,-1),MATCH($X11,ETFs,0)))))</f>
        <v>0.35523574043839667</v>
      </c>
      <c r="AK11" s="26">
        <f>CORREL(INDEX(Universe,MATCH($Y$2,Date_Range,-1),MATCH(AK$3,ETFs,0)):(INDEX(Universe,MATCH($Z$2,Date_Range,-1),MATCH(AK$3,ETFs,0))),(INDEX(Universe,MATCH($Y$2,Date_Range,-1),MATCH($X11,ETFs,0)):(INDEX(Universe,MATCH($Z$2,Date_Range,-1),MATCH($X11,ETFs,0)))))</f>
        <v>0.59665526534810265</v>
      </c>
      <c r="AL11" s="26">
        <f>CORREL(INDEX(Universe,MATCH($Y$2,Date_Range,-1),MATCH(AL$3,ETFs,0)):(INDEX(Universe,MATCH($Z$2,Date_Range,-1),MATCH(AL$3,ETFs,0))),(INDEX(Universe,MATCH($Y$2,Date_Range,-1),MATCH($X11,ETFs,0)):(INDEX(Universe,MATCH($Z$2,Date_Range,-1),MATCH($X11,ETFs,0)))))</f>
        <v>0.16400936714390657</v>
      </c>
      <c r="AM11" s="26">
        <f>CORREL(INDEX(Universe,MATCH($Y$2,Date_Range,-1),MATCH(AM$3,ETFs,0)):(INDEX(Universe,MATCH($Z$2,Date_Range,-1),MATCH(AM$3,ETFs,0))),(INDEX(Universe,MATCH($Y$2,Date_Range,-1),MATCH($X11,ETFs,0)):(INDEX(Universe,MATCH($Z$2,Date_Range,-1),MATCH($X11,ETFs,0)))))</f>
        <v>1.0615344582115228E-2</v>
      </c>
      <c r="AN11" s="26">
        <f>CORREL(INDEX(Universe,MATCH($Y$2,Date_Range,-1),MATCH(AN$3,ETFs,0)):(INDEX(Universe,MATCH($Z$2,Date_Range,-1),MATCH(AN$3,ETFs,0))),(INDEX(Universe,MATCH($Y$2,Date_Range,-1),MATCH($X11,ETFs,0)):(INDEX(Universe,MATCH($Z$2,Date_Range,-1),MATCH($X11,ETFs,0)))))</f>
        <v>6.6689178048779829E-2</v>
      </c>
      <c r="AO11" s="32">
        <f>CORREL(INDEX(Universe,MATCH($Y$2,Date_Range,-1),MATCH(AO$3,ETFs,0)):(INDEX(Universe,MATCH($Z$2,Date_Range,-1),MATCH(AO$3,ETFs,0))),(INDEX(Universe,MATCH($Y$2,Date_Range,-1),MATCH($X11,ETFs,0)):(INDEX(Universe,MATCH($Z$2,Date_Range,-1),MATCH($X11,ETFs,0)))))</f>
        <v>2.4790285873692246E-2</v>
      </c>
      <c r="AP11" s="20"/>
      <c r="AQ11" s="185">
        <v>8</v>
      </c>
      <c r="AR11" s="174" t="str">
        <f t="shared" si="1"/>
        <v>SCHH</v>
      </c>
      <c r="AS11" s="174">
        <f ca="1">IF($AS$3="GM Annualized",INDEX(ETF_Parameters,MATCH(AR11,Database!$EP$4:$EP$21,0),Geo_Annualized),INDEX(ETF_Parameters,MATCH(AR11,Database!$EP$4:$EP$21,0),Avg_Annualized))</f>
        <v>0.19520018322515265</v>
      </c>
      <c r="AT11" s="174">
        <f ca="1">INDEX(ETF_Parameters,MATCH(AR11,Database!$EP$4:$EP$21,0),Annualized_Vol)</f>
        <v>0.1519160297545197</v>
      </c>
      <c r="AU11" s="174">
        <f ca="1">((AW11^2)*(AT11^2))+INDEX(PortfolioManagement!$X$66:$AO$86,MATCH("Net Sum",PortfolioManagement!$X$66:$X$86,0),MATCH(AR11,PortfolioManagement!$X$66:$AO$66,0))</f>
        <v>4.5162922722409983E-4</v>
      </c>
      <c r="AV11" s="174">
        <f t="shared" si="2"/>
        <v>6.25E-2</v>
      </c>
      <c r="AW11" s="54">
        <v>0.13936170212765583</v>
      </c>
      <c r="AX11" s="174">
        <f t="shared" si="3"/>
        <v>0.12574029153175015</v>
      </c>
      <c r="AY11" s="174" t="str">
        <f t="shared" si="4"/>
        <v>Alternative Investments</v>
      </c>
      <c r="AZ11" s="174" t="str">
        <f t="shared" si="5"/>
        <v>Real Estate</v>
      </c>
      <c r="BA11" s="56">
        <v>0</v>
      </c>
      <c r="BB11" s="56">
        <f>IF(Risk_Tolerance&lt;=INDEX(ETF_Parameters,MATCH(AR11,Database!$EP$4:$EP$21,0),Risk_LowerBound),0,0.25)</f>
        <v>0</v>
      </c>
      <c r="BC11" s="56">
        <f>IF(Risk_Tolerance&gt;=INDEX(ETF_Parameters,MATCH(AR11,Database!$EP$4:$EP$21,0),Risk_Upperbound),0,0.25)</f>
        <v>0.25</v>
      </c>
      <c r="BD11" s="55">
        <f ca="1">((AX11^2)*(AT11^2))+INDEX(PortfolioManagement!$X$66:$AN$86,MATCH("Net Sum",PortfolioManagement!$X$66:$X$86,0),MATCH(AR11,PortfolioManagement!$X$66:$AN$66,0))</f>
        <v>3.6829137921872264E-4</v>
      </c>
      <c r="BQ11" s="154"/>
      <c r="BR11" s="276"/>
    </row>
    <row r="12" spans="1:96">
      <c r="A12" s="184">
        <v>10</v>
      </c>
      <c r="B12" s="199" t="s">
        <v>1072</v>
      </c>
      <c r="C12" s="192" t="str">
        <f ca="1">INDEX(Notes!$Z$1:INDIRECT("Notes!$AW$"&amp;MAX(Notes!$Y:$Y)),MATCH(PortfolioManagement!$B12,Notes!$AA$1:INDIRECT("Notes!$AA$"&amp;MAX(Notes!$Y:$Y)),0),MATCH(PortfolioManagement!C$2,Notes!$Z$1:$AW$1,0))</f>
        <v>Schwab U.S. Mid-Cap ETF</v>
      </c>
      <c r="D12" s="194">
        <f ca="1">INDEX(Notes!$Z$1:INDIRECT("Notes!$AW$"&amp;MAX(Notes!$Y:$Y)),MATCH(PortfolioManagement!$B12,Notes!$AA$1:INDIRECT("Notes!$AA$"&amp;MAX(Notes!$Y:$Y)),0),MATCH(PortfolioManagement!D$2,Notes!$Z$1:$AW$1,0))</f>
        <v>6.9999999999999999E-4</v>
      </c>
      <c r="E12" s="196">
        <f ca="1">INDEX(Notes!$Z$1:INDIRECT("Notes!$AW$"&amp;MAX(Notes!$Y:$Y)),MATCH(PortfolioManagement!$B12,Notes!$AA$1:INDIRECT("Notes!$AA$"&amp;MAX(Notes!$Y:$Y)),0),MATCH(PortfolioManagement!E$2,Notes!$Z$1:$AW$1,0))</f>
        <v>40556</v>
      </c>
      <c r="F12" s="24" t="s">
        <v>14</v>
      </c>
      <c r="G12" s="24" t="s">
        <v>34</v>
      </c>
      <c r="H12" s="192">
        <f ca="1">INDEX(Notes!$Z$1:INDIRECT("Notes!$AW$"&amp;MAX(Notes!$Y:$Y)),MATCH(PortfolioManagement!$B12,Notes!$AA$1:INDIRECT("Notes!$AA$"&amp;MAX(Notes!$Y:$Y)),0),MATCH(PortfolioManagement!H$2,Notes!$Z$1:$AW$1,0))</f>
        <v>487</v>
      </c>
      <c r="I12" s="192">
        <f ca="1">INDEX(Notes!$Z$1:INDIRECT("Notes!$AW$"&amp;MAX(Notes!$Y:$Y)),MATCH(PortfolioManagement!$B12,Notes!$AA$1:INDIRECT("Notes!$AA$"&amp;MAX(Notes!$Y:$Y)),0),MATCH(PortfolioManagement!I$2,Notes!$Z$1:$AW$1,0))</f>
        <v>42541</v>
      </c>
      <c r="J12" s="241">
        <f ca="1">INDEX(Notes!$Z$1:INDIRECT("Notes!$AW$"&amp;MAX(Notes!$Y:$Y)),MATCH(PortfolioManagement!$B12,Notes!$AA$1:INDIRECT("Notes!$AA$"&amp;MAX(Notes!$Y:$Y)),0),MATCH(PortfolioManagement!J$2,Notes!$Z$1:$AW$1,0))</f>
        <v>0.1</v>
      </c>
      <c r="K12" s="194">
        <f ca="1">INDEX(Notes!$Z$1:INDIRECT("Notes!$AW$"&amp;MAX(Notes!$Y:$Y)),MATCH(PortfolioManagement!$B12,Notes!$AA$1:INDIRECT("Notes!$AA$"&amp;MAX(Notes!$Y:$Y)),0),MATCH(PortfolioManagement!K$2,Notes!$Z$1:$AW$1,0))</f>
        <v>1.44E-2</v>
      </c>
      <c r="L12" s="169">
        <v>1.0800000000000001E-2</v>
      </c>
      <c r="M12" s="198">
        <f ca="1">INDEX(Notes!$Z$1:INDIRECT("Notes!$AW$"&amp;MAX(Notes!$Y:$Y)),MATCH(PortfolioManagement!$B12,Notes!$AA$1:INDIRECT("Notes!$AA$"&amp;MAX(Notes!$Y:$Y)),0),MATCH(PortfolioManagement!M$2,Notes!$Z$1:$AW$1,0))*1000</f>
        <v>2484558000</v>
      </c>
      <c r="N12" s="192" t="str">
        <f ca="1">INDEX(Notes!$Z$1:INDIRECT("Notes!$AW$"&amp;MAX(Notes!$Y:$Y)),MATCH(PortfolioManagement!$B12,Notes!$AA$1:INDIRECT("Notes!$AA$"&amp;MAX(Notes!$Y:$Y)),0),MATCH(PortfolioManagement!N$2,Notes!$Z$1:$AW$1,0))</f>
        <v>A-</v>
      </c>
      <c r="O12" s="192" t="str">
        <f ca="1">INDEX(Notes!$Z$1:INDIRECT("Notes!$AW$"&amp;MAX(Notes!$Y:$Y)),MATCH(PortfolioManagement!$B12,Notes!$AA$1:INDIRECT("Notes!$AA$"&amp;MAX(Notes!$Y:$Y)),0),MATCH(PortfolioManagement!O$2,Notes!$Z$1:$AW$1,0))</f>
        <v>A+</v>
      </c>
      <c r="P12" s="192" t="str">
        <f ca="1">INDEX(Notes!$Z$1:INDIRECT("Notes!$AW$"&amp;MAX(Notes!$Y:$Y)),MATCH(PortfolioManagement!$B12,Notes!$AA$1:INDIRECT("Notes!$AA$"&amp;MAX(Notes!$Y:$Y)),0),MATCH(PortfolioManagement!P$2,Notes!$Z$1:$AW$1,0))</f>
        <v>C+</v>
      </c>
      <c r="Q12" s="192" t="str">
        <f ca="1">INDEX(Notes!$Z$1:INDIRECT("Notes!$AW$"&amp;MAX(Notes!$Y:$Y)),MATCH(PortfolioManagement!$B12,Notes!$AA$1:INDIRECT("Notes!$AA$"&amp;MAX(Notes!$Y:$Y)),0),MATCH(PortfolioManagement!Q$2,Notes!$Z$1:$AW$1,0))</f>
        <v>A</v>
      </c>
      <c r="R12" s="173" t="str">
        <f>Database!EP13</f>
        <v>SCHM</v>
      </c>
      <c r="S12" s="23">
        <f ca="1">INDEX(ETF_Parameters,MATCH(R12,Database!$EP$4:$EP$21,0),Avg_Annualized)</f>
        <v>0.15008703161476311</v>
      </c>
      <c r="T12" s="23">
        <f ca="1">INDEX(ETF_Parameters,MATCH(R12,Database!$EP$4:$EP$21,0),Geo_Annualized)</f>
        <v>0.1329190686659758</v>
      </c>
      <c r="U12" s="23">
        <f ca="1">INDEX(ETF_Parameters,MATCH(R12,Database!$EP$4:$EP$21,0),Annualized_Vol)</f>
        <v>0.14347226190122295</v>
      </c>
      <c r="V12" s="22">
        <f t="shared" ca="1" si="0"/>
        <v>0.92644436565367072</v>
      </c>
      <c r="X12" s="173" t="str">
        <f>Table1[[#This Row],[ETF]]</f>
        <v>SCHM</v>
      </c>
      <c r="Y12" s="25">
        <f>CORREL(INDEX(Universe,MATCH($Y$2,Date_Range,-1),MATCH(Y$3,ETFs,0)):(INDEX(Universe,MATCH($Z$2,Date_Range,-1),MATCH(Y$3,ETFs,0))),(INDEX(Universe,MATCH($Y$2,Date_Range,-1),MATCH($X12,ETFs,0)):(INDEX(Universe,MATCH($Z$2,Date_Range,-1),MATCH($X12,ETFs,0)))))</f>
        <v>0.43669563723845983</v>
      </c>
      <c r="Z12" s="25">
        <f>CORREL(INDEX(Universe,MATCH($Y$2,Date_Range,-1),MATCH(Z$3,ETFs,0)):(INDEX(Universe,MATCH($Z$2,Date_Range,-1),MATCH(Z$3,ETFs,0))),(INDEX(Universe,MATCH($Y$2,Date_Range,-1),MATCH($X12,ETFs,0)):(INDEX(Universe,MATCH($Z$2,Date_Range,-1),MATCH($X12,ETFs,0)))))</f>
        <v>-0.14223199528693203</v>
      </c>
      <c r="AA12" s="25">
        <f>CORREL(INDEX(Universe,MATCH($Y$2,Date_Range,-1),MATCH(AA$3,ETFs,0)):(INDEX(Universe,MATCH($Z$2,Date_Range,-1),MATCH(AA$3,ETFs,0))),(INDEX(Universe,MATCH($Y$2,Date_Range,-1),MATCH($X12,ETFs,0)):(INDEX(Universe,MATCH($Z$2,Date_Range,-1),MATCH($X12,ETFs,0)))))</f>
        <v>-0.11547207211452558</v>
      </c>
      <c r="AB12" s="25">
        <f>CORREL(INDEX(Universe,MATCH($Y$2,Date_Range,-1),MATCH(AB$3,ETFs,0)):(INDEX(Universe,MATCH($Z$2,Date_Range,-1),MATCH(AB$3,ETFs,0))),(INDEX(Universe,MATCH($Y$2,Date_Range,-1),MATCH($X12,ETFs,0)):(INDEX(Universe,MATCH($Z$2,Date_Range,-1),MATCH($X12,ETFs,0)))))</f>
        <v>-0.25772914923649615</v>
      </c>
      <c r="AC12" s="25">
        <f>CORREL(INDEX(Universe,MATCH($Y$2,Date_Range,-1),MATCH(AC$3,ETFs,0)):(INDEX(Universe,MATCH($Z$2,Date_Range,-1),MATCH(AC$3,ETFs,0))),(INDEX(Universe,MATCH($Y$2,Date_Range,-1),MATCH($X12,ETFs,0)):(INDEX(Universe,MATCH($Z$2,Date_Range,-1),MATCH($X12,ETFs,0)))))</f>
        <v>0.96977796542942241</v>
      </c>
      <c r="AD12" s="25">
        <f>CORREL(INDEX(Universe,MATCH($Y$2,Date_Range,-1),MATCH(AD$3,ETFs,0)):(INDEX(Universe,MATCH($Z$2,Date_Range,-1),MATCH(AD$3,ETFs,0))),(INDEX(Universe,MATCH($Y$2,Date_Range,-1),MATCH($X12,ETFs,0)):(INDEX(Universe,MATCH($Z$2,Date_Range,-1),MATCH($X12,ETFs,0)))))</f>
        <v>0.81855830806190477</v>
      </c>
      <c r="AE12" s="25">
        <f>CORREL(INDEX(Universe,MATCH($Y$2,Date_Range,-1),MATCH(AE$3,ETFs,0)):(INDEX(Universe,MATCH($Z$2,Date_Range,-1),MATCH(AE$3,ETFs,0))),(INDEX(Universe,MATCH($Y$2,Date_Range,-1),MATCH($X12,ETFs,0)):(INDEX(Universe,MATCH($Z$2,Date_Range,-1),MATCH($X12,ETFs,0)))))</f>
        <v>0.91009954342244825</v>
      </c>
      <c r="AF12" s="25">
        <f>CORREL(INDEX(Universe,MATCH($Y$2,Date_Range,-1),MATCH(AF$3,ETFs,0)):(INDEX(Universe,MATCH($Z$2,Date_Range,-1),MATCH(AF$3,ETFs,0))),(INDEX(Universe,MATCH($Y$2,Date_Range,-1),MATCH($X12,ETFs,0)):(INDEX(Universe,MATCH($Z$2,Date_Range,-1),MATCH($X12,ETFs,0)))))</f>
        <v>0.63686248885864483</v>
      </c>
      <c r="AG12" s="25">
        <f>CORREL(INDEX(Universe,MATCH($Y$2,Date_Range,-1),MATCH(AG$3,ETFs,0)):(INDEX(Universe,MATCH($Z$2,Date_Range,-1),MATCH(AG$3,ETFs,0))),(INDEX(Universe,MATCH($Y$2,Date_Range,-1),MATCH($X12,ETFs,0)):(INDEX(Universe,MATCH($Z$2,Date_Range,-1),MATCH($X12,ETFs,0)))))</f>
        <v>0.99999999999999989</v>
      </c>
      <c r="AH12" s="25">
        <f>CORREL(INDEX(Universe,MATCH($Y$2,Date_Range,-1),MATCH(AH$3,ETFs,0)):(INDEX(Universe,MATCH($Z$2,Date_Range,-1),MATCH(AH$3,ETFs,0))),(INDEX(Universe,MATCH($Y$2,Date_Range,-1),MATCH($X12,ETFs,0)):(INDEX(Universe,MATCH($Z$2,Date_Range,-1),MATCH($X12,ETFs,0)))))</f>
        <v>0.95508732325809975</v>
      </c>
      <c r="AI12" s="25">
        <f>CORREL(INDEX(Universe,MATCH($Y$2,Date_Range,-1),MATCH(AI$3,ETFs,0)):(INDEX(Universe,MATCH($Z$2,Date_Range,-1),MATCH(AI$3,ETFs,0))),(INDEX(Universe,MATCH($Y$2,Date_Range,-1),MATCH($X12,ETFs,0)):(INDEX(Universe,MATCH($Z$2,Date_Range,-1),MATCH($X12,ETFs,0)))))</f>
        <v>0.74529893975676087</v>
      </c>
      <c r="AJ12" s="25">
        <f ca="1">CORREL(INDEX(Universe,MATCH($Y$2,Date_Range,-1),MATCH(AJ$3,ETFs,0)):(INDEX(Universe,MATCH($E$15,Date_Range,-1),MATCH(AJ$3,ETFs,0))),(INDEX(Universe,MATCH($Y$2,Date_Range,-1),MATCH($X12,ETFs,0)):(INDEX(Universe,MATCH($E$15,Date_Range,-1),MATCH($X12,ETFs,0)))))</f>
        <v>0.7270173052102058</v>
      </c>
      <c r="AK12" s="25">
        <f>CORREL(INDEX(Universe,MATCH($Y$2,Date_Range,-1),MATCH(AK$3,ETFs,0)):(INDEX(Universe,MATCH($Z$2,Date_Range,-1),MATCH(AK$3,ETFs,0))),(INDEX(Universe,MATCH($Y$2,Date_Range,-1),MATCH($X12,ETFs,0)):(INDEX(Universe,MATCH($Z$2,Date_Range,-1),MATCH($X12,ETFs,0)))))</f>
        <v>0.76872843485143849</v>
      </c>
      <c r="AL12" s="25">
        <f>CORREL(INDEX(Universe,MATCH($Y$2,Date_Range,-1),MATCH(AL$3,ETFs,0)):(INDEX(Universe,MATCH($Z$2,Date_Range,-1),MATCH(AL$3,ETFs,0))),(INDEX(Universe,MATCH($Y$2,Date_Range,-1),MATCH($X12,ETFs,0)):(INDEX(Universe,MATCH($Z$2,Date_Range,-1),MATCH($X12,ETFs,0)))))</f>
        <v>1.2803042974040297E-2</v>
      </c>
      <c r="AM12" s="25">
        <f>CORREL(INDEX(Universe,MATCH($Y$2,Date_Range,-1),MATCH(AM$3,ETFs,0)):(INDEX(Universe,MATCH($Z$2,Date_Range,-1),MATCH(AM$3,ETFs,0))),(INDEX(Universe,MATCH($Y$2,Date_Range,-1),MATCH($X12,ETFs,0)):(INDEX(Universe,MATCH($Z$2,Date_Range,-1),MATCH($X12,ETFs,0)))))</f>
        <v>-0.36951253376703336</v>
      </c>
      <c r="AN12" s="25">
        <f>CORREL(INDEX(Universe,MATCH($Y$2,Date_Range,-1),MATCH(AN$3,ETFs,0)):(INDEX(Universe,MATCH($Z$2,Date_Range,-1),MATCH(AN$3,ETFs,0))),(INDEX(Universe,MATCH($Y$2,Date_Range,-1),MATCH($X12,ETFs,0)):(INDEX(Universe,MATCH($Z$2,Date_Range,-1),MATCH($X12,ETFs,0)))))</f>
        <v>-0.30038493269958566</v>
      </c>
      <c r="AO12" s="32">
        <f>CORREL(INDEX(Universe,MATCH($Y$2,Date_Range,-1),MATCH(AO$3,ETFs,0)):(INDEX(Universe,MATCH($Z$2,Date_Range,-1),MATCH(AO$3,ETFs,0))),(INDEX(Universe,MATCH($Y$2,Date_Range,-1),MATCH($X12,ETFs,0)):(INDEX(Universe,MATCH($Z$2,Date_Range,-1),MATCH($X12,ETFs,0)))))</f>
        <v>2.0681891828832306E-2</v>
      </c>
      <c r="AP12" s="20"/>
      <c r="AQ12" s="184">
        <v>9</v>
      </c>
      <c r="AR12" s="173" t="str">
        <f t="shared" si="1"/>
        <v>SCHM</v>
      </c>
      <c r="AS12" s="173">
        <f ca="1">IF($AS$3="GM Annualized",INDEX(ETF_Parameters,MATCH(AR12,Database!$EP$4:$EP$21,0),Geo_Annualized),INDEX(ETF_Parameters,MATCH(AR12,Database!$EP$4:$EP$21,0),Avg_Annualized))</f>
        <v>0.1329190686659758</v>
      </c>
      <c r="AT12" s="173">
        <f ca="1">INDEX(ETF_Parameters,MATCH(AR12,Database!$EP$4:$EP$21,0),Annualized_Vol)</f>
        <v>0.14347226190122295</v>
      </c>
      <c r="AU12" s="173">
        <f ca="1">((AW12^2)*(AT12^2))+INDEX(PortfolioManagement!$X$66:$AO$86,MATCH("Net Sum",PortfolioManagement!$X$66:$X$86,0),MATCH(AR12,PortfolioManagement!$X$66:$AO$66,0))</f>
        <v>1.0356847997768075E-3</v>
      </c>
      <c r="AV12" s="173">
        <f t="shared" si="2"/>
        <v>6.25E-2</v>
      </c>
      <c r="AW12" s="54">
        <v>0.22377615732276399</v>
      </c>
      <c r="AX12" s="173">
        <f t="shared" si="3"/>
        <v>0.20190395804612743</v>
      </c>
      <c r="AY12" s="173" t="str">
        <f t="shared" si="4"/>
        <v>Equities</v>
      </c>
      <c r="AZ12" s="173" t="str">
        <f t="shared" si="5"/>
        <v>US Equities</v>
      </c>
      <c r="BA12" s="68">
        <v>0</v>
      </c>
      <c r="BB12" s="68">
        <f>IF(Risk_Tolerance&lt;=INDEX(ETF_Parameters,MATCH(AR12,Database!$EP$4:$EP$21,0),Risk_LowerBound),0,0.25)</f>
        <v>0</v>
      </c>
      <c r="BC12" s="68">
        <f>IF(Risk_Tolerance&gt;=INDEX(ETF_Parameters,MATCH(AR12,Database!$EP$4:$EP$21,0),Risk_Upperbound),0,0.25)</f>
        <v>0.25</v>
      </c>
      <c r="BD12" s="67">
        <f ca="1">((AX12^2)*(AT12^2))+INDEX(PortfolioManagement!$X$66:$AN$86,MATCH("Net Sum",PortfolioManagement!$X$66:$X$86,0),MATCH(AR12,PortfolioManagement!$X$66:$AN$66,0))</f>
        <v>8.4403352686812172E-4</v>
      </c>
      <c r="BQ12" s="154"/>
      <c r="BR12" s="276"/>
    </row>
    <row r="13" spans="1:96">
      <c r="A13" s="185">
        <v>11</v>
      </c>
      <c r="B13" s="199" t="s">
        <v>1183</v>
      </c>
      <c r="C13" s="191" t="str">
        <f ca="1">INDEX(Notes!$Z$1:INDIRECT("Notes!$AW$"&amp;MAX(Notes!$Y:$Y)),MATCH(PortfolioManagement!$B13,Notes!$AA$1:INDIRECT("Notes!$AA$"&amp;MAX(Notes!$Y:$Y)),0),MATCH(PortfolioManagement!C$2,Notes!$Z$1:$AW$1,0))</f>
        <v>Schwab U.S. Large-Cap ETF</v>
      </c>
      <c r="D13" s="193">
        <f ca="1">INDEX(Notes!$Z$1:INDIRECT("Notes!$AW$"&amp;MAX(Notes!$Y:$Y)),MATCH(PortfolioManagement!$B13,Notes!$AA$1:INDIRECT("Notes!$AA$"&amp;MAX(Notes!$Y:$Y)),0),MATCH(PortfolioManagement!D$2,Notes!$Z$1:$AW$1,0))</f>
        <v>4.0000000000000002E-4</v>
      </c>
      <c r="E13" s="195">
        <f ca="1">INDEX(Notes!$Z$1:INDIRECT("Notes!$AW$"&amp;MAX(Notes!$Y:$Y)),MATCH(PortfolioManagement!$B13,Notes!$AA$1:INDIRECT("Notes!$AA$"&amp;MAX(Notes!$Y:$Y)),0),MATCH(PortfolioManagement!E$2,Notes!$Z$1:$AW$1,0))</f>
        <v>40120</v>
      </c>
      <c r="F13" s="24" t="s">
        <v>14</v>
      </c>
      <c r="G13" s="24" t="s">
        <v>34</v>
      </c>
      <c r="H13" s="191">
        <f ca="1">INDEX(Notes!$Z$1:INDIRECT("Notes!$AW$"&amp;MAX(Notes!$Y:$Y)),MATCH(PortfolioManagement!$B13,Notes!$AA$1:INDIRECT("Notes!$AA$"&amp;MAX(Notes!$Y:$Y)),0),MATCH(PortfolioManagement!H$2,Notes!$Z$1:$AW$1,0))</f>
        <v>745</v>
      </c>
      <c r="I13" s="191">
        <f ca="1">INDEX(Notes!$Z$1:INDIRECT("Notes!$AW$"&amp;MAX(Notes!$Y:$Y)),MATCH(PortfolioManagement!$B13,Notes!$AA$1:INDIRECT("Notes!$AA$"&amp;MAX(Notes!$Y:$Y)),0),MATCH(PortfolioManagement!I$2,Notes!$Z$1:$AW$1,0))</f>
        <v>42541</v>
      </c>
      <c r="J13" s="240">
        <f ca="1">INDEX(Notes!$Z$1:INDIRECT("Notes!$AW$"&amp;MAX(Notes!$Y:$Y)),MATCH(PortfolioManagement!$B13,Notes!$AA$1:INDIRECT("Notes!$AA$"&amp;MAX(Notes!$Y:$Y)),0),MATCH(PortfolioManagement!J$2,Notes!$Z$1:$AW$1,0))</f>
        <v>0.24</v>
      </c>
      <c r="K13" s="193">
        <f ca="1">INDEX(Notes!$Z$1:INDIRECT("Notes!$AW$"&amp;MAX(Notes!$Y:$Y)),MATCH(PortfolioManagement!$B13,Notes!$AA$1:INDIRECT("Notes!$AA$"&amp;MAX(Notes!$Y:$Y)),0),MATCH(PortfolioManagement!K$2,Notes!$Z$1:$AW$1,0))</f>
        <v>1.9400000000000001E-2</v>
      </c>
      <c r="L13" s="169">
        <v>1.0999999999999999E-2</v>
      </c>
      <c r="M13" s="197">
        <f ca="1">INDEX(Notes!$Z$1:INDIRECT("Notes!$AW$"&amp;MAX(Notes!$Y:$Y)),MATCH(PortfolioManagement!$B13,Notes!$AA$1:INDIRECT("Notes!$AA$"&amp;MAX(Notes!$Y:$Y)),0),MATCH(PortfolioManagement!M$2,Notes!$Z$1:$AW$1,0))*1000</f>
        <v>6138212400</v>
      </c>
      <c r="N13" s="191" t="str">
        <f ca="1">INDEX(Notes!$Z$1:INDIRECT("Notes!$AW$"&amp;MAX(Notes!$Y:$Y)),MATCH(PortfolioManagement!$B13,Notes!$AA$1:INDIRECT("Notes!$AA$"&amp;MAX(Notes!$Y:$Y)),0),MATCH(PortfolioManagement!N$2,Notes!$Z$1:$AW$1,0))</f>
        <v>A</v>
      </c>
      <c r="O13" s="191" t="str">
        <f ca="1">INDEX(Notes!$Z$1:INDIRECT("Notes!$AW$"&amp;MAX(Notes!$Y:$Y)),MATCH(PortfolioManagement!$B13,Notes!$AA$1:INDIRECT("Notes!$AA$"&amp;MAX(Notes!$Y:$Y)),0),MATCH(PortfolioManagement!O$2,Notes!$Z$1:$AW$1,0))</f>
        <v>A+</v>
      </c>
      <c r="P13" s="191" t="str">
        <f ca="1">INDEX(Notes!$Z$1:INDIRECT("Notes!$AW$"&amp;MAX(Notes!$Y:$Y)),MATCH(PortfolioManagement!$B13,Notes!$AA$1:INDIRECT("Notes!$AA$"&amp;MAX(Notes!$Y:$Y)),0),MATCH(PortfolioManagement!P$2,Notes!$Z$1:$AW$1,0))</f>
        <v>B+</v>
      </c>
      <c r="Q13" s="191" t="str">
        <f ca="1">INDEX(Notes!$Z$1:INDIRECT("Notes!$AW$"&amp;MAX(Notes!$Y:$Y)),MATCH(PortfolioManagement!$B13,Notes!$AA$1:INDIRECT("Notes!$AA$"&amp;MAX(Notes!$Y:$Y)),0),MATCH(PortfolioManagement!Q$2,Notes!$Z$1:$AW$1,0))</f>
        <v>A+</v>
      </c>
      <c r="R13" s="173" t="str">
        <f>Database!EP14</f>
        <v>SCHX</v>
      </c>
      <c r="S13" s="23">
        <f ca="1">INDEX(ETF_Parameters,MATCH(R13,Database!$EP$4:$EP$21,0),Avg_Annualized)</f>
        <v>0.15969927437306719</v>
      </c>
      <c r="T13" s="23">
        <f ca="1">INDEX(ETF_Parameters,MATCH(R13,Database!$EP$4:$EP$21,0),Geo_Annualized)</f>
        <v>0.14476653479300916</v>
      </c>
      <c r="U13" s="23">
        <f ca="1">INDEX(ETF_Parameters,MATCH(R13,Database!$EP$4:$EP$21,0),Annualized_Vol)</f>
        <v>0.13324091226772716</v>
      </c>
      <c r="V13" s="22">
        <f t="shared" ca="1" si="0"/>
        <v>1.0865021285813701</v>
      </c>
      <c r="X13" s="174" t="str">
        <f>Table1[[#This Row],[ETF]]</f>
        <v>SCHX</v>
      </c>
      <c r="Y13" s="26">
        <f>CORREL(INDEX(Universe,MATCH($Y$2,Date_Range,-1),MATCH(Y$3,ETFs,0)):(INDEX(Universe,MATCH($Z$2,Date_Range,-1),MATCH(Y$3,ETFs,0))),(INDEX(Universe,MATCH($Y$2,Date_Range,-1),MATCH($X13,ETFs,0)):(INDEX(Universe,MATCH($Z$2,Date_Range,-1),MATCH($X13,ETFs,0)))))</f>
        <v>0.4403460864094616</v>
      </c>
      <c r="Z13" s="26">
        <f>CORREL(INDEX(Universe,MATCH($Y$2,Date_Range,-1),MATCH(Z$3,ETFs,0)):(INDEX(Universe,MATCH($Z$2,Date_Range,-1),MATCH(Z$3,ETFs,0))),(INDEX(Universe,MATCH($Y$2,Date_Range,-1),MATCH($X13,ETFs,0)):(INDEX(Universe,MATCH($Z$2,Date_Range,-1),MATCH($X13,ETFs,0)))))</f>
        <v>-0.16361559475855444</v>
      </c>
      <c r="AA13" s="26">
        <f>CORREL(INDEX(Universe,MATCH($Y$2,Date_Range,-1),MATCH(AA$3,ETFs,0)):(INDEX(Universe,MATCH($Z$2,Date_Range,-1),MATCH(AA$3,ETFs,0))),(INDEX(Universe,MATCH($Y$2,Date_Range,-1),MATCH($X13,ETFs,0)):(INDEX(Universe,MATCH($Z$2,Date_Range,-1),MATCH($X13,ETFs,0)))))</f>
        <v>-0.13549301203795594</v>
      </c>
      <c r="AB13" s="26">
        <f>CORREL(INDEX(Universe,MATCH($Y$2,Date_Range,-1),MATCH(AB$3,ETFs,0)):(INDEX(Universe,MATCH($Z$2,Date_Range,-1),MATCH(AB$3,ETFs,0))),(INDEX(Universe,MATCH($Y$2,Date_Range,-1),MATCH($X13,ETFs,0)):(INDEX(Universe,MATCH($Z$2,Date_Range,-1),MATCH($X13,ETFs,0)))))</f>
        <v>-0.26480924687516361</v>
      </c>
      <c r="AC13" s="26">
        <f>CORREL(INDEX(Universe,MATCH($Y$2,Date_Range,-1),MATCH(AC$3,ETFs,0)):(INDEX(Universe,MATCH($Z$2,Date_Range,-1),MATCH(AC$3,ETFs,0))),(INDEX(Universe,MATCH($Y$2,Date_Range,-1),MATCH($X13,ETFs,0)):(INDEX(Universe,MATCH($Z$2,Date_Range,-1),MATCH($X13,ETFs,0)))))</f>
        <v>0.91146768551391932</v>
      </c>
      <c r="AD13" s="26">
        <f>CORREL(INDEX(Universe,MATCH($Y$2,Date_Range,-1),MATCH(AD$3,ETFs,0)):(INDEX(Universe,MATCH($Z$2,Date_Range,-1),MATCH(AD$3,ETFs,0))),(INDEX(Universe,MATCH($Y$2,Date_Range,-1),MATCH($X13,ETFs,0)):(INDEX(Universe,MATCH($Z$2,Date_Range,-1),MATCH($X13,ETFs,0)))))</f>
        <v>0.8451733620835985</v>
      </c>
      <c r="AE13" s="26">
        <f>CORREL(INDEX(Universe,MATCH($Y$2,Date_Range,-1),MATCH(AE$3,ETFs,0)):(INDEX(Universe,MATCH($Z$2,Date_Range,-1),MATCH(AE$3,ETFs,0))),(INDEX(Universe,MATCH($Y$2,Date_Range,-1),MATCH($X13,ETFs,0)):(INDEX(Universe,MATCH($Z$2,Date_Range,-1),MATCH($X13,ETFs,0)))))</f>
        <v>0.97231019445220801</v>
      </c>
      <c r="AF13" s="26">
        <f>CORREL(INDEX(Universe,MATCH($Y$2,Date_Range,-1),MATCH(AF$3,ETFs,0)):(INDEX(Universe,MATCH($Z$2,Date_Range,-1),MATCH(AF$3,ETFs,0))),(INDEX(Universe,MATCH($Y$2,Date_Range,-1),MATCH($X13,ETFs,0)):(INDEX(Universe,MATCH($Z$2,Date_Range,-1),MATCH($X13,ETFs,0)))))</f>
        <v>0.64357030505419122</v>
      </c>
      <c r="AG13" s="26">
        <f>CORREL(INDEX(Universe,MATCH($Y$2,Date_Range,-1),MATCH(AG$3,ETFs,0)):(INDEX(Universe,MATCH($Z$2,Date_Range,-1),MATCH(AG$3,ETFs,0))),(INDEX(Universe,MATCH($Y$2,Date_Range,-1),MATCH($X13,ETFs,0)):(INDEX(Universe,MATCH($Z$2,Date_Range,-1),MATCH($X13,ETFs,0)))))</f>
        <v>0.95508732325809975</v>
      </c>
      <c r="AH13" s="26">
        <f>CORREL(INDEX(Universe,MATCH($Y$2,Date_Range,-1),MATCH(AH$3,ETFs,0)):(INDEX(Universe,MATCH($Z$2,Date_Range,-1),MATCH(AH$3,ETFs,0))),(INDEX(Universe,MATCH($Y$2,Date_Range,-1),MATCH($X13,ETFs,0)):(INDEX(Universe,MATCH($Z$2,Date_Range,-1),MATCH($X13,ETFs,0)))))</f>
        <v>0.99999999999999978</v>
      </c>
      <c r="AI13" s="26">
        <f>CORREL(INDEX(Universe,MATCH($Y$2,Date_Range,-1),MATCH(AI$3,ETFs,0)):(INDEX(Universe,MATCH($Z$2,Date_Range,-1),MATCH(AI$3,ETFs,0))),(INDEX(Universe,MATCH($Y$2,Date_Range,-1),MATCH($X13,ETFs,0)):(INDEX(Universe,MATCH($Z$2,Date_Range,-1),MATCH($X13,ETFs,0)))))</f>
        <v>0.76885357895020745</v>
      </c>
      <c r="AJ13" s="26">
        <f ca="1">CORREL(INDEX(Universe,MATCH($Y$2,Date_Range,-1),MATCH(AJ$3,ETFs,0)):(INDEX(Universe,MATCH($E$15,Date_Range,-1),MATCH(AJ$3,ETFs,0))),(INDEX(Universe,MATCH($Y$2,Date_Range,-1),MATCH($X13,ETFs,0)):(INDEX(Universe,MATCH($E$15,Date_Range,-1),MATCH($X13,ETFs,0)))))</f>
        <v>0.71245850524477616</v>
      </c>
      <c r="AK13" s="26">
        <f>CORREL(INDEX(Universe,MATCH($Y$2,Date_Range,-1),MATCH(AK$3,ETFs,0)):(INDEX(Universe,MATCH($Z$2,Date_Range,-1),MATCH(AK$3,ETFs,0))),(INDEX(Universe,MATCH($Y$2,Date_Range,-1),MATCH($X13,ETFs,0)):(INDEX(Universe,MATCH($Z$2,Date_Range,-1),MATCH($X13,ETFs,0)))))</f>
        <v>0.79841010768748555</v>
      </c>
      <c r="AL13" s="26">
        <f>CORREL(INDEX(Universe,MATCH($Y$2,Date_Range,-1),MATCH(AL$3,ETFs,0)):(INDEX(Universe,MATCH($Z$2,Date_Range,-1),MATCH(AL$3,ETFs,0))),(INDEX(Universe,MATCH($Y$2,Date_Range,-1),MATCH($X13,ETFs,0)):(INDEX(Universe,MATCH($Z$2,Date_Range,-1),MATCH($X13,ETFs,0)))))</f>
        <v>-1.2090856214639824E-2</v>
      </c>
      <c r="AM13" s="26">
        <f>CORREL(INDEX(Universe,MATCH($Y$2,Date_Range,-1),MATCH(AM$3,ETFs,0)):(INDEX(Universe,MATCH($Z$2,Date_Range,-1),MATCH(AM$3,ETFs,0))),(INDEX(Universe,MATCH($Y$2,Date_Range,-1),MATCH($X13,ETFs,0)):(INDEX(Universe,MATCH($Z$2,Date_Range,-1),MATCH($X13,ETFs,0)))))</f>
        <v>-0.39297617416409308</v>
      </c>
      <c r="AN13" s="26">
        <f>CORREL(INDEX(Universe,MATCH($Y$2,Date_Range,-1),MATCH(AN$3,ETFs,0)):(INDEX(Universe,MATCH($Z$2,Date_Range,-1),MATCH(AN$3,ETFs,0))),(INDEX(Universe,MATCH($Y$2,Date_Range,-1),MATCH($X13,ETFs,0)):(INDEX(Universe,MATCH($Z$2,Date_Range,-1),MATCH($X13,ETFs,0)))))</f>
        <v>-0.32014622039558649</v>
      </c>
      <c r="AO13" s="32">
        <f>CORREL(INDEX(Universe,MATCH($Y$2,Date_Range,-1),MATCH(AO$3,ETFs,0)):(INDEX(Universe,MATCH($Z$2,Date_Range,-1),MATCH(AO$3,ETFs,0))),(INDEX(Universe,MATCH($Y$2,Date_Range,-1),MATCH($X13,ETFs,0)):(INDEX(Universe,MATCH($Z$2,Date_Range,-1),MATCH($X13,ETFs,0)))))</f>
        <v>9.8502268282586389E-3</v>
      </c>
      <c r="AP13" s="20"/>
      <c r="AQ13" s="185">
        <v>10</v>
      </c>
      <c r="AR13" s="174" t="str">
        <f t="shared" si="1"/>
        <v>SCHX</v>
      </c>
      <c r="AS13" s="174">
        <f ca="1">IF($AS$3="GM Annualized",INDEX(ETF_Parameters,MATCH(AR13,Database!$EP$4:$EP$21,0),Geo_Annualized),INDEX(ETF_Parameters,MATCH(AR13,Database!$EP$4:$EP$21,0),Avg_Annualized))</f>
        <v>0.14476653479300916</v>
      </c>
      <c r="AT13" s="174">
        <f ca="1">INDEX(ETF_Parameters,MATCH(AR13,Database!$EP$4:$EP$21,0),Annualized_Vol)</f>
        <v>0.13324091226772716</v>
      </c>
      <c r="AU13" s="174">
        <f ca="1">((AW13^2)*(AT13^2))+INDEX(PortfolioManagement!$X$66:$AO$86,MATCH("Net Sum",PortfolioManagement!$X$66:$X$86,0),MATCH(AR13,PortfolioManagement!$X$66:$AO$66,0))</f>
        <v>0</v>
      </c>
      <c r="AV13" s="174">
        <f t="shared" si="2"/>
        <v>6.25E-2</v>
      </c>
      <c r="AW13" s="54">
        <v>0</v>
      </c>
      <c r="AX13" s="174">
        <f t="shared" si="3"/>
        <v>0</v>
      </c>
      <c r="AY13" s="174" t="str">
        <f t="shared" si="4"/>
        <v>Equities</v>
      </c>
      <c r="AZ13" s="174" t="str">
        <f t="shared" si="5"/>
        <v>US Equities</v>
      </c>
      <c r="BA13" s="56">
        <v>0</v>
      </c>
      <c r="BB13" s="56">
        <f>IF(Risk_Tolerance&lt;=INDEX(ETF_Parameters,MATCH(AR13,Database!$EP$4:$EP$21,0),Risk_LowerBound),0,0.25)</f>
        <v>0</v>
      </c>
      <c r="BC13" s="56">
        <f>IF(Risk_Tolerance&gt;=INDEX(ETF_Parameters,MATCH(AR13,Database!$EP$4:$EP$21,0),Risk_Upperbound),0,0.25)</f>
        <v>0.25</v>
      </c>
      <c r="BD13" s="55">
        <f ca="1">((AX13^2)*(AT13^2))+INDEX(PortfolioManagement!$X$66:$AN$86,MATCH("Net Sum",PortfolioManagement!$X$66:$X$86,0),MATCH(AR13,PortfolioManagement!$X$66:$AN$66,0))</f>
        <v>0</v>
      </c>
      <c r="BQ13" s="154"/>
      <c r="BR13" s="276"/>
    </row>
    <row r="14" spans="1:96">
      <c r="A14" s="184">
        <v>12</v>
      </c>
      <c r="B14" s="199" t="s">
        <v>59</v>
      </c>
      <c r="C14" s="192" t="str">
        <f ca="1">INDEX(Notes!$Z$1:INDIRECT("Notes!$AW$"&amp;MAX(Notes!$Y:$Y)),MATCH(PortfolioManagement!$B14,Notes!$AA$1:INDIRECT("Notes!$AA$"&amp;MAX(Notes!$Y:$Y)),0),MATCH(PortfolioManagement!C$2,Notes!$Z$1:$AW$1,0))</f>
        <v>Vanguard FTSE Emerging Markets ETF</v>
      </c>
      <c r="D14" s="194">
        <f ca="1">INDEX(Notes!$Z$1:INDIRECT("Notes!$AW$"&amp;MAX(Notes!$Y:$Y)),MATCH(PortfolioManagement!$B14,Notes!$AA$1:INDIRECT("Notes!$AA$"&amp;MAX(Notes!$Y:$Y)),0),MATCH(PortfolioManagement!D$2,Notes!$Z$1:$AW$1,0))</f>
        <v>1.5E-3</v>
      </c>
      <c r="E14" s="196">
        <f ca="1">INDEX(Notes!$Z$1:INDIRECT("Notes!$AW$"&amp;MAX(Notes!$Y:$Y)),MATCH(PortfolioManagement!$B14,Notes!$AA$1:INDIRECT("Notes!$AA$"&amp;MAX(Notes!$Y:$Y)),0),MATCH(PortfolioManagement!E$2,Notes!$Z$1:$AW$1,0))</f>
        <v>38415</v>
      </c>
      <c r="F14" s="74" t="s">
        <v>14</v>
      </c>
      <c r="G14" s="74" t="s">
        <v>103</v>
      </c>
      <c r="H14" s="192">
        <f ca="1">INDEX(Notes!$Z$1:INDIRECT("Notes!$AW$"&amp;MAX(Notes!$Y:$Y)),MATCH(PortfolioManagement!$B14,Notes!$AA$1:INDIRECT("Notes!$AA$"&amp;MAX(Notes!$Y:$Y)),0),MATCH(PortfolioManagement!H$2,Notes!$Z$1:$AW$1,0))</f>
        <v>4075</v>
      </c>
      <c r="I14" s="192">
        <f ca="1">INDEX(Notes!$Z$1:INDIRECT("Notes!$AW$"&amp;MAX(Notes!$Y:$Y)),MATCH(PortfolioManagement!$B14,Notes!$AA$1:INDIRECT("Notes!$AA$"&amp;MAX(Notes!$Y:$Y)),0),MATCH(PortfolioManagement!I$2,Notes!$Z$1:$AW$1,0))</f>
        <v>42626</v>
      </c>
      <c r="J14" s="241">
        <f ca="1">INDEX(Notes!$Z$1:INDIRECT("Notes!$AW$"&amp;MAX(Notes!$Y:$Y)),MATCH(PortfolioManagement!$B14,Notes!$AA$1:INDIRECT("Notes!$AA$"&amp;MAX(Notes!$Y:$Y)),0),MATCH(PortfolioManagement!J$2,Notes!$Z$1:$AW$1,0))</f>
        <v>0.45</v>
      </c>
      <c r="K14" s="194">
        <f ca="1">INDEX(Notes!$Z$1:INDIRECT("Notes!$AW$"&amp;MAX(Notes!$Y:$Y)),MATCH(PortfolioManagement!$B14,Notes!$AA$1:INDIRECT("Notes!$AA$"&amp;MAX(Notes!$Y:$Y)),0),MATCH(PortfolioManagement!K$2,Notes!$Z$1:$AW$1,0))</f>
        <v>3.6600000000000001E-2</v>
      </c>
      <c r="L14" s="170">
        <v>6.0000000000000001E-3</v>
      </c>
      <c r="M14" s="198">
        <f ca="1">INDEX(Notes!$Z$1:INDIRECT("Notes!$AW$"&amp;MAX(Notes!$Y:$Y)),MATCH(PortfolioManagement!$B14,Notes!$AA$1:INDIRECT("Notes!$AA$"&amp;MAX(Notes!$Y:$Y)),0),MATCH(PortfolioManagement!M$2,Notes!$Z$1:$AW$1,0))*1000</f>
        <v>42124560000</v>
      </c>
      <c r="N14" s="192" t="str">
        <f ca="1">INDEX(Notes!$Z$1:INDIRECT("Notes!$AW$"&amp;MAX(Notes!$Y:$Y)),MATCH(PortfolioManagement!$B14,Notes!$AA$1:INDIRECT("Notes!$AA$"&amp;MAX(Notes!$Y:$Y)),0),MATCH(PortfolioManagement!N$2,Notes!$Z$1:$AW$1,0))</f>
        <v>A</v>
      </c>
      <c r="O14" s="192" t="str">
        <f ca="1">INDEX(Notes!$Z$1:INDIRECT("Notes!$AW$"&amp;MAX(Notes!$Y:$Y)),MATCH(PortfolioManagement!$B14,Notes!$AA$1:INDIRECT("Notes!$AA$"&amp;MAX(Notes!$Y:$Y)),0),MATCH(PortfolioManagement!O$2,Notes!$Z$1:$AW$1,0))</f>
        <v>A</v>
      </c>
      <c r="P14" s="192" t="str">
        <f ca="1">INDEX(Notes!$Z$1:INDIRECT("Notes!$AW$"&amp;MAX(Notes!$Y:$Y)),MATCH(PortfolioManagement!$B14,Notes!$AA$1:INDIRECT("Notes!$AA$"&amp;MAX(Notes!$Y:$Y)),0),MATCH(PortfolioManagement!P$2,Notes!$Z$1:$AW$1,0))</f>
        <v>B</v>
      </c>
      <c r="Q14" s="192" t="str">
        <f ca="1">INDEX(Notes!$Z$1:INDIRECT("Notes!$AW$"&amp;MAX(Notes!$Y:$Y)),MATCH(PortfolioManagement!$B14,Notes!$AA$1:INDIRECT("Notes!$AA$"&amp;MAX(Notes!$Y:$Y)),0),MATCH(PortfolioManagement!Q$2,Notes!$Z$1:$AW$1,0))</f>
        <v>A</v>
      </c>
      <c r="R14" s="173" t="str">
        <f>Database!EP15</f>
        <v>VWO</v>
      </c>
      <c r="S14" s="23">
        <f ca="1">INDEX(ETF_Parameters,MATCH(R14,Database!$EP$4:$EP$21,0),Avg_Annualized)</f>
        <v>1.6446972169680274E-2</v>
      </c>
      <c r="T14" s="23">
        <f ca="1">INDEX(ETF_Parameters,MATCH(R14,Database!$EP$4:$EP$21,0),Geo_Annualized)</f>
        <v>-1.2172791526843141E-2</v>
      </c>
      <c r="U14" s="23">
        <f ca="1">INDEX(ETF_Parameters,MATCH(R14,Database!$EP$4:$EP$21,0),Annualized_Vol)</f>
        <v>0.19775343462553463</v>
      </c>
      <c r="V14" s="22">
        <f t="shared" ca="1" si="0"/>
        <v>19.070185566914951</v>
      </c>
      <c r="X14" s="173" t="str">
        <f>Table1[[#This Row],[ETF]]</f>
        <v>VWO</v>
      </c>
      <c r="Y14" s="25">
        <f>CORREL(INDEX(Universe,MATCH($Y$2,Date_Range,-1),MATCH(Y$3,ETFs,0)):(INDEX(Universe,MATCH($Z$2,Date_Range,-1),MATCH(Y$3,ETFs,0))),(INDEX(Universe,MATCH($Y$2,Date_Range,-1),MATCH($X14,ETFs,0)):(INDEX(Universe,MATCH($Z$2,Date_Range,-1),MATCH($X14,ETFs,0)))))</f>
        <v>0.58030079134216661</v>
      </c>
      <c r="Z14" s="25">
        <f>CORREL(INDEX(Universe,MATCH($Y$2,Date_Range,-1),MATCH(Z$3,ETFs,0)):(INDEX(Universe,MATCH($Z$2,Date_Range,-1),MATCH(Z$3,ETFs,0))),(INDEX(Universe,MATCH($Y$2,Date_Range,-1),MATCH($X14,ETFs,0)):(INDEX(Universe,MATCH($Z$2,Date_Range,-1),MATCH($X14,ETFs,0)))))</f>
        <v>-3.1958799313417899E-2</v>
      </c>
      <c r="AA14" s="25">
        <f>CORREL(INDEX(Universe,MATCH($Y$2,Date_Range,-1),MATCH(AA$3,ETFs,0)):(INDEX(Universe,MATCH($Z$2,Date_Range,-1),MATCH(AA$3,ETFs,0))),(INDEX(Universe,MATCH($Y$2,Date_Range,-1),MATCH($X14,ETFs,0)):(INDEX(Universe,MATCH($Z$2,Date_Range,-1),MATCH($X14,ETFs,0)))))</f>
        <v>-2.7527390477779579E-2</v>
      </c>
      <c r="AB14" s="25">
        <f>CORREL(INDEX(Universe,MATCH($Y$2,Date_Range,-1),MATCH(AB$3,ETFs,0)):(INDEX(Universe,MATCH($Z$2,Date_Range,-1),MATCH(AB$3,ETFs,0))),(INDEX(Universe,MATCH($Y$2,Date_Range,-1),MATCH($X14,ETFs,0)):(INDEX(Universe,MATCH($Z$2,Date_Range,-1),MATCH($X14,ETFs,0)))))</f>
        <v>-0.16897087956962112</v>
      </c>
      <c r="AC14" s="25">
        <f>CORREL(INDEX(Universe,MATCH($Y$2,Date_Range,-1),MATCH(AC$3,ETFs,0)):(INDEX(Universe,MATCH($Z$2,Date_Range,-1),MATCH(AC$3,ETFs,0))),(INDEX(Universe,MATCH($Y$2,Date_Range,-1),MATCH($X14,ETFs,0)):(INDEX(Universe,MATCH($Z$2,Date_Range,-1),MATCH($X14,ETFs,0)))))</f>
        <v>0.71038684451800227</v>
      </c>
      <c r="AD14" s="25">
        <f>CORREL(INDEX(Universe,MATCH($Y$2,Date_Range,-1),MATCH(AD$3,ETFs,0)):(INDEX(Universe,MATCH($Z$2,Date_Range,-1),MATCH(AD$3,ETFs,0))),(INDEX(Universe,MATCH($Y$2,Date_Range,-1),MATCH($X14,ETFs,0)):(INDEX(Universe,MATCH($Z$2,Date_Range,-1),MATCH($X14,ETFs,0)))))</f>
        <v>0.83797303270205303</v>
      </c>
      <c r="AE14" s="25">
        <f>CORREL(INDEX(Universe,MATCH($Y$2,Date_Range,-1),MATCH(AE$3,ETFs,0)):(INDEX(Universe,MATCH($Z$2,Date_Range,-1),MATCH(AE$3,ETFs,0))),(INDEX(Universe,MATCH($Y$2,Date_Range,-1),MATCH($X14,ETFs,0)):(INDEX(Universe,MATCH($Z$2,Date_Range,-1),MATCH($X14,ETFs,0)))))</f>
        <v>0.77875990021387542</v>
      </c>
      <c r="AF14" s="25">
        <f>CORREL(INDEX(Universe,MATCH($Y$2,Date_Range,-1),MATCH(AF$3,ETFs,0)):(INDEX(Universe,MATCH($Z$2,Date_Range,-1),MATCH(AF$3,ETFs,0))),(INDEX(Universe,MATCH($Y$2,Date_Range,-1),MATCH($X14,ETFs,0)):(INDEX(Universe,MATCH($Z$2,Date_Range,-1),MATCH($X14,ETFs,0)))))</f>
        <v>0.530837765980817</v>
      </c>
      <c r="AG14" s="25">
        <f>CORREL(INDEX(Universe,MATCH($Y$2,Date_Range,-1),MATCH(AG$3,ETFs,0)):(INDEX(Universe,MATCH($Z$2,Date_Range,-1),MATCH(AG$3,ETFs,0))),(INDEX(Universe,MATCH($Y$2,Date_Range,-1),MATCH($X14,ETFs,0)):(INDEX(Universe,MATCH($Z$2,Date_Range,-1),MATCH($X14,ETFs,0)))))</f>
        <v>0.74529893975676087</v>
      </c>
      <c r="AH14" s="25">
        <f>CORREL(INDEX(Universe,MATCH($Y$2,Date_Range,-1),MATCH(AH$3,ETFs,0)):(INDEX(Universe,MATCH($Z$2,Date_Range,-1),MATCH(AH$3,ETFs,0))),(INDEX(Universe,MATCH($Y$2,Date_Range,-1),MATCH($X14,ETFs,0)):(INDEX(Universe,MATCH($Z$2,Date_Range,-1),MATCH($X14,ETFs,0)))))</f>
        <v>0.76885357895020745</v>
      </c>
      <c r="AI14" s="25">
        <f>CORREL(INDEX(Universe,MATCH($Y$2,Date_Range,-1),MATCH(AI$3,ETFs,0)):(INDEX(Universe,MATCH($Z$2,Date_Range,-1),MATCH(AI$3,ETFs,0))),(INDEX(Universe,MATCH($Y$2,Date_Range,-1),MATCH($X14,ETFs,0)):(INDEX(Universe,MATCH($Z$2,Date_Range,-1),MATCH($X14,ETFs,0)))))</f>
        <v>1.0000000000000002</v>
      </c>
      <c r="AJ14" s="25">
        <f ca="1">CORREL(INDEX(Universe,MATCH($Y$2,Date_Range,-1),MATCH(AJ$3,ETFs,0)):(INDEX(Universe,MATCH($E$15,Date_Range,-1),MATCH(AJ$3,ETFs,0))),(INDEX(Universe,MATCH($Y$2,Date_Range,-1),MATCH($X14,ETFs,0)):(INDEX(Universe,MATCH($E$15,Date_Range,-1),MATCH($X14,ETFs,0)))))</f>
        <v>0.65300398321852482</v>
      </c>
      <c r="AK14" s="25">
        <f>CORREL(INDEX(Universe,MATCH($Y$2,Date_Range,-1),MATCH(AK$3,ETFs,0)):(INDEX(Universe,MATCH($Z$2,Date_Range,-1),MATCH(AK$3,ETFs,0))),(INDEX(Universe,MATCH($Y$2,Date_Range,-1),MATCH($X14,ETFs,0)):(INDEX(Universe,MATCH($Z$2,Date_Range,-1),MATCH($X14,ETFs,0)))))</f>
        <v>0.85771430426877726</v>
      </c>
      <c r="AL14" s="25">
        <f>CORREL(INDEX(Universe,MATCH($Y$2,Date_Range,-1),MATCH(AL$3,ETFs,0)):(INDEX(Universe,MATCH($Z$2,Date_Range,-1),MATCH(AL$3,ETFs,0))),(INDEX(Universe,MATCH($Y$2,Date_Range,-1),MATCH($X14,ETFs,0)):(INDEX(Universe,MATCH($Z$2,Date_Range,-1),MATCH($X14,ETFs,0)))))</f>
        <v>0.13037495427916193</v>
      </c>
      <c r="AM14" s="25">
        <f>CORREL(INDEX(Universe,MATCH($Y$2,Date_Range,-1),MATCH(AM$3,ETFs,0)):(INDEX(Universe,MATCH($Z$2,Date_Range,-1),MATCH(AM$3,ETFs,0))),(INDEX(Universe,MATCH($Y$2,Date_Range,-1),MATCH($X14,ETFs,0)):(INDEX(Universe,MATCH($Z$2,Date_Range,-1),MATCH($X14,ETFs,0)))))</f>
        <v>-0.30715751321397411</v>
      </c>
      <c r="AN14" s="25">
        <f>CORREL(INDEX(Universe,MATCH($Y$2,Date_Range,-1),MATCH(AN$3,ETFs,0)):(INDEX(Universe,MATCH($Z$2,Date_Range,-1),MATCH(AN$3,ETFs,0))),(INDEX(Universe,MATCH($Y$2,Date_Range,-1),MATCH($X14,ETFs,0)):(INDEX(Universe,MATCH($Z$2,Date_Range,-1),MATCH($X14,ETFs,0)))))</f>
        <v>-0.17843253401813627</v>
      </c>
      <c r="AO14" s="32">
        <f>CORREL(INDEX(Universe,MATCH($Y$2,Date_Range,-1),MATCH(AO$3,ETFs,0)):(INDEX(Universe,MATCH($Z$2,Date_Range,-1),MATCH(AO$3,ETFs,0))),(INDEX(Universe,MATCH($Y$2,Date_Range,-1),MATCH($X14,ETFs,0)):(INDEX(Universe,MATCH($Z$2,Date_Range,-1),MATCH($X14,ETFs,0)))))</f>
        <v>-5.6641553028195686E-3</v>
      </c>
      <c r="AP14" s="20"/>
      <c r="AQ14" s="184">
        <v>11</v>
      </c>
      <c r="AR14" s="173" t="str">
        <f t="shared" si="1"/>
        <v>VWO</v>
      </c>
      <c r="AS14" s="173">
        <f ca="1">IF($AS$3="GM Annualized",INDEX(ETF_Parameters,MATCH(AR14,Database!$EP$4:$EP$21,0),Geo_Annualized),INDEX(ETF_Parameters,MATCH(AR14,Database!$EP$4:$EP$21,0),Avg_Annualized))</f>
        <v>-1.2172791526843141E-2</v>
      </c>
      <c r="AT14" s="173">
        <f ca="1">INDEX(ETF_Parameters,MATCH(AR14,Database!$EP$4:$EP$21,0),Annualized_Vol)</f>
        <v>0.19775343462553463</v>
      </c>
      <c r="AU14" s="173">
        <f ca="1">((AW14^2)*(AT14^2))+INDEX(PortfolioManagement!$X$66:$AO$86,MATCH("Net Sum",PortfolioManagement!$X$66:$X$86,0),MATCH(AR14,PortfolioManagement!$X$66:$AO$66,0))</f>
        <v>2.6039041730444894E-5</v>
      </c>
      <c r="AV14" s="173">
        <f t="shared" si="2"/>
        <v>6.25E-2</v>
      </c>
      <c r="AW14" s="54">
        <v>2.5789214756129657E-2</v>
      </c>
      <c r="AX14" s="173">
        <f t="shared" si="3"/>
        <v>2.3268540296962584E-2</v>
      </c>
      <c r="AY14" s="173" t="str">
        <f t="shared" si="4"/>
        <v>Equities</v>
      </c>
      <c r="AZ14" s="173" t="str">
        <f t="shared" si="5"/>
        <v>Emerging Market Equities</v>
      </c>
      <c r="BA14" s="68">
        <v>0</v>
      </c>
      <c r="BB14" s="68">
        <f>IF(Risk_Tolerance&lt;=INDEX(ETF_Parameters,MATCH(AR14,Database!$EP$4:$EP$21,0),Risk_LowerBound),0,0.25)</f>
        <v>0</v>
      </c>
      <c r="BC14" s="68">
        <f>IF(Risk_Tolerance&gt;=INDEX(ETF_Parameters,MATCH(AR14,Database!$EP$4:$EP$21,0),Risk_Upperbound),0,0.25)</f>
        <v>0.25</v>
      </c>
      <c r="BD14" s="67">
        <f ca="1">((AX14^2)*(AT14^2))+INDEX(PortfolioManagement!$X$66:$AN$86,MATCH("Net Sum",PortfolioManagement!$X$66:$X$86,0),MATCH(AR14,PortfolioManagement!$X$66:$AN$66,0))</f>
        <v>2.120319528969179E-5</v>
      </c>
      <c r="BQ14" s="154"/>
      <c r="BR14" s="276"/>
    </row>
    <row r="15" spans="1:96">
      <c r="A15" s="185">
        <v>13</v>
      </c>
      <c r="B15" s="199" t="s">
        <v>718</v>
      </c>
      <c r="C15" s="191" t="str">
        <f ca="1">INDEX(Notes!$Z$1:INDIRECT("Notes!$AW$"&amp;MAX(Notes!$Y:$Y)),MATCH(PortfolioManagement!$B15,Notes!$AA$1:INDIRECT("Notes!$AA$"&amp;MAX(Notes!$Y:$Y)),0),MATCH(PortfolioManagement!C$2,Notes!$Z$1:$AW$1,0))</f>
        <v>FIDELITY MSCI ENERGY INDEX ETF</v>
      </c>
      <c r="D15" s="193">
        <f ca="1">INDEX(Notes!$Z$1:INDIRECT("Notes!$AW$"&amp;MAX(Notes!$Y:$Y)),MATCH(PortfolioManagement!$B15,Notes!$AA$1:INDIRECT("Notes!$AA$"&amp;MAX(Notes!$Y:$Y)),0),MATCH(PortfolioManagement!D$2,Notes!$Z$1:$AW$1,0))</f>
        <v>1.1999999999999999E-3</v>
      </c>
      <c r="E15" s="195">
        <f ca="1">INDEX(Notes!$Z$1:INDIRECT("Notes!$AW$"&amp;MAX(Notes!$Y:$Y)),MATCH(PortfolioManagement!$B15,Notes!$AA$1:INDIRECT("Notes!$AA$"&amp;MAX(Notes!$Y:$Y)),0),MATCH(PortfolioManagement!E$2,Notes!$Z$1:$AW$1,0))</f>
        <v>41571</v>
      </c>
      <c r="F15" s="24" t="s">
        <v>20</v>
      </c>
      <c r="G15" s="24" t="s">
        <v>24</v>
      </c>
      <c r="H15" s="191">
        <f ca="1">INDEX(Notes!$Z$1:INDIRECT("Notes!$AW$"&amp;MAX(Notes!$Y:$Y)),MATCH(PortfolioManagement!$B15,Notes!$AA$1:INDIRECT("Notes!$AA$"&amp;MAX(Notes!$Y:$Y)),0),MATCH(PortfolioManagement!H$2,Notes!$Z$1:$AW$1,0))</f>
        <v>127</v>
      </c>
      <c r="I15" s="191">
        <f ca="1">INDEX(Notes!$Z$1:INDIRECT("Notes!$AW$"&amp;MAX(Notes!$Y:$Y)),MATCH(PortfolioManagement!$B15,Notes!$AA$1:INDIRECT("Notes!$AA$"&amp;MAX(Notes!$Y:$Y)),0),MATCH(PortfolioManagement!I$2,Notes!$Z$1:$AW$1,0))</f>
        <v>42538</v>
      </c>
      <c r="J15" s="240">
        <f ca="1">INDEX(Notes!$Z$1:INDIRECT("Notes!$AW$"&amp;MAX(Notes!$Y:$Y)),MATCH(PortfolioManagement!$B15,Notes!$AA$1:INDIRECT("Notes!$AA$"&amp;MAX(Notes!$Y:$Y)),0),MATCH(PortfolioManagement!J$2,Notes!$Z$1:$AW$1,0))</f>
        <v>0.12</v>
      </c>
      <c r="K15" s="193">
        <f ca="1">INDEX(Notes!$Z$1:INDIRECT("Notes!$AW$"&amp;MAX(Notes!$Y:$Y)),MATCH(PortfolioManagement!$B15,Notes!$AA$1:INDIRECT("Notes!$AA$"&amp;MAX(Notes!$Y:$Y)),0),MATCH(PortfolioManagement!K$2,Notes!$Z$1:$AW$1,0))</f>
        <v>2.63E-2</v>
      </c>
      <c r="L15" s="169">
        <v>5.8999999999999999E-3</v>
      </c>
      <c r="M15" s="197">
        <f ca="1">INDEX(Notes!$Z$1:INDIRECT("Notes!$AW$"&amp;MAX(Notes!$Y:$Y)),MATCH(PortfolioManagement!$B15,Notes!$AA$1:INDIRECT("Notes!$AA$"&amp;MAX(Notes!$Y:$Y)),0),MATCH(PortfolioManagement!M$2,Notes!$Z$1:$AW$1,0))*1000</f>
        <v>418864500</v>
      </c>
      <c r="N15" s="191" t="str">
        <f ca="1">INDEX(Notes!$Z$1:INDIRECT("Notes!$AW$"&amp;MAX(Notes!$Y:$Y)),MATCH(PortfolioManagement!$B15,Notes!$AA$1:INDIRECT("Notes!$AA$"&amp;MAX(Notes!$Y:$Y)),0),MATCH(PortfolioManagement!N$2,Notes!$Z$1:$AW$1,0))</f>
        <v>B+</v>
      </c>
      <c r="O15" s="191" t="str">
        <f ca="1">INDEX(Notes!$Z$1:INDIRECT("Notes!$AW$"&amp;MAX(Notes!$Y:$Y)),MATCH(PortfolioManagement!$B15,Notes!$AA$1:INDIRECT("Notes!$AA$"&amp;MAX(Notes!$Y:$Y)),0),MATCH(PortfolioManagement!O$2,Notes!$Z$1:$AW$1,0))</f>
        <v>A+</v>
      </c>
      <c r="P15" s="191" t="str">
        <f ca="1">INDEX(Notes!$Z$1:INDIRECT("Notes!$AW$"&amp;MAX(Notes!$Y:$Y)),MATCH(PortfolioManagement!$B15,Notes!$AA$1:INDIRECT("Notes!$AA$"&amp;MAX(Notes!$Y:$Y)),0),MATCH(PortfolioManagement!P$2,Notes!$Z$1:$AW$1,0))</f>
        <v>A</v>
      </c>
      <c r="Q15" s="191" t="str">
        <f ca="1">INDEX(Notes!$Z$1:INDIRECT("Notes!$AW$"&amp;MAX(Notes!$Y:$Y)),MATCH(PortfolioManagement!$B15,Notes!$AA$1:INDIRECT("Notes!$AA$"&amp;MAX(Notes!$Y:$Y)),0),MATCH(PortfolioManagement!Q$2,Notes!$Z$1:$AW$1,0))</f>
        <v>A+</v>
      </c>
      <c r="R15" s="173" t="str">
        <f>Database!EP16</f>
        <v>FENY</v>
      </c>
      <c r="S15" s="23">
        <f ca="1">INDEX(ETF_Parameters,MATCH(R15,Database!$EP$4:$EP$21,0),Avg_Annualized)</f>
        <v>-6.5554326165177423E-2</v>
      </c>
      <c r="T15" s="23">
        <f ca="1">INDEX(ETF_Parameters,MATCH(R15,Database!$EP$4:$EP$21,0),Geo_Annualized)</f>
        <v>-0.10033563070380269</v>
      </c>
      <c r="U15" s="23">
        <f ca="1">INDEX(ETF_Parameters,MATCH(R15,Database!$EP$4:$EP$21,0),Annualized_Vol)</f>
        <v>0.22785861193033585</v>
      </c>
      <c r="V15" s="22">
        <f t="shared" ca="1" si="0"/>
        <v>1.6726501449907014</v>
      </c>
      <c r="X15" s="238" t="str">
        <f>Table1[[#This Row],[ETF]]</f>
        <v>FENY</v>
      </c>
      <c r="Y15" s="26">
        <f ca="1">CORREL(INDEX(Universe,MATCH($Y$2,Date_Range,-1),MATCH(Y$3,ETFs,0)):(INDEX(Universe,MATCH($E$15,Date_Range,-1),MATCH(Y$3,ETFs,0))),(INDEX(Universe,MATCH($Y$2,Date_Range,-1),MATCH($X15,ETFs,0)):(INDEX(Universe,MATCH($E$15,Date_Range,-1),MATCH($X15,ETFs,0)))))</f>
        <v>0.44183968885346819</v>
      </c>
      <c r="Z15" s="26">
        <f ca="1">CORREL(INDEX(Universe,MATCH($Y$2,Date_Range,-1),MATCH(Z$3,ETFs,0)):(INDEX(Universe,MATCH($E$15,Date_Range,-1),MATCH(Z$3,ETFs,0))),(INDEX(Universe,MATCH($Y$2,Date_Range,-1),MATCH($X15,ETFs,0)):(INDEX(Universe,MATCH($E$15,Date_Range,-1),MATCH($X15,ETFs,0)))))</f>
        <v>-7.6042015075258318E-3</v>
      </c>
      <c r="AA15" s="26">
        <f ca="1">CORREL(INDEX(Universe,MATCH($Y$2,Date_Range,-1),MATCH(AA$3,ETFs,0)):(INDEX(Universe,MATCH($E$15,Date_Range,-1),MATCH(AA$3,ETFs,0))),(INDEX(Universe,MATCH($Y$2,Date_Range,-1),MATCH($X15,ETFs,0)):(INDEX(Universe,MATCH($E$15,Date_Range,-1),MATCH($X15,ETFs,0)))))</f>
        <v>-0.11156029743573108</v>
      </c>
      <c r="AB15" s="26">
        <f ca="1">CORREL(INDEX(Universe,MATCH($Y$2,Date_Range,-1),MATCH(AB$3,ETFs,0)):(INDEX(Universe,MATCH($E$15,Date_Range,-1),MATCH(AB$3,ETFs,0))),(INDEX(Universe,MATCH($Y$2,Date_Range,-1),MATCH($X15,ETFs,0)):(INDEX(Universe,MATCH($E$15,Date_Range,-1),MATCH($X15,ETFs,0)))))</f>
        <v>-0.23452611458449599</v>
      </c>
      <c r="AC15" s="26">
        <f ca="1">CORREL(INDEX(Universe,MATCH($Y$2,Date_Range,-1),MATCH(AC$3,ETFs,0)):(INDEX(Universe,MATCH($E$15,Date_Range,-1),MATCH(AC$3,ETFs,0))),(INDEX(Universe,MATCH($Y$2,Date_Range,-1),MATCH($X15,ETFs,0)):(INDEX(Universe,MATCH($E$15,Date_Range,-1),MATCH($X15,ETFs,0)))))</f>
        <v>0.68988360758339096</v>
      </c>
      <c r="AD15" s="26">
        <f ca="1">CORREL(INDEX(Universe,MATCH($Y$2,Date_Range,-1),MATCH(AD$3,ETFs,0)):(INDEX(Universe,MATCH($E$15,Date_Range,-1),MATCH(AD$3,ETFs,0))),(INDEX(Universe,MATCH($Y$2,Date_Range,-1),MATCH($X15,ETFs,0)):(INDEX(Universe,MATCH($E$15,Date_Range,-1),MATCH($X15,ETFs,0)))))</f>
        <v>0.66072839918925763</v>
      </c>
      <c r="AE15" s="26">
        <f ca="1">CORREL(INDEX(Universe,MATCH($Y$2,Date_Range,-1),MATCH(AE$3,ETFs,0)):(INDEX(Universe,MATCH($E$15,Date_Range,-1),MATCH(AE$3,ETFs,0))),(INDEX(Universe,MATCH($Y$2,Date_Range,-1),MATCH($X15,ETFs,0)):(INDEX(Universe,MATCH($E$15,Date_Range,-1),MATCH($X15,ETFs,0)))))</f>
        <v>0.73604152685453783</v>
      </c>
      <c r="AF15" s="26">
        <f ca="1">CORREL(INDEX(Universe,MATCH($Y$2,Date_Range,-1),MATCH(AF$3,ETFs,0)):(INDEX(Universe,MATCH($E$15,Date_Range,-1),MATCH(AF$3,ETFs,0))),(INDEX(Universe,MATCH($Y$2,Date_Range,-1),MATCH($X15,ETFs,0)):(INDEX(Universe,MATCH($E$15,Date_Range,-1),MATCH($X15,ETFs,0)))))</f>
        <v>0.35523574043839667</v>
      </c>
      <c r="AG15" s="26">
        <f ca="1">CORREL(INDEX(Universe,MATCH($Y$2,Date_Range,-1),MATCH(AG$3,ETFs,0)):(INDEX(Universe,MATCH($E$15,Date_Range,-1),MATCH(AG$3,ETFs,0))),(INDEX(Universe,MATCH($Y$2,Date_Range,-1),MATCH($X15,ETFs,0)):(INDEX(Universe,MATCH($E$15,Date_Range,-1),MATCH($X15,ETFs,0)))))</f>
        <v>0.7270173052102058</v>
      </c>
      <c r="AH15" s="26">
        <f ca="1">CORREL(INDEX(Universe,MATCH($Y$2,Date_Range,-1),MATCH(AH$3,ETFs,0)):(INDEX(Universe,MATCH($E$15,Date_Range,-1),MATCH(AH$3,ETFs,0))),(INDEX(Universe,MATCH($Y$2,Date_Range,-1),MATCH($X15,ETFs,0)):(INDEX(Universe,MATCH($E$15,Date_Range,-1),MATCH($X15,ETFs,0)))))</f>
        <v>0.71245850524477616</v>
      </c>
      <c r="AI15" s="26">
        <f ca="1">CORREL(INDEX(Universe,MATCH($Y$2,Date_Range,-1),MATCH(AI$3,ETFs,0)):(INDEX(Universe,MATCH($E$15,Date_Range,-1),MATCH(AI$3,ETFs,0))),(INDEX(Universe,MATCH($Y$2,Date_Range,-1),MATCH($X15,ETFs,0)):(INDEX(Universe,MATCH($E$15,Date_Range,-1),MATCH($X15,ETFs,0)))))</f>
        <v>0.65300398321852482</v>
      </c>
      <c r="AJ15" s="26">
        <f ca="1">CORREL(INDEX(Universe,MATCH($Y$2,Date_Range,-1),MATCH(AJ$3,ETFs,0)):(INDEX(Universe,MATCH($E$15,Date_Range,-1),MATCH(AJ$3,ETFs,0))),(INDEX(Universe,MATCH($Y$2,Date_Range,-1),MATCH($X15,ETFs,0)):(INDEX(Universe,MATCH($E$15,Date_Range,-1),MATCH($X15,ETFs,0)))))</f>
        <v>1.0000000000000002</v>
      </c>
      <c r="AK15" s="26">
        <f ca="1">CORREL(INDEX(Universe,MATCH($Y$2,Date_Range,-1),MATCH(AK$3,ETFs,0)):(INDEX(Universe,MATCH($E$15,Date_Range,-1),MATCH(AK$3,ETFs,0))),(INDEX(Universe,MATCH($Y$2,Date_Range,-1),MATCH($X15,ETFs,0)):(INDEX(Universe,MATCH($E$15,Date_Range,-1),MATCH($X15,ETFs,0)))))</f>
        <v>0.61891912517637726</v>
      </c>
      <c r="AL15" s="26">
        <f ca="1">CORREL(INDEX(Universe,MATCH($Y$2,Date_Range,-1),MATCH(AL$3,ETFs,0)):(INDEX(Universe,MATCH($E$15,Date_Range,-1),MATCH(AL$3,ETFs,0))),(INDEX(Universe,MATCH($Y$2,Date_Range,-1),MATCH($X15,ETFs,0)):(INDEX(Universe,MATCH($E$15,Date_Range,-1),MATCH($X15,ETFs,0)))))</f>
        <v>0.1421175556880207</v>
      </c>
      <c r="AM15" s="26">
        <f ca="1">CORREL(INDEX(Universe,MATCH($Y$2,Date_Range,-1),MATCH(AM$3,ETFs,0)):(INDEX(Universe,MATCH($E$15,Date_Range,-1),MATCH(AM$3,ETFs,0))),(INDEX(Universe,MATCH($Y$2,Date_Range,-1),MATCH($X15,ETFs,0)):(INDEX(Universe,MATCH($E$15,Date_Range,-1),MATCH($X15,ETFs,0)))))</f>
        <v>-0.32581091749164953</v>
      </c>
      <c r="AN15" s="26">
        <f ca="1">CORREL(INDEX(Universe,MATCH($Y$2,Date_Range,-1),MATCH(AN$3,ETFs,0)):(INDEX(Universe,MATCH($E$15,Date_Range,-1),MATCH(AN$3,ETFs,0))),(INDEX(Universe,MATCH($Y$2,Date_Range,-1),MATCH($X15,ETFs,0)):(INDEX(Universe,MATCH($E$15,Date_Range,-1),MATCH($X15,ETFs,0)))))</f>
        <v>-0.23747787490010291</v>
      </c>
      <c r="AO15" s="26">
        <f ca="1">CORREL(INDEX(Universe,MATCH($Y$2,Date_Range,-1),MATCH(AO$3,ETFs,0)):(INDEX(Universe,MATCH($E$15,Date_Range,-1),MATCH(AO$3,ETFs,0))),(INDEX(Universe,MATCH($Y$2,Date_Range,-1),MATCH($X15,ETFs,0)):(INDEX(Universe,MATCH($E$15,Date_Range,-1),MATCH($X15,ETFs,0)))))</f>
        <v>-1.5078898796106466E-2</v>
      </c>
      <c r="AP15" s="20"/>
      <c r="AQ15" s="185">
        <v>12</v>
      </c>
      <c r="AR15" s="174" t="str">
        <f t="shared" si="1"/>
        <v>FENY</v>
      </c>
      <c r="AS15" s="174">
        <f ca="1">IF($AS$3="GM Annualized",INDEX(ETF_Parameters,MATCH(AR15,Database!$EP$4:$EP$21,0),Geo_Annualized),INDEX(ETF_Parameters,MATCH(AR15,Database!$EP$4:$EP$21,0),Avg_Annualized))</f>
        <v>-0.10033563070380269</v>
      </c>
      <c r="AT15" s="174">
        <f ca="1">INDEX(ETF_Parameters,MATCH(AR15,Database!$EP$4:$EP$21,0),Annualized_Vol)</f>
        <v>0.22785861193033585</v>
      </c>
      <c r="AU15" s="174">
        <f ca="1">((AW15^2)*(AT15^2))+INDEX(PortfolioManagement!$X$66:$AO$86,MATCH("Net Sum",PortfolioManagement!$X$66:$X$86,0),MATCH(AR15,PortfolioManagement!$X$66:$AO$66,0))</f>
        <v>0</v>
      </c>
      <c r="AV15" s="174">
        <f t="shared" si="2"/>
        <v>6.25E-2</v>
      </c>
      <c r="AW15" s="59">
        <v>0</v>
      </c>
      <c r="AX15" s="174">
        <f t="shared" si="3"/>
        <v>0</v>
      </c>
      <c r="AY15" s="174" t="str">
        <f t="shared" si="4"/>
        <v>Alternative Investments</v>
      </c>
      <c r="AZ15" s="174" t="str">
        <f t="shared" si="5"/>
        <v>Natural Resources</v>
      </c>
      <c r="BA15" s="71">
        <v>0</v>
      </c>
      <c r="BB15" s="71">
        <f>IF(Risk_Tolerance&lt;=INDEX(ETF_Parameters,MATCH(AR15,Database!$EP$4:$EP$21,0),Risk_LowerBound),0,0.25)</f>
        <v>0</v>
      </c>
      <c r="BC15" s="71">
        <f>IF(Risk_Tolerance&gt;=INDEX(ETF_Parameters,MATCH(AR15,Database!$EP$4:$EP$21,0),Risk_Upperbound),0,0.25)</f>
        <v>0.25</v>
      </c>
      <c r="BD15" s="70">
        <f ca="1">((AX15^2)*(AT15^2))+INDEX(PortfolioManagement!$X$66:$AN$86,MATCH("Net Sum",PortfolioManagement!$X$66:$X$86,0),MATCH(AR15,PortfolioManagement!$X$66:$AN$66,0))</f>
        <v>0</v>
      </c>
      <c r="BQ15" s="154"/>
      <c r="BR15" s="276"/>
    </row>
    <row r="16" spans="1:96">
      <c r="A16" s="184">
        <v>14</v>
      </c>
      <c r="B16" s="199" t="s">
        <v>66</v>
      </c>
      <c r="C16" s="192" t="str">
        <f ca="1">INDEX(Notes!$Z$1:INDIRECT("Notes!$AW$"&amp;MAX(Notes!$Y:$Y)),MATCH(PortfolioManagement!$B16,Notes!$AA$1:INDIRECT("Notes!$AA$"&amp;MAX(Notes!$Y:$Y)),0),MATCH(PortfolioManagement!C$2,Notes!$Z$1:$AW$1,0))</f>
        <v>Vanguard Global ex-U.S. Real Estate ETF</v>
      </c>
      <c r="D16" s="194">
        <f ca="1">INDEX(Notes!$Z$1:INDIRECT("Notes!$AW$"&amp;MAX(Notes!$Y:$Y)),MATCH(PortfolioManagement!$B16,Notes!$AA$1:INDIRECT("Notes!$AA$"&amp;MAX(Notes!$Y:$Y)),0),MATCH(PortfolioManagement!D$2,Notes!$Z$1:$AW$1,0))</f>
        <v>2.3999999999999998E-3</v>
      </c>
      <c r="E16" s="196">
        <f ca="1">INDEX(Notes!$Z$1:INDIRECT("Notes!$AW$"&amp;MAX(Notes!$Y:$Y)),MATCH(PortfolioManagement!$B16,Notes!$AA$1:INDIRECT("Notes!$AA$"&amp;MAX(Notes!$Y:$Y)),0),MATCH(PortfolioManagement!E$2,Notes!$Z$1:$AW$1,0))</f>
        <v>40483</v>
      </c>
      <c r="F16" s="24" t="s">
        <v>20</v>
      </c>
      <c r="G16" s="24" t="s">
        <v>25</v>
      </c>
      <c r="H16" s="192">
        <f ca="1">INDEX(Notes!$Z$1:INDIRECT("Notes!$AW$"&amp;MAX(Notes!$Y:$Y)),MATCH(PortfolioManagement!$B16,Notes!$AA$1:INDIRECT("Notes!$AA$"&amp;MAX(Notes!$Y:$Y)),0),MATCH(PortfolioManagement!H$2,Notes!$Z$1:$AW$1,0))</f>
        <v>663</v>
      </c>
      <c r="I16" s="192">
        <f ca="1">INDEX(Notes!$Z$1:INDIRECT("Notes!$AW$"&amp;MAX(Notes!$Y:$Y)),MATCH(PortfolioManagement!$B16,Notes!$AA$1:INDIRECT("Notes!$AA$"&amp;MAX(Notes!$Y:$Y)),0),MATCH(PortfolioManagement!I$2,Notes!$Z$1:$AW$1,0))</f>
        <v>42626</v>
      </c>
      <c r="J16" s="241">
        <f ca="1">INDEX(Notes!$Z$1:INDIRECT("Notes!$AW$"&amp;MAX(Notes!$Y:$Y)),MATCH(PortfolioManagement!$B16,Notes!$AA$1:INDIRECT("Notes!$AA$"&amp;MAX(Notes!$Y:$Y)),0),MATCH(PortfolioManagement!J$2,Notes!$Z$1:$AW$1,0))</f>
        <v>0.38</v>
      </c>
      <c r="K16" s="194">
        <f ca="1">INDEX(Notes!$Z$1:INDIRECT("Notes!$AW$"&amp;MAX(Notes!$Y:$Y)),MATCH(PortfolioManagement!$B16,Notes!$AA$1:INDIRECT("Notes!$AA$"&amp;MAX(Notes!$Y:$Y)),0),MATCH(PortfolioManagement!K$2,Notes!$Z$1:$AW$1,0))</f>
        <v>3.6299999999999999E-2</v>
      </c>
      <c r="L16" s="169">
        <v>7.0000000000000001E-3</v>
      </c>
      <c r="M16" s="198">
        <f ca="1">INDEX(Notes!$Z$1:INDIRECT("Notes!$AW$"&amp;MAX(Notes!$Y:$Y)),MATCH(PortfolioManagement!$B16,Notes!$AA$1:INDIRECT("Notes!$AA$"&amp;MAX(Notes!$Y:$Y)),0),MATCH(PortfolioManagement!M$2,Notes!$Z$1:$AW$1,0))*1000</f>
        <v>3649669200</v>
      </c>
      <c r="N16" s="192" t="str">
        <f ca="1">INDEX(Notes!$Z$1:INDIRECT("Notes!$AW$"&amp;MAX(Notes!$Y:$Y)),MATCH(PortfolioManagement!$B16,Notes!$AA$1:INDIRECT("Notes!$AA$"&amp;MAX(Notes!$Y:$Y)),0),MATCH(PortfolioManagement!N$2,Notes!$Z$1:$AW$1,0))</f>
        <v>A-</v>
      </c>
      <c r="O16" s="192" t="str">
        <f ca="1">INDEX(Notes!$Z$1:INDIRECT("Notes!$AW$"&amp;MAX(Notes!$Y:$Y)),MATCH(PortfolioManagement!$B16,Notes!$AA$1:INDIRECT("Notes!$AA$"&amp;MAX(Notes!$Y:$Y)),0),MATCH(PortfolioManagement!O$2,Notes!$Z$1:$AW$1,0))</f>
        <v>A</v>
      </c>
      <c r="P16" s="192" t="str">
        <f ca="1">INDEX(Notes!$Z$1:INDIRECT("Notes!$AW$"&amp;MAX(Notes!$Y:$Y)),MATCH(PortfolioManagement!$B16,Notes!$AA$1:INDIRECT("Notes!$AA$"&amp;MAX(Notes!$Y:$Y)),0),MATCH(PortfolioManagement!P$2,Notes!$Z$1:$AW$1,0))</f>
        <v>B</v>
      </c>
      <c r="Q16" s="192" t="str">
        <f ca="1">INDEX(Notes!$Z$1:INDIRECT("Notes!$AW$"&amp;MAX(Notes!$Y:$Y)),MATCH(PortfolioManagement!$B16,Notes!$AA$1:INDIRECT("Notes!$AA$"&amp;MAX(Notes!$Y:$Y)),0),MATCH(PortfolioManagement!Q$2,Notes!$Z$1:$AW$1,0))</f>
        <v>A+</v>
      </c>
      <c r="R16" s="173" t="str">
        <f>Database!EP17</f>
        <v>VNQI</v>
      </c>
      <c r="S16" s="23">
        <f ca="1">INDEX(ETF_Parameters,MATCH(R16,Database!$EP$4:$EP$21,0),Avg_Annualized)</f>
        <v>6.2174654075223934E-2</v>
      </c>
      <c r="T16" s="23">
        <f ca="1">INDEX(ETF_Parameters,MATCH(R16,Database!$EP$4:$EP$21,0),Geo_Annualized)</f>
        <v>4.5603735692575142E-2</v>
      </c>
      <c r="U16" s="23">
        <f ca="1">INDEX(ETF_Parameters,MATCH(R16,Database!$EP$4:$EP$21,0),Annualized_Vol)</f>
        <v>0.14666887844884094</v>
      </c>
      <c r="V16" s="22">
        <f t="shared" ca="1" si="0"/>
        <v>0.31092987261426441</v>
      </c>
      <c r="X16" s="173" t="str">
        <f>Table1[[#This Row],[ETF]]</f>
        <v>VNQI</v>
      </c>
      <c r="Y16" s="25">
        <f>CORREL(INDEX(Universe,MATCH($Y$2,Date_Range,-1),MATCH(Y$3,ETFs,0)):(INDEX(Universe,MATCH($Z$2,Date_Range,-1),MATCH(Y$3,ETFs,0))),(INDEX(Universe,MATCH($Y$2,Date_Range,-1),MATCH($X16,ETFs,0)):(INDEX(Universe,MATCH($Z$2,Date_Range,-1),MATCH($X16,ETFs,0)))))</f>
        <v>0.51935007115721632</v>
      </c>
      <c r="Z16" s="25">
        <f>CORREL(INDEX(Universe,MATCH($Y$2,Date_Range,-1),MATCH(Z$3,ETFs,0)):(INDEX(Universe,MATCH($Z$2,Date_Range,-1),MATCH(Z$3,ETFs,0))),(INDEX(Universe,MATCH($Y$2,Date_Range,-1),MATCH($X16,ETFs,0)):(INDEX(Universe,MATCH($Z$2,Date_Range,-1),MATCH($X16,ETFs,0)))))</f>
        <v>-5.2654937984944632E-2</v>
      </c>
      <c r="AA16" s="25">
        <f>CORREL(INDEX(Universe,MATCH($Y$2,Date_Range,-1),MATCH(AA$3,ETFs,0)):(INDEX(Universe,MATCH($Z$2,Date_Range,-1),MATCH(AA$3,ETFs,0))),(INDEX(Universe,MATCH($Y$2,Date_Range,-1),MATCH($X16,ETFs,0)):(INDEX(Universe,MATCH($Z$2,Date_Range,-1),MATCH($X16,ETFs,0)))))</f>
        <v>-3.1510403764786588E-2</v>
      </c>
      <c r="AB16" s="25">
        <f>CORREL(INDEX(Universe,MATCH($Y$2,Date_Range,-1),MATCH(AB$3,ETFs,0)):(INDEX(Universe,MATCH($Z$2,Date_Range,-1),MATCH(AB$3,ETFs,0))),(INDEX(Universe,MATCH($Y$2,Date_Range,-1),MATCH($X16,ETFs,0)):(INDEX(Universe,MATCH($Z$2,Date_Range,-1),MATCH($X16,ETFs,0)))))</f>
        <v>-0.17962774135434742</v>
      </c>
      <c r="AC16" s="25">
        <f>CORREL(INDEX(Universe,MATCH($Y$2,Date_Range,-1),MATCH(AC$3,ETFs,0)):(INDEX(Universe,MATCH($Z$2,Date_Range,-1),MATCH(AC$3,ETFs,0))),(INDEX(Universe,MATCH($Y$2,Date_Range,-1),MATCH($X16,ETFs,0)):(INDEX(Universe,MATCH($Z$2,Date_Range,-1),MATCH($X16,ETFs,0)))))</f>
        <v>0.72820724727685604</v>
      </c>
      <c r="AD16" s="25">
        <f>CORREL(INDEX(Universe,MATCH($Y$2,Date_Range,-1),MATCH(AD$3,ETFs,0)):(INDEX(Universe,MATCH($Z$2,Date_Range,-1),MATCH(AD$3,ETFs,0))),(INDEX(Universe,MATCH($Y$2,Date_Range,-1),MATCH($X16,ETFs,0)):(INDEX(Universe,MATCH($Z$2,Date_Range,-1),MATCH($X16,ETFs,0)))))</f>
        <v>0.89282699735045601</v>
      </c>
      <c r="AE16" s="25">
        <f>CORREL(INDEX(Universe,MATCH($Y$2,Date_Range,-1),MATCH(AE$3,ETFs,0)):(INDEX(Universe,MATCH($Z$2,Date_Range,-1),MATCH(AE$3,ETFs,0))),(INDEX(Universe,MATCH($Y$2,Date_Range,-1),MATCH($X16,ETFs,0)):(INDEX(Universe,MATCH($Z$2,Date_Range,-1),MATCH($X16,ETFs,0)))))</f>
        <v>0.79631726234010136</v>
      </c>
      <c r="AF16" s="25">
        <f>CORREL(INDEX(Universe,MATCH($Y$2,Date_Range,-1),MATCH(AF$3,ETFs,0)):(INDEX(Universe,MATCH($Z$2,Date_Range,-1),MATCH(AF$3,ETFs,0))),(INDEX(Universe,MATCH($Y$2,Date_Range,-1),MATCH($X16,ETFs,0)):(INDEX(Universe,MATCH($Z$2,Date_Range,-1),MATCH($X16,ETFs,0)))))</f>
        <v>0.59665526534810265</v>
      </c>
      <c r="AG16" s="25">
        <f>CORREL(INDEX(Universe,MATCH($Y$2,Date_Range,-1),MATCH(AG$3,ETFs,0)):(INDEX(Universe,MATCH($Z$2,Date_Range,-1),MATCH(AG$3,ETFs,0))),(INDEX(Universe,MATCH($Y$2,Date_Range,-1),MATCH($X16,ETFs,0)):(INDEX(Universe,MATCH($Z$2,Date_Range,-1),MATCH($X16,ETFs,0)))))</f>
        <v>0.76872843485143849</v>
      </c>
      <c r="AH16" s="25">
        <f>CORREL(INDEX(Universe,MATCH($Y$2,Date_Range,-1),MATCH(AH$3,ETFs,0)):(INDEX(Universe,MATCH($Z$2,Date_Range,-1),MATCH(AH$3,ETFs,0))),(INDEX(Universe,MATCH($Y$2,Date_Range,-1),MATCH($X16,ETFs,0)):(INDEX(Universe,MATCH($Z$2,Date_Range,-1),MATCH($X16,ETFs,0)))))</f>
        <v>0.79841010768748555</v>
      </c>
      <c r="AI16" s="25">
        <f>CORREL(INDEX(Universe,MATCH($Y$2,Date_Range,-1),MATCH(AI$3,ETFs,0)):(INDEX(Universe,MATCH($Z$2,Date_Range,-1),MATCH(AI$3,ETFs,0))),(INDEX(Universe,MATCH($Y$2,Date_Range,-1),MATCH($X16,ETFs,0)):(INDEX(Universe,MATCH($Z$2,Date_Range,-1),MATCH($X16,ETFs,0)))))</f>
        <v>0.85771430426877726</v>
      </c>
      <c r="AJ16" s="25">
        <f ca="1">CORREL(INDEX(Universe,MATCH($Y$2,Date_Range,-1),MATCH(AJ$3,ETFs,0)):(INDEX(Universe,MATCH($E$15,Date_Range,-1),MATCH(AJ$3,ETFs,0))),(INDEX(Universe,MATCH($Y$2,Date_Range,-1),MATCH($X16,ETFs,0)):(INDEX(Universe,MATCH($E$15,Date_Range,-1),MATCH($X16,ETFs,0)))))</f>
        <v>0.61891912517637726</v>
      </c>
      <c r="AK16" s="25">
        <f>CORREL(INDEX(Universe,MATCH($Y$2,Date_Range,-1),MATCH(AK$3,ETFs,0)):(INDEX(Universe,MATCH($Z$2,Date_Range,-1),MATCH(AK$3,ETFs,0))),(INDEX(Universe,MATCH($Y$2,Date_Range,-1),MATCH($X16,ETFs,0)):(INDEX(Universe,MATCH($Z$2,Date_Range,-1),MATCH($X16,ETFs,0)))))</f>
        <v>0.99999999999999989</v>
      </c>
      <c r="AL16" s="25">
        <f>CORREL(INDEX(Universe,MATCH($Y$2,Date_Range,-1),MATCH(AL$3,ETFs,0)):(INDEX(Universe,MATCH($Z$2,Date_Range,-1),MATCH(AL$3,ETFs,0))),(INDEX(Universe,MATCH($Y$2,Date_Range,-1),MATCH($X16,ETFs,0)):(INDEX(Universe,MATCH($Z$2,Date_Range,-1),MATCH($X16,ETFs,0)))))</f>
        <v>9.6333338424375345E-2</v>
      </c>
      <c r="AM16" s="25">
        <f>CORREL(INDEX(Universe,MATCH($Y$2,Date_Range,-1),MATCH(AM$3,ETFs,0)):(INDEX(Universe,MATCH($Z$2,Date_Range,-1),MATCH(AM$3,ETFs,0))),(INDEX(Universe,MATCH($Y$2,Date_Range,-1),MATCH($X16,ETFs,0)):(INDEX(Universe,MATCH($Z$2,Date_Range,-1),MATCH($X16,ETFs,0)))))</f>
        <v>-0.30029714928562362</v>
      </c>
      <c r="AN16" s="25">
        <f>CORREL(INDEX(Universe,MATCH($Y$2,Date_Range,-1),MATCH(AN$3,ETFs,0)):(INDEX(Universe,MATCH($Z$2,Date_Range,-1),MATCH(AN$3,ETFs,0))),(INDEX(Universe,MATCH($Y$2,Date_Range,-1),MATCH($X16,ETFs,0)):(INDEX(Universe,MATCH($Z$2,Date_Range,-1),MATCH($X16,ETFs,0)))))</f>
        <v>-0.19518533608700653</v>
      </c>
      <c r="AO16" s="32">
        <f>CORREL(INDEX(Universe,MATCH($Y$2,Date_Range,-1),MATCH(AO$3,ETFs,0)):(INDEX(Universe,MATCH($Z$2,Date_Range,-1),MATCH(AO$3,ETFs,0))),(INDEX(Universe,MATCH($Y$2,Date_Range,-1),MATCH($X16,ETFs,0)):(INDEX(Universe,MATCH($Z$2,Date_Range,-1),MATCH($X16,ETFs,0)))))</f>
        <v>1.070905432984672E-2</v>
      </c>
      <c r="AP16" s="20"/>
      <c r="AQ16" s="184">
        <v>13</v>
      </c>
      <c r="AR16" s="173" t="str">
        <f t="shared" si="1"/>
        <v>VNQI</v>
      </c>
      <c r="AS16" s="173">
        <f ca="1">IF($AS$3="GM Annualized",INDEX(ETF_Parameters,MATCH(AR16,Database!$EP$4:$EP$21,0),Geo_Annualized),INDEX(ETF_Parameters,MATCH(AR16,Database!$EP$4:$EP$21,0),Avg_Annualized))</f>
        <v>4.5603735692575142E-2</v>
      </c>
      <c r="AT16" s="173">
        <f ca="1">INDEX(ETF_Parameters,MATCH(AR16,Database!$EP$4:$EP$21,0),Annualized_Vol)</f>
        <v>0.14666887844884094</v>
      </c>
      <c r="AU16" s="173">
        <f ca="1">((AW16^2)*(AT16^2))+INDEX(PortfolioManagement!$X$66:$AO$86,MATCH("Net Sum",PortfolioManagement!$X$66:$X$86,0),MATCH(AR16,PortfolioManagement!$X$66:$AO$66,0))</f>
        <v>0</v>
      </c>
      <c r="AV16" s="173">
        <f t="shared" si="2"/>
        <v>6.25E-2</v>
      </c>
      <c r="AW16" s="54">
        <v>0</v>
      </c>
      <c r="AX16" s="173">
        <f t="shared" si="3"/>
        <v>0</v>
      </c>
      <c r="AY16" s="173" t="str">
        <f t="shared" si="4"/>
        <v>Alternative Investments</v>
      </c>
      <c r="AZ16" s="173" t="str">
        <f t="shared" si="5"/>
        <v>Real Estate</v>
      </c>
      <c r="BA16" s="68">
        <v>0</v>
      </c>
      <c r="BB16" s="68">
        <f>IF(Risk_Tolerance&lt;=INDEX(ETF_Parameters,MATCH(AR16,Database!$EP$4:$EP$21,0),Risk_LowerBound),0,0.25)</f>
        <v>0.25</v>
      </c>
      <c r="BC16" s="68">
        <f>IF(Risk_Tolerance&gt;=INDEX(ETF_Parameters,MATCH(AR16,Database!$EP$4:$EP$21,0),Risk_Upperbound),0,0.25)</f>
        <v>0.25</v>
      </c>
      <c r="BD16" s="67">
        <f ca="1">((AX16^2)*(AT16^2))+INDEX(PortfolioManagement!$X$66:$AN$86,MATCH("Net Sum",PortfolioManagement!$X$66:$X$86,0),MATCH(AR16,PortfolioManagement!$X$66:$AN$66,0))</f>
        <v>0</v>
      </c>
      <c r="BJ16" s="77"/>
      <c r="BQ16" s="154"/>
      <c r="BR16" s="276"/>
    </row>
    <row r="17" spans="1:74">
      <c r="A17" s="185">
        <v>15</v>
      </c>
      <c r="B17" s="200" t="s">
        <v>62</v>
      </c>
      <c r="C17" s="191" t="str">
        <f ca="1">INDEX(Notes!$Z$1:INDIRECT("Notes!$AW$"&amp;MAX(Notes!$Y:$Y)),MATCH(PortfolioManagement!$B17,Notes!$AA$1:INDIRECT("Notes!$AA$"&amp;MAX(Notes!$Y:$Y)),0),MATCH(PortfolioManagement!C$2,Notes!$Z$1:$AW$1,0))</f>
        <v>Vanguard Short-Term Inflation-Protected Securities ETF</v>
      </c>
      <c r="D17" s="193">
        <f ca="1">INDEX(Notes!$Z$1:INDIRECT("Notes!$AW$"&amp;MAX(Notes!$Y:$Y)),MATCH(PortfolioManagement!$B17,Notes!$AA$1:INDIRECT("Notes!$AA$"&amp;MAX(Notes!$Y:$Y)),0),MATCH(PortfolioManagement!D$2,Notes!$Z$1:$AW$1,0))</f>
        <v>1E-3</v>
      </c>
      <c r="E17" s="195">
        <f ca="1">INDEX(Notes!$Z$1:INDIRECT("Notes!$AW$"&amp;MAX(Notes!$Y:$Y)),MATCH(PortfolioManagement!$B17,Notes!$AA$1:INDIRECT("Notes!$AA$"&amp;MAX(Notes!$Y:$Y)),0),MATCH(PortfolioManagement!E$2,Notes!$Z$1:$AW$1,0))</f>
        <v>41198</v>
      </c>
      <c r="F17" s="74" t="s">
        <v>19</v>
      </c>
      <c r="G17" s="74" t="s">
        <v>101</v>
      </c>
      <c r="H17" s="191">
        <f ca="1">INDEX(Notes!$Z$1:INDIRECT("Notes!$AW$"&amp;MAX(Notes!$Y:$Y)),MATCH(PortfolioManagement!$B17,Notes!$AA$1:INDIRECT("Notes!$AA$"&amp;MAX(Notes!$Y:$Y)),0),MATCH(PortfolioManagement!H$2,Notes!$Z$1:$AW$1,0))</f>
        <v>16</v>
      </c>
      <c r="I17" s="191">
        <f ca="1">INDEX(Notes!$Z$1:INDIRECT("Notes!$AW$"&amp;MAX(Notes!$Y:$Y)),MATCH(PortfolioManagement!$B17,Notes!$AA$1:INDIRECT("Notes!$AA$"&amp;MAX(Notes!$Y:$Y)),0),MATCH(PortfolioManagement!I$2,Notes!$Z$1:$AW$1,0))</f>
        <v>41991</v>
      </c>
      <c r="J17" s="240">
        <f ca="1">INDEX(Notes!$Z$1:INDIRECT("Notes!$AW$"&amp;MAX(Notes!$Y:$Y)),MATCH(PortfolioManagement!$B17,Notes!$AA$1:INDIRECT("Notes!$AA$"&amp;MAX(Notes!$Y:$Y)),0),MATCH(PortfolioManagement!J$2,Notes!$Z$1:$AW$1,0))</f>
        <v>0.4</v>
      </c>
      <c r="K17" s="193">
        <f ca="1">INDEX(Notes!$Z$1:INDIRECT("Notes!$AW$"&amp;MAX(Notes!$Y:$Y)),MATCH(PortfolioManagement!$B17,Notes!$AA$1:INDIRECT("Notes!$AA$"&amp;MAX(Notes!$Y:$Y)),0),MATCH(PortfolioManagement!K$2,Notes!$Z$1:$AW$1,0))</f>
        <v>8.2000000000000007E-3</v>
      </c>
      <c r="L17" s="170">
        <v>7.6E-3</v>
      </c>
      <c r="M17" s="197">
        <v>14900000000</v>
      </c>
      <c r="N17" s="191" t="str">
        <f ca="1">INDEX(Notes!$Z$1:INDIRECT("Notes!$AW$"&amp;MAX(Notes!$Y:$Y)),MATCH(PortfolioManagement!$B17,Notes!$AA$1:INDIRECT("Notes!$AA$"&amp;MAX(Notes!$Y:$Y)),0),MATCH(PortfolioManagement!N$2,Notes!$Z$1:$AW$1,0))</f>
        <v>A-</v>
      </c>
      <c r="O17" s="191" t="str">
        <f ca="1">INDEX(Notes!$Z$1:INDIRECT("Notes!$AW$"&amp;MAX(Notes!$Y:$Y)),MATCH(PortfolioManagement!$B17,Notes!$AA$1:INDIRECT("Notes!$AA$"&amp;MAX(Notes!$Y:$Y)),0),MATCH(PortfolioManagement!O$2,Notes!$Z$1:$AW$1,0))</f>
        <v>A</v>
      </c>
      <c r="P17" s="191" t="str">
        <f ca="1">INDEX(Notes!$Z$1:INDIRECT("Notes!$AW$"&amp;MAX(Notes!$Y:$Y)),MATCH(PortfolioManagement!$B17,Notes!$AA$1:INDIRECT("Notes!$AA$"&amp;MAX(Notes!$Y:$Y)),0),MATCH(PortfolioManagement!P$2,Notes!$Z$1:$AW$1,0))</f>
        <v>A</v>
      </c>
      <c r="Q17" s="191" t="str">
        <f ca="1">INDEX(Notes!$Z$1:INDIRECT("Notes!$AW$"&amp;MAX(Notes!$Y:$Y)),MATCH(PortfolioManagement!$B17,Notes!$AA$1:INDIRECT("Notes!$AA$"&amp;MAX(Notes!$Y:$Y)),0),MATCH(PortfolioManagement!Q$2,Notes!$Z$1:$AW$1,0))</f>
        <v>A-</v>
      </c>
      <c r="R17" s="173" t="str">
        <f>Database!EP18</f>
        <v>VTIP</v>
      </c>
      <c r="S17" s="23">
        <f ca="1">INDEX(ETF_Parameters,MATCH(R17,Database!$EP$4:$EP$21,0),Avg_Annualized)</f>
        <v>6.1769937326130453E-3</v>
      </c>
      <c r="T17" s="23">
        <f ca="1">INDEX(ETF_Parameters,MATCH(R17,Database!$EP$4:$EP$21,0),Geo_Annualized)</f>
        <v>5.9264883974665672E-3</v>
      </c>
      <c r="U17" s="23">
        <f ca="1">INDEX(ETF_Parameters,MATCH(R17,Database!$EP$4:$EP$21,0),Annualized_Vol)</f>
        <v>1.8483645210388366E-2</v>
      </c>
      <c r="V17" s="22">
        <f t="shared" ca="1" si="0"/>
        <v>19.070185566914951</v>
      </c>
      <c r="X17" s="174" t="str">
        <f>Table1[[#This Row],[ETF]]</f>
        <v>VTIP</v>
      </c>
      <c r="Y17" s="26">
        <f>CORREL(INDEX(Universe,MATCH($Y$2,Date_Range,-1),MATCH(Y$3,ETFs,0)):(INDEX(Universe,MATCH($Z$2,Date_Range,-1),MATCH(Y$3,ETFs,0))),(INDEX(Universe,MATCH($Y$2,Date_Range,-1),MATCH($X17,ETFs,0)):(INDEX(Universe,MATCH($Z$2,Date_Range,-1),MATCH($X17,ETFs,0)))))</f>
        <v>0.32469957589819337</v>
      </c>
      <c r="Z17" s="26">
        <f>CORREL(INDEX(Universe,MATCH($Y$2,Date_Range,-1),MATCH(Z$3,ETFs,0)):(INDEX(Universe,MATCH($Z$2,Date_Range,-1),MATCH(Z$3,ETFs,0))),(INDEX(Universe,MATCH($Y$2,Date_Range,-1),MATCH($X17,ETFs,0)):(INDEX(Universe,MATCH($Z$2,Date_Range,-1),MATCH($X17,ETFs,0)))))</f>
        <v>0.32538080026564686</v>
      </c>
      <c r="AA17" s="26">
        <f>CORREL(INDEX(Universe,MATCH($Y$2,Date_Range,-1),MATCH(AA$3,ETFs,0)):(INDEX(Universe,MATCH($Z$2,Date_Range,-1),MATCH(AA$3,ETFs,0))),(INDEX(Universe,MATCH($Y$2,Date_Range,-1),MATCH($X17,ETFs,0)):(INDEX(Universe,MATCH($Z$2,Date_Range,-1),MATCH($X17,ETFs,0)))))</f>
        <v>0.57902812568419704</v>
      </c>
      <c r="AB17" s="26">
        <f>CORREL(INDEX(Universe,MATCH($Y$2,Date_Range,-1),MATCH(AB$3,ETFs,0)):(INDEX(Universe,MATCH($Z$2,Date_Range,-1),MATCH(AB$3,ETFs,0))),(INDEX(Universe,MATCH($Y$2,Date_Range,-1),MATCH($X17,ETFs,0)):(INDEX(Universe,MATCH($Z$2,Date_Range,-1),MATCH($X17,ETFs,0)))))</f>
        <v>0.40723111855638322</v>
      </c>
      <c r="AC17" s="26">
        <f>CORREL(INDEX(Universe,MATCH($Y$2,Date_Range,-1),MATCH(AC$3,ETFs,0)):(INDEX(Universe,MATCH($Z$2,Date_Range,-1),MATCH(AC$3,ETFs,0))),(INDEX(Universe,MATCH($Y$2,Date_Range,-1),MATCH($X17,ETFs,0)):(INDEX(Universe,MATCH($Z$2,Date_Range,-1),MATCH($X17,ETFs,0)))))</f>
        <v>9.7742993445223427E-4</v>
      </c>
      <c r="AD17" s="26">
        <f>CORREL(INDEX(Universe,MATCH($Y$2,Date_Range,-1),MATCH(AD$3,ETFs,0)):(INDEX(Universe,MATCH($Z$2,Date_Range,-1),MATCH(AD$3,ETFs,0))),(INDEX(Universe,MATCH($Y$2,Date_Range,-1),MATCH($X17,ETFs,0)):(INDEX(Universe,MATCH($Z$2,Date_Range,-1),MATCH($X17,ETFs,0)))))</f>
        <v>7.7186244892873637E-2</v>
      </c>
      <c r="AE17" s="26">
        <f>CORREL(INDEX(Universe,MATCH($Y$2,Date_Range,-1),MATCH(AE$3,ETFs,0)):(INDEX(Universe,MATCH($Z$2,Date_Range,-1),MATCH(AE$3,ETFs,0))),(INDEX(Universe,MATCH($Y$2,Date_Range,-1),MATCH($X17,ETFs,0)):(INDEX(Universe,MATCH($Z$2,Date_Range,-1),MATCH($X17,ETFs,0)))))</f>
        <v>1.0272454434523353E-2</v>
      </c>
      <c r="AF17" s="26">
        <f>CORREL(INDEX(Universe,MATCH($Y$2,Date_Range,-1),MATCH(AF$3,ETFs,0)):(INDEX(Universe,MATCH($Z$2,Date_Range,-1),MATCH(AF$3,ETFs,0))),(INDEX(Universe,MATCH($Y$2,Date_Range,-1),MATCH($X17,ETFs,0)):(INDEX(Universe,MATCH($Z$2,Date_Range,-1),MATCH($X17,ETFs,0)))))</f>
        <v>0.16400936714390657</v>
      </c>
      <c r="AG17" s="26">
        <f>CORREL(INDEX(Universe,MATCH($Y$2,Date_Range,-1),MATCH(AG$3,ETFs,0)):(INDEX(Universe,MATCH($Z$2,Date_Range,-1),MATCH(AG$3,ETFs,0))),(INDEX(Universe,MATCH($Y$2,Date_Range,-1),MATCH($X17,ETFs,0)):(INDEX(Universe,MATCH($Z$2,Date_Range,-1),MATCH($X17,ETFs,0)))))</f>
        <v>1.2803042974040297E-2</v>
      </c>
      <c r="AH17" s="26">
        <f>CORREL(INDEX(Universe,MATCH($Y$2,Date_Range,-1),MATCH(AH$3,ETFs,0)):(INDEX(Universe,MATCH($Z$2,Date_Range,-1),MATCH(AH$3,ETFs,0))),(INDEX(Universe,MATCH($Y$2,Date_Range,-1),MATCH($X17,ETFs,0)):(INDEX(Universe,MATCH($Z$2,Date_Range,-1),MATCH($X17,ETFs,0)))))</f>
        <v>-1.2090856214639824E-2</v>
      </c>
      <c r="AI17" s="26">
        <f>CORREL(INDEX(Universe,MATCH($Y$2,Date_Range,-1),MATCH(AI$3,ETFs,0)):(INDEX(Universe,MATCH($Z$2,Date_Range,-1),MATCH(AI$3,ETFs,0))),(INDEX(Universe,MATCH($Y$2,Date_Range,-1),MATCH($X17,ETFs,0)):(INDEX(Universe,MATCH($Z$2,Date_Range,-1),MATCH($X17,ETFs,0)))))</f>
        <v>0.13037495427916193</v>
      </c>
      <c r="AJ17" s="26">
        <f ca="1">CORREL(INDEX(Universe,MATCH($Y$2,Date_Range,-1),MATCH(AJ$3,ETFs,0)):(INDEX(Universe,MATCH($E$15,Date_Range,-1),MATCH(AJ$3,ETFs,0))),(INDEX(Universe,MATCH($Y$2,Date_Range,-1),MATCH($X17,ETFs,0)):(INDEX(Universe,MATCH($E$15,Date_Range,-1),MATCH($X17,ETFs,0)))))</f>
        <v>0.1421175556880207</v>
      </c>
      <c r="AK17" s="26">
        <f>CORREL(INDEX(Universe,MATCH($Y$2,Date_Range,-1),MATCH(AK$3,ETFs,0)):(INDEX(Universe,MATCH($Z$2,Date_Range,-1),MATCH(AK$3,ETFs,0))),(INDEX(Universe,MATCH($Y$2,Date_Range,-1),MATCH($X17,ETFs,0)):(INDEX(Universe,MATCH($Z$2,Date_Range,-1),MATCH($X17,ETFs,0)))))</f>
        <v>9.6333338424375345E-2</v>
      </c>
      <c r="AL17" s="26">
        <f>CORREL(INDEX(Universe,MATCH($Y$2,Date_Range,-1),MATCH(AL$3,ETFs,0)):(INDEX(Universe,MATCH($Z$2,Date_Range,-1),MATCH(AL$3,ETFs,0))),(INDEX(Universe,MATCH($Y$2,Date_Range,-1),MATCH($X17,ETFs,0)):(INDEX(Universe,MATCH($Z$2,Date_Range,-1),MATCH($X17,ETFs,0)))))</f>
        <v>1</v>
      </c>
      <c r="AM17" s="26">
        <f>CORREL(INDEX(Universe,MATCH($Y$2,Date_Range,-1),MATCH(AM$3,ETFs,0)):(INDEX(Universe,MATCH($Z$2,Date_Range,-1),MATCH(AM$3,ETFs,0))),(INDEX(Universe,MATCH($Y$2,Date_Range,-1),MATCH($X17,ETFs,0)):(INDEX(Universe,MATCH($Z$2,Date_Range,-1),MATCH($X17,ETFs,0)))))</f>
        <v>0.42128056268310327</v>
      </c>
      <c r="AN17" s="26">
        <f>CORREL(INDEX(Universe,MATCH($Y$2,Date_Range,-1),MATCH(AN$3,ETFs,0)):(INDEX(Universe,MATCH($Z$2,Date_Range,-1),MATCH(AN$3,ETFs,0))),(INDEX(Universe,MATCH($Y$2,Date_Range,-1),MATCH($X17,ETFs,0)):(INDEX(Universe,MATCH($Z$2,Date_Range,-1),MATCH($X17,ETFs,0)))))</f>
        <v>0.58320901411595671</v>
      </c>
      <c r="AO17" s="32">
        <f>CORREL(INDEX(Universe,MATCH($Y$2,Date_Range,-1),MATCH(AO$3,ETFs,0)):(INDEX(Universe,MATCH($Z$2,Date_Range,-1),MATCH(AO$3,ETFs,0))),(INDEX(Universe,MATCH($Y$2,Date_Range,-1),MATCH($X17,ETFs,0)):(INDEX(Universe,MATCH($Z$2,Date_Range,-1),MATCH($X17,ETFs,0)))))</f>
        <v>-6.2712135303653292E-3</v>
      </c>
      <c r="AP17" s="20"/>
      <c r="AQ17" s="185">
        <v>14</v>
      </c>
      <c r="AR17" s="174" t="str">
        <f t="shared" si="1"/>
        <v>VTIP</v>
      </c>
      <c r="AS17" s="174">
        <f ca="1">IF($AS$3="GM Annualized",INDEX(ETF_Parameters,MATCH(AR17,Database!$EP$4:$EP$21,0),Geo_Annualized),INDEX(ETF_Parameters,MATCH(AR17,Database!$EP$4:$EP$21,0),Avg_Annualized))</f>
        <v>5.9264883974665672E-3</v>
      </c>
      <c r="AT17" s="174">
        <f ca="1">INDEX(ETF_Parameters,MATCH(AR17,Database!$EP$4:$EP$21,0),Annualized_Vol)</f>
        <v>1.8483645210388366E-2</v>
      </c>
      <c r="AU17" s="174">
        <f ca="1">((AW17^2)*(AT17^2))+INDEX(PortfolioManagement!$X$66:$AO$86,MATCH("Net Sum",PortfolioManagement!$X$66:$X$86,0),MATCH(AR17,PortfolioManagement!$X$66:$AO$66,0))</f>
        <v>0</v>
      </c>
      <c r="AV17" s="174">
        <f t="shared" si="2"/>
        <v>6.25E-2</v>
      </c>
      <c r="AW17" s="54">
        <v>0</v>
      </c>
      <c r="AX17" s="174">
        <f t="shared" si="3"/>
        <v>0</v>
      </c>
      <c r="AY17" s="174" t="str">
        <f t="shared" si="4"/>
        <v>Fixed Income</v>
      </c>
      <c r="AZ17" s="174" t="str">
        <f t="shared" si="5"/>
        <v>US Government Bonds</v>
      </c>
      <c r="BA17" s="56">
        <v>0</v>
      </c>
      <c r="BB17" s="56">
        <f>IF(Risk_Tolerance&lt;=INDEX(ETF_Parameters,MATCH(AR17,Database!$EP$4:$EP$21,0),Risk_LowerBound),0,0.25)</f>
        <v>0.25</v>
      </c>
      <c r="BC17" s="56">
        <f>IF(Risk_Tolerance&gt;=INDEX(ETF_Parameters,MATCH(AR17,Database!$EP$4:$EP$21,0),Risk_Upperbound),0,0.25)</f>
        <v>0.25</v>
      </c>
      <c r="BD17" s="55">
        <f ca="1">((AX17^2)*(AT17^2))+INDEX(PortfolioManagement!$X$66:$AN$86,MATCH("Net Sum",PortfolioManagement!$X$66:$X$86,0),MATCH(AR17,PortfolioManagement!$X$66:$AN$66,0))</f>
        <v>0</v>
      </c>
      <c r="BJ17" s="77"/>
      <c r="BQ17" s="154"/>
      <c r="BR17" s="276"/>
    </row>
    <row r="18" spans="1:74">
      <c r="A18" s="184">
        <v>16</v>
      </c>
      <c r="B18" s="200" t="s">
        <v>610</v>
      </c>
      <c r="C18" s="192" t="str">
        <f ca="1">INDEX(Notes!$Z$1:INDIRECT("Notes!$AW$"&amp;MAX(Notes!$Y:$Y)),MATCH(PortfolioManagement!$B18,Notes!$AA$1:INDIRECT("Notes!$AA$"&amp;MAX(Notes!$Y:$Y)),0),MATCH(PortfolioManagement!C$2,Notes!$Z$1:$AW$1,0))</f>
        <v>Vanguard Long-Term Government Bond ETF</v>
      </c>
      <c r="D18" s="194">
        <f ca="1">INDEX(Notes!$Z$1:INDIRECT("Notes!$AW$"&amp;MAX(Notes!$Y:$Y)),MATCH(PortfolioManagement!$B18,Notes!$AA$1:INDIRECT("Notes!$AA$"&amp;MAX(Notes!$Y:$Y)),0),MATCH(PortfolioManagement!D$2,Notes!$Z$1:$AW$1,0))</f>
        <v>1.1999999999999999E-3</v>
      </c>
      <c r="E18" s="196">
        <f ca="1">INDEX(Notes!$Z$1:INDIRECT("Notes!$AW$"&amp;MAX(Notes!$Y:$Y)),MATCH(PortfolioManagement!$B18,Notes!$AA$1:INDIRECT("Notes!$AA$"&amp;MAX(Notes!$Y:$Y)),0),MATCH(PortfolioManagement!E$2,Notes!$Z$1:$AW$1,0))</f>
        <v>40141</v>
      </c>
      <c r="F18" s="74" t="s">
        <v>19</v>
      </c>
      <c r="G18" s="74" t="s">
        <v>101</v>
      </c>
      <c r="H18" s="192">
        <f ca="1">INDEX(Notes!$Z$1:INDIRECT("Notes!$AW$"&amp;MAX(Notes!$Y:$Y)),MATCH(PortfolioManagement!$B18,Notes!$AA$1:INDIRECT("Notes!$AA$"&amp;MAX(Notes!$Y:$Y)),0),MATCH(PortfolioManagement!H$2,Notes!$Z$1:$AW$1,0))</f>
        <v>71</v>
      </c>
      <c r="I18" s="192">
        <f ca="1">INDEX(Notes!$Z$1:INDIRECT("Notes!$AW$"&amp;MAX(Notes!$Y:$Y)),MATCH(PortfolioManagement!$B18,Notes!$AA$1:INDIRECT("Notes!$AA$"&amp;MAX(Notes!$Y:$Y)),0),MATCH(PortfolioManagement!I$2,Notes!$Z$1:$AW$1,0))</f>
        <v>42614</v>
      </c>
      <c r="J18" s="241">
        <f ca="1">INDEX(Notes!$Z$1:INDIRECT("Notes!$AW$"&amp;MAX(Notes!$Y:$Y)),MATCH(PortfolioManagement!$B18,Notes!$AA$1:INDIRECT("Notes!$AA$"&amp;MAX(Notes!$Y:$Y)),0),MATCH(PortfolioManagement!J$2,Notes!$Z$1:$AW$1,0))</f>
        <v>0.16</v>
      </c>
      <c r="K18" s="194">
        <f ca="1">INDEX(Notes!$Z$1:INDIRECT("Notes!$AW$"&amp;MAX(Notes!$Y:$Y)),MATCH(PortfolioManagement!$B18,Notes!$AA$1:INDIRECT("Notes!$AA$"&amp;MAX(Notes!$Y:$Y)),0),MATCH(PortfolioManagement!K$2,Notes!$Z$1:$AW$1,0))</f>
        <v>2.2499999999999999E-2</v>
      </c>
      <c r="L18" s="170">
        <v>7.6E-3</v>
      </c>
      <c r="M18" s="198">
        <f ca="1">INDEX(Notes!$Z$1:INDIRECT("Notes!$AW$"&amp;MAX(Notes!$Y:$Y)),MATCH(PortfolioManagement!$B18,Notes!$AA$1:INDIRECT("Notes!$AA$"&amp;MAX(Notes!$Y:$Y)),0),MATCH(PortfolioManagement!M$2,Notes!$Z$1:$AW$1,0))*1000</f>
        <v>531940100</v>
      </c>
      <c r="N18" s="192" t="str">
        <f ca="1">INDEX(Notes!$Z$1:INDIRECT("Notes!$AW$"&amp;MAX(Notes!$Y:$Y)),MATCH(PortfolioManagement!$B18,Notes!$AA$1:INDIRECT("Notes!$AA$"&amp;MAX(Notes!$Y:$Y)),0),MATCH(PortfolioManagement!N$2,Notes!$Z$1:$AW$1,0))</f>
        <v>A-</v>
      </c>
      <c r="O18" s="192" t="str">
        <f ca="1">INDEX(Notes!$Z$1:INDIRECT("Notes!$AW$"&amp;MAX(Notes!$Y:$Y)),MATCH(PortfolioManagement!$B18,Notes!$AA$1:INDIRECT("Notes!$AA$"&amp;MAX(Notes!$Y:$Y)),0),MATCH(PortfolioManagement!O$2,Notes!$Z$1:$AW$1,0))</f>
        <v>A-</v>
      </c>
      <c r="P18" s="192" t="str">
        <f ca="1">INDEX(Notes!$Z$1:INDIRECT("Notes!$AW$"&amp;MAX(Notes!$Y:$Y)),MATCH(PortfolioManagement!$B18,Notes!$AA$1:INDIRECT("Notes!$AA$"&amp;MAX(Notes!$Y:$Y)),0),MATCH(PortfolioManagement!P$2,Notes!$Z$1:$AW$1,0))</f>
        <v>B-</v>
      </c>
      <c r="Q18" s="192" t="str">
        <f ca="1">INDEX(Notes!$Z$1:INDIRECT("Notes!$AW$"&amp;MAX(Notes!$Y:$Y)),MATCH(PortfolioManagement!$B18,Notes!$AA$1:INDIRECT("Notes!$AA$"&amp;MAX(Notes!$Y:$Y)),0),MATCH(PortfolioManagement!Q$2,Notes!$Z$1:$AW$1,0))</f>
        <v>A-</v>
      </c>
      <c r="R18" s="173" t="str">
        <f>Database!EP19</f>
        <v>VGLT</v>
      </c>
      <c r="S18" s="23">
        <f ca="1">INDEX(ETF_Parameters,MATCH(R18,Database!$EP$4:$EP$21,0),Avg_Annualized)</f>
        <v>0.18265611272104687</v>
      </c>
      <c r="T18" s="23">
        <f ca="1">INDEX(ETF_Parameters,MATCH(R18,Database!$EP$4:$EP$21,0),Geo_Annualized)</f>
        <v>0.17084517701184954</v>
      </c>
      <c r="U18" s="23">
        <f ca="1">INDEX(ETF_Parameters,MATCH(R18,Database!$EP$4:$EP$21,0),Annualized_Vol)</f>
        <v>0.11734094405606138</v>
      </c>
      <c r="V18" s="22">
        <f t="shared" ca="1" si="0"/>
        <v>1.0865021285813701</v>
      </c>
      <c r="X18" s="173" t="str">
        <f>Table1[[#This Row],[ETF]]</f>
        <v>VGLT</v>
      </c>
      <c r="Y18" s="25">
        <f>CORREL(INDEX(Universe,MATCH($Y$2,Date_Range,-1),MATCH(Y$3,ETFs,0)):(INDEX(Universe,MATCH($Z$2,Date_Range,-1),MATCH(Y$3,ETFs,0))),(INDEX(Universe,MATCH($Y$2,Date_Range,-1),MATCH($X18,ETFs,0)):(INDEX(Universe,MATCH($Z$2,Date_Range,-1),MATCH($X18,ETFs,0)))))</f>
        <v>5.0198371809217844E-2</v>
      </c>
      <c r="Z18" s="25">
        <f>CORREL(INDEX(Universe,MATCH($Y$2,Date_Range,-1),MATCH(Z$3,ETFs,0)):(INDEX(Universe,MATCH($Z$2,Date_Range,-1),MATCH(Z$3,ETFs,0))),(INDEX(Universe,MATCH($Y$2,Date_Range,-1),MATCH($X18,ETFs,0)):(INDEX(Universe,MATCH($Z$2,Date_Range,-1),MATCH($X18,ETFs,0)))))</f>
        <v>0.31386807125069316</v>
      </c>
      <c r="AA18" s="25">
        <f>CORREL(INDEX(Universe,MATCH($Y$2,Date_Range,-1),MATCH(AA$3,ETFs,0)):(INDEX(Universe,MATCH($Z$2,Date_Range,-1),MATCH(AA$3,ETFs,0))),(INDEX(Universe,MATCH($Y$2,Date_Range,-1),MATCH($X18,ETFs,0)):(INDEX(Universe,MATCH($Z$2,Date_Range,-1),MATCH($X18,ETFs,0)))))</f>
        <v>0.79538656871637037</v>
      </c>
      <c r="AB18" s="25">
        <f>CORREL(INDEX(Universe,MATCH($Y$2,Date_Range,-1),MATCH(AB$3,ETFs,0)):(INDEX(Universe,MATCH($Z$2,Date_Range,-1),MATCH(AB$3,ETFs,0))),(INDEX(Universe,MATCH($Y$2,Date_Range,-1),MATCH($X18,ETFs,0)):(INDEX(Universe,MATCH($Z$2,Date_Range,-1),MATCH($X18,ETFs,0)))))</f>
        <v>0.66234230838576313</v>
      </c>
      <c r="AC18" s="25">
        <f>CORREL(INDEX(Universe,MATCH($Y$2,Date_Range,-1),MATCH(AC$3,ETFs,0)):(INDEX(Universe,MATCH($Z$2,Date_Range,-1),MATCH(AC$3,ETFs,0))),(INDEX(Universe,MATCH($Y$2,Date_Range,-1),MATCH($X18,ETFs,0)):(INDEX(Universe,MATCH($Z$2,Date_Range,-1),MATCH($X18,ETFs,0)))))</f>
        <v>-0.37126946149676904</v>
      </c>
      <c r="AD18" s="25">
        <f>CORREL(INDEX(Universe,MATCH($Y$2,Date_Range,-1),MATCH(AD$3,ETFs,0)):(INDEX(Universe,MATCH($Z$2,Date_Range,-1),MATCH(AD$3,ETFs,0))),(INDEX(Universe,MATCH($Y$2,Date_Range,-1),MATCH($X18,ETFs,0)):(INDEX(Universe,MATCH($Z$2,Date_Range,-1),MATCH($X18,ETFs,0)))))</f>
        <v>-0.37362827280833433</v>
      </c>
      <c r="AE18" s="25">
        <f>CORREL(INDEX(Universe,MATCH($Y$2,Date_Range,-1),MATCH(AE$3,ETFs,0)):(INDEX(Universe,MATCH($Z$2,Date_Range,-1),MATCH(AE$3,ETFs,0))),(INDEX(Universe,MATCH($Y$2,Date_Range,-1),MATCH($X18,ETFs,0)):(INDEX(Universe,MATCH($Z$2,Date_Range,-1),MATCH($X18,ETFs,0)))))</f>
        <v>-0.36509218778694436</v>
      </c>
      <c r="AF18" s="25">
        <f>CORREL(INDEX(Universe,MATCH($Y$2,Date_Range,-1),MATCH(AF$3,ETFs,0)):(INDEX(Universe,MATCH($Z$2,Date_Range,-1),MATCH(AF$3,ETFs,0))),(INDEX(Universe,MATCH($Y$2,Date_Range,-1),MATCH($X18,ETFs,0)):(INDEX(Universe,MATCH($Z$2,Date_Range,-1),MATCH($X18,ETFs,0)))))</f>
        <v>1.0615344582115228E-2</v>
      </c>
      <c r="AG18" s="25">
        <f>CORREL(INDEX(Universe,MATCH($Y$2,Date_Range,-1),MATCH(AG$3,ETFs,0)):(INDEX(Universe,MATCH($Z$2,Date_Range,-1),MATCH(AG$3,ETFs,0))),(INDEX(Universe,MATCH($Y$2,Date_Range,-1),MATCH($X18,ETFs,0)):(INDEX(Universe,MATCH($Z$2,Date_Range,-1),MATCH($X18,ETFs,0)))))</f>
        <v>-0.36951253376703336</v>
      </c>
      <c r="AH18" s="25">
        <f>CORREL(INDEX(Universe,MATCH($Y$2,Date_Range,-1),MATCH(AH$3,ETFs,0)):(INDEX(Universe,MATCH($Z$2,Date_Range,-1),MATCH(AH$3,ETFs,0))),(INDEX(Universe,MATCH($Y$2,Date_Range,-1),MATCH($X18,ETFs,0)):(INDEX(Universe,MATCH($Z$2,Date_Range,-1),MATCH($X18,ETFs,0)))))</f>
        <v>-0.39297617416409308</v>
      </c>
      <c r="AI18" s="25">
        <f>CORREL(INDEX(Universe,MATCH($Y$2,Date_Range,-1),MATCH(AI$3,ETFs,0)):(INDEX(Universe,MATCH($Z$2,Date_Range,-1),MATCH(AI$3,ETFs,0))),(INDEX(Universe,MATCH($Y$2,Date_Range,-1),MATCH($X18,ETFs,0)):(INDEX(Universe,MATCH($Z$2,Date_Range,-1),MATCH($X18,ETFs,0)))))</f>
        <v>-0.30715751321397411</v>
      </c>
      <c r="AJ18" s="25">
        <f ca="1">CORREL(INDEX(Universe,MATCH($Y$2,Date_Range,-1),MATCH(AJ$3,ETFs,0)):(INDEX(Universe,MATCH($E$15,Date_Range,-1),MATCH(AJ$3,ETFs,0))),(INDEX(Universe,MATCH($Y$2,Date_Range,-1),MATCH($X18,ETFs,0)):(INDEX(Universe,MATCH($E$15,Date_Range,-1),MATCH($X18,ETFs,0)))))</f>
        <v>-0.32581091749164953</v>
      </c>
      <c r="AK18" s="25">
        <f>CORREL(INDEX(Universe,MATCH($Y$2,Date_Range,-1),MATCH(AK$3,ETFs,0)):(INDEX(Universe,MATCH($Z$2,Date_Range,-1),MATCH(AK$3,ETFs,0))),(INDEX(Universe,MATCH($Y$2,Date_Range,-1),MATCH($X18,ETFs,0)):(INDEX(Universe,MATCH($Z$2,Date_Range,-1),MATCH($X18,ETFs,0)))))</f>
        <v>-0.30029714928562362</v>
      </c>
      <c r="AL18" s="25">
        <f>CORREL(INDEX(Universe,MATCH($Y$2,Date_Range,-1),MATCH(AL$3,ETFs,0)):(INDEX(Universe,MATCH($Z$2,Date_Range,-1),MATCH(AL$3,ETFs,0))),(INDEX(Universe,MATCH($Y$2,Date_Range,-1),MATCH($X18,ETFs,0)):(INDEX(Universe,MATCH($Z$2,Date_Range,-1),MATCH($X18,ETFs,0)))))</f>
        <v>0.42128056268310327</v>
      </c>
      <c r="AM18" s="25">
        <f>CORREL(INDEX(Universe,MATCH($Y$2,Date_Range,-1),MATCH(AM$3,ETFs,0)):(INDEX(Universe,MATCH($Z$2,Date_Range,-1),MATCH(AM$3,ETFs,0))),(INDEX(Universe,MATCH($Y$2,Date_Range,-1),MATCH($X18,ETFs,0)):(INDEX(Universe,MATCH($Z$2,Date_Range,-1),MATCH($X18,ETFs,0)))))</f>
        <v>0.99999999999999989</v>
      </c>
      <c r="AN18" s="25">
        <f>CORREL(INDEX(Universe,MATCH($Y$2,Date_Range,-1),MATCH(AN$3,ETFs,0)):(INDEX(Universe,MATCH($Z$2,Date_Range,-1),MATCH(AN$3,ETFs,0))),(INDEX(Universe,MATCH($Y$2,Date_Range,-1),MATCH($X18,ETFs,0)):(INDEX(Universe,MATCH($Z$2,Date_Range,-1),MATCH($X18,ETFs,0)))))</f>
        <v>0.74972105903282904</v>
      </c>
      <c r="AO18" s="32">
        <f>CORREL(INDEX(Universe,MATCH($Y$2,Date_Range,-1),MATCH(AO$3,ETFs,0)):(INDEX(Universe,MATCH($Z$2,Date_Range,-1),MATCH(AO$3,ETFs,0))),(INDEX(Universe,MATCH($Y$2,Date_Range,-1),MATCH($X18,ETFs,0)):(INDEX(Universe,MATCH($Z$2,Date_Range,-1),MATCH($X18,ETFs,0)))))</f>
        <v>-4.2451029415023775E-3</v>
      </c>
      <c r="AP18" s="20"/>
      <c r="AQ18" s="184">
        <v>15</v>
      </c>
      <c r="AR18" s="173" t="str">
        <f t="shared" si="1"/>
        <v>VGLT</v>
      </c>
      <c r="AS18" s="173">
        <f ca="1">IF($AS$3="GM Annualized",INDEX(ETF_Parameters,MATCH(AR18,Database!$EP$4:$EP$21,0),Geo_Annualized),INDEX(ETF_Parameters,MATCH(AR18,Database!$EP$4:$EP$21,0),Avg_Annualized))</f>
        <v>0.17084517701184954</v>
      </c>
      <c r="AT18" s="173">
        <f ca="1">INDEX(ETF_Parameters,MATCH(AR18,Database!$EP$4:$EP$21,0),Annualized_Vol)</f>
        <v>0.11734094405606138</v>
      </c>
      <c r="AU18" s="173">
        <f ca="1">((AW18^2)*(AT18^2))+INDEX(PortfolioManagement!$X$66:$AO$86,MATCH("Net Sum",PortfolioManagement!$X$66:$X$86,0),MATCH(AR18,PortfolioManagement!$X$66:$AO$66,0))</f>
        <v>2.4130426636861227E-4</v>
      </c>
      <c r="AV18" s="173">
        <f t="shared" si="2"/>
        <v>6.25E-2</v>
      </c>
      <c r="AW18" s="54">
        <v>0.1328445046268433</v>
      </c>
      <c r="AX18" s="173">
        <f t="shared" si="3"/>
        <v>0.11986009416611006</v>
      </c>
      <c r="AY18" s="173" t="str">
        <f t="shared" si="4"/>
        <v>Fixed Income</v>
      </c>
      <c r="AZ18" s="173" t="str">
        <f t="shared" si="5"/>
        <v>US Government Bonds</v>
      </c>
      <c r="BA18" s="68">
        <v>0</v>
      </c>
      <c r="BB18" s="68">
        <f>IF(Risk_Tolerance&lt;=INDEX(ETF_Parameters,MATCH(AR18,Database!$EP$4:$EP$21,0),Risk_LowerBound),0,0.25)</f>
        <v>0</v>
      </c>
      <c r="BC18" s="68">
        <f>IF(Risk_Tolerance&gt;=INDEX(ETF_Parameters,MATCH(AR18,Database!$EP$4:$EP$21,0),Risk_Upperbound),0,0.25)</f>
        <v>0.25</v>
      </c>
      <c r="BD18" s="67">
        <f ca="1">((AX18^2)*(AT18^2))+INDEX(PortfolioManagement!$X$66:$AN$86,MATCH("Net Sum",PortfolioManagement!$X$66:$X$86,0),MATCH(AR18,PortfolioManagement!$X$66:$AN$66,0))</f>
        <v>1.9612548240558614E-4</v>
      </c>
      <c r="BJ18" s="77"/>
      <c r="BQ18" s="154"/>
      <c r="BR18" s="276"/>
    </row>
    <row r="19" spans="1:74">
      <c r="A19" s="185">
        <v>17</v>
      </c>
      <c r="B19" s="200" t="s">
        <v>612</v>
      </c>
      <c r="C19" s="191" t="str">
        <f ca="1">INDEX(Notes!$Z$1:INDIRECT("Notes!$AW$"&amp;MAX(Notes!$Y:$Y)),MATCH(PortfolioManagement!$B19,Notes!$AA$1:INDIRECT("Notes!$AA$"&amp;MAX(Notes!$Y:$Y)),0),MATCH(PortfolioManagement!C$2,Notes!$Z$1:$AW$1,0))</f>
        <v>SPDR Barclays Intermediate Term Treasury ETF</v>
      </c>
      <c r="D19" s="193">
        <f ca="1">INDEX(Notes!$Z$1:INDIRECT("Notes!$AW$"&amp;MAX(Notes!$Y:$Y)),MATCH(PortfolioManagement!$B19,Notes!$AA$1:INDIRECT("Notes!$AA$"&amp;MAX(Notes!$Y:$Y)),0),MATCH(PortfolioManagement!D$2,Notes!$Z$1:$AW$1,0))</f>
        <v>1E-3</v>
      </c>
      <c r="E19" s="195">
        <f ca="1">INDEX(Notes!$Z$1:INDIRECT("Notes!$AW$"&amp;MAX(Notes!$Y:$Y)),MATCH(PortfolioManagement!$B19,Notes!$AA$1:INDIRECT("Notes!$AA$"&amp;MAX(Notes!$Y:$Y)),0),MATCH(PortfolioManagement!E$2,Notes!$Z$1:$AW$1,0))</f>
        <v>39225</v>
      </c>
      <c r="F19" s="74" t="s">
        <v>19</v>
      </c>
      <c r="G19" s="74" t="s">
        <v>101</v>
      </c>
      <c r="H19" s="191">
        <f ca="1">INDEX(Notes!$Z$1:INDIRECT("Notes!$AW$"&amp;MAX(Notes!$Y:$Y)),MATCH(PortfolioManagement!$B19,Notes!$AA$1:INDIRECT("Notes!$AA$"&amp;MAX(Notes!$Y:$Y)),0),MATCH(PortfolioManagement!H$2,Notes!$Z$1:$AW$1,0))</f>
        <v>204</v>
      </c>
      <c r="I19" s="191">
        <f ca="1">INDEX(Notes!$Z$1:INDIRECT("Notes!$AW$"&amp;MAX(Notes!$Y:$Y)),MATCH(PortfolioManagement!$B19,Notes!$AA$1:INDIRECT("Notes!$AA$"&amp;MAX(Notes!$Y:$Y)),0),MATCH(PortfolioManagement!I$2,Notes!$Z$1:$AW$1,0))</f>
        <v>42614</v>
      </c>
      <c r="J19" s="240">
        <f ca="1">INDEX(Notes!$Z$1:INDIRECT("Notes!$AW$"&amp;MAX(Notes!$Y:$Y)),MATCH(PortfolioManagement!$B19,Notes!$AA$1:INDIRECT("Notes!$AA$"&amp;MAX(Notes!$Y:$Y)),0),MATCH(PortfolioManagement!J$2,Notes!$Z$1:$AW$1,0))</f>
        <v>0.06</v>
      </c>
      <c r="K19" s="193">
        <f ca="1">INDEX(Notes!$Z$1:INDIRECT("Notes!$AW$"&amp;MAX(Notes!$Y:$Y)),MATCH(PortfolioManagement!$B19,Notes!$AA$1:INDIRECT("Notes!$AA$"&amp;MAX(Notes!$Y:$Y)),0),MATCH(PortfolioManagement!K$2,Notes!$Z$1:$AW$1,0))</f>
        <v>7.1000000000000004E-3</v>
      </c>
      <c r="L19" s="170">
        <v>7.6E-3</v>
      </c>
      <c r="M19" s="197">
        <f ca="1">INDEX(Notes!$Z$1:INDIRECT("Notes!$AW$"&amp;MAX(Notes!$Y:$Y)),MATCH(PortfolioManagement!$B19,Notes!$AA$1:INDIRECT("Notes!$AA$"&amp;MAX(Notes!$Y:$Y)),0),MATCH(PortfolioManagement!M$2,Notes!$Z$1:$AW$1,0))*1000</f>
        <v>457581100</v>
      </c>
      <c r="N19" s="191" t="str">
        <f ca="1">INDEX(Notes!$Z$1:INDIRECT("Notes!$AW$"&amp;MAX(Notes!$Y:$Y)),MATCH(PortfolioManagement!$B19,Notes!$AA$1:INDIRECT("Notes!$AA$"&amp;MAX(Notes!$Y:$Y)),0),MATCH(PortfolioManagement!N$2,Notes!$Z$1:$AW$1,0))</f>
        <v>B-</v>
      </c>
      <c r="O19" s="191" t="str">
        <f ca="1">INDEX(Notes!$Z$1:INDIRECT("Notes!$AW$"&amp;MAX(Notes!$Y:$Y)),MATCH(PortfolioManagement!$B19,Notes!$AA$1:INDIRECT("Notes!$AA$"&amp;MAX(Notes!$Y:$Y)),0),MATCH(PortfolioManagement!O$2,Notes!$Z$1:$AW$1,0))</f>
        <v>A</v>
      </c>
      <c r="P19" s="191" t="str">
        <f ca="1">INDEX(Notes!$Z$1:INDIRECT("Notes!$AW$"&amp;MAX(Notes!$Y:$Y)),MATCH(PortfolioManagement!$B19,Notes!$AA$1:INDIRECT("Notes!$AA$"&amp;MAX(Notes!$Y:$Y)),0),MATCH(PortfolioManagement!P$2,Notes!$Z$1:$AW$1,0))</f>
        <v>A</v>
      </c>
      <c r="Q19" s="191" t="str">
        <f ca="1">INDEX(Notes!$Z$1:INDIRECT("Notes!$AW$"&amp;MAX(Notes!$Y:$Y)),MATCH(PortfolioManagement!$B19,Notes!$AA$1:INDIRECT("Notes!$AA$"&amp;MAX(Notes!$Y:$Y)),0),MATCH(PortfolioManagement!Q$2,Notes!$Z$1:$AW$1,0))</f>
        <v>A+</v>
      </c>
      <c r="R19" s="173" t="str">
        <f>Database!EP20</f>
        <v>ITE</v>
      </c>
      <c r="S19" s="23">
        <f ca="1">INDEX(ETF_Parameters,MATCH(R19,Database!$EP$4:$EP$21,0),Avg_Annualized)</f>
        <v>3.2251409225846572E-2</v>
      </c>
      <c r="T19" s="23">
        <f ca="1">INDEX(ETF_Parameters,MATCH(R19,Database!$EP$4:$EP$21,0),Geo_Annualized)</f>
        <v>3.1779738725762785E-2</v>
      </c>
      <c r="U19" s="23">
        <f ca="1">INDEX(ETF_Parameters,MATCH(R19,Database!$EP$4:$EP$21,0),Annualized_Vol)</f>
        <v>2.5042374423277832E-2</v>
      </c>
      <c r="V19" s="22">
        <f t="shared" ca="1" si="0"/>
        <v>1.9280633118381824E-2</v>
      </c>
      <c r="X19" s="175" t="str">
        <f>Table1[[#This Row],[ETF]]</f>
        <v>ITE</v>
      </c>
      <c r="Y19" s="27">
        <f>CORREL(INDEX(Universe,MATCH($Y$2,Date_Range,-1),MATCH(Y$3,ETFs,0)):(INDEX(Universe,MATCH($Z$2,Date_Range,-1),MATCH(Y$3,ETFs,0))),(INDEX(Universe,MATCH($Y$2,Date_Range,-1),MATCH($X19,ETFs,0)):(INDEX(Universe,MATCH($Z$2,Date_Range,-1),MATCH($X19,ETFs,0)))))</f>
        <v>0.11792685647252346</v>
      </c>
      <c r="Z19" s="27">
        <f>CORREL(INDEX(Universe,MATCH($Y$2,Date_Range,-1),MATCH(Z$3,ETFs,0)):(INDEX(Universe,MATCH($Z$2,Date_Range,-1),MATCH(Z$3,ETFs,0))),(INDEX(Universe,MATCH($Y$2,Date_Range,-1),MATCH($X19,ETFs,0)):(INDEX(Universe,MATCH($Z$2,Date_Range,-1),MATCH($X19,ETFs,0)))))</f>
        <v>0.37987152768169025</v>
      </c>
      <c r="AA19" s="27">
        <f>CORREL(INDEX(Universe,MATCH($Y$2,Date_Range,-1),MATCH(AA$3,ETFs,0)):(INDEX(Universe,MATCH($Z$2,Date_Range,-1),MATCH(AA$3,ETFs,0))),(INDEX(Universe,MATCH($Y$2,Date_Range,-1),MATCH($X19,ETFs,0)):(INDEX(Universe,MATCH($Z$2,Date_Range,-1),MATCH($X19,ETFs,0)))))</f>
        <v>0.77436377653251298</v>
      </c>
      <c r="AB19" s="27">
        <f>CORREL(INDEX(Universe,MATCH($Y$2,Date_Range,-1),MATCH(AB$3,ETFs,0)):(INDEX(Universe,MATCH($Z$2,Date_Range,-1),MATCH(AB$3,ETFs,0))),(INDEX(Universe,MATCH($Y$2,Date_Range,-1),MATCH($X19,ETFs,0)):(INDEX(Universe,MATCH($Z$2,Date_Range,-1),MATCH($X19,ETFs,0)))))</f>
        <v>0.62848480380672944</v>
      </c>
      <c r="AC19" s="27">
        <f>CORREL(INDEX(Universe,MATCH($Y$2,Date_Range,-1),MATCH(AC$3,ETFs,0)):(INDEX(Universe,MATCH($Z$2,Date_Range,-1),MATCH(AC$3,ETFs,0))),(INDEX(Universe,MATCH($Y$2,Date_Range,-1),MATCH($X19,ETFs,0)):(INDEX(Universe,MATCH($Z$2,Date_Range,-1),MATCH($X19,ETFs,0)))))</f>
        <v>-0.29861497431132139</v>
      </c>
      <c r="AD19" s="27">
        <f>CORREL(INDEX(Universe,MATCH($Y$2,Date_Range,-1),MATCH(AD$3,ETFs,0)):(INDEX(Universe,MATCH($Z$2,Date_Range,-1),MATCH(AD$3,ETFs,0))),(INDEX(Universe,MATCH($Y$2,Date_Range,-1),MATCH($X19,ETFs,0)):(INDEX(Universe,MATCH($Z$2,Date_Range,-1),MATCH($X19,ETFs,0)))))</f>
        <v>-0.26240507103786037</v>
      </c>
      <c r="AE19" s="27">
        <f>CORREL(INDEX(Universe,MATCH($Y$2,Date_Range,-1),MATCH(AE$3,ETFs,0)):(INDEX(Universe,MATCH($Z$2,Date_Range,-1),MATCH(AE$3,ETFs,0))),(INDEX(Universe,MATCH($Y$2,Date_Range,-1),MATCH($X19,ETFs,0)):(INDEX(Universe,MATCH($Z$2,Date_Range,-1),MATCH($X19,ETFs,0)))))</f>
        <v>-0.28586053071135997</v>
      </c>
      <c r="AF19" s="27">
        <f>CORREL(INDEX(Universe,MATCH($Y$2,Date_Range,-1),MATCH(AF$3,ETFs,0)):(INDEX(Universe,MATCH($Z$2,Date_Range,-1),MATCH(AF$3,ETFs,0))),(INDEX(Universe,MATCH($Y$2,Date_Range,-1),MATCH($X19,ETFs,0)):(INDEX(Universe,MATCH($Z$2,Date_Range,-1),MATCH($X19,ETFs,0)))))</f>
        <v>6.6689178048779829E-2</v>
      </c>
      <c r="AG19" s="27">
        <f>CORREL(INDEX(Universe,MATCH($Y$2,Date_Range,-1),MATCH(AG$3,ETFs,0)):(INDEX(Universe,MATCH($Z$2,Date_Range,-1),MATCH(AG$3,ETFs,0))),(INDEX(Universe,MATCH($Y$2,Date_Range,-1),MATCH($X19,ETFs,0)):(INDEX(Universe,MATCH($Z$2,Date_Range,-1),MATCH($X19,ETFs,0)))))</f>
        <v>-0.30038493269958566</v>
      </c>
      <c r="AH19" s="27">
        <f>CORREL(INDEX(Universe,MATCH($Y$2,Date_Range,-1),MATCH(AH$3,ETFs,0)):(INDEX(Universe,MATCH($Z$2,Date_Range,-1),MATCH(AH$3,ETFs,0))),(INDEX(Universe,MATCH($Y$2,Date_Range,-1),MATCH($X19,ETFs,0)):(INDEX(Universe,MATCH($Z$2,Date_Range,-1),MATCH($X19,ETFs,0)))))</f>
        <v>-0.32014622039558649</v>
      </c>
      <c r="AI19" s="27">
        <f>CORREL(INDEX(Universe,MATCH($Y$2,Date_Range,-1),MATCH(AI$3,ETFs,0)):(INDEX(Universe,MATCH($Z$2,Date_Range,-1),MATCH(AI$3,ETFs,0))),(INDEX(Universe,MATCH($Y$2,Date_Range,-1),MATCH($X19,ETFs,0)):(INDEX(Universe,MATCH($Z$2,Date_Range,-1),MATCH($X19,ETFs,0)))))</f>
        <v>-0.17843253401813627</v>
      </c>
      <c r="AJ19" s="27">
        <f ca="1">CORREL(INDEX(Universe,MATCH($Y$2,Date_Range,-1),MATCH(AJ$3,ETFs,0)):(INDEX(Universe,MATCH($E$15,Date_Range,-1),MATCH(AJ$3,ETFs,0))),(INDEX(Universe,MATCH($Y$2,Date_Range,-1),MATCH($X19,ETFs,0)):(INDEX(Universe,MATCH($E$15,Date_Range,-1),MATCH($X19,ETFs,0)))))</f>
        <v>-0.23747787490010291</v>
      </c>
      <c r="AK19" s="27">
        <f>CORREL(INDEX(Universe,MATCH($Y$2,Date_Range,-1),MATCH(AK$3,ETFs,0)):(INDEX(Universe,MATCH($Z$2,Date_Range,-1),MATCH(AK$3,ETFs,0))),(INDEX(Universe,MATCH($Y$2,Date_Range,-1),MATCH($X19,ETFs,0)):(INDEX(Universe,MATCH($Z$2,Date_Range,-1),MATCH($X19,ETFs,0)))))</f>
        <v>-0.19518533608700653</v>
      </c>
      <c r="AL19" s="27">
        <f>CORREL(INDEX(Universe,MATCH($Y$2,Date_Range,-1),MATCH(AL$3,ETFs,0)):(INDEX(Universe,MATCH($Z$2,Date_Range,-1),MATCH(AL$3,ETFs,0))),(INDEX(Universe,MATCH($Y$2,Date_Range,-1),MATCH($X19,ETFs,0)):(INDEX(Universe,MATCH($Z$2,Date_Range,-1),MATCH($X19,ETFs,0)))))</f>
        <v>0.58320901411595671</v>
      </c>
      <c r="AM19" s="27">
        <f>CORREL(INDEX(Universe,MATCH($Y$2,Date_Range,-1),MATCH(AM$3,ETFs,0)):(INDEX(Universe,MATCH($Z$2,Date_Range,-1),MATCH(AM$3,ETFs,0))),(INDEX(Universe,MATCH($Y$2,Date_Range,-1),MATCH($X19,ETFs,0)):(INDEX(Universe,MATCH($Z$2,Date_Range,-1),MATCH($X19,ETFs,0)))))</f>
        <v>0.74972105903282904</v>
      </c>
      <c r="AN19" s="27">
        <f>CORREL(INDEX(Universe,MATCH($Y$2,Date_Range,-1),MATCH(AN$3,ETFs,0)):(INDEX(Universe,MATCH($Z$2,Date_Range,-1),MATCH(AN$3,ETFs,0))),(INDEX(Universe,MATCH($Y$2,Date_Range,-1),MATCH($X19,ETFs,0)):(INDEX(Universe,MATCH($Z$2,Date_Range,-1),MATCH($X19,ETFs,0)))))</f>
        <v>1</v>
      </c>
      <c r="AO19" s="32">
        <f>CORREL(INDEX(Universe,MATCH($Y$2,Date_Range,-1),MATCH(AO$3,ETFs,0)):(INDEX(Universe,MATCH($Z$2,Date_Range,-1),MATCH(AO$3,ETFs,0))),(INDEX(Universe,MATCH($Y$2,Date_Range,-1),MATCH($X19,ETFs,0)):(INDEX(Universe,MATCH($Z$2,Date_Range,-1),MATCH($X19,ETFs,0)))))</f>
        <v>4.0038954588070247E-2</v>
      </c>
      <c r="AP19" s="20"/>
      <c r="AQ19" s="186">
        <v>16</v>
      </c>
      <c r="AR19" s="175" t="str">
        <f t="shared" si="1"/>
        <v>ITE</v>
      </c>
      <c r="AS19" s="175">
        <f ca="1">IF($AS$3="GM Annualized",INDEX(ETF_Parameters,MATCH(AR19,Database!$EP$4:$EP$21,0),Geo_Annualized),INDEX(ETF_Parameters,MATCH(AR19,Database!$EP$4:$EP$21,0),Avg_Annualized))</f>
        <v>3.1779738725762785E-2</v>
      </c>
      <c r="AT19" s="175">
        <f ca="1">INDEX(ETF_Parameters,MATCH(AR19,Database!$EP$4:$EP$21,0),Annualized_Vol)</f>
        <v>2.5042374423277832E-2</v>
      </c>
      <c r="AU19" s="175">
        <f ca="1">((AW19^2)*(AT19^2))+INDEX(PortfolioManagement!$X$66:$AO$86,MATCH("Net Sum",PortfolioManagement!$X$66:$X$86,0),MATCH(AR19,PortfolioManagement!$X$66:$AO$66,0))</f>
        <v>0</v>
      </c>
      <c r="AV19" s="175">
        <f t="shared" si="2"/>
        <v>6.25E-2</v>
      </c>
      <c r="AW19" s="62">
        <v>0</v>
      </c>
      <c r="AX19" s="175">
        <f t="shared" si="3"/>
        <v>0</v>
      </c>
      <c r="AY19" s="175" t="str">
        <f t="shared" si="4"/>
        <v>Fixed Income</v>
      </c>
      <c r="AZ19" s="175" t="str">
        <f t="shared" si="5"/>
        <v>US Government Bonds</v>
      </c>
      <c r="BA19" s="64">
        <v>0</v>
      </c>
      <c r="BB19" s="64">
        <f>IF(Risk_Tolerance&lt;=INDEX(ETF_Parameters,MATCH(AR19,Database!$EP$4:$EP$21,0),Risk_LowerBound),0,0.25)</f>
        <v>0</v>
      </c>
      <c r="BC19" s="64">
        <f>IF(Risk_Tolerance&gt;=INDEX(ETF_Parameters,MATCH(AR19,Database!$EP$4:$EP$21,0),Risk_Upperbound),0,0.25)</f>
        <v>0.25</v>
      </c>
      <c r="BD19" s="63">
        <f ca="1">((AX19^2)*(AT19^2))+INDEX(PortfolioManagement!$X$66:$AN$86,MATCH("Net Sum",PortfolioManagement!$X$66:$X$86,0),MATCH(AR19,PortfolioManagement!$X$66:$AN$66,0))</f>
        <v>0</v>
      </c>
      <c r="BJ19" s="77"/>
      <c r="BQ19" s="154"/>
      <c r="BR19" s="276"/>
    </row>
    <row r="20" spans="1:74">
      <c r="A20" s="204"/>
      <c r="B20" s="205"/>
      <c r="C20" s="205"/>
      <c r="D20" s="204"/>
      <c r="E20" s="212"/>
      <c r="F20" s="212"/>
      <c r="G20" s="214"/>
      <c r="H20" s="215"/>
      <c r="I20" s="214"/>
      <c r="J20" s="214"/>
      <c r="K20" s="176"/>
      <c r="L20" s="213"/>
      <c r="M20" s="213"/>
      <c r="N20" s="213"/>
      <c r="O20" s="213"/>
      <c r="P20" s="213"/>
      <c r="Q20" s="234"/>
      <c r="R20" s="1"/>
      <c r="S20" s="45"/>
      <c r="T20" s="1"/>
      <c r="U20" s="1"/>
      <c r="V20" s="1"/>
      <c r="X20" s="274" t="str">
        <f>AR20</f>
        <v>MINT</v>
      </c>
      <c r="Y20" s="27">
        <f>CORREL(INDEX(Universe,MATCH($Y$2,Date_Range,-1),MATCH(Y$3,ETFs,0)):(INDEX(Universe,MATCH($Z$2,Date_Range,-1),MATCH(Y$3,ETFs,0))),(INDEX(Universe,MATCH($Y$2,Date_Range,-1),MATCH($X20,ETFs,0)):(INDEX(Universe,MATCH($Z$2,Date_Range,-1),MATCH($X20,ETFs,0)))))</f>
        <v>2.5478088438149426E-2</v>
      </c>
      <c r="Z20" s="27">
        <f>CORREL(INDEX(Universe,MATCH($Y$2,Date_Range,-1),MATCH(Z$3,ETFs,0)):(INDEX(Universe,MATCH($Z$2,Date_Range,-1),MATCH(Z$3,ETFs,0))),(INDEX(Universe,MATCH($Y$2,Date_Range,-1),MATCH($X20,ETFs,0)):(INDEX(Universe,MATCH($Z$2,Date_Range,-1),MATCH($X20,ETFs,0)))))</f>
        <v>-2.8612180795618176E-2</v>
      </c>
      <c r="AA20" s="27">
        <f>CORREL(INDEX(Universe,MATCH($Y$2,Date_Range,-1),MATCH(AA$3,ETFs,0)):(INDEX(Universe,MATCH($Z$2,Date_Range,-1),MATCH(AA$3,ETFs,0))),(INDEX(Universe,MATCH($Y$2,Date_Range,-1),MATCH($X20,ETFs,0)):(INDEX(Universe,MATCH($Z$2,Date_Range,-1),MATCH($X20,ETFs,0)))))</f>
        <v>5.8727877832588475E-3</v>
      </c>
      <c r="AB20" s="27">
        <f>CORREL(INDEX(Universe,MATCH($Y$2,Date_Range,-1),MATCH(AB$3,ETFs,0)):(INDEX(Universe,MATCH($Z$2,Date_Range,-1),MATCH(AB$3,ETFs,0))),(INDEX(Universe,MATCH($Y$2,Date_Range,-1),MATCH($X20,ETFs,0)):(INDEX(Universe,MATCH($Z$2,Date_Range,-1),MATCH($X20,ETFs,0)))))</f>
        <v>-2.8259597841932432E-3</v>
      </c>
      <c r="AC20" s="27">
        <f>CORREL(INDEX(Universe,MATCH($Y$2,Date_Range,-1),MATCH(AC$3,ETFs,0)):(INDEX(Universe,MATCH($Z$2,Date_Range,-1),MATCH(AC$3,ETFs,0))),(INDEX(Universe,MATCH($Y$2,Date_Range,-1),MATCH($X20,ETFs,0)):(INDEX(Universe,MATCH($Z$2,Date_Range,-1),MATCH($X20,ETFs,0)))))</f>
        <v>2.4978487012365116E-2</v>
      </c>
      <c r="AD20" s="27">
        <f>CORREL(INDEX(Universe,MATCH($Y$2,Date_Range,-1),MATCH(AD$3,ETFs,0)):(INDEX(Universe,MATCH($Z$2,Date_Range,-1),MATCH(AD$3,ETFs,0))),(INDEX(Universe,MATCH($Y$2,Date_Range,-1),MATCH($X20,ETFs,0)):(INDEX(Universe,MATCH($Z$2,Date_Range,-1),MATCH($X20,ETFs,0)))))</f>
        <v>-3.2223890474573594E-2</v>
      </c>
      <c r="AE20" s="27">
        <f>CORREL(INDEX(Universe,MATCH($Y$2,Date_Range,-1),MATCH(AE$3,ETFs,0)):(INDEX(Universe,MATCH($Z$2,Date_Range,-1),MATCH(AE$3,ETFs,0))),(INDEX(Universe,MATCH($Y$2,Date_Range,-1),MATCH($X20,ETFs,0)):(INDEX(Universe,MATCH($Z$2,Date_Range,-1),MATCH($X20,ETFs,0)))))</f>
        <v>-4.8330349921015823E-3</v>
      </c>
      <c r="AF20" s="27">
        <f>CORREL(INDEX(Universe,MATCH($Y$2,Date_Range,-1),MATCH(AF$3,ETFs,0)):(INDEX(Universe,MATCH($Z$2,Date_Range,-1),MATCH(AF$3,ETFs,0))),(INDEX(Universe,MATCH($Y$2,Date_Range,-1),MATCH($X20,ETFs,0)):(INDEX(Universe,MATCH($Z$2,Date_Range,-1),MATCH($X20,ETFs,0)))))</f>
        <v>2.4790285873692246E-2</v>
      </c>
      <c r="AG20" s="27">
        <f>CORREL(INDEX(Universe,MATCH($Y$2,Date_Range,-1),MATCH(AG$3,ETFs,0)):(INDEX(Universe,MATCH($Z$2,Date_Range,-1),MATCH(AG$3,ETFs,0))),(INDEX(Universe,MATCH($Y$2,Date_Range,-1),MATCH($X20,ETFs,0)):(INDEX(Universe,MATCH($Z$2,Date_Range,-1),MATCH($X20,ETFs,0)))))</f>
        <v>2.0681891828832306E-2</v>
      </c>
      <c r="AH20" s="27">
        <f>CORREL(INDEX(Universe,MATCH($Y$2,Date_Range,-1),MATCH(AH$3,ETFs,0)):(INDEX(Universe,MATCH($Z$2,Date_Range,-1),MATCH(AH$3,ETFs,0))),(INDEX(Universe,MATCH($Y$2,Date_Range,-1),MATCH($X20,ETFs,0)):(INDEX(Universe,MATCH($Z$2,Date_Range,-1),MATCH($X20,ETFs,0)))))</f>
        <v>9.8502268282586389E-3</v>
      </c>
      <c r="AI20" s="27">
        <f>CORREL(INDEX(Universe,MATCH($Y$2,Date_Range,-1),MATCH(AI$3,ETFs,0)):(INDEX(Universe,MATCH($Z$2,Date_Range,-1),MATCH(AI$3,ETFs,0))),(INDEX(Universe,MATCH($Y$2,Date_Range,-1),MATCH($X20,ETFs,0)):(INDEX(Universe,MATCH($Z$2,Date_Range,-1),MATCH($X20,ETFs,0)))))</f>
        <v>-5.6641553028195686E-3</v>
      </c>
      <c r="AJ20" s="27">
        <f ca="1">CORREL(INDEX(Universe,MATCH($Y$2,Date_Range,-1),MATCH(AJ$3,ETFs,0)):(INDEX(Universe,MATCH($E$15,Date_Range,-1),MATCH(AJ$3,ETFs,0))),(INDEX(Universe,MATCH($Y$2,Date_Range,-1),MATCH($X20,ETFs,0)):(INDEX(Universe,MATCH($E$15,Date_Range,-1),MATCH($X20,ETFs,0)))))</f>
        <v>-1.5078898796106466E-2</v>
      </c>
      <c r="AK20" s="27">
        <f>CORREL(INDEX(Universe,MATCH($Y$2,Date_Range,-1),MATCH(AK$3,ETFs,0)):(INDEX(Universe,MATCH($Z$2,Date_Range,-1),MATCH(AK$3,ETFs,0))),(INDEX(Universe,MATCH($Y$2,Date_Range,-1),MATCH($X20,ETFs,0)):(INDEX(Universe,MATCH($Z$2,Date_Range,-1),MATCH($X20,ETFs,0)))))</f>
        <v>1.070905432984672E-2</v>
      </c>
      <c r="AL20" s="27">
        <f>CORREL(INDEX(Universe,MATCH($Y$2,Date_Range,-1),MATCH(AL$3,ETFs,0)):(INDEX(Universe,MATCH($Z$2,Date_Range,-1),MATCH(AL$3,ETFs,0))),(INDEX(Universe,MATCH($Y$2,Date_Range,-1),MATCH($X20,ETFs,0)):(INDEX(Universe,MATCH($Z$2,Date_Range,-1),MATCH($X20,ETFs,0)))))</f>
        <v>-6.2712135303653292E-3</v>
      </c>
      <c r="AM20" s="27">
        <f>CORREL(INDEX(Universe,MATCH($Y$2,Date_Range,-1),MATCH(AM$3,ETFs,0)):(INDEX(Universe,MATCH($Z$2,Date_Range,-1),MATCH(AM$3,ETFs,0))),(INDEX(Universe,MATCH($Y$2,Date_Range,-1),MATCH($X20,ETFs,0)):(INDEX(Universe,MATCH($Z$2,Date_Range,-1),MATCH($X20,ETFs,0)))))</f>
        <v>-4.2451029415023775E-3</v>
      </c>
      <c r="AN20" s="27">
        <f>CORREL(INDEX(Universe,MATCH($Y$2,Date_Range,-1),MATCH(AN$3,ETFs,0)):(INDEX(Universe,MATCH($Z$2,Date_Range,-1),MATCH(AN$3,ETFs,0))),(INDEX(Universe,MATCH($Y$2,Date_Range,-1),MATCH($X20,ETFs,0)):(INDEX(Universe,MATCH($Z$2,Date_Range,-1),MATCH($X20,ETFs,0)))))</f>
        <v>4.0038954588070247E-2</v>
      </c>
      <c r="AO20" s="32">
        <f>CORREL(INDEX(Universe,MATCH($Y$2,Date_Range,-1),MATCH(AO$3,ETFs,0)):(INDEX(Universe,MATCH($Z$2,Date_Range,-1),MATCH(AO$3,ETFs,0))),(INDEX(Universe,MATCH($Y$2,Date_Range,-1),MATCH($X20,ETFs,0)):(INDEX(Universe,MATCH($Z$2,Date_Range,-1),MATCH($X20,ETFs,0)))))</f>
        <v>1.0000000000000002</v>
      </c>
      <c r="AQ20" s="69">
        <v>17</v>
      </c>
      <c r="AR20" s="28" t="s">
        <v>1574</v>
      </c>
      <c r="AS20" s="100">
        <f ca="1">IF($AS$3="GM Annualized",INDEX(ETF_Parameters,MATCH(AR20,Database!$EP$4:$EP$21,0),Geo_Annualized),INDEX(ETF_Parameters,MATCH(AR20,Database!$EP$4:$EP$21,0),Avg_Annualized))</f>
        <v>1.4586523378099514E-2</v>
      </c>
      <c r="AT20" s="101">
        <f ca="1">INDEX(ETF_Parameters,MATCH(AR20,Database!$EP$4:$EP$21,0),Annualized_Vol)</f>
        <v>5.2966641909899716E-3</v>
      </c>
      <c r="AU20" s="275">
        <f ca="1">((AW20^2)*(AT20^2))+INDEX(PortfolioManagement!$X$66:$AO$86,MATCH("Net Sum",PortfolioManagement!$X$66:$X$86,0),MATCH(AR20,PortfolioManagement!$X$66:$AO$66,0))</f>
        <v>0</v>
      </c>
      <c r="AV20" s="98">
        <v>0</v>
      </c>
      <c r="AW20" s="98">
        <v>0</v>
      </c>
      <c r="AX20" s="98">
        <f>Cash_Allocation</f>
        <v>9.7741419543142666E-2</v>
      </c>
      <c r="AY20" s="99" t="str">
        <f t="shared" si="4"/>
        <v>Cash</v>
      </c>
      <c r="AZ20" s="99" t="str">
        <f t="shared" si="5"/>
        <v>Money Market Funds</v>
      </c>
      <c r="BA20" s="71">
        <v>0</v>
      </c>
      <c r="BB20" s="71">
        <f>IF(Risk_Tolerance&lt;=INDEX(ETF_Parameters,MATCH(AR20,Database!$EP$4:$EP$21,0),Risk_LowerBound),0,0.25)</f>
        <v>0.25</v>
      </c>
      <c r="BC20" s="71">
        <f>IF(Risk_Tolerance&gt;=INDEX(ETF_Parameters,MATCH(AR20,Database!$EP$4:$EP$21,0),Risk_Upperbound),0,0.25)</f>
        <v>0.25</v>
      </c>
      <c r="BD20" s="282">
        <f ca="1">((AX20^2)*(AT20^2))+INDEX(PortfolioManagement!$X$66:$AO$86,MATCH("Net Sum",PortfolioManagement!$X$66:$X$86,0),MATCH(AR20,PortfolioManagement!$X$66:$AO$66,0))</f>
        <v>2.6801688996400225E-7</v>
      </c>
      <c r="BQ20" s="154"/>
      <c r="BR20" s="276"/>
    </row>
    <row r="21" spans="1:74">
      <c r="A21" s="1"/>
      <c r="B21" s="1"/>
      <c r="C21" s="1"/>
      <c r="D21" s="1"/>
      <c r="E21" s="1"/>
      <c r="F21" s="1"/>
      <c r="G21" s="46"/>
      <c r="H21" s="46"/>
      <c r="I21" s="2"/>
      <c r="J21" s="46"/>
      <c r="K21" s="46"/>
      <c r="L21" s="46"/>
      <c r="M21" s="46"/>
      <c r="N21" s="1"/>
      <c r="O21" s="1"/>
      <c r="P21" s="1"/>
      <c r="Q21" s="1"/>
      <c r="R21" s="1"/>
      <c r="S21" s="1"/>
      <c r="T21" s="1"/>
      <c r="U21" s="1"/>
      <c r="V21" s="1"/>
      <c r="AP21" s="202"/>
      <c r="AQ21" s="20"/>
      <c r="AR21" s="1"/>
      <c r="AS21" s="1"/>
      <c r="AT21" s="1"/>
      <c r="AU21" s="1"/>
      <c r="AV21" s="1"/>
      <c r="AW21" s="1"/>
      <c r="AX21" s="1"/>
      <c r="AY21" s="1"/>
      <c r="AZ21" s="1"/>
      <c r="BA21" s="1"/>
      <c r="BB21" s="1"/>
      <c r="BQ21" s="154"/>
      <c r="BR21" s="276"/>
    </row>
    <row r="22" spans="1:74">
      <c r="A22" s="1"/>
      <c r="B22" s="1"/>
      <c r="C22" s="1"/>
      <c r="D22" s="1"/>
      <c r="E22" s="1"/>
      <c r="F22" s="1"/>
      <c r="G22" s="1"/>
      <c r="H22" s="1"/>
      <c r="I22" s="1"/>
      <c r="J22" s="1"/>
      <c r="K22" s="1"/>
      <c r="L22" s="1"/>
      <c r="M22" s="1"/>
      <c r="N22" s="1"/>
      <c r="O22" s="1"/>
      <c r="P22" s="1"/>
      <c r="Q22" s="1"/>
      <c r="R22" s="1"/>
      <c r="S22" s="1"/>
      <c r="T22" s="1"/>
      <c r="U22" s="50"/>
      <c r="V22" s="1"/>
      <c r="X22" s="14" t="s">
        <v>51</v>
      </c>
      <c r="Y22" s="182">
        <f>Database!ET4</f>
        <v>42628</v>
      </c>
      <c r="Z22" s="182">
        <f>IF(X22=Edits!$J$4,Y22-365,IF(X22=Edits!$J$5,Y22-(3*365),IF(X22=Edits!$J$6,Y22-(5*365))))</f>
        <v>41533</v>
      </c>
      <c r="AA22" s="202" t="s">
        <v>91</v>
      </c>
      <c r="AB22" s="202"/>
      <c r="AC22" s="202"/>
      <c r="AD22" s="202"/>
      <c r="AE22" s="202"/>
      <c r="AF22" s="202"/>
      <c r="AG22" s="202"/>
      <c r="AH22" s="202"/>
      <c r="AI22" s="202"/>
      <c r="AJ22" s="202"/>
      <c r="AK22" s="202"/>
      <c r="AL22" s="202"/>
      <c r="AM22" s="202"/>
      <c r="AN22" s="202"/>
      <c r="AO22" s="202"/>
      <c r="AQ22" s="40" t="s">
        <v>87</v>
      </c>
      <c r="AR22" s="41">
        <f ca="1">SUMPRODUCT(AS4:AS19,AW4:AW19)</f>
        <v>0.13597851948906858</v>
      </c>
      <c r="AS22" s="40" t="s">
        <v>118</v>
      </c>
      <c r="AT22" s="47">
        <f>(SUM(AW4:AW19))</f>
        <v>1.0000000006038545</v>
      </c>
      <c r="AU22" s="1"/>
      <c r="AV22" s="40" t="s">
        <v>116</v>
      </c>
      <c r="AW22" s="96">
        <f ca="1">ABS(AR22/AR23)</f>
        <v>2.3265629718051053</v>
      </c>
      <c r="AX22" s="40" t="s">
        <v>1606</v>
      </c>
      <c r="AY22" s="43">
        <f>Risk_Tolerance</f>
        <v>4.9468077296957249</v>
      </c>
      <c r="AZ22" s="40" t="s">
        <v>150</v>
      </c>
      <c r="BA22" s="97">
        <f>cash</f>
        <v>9.7741419543142666E-2</v>
      </c>
      <c r="BC22" s="40" t="s">
        <v>168</v>
      </c>
      <c r="BD22" s="48">
        <f ca="1">SUM(BD4:BD20)</f>
        <v>2.7835041350358597E-3</v>
      </c>
      <c r="BQ22" s="154"/>
      <c r="BR22" s="276"/>
    </row>
    <row r="23" spans="1:74">
      <c r="A23" s="1"/>
      <c r="B23" s="1"/>
      <c r="C23" s="1"/>
      <c r="D23" s="1"/>
      <c r="E23" s="1"/>
      <c r="F23" s="1"/>
      <c r="G23" s="1"/>
      <c r="H23" s="1"/>
      <c r="I23" s="1"/>
      <c r="J23" s="1"/>
      <c r="K23" s="1"/>
      <c r="L23" s="1"/>
      <c r="M23" s="1"/>
      <c r="N23" s="1"/>
      <c r="O23" s="1"/>
      <c r="P23" s="1"/>
      <c r="Q23" s="1"/>
      <c r="R23" s="1"/>
      <c r="S23" s="1"/>
      <c r="T23" s="1"/>
      <c r="U23" s="1"/>
      <c r="V23" s="1"/>
      <c r="X23" s="30" t="s">
        <v>123</v>
      </c>
      <c r="Y23" s="30" t="str">
        <f t="shared" ref="Y23:AO23" si="6">Y3</f>
        <v>EMB</v>
      </c>
      <c r="Z23" s="30" t="str">
        <f t="shared" si="6"/>
        <v>IAU</v>
      </c>
      <c r="AA23" s="30" t="str">
        <f t="shared" si="6"/>
        <v>VCIT</v>
      </c>
      <c r="AB23" s="30" t="str">
        <f t="shared" si="6"/>
        <v>MUB</v>
      </c>
      <c r="AC23" s="30" t="str">
        <f t="shared" si="6"/>
        <v>SCHA</v>
      </c>
      <c r="AD23" s="30" t="str">
        <f t="shared" si="6"/>
        <v>VEA</v>
      </c>
      <c r="AE23" s="30" t="str">
        <f t="shared" si="6"/>
        <v>VYM</v>
      </c>
      <c r="AF23" s="30" t="str">
        <f t="shared" si="6"/>
        <v>SCHH</v>
      </c>
      <c r="AG23" s="30" t="str">
        <f t="shared" si="6"/>
        <v>SCHM</v>
      </c>
      <c r="AH23" s="30" t="str">
        <f t="shared" si="6"/>
        <v>SCHX</v>
      </c>
      <c r="AI23" s="30" t="str">
        <f t="shared" si="6"/>
        <v>VWO</v>
      </c>
      <c r="AJ23" s="30" t="str">
        <f t="shared" si="6"/>
        <v>FENY</v>
      </c>
      <c r="AK23" s="30" t="str">
        <f t="shared" si="6"/>
        <v>VNQI</v>
      </c>
      <c r="AL23" s="30" t="str">
        <f t="shared" si="6"/>
        <v>VTIP</v>
      </c>
      <c r="AM23" s="30" t="str">
        <f t="shared" si="6"/>
        <v>VGLT</v>
      </c>
      <c r="AN23" s="30" t="str">
        <f t="shared" si="6"/>
        <v>ITE</v>
      </c>
      <c r="AO23" s="30" t="str">
        <f t="shared" si="6"/>
        <v>MINT</v>
      </c>
      <c r="AQ23" s="40" t="s">
        <v>88</v>
      </c>
      <c r="AR23" s="42">
        <f ca="1">SQRT(AT23)</f>
        <v>5.8446094576828596E-2</v>
      </c>
      <c r="AS23" s="40" t="s">
        <v>90</v>
      </c>
      <c r="AT23" s="48">
        <f ca="1">SUM(AU4:AU19)</f>
        <v>3.4159459712835927E-3</v>
      </c>
      <c r="AV23" s="40" t="s">
        <v>126</v>
      </c>
      <c r="AW23" s="96">
        <f ca="1">AR22-((0.5*((10-AY22))*AT23))</f>
        <v>0.12734780360013495</v>
      </c>
      <c r="AX23" s="40" t="s">
        <v>149</v>
      </c>
      <c r="AY23" s="1" t="str">
        <f ca="1">" Y = "&amp;TEXT((Portfolio_Return-RF)/Portfolio_Risk,"#.##")&amp;"x +"&amp;TEXT(RF,"#.##%")</f>
        <v xml:space="preserve"> Y = 2.08x +1.46%</v>
      </c>
      <c r="BA23" s="1"/>
      <c r="BB23" s="1"/>
      <c r="BQ23" s="154"/>
      <c r="BR23" s="276"/>
    </row>
    <row r="24" spans="1:74" ht="27" customHeight="1">
      <c r="A24" s="1"/>
      <c r="B24" s="1"/>
      <c r="C24" s="1"/>
      <c r="D24" s="1"/>
      <c r="E24" s="1"/>
      <c r="F24" s="1"/>
      <c r="G24" s="1"/>
      <c r="H24" s="1"/>
      <c r="I24" s="1"/>
      <c r="J24" s="1"/>
      <c r="K24" s="1"/>
      <c r="L24" s="1"/>
      <c r="M24" s="1"/>
      <c r="N24" s="1"/>
      <c r="O24" s="1"/>
      <c r="P24" s="1"/>
      <c r="Q24" s="1"/>
      <c r="R24" s="1"/>
      <c r="S24" s="1"/>
      <c r="T24" s="1"/>
      <c r="U24" s="1"/>
      <c r="V24" s="1"/>
      <c r="X24" s="173" t="str">
        <f t="shared" ref="X24:X40" si="7">X4</f>
        <v>EMB</v>
      </c>
      <c r="Y24" s="181">
        <f ca="1">CORREL(INDEX(Universe,MATCH($Y$2,Date_Range,-1),MATCH(Y$3,ETFs,0)):(INDEX(Universe,MATCH($Z$2,Date_Range,-1),MATCH(Y$3,ETFs,0))),(INDEX(Universe,MATCH($Y$2,Date_Range,-1),MATCH($X24,ETFs,0)):(INDEX(Universe,MATCH($Z$2,Date_Range,-1),MATCH($X24,ETFs,0)))))*VLOOKUP(PortfolioManagement!$X24,ETF_Parameters,Risk)*VLOOKUP(PortfolioManagement!Y$23,ETF_Parameters,Risk)</f>
        <v>1.6229777093092237E-5</v>
      </c>
      <c r="Z24" s="181">
        <f ca="1">CORREL(INDEX(Universe,MATCH($Y$2,Date_Range,-1),MATCH(Z$3,ETFs,0)):(INDEX(Universe,MATCH($Z$2,Date_Range,-1),MATCH(Z$3,ETFs,0))),(INDEX(Universe,MATCH($Y$2,Date_Range,-1),MATCH($X24,ETFs,0)):(INDEX(Universe,MATCH($Z$2,Date_Range,-1),MATCH($X24,ETFs,0)))))*VLOOKUP(PortfolioManagement!$X24,ETF_Parameters,Risk)*VLOOKUP(PortfolioManagement!Z$23,ETF_Parameters,Risk)</f>
        <v>4.4277870852751365E-6</v>
      </c>
      <c r="AA24" s="181">
        <f ca="1">CORREL(INDEX(Universe,MATCH($Y$2,Date_Range,-1),MATCH(AA$3,ETFs,0)):(INDEX(Universe,MATCH($Z$2,Date_Range,-1),MATCH(AA$3,ETFs,0))),(INDEX(Universe,MATCH($Y$2,Date_Range,-1),MATCH($X24,ETFs,0)):(INDEX(Universe,MATCH($Z$2,Date_Range,-1),MATCH($X24,ETFs,0)))))*VLOOKUP(PortfolioManagement!$X24,ETF_Parameters,Risk)*VLOOKUP(PortfolioManagement!AA$23,ETF_Parameters,Risk)</f>
        <v>1.0434792105572882E-5</v>
      </c>
      <c r="AB24" s="181">
        <f ca="1">CORREL(INDEX(Universe,MATCH($Y$2,Date_Range,-1),MATCH(AB$3,ETFs,0)):(INDEX(Universe,MATCH($Z$2,Date_Range,-1),MATCH(AB$3,ETFs,0))),(INDEX(Universe,MATCH($Y$2,Date_Range,-1),MATCH($X24,ETFs,0)):(INDEX(Universe,MATCH($Z$2,Date_Range,-1),MATCH($X24,ETFs,0)))))*VLOOKUP(PortfolioManagement!$X24,ETF_Parameters,Risk)*VLOOKUP(PortfolioManagement!AB$23,ETF_Parameters,Risk)</f>
        <v>5.6259395342579599E-6</v>
      </c>
      <c r="AC24" s="181">
        <f ca="1">CORREL(INDEX(Universe,MATCH($Y$2,Date_Range,-1),MATCH(AC$3,ETFs,0)):(INDEX(Universe,MATCH($Z$2,Date_Range,-1),MATCH(AC$3,ETFs,0))),(INDEX(Universe,MATCH($Y$2,Date_Range,-1),MATCH($X24,ETFs,0)):(INDEX(Universe,MATCH($Z$2,Date_Range,-1),MATCH($X24,ETFs,0)))))*VLOOKUP(PortfolioManagement!$X24,ETF_Parameters,Risk)*VLOOKUP(PortfolioManagement!AC$23,ETF_Parameters,Risk)</f>
        <v>1.6418389630588879E-5</v>
      </c>
      <c r="AD24" s="181">
        <f ca="1">CORREL(INDEX(Universe,MATCH($Y$2,Date_Range,-1),MATCH(AD$3,ETFs,0)):(INDEX(Universe,MATCH($Z$2,Date_Range,-1),MATCH(AD$3,ETFs,0))),(INDEX(Universe,MATCH($Y$2,Date_Range,-1),MATCH($X24,ETFs,0)):(INDEX(Universe,MATCH($Z$2,Date_Range,-1),MATCH($X24,ETFs,0)))))*VLOOKUP(PortfolioManagement!$X24,ETF_Parameters,Risk)*VLOOKUP(PortfolioManagement!AD$23,ETF_Parameters,Risk)</f>
        <v>1.740867647804327E-5</v>
      </c>
      <c r="AE24" s="181">
        <f ca="1">CORREL(INDEX(Universe,MATCH($Y$2,Date_Range,-1),MATCH(AE$3,ETFs,0)):(INDEX(Universe,MATCH($Z$2,Date_Range,-1),MATCH(AE$3,ETFs,0))),(INDEX(Universe,MATCH($Y$2,Date_Range,-1),MATCH($X24,ETFs,0)):(INDEX(Universe,MATCH($Z$2,Date_Range,-1),MATCH($X24,ETFs,0)))))*VLOOKUP(PortfolioManagement!$X24,ETF_Parameters,Risk)*VLOOKUP(PortfolioManagement!AE$23,ETF_Parameters,Risk)</f>
        <v>6.2037327285862962E-7</v>
      </c>
      <c r="AF24" s="181">
        <f ca="1">CORREL(INDEX(Universe,MATCH($Y$2,Date_Range,-1),MATCH(AF$3,ETFs,0)):(INDEX(Universe,MATCH($Z$2,Date_Range,-1),MATCH(AF$3,ETFs,0))),(INDEX(Universe,MATCH($Y$2,Date_Range,-1),MATCH($X24,ETFs,0)):(INDEX(Universe,MATCH($Z$2,Date_Range,-1),MATCH($X24,ETFs,0)))))*VLOOKUP(PortfolioManagement!$X24,ETF_Parameters,Risk)*VLOOKUP(PortfolioManagement!AF$23,ETF_Parameters,Risk)</f>
        <v>1.6616114865074776E-5</v>
      </c>
      <c r="AG24" s="181">
        <f ca="1">CORREL(INDEX(Universe,MATCH($Y$2,Date_Range,-1),MATCH(AG$3,ETFs,0)):(INDEX(Universe,MATCH($Z$2,Date_Range,-1),MATCH(AG$3,ETFs,0))),(INDEX(Universe,MATCH($Y$2,Date_Range,-1),MATCH($X24,ETFs,0)):(INDEX(Universe,MATCH($Z$2,Date_Range,-1),MATCH($X24,ETFs,0)))))*VLOOKUP(PortfolioManagement!$X24,ETF_Parameters,Risk)*VLOOKUP(PortfolioManagement!AG$23,ETF_Parameters,Risk)</f>
        <v>1.596368213274628E-5</v>
      </c>
      <c r="AH24" s="181">
        <f ca="1">CORREL(INDEX(Universe,MATCH($Y$2,Date_Range,-1),MATCH(AH$3,ETFs,0)):(INDEX(Universe,MATCH($Z$2,Date_Range,-1),MATCH(AH$3,ETFs,0))),(INDEX(Universe,MATCH($Y$2,Date_Range,-1),MATCH($X24,ETFs,0)):(INDEX(Universe,MATCH($Z$2,Date_Range,-1),MATCH($X24,ETFs,0)))))*VLOOKUP(PortfolioManagement!$X24,ETF_Parameters,Risk)*VLOOKUP(PortfolioManagement!AH$23,ETF_Parameters,Risk)</f>
        <v>1.4949202045619305E-5</v>
      </c>
      <c r="AI24" s="181">
        <f ca="1">CORREL(INDEX(Universe,MATCH($Y$2,Date_Range,-1),MATCH(AI$3,ETFs,0)):(INDEX(Universe,MATCH($Z$2,Date_Range,-1),MATCH(AI$3,ETFs,0))),(INDEX(Universe,MATCH($Y$2,Date_Range,-1),MATCH($X24,ETFs,0)):(INDEX(Universe,MATCH($Z$2,Date_Range,-1),MATCH($X24,ETFs,0)))))*VLOOKUP(PortfolioManagement!$X24,ETF_Parameters,Risk)*VLOOKUP(PortfolioManagement!AI$23,ETF_Parameters,Risk)</f>
        <v>7.852047783851789E-7</v>
      </c>
      <c r="AJ24" s="181">
        <f ca="1">CORREL(INDEX(Universe,MATCH($Y$2,Date_Range,-1),MATCH(AJ$3,ETFs,0)):(INDEX(Universe,MATCH($E$15,Date_Range,-1),MATCH(AJ$3,ETFs,0))),(INDEX(Universe,MATCH($Y$2,Date_Range,-1),MATCH($X4,ETFs,0)):(INDEX(Universe,MATCH($E$15,Date_Range,-1),MATCH($X4,ETFs,0)))))*VLOOKUP(PortfolioManagement!$X24,ETF_Parameters,Risk)*VLOOKUP(PortfolioManagement!AJ$23,ETF_Parameters,Risk)</f>
        <v>7.1709596609730192E-6</v>
      </c>
      <c r="AK24" s="181">
        <f ca="1">CORREL(INDEX(Universe,MATCH($Y$2,Date_Range,-1),MATCH(AK$3,ETFs,0)):(INDEX(Universe,MATCH($Z$2,Date_Range,-1),MATCH(AK$3,ETFs,0))),(INDEX(Universe,MATCH($Y$2,Date_Range,-1),MATCH($X24,ETFs,0)):(INDEX(Universe,MATCH($Z$2,Date_Range,-1),MATCH($X24,ETFs,0)))))*VLOOKUP(PortfolioManagement!$X24,ETF_Parameters,Risk)*VLOOKUP(PortfolioManagement!AK$23,ETF_Parameters,Risk)</f>
        <v>1.9408163389353572E-5</v>
      </c>
      <c r="AL24" s="181">
        <f ca="1">CORREL(INDEX(Universe,MATCH($Y$2,Date_Range,-1),MATCH(AL$3,ETFs,0)):(INDEX(Universe,MATCH($Z$2,Date_Range,-1),MATCH(AL$3,ETFs,0))),(INDEX(Universe,MATCH($Y$2,Date_Range,-1),MATCH($X24,ETFs,0)):(INDEX(Universe,MATCH($Z$2,Date_Range,-1),MATCH($X24,ETFs,0)))))*VLOOKUP(PortfolioManagement!$X24,ETF_Parameters,Risk)*VLOOKUP(PortfolioManagement!AL$23,ETF_Parameters,Risk)</f>
        <v>4.3935087171813159E-7</v>
      </c>
      <c r="AM24" s="181">
        <f ca="1">CORREL(INDEX(Universe,MATCH($Y$2,Date_Range,-1),MATCH(AM$3,ETFs,0)):(INDEX(Universe,MATCH($Z$2,Date_Range,-1),MATCH(AM$3,ETFs,0))),(INDEX(Universe,MATCH($Y$2,Date_Range,-1),MATCH($X24,ETFs,0)):(INDEX(Universe,MATCH($Z$2,Date_Range,-1),MATCH($X24,ETFs,0)))))*VLOOKUP(PortfolioManagement!$X24,ETF_Parameters,Risk)*VLOOKUP(PortfolioManagement!AM$23,ETF_Parameters,Risk)</f>
        <v>1.7041722992385693E-6</v>
      </c>
      <c r="AN24" s="181">
        <f ca="1">CORREL(INDEX(Universe,MATCH($Y$2,Date_Range,-1),MATCH(AN$3,ETFs,0)):(INDEX(Universe,MATCH($Z$2,Date_Range,-1),MATCH(AN$3,ETFs,0))),(INDEX(Universe,MATCH($Y$2,Date_Range,-1),MATCH($X24,ETFs,0)):(INDEX(Universe,MATCH($Z$2,Date_Range,-1),MATCH($X24,ETFs,0)))))*VLOOKUP(PortfolioManagement!$X24,ETF_Parameters,Risk)*VLOOKUP(PortfolioManagement!AN$23,ETF_Parameters,Risk)</f>
        <v>4.7335443856920141E-6</v>
      </c>
      <c r="AO24" s="181">
        <f ca="1">CORREL(INDEX(Universe,MATCH($Y$2,Date_Range,-1),MATCH(AO$3,ETFs,0)):(INDEX(Universe,MATCH($Z$2,Date_Range,-1),MATCH(AO$3,ETFs,0))),(INDEX(Universe,MATCH($Y$2,Date_Range,-1),MATCH($X24,ETFs,0)):(INDEX(Universe,MATCH($Z$2,Date_Range,-1),MATCH($X24,ETFs,0)))))*VLOOKUP(PortfolioManagement!$X24,ETF_Parameters,Risk)*VLOOKUP(PortfolioManagement!AO$23,ETF_Parameters,Risk)</f>
        <v>1.0226819071757975E-6</v>
      </c>
      <c r="AP24" s="1"/>
      <c r="AQ24" s="40" t="s">
        <v>164</v>
      </c>
      <c r="AR24" s="41">
        <f ca="1">SUMPRODUCT(AS4:AS20,AX4:AX20)</f>
        <v>0.12411349346800682</v>
      </c>
      <c r="AS24" s="40" t="s">
        <v>165</v>
      </c>
      <c r="AT24" s="42">
        <f ca="1">SQRT(BD22)</f>
        <v>5.2758924695598751E-2</v>
      </c>
      <c r="AU24" s="1"/>
      <c r="AV24" s="40" t="s">
        <v>167</v>
      </c>
      <c r="AW24" s="96">
        <f ca="1">ABS(AR24/AT24)</f>
        <v>2.3524644253858455</v>
      </c>
      <c r="AX24" s="1"/>
      <c r="AY24" s="1"/>
      <c r="AZ24" s="1"/>
      <c r="BA24" s="1"/>
      <c r="BB24" s="1"/>
      <c r="BQ24" s="154"/>
      <c r="BR24" s="276"/>
      <c r="BT24" s="77"/>
      <c r="BV24" s="77"/>
    </row>
    <row r="25" spans="1:74">
      <c r="A25" s="1"/>
      <c r="B25" s="1"/>
      <c r="C25" s="1"/>
      <c r="D25" s="1"/>
      <c r="E25" s="1"/>
      <c r="F25" s="1"/>
      <c r="G25" s="1"/>
      <c r="H25" s="1"/>
      <c r="I25" s="1"/>
      <c r="J25" s="1"/>
      <c r="K25" s="1"/>
      <c r="L25" s="1"/>
      <c r="M25" s="1"/>
      <c r="N25" s="1"/>
      <c r="O25" s="1"/>
      <c r="P25" s="1"/>
      <c r="Q25" s="1"/>
      <c r="R25" s="1"/>
      <c r="S25" s="1"/>
      <c r="T25" s="1"/>
      <c r="U25" s="1"/>
      <c r="V25" s="1"/>
      <c r="X25" s="174" t="str">
        <f t="shared" si="7"/>
        <v>IAU</v>
      </c>
      <c r="Y25" s="181">
        <f ca="1">CORREL(INDEX(Universe,MATCH($Y$2,Date_Range,-1),MATCH(Y$3,ETFs,0)):(INDEX(Universe,MATCH($Z$2,Date_Range,-1),MATCH(Y$3,ETFs,0))),(INDEX(Universe,MATCH($Y$2,Date_Range,-1),MATCH($X25,ETFs,0)):(INDEX(Universe,MATCH($Z$2,Date_Range,-1),MATCH($X25,ETFs,0)))))*VLOOKUP(PortfolioManagement!$X25,ETF_Parameters,Risk)*VLOOKUP(PortfolioManagement!Y$23,ETF_Parameters,Risk)</f>
        <v>4.4277870852751365E-6</v>
      </c>
      <c r="Z25" s="181">
        <f ca="1">CORREL(INDEX(Universe,MATCH($Y$2,Date_Range,-1),MATCH(Z$3,ETFs,0)):(INDEX(Universe,MATCH($Z$2,Date_Range,-1),MATCH(Z$3,ETFs,0))),(INDEX(Universe,MATCH($Y$2,Date_Range,-1),MATCH($X25,ETFs,0)):(INDEX(Universe,MATCH($Z$2,Date_Range,-1),MATCH($X25,ETFs,0)))))*VLOOKUP(PortfolioManagement!$X25,ETF_Parameters,Risk)*VLOOKUP(PortfolioManagement!Z$23,ETF_Parameters,Risk)</f>
        <v>9.927386002862916E-5</v>
      </c>
      <c r="AA25" s="181">
        <f ca="1">CORREL(INDEX(Universe,MATCH($Y$2,Date_Range,-1),MATCH(AA$3,ETFs,0)):(INDEX(Universe,MATCH($Z$2,Date_Range,-1),MATCH(AA$3,ETFs,0))),(INDEX(Universe,MATCH($Y$2,Date_Range,-1),MATCH($X25,ETFs,0)):(INDEX(Universe,MATCH($Z$2,Date_Range,-1),MATCH($X25,ETFs,0)))))*VLOOKUP(PortfolioManagement!$X25,ETF_Parameters,Risk)*VLOOKUP(PortfolioManagement!AA$23,ETF_Parameters,Risk)</f>
        <v>2.7415718252232122E-5</v>
      </c>
      <c r="AB25" s="181">
        <f ca="1">CORREL(INDEX(Universe,MATCH($Y$2,Date_Range,-1),MATCH(AB$3,ETFs,0)):(INDEX(Universe,MATCH($Z$2,Date_Range,-1),MATCH(AB$3,ETFs,0))),(INDEX(Universe,MATCH($Y$2,Date_Range,-1),MATCH($X25,ETFs,0)):(INDEX(Universe,MATCH($Z$2,Date_Range,-1),MATCH($X25,ETFs,0)))))*VLOOKUP(PortfolioManagement!$X25,ETF_Parameters,Risk)*VLOOKUP(PortfolioManagement!AB$23,ETF_Parameters,Risk)</f>
        <v>2.9668366517218781E-5</v>
      </c>
      <c r="AC25" s="181">
        <f ca="1">CORREL(INDEX(Universe,MATCH($Y$2,Date_Range,-1),MATCH(AC$3,ETFs,0)):(INDEX(Universe,MATCH($Z$2,Date_Range,-1),MATCH(AC$3,ETFs,0))),(INDEX(Universe,MATCH($Y$2,Date_Range,-1),MATCH($X25,ETFs,0)):(INDEX(Universe,MATCH($Z$2,Date_Range,-1),MATCH($X25,ETFs,0)))))*VLOOKUP(PortfolioManagement!$X25,ETF_Parameters,Risk)*VLOOKUP(PortfolioManagement!AC$23,ETF_Parameters,Risk)</f>
        <v>-1.3901437134561897E-5</v>
      </c>
      <c r="AD25" s="181">
        <f ca="1">CORREL(INDEX(Universe,MATCH($Y$2,Date_Range,-1),MATCH(AD$3,ETFs,0)):(INDEX(Universe,MATCH($Z$2,Date_Range,-1),MATCH(AD$3,ETFs,0))),(INDEX(Universe,MATCH($Y$2,Date_Range,-1),MATCH($X25,ETFs,0)):(INDEX(Universe,MATCH($Z$2,Date_Range,-1),MATCH($X25,ETFs,0)))))*VLOOKUP(PortfolioManagement!$X25,ETF_Parameters,Risk)*VLOOKUP(PortfolioManagement!AD$23,ETF_Parameters,Risk)</f>
        <v>-8.2529096835903996E-6</v>
      </c>
      <c r="AE25" s="181">
        <f ca="1">CORREL(INDEX(Universe,MATCH($Y$2,Date_Range,-1),MATCH(AE$3,ETFs,0)):(INDEX(Universe,MATCH($Z$2,Date_Range,-1),MATCH(AE$3,ETFs,0))),(INDEX(Universe,MATCH($Y$2,Date_Range,-1),MATCH($X25,ETFs,0)):(INDEX(Universe,MATCH($Z$2,Date_Range,-1),MATCH($X25,ETFs,0)))))*VLOOKUP(PortfolioManagement!$X25,ETF_Parameters,Risk)*VLOOKUP(PortfolioManagement!AE$23,ETF_Parameters,Risk)</f>
        <v>-4.3000840286729773E-7</v>
      </c>
      <c r="AF25" s="181">
        <f ca="1">CORREL(INDEX(Universe,MATCH($Y$2,Date_Range,-1),MATCH(AF$3,ETFs,0)):(INDEX(Universe,MATCH($Z$2,Date_Range,-1),MATCH(AF$3,ETFs,0))),(INDEX(Universe,MATCH($Y$2,Date_Range,-1),MATCH($X25,ETFs,0)):(INDEX(Universe,MATCH($Z$2,Date_Range,-1),MATCH($X25,ETFs,0)))))*VLOOKUP(PortfolioManagement!$X25,ETF_Parameters,Risk)*VLOOKUP(PortfolioManagement!AF$23,ETF_Parameters,Risk)</f>
        <v>4.9507296444960253E-6</v>
      </c>
      <c r="AG25" s="181">
        <f ca="1">CORREL(INDEX(Universe,MATCH($Y$2,Date_Range,-1),MATCH(AG$3,ETFs,0)):(INDEX(Universe,MATCH($Z$2,Date_Range,-1),MATCH(AG$3,ETFs,0))),(INDEX(Universe,MATCH($Y$2,Date_Range,-1),MATCH($X25,ETFs,0)):(INDEX(Universe,MATCH($Z$2,Date_Range,-1),MATCH($X25,ETFs,0)))))*VLOOKUP(PortfolioManagement!$X25,ETF_Parameters,Risk)*VLOOKUP(PortfolioManagement!AG$23,ETF_Parameters,Risk)</f>
        <v>-1.2859162892789165E-5</v>
      </c>
      <c r="AH25" s="181">
        <f ca="1">CORREL(INDEX(Universe,MATCH($Y$2,Date_Range,-1),MATCH(AH$3,ETFs,0)):(INDEX(Universe,MATCH($Z$2,Date_Range,-1),MATCH(AH$3,ETFs,0))),(INDEX(Universe,MATCH($Y$2,Date_Range,-1),MATCH($X25,ETFs,0)):(INDEX(Universe,MATCH($Z$2,Date_Range,-1),MATCH($X25,ETFs,0)))))*VLOOKUP(PortfolioManagement!$X25,ETF_Parameters,Risk)*VLOOKUP(PortfolioManagement!AH$23,ETF_Parameters,Risk)</f>
        <v>-1.3737564450506725E-5</v>
      </c>
      <c r="AI25" s="181">
        <f ca="1">CORREL(INDEX(Universe,MATCH($Y$2,Date_Range,-1),MATCH(AI$3,ETFs,0)):(INDEX(Universe,MATCH($Z$2,Date_Range,-1),MATCH(AI$3,ETFs,0))),(INDEX(Universe,MATCH($Y$2,Date_Range,-1),MATCH($X25,ETFs,0)):(INDEX(Universe,MATCH($Z$2,Date_Range,-1),MATCH($X25,ETFs,0)))))*VLOOKUP(PortfolioManagement!$X25,ETF_Parameters,Risk)*VLOOKUP(PortfolioManagement!AI$23,ETF_Parameters,Risk)</f>
        <v>-1.0695015109110363E-7</v>
      </c>
      <c r="AJ25" s="181">
        <f ca="1">CORREL(INDEX(Universe,MATCH($Y$2,Date_Range,-1),MATCH(AJ$3,ETFs,0)):(INDEX(Universe,MATCH($E$15,Date_Range,-1),MATCH(AJ$3,ETFs,0))),(INDEX(Universe,MATCH($Y$2,Date_Range,-1),MATCH($X5,ETFs,0)):(INDEX(Universe,MATCH($E$15,Date_Range,-1),MATCH($X5,ETFs,0)))))*VLOOKUP(PortfolioManagement!$X25,ETF_Parameters,Risk)*VLOOKUP(PortfolioManagement!AJ$23,ETF_Parameters,Risk)</f>
        <v>-3.0523009287546234E-7</v>
      </c>
      <c r="AK25" s="181">
        <f ca="1">CORREL(INDEX(Universe,MATCH($Y$2,Date_Range,-1),MATCH(AK$3,ETFs,0)):(INDEX(Universe,MATCH($Z$2,Date_Range,-1),MATCH(AK$3,ETFs,0))),(INDEX(Universe,MATCH($Y$2,Date_Range,-1),MATCH($X25,ETFs,0)):(INDEX(Universe,MATCH($Z$2,Date_Range,-1),MATCH($X25,ETFs,0)))))*VLOOKUP(PortfolioManagement!$X25,ETF_Parameters,Risk)*VLOOKUP(PortfolioManagement!AK$23,ETF_Parameters,Risk)</f>
        <v>-4.8665873920720479E-6</v>
      </c>
      <c r="AL25" s="181">
        <f ca="1">CORREL(INDEX(Universe,MATCH($Y$2,Date_Range,-1),MATCH(AL$3,ETFs,0)):(INDEX(Universe,MATCH($Z$2,Date_Range,-1),MATCH(AL$3,ETFs,0))),(INDEX(Universe,MATCH($Y$2,Date_Range,-1),MATCH($X25,ETFs,0)):(INDEX(Universe,MATCH($Z$2,Date_Range,-1),MATCH($X25,ETFs,0)))))*VLOOKUP(PortfolioManagement!$X25,ETF_Parameters,Risk)*VLOOKUP(PortfolioManagement!AL$23,ETF_Parameters,Risk)</f>
        <v>1.0888871452672056E-6</v>
      </c>
      <c r="AM25" s="181">
        <f ca="1">CORREL(INDEX(Universe,MATCH($Y$2,Date_Range,-1),MATCH(AM$3,ETFs,0)):(INDEX(Universe,MATCH($Z$2,Date_Range,-1),MATCH(AM$3,ETFs,0))),(INDEX(Universe,MATCH($Y$2,Date_Range,-1),MATCH($X25,ETFs,0)):(INDEX(Universe,MATCH($Z$2,Date_Range,-1),MATCH($X25,ETFs,0)))))*VLOOKUP(PortfolioManagement!$X25,ETF_Parameters,Risk)*VLOOKUP(PortfolioManagement!AM$23,ETF_Parameters,Risk)</f>
        <v>2.6353128894134329E-5</v>
      </c>
      <c r="AN25" s="181">
        <f ca="1">CORREL(INDEX(Universe,MATCH($Y$2,Date_Range,-1),MATCH(AN$3,ETFs,0)):(INDEX(Universe,MATCH($Z$2,Date_Range,-1),MATCH(AN$3,ETFs,0))),(INDEX(Universe,MATCH($Y$2,Date_Range,-1),MATCH($X25,ETFs,0)):(INDEX(Universe,MATCH($Z$2,Date_Range,-1),MATCH($X25,ETFs,0)))))*VLOOKUP(PortfolioManagement!$X25,ETF_Parameters,Risk)*VLOOKUP(PortfolioManagement!AN$23,ETF_Parameters,Risk)</f>
        <v>3.7711312867933647E-5</v>
      </c>
      <c r="AO25" s="181">
        <f ca="1">CORREL(INDEX(Universe,MATCH($Y$2,Date_Range,-1),MATCH(AO$3,ETFs,0)):(INDEX(Universe,MATCH($Z$2,Date_Range,-1),MATCH(AO$3,ETFs,0))),(INDEX(Universe,MATCH($Y$2,Date_Range,-1),MATCH($X25,ETFs,0)):(INDEX(Universe,MATCH($Z$2,Date_Range,-1),MATCH($X25,ETFs,0)))))*VLOOKUP(PortfolioManagement!$X25,ETF_Parameters,Risk)*VLOOKUP(PortfolioManagement!AO$23,ETF_Parameters,Risk)</f>
        <v>-2.8404416314180305E-6</v>
      </c>
      <c r="AP25" s="1"/>
      <c r="AQ25" s="1"/>
      <c r="AR25" s="1"/>
      <c r="AS25" s="1"/>
      <c r="AT25" s="1"/>
      <c r="AU25" s="1"/>
      <c r="AV25" s="1"/>
      <c r="AW25" s="1"/>
      <c r="AX25" s="1"/>
      <c r="AY25" s="1"/>
      <c r="AZ25" s="1"/>
      <c r="BA25" s="1"/>
      <c r="BQ25" s="154"/>
      <c r="BR25" s="276"/>
      <c r="BT25" s="77"/>
      <c r="BV25" s="77"/>
    </row>
    <row r="26" spans="1:74">
      <c r="A26" s="1"/>
      <c r="B26" s="1"/>
      <c r="C26" s="1"/>
      <c r="D26" s="1"/>
      <c r="E26" s="1"/>
      <c r="F26" s="1"/>
      <c r="G26" s="1"/>
      <c r="H26" s="1"/>
      <c r="I26" s="1"/>
      <c r="J26" s="1"/>
      <c r="K26" s="1"/>
      <c r="L26" s="1"/>
      <c r="M26" s="1"/>
      <c r="N26" s="1"/>
      <c r="O26" s="1"/>
      <c r="P26" s="1"/>
      <c r="Q26" s="1"/>
      <c r="R26" s="1"/>
      <c r="S26" s="1"/>
      <c r="T26" s="1"/>
      <c r="U26" s="1"/>
      <c r="V26" s="1"/>
      <c r="X26" s="173" t="str">
        <f t="shared" si="7"/>
        <v>VCIT</v>
      </c>
      <c r="Y26" s="181">
        <f ca="1">CORREL(INDEX(Universe,MATCH($Y$2,Date_Range,-1),MATCH(Y$3,ETFs,0)):(INDEX(Universe,MATCH($Z$2,Date_Range,-1),MATCH(Y$3,ETFs,0))),(INDEX(Universe,MATCH($Y$2,Date_Range,-1),MATCH($X26,ETFs,0)):(INDEX(Universe,MATCH($Z$2,Date_Range,-1),MATCH($X26,ETFs,0)))))*VLOOKUP(PortfolioManagement!$X26,ETF_Parameters,Risk)*VLOOKUP(PortfolioManagement!Y$23,ETF_Parameters,Risk)</f>
        <v>1.0434792105572884E-5</v>
      </c>
      <c r="Z26" s="181">
        <f ca="1">CORREL(INDEX(Universe,MATCH($Y$2,Date_Range,-1),MATCH(Z$3,ETFs,0)):(INDEX(Universe,MATCH($Z$2,Date_Range,-1),MATCH(Z$3,ETFs,0))),(INDEX(Universe,MATCH($Y$2,Date_Range,-1),MATCH($X26,ETFs,0)):(INDEX(Universe,MATCH($Z$2,Date_Range,-1),MATCH($X26,ETFs,0)))))*VLOOKUP(PortfolioManagement!$X26,ETF_Parameters,Risk)*VLOOKUP(PortfolioManagement!Z$23,ETF_Parameters,Risk)</f>
        <v>2.7415718252232122E-5</v>
      </c>
      <c r="AA26" s="181">
        <f ca="1">CORREL(INDEX(Universe,MATCH($Y$2,Date_Range,-1),MATCH(AA$3,ETFs,0)):(INDEX(Universe,MATCH($Z$2,Date_Range,-1),MATCH(AA$3,ETFs,0))),(INDEX(Universe,MATCH($Y$2,Date_Range,-1),MATCH($X26,ETFs,0)):(INDEX(Universe,MATCH($Z$2,Date_Range,-1),MATCH($X26,ETFs,0)))))*VLOOKUP(PortfolioManagement!$X26,ETF_Parameters,Risk)*VLOOKUP(PortfolioManagement!AA$23,ETF_Parameters,Risk)</f>
        <v>7.101256280774468E-5</v>
      </c>
      <c r="AB26" s="181">
        <f ca="1">CORREL(INDEX(Universe,MATCH($Y$2,Date_Range,-1),MATCH(AB$3,ETFs,0)):(INDEX(Universe,MATCH($Z$2,Date_Range,-1),MATCH(AB$3,ETFs,0))),(INDEX(Universe,MATCH($Y$2,Date_Range,-1),MATCH($X26,ETFs,0)):(INDEX(Universe,MATCH($Z$2,Date_Range,-1),MATCH($X26,ETFs,0)))))*VLOOKUP(PortfolioManagement!$X26,ETF_Parameters,Risk)*VLOOKUP(PortfolioManagement!AB$23,ETF_Parameters,Risk)</f>
        <v>5.2604538497753983E-5</v>
      </c>
      <c r="AC26" s="181">
        <f ca="1">CORREL(INDEX(Universe,MATCH($Y$2,Date_Range,-1),MATCH(AC$3,ETFs,0)):(INDEX(Universe,MATCH($Z$2,Date_Range,-1),MATCH(AC$3,ETFs,0))),(INDEX(Universe,MATCH($Y$2,Date_Range,-1),MATCH($X26,ETFs,0)):(INDEX(Universe,MATCH($Z$2,Date_Range,-1),MATCH($X26,ETFs,0)))))*VLOOKUP(PortfolioManagement!$X26,ETF_Parameters,Risk)*VLOOKUP(PortfolioManagement!AC$23,ETF_Parameters,Risk)</f>
        <v>-1.1220548139390805E-5</v>
      </c>
      <c r="AD26" s="181">
        <f ca="1">CORREL(INDEX(Universe,MATCH($Y$2,Date_Range,-1),MATCH(AD$3,ETFs,0)):(INDEX(Universe,MATCH($Z$2,Date_Range,-1),MATCH(AD$3,ETFs,0))),(INDEX(Universe,MATCH($Y$2,Date_Range,-1),MATCH($X26,ETFs,0)):(INDEX(Universe,MATCH($Z$2,Date_Range,-1),MATCH($X26,ETFs,0)))))*VLOOKUP(PortfolioManagement!$X26,ETF_Parameters,Risk)*VLOOKUP(PortfolioManagement!AD$23,ETF_Parameters,Risk)</f>
        <v>-6.2568107819928166E-6</v>
      </c>
      <c r="AE26" s="181">
        <f ca="1">CORREL(INDEX(Universe,MATCH($Y$2,Date_Range,-1),MATCH(AE$3,ETFs,0)):(INDEX(Universe,MATCH($Z$2,Date_Range,-1),MATCH(AE$3,ETFs,0))),(INDEX(Universe,MATCH($Y$2,Date_Range,-1),MATCH($X26,ETFs,0)):(INDEX(Universe,MATCH($Z$2,Date_Range,-1),MATCH($X26,ETFs,0)))))*VLOOKUP(PortfolioManagement!$X26,ETF_Parameters,Risk)*VLOOKUP(PortfolioManagement!AE$23,ETF_Parameters,Risk)</f>
        <v>-3.1318304280457111E-7</v>
      </c>
      <c r="AF26" s="181">
        <f ca="1">CORREL(INDEX(Universe,MATCH($Y$2,Date_Range,-1),MATCH(AF$3,ETFs,0)):(INDEX(Universe,MATCH($Z$2,Date_Range,-1),MATCH(AF$3,ETFs,0))),(INDEX(Universe,MATCH($Y$2,Date_Range,-1),MATCH($X26,ETFs,0)):(INDEX(Universe,MATCH($Z$2,Date_Range,-1),MATCH($X26,ETFs,0)))))*VLOOKUP(PortfolioManagement!$X26,ETF_Parameters,Risk)*VLOOKUP(PortfolioManagement!AF$23,ETF_Parameters,Risk)</f>
        <v>1.6458027718770358E-5</v>
      </c>
      <c r="AG26" s="181">
        <f ca="1">CORREL(INDEX(Universe,MATCH($Y$2,Date_Range,-1),MATCH(AG$3,ETFs,0)):(INDEX(Universe,MATCH($Z$2,Date_Range,-1),MATCH(AG$3,ETFs,0))),(INDEX(Universe,MATCH($Y$2,Date_Range,-1),MATCH($X26,ETFs,0)):(INDEX(Universe,MATCH($Z$2,Date_Range,-1),MATCH($X26,ETFs,0)))))*VLOOKUP(PortfolioManagement!$X26,ETF_Parameters,Risk)*VLOOKUP(PortfolioManagement!AG$23,ETF_Parameters,Risk)</f>
        <v>-8.8296297583714086E-6</v>
      </c>
      <c r="AH26" s="181">
        <f ca="1">CORREL(INDEX(Universe,MATCH($Y$2,Date_Range,-1),MATCH(AH$3,ETFs,0)):(INDEX(Universe,MATCH($Z$2,Date_Range,-1),MATCH(AH$3,ETFs,0))),(INDEX(Universe,MATCH($Y$2,Date_Range,-1),MATCH($X26,ETFs,0)):(INDEX(Universe,MATCH($Z$2,Date_Range,-1),MATCH($X26,ETFs,0)))))*VLOOKUP(PortfolioManagement!$X26,ETF_Parameters,Risk)*VLOOKUP(PortfolioManagement!AH$23,ETF_Parameters,Risk)</f>
        <v>-9.6217060273558518E-6</v>
      </c>
      <c r="AI26" s="181">
        <f ca="1">CORREL(INDEX(Universe,MATCH($Y$2,Date_Range,-1),MATCH(AI$3,ETFs,0)):(INDEX(Universe,MATCH($Z$2,Date_Range,-1),MATCH(AI$3,ETFs,0))),(INDEX(Universe,MATCH($Y$2,Date_Range,-1),MATCH($X26,ETFs,0)):(INDEX(Universe,MATCH($Z$2,Date_Range,-1),MATCH($X26,ETFs,0)))))*VLOOKUP(PortfolioManagement!$X26,ETF_Parameters,Risk)*VLOOKUP(PortfolioManagement!AI$23,ETF_Parameters,Risk)</f>
        <v>-7.7912318843638124E-8</v>
      </c>
      <c r="AJ26" s="181">
        <f ca="1">CORREL(INDEX(Universe,MATCH($Y$2,Date_Range,-1),MATCH(AJ$3,ETFs,0)):(INDEX(Universe,MATCH($E$15,Date_Range,-1),MATCH(AJ$3,ETFs,0))),(INDEX(Universe,MATCH($Y$2,Date_Range,-1),MATCH($X6,ETFs,0)):(INDEX(Universe,MATCH($E$15,Date_Range,-1),MATCH($X6,ETFs,0)))))*VLOOKUP(PortfolioManagement!$X26,ETF_Parameters,Risk)*VLOOKUP(PortfolioManagement!AJ$23,ETF_Parameters,Risk)</f>
        <v>-3.787333368248359E-6</v>
      </c>
      <c r="AK26" s="181">
        <f ca="1">CORREL(INDEX(Universe,MATCH($Y$2,Date_Range,-1),MATCH(AK$3,ETFs,0)):(INDEX(Universe,MATCH($Z$2,Date_Range,-1),MATCH(AK$3,ETFs,0))),(INDEX(Universe,MATCH($Y$2,Date_Range,-1),MATCH($X26,ETFs,0)):(INDEX(Universe,MATCH($Z$2,Date_Range,-1),MATCH($X26,ETFs,0)))))*VLOOKUP(PortfolioManagement!$X26,ETF_Parameters,Risk)*VLOOKUP(PortfolioManagement!AK$23,ETF_Parameters,Risk)</f>
        <v>-2.463142444660983E-6</v>
      </c>
      <c r="AL26" s="181">
        <f ca="1">CORREL(INDEX(Universe,MATCH($Y$2,Date_Range,-1),MATCH(AL$3,ETFs,0)):(INDEX(Universe,MATCH($Z$2,Date_Range,-1),MATCH(AL$3,ETFs,0))),(INDEX(Universe,MATCH($Y$2,Date_Range,-1),MATCH($X26,ETFs,0)):(INDEX(Universe,MATCH($Z$2,Date_Range,-1),MATCH($X26,ETFs,0)))))*VLOOKUP(PortfolioManagement!$X26,ETF_Parameters,Risk)*VLOOKUP(PortfolioManagement!AL$23,ETF_Parameters,Risk)</f>
        <v>1.6388558146896414E-6</v>
      </c>
      <c r="AM26" s="181">
        <f ca="1">CORREL(INDEX(Universe,MATCH($Y$2,Date_Range,-1),MATCH(AM$3,ETFs,0)):(INDEX(Universe,MATCH($Z$2,Date_Range,-1),MATCH(AM$3,ETFs,0))),(INDEX(Universe,MATCH($Y$2,Date_Range,-1),MATCH($X26,ETFs,0)):(INDEX(Universe,MATCH($Z$2,Date_Range,-1),MATCH($X26,ETFs,0)))))*VLOOKUP(PortfolioManagement!$X26,ETF_Parameters,Risk)*VLOOKUP(PortfolioManagement!AM$23,ETF_Parameters,Risk)</f>
        <v>5.648243866740777E-5</v>
      </c>
      <c r="AN26" s="181">
        <f ca="1">CORREL(INDEX(Universe,MATCH($Y$2,Date_Range,-1),MATCH(AN$3,ETFs,0)):(INDEX(Universe,MATCH($Z$2,Date_Range,-1),MATCH(AN$3,ETFs,0))),(INDEX(Universe,MATCH($Y$2,Date_Range,-1),MATCH($X26,ETFs,0)):(INDEX(Universe,MATCH($Z$2,Date_Range,-1),MATCH($X26,ETFs,0)))))*VLOOKUP(PortfolioManagement!$X26,ETF_Parameters,Risk)*VLOOKUP(PortfolioManagement!AN$23,ETF_Parameters,Risk)</f>
        <v>6.5017471616635099E-5</v>
      </c>
      <c r="AO26" s="181">
        <f ca="1">CORREL(INDEX(Universe,MATCH($Y$2,Date_Range,-1),MATCH(AO$3,ETFs,0)):(INDEX(Universe,MATCH($Z$2,Date_Range,-1),MATCH(AO$3,ETFs,0))),(INDEX(Universe,MATCH($Y$2,Date_Range,-1),MATCH($X26,ETFs,0)):(INDEX(Universe,MATCH($Z$2,Date_Range,-1),MATCH($X26,ETFs,0)))))*VLOOKUP(PortfolioManagement!$X26,ETF_Parameters,Risk)*VLOOKUP(PortfolioManagement!AO$23,ETF_Parameters,Risk)</f>
        <v>4.9309358802699824E-7</v>
      </c>
      <c r="AP26" s="1"/>
      <c r="AQ26" s="73" t="s">
        <v>105</v>
      </c>
      <c r="AR26" s="73" t="s">
        <v>104</v>
      </c>
      <c r="AS26" s="51" t="s">
        <v>9</v>
      </c>
      <c r="AT26" s="51" t="s">
        <v>10</v>
      </c>
      <c r="AU26" s="51" t="s">
        <v>151</v>
      </c>
      <c r="AV26" s="1"/>
      <c r="AW26" s="1"/>
      <c r="AX26" s="51" t="s">
        <v>97</v>
      </c>
      <c r="AY26" s="51" t="s">
        <v>104</v>
      </c>
      <c r="AZ26" s="51" t="s">
        <v>9</v>
      </c>
      <c r="BA26" s="51" t="s">
        <v>10</v>
      </c>
      <c r="BB26" s="1"/>
      <c r="BQ26" s="154"/>
      <c r="BR26" s="276"/>
      <c r="BT26" s="77"/>
      <c r="BV26" s="77"/>
    </row>
    <row r="27" spans="1:74">
      <c r="A27" s="1"/>
      <c r="B27" s="1"/>
      <c r="C27" s="1"/>
      <c r="D27" s="1"/>
      <c r="E27" s="1"/>
      <c r="F27" s="1"/>
      <c r="G27" s="1"/>
      <c r="H27" s="1"/>
      <c r="I27" s="1"/>
      <c r="J27" s="1"/>
      <c r="K27" s="1"/>
      <c r="L27" s="1"/>
      <c r="M27" s="1"/>
      <c r="N27" s="1"/>
      <c r="O27" s="1"/>
      <c r="P27" s="1"/>
      <c r="Q27" s="1"/>
      <c r="R27" s="1"/>
      <c r="S27" s="1"/>
      <c r="T27" s="1"/>
      <c r="U27" s="1"/>
      <c r="V27" s="1"/>
      <c r="X27" s="174" t="str">
        <f t="shared" si="7"/>
        <v>MUB</v>
      </c>
      <c r="Y27" s="181">
        <f ca="1">CORREL(INDEX(Universe,MATCH($Y$2,Date_Range,-1),MATCH(Y$3,ETFs,0)):(INDEX(Universe,MATCH($Z$2,Date_Range,-1),MATCH(Y$3,ETFs,0))),(INDEX(Universe,MATCH($Y$2,Date_Range,-1),MATCH($X27,ETFs,0)):(INDEX(Universe,MATCH($Z$2,Date_Range,-1),MATCH($X27,ETFs,0)))))*VLOOKUP(PortfolioManagement!$X27,ETF_Parameters,Risk)*VLOOKUP(PortfolioManagement!Y$23,ETF_Parameters,Risk)</f>
        <v>5.6259395342579599E-6</v>
      </c>
      <c r="Z27" s="181">
        <f ca="1">CORREL(INDEX(Universe,MATCH($Y$2,Date_Range,-1),MATCH(Z$3,ETFs,0)):(INDEX(Universe,MATCH($Z$2,Date_Range,-1),MATCH(Z$3,ETFs,0))),(INDEX(Universe,MATCH($Y$2,Date_Range,-1),MATCH($X27,ETFs,0)):(INDEX(Universe,MATCH($Z$2,Date_Range,-1),MATCH($X27,ETFs,0)))))*VLOOKUP(PortfolioManagement!$X27,ETF_Parameters,Risk)*VLOOKUP(PortfolioManagement!Z$23,ETF_Parameters,Risk)</f>
        <v>2.9668366517218781E-5</v>
      </c>
      <c r="AA27" s="181">
        <f ca="1">CORREL(INDEX(Universe,MATCH($Y$2,Date_Range,-1),MATCH(AA$3,ETFs,0)):(INDEX(Universe,MATCH($Z$2,Date_Range,-1),MATCH(AA$3,ETFs,0))),(INDEX(Universe,MATCH($Y$2,Date_Range,-1),MATCH($X27,ETFs,0)):(INDEX(Universe,MATCH($Z$2,Date_Range,-1),MATCH($X27,ETFs,0)))))*VLOOKUP(PortfolioManagement!$X27,ETF_Parameters,Risk)*VLOOKUP(PortfolioManagement!AA$23,ETF_Parameters,Risk)</f>
        <v>5.260453849775399E-5</v>
      </c>
      <c r="AB27" s="181">
        <f ca="1">CORREL(INDEX(Universe,MATCH($Y$2,Date_Range,-1),MATCH(AB$3,ETFs,0)):(INDEX(Universe,MATCH($Z$2,Date_Range,-1),MATCH(AB$3,ETFs,0))),(INDEX(Universe,MATCH($Y$2,Date_Range,-1),MATCH($X27,ETFs,0)):(INDEX(Universe,MATCH($Z$2,Date_Range,-1),MATCH($X27,ETFs,0)))))*VLOOKUP(PortfolioManagement!$X27,ETF_Parameters,Risk)*VLOOKUP(PortfolioManagement!AB$23,ETF_Parameters,Risk)</f>
        <v>9.927386002862916E-5</v>
      </c>
      <c r="AC27" s="181">
        <f ca="1">CORREL(INDEX(Universe,MATCH($Y$2,Date_Range,-1),MATCH(AC$3,ETFs,0)):(INDEX(Universe,MATCH($Z$2,Date_Range,-1),MATCH(AC$3,ETFs,0))),(INDEX(Universe,MATCH($Y$2,Date_Range,-1),MATCH($X27,ETFs,0)):(INDEX(Universe,MATCH($Z$2,Date_Range,-1),MATCH($X27,ETFs,0)))))*VLOOKUP(PortfolioManagement!$X27,ETF_Parameters,Risk)*VLOOKUP(PortfolioManagement!AC$23,ETF_Parameters,Risk)</f>
        <v>-2.5355032376374382E-5</v>
      </c>
      <c r="AD27" s="181">
        <f ca="1">CORREL(INDEX(Universe,MATCH($Y$2,Date_Range,-1),MATCH(AD$3,ETFs,0)):(INDEX(Universe,MATCH($Z$2,Date_Range,-1),MATCH(AD$3,ETFs,0))),(INDEX(Universe,MATCH($Y$2,Date_Range,-1),MATCH($X27,ETFs,0)):(INDEX(Universe,MATCH($Z$2,Date_Range,-1),MATCH($X27,ETFs,0)))))*VLOOKUP(PortfolioManagement!$X27,ETF_Parameters,Risk)*VLOOKUP(PortfolioManagement!AD$23,ETF_Parameters,Risk)</f>
        <v>-1.9643993760927479E-5</v>
      </c>
      <c r="AE27" s="181">
        <f ca="1">CORREL(INDEX(Universe,MATCH($Y$2,Date_Range,-1),MATCH(AE$3,ETFs,0)):(INDEX(Universe,MATCH($Z$2,Date_Range,-1),MATCH(AE$3,ETFs,0))),(INDEX(Universe,MATCH($Y$2,Date_Range,-1),MATCH($X27,ETFs,0)):(INDEX(Universe,MATCH($Z$2,Date_Range,-1),MATCH($X27,ETFs,0)))))*VLOOKUP(PortfolioManagement!$X27,ETF_Parameters,Risk)*VLOOKUP(PortfolioManagement!AE$23,ETF_Parameters,Risk)</f>
        <v>-7.7579119116810753E-7</v>
      </c>
      <c r="AF27" s="181">
        <f ca="1">CORREL(INDEX(Universe,MATCH($Y$2,Date_Range,-1),MATCH(AF$3,ETFs,0)):(INDEX(Universe,MATCH($Z$2,Date_Range,-1),MATCH(AF$3,ETFs,0))),(INDEX(Universe,MATCH($Y$2,Date_Range,-1),MATCH($X27,ETFs,0)):(INDEX(Universe,MATCH($Z$2,Date_Range,-1),MATCH($X27,ETFs,0)))))*VLOOKUP(PortfolioManagement!$X27,ETF_Parameters,Risk)*VLOOKUP(PortfolioManagement!AF$23,ETF_Parameters,Risk)</f>
        <v>7.5168940804305474E-6</v>
      </c>
      <c r="AG27" s="181">
        <f ca="1">CORREL(INDEX(Universe,MATCH($Y$2,Date_Range,-1),MATCH(AG$3,ETFs,0)):(INDEX(Universe,MATCH($Z$2,Date_Range,-1),MATCH(AG$3,ETFs,0))),(INDEX(Universe,MATCH($Y$2,Date_Range,-1),MATCH($X27,ETFs,0)):(INDEX(Universe,MATCH($Z$2,Date_Range,-1),MATCH($X27,ETFs,0)))))*VLOOKUP(PortfolioManagement!$X27,ETF_Parameters,Risk)*VLOOKUP(PortfolioManagement!AG$23,ETF_Parameters,Risk)</f>
        <v>-2.3301234757806791E-5</v>
      </c>
      <c r="AH27" s="181">
        <f ca="1">CORREL(INDEX(Universe,MATCH($Y$2,Date_Range,-1),MATCH(AH$3,ETFs,0)):(INDEX(Universe,MATCH($Z$2,Date_Range,-1),MATCH(AH$3,ETFs,0))),(INDEX(Universe,MATCH($Y$2,Date_Range,-1),MATCH($X27,ETFs,0)):(INDEX(Universe,MATCH($Z$2,Date_Range,-1),MATCH($X27,ETFs,0)))))*VLOOKUP(PortfolioManagement!$X27,ETF_Parameters,Risk)*VLOOKUP(PortfolioManagement!AH$23,ETF_Parameters,Risk)</f>
        <v>-2.2234030328258223E-5</v>
      </c>
      <c r="AI27" s="181">
        <f ca="1">CORREL(INDEX(Universe,MATCH($Y$2,Date_Range,-1),MATCH(AI$3,ETFs,0)):(INDEX(Universe,MATCH($Z$2,Date_Range,-1),MATCH(AI$3,ETFs,0))),(INDEX(Universe,MATCH($Y$2,Date_Range,-1),MATCH($X27,ETFs,0)):(INDEX(Universe,MATCH($Z$2,Date_Range,-1),MATCH($X27,ETFs,0)))))*VLOOKUP(PortfolioManagement!$X27,ETF_Parameters,Risk)*VLOOKUP(PortfolioManagement!AI$23,ETF_Parameters,Risk)</f>
        <v>-5.6546120280496125E-7</v>
      </c>
      <c r="AJ27" s="181">
        <f ca="1">CORREL(INDEX(Universe,MATCH($Y$2,Date_Range,-1),MATCH(AJ$3,ETFs,0)):(INDEX(Universe,MATCH($E$15,Date_Range,-1),MATCH(AJ$3,ETFs,0))),(INDEX(Universe,MATCH($Y$2,Date_Range,-1),MATCH($X7,ETFs,0)):(INDEX(Universe,MATCH($E$15,Date_Range,-1),MATCH($X7,ETFs,0)))))*VLOOKUP(PortfolioManagement!$X27,ETF_Parameters,Risk)*VLOOKUP(PortfolioManagement!AJ$23,ETF_Parameters,Risk)</f>
        <v>-9.4137994193736661E-6</v>
      </c>
      <c r="AK27" s="181">
        <f ca="1">CORREL(INDEX(Universe,MATCH($Y$2,Date_Range,-1),MATCH(AK$3,ETFs,0)):(INDEX(Universe,MATCH($Z$2,Date_Range,-1),MATCH(AK$3,ETFs,0))),(INDEX(Universe,MATCH($Y$2,Date_Range,-1),MATCH($X27,ETFs,0)):(INDEX(Universe,MATCH($Z$2,Date_Range,-1),MATCH($X27,ETFs,0)))))*VLOOKUP(PortfolioManagement!$X27,ETF_Parameters,Risk)*VLOOKUP(PortfolioManagement!AK$23,ETF_Parameters,Risk)</f>
        <v>-1.6601939624188605E-5</v>
      </c>
      <c r="AL27" s="181">
        <f ca="1">CORREL(INDEX(Universe,MATCH($Y$2,Date_Range,-1),MATCH(AL$3,ETFs,0)):(INDEX(Universe,MATCH($Z$2,Date_Range,-1),MATCH(AL$3,ETFs,0))),(INDEX(Universe,MATCH($Y$2,Date_Range,-1),MATCH($X27,ETFs,0)):(INDEX(Universe,MATCH($Z$2,Date_Range,-1),MATCH($X27,ETFs,0)))))*VLOOKUP(PortfolioManagement!$X27,ETF_Parameters,Risk)*VLOOKUP(PortfolioManagement!AL$23,ETF_Parameters,Risk)</f>
        <v>1.3627993101830461E-6</v>
      </c>
      <c r="AM27" s="181">
        <f ca="1">CORREL(INDEX(Universe,MATCH($Y$2,Date_Range,-1),MATCH(AM$3,ETFs,0)):(INDEX(Universe,MATCH($Z$2,Date_Range,-1),MATCH(AM$3,ETFs,0))),(INDEX(Universe,MATCH($Y$2,Date_Range,-1),MATCH($X27,ETFs,0)):(INDEX(Universe,MATCH($Z$2,Date_Range,-1),MATCH($X27,ETFs,0)))))*VLOOKUP(PortfolioManagement!$X27,ETF_Parameters,Risk)*VLOOKUP(PortfolioManagement!AM$23,ETF_Parameters,Risk)</f>
        <v>5.5611875892234244E-5</v>
      </c>
      <c r="AN27" s="181">
        <f ca="1">CORREL(INDEX(Universe,MATCH($Y$2,Date_Range,-1),MATCH(AN$3,ETFs,0)):(INDEX(Universe,MATCH($Z$2,Date_Range,-1),MATCH(AN$3,ETFs,0))),(INDEX(Universe,MATCH($Y$2,Date_Range,-1),MATCH($X27,ETFs,0)):(INDEX(Universe,MATCH($Z$2,Date_Range,-1),MATCH($X27,ETFs,0)))))*VLOOKUP(PortfolioManagement!$X27,ETF_Parameters,Risk)*VLOOKUP(PortfolioManagement!AN$23,ETF_Parameters,Risk)</f>
        <v>6.2392112443229717E-5</v>
      </c>
      <c r="AO27" s="181">
        <f ca="1">CORREL(INDEX(Universe,MATCH($Y$2,Date_Range,-1),MATCH(AO$3,ETFs,0)):(INDEX(Universe,MATCH($Z$2,Date_Range,-1),MATCH(AO$3,ETFs,0))),(INDEX(Universe,MATCH($Y$2,Date_Range,-1),MATCH($X27,ETFs,0)):(INDEX(Universe,MATCH($Z$2,Date_Range,-1),MATCH($X27,ETFs,0)))))*VLOOKUP(PortfolioManagement!$X27,ETF_Parameters,Risk)*VLOOKUP(PortfolioManagement!AO$23,ETF_Parameters,Risk)</f>
        <v>-2.805439360625351E-7</v>
      </c>
      <c r="AP27" s="1"/>
      <c r="AQ27" s="24" t="s">
        <v>20</v>
      </c>
      <c r="AR27" s="219">
        <f>SUMIF($AY$4:$AY$19,AQ27,$AW$4:$AW$19)</f>
        <v>0.13936170212765583</v>
      </c>
      <c r="AS27" s="52">
        <f>INDEX(RiskTolerance!$S$3:$U$7,MATCH(PortfolioManagement!AQ27,RiskTolerance!$S$3:$S$7,0),2)</f>
        <v>0.05</v>
      </c>
      <c r="AT27" s="52">
        <f>INDEX(RiskTolerance!$S$3:$U$7,MATCH(PortfolioManagement!AQ27,RiskTolerance!$S$3:$S$7,0),3)</f>
        <v>0.15</v>
      </c>
      <c r="AU27" s="270">
        <f>INDEX(RiskTolerance!$S$11:$T$14,MATCH(PortfolioManagement!AQ27,RiskTolerance!$S$11:$S$14,0),2)</f>
        <v>7.5531914893617047E-2</v>
      </c>
      <c r="AV27" s="1"/>
      <c r="AW27" s="1"/>
      <c r="AX27" s="24" t="s">
        <v>107</v>
      </c>
      <c r="AY27" s="53">
        <f t="shared" ref="AY27:AY36" si="8">SUMIF($AZ$4:$AZ$19,AX27,$AW$4:$AW$19)</f>
        <v>5.3541668281754801E-2</v>
      </c>
      <c r="AZ27" s="56">
        <v>0</v>
      </c>
      <c r="BA27" s="56">
        <v>0.25</v>
      </c>
      <c r="BB27" s="1"/>
      <c r="BQ27" s="154"/>
      <c r="BR27" s="276"/>
      <c r="BT27" s="77"/>
      <c r="BV27" s="77"/>
    </row>
    <row r="28" spans="1:74">
      <c r="A28" s="1"/>
      <c r="B28" s="1"/>
      <c r="C28" s="1"/>
      <c r="D28" s="1"/>
      <c r="E28" s="1"/>
      <c r="F28" s="1"/>
      <c r="G28" s="1"/>
      <c r="H28" s="1"/>
      <c r="I28" s="1"/>
      <c r="J28" s="1"/>
      <c r="K28" s="1"/>
      <c r="L28" s="1"/>
      <c r="M28" s="1"/>
      <c r="N28" s="1"/>
      <c r="O28" s="1"/>
      <c r="P28" s="1"/>
      <c r="Q28" s="1"/>
      <c r="R28" s="1"/>
      <c r="S28" s="1"/>
      <c r="T28" s="1"/>
      <c r="U28" s="1"/>
      <c r="V28" s="1"/>
      <c r="X28" s="173" t="str">
        <f t="shared" si="7"/>
        <v>SCHA</v>
      </c>
      <c r="Y28" s="181">
        <f ca="1">CORREL(INDEX(Universe,MATCH($Y$2,Date_Range,-1),MATCH(Y$3,ETFs,0)):(INDEX(Universe,MATCH($Z$2,Date_Range,-1),MATCH(Y$3,ETFs,0))),(INDEX(Universe,MATCH($Y$2,Date_Range,-1),MATCH($X28,ETFs,0)):(INDEX(Universe,MATCH($Z$2,Date_Range,-1),MATCH($X28,ETFs,0)))))*VLOOKUP(PortfolioManagement!$X28,ETF_Parameters,Risk)*VLOOKUP(PortfolioManagement!Y$23,ETF_Parameters,Risk)</f>
        <v>1.6418389630588882E-5</v>
      </c>
      <c r="Z28" s="181">
        <f ca="1">CORREL(INDEX(Universe,MATCH($Y$2,Date_Range,-1),MATCH(Z$3,ETFs,0)):(INDEX(Universe,MATCH($Z$2,Date_Range,-1),MATCH(Z$3,ETFs,0))),(INDEX(Universe,MATCH($Y$2,Date_Range,-1),MATCH($X28,ETFs,0)):(INDEX(Universe,MATCH($Z$2,Date_Range,-1),MATCH($X28,ETFs,0)))))*VLOOKUP(PortfolioManagement!$X28,ETF_Parameters,Risk)*VLOOKUP(PortfolioManagement!Z$23,ETF_Parameters,Risk)</f>
        <v>-1.3901437134561897E-5</v>
      </c>
      <c r="AA28" s="181">
        <f ca="1">CORREL(INDEX(Universe,MATCH($Y$2,Date_Range,-1),MATCH(AA$3,ETFs,0)):(INDEX(Universe,MATCH($Z$2,Date_Range,-1),MATCH(AA$3,ETFs,0))),(INDEX(Universe,MATCH($Y$2,Date_Range,-1),MATCH($X28,ETFs,0)):(INDEX(Universe,MATCH($Z$2,Date_Range,-1),MATCH($X28,ETFs,0)))))*VLOOKUP(PortfolioManagement!$X28,ETF_Parameters,Risk)*VLOOKUP(PortfolioManagement!AA$23,ETF_Parameters,Risk)</f>
        <v>-1.1220548139390803E-5</v>
      </c>
      <c r="AB28" s="181">
        <f ca="1">CORREL(INDEX(Universe,MATCH($Y$2,Date_Range,-1),MATCH(AB$3,ETFs,0)):(INDEX(Universe,MATCH($Z$2,Date_Range,-1),MATCH(AB$3,ETFs,0))),(INDEX(Universe,MATCH($Y$2,Date_Range,-1),MATCH($X28,ETFs,0)):(INDEX(Universe,MATCH($Z$2,Date_Range,-1),MATCH($X28,ETFs,0)))))*VLOOKUP(PortfolioManagement!$X28,ETF_Parameters,Risk)*VLOOKUP(PortfolioManagement!AB$23,ETF_Parameters,Risk)</f>
        <v>-2.5355032376374382E-5</v>
      </c>
      <c r="AC28" s="181">
        <f ca="1">CORREL(INDEX(Universe,MATCH($Y$2,Date_Range,-1),MATCH(AC$3,ETFs,0)):(INDEX(Universe,MATCH($Z$2,Date_Range,-1),MATCH(AC$3,ETFs,0))),(INDEX(Universe,MATCH($Y$2,Date_Range,-1),MATCH($X28,ETFs,0)):(INDEX(Universe,MATCH($Z$2,Date_Range,-1),MATCH($X28,ETFs,0)))))*VLOOKUP(PortfolioManagement!$X28,ETF_Parameters,Risk)*VLOOKUP(PortfolioManagement!AC$23,ETF_Parameters,Risk)</f>
        <v>9.9273860028629174E-5</v>
      </c>
      <c r="AD28" s="181">
        <f ca="1">CORREL(INDEX(Universe,MATCH($Y$2,Date_Range,-1),MATCH(AD$3,ETFs,0)):(INDEX(Universe,MATCH($Z$2,Date_Range,-1),MATCH(AD$3,ETFs,0))),(INDEX(Universe,MATCH($Y$2,Date_Range,-1),MATCH($X28,ETFs,0)):(INDEX(Universe,MATCH($Z$2,Date_Range,-1),MATCH($X28,ETFs,0)))))*VLOOKUP(PortfolioManagement!$X28,ETF_Parameters,Risk)*VLOOKUP(PortfolioManagement!AD$23,ETF_Parameters,Risk)</f>
        <v>6.5312713738431151E-5</v>
      </c>
      <c r="AE28" s="181">
        <f ca="1">CORREL(INDEX(Universe,MATCH($Y$2,Date_Range,-1),MATCH(AE$3,ETFs,0)):(INDEX(Universe,MATCH($Z$2,Date_Range,-1),MATCH(AE$3,ETFs,0))),(INDEX(Universe,MATCH($Y$2,Date_Range,-1),MATCH($X28,ETFs,0)):(INDEX(Universe,MATCH($Z$2,Date_Range,-1),MATCH($X28,ETFs,0)))))*VLOOKUP(PortfolioManagement!$X28,ETF_Parameters,Risk)*VLOOKUP(PortfolioManagement!AE$23,ETF_Parameters,Risk)</f>
        <v>2.8742098273252066E-6</v>
      </c>
      <c r="AF28" s="181">
        <f ca="1">CORREL(INDEX(Universe,MATCH($Y$2,Date_Range,-1),MATCH(AF$3,ETFs,0)):(INDEX(Universe,MATCH($Z$2,Date_Range,-1),MATCH(AF$3,ETFs,0))),(INDEX(Universe,MATCH($Y$2,Date_Range,-1),MATCH($X28,ETFs,0)):(INDEX(Universe,MATCH($Z$2,Date_Range,-1),MATCH($X28,ETFs,0)))))*VLOOKUP(PortfolioManagement!$X28,ETF_Parameters,Risk)*VLOOKUP(PortfolioManagement!AF$23,ETF_Parameters,Risk)</f>
        <v>5.5851540061283384E-5</v>
      </c>
      <c r="AG28" s="181">
        <f ca="1">CORREL(INDEX(Universe,MATCH($Y$2,Date_Range,-1),MATCH(AG$3,ETFs,0)):(INDEX(Universe,MATCH($Z$2,Date_Range,-1),MATCH(AG$3,ETFs,0))),(INDEX(Universe,MATCH($Y$2,Date_Range,-1),MATCH($X28,ETFs,0)):(INDEX(Universe,MATCH($Z$2,Date_Range,-1),MATCH($X28,ETFs,0)))))*VLOOKUP(PortfolioManagement!$X28,ETF_Parameters,Risk)*VLOOKUP(PortfolioManagement!AG$23,ETF_Parameters,Risk)</f>
        <v>8.7677409025565216E-5</v>
      </c>
      <c r="AH28" s="181">
        <f ca="1">CORREL(INDEX(Universe,MATCH($Y$2,Date_Range,-1),MATCH(AH$3,ETFs,0)):(INDEX(Universe,MATCH($Z$2,Date_Range,-1),MATCH(AH$3,ETFs,0))),(INDEX(Universe,MATCH($Y$2,Date_Range,-1),MATCH($X28,ETFs,0)):(INDEX(Universe,MATCH($Z$2,Date_Range,-1),MATCH($X28,ETFs,0)))))*VLOOKUP(PortfolioManagement!$X28,ETF_Parameters,Risk)*VLOOKUP(PortfolioManagement!AH$23,ETF_Parameters,Risk)</f>
        <v>7.6529050258193656E-5</v>
      </c>
      <c r="AI28" s="181">
        <f ca="1">CORREL(INDEX(Universe,MATCH($Y$2,Date_Range,-1),MATCH(AI$3,ETFs,0)):(INDEX(Universe,MATCH($Z$2,Date_Range,-1),MATCH(AI$3,ETFs,0))),(INDEX(Universe,MATCH($Y$2,Date_Range,-1),MATCH($X28,ETFs,0)):(INDEX(Universe,MATCH($Z$2,Date_Range,-1),MATCH($X28,ETFs,0)))))*VLOOKUP(PortfolioManagement!$X28,ETF_Parameters,Risk)*VLOOKUP(PortfolioManagement!AI$23,ETF_Parameters,Risk)</f>
        <v>2.3773102239931207E-6</v>
      </c>
      <c r="AJ28" s="181">
        <f ca="1">CORREL(INDEX(Universe,MATCH($Y$2,Date_Range,-1),MATCH(AJ$3,ETFs,0)):(INDEX(Universe,MATCH($E$15,Date_Range,-1),MATCH(AJ$3,ETFs,0))),(INDEX(Universe,MATCH($Y$2,Date_Range,-1),MATCH($X8,ETFs,0)):(INDEX(Universe,MATCH($E$15,Date_Range,-1),MATCH($X8,ETFs,0)))))*VLOOKUP(PortfolioManagement!$X28,ETF_Parameters,Risk)*VLOOKUP(PortfolioManagement!AJ$23,ETF_Parameters,Risk)</f>
        <v>2.7691696150810097E-5</v>
      </c>
      <c r="AK28" s="181">
        <f ca="1">CORREL(INDEX(Universe,MATCH($Y$2,Date_Range,-1),MATCH(AK$3,ETFs,0)):(INDEX(Universe,MATCH($Z$2,Date_Range,-1),MATCH(AK$3,ETFs,0))),(INDEX(Universe,MATCH($Y$2,Date_Range,-1),MATCH($X28,ETFs,0)):(INDEX(Universe,MATCH($Z$2,Date_Range,-1),MATCH($X28,ETFs,0)))))*VLOOKUP(PortfolioManagement!$X28,ETF_Parameters,Risk)*VLOOKUP(PortfolioManagement!AK$23,ETF_Parameters,Risk)</f>
        <v>6.7303929014717018E-5</v>
      </c>
      <c r="AL28" s="181">
        <f ca="1">CORREL(INDEX(Universe,MATCH($Y$2,Date_Range,-1),MATCH(AL$3,ETFs,0)):(INDEX(Universe,MATCH($Z$2,Date_Range,-1),MATCH(AL$3,ETFs,0))),(INDEX(Universe,MATCH($Y$2,Date_Range,-1),MATCH($X28,ETFs,0)):(INDEX(Universe,MATCH($Z$2,Date_Range,-1),MATCH($X28,ETFs,0)))))*VLOOKUP(PortfolioManagement!$X28,ETF_Parameters,Risk)*VLOOKUP(PortfolioManagement!AL$23,ETF_Parameters,Risk)</f>
        <v>3.270970168354993E-9</v>
      </c>
      <c r="AM28" s="181">
        <f ca="1">CORREL(INDEX(Universe,MATCH($Y$2,Date_Range,-1),MATCH(AM$3,ETFs,0)):(INDEX(Universe,MATCH($Z$2,Date_Range,-1),MATCH(AM$3,ETFs,0))),(INDEX(Universe,MATCH($Y$2,Date_Range,-1),MATCH($X28,ETFs,0)):(INDEX(Universe,MATCH($Z$2,Date_Range,-1),MATCH($X28,ETFs,0)))))*VLOOKUP(PortfolioManagement!$X28,ETF_Parameters,Risk)*VLOOKUP(PortfolioManagement!AM$23,ETF_Parameters,Risk)</f>
        <v>-3.1172689640882316E-5</v>
      </c>
      <c r="AN28" s="181">
        <f ca="1">CORREL(INDEX(Universe,MATCH($Y$2,Date_Range,-1),MATCH(AN$3,ETFs,0)):(INDEX(Universe,MATCH($Z$2,Date_Range,-1),MATCH(AN$3,ETFs,0))),(INDEX(Universe,MATCH($Y$2,Date_Range,-1),MATCH($X28,ETFs,0)):(INDEX(Universe,MATCH($Z$2,Date_Range,-1),MATCH($X28,ETFs,0)))))*VLOOKUP(PortfolioManagement!$X28,ETF_Parameters,Risk)*VLOOKUP(PortfolioManagement!AN$23,ETF_Parameters,Risk)</f>
        <v>-2.964466116223481E-5</v>
      </c>
      <c r="AO28" s="181">
        <f ca="1">CORREL(INDEX(Universe,MATCH($Y$2,Date_Range,-1),MATCH(AO$3,ETFs,0)):(INDEX(Universe,MATCH($Z$2,Date_Range,-1),MATCH(AO$3,ETFs,0))),(INDEX(Universe,MATCH($Y$2,Date_Range,-1),MATCH($X28,ETFs,0)):(INDEX(Universe,MATCH($Z$2,Date_Range,-1),MATCH($X28,ETFs,0)))))*VLOOKUP(PortfolioManagement!$X28,ETF_Parameters,Risk)*VLOOKUP(PortfolioManagement!AO$23,ETF_Parameters,Risk)</f>
        <v>2.4797108233924661E-6</v>
      </c>
      <c r="AP28" s="1"/>
      <c r="AQ28" s="74" t="s">
        <v>19</v>
      </c>
      <c r="AR28" s="223">
        <f>SUMIF(AY4:AY19,AQ28,AW4:AW19)</f>
        <v>0.15319148936170202</v>
      </c>
      <c r="AS28" s="65">
        <f>INDEX(RiskTolerance!$S$3:$U$7,MATCH(PortfolioManagement!AQ28,RiskTolerance!$S$3:$S$7,0),2)</f>
        <v>0.1</v>
      </c>
      <c r="AT28" s="65">
        <f>INDEX(RiskTolerance!$S$3:$U$7,MATCH(PortfolioManagement!AQ28,RiskTolerance!$S$3:$S$7,0),3)</f>
        <v>0.6</v>
      </c>
      <c r="AU28" s="271">
        <f>INDEX(RiskTolerance!$S$11:$T$14,MATCH(PortfolioManagement!AQ28,RiskTolerance!$S$11:$S$14,0),2)</f>
        <v>0.4723404255319148</v>
      </c>
      <c r="AV28" s="1"/>
      <c r="AW28" s="1"/>
      <c r="AX28" s="74" t="s">
        <v>103</v>
      </c>
      <c r="AY28" s="66">
        <f t="shared" si="8"/>
        <v>2.5789214756129657E-2</v>
      </c>
      <c r="AZ28" s="68">
        <v>0</v>
      </c>
      <c r="BA28" s="68">
        <v>0.25</v>
      </c>
      <c r="BB28" s="1"/>
      <c r="BQ28" s="154"/>
      <c r="BR28" s="276"/>
      <c r="BT28" s="77"/>
      <c r="BV28" s="77"/>
    </row>
    <row r="29" spans="1:74">
      <c r="A29" s="1"/>
      <c r="B29" s="1"/>
      <c r="C29" s="1"/>
      <c r="D29" s="1"/>
      <c r="E29" s="1"/>
      <c r="F29" s="1"/>
      <c r="G29" s="1"/>
      <c r="H29" s="1"/>
      <c r="I29" s="1"/>
      <c r="J29" s="1"/>
      <c r="K29" s="1"/>
      <c r="L29" s="1"/>
      <c r="M29" s="1"/>
      <c r="N29" s="1"/>
      <c r="O29" s="1"/>
      <c r="P29" s="1"/>
      <c r="Q29" s="1"/>
      <c r="R29" s="1"/>
      <c r="S29" s="1"/>
      <c r="T29" s="1"/>
      <c r="U29" s="1"/>
      <c r="V29" s="1"/>
      <c r="X29" s="174" t="str">
        <f t="shared" si="7"/>
        <v>VEA</v>
      </c>
      <c r="Y29" s="181">
        <f ca="1">CORREL(INDEX(Universe,MATCH($Y$2,Date_Range,-1),MATCH(Y$3,ETFs,0)):(INDEX(Universe,MATCH($Z$2,Date_Range,-1),MATCH(Y$3,ETFs,0))),(INDEX(Universe,MATCH($Y$2,Date_Range,-1),MATCH($X29,ETFs,0)):(INDEX(Universe,MATCH($Z$2,Date_Range,-1),MATCH($X29,ETFs,0)))))*VLOOKUP(PortfolioManagement!$X29,ETF_Parameters,Risk)*VLOOKUP(PortfolioManagement!Y$23,ETF_Parameters,Risk)</f>
        <v>1.7408676478043274E-5</v>
      </c>
      <c r="Z29" s="181">
        <f ca="1">CORREL(INDEX(Universe,MATCH($Y$2,Date_Range,-1),MATCH(Z$3,ETFs,0)):(INDEX(Universe,MATCH($Z$2,Date_Range,-1),MATCH(Z$3,ETFs,0))),(INDEX(Universe,MATCH($Y$2,Date_Range,-1),MATCH($X29,ETFs,0)):(INDEX(Universe,MATCH($Z$2,Date_Range,-1),MATCH($X29,ETFs,0)))))*VLOOKUP(PortfolioManagement!$X29,ETF_Parameters,Risk)*VLOOKUP(PortfolioManagement!Z$23,ETF_Parameters,Risk)</f>
        <v>-8.2529096835903996E-6</v>
      </c>
      <c r="AA29" s="181">
        <f ca="1">CORREL(INDEX(Universe,MATCH($Y$2,Date_Range,-1),MATCH(AA$3,ETFs,0)):(INDEX(Universe,MATCH($Z$2,Date_Range,-1),MATCH(AA$3,ETFs,0))),(INDEX(Universe,MATCH($Y$2,Date_Range,-1),MATCH($X29,ETFs,0)):(INDEX(Universe,MATCH($Z$2,Date_Range,-1),MATCH($X29,ETFs,0)))))*VLOOKUP(PortfolioManagement!$X29,ETF_Parameters,Risk)*VLOOKUP(PortfolioManagement!AA$23,ETF_Parameters,Risk)</f>
        <v>-6.2568107819928166E-6</v>
      </c>
      <c r="AB29" s="181">
        <f ca="1">CORREL(INDEX(Universe,MATCH($Y$2,Date_Range,-1),MATCH(AB$3,ETFs,0)):(INDEX(Universe,MATCH($Z$2,Date_Range,-1),MATCH(AB$3,ETFs,0))),(INDEX(Universe,MATCH($Y$2,Date_Range,-1),MATCH($X29,ETFs,0)):(INDEX(Universe,MATCH($Z$2,Date_Range,-1),MATCH($X29,ETFs,0)))))*VLOOKUP(PortfolioManagement!$X29,ETF_Parameters,Risk)*VLOOKUP(PortfolioManagement!AB$23,ETF_Parameters,Risk)</f>
        <v>-1.9643993760927475E-5</v>
      </c>
      <c r="AC29" s="181">
        <f ca="1">CORREL(INDEX(Universe,MATCH($Y$2,Date_Range,-1),MATCH(AC$3,ETFs,0)):(INDEX(Universe,MATCH($Z$2,Date_Range,-1),MATCH(AC$3,ETFs,0))),(INDEX(Universe,MATCH($Y$2,Date_Range,-1),MATCH($X29,ETFs,0)):(INDEX(Universe,MATCH($Z$2,Date_Range,-1),MATCH($X29,ETFs,0)))))*VLOOKUP(PortfolioManagement!$X29,ETF_Parameters,Risk)*VLOOKUP(PortfolioManagement!AC$23,ETF_Parameters,Risk)</f>
        <v>6.5312713738431151E-5</v>
      </c>
      <c r="AD29" s="181">
        <f ca="1">CORREL(INDEX(Universe,MATCH($Y$2,Date_Range,-1),MATCH(AD$3,ETFs,0)):(INDEX(Universe,MATCH($Z$2,Date_Range,-1),MATCH(AD$3,ETFs,0))),(INDEX(Universe,MATCH($Y$2,Date_Range,-1),MATCH($X29,ETFs,0)):(INDEX(Universe,MATCH($Z$2,Date_Range,-1),MATCH($X29,ETFs,0)))))*VLOOKUP(PortfolioManagement!$X29,ETF_Parameters,Risk)*VLOOKUP(PortfolioManagement!AD$23,ETF_Parameters,Risk)</f>
        <v>7.1012562807744667E-5</v>
      </c>
      <c r="AE29" s="181">
        <f ca="1">CORREL(INDEX(Universe,MATCH($Y$2,Date_Range,-1),MATCH(AE$3,ETFs,0)):(INDEX(Universe,MATCH($Z$2,Date_Range,-1),MATCH(AE$3,ETFs,0))),(INDEX(Universe,MATCH($Y$2,Date_Range,-1),MATCH($X29,ETFs,0)):(INDEX(Universe,MATCH($Z$2,Date_Range,-1),MATCH($X29,ETFs,0)))))*VLOOKUP(PortfolioManagement!$X29,ETF_Parameters,Risk)*VLOOKUP(PortfolioManagement!AE$23,ETF_Parameters,Risk)</f>
        <v>2.3794477936709959E-6</v>
      </c>
      <c r="AF29" s="181">
        <f ca="1">CORREL(INDEX(Universe,MATCH($Y$2,Date_Range,-1),MATCH(AF$3,ETFs,0)):(INDEX(Universe,MATCH($Z$2,Date_Range,-1),MATCH(AF$3,ETFs,0))),(INDEX(Universe,MATCH($Y$2,Date_Range,-1),MATCH($X29,ETFs,0)):(INDEX(Universe,MATCH($Z$2,Date_Range,-1),MATCH($X29,ETFs,0)))))*VLOOKUP(PortfolioManagement!$X29,ETF_Parameters,Risk)*VLOOKUP(PortfolioManagement!AF$23,ETF_Parameters,Risk)</f>
        <v>4.4426472745267138E-5</v>
      </c>
      <c r="AG29" s="181">
        <f ca="1">CORREL(INDEX(Universe,MATCH($Y$2,Date_Range,-1),MATCH(AG$3,ETFs,0)):(INDEX(Universe,MATCH($Z$2,Date_Range,-1),MATCH(AG$3,ETFs,0))),(INDEX(Universe,MATCH($Y$2,Date_Range,-1),MATCH($X29,ETFs,0)):(INDEX(Universe,MATCH($Z$2,Date_Range,-1),MATCH($X29,ETFs,0)))))*VLOOKUP(PortfolioManagement!$X29,ETF_Parameters,Risk)*VLOOKUP(PortfolioManagement!AG$23,ETF_Parameters,Risk)</f>
        <v>6.2591470504289742E-5</v>
      </c>
      <c r="AH29" s="181">
        <f ca="1">CORREL(INDEX(Universe,MATCH($Y$2,Date_Range,-1),MATCH(AH$3,ETFs,0)):(INDEX(Universe,MATCH($Z$2,Date_Range,-1),MATCH(AH$3,ETFs,0))),(INDEX(Universe,MATCH($Y$2,Date_Range,-1),MATCH($X29,ETFs,0)):(INDEX(Universe,MATCH($Z$2,Date_Range,-1),MATCH($X29,ETFs,0)))))*VLOOKUP(PortfolioManagement!$X29,ETF_Parameters,Risk)*VLOOKUP(PortfolioManagement!AH$23,ETF_Parameters,Risk)</f>
        <v>6.0017926458394259E-5</v>
      </c>
      <c r="AI29" s="181">
        <f ca="1">CORREL(INDEX(Universe,MATCH($Y$2,Date_Range,-1),MATCH(AI$3,ETFs,0)):(INDEX(Universe,MATCH($Z$2,Date_Range,-1),MATCH(AI$3,ETFs,0))),(INDEX(Universe,MATCH($Y$2,Date_Range,-1),MATCH($X29,ETFs,0)):(INDEX(Universe,MATCH($Z$2,Date_Range,-1),MATCH($X29,ETFs,0)))))*VLOOKUP(PortfolioManagement!$X29,ETF_Parameters,Risk)*VLOOKUP(PortfolioManagement!AI$23,ETF_Parameters,Risk)</f>
        <v>2.3717621239453957E-6</v>
      </c>
      <c r="AJ29" s="181">
        <f ca="1">CORREL(INDEX(Universe,MATCH($Y$2,Date_Range,-1),MATCH(AJ$3,ETFs,0)):(INDEX(Universe,MATCH($E$15,Date_Range,-1),MATCH(AJ$3,ETFs,0))),(INDEX(Universe,MATCH($Y$2,Date_Range,-1),MATCH($X9,ETFs,0)):(INDEX(Universe,MATCH($E$15,Date_Range,-1),MATCH($X9,ETFs,0)))))*VLOOKUP(PortfolioManagement!$X29,ETF_Parameters,Risk)*VLOOKUP(PortfolioManagement!AJ$23,ETF_Parameters,Risk)</f>
        <v>2.2430907510267333E-5</v>
      </c>
      <c r="AK29" s="181">
        <f ca="1">CORREL(INDEX(Universe,MATCH($Y$2,Date_Range,-1),MATCH(AK$3,ETFs,0)):(INDEX(Universe,MATCH($Z$2,Date_Range,-1),MATCH(AK$3,ETFs,0))),(INDEX(Universe,MATCH($Y$2,Date_Range,-1),MATCH($X29,ETFs,0)):(INDEX(Universe,MATCH($Z$2,Date_Range,-1),MATCH($X29,ETFs,0)))))*VLOOKUP(PortfolioManagement!$X29,ETF_Parameters,Risk)*VLOOKUP(PortfolioManagement!AK$23,ETF_Parameters,Risk)</f>
        <v>6.9791554856898596E-5</v>
      </c>
      <c r="AL29" s="181">
        <f ca="1">CORREL(INDEX(Universe,MATCH($Y$2,Date_Range,-1),MATCH(AL$3,ETFs,0)):(INDEX(Universe,MATCH($Z$2,Date_Range,-1),MATCH(AL$3,ETFs,0))),(INDEX(Universe,MATCH($Y$2,Date_Range,-1),MATCH($X29,ETFs,0)):(INDEX(Universe,MATCH($Z$2,Date_Range,-1),MATCH($X29,ETFs,0)))))*VLOOKUP(PortfolioManagement!$X29,ETF_Parameters,Risk)*VLOOKUP(PortfolioManagement!AL$23,ETF_Parameters,Risk)</f>
        <v>2.1846456267952754E-7</v>
      </c>
      <c r="AM29" s="181">
        <f ca="1">CORREL(INDEX(Universe,MATCH($Y$2,Date_Range,-1),MATCH(AM$3,ETFs,0)):(INDEX(Universe,MATCH($Z$2,Date_Range,-1),MATCH(AM$3,ETFs,0))),(INDEX(Universe,MATCH($Y$2,Date_Range,-1),MATCH($X29,ETFs,0)):(INDEX(Universe,MATCH($Z$2,Date_Range,-1),MATCH($X29,ETFs,0)))))*VLOOKUP(PortfolioManagement!$X29,ETF_Parameters,Risk)*VLOOKUP(PortfolioManagement!AM$23,ETF_Parameters,Risk)</f>
        <v>-2.6532301189551001E-5</v>
      </c>
      <c r="AN29" s="181">
        <f ca="1">CORREL(INDEX(Universe,MATCH($Y$2,Date_Range,-1),MATCH(AN$3,ETFs,0)):(INDEX(Universe,MATCH($Z$2,Date_Range,-1),MATCH(AN$3,ETFs,0))),(INDEX(Universe,MATCH($Y$2,Date_Range,-1),MATCH($X29,ETFs,0)):(INDEX(Universe,MATCH($Z$2,Date_Range,-1),MATCH($X29,ETFs,0)))))*VLOOKUP(PortfolioManagement!$X29,ETF_Parameters,Risk)*VLOOKUP(PortfolioManagement!AN$23,ETF_Parameters,Risk)</f>
        <v>-2.2032169860348411E-5</v>
      </c>
      <c r="AO29" s="181">
        <f ca="1">CORREL(INDEX(Universe,MATCH($Y$2,Date_Range,-1),MATCH(AO$3,ETFs,0)):(INDEX(Universe,MATCH($Z$2,Date_Range,-1),MATCH(AO$3,ETFs,0))),(INDEX(Universe,MATCH($Y$2,Date_Range,-1),MATCH($X29,ETFs,0)):(INDEX(Universe,MATCH($Z$2,Date_Range,-1),MATCH($X29,ETFs,0)))))*VLOOKUP(PortfolioManagement!$X29,ETF_Parameters,Risk)*VLOOKUP(PortfolioManagement!AO$23,ETF_Parameters,Risk)</f>
        <v>-2.7055964493713372E-6</v>
      </c>
      <c r="AP29" s="1"/>
      <c r="AQ29" s="24" t="s">
        <v>14</v>
      </c>
      <c r="AR29" s="219">
        <f>SUMIF(AY4:AY19,AQ29,AW4:AW19)</f>
        <v>0.70744680911449653</v>
      </c>
      <c r="AS29" s="52">
        <f>INDEX(RiskTolerance!$S$3:$U$7,MATCH(PortfolioManagement!AQ29,RiskTolerance!$S$3:$S$7,0),2)</f>
        <v>0.35</v>
      </c>
      <c r="AT29" s="52">
        <v>0.75</v>
      </c>
      <c r="AU29" s="270">
        <f>INDEX(RiskTolerance!$S$11:$T$14,MATCH(PortfolioManagement!AQ29,RiskTolerance!$S$11:$S$14,0),2)</f>
        <v>0.4521276595744681</v>
      </c>
      <c r="AV29" s="1"/>
      <c r="AW29" s="1"/>
      <c r="AX29" s="24" t="s">
        <v>102</v>
      </c>
      <c r="AY29" s="53">
        <f t="shared" si="8"/>
        <v>0</v>
      </c>
      <c r="AZ29" s="56">
        <v>0</v>
      </c>
      <c r="BA29" s="56">
        <v>0.25</v>
      </c>
      <c r="BB29" s="1"/>
      <c r="BQ29" s="154"/>
      <c r="BR29" s="276"/>
      <c r="BT29" s="77"/>
      <c r="BV29" s="77"/>
    </row>
    <row r="30" spans="1:74">
      <c r="A30" s="1"/>
      <c r="B30" s="1"/>
      <c r="C30" s="1"/>
      <c r="D30" s="1"/>
      <c r="E30" s="1"/>
      <c r="F30" s="1"/>
      <c r="G30" s="1"/>
      <c r="H30" s="1"/>
      <c r="I30" s="1"/>
      <c r="J30" s="1"/>
      <c r="K30" s="1"/>
      <c r="L30" s="1"/>
      <c r="M30" s="1"/>
      <c r="N30" s="1"/>
      <c r="O30" s="1"/>
      <c r="P30" s="1"/>
      <c r="Q30" s="1"/>
      <c r="R30" s="1"/>
      <c r="S30" s="1"/>
      <c r="T30" s="1"/>
      <c r="U30" s="1"/>
      <c r="V30" s="1"/>
      <c r="X30" s="173" t="str">
        <f t="shared" si="7"/>
        <v>VYM</v>
      </c>
      <c r="Y30" s="181">
        <f ca="1">CORREL(INDEX(Universe,MATCH($Y$2,Date_Range,-1),MATCH(Y$3,ETFs,0)):(INDEX(Universe,MATCH($Z$2,Date_Range,-1),MATCH(Y$3,ETFs,0))),(INDEX(Universe,MATCH($Y$2,Date_Range,-1),MATCH($X30,ETFs,0)):(INDEX(Universe,MATCH($Z$2,Date_Range,-1),MATCH($X30,ETFs,0)))))*VLOOKUP(PortfolioManagement!$X30,ETF_Parameters,Risk)*VLOOKUP(PortfolioManagement!Y$23,ETF_Parameters,Risk)</f>
        <v>6.2037327285862962E-7</v>
      </c>
      <c r="Z30" s="181">
        <f ca="1">CORREL(INDEX(Universe,MATCH($Y$2,Date_Range,-1),MATCH(Z$3,ETFs,0)):(INDEX(Universe,MATCH($Z$2,Date_Range,-1),MATCH(Z$3,ETFs,0))),(INDEX(Universe,MATCH($Y$2,Date_Range,-1),MATCH($X30,ETFs,0)):(INDEX(Universe,MATCH($Z$2,Date_Range,-1),MATCH($X30,ETFs,0)))))*VLOOKUP(PortfolioManagement!$X30,ETF_Parameters,Risk)*VLOOKUP(PortfolioManagement!Z$23,ETF_Parameters,Risk)</f>
        <v>-4.3000840286729773E-7</v>
      </c>
      <c r="AA30" s="181">
        <f ca="1">CORREL(INDEX(Universe,MATCH($Y$2,Date_Range,-1),MATCH(AA$3,ETFs,0)):(INDEX(Universe,MATCH($Z$2,Date_Range,-1),MATCH(AA$3,ETFs,0))),(INDEX(Universe,MATCH($Y$2,Date_Range,-1),MATCH($X30,ETFs,0)):(INDEX(Universe,MATCH($Z$2,Date_Range,-1),MATCH($X30,ETFs,0)))))*VLOOKUP(PortfolioManagement!$X30,ETF_Parameters,Risk)*VLOOKUP(PortfolioManagement!AA$23,ETF_Parameters,Risk)</f>
        <v>-3.1318304280457105E-7</v>
      </c>
      <c r="AB30" s="181">
        <f ca="1">CORREL(INDEX(Universe,MATCH($Y$2,Date_Range,-1),MATCH(AB$3,ETFs,0)):(INDEX(Universe,MATCH($Z$2,Date_Range,-1),MATCH(AB$3,ETFs,0))),(INDEX(Universe,MATCH($Y$2,Date_Range,-1),MATCH($X30,ETFs,0)):(INDEX(Universe,MATCH($Z$2,Date_Range,-1),MATCH($X30,ETFs,0)))))*VLOOKUP(PortfolioManagement!$X30,ETF_Parameters,Risk)*VLOOKUP(PortfolioManagement!AB$23,ETF_Parameters,Risk)</f>
        <v>-7.7579119116810753E-7</v>
      </c>
      <c r="AC30" s="181">
        <f ca="1">CORREL(INDEX(Universe,MATCH($Y$2,Date_Range,-1),MATCH(AC$3,ETFs,0)):(INDEX(Universe,MATCH($Z$2,Date_Range,-1),MATCH(AC$3,ETFs,0))),(INDEX(Universe,MATCH($Y$2,Date_Range,-1),MATCH($X30,ETFs,0)):(INDEX(Universe,MATCH($Z$2,Date_Range,-1),MATCH($X30,ETFs,0)))))*VLOOKUP(PortfolioManagement!$X30,ETF_Parameters,Risk)*VLOOKUP(PortfolioManagement!AC$23,ETF_Parameters,Risk)</f>
        <v>2.874209827325207E-6</v>
      </c>
      <c r="AD30" s="181">
        <f ca="1">CORREL(INDEX(Universe,MATCH($Y$2,Date_Range,-1),MATCH(AD$3,ETFs,0)):(INDEX(Universe,MATCH($Z$2,Date_Range,-1),MATCH(AD$3,ETFs,0))),(INDEX(Universe,MATCH($Y$2,Date_Range,-1),MATCH($X30,ETFs,0)):(INDEX(Universe,MATCH($Z$2,Date_Range,-1),MATCH($X30,ETFs,0)))))*VLOOKUP(PortfolioManagement!$X30,ETF_Parameters,Risk)*VLOOKUP(PortfolioManagement!AD$23,ETF_Parameters,Risk)</f>
        <v>2.3794477936709963E-6</v>
      </c>
      <c r="AE30" s="181">
        <f ca="1">CORREL(INDEX(Universe,MATCH($Y$2,Date_Range,-1),MATCH(AE$3,ETFs,0)):(INDEX(Universe,MATCH($Z$2,Date_Range,-1),MATCH(AE$3,ETFs,0))),(INDEX(Universe,MATCH($Y$2,Date_Range,-1),MATCH($X30,ETFs,0)):(INDEX(Universe,MATCH($Z$2,Date_Range,-1),MATCH($X30,ETFs,0)))))*VLOOKUP(PortfolioManagement!$X30,ETF_Parameters,Risk)*VLOOKUP(PortfolioManagement!AE$23,ETF_Parameters,Risk)</f>
        <v>1.1280984097577423E-7</v>
      </c>
      <c r="AF30" s="181">
        <f ca="1">CORREL(INDEX(Universe,MATCH($Y$2,Date_Range,-1),MATCH(AF$3,ETFs,0)):(INDEX(Universe,MATCH($Z$2,Date_Range,-1),MATCH(AF$3,ETFs,0))),(INDEX(Universe,MATCH($Y$2,Date_Range,-1),MATCH($X30,ETFs,0)):(INDEX(Universe,MATCH($Z$2,Date_Range,-1),MATCH($X30,ETFs,0)))))*VLOOKUP(PortfolioManagement!$X30,ETF_Parameters,Risk)*VLOOKUP(PortfolioManagement!AF$23,ETF_Parameters,Risk)</f>
        <v>2.0877301390062906E-6</v>
      </c>
      <c r="AG30" s="181">
        <f ca="1">CORREL(INDEX(Universe,MATCH($Y$2,Date_Range,-1),MATCH(AG$3,ETFs,0)):(INDEX(Universe,MATCH($Z$2,Date_Range,-1),MATCH(AG$3,ETFs,0))),(INDEX(Universe,MATCH($Y$2,Date_Range,-1),MATCH($X30,ETFs,0)):(INDEX(Universe,MATCH($Z$2,Date_Range,-1),MATCH($X30,ETFs,0)))))*VLOOKUP(PortfolioManagement!$X30,ETF_Parameters,Risk)*VLOOKUP(PortfolioManagement!AG$23,ETF_Parameters,Risk)</f>
        <v>2.7737053925544092E-6</v>
      </c>
      <c r="AH30" s="181">
        <f ca="1">CORREL(INDEX(Universe,MATCH($Y$2,Date_Range,-1),MATCH(AH$3,ETFs,0)):(INDEX(Universe,MATCH($Z$2,Date_Range,-1),MATCH(AH$3,ETFs,0))),(INDEX(Universe,MATCH($Y$2,Date_Range,-1),MATCH($X30,ETFs,0)):(INDEX(Universe,MATCH($Z$2,Date_Range,-1),MATCH($X30,ETFs,0)))))*VLOOKUP(PortfolioManagement!$X30,ETF_Parameters,Risk)*VLOOKUP(PortfolioManagement!AH$23,ETF_Parameters,Risk)</f>
        <v>2.7519841354461283E-6</v>
      </c>
      <c r="AI30" s="181">
        <f ca="1">CORREL(INDEX(Universe,MATCH($Y$2,Date_Range,-1),MATCH(AI$3,ETFs,0)):(INDEX(Universe,MATCH($Z$2,Date_Range,-1),MATCH(AI$3,ETFs,0))),(INDEX(Universe,MATCH($Y$2,Date_Range,-1),MATCH($X30,ETFs,0)):(INDEX(Universe,MATCH($Z$2,Date_Range,-1),MATCH($X30,ETFs,0)))))*VLOOKUP(PortfolioManagement!$X30,ETF_Parameters,Risk)*VLOOKUP(PortfolioManagement!AI$23,ETF_Parameters,Risk)</f>
        <v>8.785178050143708E-8</v>
      </c>
      <c r="AJ30" s="181">
        <f ca="1">CORREL(INDEX(Universe,MATCH($Y$2,Date_Range,-1),MATCH(AJ$3,ETFs,0)):(INDEX(Universe,MATCH($E$15,Date_Range,-1),MATCH(AJ$3,ETFs,0))),(INDEX(Universe,MATCH($Y$2,Date_Range,-1),MATCH($X10,ETFs,0)):(INDEX(Universe,MATCH($E$15,Date_Range,-1),MATCH($X10,ETFs,0)))))*VLOOKUP(PortfolioManagement!$X30,ETF_Parameters,Risk)*VLOOKUP(PortfolioManagement!AJ$23,ETF_Parameters,Risk)</f>
        <v>9.9593750792479869E-7</v>
      </c>
      <c r="AK30" s="181">
        <f ca="1">CORREL(INDEX(Universe,MATCH($Y$2,Date_Range,-1),MATCH(AK$3,ETFs,0)):(INDEX(Universe,MATCH($Z$2,Date_Range,-1),MATCH(AK$3,ETFs,0))),(INDEX(Universe,MATCH($Y$2,Date_Range,-1),MATCH($X30,ETFs,0)):(INDEX(Universe,MATCH($Z$2,Date_Range,-1),MATCH($X30,ETFs,0)))))*VLOOKUP(PortfolioManagement!$X30,ETF_Parameters,Risk)*VLOOKUP(PortfolioManagement!AK$23,ETF_Parameters,Risk)</f>
        <v>2.4810047202073708E-6</v>
      </c>
      <c r="AL30" s="181">
        <f ca="1">CORREL(INDEX(Universe,MATCH($Y$2,Date_Range,-1),MATCH(AL$3,ETFs,0)):(INDEX(Universe,MATCH($Z$2,Date_Range,-1),MATCH(AL$3,ETFs,0))),(INDEX(Universe,MATCH($Y$2,Date_Range,-1),MATCH($X30,ETFs,0)):(INDEX(Universe,MATCH($Z$2,Date_Range,-1),MATCH($X30,ETFs,0)))))*VLOOKUP(PortfolioManagement!$X30,ETF_Parameters,Risk)*VLOOKUP(PortfolioManagement!AL$23,ETF_Parameters,Risk)</f>
        <v>1.1588339511894661E-9</v>
      </c>
      <c r="AM30" s="181">
        <f ca="1">CORREL(INDEX(Universe,MATCH($Y$2,Date_Range,-1),MATCH(AM$3,ETFs,0)):(INDEX(Universe,MATCH($Z$2,Date_Range,-1),MATCH(AM$3,ETFs,0))),(INDEX(Universe,MATCH($Y$2,Date_Range,-1),MATCH($X30,ETFs,0)):(INDEX(Universe,MATCH($Z$2,Date_Range,-1),MATCH($X30,ETFs,0)))))*VLOOKUP(PortfolioManagement!$X30,ETF_Parameters,Risk)*VLOOKUP(PortfolioManagement!AM$23,ETF_Parameters,Risk)</f>
        <v>-1.033340917844686E-6</v>
      </c>
      <c r="AN30" s="181">
        <f ca="1">CORREL(INDEX(Universe,MATCH($Y$2,Date_Range,-1),MATCH(AN$3,ETFs,0)):(INDEX(Universe,MATCH($Z$2,Date_Range,-1),MATCH(AN$3,ETFs,0))),(INDEX(Universe,MATCH($Y$2,Date_Range,-1),MATCH($X30,ETFs,0)):(INDEX(Universe,MATCH($Z$2,Date_Range,-1),MATCH($X30,ETFs,0)))))*VLOOKUP(PortfolioManagement!$X30,ETF_Parameters,Risk)*VLOOKUP(PortfolioManagement!AN$23,ETF_Parameters,Risk)</f>
        <v>-9.5663252710895874E-7</v>
      </c>
      <c r="AO30" s="181">
        <f ca="1">CORREL(INDEX(Universe,MATCH($Y$2,Date_Range,-1),MATCH(AO$3,ETFs,0)):(INDEX(Universe,MATCH($Z$2,Date_Range,-1),MATCH(AO$3,ETFs,0))),(INDEX(Universe,MATCH($Y$2,Date_Range,-1),MATCH($X30,ETFs,0)):(INDEX(Universe,MATCH($Z$2,Date_Range,-1),MATCH($X30,ETFs,0)))))*VLOOKUP(PortfolioManagement!$X30,ETF_Parameters,Risk)*VLOOKUP(PortfolioManagement!AO$23,ETF_Parameters,Risk)</f>
        <v>-1.6173756015196643E-8</v>
      </c>
      <c r="AP30" s="1"/>
      <c r="AQ30" s="1"/>
      <c r="AR30" s="1"/>
      <c r="AS30" s="1"/>
      <c r="AT30" s="1"/>
      <c r="AU30" s="1"/>
      <c r="AV30" s="1"/>
      <c r="AW30" s="1"/>
      <c r="AX30" s="74" t="s">
        <v>101</v>
      </c>
      <c r="AY30" s="66">
        <f t="shared" si="8"/>
        <v>0.1328445046268433</v>
      </c>
      <c r="AZ30" s="68">
        <v>0</v>
      </c>
      <c r="BA30" s="68">
        <v>0.25</v>
      </c>
      <c r="BB30" s="1"/>
      <c r="BQ30" s="154"/>
      <c r="BR30" s="276"/>
      <c r="BT30" s="77"/>
      <c r="BV30" s="77"/>
    </row>
    <row r="31" spans="1:74">
      <c r="A31" s="1"/>
      <c r="B31" s="1"/>
      <c r="C31" s="1"/>
      <c r="D31" s="1"/>
      <c r="E31" s="1"/>
      <c r="F31" s="1"/>
      <c r="G31" s="1"/>
      <c r="H31" s="1"/>
      <c r="I31" s="1"/>
      <c r="J31" s="1"/>
      <c r="K31" s="1"/>
      <c r="L31" s="1"/>
      <c r="M31" s="1"/>
      <c r="N31" s="1"/>
      <c r="O31" s="1"/>
      <c r="P31" s="1"/>
      <c r="Q31" s="1"/>
      <c r="R31" s="1"/>
      <c r="S31" s="1"/>
      <c r="T31" s="1"/>
      <c r="U31" s="1"/>
      <c r="V31" s="1"/>
      <c r="X31" s="174" t="str">
        <f t="shared" si="7"/>
        <v>SCHH</v>
      </c>
      <c r="Y31" s="181">
        <f ca="1">CORREL(INDEX(Universe,MATCH($Y$2,Date_Range,-1),MATCH(Y$3,ETFs,0)):(INDEX(Universe,MATCH($Z$2,Date_Range,-1),MATCH(Y$3,ETFs,0))),(INDEX(Universe,MATCH($Y$2,Date_Range,-1),MATCH($X31,ETFs,0)):(INDEX(Universe,MATCH($Z$2,Date_Range,-1),MATCH($X31,ETFs,0)))))*VLOOKUP(PortfolioManagement!$X31,ETF_Parameters,Risk)*VLOOKUP(PortfolioManagement!Y$23,ETF_Parameters,Risk)</f>
        <v>1.6616114865074773E-5</v>
      </c>
      <c r="Z31" s="181">
        <f ca="1">CORREL(INDEX(Universe,MATCH($Y$2,Date_Range,-1),MATCH(Z$3,ETFs,0)):(INDEX(Universe,MATCH($Z$2,Date_Range,-1),MATCH(Z$3,ETFs,0))),(INDEX(Universe,MATCH($Y$2,Date_Range,-1),MATCH($X31,ETFs,0)):(INDEX(Universe,MATCH($Z$2,Date_Range,-1),MATCH($X31,ETFs,0)))))*VLOOKUP(PortfolioManagement!$X31,ETF_Parameters,Risk)*VLOOKUP(PortfolioManagement!Z$23,ETF_Parameters,Risk)</f>
        <v>4.9507296444960253E-6</v>
      </c>
      <c r="AA31" s="181">
        <f ca="1">CORREL(INDEX(Universe,MATCH($Y$2,Date_Range,-1),MATCH(AA$3,ETFs,0)):(INDEX(Universe,MATCH($Z$2,Date_Range,-1),MATCH(AA$3,ETFs,0))),(INDEX(Universe,MATCH($Y$2,Date_Range,-1),MATCH($X31,ETFs,0)):(INDEX(Universe,MATCH($Z$2,Date_Range,-1),MATCH($X31,ETFs,0)))))*VLOOKUP(PortfolioManagement!$X31,ETF_Parameters,Risk)*VLOOKUP(PortfolioManagement!AA$23,ETF_Parameters,Risk)</f>
        <v>1.6458027718770358E-5</v>
      </c>
      <c r="AB31" s="181">
        <f ca="1">CORREL(INDEX(Universe,MATCH($Y$2,Date_Range,-1),MATCH(AB$3,ETFs,0)):(INDEX(Universe,MATCH($Z$2,Date_Range,-1),MATCH(AB$3,ETFs,0))),(INDEX(Universe,MATCH($Y$2,Date_Range,-1),MATCH($X31,ETFs,0)):(INDEX(Universe,MATCH($Z$2,Date_Range,-1),MATCH($X31,ETFs,0)))))*VLOOKUP(PortfolioManagement!$X31,ETF_Parameters,Risk)*VLOOKUP(PortfolioManagement!AB$23,ETF_Parameters,Risk)</f>
        <v>7.5168940804305474E-6</v>
      </c>
      <c r="AC31" s="181">
        <f ca="1">CORREL(INDEX(Universe,MATCH($Y$2,Date_Range,-1),MATCH(AC$3,ETFs,0)):(INDEX(Universe,MATCH($Z$2,Date_Range,-1),MATCH(AC$3,ETFs,0))),(INDEX(Universe,MATCH($Y$2,Date_Range,-1),MATCH($X31,ETFs,0)):(INDEX(Universe,MATCH($Z$2,Date_Range,-1),MATCH($X31,ETFs,0)))))*VLOOKUP(PortfolioManagement!$X31,ETF_Parameters,Risk)*VLOOKUP(PortfolioManagement!AC$23,ETF_Parameters,Risk)</f>
        <v>5.5851540061283391E-5</v>
      </c>
      <c r="AD31" s="181">
        <f ca="1">CORREL(INDEX(Universe,MATCH($Y$2,Date_Range,-1),MATCH(AD$3,ETFs,0)):(INDEX(Universe,MATCH($Z$2,Date_Range,-1),MATCH(AD$3,ETFs,0))),(INDEX(Universe,MATCH($Y$2,Date_Range,-1),MATCH($X31,ETFs,0)):(INDEX(Universe,MATCH($Z$2,Date_Range,-1),MATCH($X31,ETFs,0)))))*VLOOKUP(PortfolioManagement!$X31,ETF_Parameters,Risk)*VLOOKUP(PortfolioManagement!AD$23,ETF_Parameters,Risk)</f>
        <v>4.4426472745267138E-5</v>
      </c>
      <c r="AE31" s="181">
        <f ca="1">CORREL(INDEX(Universe,MATCH($Y$2,Date_Range,-1),MATCH(AE$3,ETFs,0)):(INDEX(Universe,MATCH($Z$2,Date_Range,-1),MATCH(AE$3,ETFs,0))),(INDEX(Universe,MATCH($Y$2,Date_Range,-1),MATCH($X31,ETFs,0)):(INDEX(Universe,MATCH($Z$2,Date_Range,-1),MATCH($X31,ETFs,0)))))*VLOOKUP(PortfolioManagement!$X31,ETF_Parameters,Risk)*VLOOKUP(PortfolioManagement!AE$23,ETF_Parameters,Risk)</f>
        <v>2.0877301390062902E-6</v>
      </c>
      <c r="AF31" s="181">
        <f ca="1">CORREL(INDEX(Universe,MATCH($Y$2,Date_Range,-1),MATCH(AF$3,ETFs,0)):(INDEX(Universe,MATCH($Z$2,Date_Range,-1),MATCH(AF$3,ETFs,0))),(INDEX(Universe,MATCH($Y$2,Date_Range,-1),MATCH($X31,ETFs,0)):(INDEX(Universe,MATCH($Z$2,Date_Range,-1),MATCH($X31,ETFs,0)))))*VLOOKUP(PortfolioManagement!$X31,ETF_Parameters,Risk)*VLOOKUP(PortfolioManagement!AF$23,ETF_Parameters,Risk)</f>
        <v>9.2313920385504446E-5</v>
      </c>
      <c r="AG31" s="181">
        <f ca="1">CORREL(INDEX(Universe,MATCH($Y$2,Date_Range,-1),MATCH(AG$3,ETFs,0)):(INDEX(Universe,MATCH($Z$2,Date_Range,-1),MATCH(AG$3,ETFs,0))),(INDEX(Universe,MATCH($Y$2,Date_Range,-1),MATCH($X31,ETFs,0)):(INDEX(Universe,MATCH($Z$2,Date_Range,-1),MATCH($X31,ETFs,0)))))*VLOOKUP(PortfolioManagement!$X31,ETF_Parameters,Risk)*VLOOKUP(PortfolioManagement!AG$23,ETF_Parameters,Risk)</f>
        <v>5.55235477410564E-5</v>
      </c>
      <c r="AH31" s="181">
        <f ca="1">CORREL(INDEX(Universe,MATCH($Y$2,Date_Range,-1),MATCH(AH$3,ETFs,0)):(INDEX(Universe,MATCH($Z$2,Date_Range,-1),MATCH(AH$3,ETFs,0))),(INDEX(Universe,MATCH($Y$2,Date_Range,-1),MATCH($X31,ETFs,0)):(INDEX(Universe,MATCH($Z$2,Date_Range,-1),MATCH($X31,ETFs,0)))))*VLOOKUP(PortfolioManagement!$X31,ETF_Parameters,Risk)*VLOOKUP(PortfolioManagement!AH$23,ETF_Parameters,Risk)</f>
        <v>5.2107134129952277E-5</v>
      </c>
      <c r="AI31" s="181">
        <f ca="1">CORREL(INDEX(Universe,MATCH($Y$2,Date_Range,-1),MATCH(AI$3,ETFs,0)):(INDEX(Universe,MATCH($Z$2,Date_Range,-1),MATCH(AI$3,ETFs,0))),(INDEX(Universe,MATCH($Y$2,Date_Range,-1),MATCH($X31,ETFs,0)):(INDEX(Universe,MATCH($Z$2,Date_Range,-1),MATCH($X31,ETFs,0)))))*VLOOKUP(PortfolioManagement!$X31,ETF_Parameters,Risk)*VLOOKUP(PortfolioManagement!AI$23,ETF_Parameters,Risk)</f>
        <v>1.7130455213546472E-6</v>
      </c>
      <c r="AJ31" s="181">
        <f ca="1">CORREL(INDEX(Universe,MATCH($Y$2,Date_Range,-1),MATCH(AJ$3,ETFs,0)):(INDEX(Universe,MATCH($E$15,Date_Range,-1),MATCH(AJ$3,ETFs,0))),(INDEX(Universe,MATCH($Y$2,Date_Range,-1),MATCH($X11,ETFs,0)):(INDEX(Universe,MATCH($E$15,Date_Range,-1),MATCH($X11,ETFs,0)))))*VLOOKUP(PortfolioManagement!$X31,ETF_Parameters,Risk)*VLOOKUP(PortfolioManagement!AJ$23,ETF_Parameters,Risk)</f>
        <v>1.3750121283728119E-5</v>
      </c>
      <c r="AK31" s="181">
        <f ca="1">CORREL(INDEX(Universe,MATCH($Y$2,Date_Range,-1),MATCH(AK$3,ETFs,0)):(INDEX(Universe,MATCH($Z$2,Date_Range,-1),MATCH(AK$3,ETFs,0))),(INDEX(Universe,MATCH($Y$2,Date_Range,-1),MATCH($X31,ETFs,0)):(INDEX(Universe,MATCH($Z$2,Date_Range,-1),MATCH($X31,ETFs,0)))))*VLOOKUP(PortfolioManagement!$X31,ETF_Parameters,Risk)*VLOOKUP(PortfolioManagement!AK$23,ETF_Parameters,Risk)</f>
        <v>5.3177148022711089E-5</v>
      </c>
      <c r="AL31" s="181">
        <f ca="1">CORREL(INDEX(Universe,MATCH($Y$2,Date_Range,-1),MATCH(AL$3,ETFs,0)):(INDEX(Universe,MATCH($Z$2,Date_Range,-1),MATCH(AL$3,ETFs,0))),(INDEX(Universe,MATCH($Y$2,Date_Range,-1),MATCH($X31,ETFs,0)):(INDEX(Universe,MATCH($Z$2,Date_Range,-1),MATCH($X31,ETFs,0)))))*VLOOKUP(PortfolioManagement!$X31,ETF_Parameters,Risk)*VLOOKUP(PortfolioManagement!AL$23,ETF_Parameters,Risk)</f>
        <v>5.2926813021105231E-7</v>
      </c>
      <c r="AM31" s="181">
        <f ca="1">CORREL(INDEX(Universe,MATCH($Y$2,Date_Range,-1),MATCH(AM$3,ETFs,0)):(INDEX(Universe,MATCH($Z$2,Date_Range,-1),MATCH(AM$3,ETFs,0))),(INDEX(Universe,MATCH($Y$2,Date_Range,-1),MATCH($X31,ETFs,0)):(INDEX(Universe,MATCH($Z$2,Date_Range,-1),MATCH($X31,ETFs,0)))))*VLOOKUP(PortfolioManagement!$X31,ETF_Parameters,Risk)*VLOOKUP(PortfolioManagement!AM$23,ETF_Parameters,Risk)</f>
        <v>8.5947903380869036E-7</v>
      </c>
      <c r="AN31" s="181">
        <f ca="1">CORREL(INDEX(Universe,MATCH($Y$2,Date_Range,-1),MATCH(AN$3,ETFs,0)):(INDEX(Universe,MATCH($Z$2,Date_Range,-1),MATCH(AN$3,ETFs,0))),(INDEX(Universe,MATCH($Y$2,Date_Range,-1),MATCH($X31,ETFs,0)):(INDEX(Universe,MATCH($Z$2,Date_Range,-1),MATCH($X31,ETFs,0)))))*VLOOKUP(PortfolioManagement!$X31,ETF_Parameters,Risk)*VLOOKUP(PortfolioManagement!AN$23,ETF_Parameters,Risk)</f>
        <v>6.3841990110095491E-6</v>
      </c>
      <c r="AO31" s="181">
        <f ca="1">CORREL(INDEX(Universe,MATCH($Y$2,Date_Range,-1),MATCH(AO$3,ETFs,0)):(INDEX(Universe,MATCH($Z$2,Date_Range,-1),MATCH(AO$3,ETFs,0))),(INDEX(Universe,MATCH($Y$2,Date_Range,-1),MATCH($X31,ETFs,0)):(INDEX(Universe,MATCH($Z$2,Date_Range,-1),MATCH($X31,ETFs,0)))))*VLOOKUP(PortfolioManagement!$X31,ETF_Parameters,Risk)*VLOOKUP(PortfolioManagement!AO$23,ETF_Parameters,Risk)</f>
        <v>2.3731904214159938E-6</v>
      </c>
      <c r="AP31" s="1"/>
      <c r="AQ31" s="1"/>
      <c r="AR31" s="1"/>
      <c r="AS31" s="1"/>
      <c r="AT31" s="1"/>
      <c r="AU31" s="1"/>
      <c r="AV31" s="1"/>
      <c r="AW31" s="1"/>
      <c r="AX31" s="24" t="s">
        <v>34</v>
      </c>
      <c r="AY31" s="53">
        <f t="shared" si="8"/>
        <v>0.37811592607661215</v>
      </c>
      <c r="AZ31" s="56">
        <v>0</v>
      </c>
      <c r="BA31" s="56">
        <v>0.25</v>
      </c>
      <c r="BB31" s="1"/>
      <c r="BQ31" s="154"/>
      <c r="BR31" s="276"/>
      <c r="BT31" s="77"/>
      <c r="BV31" s="77"/>
    </row>
    <row r="32" spans="1:74">
      <c r="A32" s="1"/>
      <c r="B32" s="1"/>
      <c r="C32" s="1"/>
      <c r="D32" s="1"/>
      <c r="E32" s="1"/>
      <c r="F32" s="1"/>
      <c r="G32" s="1"/>
      <c r="H32" s="1"/>
      <c r="I32" s="1"/>
      <c r="J32" s="1"/>
      <c r="K32" s="1"/>
      <c r="L32" s="1"/>
      <c r="M32" s="1"/>
      <c r="N32" s="1"/>
      <c r="O32" s="1"/>
      <c r="P32" s="1"/>
      <c r="Q32" s="1"/>
      <c r="R32" s="1"/>
      <c r="S32" s="1"/>
      <c r="T32" s="1"/>
      <c r="U32" s="1"/>
      <c r="V32" s="1"/>
      <c r="X32" s="173" t="str">
        <f t="shared" si="7"/>
        <v>SCHM</v>
      </c>
      <c r="Y32" s="181">
        <f ca="1">CORREL(INDEX(Universe,MATCH($Y$2,Date_Range,-1),MATCH(Y$3,ETFs,0)):(INDEX(Universe,MATCH($Z$2,Date_Range,-1),MATCH(Y$3,ETFs,0))),(INDEX(Universe,MATCH($Y$2,Date_Range,-1),MATCH($X32,ETFs,0)):(INDEX(Universe,MATCH($Z$2,Date_Range,-1),MATCH($X32,ETFs,0)))))*VLOOKUP(PortfolioManagement!$X32,ETF_Parameters,Risk)*VLOOKUP(PortfolioManagement!Y$23,ETF_Parameters,Risk)</f>
        <v>1.596368213274628E-5</v>
      </c>
      <c r="Z32" s="181">
        <f ca="1">CORREL(INDEX(Universe,MATCH($Y$2,Date_Range,-1),MATCH(Z$3,ETFs,0)):(INDEX(Universe,MATCH($Z$2,Date_Range,-1),MATCH(Z$3,ETFs,0))),(INDEX(Universe,MATCH($Y$2,Date_Range,-1),MATCH($X32,ETFs,0)):(INDEX(Universe,MATCH($Z$2,Date_Range,-1),MATCH($X32,ETFs,0)))))*VLOOKUP(PortfolioManagement!$X32,ETF_Parameters,Risk)*VLOOKUP(PortfolioManagement!Z$23,ETF_Parameters,Risk)</f>
        <v>-1.2859162892789165E-5</v>
      </c>
      <c r="AA32" s="181">
        <f ca="1">CORREL(INDEX(Universe,MATCH($Y$2,Date_Range,-1),MATCH(AA$3,ETFs,0)):(INDEX(Universe,MATCH($Z$2,Date_Range,-1),MATCH(AA$3,ETFs,0))),(INDEX(Universe,MATCH($Y$2,Date_Range,-1),MATCH($X32,ETFs,0)):(INDEX(Universe,MATCH($Z$2,Date_Range,-1),MATCH($X32,ETFs,0)))))*VLOOKUP(PortfolioManagement!$X32,ETF_Parameters,Risk)*VLOOKUP(PortfolioManagement!AA$23,ETF_Parameters,Risk)</f>
        <v>-8.8296297583714086E-6</v>
      </c>
      <c r="AB32" s="181">
        <f ca="1">CORREL(INDEX(Universe,MATCH($Y$2,Date_Range,-1),MATCH(AB$3,ETFs,0)):(INDEX(Universe,MATCH($Z$2,Date_Range,-1),MATCH(AB$3,ETFs,0))),(INDEX(Universe,MATCH($Y$2,Date_Range,-1),MATCH($X32,ETFs,0)):(INDEX(Universe,MATCH($Z$2,Date_Range,-1),MATCH($X32,ETFs,0)))))*VLOOKUP(PortfolioManagement!$X32,ETF_Parameters,Risk)*VLOOKUP(PortfolioManagement!AB$23,ETF_Parameters,Risk)</f>
        <v>-2.3301234757806794E-5</v>
      </c>
      <c r="AC32" s="181">
        <f ca="1">CORREL(INDEX(Universe,MATCH($Y$2,Date_Range,-1),MATCH(AC$3,ETFs,0)):(INDEX(Universe,MATCH($Z$2,Date_Range,-1),MATCH(AC$3,ETFs,0))),(INDEX(Universe,MATCH($Y$2,Date_Range,-1),MATCH($X32,ETFs,0)):(INDEX(Universe,MATCH($Z$2,Date_Range,-1),MATCH($X32,ETFs,0)))))*VLOOKUP(PortfolioManagement!$X32,ETF_Parameters,Risk)*VLOOKUP(PortfolioManagement!AC$23,ETF_Parameters,Risk)</f>
        <v>8.7677409025565216E-5</v>
      </c>
      <c r="AD32" s="181">
        <f ca="1">CORREL(INDEX(Universe,MATCH($Y$2,Date_Range,-1),MATCH(AD$3,ETFs,0)):(INDEX(Universe,MATCH($Z$2,Date_Range,-1),MATCH(AD$3,ETFs,0))),(INDEX(Universe,MATCH($Y$2,Date_Range,-1),MATCH($X32,ETFs,0)):(INDEX(Universe,MATCH($Z$2,Date_Range,-1),MATCH($X32,ETFs,0)))))*VLOOKUP(PortfolioManagement!$X32,ETF_Parameters,Risk)*VLOOKUP(PortfolioManagement!AD$23,ETF_Parameters,Risk)</f>
        <v>6.2591470504289729E-5</v>
      </c>
      <c r="AE32" s="181">
        <f ca="1">CORREL(INDEX(Universe,MATCH($Y$2,Date_Range,-1),MATCH(AE$3,ETFs,0)):(INDEX(Universe,MATCH($Z$2,Date_Range,-1),MATCH(AE$3,ETFs,0))),(INDEX(Universe,MATCH($Y$2,Date_Range,-1),MATCH($X32,ETFs,0)):(INDEX(Universe,MATCH($Z$2,Date_Range,-1),MATCH($X32,ETFs,0)))))*VLOOKUP(PortfolioManagement!$X32,ETF_Parameters,Risk)*VLOOKUP(PortfolioManagement!AE$23,ETF_Parameters,Risk)</f>
        <v>2.7737053925544092E-6</v>
      </c>
      <c r="AF32" s="181">
        <f ca="1">CORREL(INDEX(Universe,MATCH($Y$2,Date_Range,-1),MATCH(AF$3,ETFs,0)):(INDEX(Universe,MATCH($Z$2,Date_Range,-1),MATCH(AF$3,ETFs,0))),(INDEX(Universe,MATCH($Y$2,Date_Range,-1),MATCH($X32,ETFs,0)):(INDEX(Universe,MATCH($Z$2,Date_Range,-1),MATCH($X32,ETFs,0)))))*VLOOKUP(PortfolioManagement!$X32,ETF_Parameters,Risk)*VLOOKUP(PortfolioManagement!AF$23,ETF_Parameters,Risk)</f>
        <v>5.55235477410564E-5</v>
      </c>
      <c r="AG32" s="181">
        <f ca="1">CORREL(INDEX(Universe,MATCH($Y$2,Date_Range,-1),MATCH(AG$3,ETFs,0)):(INDEX(Universe,MATCH($Z$2,Date_Range,-1),MATCH(AG$3,ETFs,0))),(INDEX(Universe,MATCH($Y$2,Date_Range,-1),MATCH($X32,ETFs,0)):(INDEX(Universe,MATCH($Z$2,Date_Range,-1),MATCH($X32,ETFs,0)))))*VLOOKUP(PortfolioManagement!$X32,ETF_Parameters,Risk)*VLOOKUP(PortfolioManagement!AG$23,ETF_Parameters,Risk)</f>
        <v>8.2337159740212426E-5</v>
      </c>
      <c r="AH32" s="181">
        <f ca="1">CORREL(INDEX(Universe,MATCH($Y$2,Date_Range,-1),MATCH(AH$3,ETFs,0)):(INDEX(Universe,MATCH($Z$2,Date_Range,-1),MATCH(AH$3,ETFs,0))),(INDEX(Universe,MATCH($Y$2,Date_Range,-1),MATCH($X32,ETFs,0)):(INDEX(Universe,MATCH($Z$2,Date_Range,-1),MATCH($X32,ETFs,0)))))*VLOOKUP(PortfolioManagement!$X32,ETF_Parameters,Risk)*VLOOKUP(PortfolioManagement!AH$23,ETF_Parameters,Risk)</f>
        <v>7.3031229948996394E-5</v>
      </c>
      <c r="AI32" s="181">
        <f ca="1">CORREL(INDEX(Universe,MATCH($Y$2,Date_Range,-1),MATCH(AI$3,ETFs,0)):(INDEX(Universe,MATCH($Z$2,Date_Range,-1),MATCH(AI$3,ETFs,0))),(INDEX(Universe,MATCH($Y$2,Date_Range,-1),MATCH($X32,ETFs,0)):(INDEX(Universe,MATCH($Z$2,Date_Range,-1),MATCH($X32,ETFs,0)))))*VLOOKUP(PortfolioManagement!$X32,ETF_Parameters,Risk)*VLOOKUP(PortfolioManagement!AI$23,ETF_Parameters,Risk)</f>
        <v>2.2714434956142419E-6</v>
      </c>
      <c r="AJ32" s="181">
        <f ca="1">CORREL(INDEX(Universe,MATCH($Y$2,Date_Range,-1),MATCH(AJ$3,ETFs,0)):(INDEX(Universe,MATCH($E$15,Date_Range,-1),MATCH(AJ$3,ETFs,0))),(INDEX(Universe,MATCH($Y$2,Date_Range,-1),MATCH($X12,ETFs,0)):(INDEX(Universe,MATCH($E$15,Date_Range,-1),MATCH($X12,ETFs,0)))))*VLOOKUP(PortfolioManagement!$X32,ETF_Parameters,Risk)*VLOOKUP(PortfolioManagement!AJ$23,ETF_Parameters,Risk)</f>
        <v>2.6576572275312348E-5</v>
      </c>
      <c r="AK32" s="181">
        <f ca="1">CORREL(INDEX(Universe,MATCH($Y$2,Date_Range,-1),MATCH(AK$3,ETFs,0)):(INDEX(Universe,MATCH($Z$2,Date_Range,-1),MATCH(AK$3,ETFs,0))),(INDEX(Universe,MATCH($Y$2,Date_Range,-1),MATCH($X32,ETFs,0)):(INDEX(Universe,MATCH($Z$2,Date_Range,-1),MATCH($X32,ETFs,0)))))*VLOOKUP(PortfolioManagement!$X32,ETF_Parameters,Risk)*VLOOKUP(PortfolioManagement!AK$23,ETF_Parameters,Risk)</f>
        <v>6.4705150730913494E-5</v>
      </c>
      <c r="AL32" s="181">
        <f ca="1">CORREL(INDEX(Universe,MATCH($Y$2,Date_Range,-1),MATCH(AL$3,ETFs,0)):(INDEX(Universe,MATCH($Z$2,Date_Range,-1),MATCH(AL$3,ETFs,0))),(INDEX(Universe,MATCH($Y$2,Date_Range,-1),MATCH($X32,ETFs,0)):(INDEX(Universe,MATCH($Z$2,Date_Range,-1),MATCH($X32,ETFs,0)))))*VLOOKUP(PortfolioManagement!$X32,ETF_Parameters,Risk)*VLOOKUP(PortfolioManagement!AL$23,ETF_Parameters,Risk)</f>
        <v>3.9019763931161075E-8</v>
      </c>
      <c r="AM32" s="181">
        <f ca="1">CORREL(INDEX(Universe,MATCH($Y$2,Date_Range,-1),MATCH(AM$3,ETFs,0)):(INDEX(Universe,MATCH($Z$2,Date_Range,-1),MATCH(AM$3,ETFs,0))),(INDEX(Universe,MATCH($Y$2,Date_Range,-1),MATCH($X32,ETFs,0)):(INDEX(Universe,MATCH($Z$2,Date_Range,-1),MATCH($X32,ETFs,0)))))*VLOOKUP(PortfolioManagement!$X32,ETF_Parameters,Risk)*VLOOKUP(PortfolioManagement!AM$23,ETF_Parameters,Risk)</f>
        <v>-2.8254960740677641E-5</v>
      </c>
      <c r="AN32" s="181">
        <f ca="1">CORREL(INDEX(Universe,MATCH($Y$2,Date_Range,-1),MATCH(AN$3,ETFs,0)):(INDEX(Universe,MATCH($Z$2,Date_Range,-1),MATCH(AN$3,ETFs,0))),(INDEX(Universe,MATCH($Y$2,Date_Range,-1),MATCH($X32,ETFs,0)):(INDEX(Universe,MATCH($Z$2,Date_Range,-1),MATCH($X32,ETFs,0)))))*VLOOKUP(PortfolioManagement!$X32,ETF_Parameters,Risk)*VLOOKUP(PortfolioManagement!AN$23,ETF_Parameters,Risk)</f>
        <v>-2.7157734603462879E-5</v>
      </c>
      <c r="AO32" s="181">
        <f ca="1">CORREL(INDEX(Universe,MATCH($Y$2,Date_Range,-1),MATCH(AO$3,ETFs,0)):(INDEX(Universe,MATCH($Z$2,Date_Range,-1),MATCH(AO$3,ETFs,0))),(INDEX(Universe,MATCH($Y$2,Date_Range,-1),MATCH($X32,ETFs,0)):(INDEX(Universe,MATCH($Z$2,Date_Range,-1),MATCH($X32,ETFs,0)))))*VLOOKUP(PortfolioManagement!$X32,ETF_Parameters,Risk)*VLOOKUP(PortfolioManagement!AO$23,ETF_Parameters,Risk)</f>
        <v>1.8698452160604326E-6</v>
      </c>
      <c r="AP32" s="1"/>
      <c r="AQ32" s="1"/>
      <c r="AR32" s="1"/>
      <c r="AS32" s="1"/>
      <c r="AT32" s="1"/>
      <c r="AU32" s="1"/>
      <c r="AV32" s="1"/>
      <c r="AW32" s="1"/>
      <c r="AX32" s="74" t="s">
        <v>24</v>
      </c>
      <c r="AY32" s="66">
        <f t="shared" si="8"/>
        <v>0</v>
      </c>
      <c r="AZ32" s="68">
        <v>0</v>
      </c>
      <c r="BA32" s="68">
        <v>0.25</v>
      </c>
      <c r="BB32" s="1"/>
      <c r="BQ32" s="154"/>
      <c r="BR32" s="276"/>
      <c r="BT32" s="77"/>
      <c r="BV32" s="77"/>
    </row>
    <row r="33" spans="1:74">
      <c r="A33" s="1"/>
      <c r="B33" s="1"/>
      <c r="C33" s="1"/>
      <c r="D33" s="1"/>
      <c r="E33" s="1"/>
      <c r="F33" s="1"/>
      <c r="G33" s="1"/>
      <c r="H33" s="1"/>
      <c r="I33" s="1"/>
      <c r="J33" s="1"/>
      <c r="K33" s="1"/>
      <c r="L33" s="1"/>
      <c r="M33" s="1"/>
      <c r="N33" s="1"/>
      <c r="O33" s="1"/>
      <c r="P33" s="1"/>
      <c r="Q33" s="1"/>
      <c r="R33" s="1"/>
      <c r="S33" s="1"/>
      <c r="T33" s="1"/>
      <c r="U33" s="1"/>
      <c r="V33" s="1"/>
      <c r="X33" s="174" t="str">
        <f t="shared" si="7"/>
        <v>SCHX</v>
      </c>
      <c r="Y33" s="181">
        <f ca="1">CORREL(INDEX(Universe,MATCH($Y$2,Date_Range,-1),MATCH(Y$3,ETFs,0)):(INDEX(Universe,MATCH($Z$2,Date_Range,-1),MATCH(Y$3,ETFs,0))),(INDEX(Universe,MATCH($Y$2,Date_Range,-1),MATCH($X33,ETFs,0)):(INDEX(Universe,MATCH($Z$2,Date_Range,-1),MATCH($X33,ETFs,0)))))*VLOOKUP(PortfolioManagement!$X33,ETF_Parameters,Risk)*VLOOKUP(PortfolioManagement!Y$23,ETF_Parameters,Risk)</f>
        <v>1.4949202045619305E-5</v>
      </c>
      <c r="Z33" s="181">
        <f ca="1">CORREL(INDEX(Universe,MATCH($Y$2,Date_Range,-1),MATCH(Z$3,ETFs,0)):(INDEX(Universe,MATCH($Z$2,Date_Range,-1),MATCH(Z$3,ETFs,0))),(INDEX(Universe,MATCH($Y$2,Date_Range,-1),MATCH($X33,ETFs,0)):(INDEX(Universe,MATCH($Z$2,Date_Range,-1),MATCH($X33,ETFs,0)))))*VLOOKUP(PortfolioManagement!$X33,ETF_Parameters,Risk)*VLOOKUP(PortfolioManagement!Z$23,ETF_Parameters,Risk)</f>
        <v>-1.3737564450506725E-5</v>
      </c>
      <c r="AA33" s="181">
        <f ca="1">CORREL(INDEX(Universe,MATCH($Y$2,Date_Range,-1),MATCH(AA$3,ETFs,0)):(INDEX(Universe,MATCH($Z$2,Date_Range,-1),MATCH(AA$3,ETFs,0))),(INDEX(Universe,MATCH($Y$2,Date_Range,-1),MATCH($X33,ETFs,0)):(INDEX(Universe,MATCH($Z$2,Date_Range,-1),MATCH($X33,ETFs,0)))))*VLOOKUP(PortfolioManagement!$X33,ETF_Parameters,Risk)*VLOOKUP(PortfolioManagement!AA$23,ETF_Parameters,Risk)</f>
        <v>-9.6217060273558518E-6</v>
      </c>
      <c r="AB33" s="181">
        <f ca="1">CORREL(INDEX(Universe,MATCH($Y$2,Date_Range,-1),MATCH(AB$3,ETFs,0)):(INDEX(Universe,MATCH($Z$2,Date_Range,-1),MATCH(AB$3,ETFs,0))),(INDEX(Universe,MATCH($Y$2,Date_Range,-1),MATCH($X33,ETFs,0)):(INDEX(Universe,MATCH($Z$2,Date_Range,-1),MATCH($X33,ETFs,0)))))*VLOOKUP(PortfolioManagement!$X33,ETF_Parameters,Risk)*VLOOKUP(PortfolioManagement!AB$23,ETF_Parameters,Risk)</f>
        <v>-2.2234030328258223E-5</v>
      </c>
      <c r="AC33" s="181">
        <f ca="1">CORREL(INDEX(Universe,MATCH($Y$2,Date_Range,-1),MATCH(AC$3,ETFs,0)):(INDEX(Universe,MATCH($Z$2,Date_Range,-1),MATCH(AC$3,ETFs,0))),(INDEX(Universe,MATCH($Y$2,Date_Range,-1),MATCH($X33,ETFs,0)):(INDEX(Universe,MATCH($Z$2,Date_Range,-1),MATCH($X33,ETFs,0)))))*VLOOKUP(PortfolioManagement!$X33,ETF_Parameters,Risk)*VLOOKUP(PortfolioManagement!AC$23,ETF_Parameters,Risk)</f>
        <v>7.6529050258193669E-5</v>
      </c>
      <c r="AD33" s="181">
        <f ca="1">CORREL(INDEX(Universe,MATCH($Y$2,Date_Range,-1),MATCH(AD$3,ETFs,0)):(INDEX(Universe,MATCH($Z$2,Date_Range,-1),MATCH(AD$3,ETFs,0))),(INDEX(Universe,MATCH($Y$2,Date_Range,-1),MATCH($X33,ETFs,0)):(INDEX(Universe,MATCH($Z$2,Date_Range,-1),MATCH($X33,ETFs,0)))))*VLOOKUP(PortfolioManagement!$X33,ETF_Parameters,Risk)*VLOOKUP(PortfolioManagement!AD$23,ETF_Parameters,Risk)</f>
        <v>6.0017926458394259E-5</v>
      </c>
      <c r="AE33" s="181">
        <f ca="1">CORREL(INDEX(Universe,MATCH($Y$2,Date_Range,-1),MATCH(AE$3,ETFs,0)):(INDEX(Universe,MATCH($Z$2,Date_Range,-1),MATCH(AE$3,ETFs,0))),(INDEX(Universe,MATCH($Y$2,Date_Range,-1),MATCH($X33,ETFs,0)):(INDEX(Universe,MATCH($Z$2,Date_Range,-1),MATCH($X33,ETFs,0)))))*VLOOKUP(PortfolioManagement!$X33,ETF_Parameters,Risk)*VLOOKUP(PortfolioManagement!AE$23,ETF_Parameters,Risk)</f>
        <v>2.7519841354461283E-6</v>
      </c>
      <c r="AF33" s="181">
        <f ca="1">CORREL(INDEX(Universe,MATCH($Y$2,Date_Range,-1),MATCH(AF$3,ETFs,0)):(INDEX(Universe,MATCH($Z$2,Date_Range,-1),MATCH(AF$3,ETFs,0))),(INDEX(Universe,MATCH($Y$2,Date_Range,-1),MATCH($X33,ETFs,0)):(INDEX(Universe,MATCH($Z$2,Date_Range,-1),MATCH($X33,ETFs,0)))))*VLOOKUP(PortfolioManagement!$X33,ETF_Parameters,Risk)*VLOOKUP(PortfolioManagement!AF$23,ETF_Parameters,Risk)</f>
        <v>5.210713412995227E-5</v>
      </c>
      <c r="AG33" s="181">
        <f ca="1">CORREL(INDEX(Universe,MATCH($Y$2,Date_Range,-1),MATCH(AG$3,ETFs,0)):(INDEX(Universe,MATCH($Z$2,Date_Range,-1),MATCH(AG$3,ETFs,0))),(INDEX(Universe,MATCH($Y$2,Date_Range,-1),MATCH($X33,ETFs,0)):(INDEX(Universe,MATCH($Z$2,Date_Range,-1),MATCH($X33,ETFs,0)))))*VLOOKUP(PortfolioManagement!$X33,ETF_Parameters,Risk)*VLOOKUP(PortfolioManagement!AG$23,ETF_Parameters,Risk)</f>
        <v>7.303122994899638E-5</v>
      </c>
      <c r="AH33" s="181">
        <f ca="1">CORREL(INDEX(Universe,MATCH($Y$2,Date_Range,-1),MATCH(AH$3,ETFs,0)):(INDEX(Universe,MATCH($Z$2,Date_Range,-1),MATCH(AH$3,ETFs,0))),(INDEX(Universe,MATCH($Y$2,Date_Range,-1),MATCH($X33,ETFs,0)):(INDEX(Universe,MATCH($Z$2,Date_Range,-1),MATCH($X33,ETFs,0)))))*VLOOKUP(PortfolioManagement!$X33,ETF_Parameters,Risk)*VLOOKUP(PortfolioManagement!AH$23,ETF_Parameters,Risk)</f>
        <v>7.1012562807744653E-5</v>
      </c>
      <c r="AI33" s="181">
        <f ca="1">CORREL(INDEX(Universe,MATCH($Y$2,Date_Range,-1),MATCH(AI$3,ETFs,0)):(INDEX(Universe,MATCH($Z$2,Date_Range,-1),MATCH(AI$3,ETFs,0))),(INDEX(Universe,MATCH($Y$2,Date_Range,-1),MATCH($X33,ETFs,0)):(INDEX(Universe,MATCH($Z$2,Date_Range,-1),MATCH($X33,ETFs,0)))))*VLOOKUP(PortfolioManagement!$X33,ETF_Parameters,Risk)*VLOOKUP(PortfolioManagement!AI$23,ETF_Parameters,Risk)</f>
        <v>2.1761294531566793E-6</v>
      </c>
      <c r="AJ33" s="181">
        <f ca="1">CORREL(INDEX(Universe,MATCH($Y$2,Date_Range,-1),MATCH(AJ$3,ETFs,0)):(INDEX(Universe,MATCH($E$15,Date_Range,-1),MATCH(AJ$3,ETFs,0))),(INDEX(Universe,MATCH($Y$2,Date_Range,-1),MATCH($X13,ETFs,0)):(INDEX(Universe,MATCH($E$15,Date_Range,-1),MATCH($X13,ETFs,0)))))*VLOOKUP(PortfolioManagement!$X33,ETF_Parameters,Risk)*VLOOKUP(PortfolioManagement!AJ$23,ETF_Parameters,Risk)</f>
        <v>2.418708028239497E-5</v>
      </c>
      <c r="AK33" s="181">
        <f ca="1">CORREL(INDEX(Universe,MATCH($Y$2,Date_Range,-1),MATCH(AK$3,ETFs,0)):(INDEX(Universe,MATCH($Z$2,Date_Range,-1),MATCH(AK$3,ETFs,0))),(INDEX(Universe,MATCH($Y$2,Date_Range,-1),MATCH($X33,ETFs,0)):(INDEX(Universe,MATCH($Z$2,Date_Range,-1),MATCH($X33,ETFs,0)))))*VLOOKUP(PortfolioManagement!$X33,ETF_Parameters,Risk)*VLOOKUP(PortfolioManagement!AK$23,ETF_Parameters,Risk)</f>
        <v>6.2411063951173427E-5</v>
      </c>
      <c r="AL33" s="181">
        <f ca="1">CORREL(INDEX(Universe,MATCH($Y$2,Date_Range,-1),MATCH(AL$3,ETFs,0)):(INDEX(Universe,MATCH($Z$2,Date_Range,-1),MATCH(AL$3,ETFs,0))),(INDEX(Universe,MATCH($Y$2,Date_Range,-1),MATCH($X33,ETFs,0)):(INDEX(Universe,MATCH($Z$2,Date_Range,-1),MATCH($X33,ETFs,0)))))*VLOOKUP(PortfolioManagement!$X33,ETF_Parameters,Risk)*VLOOKUP(PortfolioManagement!AL$23,ETF_Parameters,Risk)</f>
        <v>-3.4221429206957201E-8</v>
      </c>
      <c r="AM33" s="181">
        <f ca="1">CORREL(INDEX(Universe,MATCH($Y$2,Date_Range,-1),MATCH(AM$3,ETFs,0)):(INDEX(Universe,MATCH($Z$2,Date_Range,-1),MATCH(AM$3,ETFs,0))),(INDEX(Universe,MATCH($Y$2,Date_Range,-1),MATCH($X33,ETFs,0)):(INDEX(Universe,MATCH($Z$2,Date_Range,-1),MATCH($X33,ETFs,0)))))*VLOOKUP(PortfolioManagement!$X33,ETF_Parameters,Risk)*VLOOKUP(PortfolioManagement!AM$23,ETF_Parameters,Risk)</f>
        <v>-2.7906245249774868E-5</v>
      </c>
      <c r="AN33" s="181">
        <f ca="1">CORREL(INDEX(Universe,MATCH($Y$2,Date_Range,-1),MATCH(AN$3,ETFs,0)):(INDEX(Universe,MATCH($Z$2,Date_Range,-1),MATCH(AN$3,ETFs,0))),(INDEX(Universe,MATCH($Y$2,Date_Range,-1),MATCH($X33,ETFs,0)):(INDEX(Universe,MATCH($Z$2,Date_Range,-1),MATCH($X33,ETFs,0)))))*VLOOKUP(PortfolioManagement!$X33,ETF_Parameters,Risk)*VLOOKUP(PortfolioManagement!AN$23,ETF_Parameters,Risk)</f>
        <v>-2.6880257610899613E-5</v>
      </c>
      <c r="AO33" s="181">
        <f ca="1">CORREL(INDEX(Universe,MATCH($Y$2,Date_Range,-1),MATCH(AO$3,ETFs,0)):(INDEX(Universe,MATCH($Z$2,Date_Range,-1),MATCH(AO$3,ETFs,0))),(INDEX(Universe,MATCH($Y$2,Date_Range,-1),MATCH($X33,ETFs,0)):(INDEX(Universe,MATCH($Z$2,Date_Range,-1),MATCH($X33,ETFs,0)))))*VLOOKUP(PortfolioManagement!$X33,ETF_Parameters,Risk)*VLOOKUP(PortfolioManagement!AO$23,ETF_Parameters,Risk)</f>
        <v>8.2704907258382551E-7</v>
      </c>
      <c r="AP33" s="1"/>
      <c r="AQ33" s="1"/>
      <c r="AR33" s="1"/>
      <c r="AS33" s="1"/>
      <c r="AT33" s="1"/>
      <c r="AU33" s="1"/>
      <c r="AV33" s="1"/>
      <c r="AW33" s="1"/>
      <c r="AX33" s="24" t="s">
        <v>27</v>
      </c>
      <c r="AY33" s="53">
        <f t="shared" si="8"/>
        <v>0</v>
      </c>
      <c r="AZ33" s="56">
        <v>0</v>
      </c>
      <c r="BA33" s="56">
        <v>0.25</v>
      </c>
      <c r="BB33" s="1"/>
      <c r="BQ33" s="154"/>
      <c r="BR33" s="276"/>
      <c r="BT33" s="77"/>
      <c r="BV33" s="77"/>
    </row>
    <row r="34" spans="1:74">
      <c r="A34" s="1"/>
      <c r="B34" s="1"/>
      <c r="C34" s="1"/>
      <c r="D34" s="1"/>
      <c r="E34" s="1"/>
      <c r="F34" s="1"/>
      <c r="G34" s="1"/>
      <c r="H34" s="1"/>
      <c r="I34" s="1"/>
      <c r="J34" s="1"/>
      <c r="K34" s="1"/>
      <c r="L34" s="1"/>
      <c r="M34" s="1"/>
      <c r="N34" s="1"/>
      <c r="O34" s="1"/>
      <c r="P34" s="1"/>
      <c r="Q34" s="1"/>
      <c r="R34" s="1"/>
      <c r="S34" s="1"/>
      <c r="T34" s="1"/>
      <c r="U34" s="1"/>
      <c r="V34" s="1"/>
      <c r="X34" s="173" t="str">
        <f t="shared" si="7"/>
        <v>VWO</v>
      </c>
      <c r="Y34" s="181">
        <f ca="1">CORREL(INDEX(Universe,MATCH($Y$2,Date_Range,-1),MATCH(Y$3,ETFs,0)):(INDEX(Universe,MATCH($Z$2,Date_Range,-1),MATCH(Y$3,ETFs,0))),(INDEX(Universe,MATCH($Y$2,Date_Range,-1),MATCH($X34,ETFs,0)):(INDEX(Universe,MATCH($Z$2,Date_Range,-1),MATCH($X34,ETFs,0)))))*VLOOKUP(PortfolioManagement!$X34,ETF_Parameters,Risk)*VLOOKUP(PortfolioManagement!Y$23,ETF_Parameters,Risk)</f>
        <v>7.852047783851789E-7</v>
      </c>
      <c r="Z34" s="181">
        <f ca="1">CORREL(INDEX(Universe,MATCH($Y$2,Date_Range,-1),MATCH(Z$3,ETFs,0)):(INDEX(Universe,MATCH($Z$2,Date_Range,-1),MATCH(Z$3,ETFs,0))),(INDEX(Universe,MATCH($Y$2,Date_Range,-1),MATCH($X34,ETFs,0)):(INDEX(Universe,MATCH($Z$2,Date_Range,-1),MATCH($X34,ETFs,0)))))*VLOOKUP(PortfolioManagement!$X34,ETF_Parameters,Risk)*VLOOKUP(PortfolioManagement!Z$23,ETF_Parameters,Risk)</f>
        <v>-1.0695015109110363E-7</v>
      </c>
      <c r="AA34" s="181">
        <f ca="1">CORREL(INDEX(Universe,MATCH($Y$2,Date_Range,-1),MATCH(AA$3,ETFs,0)):(INDEX(Universe,MATCH($Z$2,Date_Range,-1),MATCH(AA$3,ETFs,0))),(INDEX(Universe,MATCH($Y$2,Date_Range,-1),MATCH($X34,ETFs,0)):(INDEX(Universe,MATCH($Z$2,Date_Range,-1),MATCH($X34,ETFs,0)))))*VLOOKUP(PortfolioManagement!$X34,ETF_Parameters,Risk)*VLOOKUP(PortfolioManagement!AA$23,ETF_Parameters,Risk)</f>
        <v>-7.7912318843638137E-8</v>
      </c>
      <c r="AB34" s="181">
        <f ca="1">CORREL(INDEX(Universe,MATCH($Y$2,Date_Range,-1),MATCH(AB$3,ETFs,0)):(INDEX(Universe,MATCH($Z$2,Date_Range,-1),MATCH(AB$3,ETFs,0))),(INDEX(Universe,MATCH($Y$2,Date_Range,-1),MATCH($X34,ETFs,0)):(INDEX(Universe,MATCH($Z$2,Date_Range,-1),MATCH($X34,ETFs,0)))))*VLOOKUP(PortfolioManagement!$X34,ETF_Parameters,Risk)*VLOOKUP(PortfolioManagement!AB$23,ETF_Parameters,Risk)</f>
        <v>-5.6546120280496125E-7</v>
      </c>
      <c r="AC34" s="181">
        <f ca="1">CORREL(INDEX(Universe,MATCH($Y$2,Date_Range,-1),MATCH(AC$3,ETFs,0)):(INDEX(Universe,MATCH($Z$2,Date_Range,-1),MATCH(AC$3,ETFs,0))),(INDEX(Universe,MATCH($Y$2,Date_Range,-1),MATCH($X34,ETFs,0)):(INDEX(Universe,MATCH($Z$2,Date_Range,-1),MATCH($X34,ETFs,0)))))*VLOOKUP(PortfolioManagement!$X34,ETF_Parameters,Risk)*VLOOKUP(PortfolioManagement!AC$23,ETF_Parameters,Risk)</f>
        <v>2.3773102239931203E-6</v>
      </c>
      <c r="AD34" s="181">
        <f ca="1">CORREL(INDEX(Universe,MATCH($Y$2,Date_Range,-1),MATCH(AD$3,ETFs,0)):(INDEX(Universe,MATCH($Z$2,Date_Range,-1),MATCH(AD$3,ETFs,0))),(INDEX(Universe,MATCH($Y$2,Date_Range,-1),MATCH($X34,ETFs,0)):(INDEX(Universe,MATCH($Z$2,Date_Range,-1),MATCH($X34,ETFs,0)))))*VLOOKUP(PortfolioManagement!$X34,ETF_Parameters,Risk)*VLOOKUP(PortfolioManagement!AD$23,ETF_Parameters,Risk)</f>
        <v>2.3717621239453957E-6</v>
      </c>
      <c r="AE34" s="181">
        <f ca="1">CORREL(INDEX(Universe,MATCH($Y$2,Date_Range,-1),MATCH(AE$3,ETFs,0)):(INDEX(Universe,MATCH($Z$2,Date_Range,-1),MATCH(AE$3,ETFs,0))),(INDEX(Universe,MATCH($Y$2,Date_Range,-1),MATCH($X34,ETFs,0)):(INDEX(Universe,MATCH($Z$2,Date_Range,-1),MATCH($X34,ETFs,0)))))*VLOOKUP(PortfolioManagement!$X34,ETF_Parameters,Risk)*VLOOKUP(PortfolioManagement!AE$23,ETF_Parameters,Risk)</f>
        <v>8.785178050143708E-8</v>
      </c>
      <c r="AF34" s="181">
        <f ca="1">CORREL(INDEX(Universe,MATCH($Y$2,Date_Range,-1),MATCH(AF$3,ETFs,0)):(INDEX(Universe,MATCH($Z$2,Date_Range,-1),MATCH(AF$3,ETFs,0))),(INDEX(Universe,MATCH($Y$2,Date_Range,-1),MATCH($X34,ETFs,0)):(INDEX(Universe,MATCH($Z$2,Date_Range,-1),MATCH($X34,ETFs,0)))))*VLOOKUP(PortfolioManagement!$X34,ETF_Parameters,Risk)*VLOOKUP(PortfolioManagement!AF$23,ETF_Parameters,Risk)</f>
        <v>1.7130455213546474E-6</v>
      </c>
      <c r="AG34" s="181">
        <f ca="1">CORREL(INDEX(Universe,MATCH($Y$2,Date_Range,-1),MATCH(AG$3,ETFs,0)):(INDEX(Universe,MATCH($Z$2,Date_Range,-1),MATCH(AG$3,ETFs,0))),(INDEX(Universe,MATCH($Y$2,Date_Range,-1),MATCH($X34,ETFs,0)):(INDEX(Universe,MATCH($Z$2,Date_Range,-1),MATCH($X34,ETFs,0)))))*VLOOKUP(PortfolioManagement!$X34,ETF_Parameters,Risk)*VLOOKUP(PortfolioManagement!AG$23,ETF_Parameters,Risk)</f>
        <v>2.2714434956142419E-6</v>
      </c>
      <c r="AH34" s="181">
        <f ca="1">CORREL(INDEX(Universe,MATCH($Y$2,Date_Range,-1),MATCH(AH$3,ETFs,0)):(INDEX(Universe,MATCH($Z$2,Date_Range,-1),MATCH(AH$3,ETFs,0))),(INDEX(Universe,MATCH($Y$2,Date_Range,-1),MATCH($X34,ETFs,0)):(INDEX(Universe,MATCH($Z$2,Date_Range,-1),MATCH($X34,ETFs,0)))))*VLOOKUP(PortfolioManagement!$X34,ETF_Parameters,Risk)*VLOOKUP(PortfolioManagement!AH$23,ETF_Parameters,Risk)</f>
        <v>2.1761294531566797E-6</v>
      </c>
      <c r="AI34" s="181">
        <f ca="1">CORREL(INDEX(Universe,MATCH($Y$2,Date_Range,-1),MATCH(AI$3,ETFs,0)):(INDEX(Universe,MATCH($Z$2,Date_Range,-1),MATCH(AI$3,ETFs,0))),(INDEX(Universe,MATCH($Y$2,Date_Range,-1),MATCH($X34,ETFs,0)):(INDEX(Universe,MATCH($Z$2,Date_Range,-1),MATCH($X34,ETFs,0)))))*VLOOKUP(PortfolioManagement!$X34,ETF_Parameters,Risk)*VLOOKUP(PortfolioManagement!AI$23,ETF_Parameters,Risk)</f>
        <v>1.1280984097577423E-7</v>
      </c>
      <c r="AJ34" s="181">
        <f ca="1">CORREL(INDEX(Universe,MATCH($Y$2,Date_Range,-1),MATCH(AJ$3,ETFs,0)):(INDEX(Universe,MATCH($E$15,Date_Range,-1),MATCH(AJ$3,ETFs,0))),(INDEX(Universe,MATCH($Y$2,Date_Range,-1),MATCH($X14,ETFs,0)):(INDEX(Universe,MATCH($E$15,Date_Range,-1),MATCH($X14,ETFs,0)))))*VLOOKUP(PortfolioManagement!$X34,ETF_Parameters,Risk)*VLOOKUP(PortfolioManagement!AJ$23,ETF_Parameters,Risk)</f>
        <v>8.8357943945213312E-7</v>
      </c>
      <c r="AK34" s="181">
        <f ca="1">CORREL(INDEX(Universe,MATCH($Y$2,Date_Range,-1),MATCH(AK$3,ETFs,0)):(INDEX(Universe,MATCH($Z$2,Date_Range,-1),MATCH(AK$3,ETFs,0))),(INDEX(Universe,MATCH($Y$2,Date_Range,-1),MATCH($X34,ETFs,0)):(INDEX(Universe,MATCH($Z$2,Date_Range,-1),MATCH($X34,ETFs,0)))))*VLOOKUP(PortfolioManagement!$X34,ETF_Parameters,Risk)*VLOOKUP(PortfolioManagement!AK$23,ETF_Parameters,Risk)</f>
        <v>2.6722932405443286E-6</v>
      </c>
      <c r="AL34" s="181">
        <f ca="1">CORREL(INDEX(Universe,MATCH($Y$2,Date_Range,-1),MATCH(AL$3,ETFs,0)):(INDEX(Universe,MATCH($Z$2,Date_Range,-1),MATCH(AL$3,ETFs,0))),(INDEX(Universe,MATCH($Y$2,Date_Range,-1),MATCH($X34,ETFs,0)):(INDEX(Universe,MATCH($Z$2,Date_Range,-1),MATCH($X34,ETFs,0)))))*VLOOKUP(PortfolioManagement!$X34,ETF_Parameters,Risk)*VLOOKUP(PortfolioManagement!AL$23,ETF_Parameters,Risk)</f>
        <v>1.4707577859456093E-8</v>
      </c>
      <c r="AM34" s="181">
        <f ca="1">CORREL(INDEX(Universe,MATCH($Y$2,Date_Range,-1),MATCH(AM$3,ETFs,0)):(INDEX(Universe,MATCH($Z$2,Date_Range,-1),MATCH(AM$3,ETFs,0))),(INDEX(Universe,MATCH($Y$2,Date_Range,-1),MATCH($X34,ETFs,0)):(INDEX(Universe,MATCH($Z$2,Date_Range,-1),MATCH($X34,ETFs,0)))))*VLOOKUP(PortfolioManagement!$X34,ETF_Parameters,Risk)*VLOOKUP(PortfolioManagement!AM$23,ETF_Parameters,Risk)</f>
        <v>-8.6936515555529332E-7</v>
      </c>
      <c r="AN34" s="181">
        <f ca="1">CORREL(INDEX(Universe,MATCH($Y$2,Date_Range,-1),MATCH(AN$3,ETFs,0)):(INDEX(Universe,MATCH($Z$2,Date_Range,-1),MATCH(AN$3,ETFs,0))),(INDEX(Universe,MATCH($Y$2,Date_Range,-1),MATCH($X34,ETFs,0)):(INDEX(Universe,MATCH($Z$2,Date_Range,-1),MATCH($X34,ETFs,0)))))*VLOOKUP(PortfolioManagement!$X34,ETF_Parameters,Risk)*VLOOKUP(PortfolioManagement!AN$23,ETF_Parameters,Risk)</f>
        <v>-5.9712463805847691E-7</v>
      </c>
      <c r="AO34" s="181">
        <f ca="1">CORREL(INDEX(Universe,MATCH($Y$2,Date_Range,-1),MATCH(AO$3,ETFs,0)):(INDEX(Universe,MATCH($Z$2,Date_Range,-1),MATCH(AO$3,ETFs,0))),(INDEX(Universe,MATCH($Y$2,Date_Range,-1),MATCH($X34,ETFs,0)):(INDEX(Universe,MATCH($Z$2,Date_Range,-1),MATCH($X34,ETFs,0)))))*VLOOKUP(PortfolioManagement!$X34,ETF_Parameters,Risk)*VLOOKUP(PortfolioManagement!AO$23,ETF_Parameters,Risk)</f>
        <v>-1.895510089409683E-8</v>
      </c>
      <c r="AP34" s="1"/>
      <c r="AQ34" s="1"/>
      <c r="AR34" s="1"/>
      <c r="AS34" s="1"/>
      <c r="AT34" s="1"/>
      <c r="AU34" s="1"/>
      <c r="AV34" s="1"/>
      <c r="AW34" s="1"/>
      <c r="AX34" s="75" t="s">
        <v>25</v>
      </c>
      <c r="AY34" s="58">
        <f t="shared" si="8"/>
        <v>0.13936170212765583</v>
      </c>
      <c r="AZ34" s="61">
        <v>0</v>
      </c>
      <c r="BA34" s="61">
        <v>0.25</v>
      </c>
      <c r="BB34" s="1"/>
      <c r="BQ34" s="154"/>
      <c r="BR34" s="276"/>
      <c r="BT34" s="77"/>
      <c r="BV34" s="77"/>
    </row>
    <row r="35" spans="1:74">
      <c r="A35" s="1"/>
      <c r="B35" s="1"/>
      <c r="C35" s="1"/>
      <c r="D35" s="1"/>
      <c r="E35" s="1"/>
      <c r="F35" s="1"/>
      <c r="G35" s="1"/>
      <c r="H35" s="1"/>
      <c r="I35" s="1"/>
      <c r="J35" s="1"/>
      <c r="K35" s="1"/>
      <c r="L35" s="1"/>
      <c r="M35" s="1"/>
      <c r="N35" s="1"/>
      <c r="O35" s="1"/>
      <c r="P35" s="1"/>
      <c r="Q35" s="1"/>
      <c r="R35" s="1"/>
      <c r="S35" s="1"/>
      <c r="T35" s="1"/>
      <c r="U35" s="1"/>
      <c r="V35" s="1"/>
      <c r="X35" s="238" t="str">
        <f t="shared" si="7"/>
        <v>FENY</v>
      </c>
      <c r="Y35" s="181">
        <f ca="1">CORREL(INDEX(Universe,MATCH($Y$2,Date_Range,-1),MATCH(Y$3,ETFs,0)):(INDEX(Universe,MATCH($E$15,Date_Range,-1),MATCH(Y$3,ETFs,0))),(INDEX(Universe,MATCH($Y$2,Date_Range,-1),MATCH($X15,ETFs,0)):(INDEX(Universe,MATCH($E$15,Date_Range,-1),MATCH($X15,ETFs,0)))))*VLOOKUP(PortfolioManagement!$X35,ETF_Parameters,Risk)*VLOOKUP(PortfolioManagement!Y$23,ETF_Parameters,Risk)</f>
        <v>7.1709596609730192E-6</v>
      </c>
      <c r="Z35" s="181">
        <f ca="1">CORREL(INDEX(Universe,MATCH($Y$2,Date_Range,-1),MATCH(Z$3,ETFs,0)):(INDEX(Universe,MATCH($E$15,Date_Range,-1),MATCH(Z$3,ETFs,0))),(INDEX(Universe,MATCH($Y$2,Date_Range,-1),MATCH($X15,ETFs,0)):(INDEX(Universe,MATCH($E$15,Date_Range,-1),MATCH($X15,ETFs,0)))))*VLOOKUP(PortfolioManagement!$X35,ETF_Parameters,Risk)*VLOOKUP(PortfolioManagement!Z$23,ETF_Parameters,Risk)</f>
        <v>-3.0523009287546234E-7</v>
      </c>
      <c r="AA35" s="181">
        <f ca="1">CORREL(INDEX(Universe,MATCH($Y$2,Date_Range,-1),MATCH(AA$3,ETFs,0)):(INDEX(Universe,MATCH($E$15,Date_Range,-1),MATCH(AA$3,ETFs,0))),(INDEX(Universe,MATCH($Y$2,Date_Range,-1),MATCH($X15,ETFs,0)):(INDEX(Universe,MATCH($E$15,Date_Range,-1),MATCH($X15,ETFs,0)))))*VLOOKUP(PortfolioManagement!$X35,ETF_Parameters,Risk)*VLOOKUP(PortfolioManagement!AA$23,ETF_Parameters,Risk)</f>
        <v>-3.7873333682483594E-6</v>
      </c>
      <c r="AB35" s="181">
        <f ca="1">CORREL(INDEX(Universe,MATCH($Y$2,Date_Range,-1),MATCH(AB$3,ETFs,0)):(INDEX(Universe,MATCH($E$15,Date_Range,-1),MATCH(AB$3,ETFs,0))),(INDEX(Universe,MATCH($Y$2,Date_Range,-1),MATCH($X15,ETFs,0)):(INDEX(Universe,MATCH($E$15,Date_Range,-1),MATCH($X15,ETFs,0)))))*VLOOKUP(PortfolioManagement!$X35,ETF_Parameters,Risk)*VLOOKUP(PortfolioManagement!AB$23,ETF_Parameters,Risk)</f>
        <v>-9.4137994193736661E-6</v>
      </c>
      <c r="AC35" s="181">
        <f ca="1">CORREL(INDEX(Universe,MATCH($Y$2,Date_Range,-1),MATCH(AC$3,ETFs,0)):(INDEX(Universe,MATCH($E$15,Date_Range,-1),MATCH(AC$3,ETFs,0))),(INDEX(Universe,MATCH($Y$2,Date_Range,-1),MATCH($X15,ETFs,0)):(INDEX(Universe,MATCH($E$15,Date_Range,-1),MATCH($X15,ETFs,0)))))*VLOOKUP(PortfolioManagement!$X35,ETF_Parameters,Risk)*VLOOKUP(PortfolioManagement!AC$23,ETF_Parameters,Risk)</f>
        <v>2.7691696150810097E-5</v>
      </c>
      <c r="AD35" s="181">
        <f ca="1">CORREL(INDEX(Universe,MATCH($Y$2,Date_Range,-1),MATCH(AD$3,ETFs,0)):(INDEX(Universe,MATCH($E$15,Date_Range,-1),MATCH(AD$3,ETFs,0))),(INDEX(Universe,MATCH($Y$2,Date_Range,-1),MATCH($X15,ETFs,0)):(INDEX(Universe,MATCH($E$15,Date_Range,-1),MATCH($X15,ETFs,0)))))*VLOOKUP(PortfolioManagement!$X35,ETF_Parameters,Risk)*VLOOKUP(PortfolioManagement!AD$23,ETF_Parameters,Risk)</f>
        <v>2.2430907510267333E-5</v>
      </c>
      <c r="AE35" s="181">
        <f ca="1">CORREL(INDEX(Universe,MATCH($Y$2,Date_Range,-1),MATCH(AE$3,ETFs,0)):(INDEX(Universe,MATCH($E$15,Date_Range,-1),MATCH(AE$3,ETFs,0))),(INDEX(Universe,MATCH($Y$2,Date_Range,-1),MATCH($X15,ETFs,0)):(INDEX(Universe,MATCH($E$15,Date_Range,-1),MATCH($X15,ETFs,0)))))*VLOOKUP(PortfolioManagement!$X35,ETF_Parameters,Risk)*VLOOKUP(PortfolioManagement!AE$23,ETF_Parameters,Risk)</f>
        <v>9.959375079247989E-7</v>
      </c>
      <c r="AF35" s="181">
        <f ca="1">CORREL(INDEX(Universe,MATCH($Y$2,Date_Range,-1),MATCH(AF$3,ETFs,0)):(INDEX(Universe,MATCH($E$15,Date_Range,-1),MATCH(AF$3,ETFs,0))),(INDEX(Universe,MATCH($Y$2,Date_Range,-1),MATCH($X15,ETFs,0)):(INDEX(Universe,MATCH($E$15,Date_Range,-1),MATCH($X15,ETFs,0)))))*VLOOKUP(PortfolioManagement!$X35,ETF_Parameters,Risk)*VLOOKUP(PortfolioManagement!AF$23,ETF_Parameters,Risk)</f>
        <v>1.3750121283728121E-5</v>
      </c>
      <c r="AG35" s="181">
        <f ca="1">CORREL(INDEX(Universe,MATCH($Y$2,Date_Range,-1),MATCH(AG$3,ETFs,0)):(INDEX(Universe,MATCH($E$15,Date_Range,-1),MATCH(AG$3,ETFs,0))),(INDEX(Universe,MATCH($Y$2,Date_Range,-1),MATCH($X15,ETFs,0)):(INDEX(Universe,MATCH($E$15,Date_Range,-1),MATCH($X15,ETFs,0)))))*VLOOKUP(PortfolioManagement!$X35,ETF_Parameters,Risk)*VLOOKUP(PortfolioManagement!AG$23,ETF_Parameters,Risk)</f>
        <v>2.6576572275312351E-5</v>
      </c>
      <c r="AH35" s="181">
        <f ca="1">CORREL(INDEX(Universe,MATCH($Y$2,Date_Range,-1),MATCH(AH$3,ETFs,0)):(INDEX(Universe,MATCH($E$15,Date_Range,-1),MATCH(AH$3,ETFs,0))),(INDEX(Universe,MATCH($Y$2,Date_Range,-1),MATCH($X15,ETFs,0)):(INDEX(Universe,MATCH($E$15,Date_Range,-1),MATCH($X15,ETFs,0)))))*VLOOKUP(PortfolioManagement!$X35,ETF_Parameters,Risk)*VLOOKUP(PortfolioManagement!AH$23,ETF_Parameters,Risk)</f>
        <v>2.418708028239497E-5</v>
      </c>
      <c r="AI35" s="181">
        <f ca="1">CORREL(INDEX(Universe,MATCH($Y$2,Date_Range,-1),MATCH(AI$3,ETFs,0)):(INDEX(Universe,MATCH($E$15,Date_Range,-1),MATCH(AI$3,ETFs,0))),(INDEX(Universe,MATCH($Y$2,Date_Range,-1),MATCH($X15,ETFs,0)):(INDEX(Universe,MATCH($E$15,Date_Range,-1),MATCH($X15,ETFs,0)))))*VLOOKUP(PortfolioManagement!$X35,ETF_Parameters,Risk)*VLOOKUP(PortfolioManagement!AI$23,ETF_Parameters,Risk)</f>
        <v>8.8357943945213312E-7</v>
      </c>
      <c r="AJ35" s="181">
        <f ca="1">CORREL(INDEX(Universe,MATCH($Y$2,Date_Range,-1),MATCH(AJ$3,ETFs,0)):(INDEX(Universe,MATCH($E$15,Date_Range,-1),MATCH(AJ$3,ETFs,0))),(INDEX(Universe,MATCH($Y$2,Date_Range,-1),MATCH($X15,ETFs,0)):(INDEX(Universe,MATCH($E$15,Date_Range,-1),MATCH($X15,ETFs,0)))))*VLOOKUP(PortfolioManagement!$X35,ETF_Parameters,Risk)*VLOOKUP(PortfolioManagement!AJ$23,ETF_Parameters,Risk)</f>
        <v>1.622977709309224E-5</v>
      </c>
      <c r="AK35" s="181">
        <f ca="1">CORREL(INDEX(Universe,MATCH($Y$2,Date_Range,-1),MATCH(AK$3,ETFs,0)):(INDEX(Universe,MATCH($E$15,Date_Range,-1),MATCH(AK$3,ETFs,0))),(INDEX(Universe,MATCH($Y$2,Date_Range,-1),MATCH($X15,ETFs,0)):(INDEX(Universe,MATCH($E$15,Date_Range,-1),MATCH($X15,ETFs,0)))))*VLOOKUP(PortfolioManagement!$X35,ETF_Parameters,Risk)*VLOOKUP(PortfolioManagement!AK$23,ETF_Parameters,Risk)</f>
        <v>2.3129068759832014E-5</v>
      </c>
      <c r="AL35" s="181">
        <f ca="1">CORREL(INDEX(Universe,MATCH($Y$2,Date_Range,-1),MATCH(AL$3,ETFs,0)):(INDEX(Universe,MATCH($E$15,Date_Range,-1),MATCH(AL$3,ETFs,0))),(INDEX(Universe,MATCH($Y$2,Date_Range,-1),MATCH($X15,ETFs,0)):(INDEX(Universe,MATCH($E$15,Date_Range,-1),MATCH($X15,ETFs,0)))))*VLOOKUP(PortfolioManagement!$X35,ETF_Parameters,Risk)*VLOOKUP(PortfolioManagement!AL$23,ETF_Parameters,Risk)</f>
        <v>1.9229921013989666E-7</v>
      </c>
      <c r="AM35" s="181">
        <f ca="1">CORREL(INDEX(Universe,MATCH($Y$2,Date_Range,-1),MATCH(AM$3,ETFs,0)):(INDEX(Universe,MATCH($E$15,Date_Range,-1),MATCH(AM$3,ETFs,0))),(INDEX(Universe,MATCH($Y$2,Date_Range,-1),MATCH($X15,ETFs,0)):(INDEX(Universe,MATCH($E$15,Date_Range,-1),MATCH($X15,ETFs,0)))))*VLOOKUP(PortfolioManagement!$X35,ETF_Parameters,Risk)*VLOOKUP(PortfolioManagement!AM$23,ETF_Parameters,Risk)</f>
        <v>-1.1060875489926045E-5</v>
      </c>
      <c r="AN35" s="181">
        <f ca="1">CORREL(INDEX(Universe,MATCH($Y$2,Date_Range,-1),MATCH(AN$3,ETFs,0)):(INDEX(Universe,MATCH($E$15,Date_Range,-1),MATCH(AN$3,ETFs,0))),(INDEX(Universe,MATCH($Y$2,Date_Range,-1),MATCH($X15,ETFs,0)):(INDEX(Universe,MATCH($E$15,Date_Range,-1),MATCH($X15,ETFs,0)))))*VLOOKUP(PortfolioManagement!$X35,ETF_Parameters,Risk)*VLOOKUP(PortfolioManagement!AN$23,ETF_Parameters,Risk)</f>
        <v>-9.5322820864080833E-6</v>
      </c>
      <c r="AO35" s="181">
        <f ca="1">CORREL(INDEX(Universe,MATCH($Y$2,Date_Range,-1),MATCH(AO$3,ETFs,0)):(INDEX(Universe,MATCH($E$15,Date_Range,-1),MATCH(AO$3,ETFs,0))),(INDEX(Universe,MATCH($Y$2,Date_Range,-1),MATCH($X15,ETFs,0)):(INDEX(Universe,MATCH($E$15,Date_Range,-1),MATCH($X15,ETFs,0)))))*VLOOKUP(PortfolioManagement!$X35,ETF_Parameters,Risk)*VLOOKUP(PortfolioManagement!AO$23,ETF_Parameters,Risk)</f>
        <v>-6.0526192992652468E-7</v>
      </c>
      <c r="AP35" s="1"/>
      <c r="AQ35" s="1"/>
      <c r="AR35" s="1"/>
      <c r="AS35" s="1"/>
      <c r="AT35" s="1"/>
      <c r="AU35" s="1"/>
      <c r="AV35" s="1"/>
      <c r="AW35" s="1"/>
      <c r="AX35" s="24" t="s">
        <v>33</v>
      </c>
      <c r="AY35" s="53">
        <f t="shared" si="8"/>
        <v>0.25</v>
      </c>
      <c r="AZ35" s="56">
        <v>0</v>
      </c>
      <c r="BA35" s="56">
        <v>0.25</v>
      </c>
      <c r="BB35" s="1"/>
      <c r="BQ35" s="154"/>
      <c r="BR35" s="276"/>
      <c r="BT35" s="77"/>
      <c r="BV35" s="77"/>
    </row>
    <row r="36" spans="1:74">
      <c r="A36" s="1"/>
      <c r="B36" s="1"/>
      <c r="C36" s="1"/>
      <c r="D36" s="1"/>
      <c r="E36" s="1"/>
      <c r="F36" s="1"/>
      <c r="G36" s="1"/>
      <c r="H36" s="1"/>
      <c r="I36" s="1"/>
      <c r="J36" s="1"/>
      <c r="K36" s="1"/>
      <c r="L36" s="1"/>
      <c r="M36" s="1"/>
      <c r="N36" s="1"/>
      <c r="O36" s="1"/>
      <c r="P36" s="1"/>
      <c r="Q36" s="1"/>
      <c r="R36" s="1"/>
      <c r="S36" s="1"/>
      <c r="T36" s="1"/>
      <c r="U36" s="1"/>
      <c r="V36" s="1"/>
      <c r="X36" s="173" t="str">
        <f t="shared" si="7"/>
        <v>VNQI</v>
      </c>
      <c r="Y36" s="181">
        <f ca="1">CORREL(INDEX(Universe,MATCH($Y$2,Date_Range,-1),MATCH(Y$3,ETFs,0)):(INDEX(Universe,MATCH($Z$2,Date_Range,-1),MATCH(Y$3,ETFs,0))),(INDEX(Universe,MATCH($Y$2,Date_Range,-1),MATCH($X36,ETFs,0)):(INDEX(Universe,MATCH($Z$2,Date_Range,-1),MATCH($X36,ETFs,0)))))*VLOOKUP(PortfolioManagement!$X36,ETF_Parameters,Risk)*VLOOKUP(PortfolioManagement!Y$23,ETF_Parameters,Risk)</f>
        <v>1.9408163389353572E-5</v>
      </c>
      <c r="Z36" s="181">
        <f ca="1">CORREL(INDEX(Universe,MATCH($Y$2,Date_Range,-1),MATCH(Z$3,ETFs,0)):(INDEX(Universe,MATCH($Z$2,Date_Range,-1),MATCH(Z$3,ETFs,0))),(INDEX(Universe,MATCH($Y$2,Date_Range,-1),MATCH($X36,ETFs,0)):(INDEX(Universe,MATCH($Z$2,Date_Range,-1),MATCH($X36,ETFs,0)))))*VLOOKUP(PortfolioManagement!$X36,ETF_Parameters,Risk)*VLOOKUP(PortfolioManagement!Z$23,ETF_Parameters,Risk)</f>
        <v>-4.8665873920720479E-6</v>
      </c>
      <c r="AA36" s="181">
        <f ca="1">CORREL(INDEX(Universe,MATCH($Y$2,Date_Range,-1),MATCH(AA$3,ETFs,0)):(INDEX(Universe,MATCH($Z$2,Date_Range,-1),MATCH(AA$3,ETFs,0))),(INDEX(Universe,MATCH($Y$2,Date_Range,-1),MATCH($X36,ETFs,0)):(INDEX(Universe,MATCH($Z$2,Date_Range,-1),MATCH($X36,ETFs,0)))))*VLOOKUP(PortfolioManagement!$X36,ETF_Parameters,Risk)*VLOOKUP(PortfolioManagement!AA$23,ETF_Parameters,Risk)</f>
        <v>-2.463142444660983E-6</v>
      </c>
      <c r="AB36" s="181">
        <f ca="1">CORREL(INDEX(Universe,MATCH($Y$2,Date_Range,-1),MATCH(AB$3,ETFs,0)):(INDEX(Universe,MATCH($Z$2,Date_Range,-1),MATCH(AB$3,ETFs,0))),(INDEX(Universe,MATCH($Y$2,Date_Range,-1),MATCH($X36,ETFs,0)):(INDEX(Universe,MATCH($Z$2,Date_Range,-1),MATCH($X36,ETFs,0)))))*VLOOKUP(PortfolioManagement!$X36,ETF_Parameters,Risk)*VLOOKUP(PortfolioManagement!AB$23,ETF_Parameters,Risk)</f>
        <v>-1.6601939624188605E-5</v>
      </c>
      <c r="AC36" s="181">
        <f ca="1">CORREL(INDEX(Universe,MATCH($Y$2,Date_Range,-1),MATCH(AC$3,ETFs,0)):(INDEX(Universe,MATCH($Z$2,Date_Range,-1),MATCH(AC$3,ETFs,0))),(INDEX(Universe,MATCH($Y$2,Date_Range,-1),MATCH($X36,ETFs,0)):(INDEX(Universe,MATCH($Z$2,Date_Range,-1),MATCH($X36,ETFs,0)))))*VLOOKUP(PortfolioManagement!$X36,ETF_Parameters,Risk)*VLOOKUP(PortfolioManagement!AC$23,ETF_Parameters,Risk)</f>
        <v>6.7303929014717018E-5</v>
      </c>
      <c r="AD36" s="181">
        <f ca="1">CORREL(INDEX(Universe,MATCH($Y$2,Date_Range,-1),MATCH(AD$3,ETFs,0)):(INDEX(Universe,MATCH($Z$2,Date_Range,-1),MATCH(AD$3,ETFs,0))),(INDEX(Universe,MATCH($Y$2,Date_Range,-1),MATCH($X36,ETFs,0)):(INDEX(Universe,MATCH($Z$2,Date_Range,-1),MATCH($X36,ETFs,0)))))*VLOOKUP(PortfolioManagement!$X36,ETF_Parameters,Risk)*VLOOKUP(PortfolioManagement!AD$23,ETF_Parameters,Risk)</f>
        <v>6.9791554856898596E-5</v>
      </c>
      <c r="AE36" s="181">
        <f ca="1">CORREL(INDEX(Universe,MATCH($Y$2,Date_Range,-1),MATCH(AE$3,ETFs,0)):(INDEX(Universe,MATCH($Z$2,Date_Range,-1),MATCH(AE$3,ETFs,0))),(INDEX(Universe,MATCH($Y$2,Date_Range,-1),MATCH($X36,ETFs,0)):(INDEX(Universe,MATCH($Z$2,Date_Range,-1),MATCH($X36,ETFs,0)))))*VLOOKUP(PortfolioManagement!$X36,ETF_Parameters,Risk)*VLOOKUP(PortfolioManagement!AE$23,ETF_Parameters,Risk)</f>
        <v>2.4810047202073713E-6</v>
      </c>
      <c r="AF36" s="181">
        <f ca="1">CORREL(INDEX(Universe,MATCH($Y$2,Date_Range,-1),MATCH(AF$3,ETFs,0)):(INDEX(Universe,MATCH($Z$2,Date_Range,-1),MATCH(AF$3,ETFs,0))),(INDEX(Universe,MATCH($Y$2,Date_Range,-1),MATCH($X36,ETFs,0)):(INDEX(Universe,MATCH($Z$2,Date_Range,-1),MATCH($X36,ETFs,0)))))*VLOOKUP(PortfolioManagement!$X36,ETF_Parameters,Risk)*VLOOKUP(PortfolioManagement!AF$23,ETF_Parameters,Risk)</f>
        <v>5.3177148022711089E-5</v>
      </c>
      <c r="AG36" s="181">
        <f ca="1">CORREL(INDEX(Universe,MATCH($Y$2,Date_Range,-1),MATCH(AG$3,ETFs,0)):(INDEX(Universe,MATCH($Z$2,Date_Range,-1),MATCH(AG$3,ETFs,0))),(INDEX(Universe,MATCH($Y$2,Date_Range,-1),MATCH($X36,ETFs,0)):(INDEX(Universe,MATCH($Z$2,Date_Range,-1),MATCH($X36,ETFs,0)))))*VLOOKUP(PortfolioManagement!$X36,ETF_Parameters,Risk)*VLOOKUP(PortfolioManagement!AG$23,ETF_Parameters,Risk)</f>
        <v>6.4705150730913494E-5</v>
      </c>
      <c r="AH36" s="181">
        <f ca="1">CORREL(INDEX(Universe,MATCH($Y$2,Date_Range,-1),MATCH(AH$3,ETFs,0)):(INDEX(Universe,MATCH($Z$2,Date_Range,-1),MATCH(AH$3,ETFs,0))),(INDEX(Universe,MATCH($Y$2,Date_Range,-1),MATCH($X36,ETFs,0)):(INDEX(Universe,MATCH($Z$2,Date_Range,-1),MATCH($X36,ETFs,0)))))*VLOOKUP(PortfolioManagement!$X36,ETF_Parameters,Risk)*VLOOKUP(PortfolioManagement!AH$23,ETF_Parameters,Risk)</f>
        <v>6.2411063951173427E-5</v>
      </c>
      <c r="AI36" s="181">
        <f ca="1">CORREL(INDEX(Universe,MATCH($Y$2,Date_Range,-1),MATCH(AI$3,ETFs,0)):(INDEX(Universe,MATCH($Z$2,Date_Range,-1),MATCH(AI$3,ETFs,0))),(INDEX(Universe,MATCH($Y$2,Date_Range,-1),MATCH($X36,ETFs,0)):(INDEX(Universe,MATCH($Z$2,Date_Range,-1),MATCH($X36,ETFs,0)))))*VLOOKUP(PortfolioManagement!$X36,ETF_Parameters,Risk)*VLOOKUP(PortfolioManagement!AI$23,ETF_Parameters,Risk)</f>
        <v>2.6722932405443286E-6</v>
      </c>
      <c r="AJ36" s="181">
        <f ca="1">CORREL(INDEX(Universe,MATCH($Y$2,Date_Range,-1),MATCH(AJ$3,ETFs,0)):(INDEX(Universe,MATCH($E$15,Date_Range,-1),MATCH(AJ$3,ETFs,0))),(INDEX(Universe,MATCH($Y$2,Date_Range,-1),MATCH($X16,ETFs,0)):(INDEX(Universe,MATCH($E$15,Date_Range,-1),MATCH($X16,ETFs,0)))))*VLOOKUP(PortfolioManagement!$X36,ETF_Parameters,Risk)*VLOOKUP(PortfolioManagement!AJ$23,ETF_Parameters,Risk)</f>
        <v>2.3129068759832018E-5</v>
      </c>
      <c r="AK36" s="181">
        <f ca="1">CORREL(INDEX(Universe,MATCH($Y$2,Date_Range,-1),MATCH(AK$3,ETFs,0)):(INDEX(Universe,MATCH($Z$2,Date_Range,-1),MATCH(AK$3,ETFs,0))),(INDEX(Universe,MATCH($Y$2,Date_Range,-1),MATCH($X36,ETFs,0)):(INDEX(Universe,MATCH($Z$2,Date_Range,-1),MATCH($X36,ETFs,0)))))*VLOOKUP(PortfolioManagement!$X36,ETF_Parameters,Risk)*VLOOKUP(PortfolioManagement!AK$23,ETF_Parameters,Risk)</f>
        <v>8.604703962176351E-5</v>
      </c>
      <c r="AL36" s="181">
        <f ca="1">CORREL(INDEX(Universe,MATCH($Y$2,Date_Range,-1),MATCH(AL$3,ETFs,0)):(INDEX(Universe,MATCH($Z$2,Date_Range,-1),MATCH(AL$3,ETFs,0))),(INDEX(Universe,MATCH($Y$2,Date_Range,-1),MATCH($X36,ETFs,0)):(INDEX(Universe,MATCH($Z$2,Date_Range,-1),MATCH($X36,ETFs,0)))))*VLOOKUP(PortfolioManagement!$X36,ETF_Parameters,Risk)*VLOOKUP(PortfolioManagement!AL$23,ETF_Parameters,Risk)</f>
        <v>3.001359868073947E-7</v>
      </c>
      <c r="AM36" s="181">
        <f ca="1">CORREL(INDEX(Universe,MATCH($Y$2,Date_Range,-1),MATCH(AM$3,ETFs,0)):(INDEX(Universe,MATCH($Z$2,Date_Range,-1),MATCH(AM$3,ETFs,0))),(INDEX(Universe,MATCH($Y$2,Date_Range,-1),MATCH($X36,ETFs,0)):(INDEX(Universe,MATCH($Z$2,Date_Range,-1),MATCH($X36,ETFs,0)))))*VLOOKUP(PortfolioManagement!$X36,ETF_Parameters,Risk)*VLOOKUP(PortfolioManagement!AM$23,ETF_Parameters,Risk)</f>
        <v>-2.347398211516141E-5</v>
      </c>
      <c r="AN36" s="181">
        <f ca="1">CORREL(INDEX(Universe,MATCH($Y$2,Date_Range,-1),MATCH(AN$3,ETFs,0)):(INDEX(Universe,MATCH($Z$2,Date_Range,-1),MATCH(AN$3,ETFs,0))),(INDEX(Universe,MATCH($Y$2,Date_Range,-1),MATCH($X36,ETFs,0)):(INDEX(Universe,MATCH($Z$2,Date_Range,-1),MATCH($X36,ETFs,0)))))*VLOOKUP(PortfolioManagement!$X36,ETF_Parameters,Risk)*VLOOKUP(PortfolioManagement!AN$23,ETF_Parameters,Risk)</f>
        <v>-1.8039836947295764E-5</v>
      </c>
      <c r="AO36" s="181">
        <f ca="1">CORREL(INDEX(Universe,MATCH($Y$2,Date_Range,-1),MATCH(AO$3,ETFs,0)):(INDEX(Universe,MATCH($Z$2,Date_Range,-1),MATCH(AO$3,ETFs,0))),(INDEX(Universe,MATCH($Y$2,Date_Range,-1),MATCH($X36,ETFs,0)):(INDEX(Universe,MATCH($Z$2,Date_Range,-1),MATCH($X36,ETFs,0)))))*VLOOKUP(PortfolioManagement!$X36,ETF_Parameters,Risk)*VLOOKUP(PortfolioManagement!AO$23,ETF_Parameters,Risk)</f>
        <v>9.8977514316982118E-7</v>
      </c>
      <c r="AP36" s="1"/>
      <c r="AQ36" s="1"/>
      <c r="AR36" s="1"/>
      <c r="AS36" s="1"/>
      <c r="AT36" s="1"/>
      <c r="AU36" s="1"/>
      <c r="AV36" s="1"/>
      <c r="AW36" s="1"/>
      <c r="AX36" s="24" t="s">
        <v>36</v>
      </c>
      <c r="AY36" s="53">
        <f t="shared" si="8"/>
        <v>2.0346984734858707E-2</v>
      </c>
      <c r="AZ36" s="56">
        <v>0</v>
      </c>
      <c r="BA36" s="56">
        <v>0.25</v>
      </c>
      <c r="BB36" s="1"/>
      <c r="BQ36" s="154"/>
      <c r="BR36" s="276"/>
      <c r="BT36" s="77"/>
      <c r="BV36" s="77"/>
    </row>
    <row r="37" spans="1:74">
      <c r="A37" s="1"/>
      <c r="B37" s="1"/>
      <c r="C37" s="1"/>
      <c r="D37" s="1"/>
      <c r="E37" s="1"/>
      <c r="F37" s="1"/>
      <c r="G37" s="1"/>
      <c r="H37" s="1"/>
      <c r="I37" s="1"/>
      <c r="J37" s="1"/>
      <c r="K37" s="1"/>
      <c r="L37" s="1"/>
      <c r="M37" s="1"/>
      <c r="N37" s="1"/>
      <c r="O37" s="1"/>
      <c r="P37" s="1"/>
      <c r="Q37" s="1"/>
      <c r="R37" s="1"/>
      <c r="S37" s="1"/>
      <c r="T37" s="1"/>
      <c r="U37" s="1"/>
      <c r="V37" s="1"/>
      <c r="X37" s="174" t="str">
        <f t="shared" si="7"/>
        <v>VTIP</v>
      </c>
      <c r="Y37" s="181">
        <f ca="1">CORREL(INDEX(Universe,MATCH($Y$2,Date_Range,-1),MATCH(Y$3,ETFs,0)):(INDEX(Universe,MATCH($Z$2,Date_Range,-1),MATCH(Y$3,ETFs,0))),(INDEX(Universe,MATCH($Y$2,Date_Range,-1),MATCH($X37,ETFs,0)):(INDEX(Universe,MATCH($Z$2,Date_Range,-1),MATCH($X37,ETFs,0)))))*VLOOKUP(PortfolioManagement!$X37,ETF_Parameters,Risk)*VLOOKUP(PortfolioManagement!Y$23,ETF_Parameters,Risk)</f>
        <v>4.3935087171813159E-7</v>
      </c>
      <c r="Z37" s="181">
        <f ca="1">CORREL(INDEX(Universe,MATCH($Y$2,Date_Range,-1),MATCH(Z$3,ETFs,0)):(INDEX(Universe,MATCH($Z$2,Date_Range,-1),MATCH(Z$3,ETFs,0))),(INDEX(Universe,MATCH($Y$2,Date_Range,-1),MATCH($X37,ETFs,0)):(INDEX(Universe,MATCH($Z$2,Date_Range,-1),MATCH($X37,ETFs,0)))))*VLOOKUP(PortfolioManagement!$X37,ETF_Parameters,Risk)*VLOOKUP(PortfolioManagement!Z$23,ETF_Parameters,Risk)</f>
        <v>1.0888871452672056E-6</v>
      </c>
      <c r="AA37" s="181">
        <f ca="1">CORREL(INDEX(Universe,MATCH($Y$2,Date_Range,-1),MATCH(AA$3,ETFs,0)):(INDEX(Universe,MATCH($Z$2,Date_Range,-1),MATCH(AA$3,ETFs,0))),(INDEX(Universe,MATCH($Y$2,Date_Range,-1),MATCH($X37,ETFs,0)):(INDEX(Universe,MATCH($Z$2,Date_Range,-1),MATCH($X37,ETFs,0)))))*VLOOKUP(PortfolioManagement!$X37,ETF_Parameters,Risk)*VLOOKUP(PortfolioManagement!AA$23,ETF_Parameters,Risk)</f>
        <v>1.6388558146896414E-6</v>
      </c>
      <c r="AB37" s="181">
        <f ca="1">CORREL(INDEX(Universe,MATCH($Y$2,Date_Range,-1),MATCH(AB$3,ETFs,0)):(INDEX(Universe,MATCH($Z$2,Date_Range,-1),MATCH(AB$3,ETFs,0))),(INDEX(Universe,MATCH($Y$2,Date_Range,-1),MATCH($X37,ETFs,0)):(INDEX(Universe,MATCH($Z$2,Date_Range,-1),MATCH($X37,ETFs,0)))))*VLOOKUP(PortfolioManagement!$X37,ETF_Parameters,Risk)*VLOOKUP(PortfolioManagement!AB$23,ETF_Parameters,Risk)</f>
        <v>1.3627993101830463E-6</v>
      </c>
      <c r="AC37" s="181">
        <f ca="1">CORREL(INDEX(Universe,MATCH($Y$2,Date_Range,-1),MATCH(AC$3,ETFs,0)):(INDEX(Universe,MATCH($Z$2,Date_Range,-1),MATCH(AC$3,ETFs,0))),(INDEX(Universe,MATCH($Y$2,Date_Range,-1),MATCH($X37,ETFs,0)):(INDEX(Universe,MATCH($Z$2,Date_Range,-1),MATCH($X37,ETFs,0)))))*VLOOKUP(PortfolioManagement!$X37,ETF_Parameters,Risk)*VLOOKUP(PortfolioManagement!AC$23,ETF_Parameters,Risk)</f>
        <v>3.270970168354993E-9</v>
      </c>
      <c r="AD37" s="181">
        <f ca="1">CORREL(INDEX(Universe,MATCH($Y$2,Date_Range,-1),MATCH(AD$3,ETFs,0)):(INDEX(Universe,MATCH($Z$2,Date_Range,-1),MATCH(AD$3,ETFs,0))),(INDEX(Universe,MATCH($Y$2,Date_Range,-1),MATCH($X37,ETFs,0)):(INDEX(Universe,MATCH($Z$2,Date_Range,-1),MATCH($X37,ETFs,0)))))*VLOOKUP(PortfolioManagement!$X37,ETF_Parameters,Risk)*VLOOKUP(PortfolioManagement!AD$23,ETF_Parameters,Risk)</f>
        <v>2.1846456267952751E-7</v>
      </c>
      <c r="AE37" s="181">
        <f ca="1">CORREL(INDEX(Universe,MATCH($Y$2,Date_Range,-1),MATCH(AE$3,ETFs,0)):(INDEX(Universe,MATCH($Z$2,Date_Range,-1),MATCH(AE$3,ETFs,0))),(INDEX(Universe,MATCH($Y$2,Date_Range,-1),MATCH($X37,ETFs,0)):(INDEX(Universe,MATCH($Z$2,Date_Range,-1),MATCH($X37,ETFs,0)))))*VLOOKUP(PortfolioManagement!$X37,ETF_Parameters,Risk)*VLOOKUP(PortfolioManagement!AE$23,ETF_Parameters,Risk)</f>
        <v>1.1588339511894661E-9</v>
      </c>
      <c r="AF37" s="181">
        <f ca="1">CORREL(INDEX(Universe,MATCH($Y$2,Date_Range,-1),MATCH(AF$3,ETFs,0)):(INDEX(Universe,MATCH($Z$2,Date_Range,-1),MATCH(AF$3,ETFs,0))),(INDEX(Universe,MATCH($Y$2,Date_Range,-1),MATCH($X37,ETFs,0)):(INDEX(Universe,MATCH($Z$2,Date_Range,-1),MATCH($X37,ETFs,0)))))*VLOOKUP(PortfolioManagement!$X37,ETF_Parameters,Risk)*VLOOKUP(PortfolioManagement!AF$23,ETF_Parameters,Risk)</f>
        <v>5.2926813021105231E-7</v>
      </c>
      <c r="AG37" s="181">
        <f ca="1">CORREL(INDEX(Universe,MATCH($Y$2,Date_Range,-1),MATCH(AG$3,ETFs,0)):(INDEX(Universe,MATCH($Z$2,Date_Range,-1),MATCH(AG$3,ETFs,0))),(INDEX(Universe,MATCH($Y$2,Date_Range,-1),MATCH($X37,ETFs,0)):(INDEX(Universe,MATCH($Z$2,Date_Range,-1),MATCH($X37,ETFs,0)))))*VLOOKUP(PortfolioManagement!$X37,ETF_Parameters,Risk)*VLOOKUP(PortfolioManagement!AG$23,ETF_Parameters,Risk)</f>
        <v>3.9019763931161075E-8</v>
      </c>
      <c r="AH37" s="181">
        <f ca="1">CORREL(INDEX(Universe,MATCH($Y$2,Date_Range,-1),MATCH(AH$3,ETFs,0)):(INDEX(Universe,MATCH($Z$2,Date_Range,-1),MATCH(AH$3,ETFs,0))),(INDEX(Universe,MATCH($Y$2,Date_Range,-1),MATCH($X37,ETFs,0)):(INDEX(Universe,MATCH($Z$2,Date_Range,-1),MATCH($X37,ETFs,0)))))*VLOOKUP(PortfolioManagement!$X37,ETF_Parameters,Risk)*VLOOKUP(PortfolioManagement!AH$23,ETF_Parameters,Risk)</f>
        <v>-3.4221429206957201E-8</v>
      </c>
      <c r="AI37" s="181">
        <f ca="1">CORREL(INDEX(Universe,MATCH($Y$2,Date_Range,-1),MATCH(AI$3,ETFs,0)):(INDEX(Universe,MATCH($Z$2,Date_Range,-1),MATCH(AI$3,ETFs,0))),(INDEX(Universe,MATCH($Y$2,Date_Range,-1),MATCH($X37,ETFs,0)):(INDEX(Universe,MATCH($Z$2,Date_Range,-1),MATCH($X37,ETFs,0)))))*VLOOKUP(PortfolioManagement!$X37,ETF_Parameters,Risk)*VLOOKUP(PortfolioManagement!AI$23,ETF_Parameters,Risk)</f>
        <v>1.4707577859456093E-8</v>
      </c>
      <c r="AJ37" s="181">
        <f ca="1">CORREL(INDEX(Universe,MATCH($Y$2,Date_Range,-1),MATCH(AJ$3,ETFs,0)):(INDEX(Universe,MATCH($E$15,Date_Range,-1),MATCH(AJ$3,ETFs,0))),(INDEX(Universe,MATCH($Y$2,Date_Range,-1),MATCH($X17,ETFs,0)):(INDEX(Universe,MATCH($E$15,Date_Range,-1),MATCH($X17,ETFs,0)))))*VLOOKUP(PortfolioManagement!$X37,ETF_Parameters,Risk)*VLOOKUP(PortfolioManagement!AJ$23,ETF_Parameters,Risk)</f>
        <v>1.9229921013989664E-7</v>
      </c>
      <c r="AK37" s="181">
        <f ca="1">CORREL(INDEX(Universe,MATCH($Y$2,Date_Range,-1),MATCH(AK$3,ETFs,0)):(INDEX(Universe,MATCH($Z$2,Date_Range,-1),MATCH(AK$3,ETFs,0))),(INDEX(Universe,MATCH($Y$2,Date_Range,-1),MATCH($X37,ETFs,0)):(INDEX(Universe,MATCH($Z$2,Date_Range,-1),MATCH($X37,ETFs,0)))))*VLOOKUP(PortfolioManagement!$X37,ETF_Parameters,Risk)*VLOOKUP(PortfolioManagement!AK$23,ETF_Parameters,Risk)</f>
        <v>3.001359868073947E-7</v>
      </c>
      <c r="AL37" s="181">
        <f ca="1">CORREL(INDEX(Universe,MATCH($Y$2,Date_Range,-1),MATCH(AL$3,ETFs,0)):(INDEX(Universe,MATCH($Z$2,Date_Range,-1),MATCH(AL$3,ETFs,0))),(INDEX(Universe,MATCH($Y$2,Date_Range,-1),MATCH($X37,ETFs,0)):(INDEX(Universe,MATCH($Z$2,Date_Range,-1),MATCH($X37,ETFs,0)))))*VLOOKUP(PortfolioManagement!$X37,ETF_Parameters,Risk)*VLOOKUP(PortfolioManagement!AL$23,ETF_Parameters,Risk)</f>
        <v>1.1280984097577422E-7</v>
      </c>
      <c r="AM37" s="181">
        <f ca="1">CORREL(INDEX(Universe,MATCH($Y$2,Date_Range,-1),MATCH(AM$3,ETFs,0)):(INDEX(Universe,MATCH($Z$2,Date_Range,-1),MATCH(AM$3,ETFs,0))),(INDEX(Universe,MATCH($Y$2,Date_Range,-1),MATCH($X37,ETFs,0)):(INDEX(Universe,MATCH($Z$2,Date_Range,-1),MATCH($X37,ETFs,0)))))*VLOOKUP(PortfolioManagement!$X37,ETF_Parameters,Risk)*VLOOKUP(PortfolioManagement!AM$23,ETF_Parameters,Risk)</f>
        <v>1.1923740301096929E-6</v>
      </c>
      <c r="AN37" s="181">
        <f ca="1">CORREL(INDEX(Universe,MATCH($Y$2,Date_Range,-1),MATCH(AN$3,ETFs,0)):(INDEX(Universe,MATCH($Z$2,Date_Range,-1),MATCH(AN$3,ETFs,0))),(INDEX(Universe,MATCH($Y$2,Date_Range,-1),MATCH($X37,ETFs,0)):(INDEX(Universe,MATCH($Z$2,Date_Range,-1),MATCH($X37,ETFs,0)))))*VLOOKUP(PortfolioManagement!$X37,ETF_Parameters,Risk)*VLOOKUP(PortfolioManagement!AN$23,ETF_Parameters,Risk)</f>
        <v>1.9517094983980617E-6</v>
      </c>
      <c r="AO37" s="181">
        <f ca="1">CORREL(INDEX(Universe,MATCH($Y$2,Date_Range,-1),MATCH(AO$3,ETFs,0)):(INDEX(Universe,MATCH($Z$2,Date_Range,-1),MATCH(AO$3,ETFs,0))),(INDEX(Universe,MATCH($Y$2,Date_Range,-1),MATCH($X37,ETFs,0)):(INDEX(Universe,MATCH($Z$2,Date_Range,-1),MATCH($X37,ETFs,0)))))*VLOOKUP(PortfolioManagement!$X37,ETF_Parameters,Risk)*VLOOKUP(PortfolioManagement!AO$23,ETF_Parameters,Risk)</f>
        <v>-2.0986621807019795E-8</v>
      </c>
      <c r="AP37" s="1"/>
      <c r="AQ37" s="1"/>
      <c r="AR37" s="1"/>
      <c r="AS37" s="1"/>
      <c r="AT37" s="1"/>
      <c r="AU37" s="1"/>
      <c r="AV37" s="1"/>
      <c r="AW37" s="1"/>
      <c r="AX37" s="1"/>
      <c r="AY37" s="1"/>
      <c r="AZ37" s="1"/>
      <c r="BA37" s="1"/>
      <c r="BB37" s="1"/>
      <c r="BQ37" s="154"/>
      <c r="BR37" s="276"/>
      <c r="BT37" s="77"/>
      <c r="BV37" s="77"/>
    </row>
    <row r="38" spans="1:74">
      <c r="A38" s="1"/>
      <c r="B38" s="1"/>
      <c r="C38" s="1"/>
      <c r="D38" s="1"/>
      <c r="E38" s="1"/>
      <c r="F38" s="1"/>
      <c r="G38" s="1"/>
      <c r="H38" s="1"/>
      <c r="I38" s="1"/>
      <c r="J38" s="1"/>
      <c r="K38" s="1"/>
      <c r="L38" s="1"/>
      <c r="M38" s="1"/>
      <c r="N38" s="1"/>
      <c r="O38" s="1"/>
      <c r="P38" s="1"/>
      <c r="Q38" s="1"/>
      <c r="R38" s="1"/>
      <c r="S38" s="1"/>
      <c r="T38" s="1"/>
      <c r="U38" s="1"/>
      <c r="V38" s="1"/>
      <c r="X38" s="173" t="str">
        <f t="shared" si="7"/>
        <v>VGLT</v>
      </c>
      <c r="Y38" s="181">
        <f ca="1">CORREL(INDEX(Universe,MATCH($Y$2,Date_Range,-1),MATCH(Y$3,ETFs,0)):(INDEX(Universe,MATCH($Z$2,Date_Range,-1),MATCH(Y$3,ETFs,0))),(INDEX(Universe,MATCH($Y$2,Date_Range,-1),MATCH($X38,ETFs,0)):(INDEX(Universe,MATCH($Z$2,Date_Range,-1),MATCH($X38,ETFs,0)))))*VLOOKUP(PortfolioManagement!$X38,ETF_Parameters,Risk)*VLOOKUP(PortfolioManagement!Y$23,ETF_Parameters,Risk)</f>
        <v>1.7041722992385695E-6</v>
      </c>
      <c r="Z38" s="181">
        <f ca="1">CORREL(INDEX(Universe,MATCH($Y$2,Date_Range,-1),MATCH(Z$3,ETFs,0)):(INDEX(Universe,MATCH($Z$2,Date_Range,-1),MATCH(Z$3,ETFs,0))),(INDEX(Universe,MATCH($Y$2,Date_Range,-1),MATCH($X38,ETFs,0)):(INDEX(Universe,MATCH($Z$2,Date_Range,-1),MATCH($X38,ETFs,0)))))*VLOOKUP(PortfolioManagement!$X38,ETF_Parameters,Risk)*VLOOKUP(PortfolioManagement!Z$23,ETF_Parameters,Risk)</f>
        <v>2.6353128894134325E-5</v>
      </c>
      <c r="AA38" s="181">
        <f ca="1">CORREL(INDEX(Universe,MATCH($Y$2,Date_Range,-1),MATCH(AA$3,ETFs,0)):(INDEX(Universe,MATCH($Z$2,Date_Range,-1),MATCH(AA$3,ETFs,0))),(INDEX(Universe,MATCH($Y$2,Date_Range,-1),MATCH($X38,ETFs,0)):(INDEX(Universe,MATCH($Z$2,Date_Range,-1),MATCH($X38,ETFs,0)))))*VLOOKUP(PortfolioManagement!$X38,ETF_Parameters,Risk)*VLOOKUP(PortfolioManagement!AA$23,ETF_Parameters,Risk)</f>
        <v>5.648243866740777E-5</v>
      </c>
      <c r="AB38" s="181">
        <f ca="1">CORREL(INDEX(Universe,MATCH($Y$2,Date_Range,-1),MATCH(AB$3,ETFs,0)):(INDEX(Universe,MATCH($Z$2,Date_Range,-1),MATCH(AB$3,ETFs,0))),(INDEX(Universe,MATCH($Y$2,Date_Range,-1),MATCH($X38,ETFs,0)):(INDEX(Universe,MATCH($Z$2,Date_Range,-1),MATCH($X38,ETFs,0)))))*VLOOKUP(PortfolioManagement!$X38,ETF_Parameters,Risk)*VLOOKUP(PortfolioManagement!AB$23,ETF_Parameters,Risk)</f>
        <v>5.5611875892234244E-5</v>
      </c>
      <c r="AC38" s="181">
        <f ca="1">CORREL(INDEX(Universe,MATCH($Y$2,Date_Range,-1),MATCH(AC$3,ETFs,0)):(INDEX(Universe,MATCH($Z$2,Date_Range,-1),MATCH(AC$3,ETFs,0))),(INDEX(Universe,MATCH($Y$2,Date_Range,-1),MATCH($X38,ETFs,0)):(INDEX(Universe,MATCH($Z$2,Date_Range,-1),MATCH($X38,ETFs,0)))))*VLOOKUP(PortfolioManagement!$X38,ETF_Parameters,Risk)*VLOOKUP(PortfolioManagement!AC$23,ETF_Parameters,Risk)</f>
        <v>-3.1172689640882323E-5</v>
      </c>
      <c r="AD38" s="181">
        <f ca="1">CORREL(INDEX(Universe,MATCH($Y$2,Date_Range,-1),MATCH(AD$3,ETFs,0)):(INDEX(Universe,MATCH($Z$2,Date_Range,-1),MATCH(AD$3,ETFs,0))),(INDEX(Universe,MATCH($Y$2,Date_Range,-1),MATCH($X38,ETFs,0)):(INDEX(Universe,MATCH($Z$2,Date_Range,-1),MATCH($X38,ETFs,0)))))*VLOOKUP(PortfolioManagement!$X38,ETF_Parameters,Risk)*VLOOKUP(PortfolioManagement!AD$23,ETF_Parameters,Risk)</f>
        <v>-2.6532301189551001E-5</v>
      </c>
      <c r="AE38" s="181">
        <f ca="1">CORREL(INDEX(Universe,MATCH($Y$2,Date_Range,-1),MATCH(AE$3,ETFs,0)):(INDEX(Universe,MATCH($Z$2,Date_Range,-1),MATCH(AE$3,ETFs,0))),(INDEX(Universe,MATCH($Y$2,Date_Range,-1),MATCH($X38,ETFs,0)):(INDEX(Universe,MATCH($Z$2,Date_Range,-1),MATCH($X38,ETFs,0)))))*VLOOKUP(PortfolioManagement!$X38,ETF_Parameters,Risk)*VLOOKUP(PortfolioManagement!AE$23,ETF_Parameters,Risk)</f>
        <v>-1.0333409178446858E-6</v>
      </c>
      <c r="AF38" s="181">
        <f ca="1">CORREL(INDEX(Universe,MATCH($Y$2,Date_Range,-1),MATCH(AF$3,ETFs,0)):(INDEX(Universe,MATCH($Z$2,Date_Range,-1),MATCH(AF$3,ETFs,0))),(INDEX(Universe,MATCH($Y$2,Date_Range,-1),MATCH($X38,ETFs,0)):(INDEX(Universe,MATCH($Z$2,Date_Range,-1),MATCH($X38,ETFs,0)))))*VLOOKUP(PortfolioManagement!$X38,ETF_Parameters,Risk)*VLOOKUP(PortfolioManagement!AF$23,ETF_Parameters,Risk)</f>
        <v>8.5947903380869036E-7</v>
      </c>
      <c r="AG38" s="181">
        <f ca="1">CORREL(INDEX(Universe,MATCH($Y$2,Date_Range,-1),MATCH(AG$3,ETFs,0)):(INDEX(Universe,MATCH($Z$2,Date_Range,-1),MATCH(AG$3,ETFs,0))),(INDEX(Universe,MATCH($Y$2,Date_Range,-1),MATCH($X38,ETFs,0)):(INDEX(Universe,MATCH($Z$2,Date_Range,-1),MATCH($X38,ETFs,0)))))*VLOOKUP(PortfolioManagement!$X38,ETF_Parameters,Risk)*VLOOKUP(PortfolioManagement!AG$23,ETF_Parameters,Risk)</f>
        <v>-2.8254960740677641E-5</v>
      </c>
      <c r="AH38" s="181">
        <f ca="1">CORREL(INDEX(Universe,MATCH($Y$2,Date_Range,-1),MATCH(AH$3,ETFs,0)):(INDEX(Universe,MATCH($Z$2,Date_Range,-1),MATCH(AH$3,ETFs,0))),(INDEX(Universe,MATCH($Y$2,Date_Range,-1),MATCH($X38,ETFs,0)):(INDEX(Universe,MATCH($Z$2,Date_Range,-1),MATCH($X38,ETFs,0)))))*VLOOKUP(PortfolioManagement!$X38,ETF_Parameters,Risk)*VLOOKUP(PortfolioManagement!AH$23,ETF_Parameters,Risk)</f>
        <v>-2.7906245249774868E-5</v>
      </c>
      <c r="AI38" s="181">
        <f ca="1">CORREL(INDEX(Universe,MATCH($Y$2,Date_Range,-1),MATCH(AI$3,ETFs,0)):(INDEX(Universe,MATCH($Z$2,Date_Range,-1),MATCH(AI$3,ETFs,0))),(INDEX(Universe,MATCH($Y$2,Date_Range,-1),MATCH($X38,ETFs,0)):(INDEX(Universe,MATCH($Z$2,Date_Range,-1),MATCH($X38,ETFs,0)))))*VLOOKUP(PortfolioManagement!$X38,ETF_Parameters,Risk)*VLOOKUP(PortfolioManagement!AI$23,ETF_Parameters,Risk)</f>
        <v>-8.6936515555529332E-7</v>
      </c>
      <c r="AJ38" s="181">
        <f ca="1">CORREL(INDEX(Universe,MATCH($Y$2,Date_Range,-1),MATCH(AJ$3,ETFs,0)):(INDEX(Universe,MATCH($E$15,Date_Range,-1),MATCH(AJ$3,ETFs,0))),(INDEX(Universe,MATCH($Y$2,Date_Range,-1),MATCH($X18,ETFs,0)):(INDEX(Universe,MATCH($E$15,Date_Range,-1),MATCH($X18,ETFs,0)))))*VLOOKUP(PortfolioManagement!$X38,ETF_Parameters,Risk)*VLOOKUP(PortfolioManagement!AJ$23,ETF_Parameters,Risk)</f>
        <v>-1.1060875489926045E-5</v>
      </c>
      <c r="AK38" s="181">
        <f ca="1">CORREL(INDEX(Universe,MATCH($Y$2,Date_Range,-1),MATCH(AK$3,ETFs,0)):(INDEX(Universe,MATCH($Z$2,Date_Range,-1),MATCH(AK$3,ETFs,0))),(INDEX(Universe,MATCH($Y$2,Date_Range,-1),MATCH($X38,ETFs,0)):(INDEX(Universe,MATCH($Z$2,Date_Range,-1),MATCH($X38,ETFs,0)))))*VLOOKUP(PortfolioManagement!$X38,ETF_Parameters,Risk)*VLOOKUP(PortfolioManagement!AK$23,ETF_Parameters,Risk)</f>
        <v>-2.347398211516141E-5</v>
      </c>
      <c r="AL38" s="181">
        <f ca="1">CORREL(INDEX(Universe,MATCH($Y$2,Date_Range,-1),MATCH(AL$3,ETFs,0)):(INDEX(Universe,MATCH($Z$2,Date_Range,-1),MATCH(AL$3,ETFs,0))),(INDEX(Universe,MATCH($Y$2,Date_Range,-1),MATCH($X38,ETFs,0)):(INDEX(Universe,MATCH($Z$2,Date_Range,-1),MATCH($X38,ETFs,0)))))*VLOOKUP(PortfolioManagement!$X38,ETF_Parameters,Risk)*VLOOKUP(PortfolioManagement!AL$23,ETF_Parameters,Risk)</f>
        <v>1.1923740301096929E-6</v>
      </c>
      <c r="AM38" s="181">
        <f ca="1">CORREL(INDEX(Universe,MATCH($Y$2,Date_Range,-1),MATCH(AM$3,ETFs,0)):(INDEX(Universe,MATCH($Z$2,Date_Range,-1),MATCH(AM$3,ETFs,0))),(INDEX(Universe,MATCH($Y$2,Date_Range,-1),MATCH($X38,ETFs,0)):(INDEX(Universe,MATCH($Z$2,Date_Range,-1),MATCH($X38,ETFs,0)))))*VLOOKUP(PortfolioManagement!$X38,ETF_Parameters,Risk)*VLOOKUP(PortfolioManagement!AM$23,ETF_Parameters,Risk)</f>
        <v>7.1012562807744653E-5</v>
      </c>
      <c r="AN38" s="181">
        <f ca="1">CORREL(INDEX(Universe,MATCH($Y$2,Date_Range,-1),MATCH(AN$3,ETFs,0)):(INDEX(Universe,MATCH($Z$2,Date_Range,-1),MATCH(AN$3,ETFs,0))),(INDEX(Universe,MATCH($Y$2,Date_Range,-1),MATCH($X38,ETFs,0)):(INDEX(Universe,MATCH($Z$2,Date_Range,-1),MATCH($X38,ETFs,0)))))*VLOOKUP(PortfolioManagement!$X38,ETF_Parameters,Risk)*VLOOKUP(PortfolioManagement!AN$23,ETF_Parameters,Risk)</f>
        <v>6.2948408943317775E-5</v>
      </c>
      <c r="AO38" s="181">
        <f ca="1">CORREL(INDEX(Universe,MATCH($Y$2,Date_Range,-1),MATCH(AO$3,ETFs,0)):(INDEX(Universe,MATCH($Z$2,Date_Range,-1),MATCH(AO$3,ETFs,0))),(INDEX(Universe,MATCH($Y$2,Date_Range,-1),MATCH($X38,ETFs,0)):(INDEX(Universe,MATCH($Z$2,Date_Range,-1),MATCH($X38,ETFs,0)))))*VLOOKUP(PortfolioManagement!$X38,ETF_Parameters,Risk)*VLOOKUP(PortfolioManagement!AO$23,ETF_Parameters,Risk)</f>
        <v>-3.5642919823127395E-7</v>
      </c>
      <c r="AP38" s="1"/>
      <c r="AQ38" s="1"/>
      <c r="AR38" s="1"/>
      <c r="AS38" s="1"/>
      <c r="AT38" s="1"/>
      <c r="AU38" s="1"/>
      <c r="AV38" s="1"/>
      <c r="AW38" s="1"/>
      <c r="AX38" s="1"/>
      <c r="AY38" s="1"/>
      <c r="AZ38" s="1"/>
      <c r="BA38" s="1"/>
      <c r="BB38" s="1"/>
      <c r="BQ38" s="154"/>
      <c r="BR38" s="276"/>
      <c r="BT38" s="77"/>
      <c r="BV38" s="77"/>
    </row>
    <row r="39" spans="1:74">
      <c r="A39" s="1"/>
      <c r="B39" s="1"/>
      <c r="C39" s="1"/>
      <c r="D39" s="1"/>
      <c r="E39" s="1"/>
      <c r="F39" s="1"/>
      <c r="G39" s="1"/>
      <c r="H39" s="1"/>
      <c r="I39" s="1"/>
      <c r="J39" s="1"/>
      <c r="K39" s="1"/>
      <c r="L39" s="1"/>
      <c r="M39" s="1"/>
      <c r="N39" s="1"/>
      <c r="O39" s="1"/>
      <c r="P39" s="1"/>
      <c r="Q39" s="1"/>
      <c r="R39" s="1"/>
      <c r="S39" s="1"/>
      <c r="T39" s="1"/>
      <c r="U39" s="1"/>
      <c r="V39" s="1"/>
      <c r="X39" s="175" t="str">
        <f t="shared" si="7"/>
        <v>ITE</v>
      </c>
      <c r="Y39" s="181">
        <f ca="1">CORREL(INDEX(Universe,MATCH($Y$2,Date_Range,-1),MATCH(Y$3,ETFs,0)):(INDEX(Universe,MATCH($Z$2,Date_Range,-1),MATCH(Y$3,ETFs,0))),(INDEX(Universe,MATCH($Y$2,Date_Range,-1),MATCH($X39,ETFs,0)):(INDEX(Universe,MATCH($Z$2,Date_Range,-1),MATCH($X39,ETFs,0)))))*VLOOKUP(PortfolioManagement!$X39,ETF_Parameters,Risk)*VLOOKUP(PortfolioManagement!Y$23,ETF_Parameters,Risk)</f>
        <v>4.7335443856920141E-6</v>
      </c>
      <c r="Z39" s="181">
        <f ca="1">CORREL(INDEX(Universe,MATCH($Y$2,Date_Range,-1),MATCH(Z$3,ETFs,0)):(INDEX(Universe,MATCH($Z$2,Date_Range,-1),MATCH(Z$3,ETFs,0))),(INDEX(Universe,MATCH($Y$2,Date_Range,-1),MATCH($X39,ETFs,0)):(INDEX(Universe,MATCH($Z$2,Date_Range,-1),MATCH($X39,ETFs,0)))))*VLOOKUP(PortfolioManagement!$X39,ETF_Parameters,Risk)*VLOOKUP(PortfolioManagement!Z$23,ETF_Parameters,Risk)</f>
        <v>3.7711312867933647E-5</v>
      </c>
      <c r="AA39" s="181">
        <f ca="1">CORREL(INDEX(Universe,MATCH($Y$2,Date_Range,-1),MATCH(AA$3,ETFs,0)):(INDEX(Universe,MATCH($Z$2,Date_Range,-1),MATCH(AA$3,ETFs,0))),(INDEX(Universe,MATCH($Y$2,Date_Range,-1),MATCH($X39,ETFs,0)):(INDEX(Universe,MATCH($Z$2,Date_Range,-1),MATCH($X39,ETFs,0)))))*VLOOKUP(PortfolioManagement!$X39,ETF_Parameters,Risk)*VLOOKUP(PortfolioManagement!AA$23,ETF_Parameters,Risk)</f>
        <v>6.5017471616635099E-5</v>
      </c>
      <c r="AB39" s="181">
        <f ca="1">CORREL(INDEX(Universe,MATCH($Y$2,Date_Range,-1),MATCH(AB$3,ETFs,0)):(INDEX(Universe,MATCH($Z$2,Date_Range,-1),MATCH(AB$3,ETFs,0))),(INDEX(Universe,MATCH($Y$2,Date_Range,-1),MATCH($X39,ETFs,0)):(INDEX(Universe,MATCH($Z$2,Date_Range,-1),MATCH($X39,ETFs,0)))))*VLOOKUP(PortfolioManagement!$X39,ETF_Parameters,Risk)*VLOOKUP(PortfolioManagement!AB$23,ETF_Parameters,Risk)</f>
        <v>6.2392112443229717E-5</v>
      </c>
      <c r="AC39" s="181">
        <f ca="1">CORREL(INDEX(Universe,MATCH($Y$2,Date_Range,-1),MATCH(AC$3,ETFs,0)):(INDEX(Universe,MATCH($Z$2,Date_Range,-1),MATCH(AC$3,ETFs,0))),(INDEX(Universe,MATCH($Y$2,Date_Range,-1),MATCH($X39,ETFs,0)):(INDEX(Universe,MATCH($Z$2,Date_Range,-1),MATCH($X39,ETFs,0)))))*VLOOKUP(PortfolioManagement!$X39,ETF_Parameters,Risk)*VLOOKUP(PortfolioManagement!AC$23,ETF_Parameters,Risk)</f>
        <v>-2.964466116223481E-5</v>
      </c>
      <c r="AD39" s="181">
        <f ca="1">CORREL(INDEX(Universe,MATCH($Y$2,Date_Range,-1),MATCH(AD$3,ETFs,0)):(INDEX(Universe,MATCH($Z$2,Date_Range,-1),MATCH(AD$3,ETFs,0))),(INDEX(Universe,MATCH($Y$2,Date_Range,-1),MATCH($X39,ETFs,0)):(INDEX(Universe,MATCH($Z$2,Date_Range,-1),MATCH($X39,ETFs,0)))))*VLOOKUP(PortfolioManagement!$X39,ETF_Parameters,Risk)*VLOOKUP(PortfolioManagement!AD$23,ETF_Parameters,Risk)</f>
        <v>-2.2032169860348408E-5</v>
      </c>
      <c r="AE39" s="181">
        <f ca="1">CORREL(INDEX(Universe,MATCH($Y$2,Date_Range,-1),MATCH(AE$3,ETFs,0)):(INDEX(Universe,MATCH($Z$2,Date_Range,-1),MATCH(AE$3,ETFs,0))),(INDEX(Universe,MATCH($Y$2,Date_Range,-1),MATCH($X39,ETFs,0)):(INDEX(Universe,MATCH($Z$2,Date_Range,-1),MATCH($X39,ETFs,0)))))*VLOOKUP(PortfolioManagement!$X39,ETF_Parameters,Risk)*VLOOKUP(PortfolioManagement!AE$23,ETF_Parameters,Risk)</f>
        <v>-9.5663252710895874E-7</v>
      </c>
      <c r="AF39" s="181">
        <f ca="1">CORREL(INDEX(Universe,MATCH($Y$2,Date_Range,-1),MATCH(AF$3,ETFs,0)):(INDEX(Universe,MATCH($Z$2,Date_Range,-1),MATCH(AF$3,ETFs,0))),(INDEX(Universe,MATCH($Y$2,Date_Range,-1),MATCH($X39,ETFs,0)):(INDEX(Universe,MATCH($Z$2,Date_Range,-1),MATCH($X39,ETFs,0)))))*VLOOKUP(PortfolioManagement!$X39,ETF_Parameters,Risk)*VLOOKUP(PortfolioManagement!AF$23,ETF_Parameters,Risk)</f>
        <v>6.3841990110095491E-6</v>
      </c>
      <c r="AG39" s="181">
        <f ca="1">CORREL(INDEX(Universe,MATCH($Y$2,Date_Range,-1),MATCH(AG$3,ETFs,0)):(INDEX(Universe,MATCH($Z$2,Date_Range,-1),MATCH(AG$3,ETFs,0))),(INDEX(Universe,MATCH($Y$2,Date_Range,-1),MATCH($X39,ETFs,0)):(INDEX(Universe,MATCH($Z$2,Date_Range,-1),MATCH($X39,ETFs,0)))))*VLOOKUP(PortfolioManagement!$X39,ETF_Parameters,Risk)*VLOOKUP(PortfolioManagement!AG$23,ETF_Parameters,Risk)</f>
        <v>-2.7157734603462879E-5</v>
      </c>
      <c r="AH39" s="181">
        <f ca="1">CORREL(INDEX(Universe,MATCH($Y$2,Date_Range,-1),MATCH(AH$3,ETFs,0)):(INDEX(Universe,MATCH($Z$2,Date_Range,-1),MATCH(AH$3,ETFs,0))),(INDEX(Universe,MATCH($Y$2,Date_Range,-1),MATCH($X39,ETFs,0)):(INDEX(Universe,MATCH($Z$2,Date_Range,-1),MATCH($X39,ETFs,0)))))*VLOOKUP(PortfolioManagement!$X39,ETF_Parameters,Risk)*VLOOKUP(PortfolioManagement!AH$23,ETF_Parameters,Risk)</f>
        <v>-2.6880257610899609E-5</v>
      </c>
      <c r="AI39" s="181">
        <f ca="1">CORREL(INDEX(Universe,MATCH($Y$2,Date_Range,-1),MATCH(AI$3,ETFs,0)):(INDEX(Universe,MATCH($Z$2,Date_Range,-1),MATCH(AI$3,ETFs,0))),(INDEX(Universe,MATCH($Y$2,Date_Range,-1),MATCH($X39,ETFs,0)):(INDEX(Universe,MATCH($Z$2,Date_Range,-1),MATCH($X39,ETFs,0)))))*VLOOKUP(PortfolioManagement!$X39,ETF_Parameters,Risk)*VLOOKUP(PortfolioManagement!AI$23,ETF_Parameters,Risk)</f>
        <v>-5.9712463805847691E-7</v>
      </c>
      <c r="AJ39" s="181">
        <f ca="1">CORREL(INDEX(Universe,MATCH($Y$2,Date_Range,-1),MATCH(AJ$3,ETFs,0)):(INDEX(Universe,MATCH($E$15,Date_Range,-1),MATCH(AJ$3,ETFs,0))),(INDEX(Universe,MATCH($Y$2,Date_Range,-1),MATCH($X19,ETFs,0)):(INDEX(Universe,MATCH($E$15,Date_Range,-1),MATCH($X19,ETFs,0)))))*VLOOKUP(PortfolioManagement!$X39,ETF_Parameters,Risk)*VLOOKUP(PortfolioManagement!AJ$23,ETF_Parameters,Risk)</f>
        <v>-9.532282086408085E-6</v>
      </c>
      <c r="AK39" s="181">
        <f ca="1">CORREL(INDEX(Universe,MATCH($Y$2,Date_Range,-1),MATCH(AK$3,ETFs,0)):(INDEX(Universe,MATCH($Z$2,Date_Range,-1),MATCH(AK$3,ETFs,0))),(INDEX(Universe,MATCH($Y$2,Date_Range,-1),MATCH($X39,ETFs,0)):(INDEX(Universe,MATCH($Z$2,Date_Range,-1),MATCH($X39,ETFs,0)))))*VLOOKUP(PortfolioManagement!$X39,ETF_Parameters,Risk)*VLOOKUP(PortfolioManagement!AK$23,ETF_Parameters,Risk)</f>
        <v>-1.8039836947295764E-5</v>
      </c>
      <c r="AL39" s="181">
        <f ca="1">CORREL(INDEX(Universe,MATCH($Y$2,Date_Range,-1),MATCH(AL$3,ETFs,0)):(INDEX(Universe,MATCH($Z$2,Date_Range,-1),MATCH(AL$3,ETFs,0))),(INDEX(Universe,MATCH($Y$2,Date_Range,-1),MATCH($X39,ETFs,0)):(INDEX(Universe,MATCH($Z$2,Date_Range,-1),MATCH($X39,ETFs,0)))))*VLOOKUP(PortfolioManagement!$X39,ETF_Parameters,Risk)*VLOOKUP(PortfolioManagement!AL$23,ETF_Parameters,Risk)</f>
        <v>1.9517094983980617E-6</v>
      </c>
      <c r="AM39" s="181">
        <f ca="1">CORREL(INDEX(Universe,MATCH($Y$2,Date_Range,-1),MATCH(AM$3,ETFs,0)):(INDEX(Universe,MATCH($Z$2,Date_Range,-1),MATCH(AM$3,ETFs,0))),(INDEX(Universe,MATCH($Y$2,Date_Range,-1),MATCH($X39,ETFs,0)):(INDEX(Universe,MATCH($Z$2,Date_Range,-1),MATCH($X39,ETFs,0)))))*VLOOKUP(PortfolioManagement!$X39,ETF_Parameters,Risk)*VLOOKUP(PortfolioManagement!AM$23,ETF_Parameters,Risk)</f>
        <v>6.2948408943317775E-5</v>
      </c>
      <c r="AN39" s="181">
        <f ca="1">CORREL(INDEX(Universe,MATCH($Y$2,Date_Range,-1),MATCH(AN$3,ETFs,0)):(INDEX(Universe,MATCH($Z$2,Date_Range,-1),MATCH(AN$3,ETFs,0))),(INDEX(Universe,MATCH($Y$2,Date_Range,-1),MATCH($X39,ETFs,0)):(INDEX(Universe,MATCH($Z$2,Date_Range,-1),MATCH($X39,ETFs,0)))))*VLOOKUP(PortfolioManagement!$X39,ETF_Parameters,Risk)*VLOOKUP(PortfolioManagement!AN$23,ETF_Parameters,Risk)</f>
        <v>9.927386002862916E-5</v>
      </c>
      <c r="AO39" s="181">
        <f ca="1">CORREL(INDEX(Universe,MATCH($Y$2,Date_Range,-1),MATCH(AO$3,ETFs,0)):(INDEX(Universe,MATCH($Z$2,Date_Range,-1),MATCH(AO$3,ETFs,0))),(INDEX(Universe,MATCH($Y$2,Date_Range,-1),MATCH($X39,ETFs,0)):(INDEX(Universe,MATCH($Z$2,Date_Range,-1),MATCH($X39,ETFs,0)))))*VLOOKUP(PortfolioManagement!$X39,ETF_Parameters,Risk)*VLOOKUP(PortfolioManagement!AO$23,ETF_Parameters,Risk)</f>
        <v>3.974821573468725E-6</v>
      </c>
      <c r="AP39" s="17"/>
      <c r="AQ39" s="1"/>
      <c r="AR39" s="1"/>
      <c r="AS39" s="1"/>
      <c r="AT39" s="1"/>
      <c r="AU39" s="1"/>
      <c r="AV39" s="1"/>
      <c r="AW39" s="1"/>
      <c r="AX39" s="1"/>
      <c r="AY39" s="1"/>
      <c r="AZ39" s="1"/>
      <c r="BA39" s="1"/>
      <c r="BB39" s="1"/>
      <c r="BQ39" s="154"/>
      <c r="BR39" s="276"/>
      <c r="BT39" s="77"/>
      <c r="BV39" s="77"/>
    </row>
    <row r="40" spans="1:74">
      <c r="A40" s="33"/>
      <c r="B40" s="35"/>
      <c r="C40" s="35"/>
      <c r="D40" s="36"/>
      <c r="E40" s="187"/>
      <c r="F40" s="37"/>
      <c r="G40" s="1"/>
      <c r="H40" s="190"/>
      <c r="I40" s="190"/>
      <c r="J40" s="190"/>
      <c r="K40" s="190"/>
      <c r="L40" s="36"/>
      <c r="M40" s="38"/>
      <c r="N40" s="39"/>
      <c r="O40" s="93"/>
      <c r="P40" s="93"/>
      <c r="Q40" s="1"/>
      <c r="R40" s="1"/>
      <c r="S40" s="1"/>
      <c r="T40" s="1"/>
      <c r="U40" s="1"/>
      <c r="V40" s="1"/>
      <c r="X40" s="175" t="str">
        <f t="shared" si="7"/>
        <v>MINT</v>
      </c>
      <c r="Y40" s="181">
        <f ca="1">CORREL(INDEX(Universe,MATCH($Y$2,Date_Range,-1),MATCH(Y$3,ETFs,0)):(INDEX(Universe,MATCH($Z$2,Date_Range,-1),MATCH(Y$3,ETFs,0))),(INDEX(Universe,MATCH($Y$2,Date_Range,-1),MATCH($X40,ETFs,0)):(INDEX(Universe,MATCH($Z$2,Date_Range,-1),MATCH($X40,ETFs,0)))))*VLOOKUP(PortfolioManagement!$X40,ETF_Parameters,Risk)*VLOOKUP(PortfolioManagement!Y$23,ETF_Parameters,Risk)</f>
        <v>1.0226819071757975E-6</v>
      </c>
      <c r="Z40" s="181">
        <f ca="1">CORREL(INDEX(Universe,MATCH($Y$2,Date_Range,-1),MATCH(Z$3,ETFs,0)):(INDEX(Universe,MATCH($Z$2,Date_Range,-1),MATCH(Z$3,ETFs,0))),(INDEX(Universe,MATCH($Y$2,Date_Range,-1),MATCH($X40,ETFs,0)):(INDEX(Universe,MATCH($Z$2,Date_Range,-1),MATCH($X40,ETFs,0)))))*VLOOKUP(PortfolioManagement!$X40,ETF_Parameters,Risk)*VLOOKUP(PortfolioManagement!Z$23,ETF_Parameters,Risk)</f>
        <v>-2.8404416314180305E-6</v>
      </c>
      <c r="AA40" s="181">
        <f ca="1">CORREL(INDEX(Universe,MATCH($Y$2,Date_Range,-1),MATCH(AA$3,ETFs,0)):(INDEX(Universe,MATCH($Z$2,Date_Range,-1),MATCH(AA$3,ETFs,0))),(INDEX(Universe,MATCH($Y$2,Date_Range,-1),MATCH($X40,ETFs,0)):(INDEX(Universe,MATCH($Z$2,Date_Range,-1),MATCH($X40,ETFs,0)))))*VLOOKUP(PortfolioManagement!$X40,ETF_Parameters,Risk)*VLOOKUP(PortfolioManagement!AA$23,ETF_Parameters,Risk)</f>
        <v>4.9309358802699824E-7</v>
      </c>
      <c r="AB40" s="181">
        <f ca="1">CORREL(INDEX(Universe,MATCH($Y$2,Date_Range,-1),MATCH(AB$3,ETFs,0)):(INDEX(Universe,MATCH($Z$2,Date_Range,-1),MATCH(AB$3,ETFs,0))),(INDEX(Universe,MATCH($Y$2,Date_Range,-1),MATCH($X40,ETFs,0)):(INDEX(Universe,MATCH($Z$2,Date_Range,-1),MATCH($X40,ETFs,0)))))*VLOOKUP(PortfolioManagement!$X40,ETF_Parameters,Risk)*VLOOKUP(PortfolioManagement!AB$23,ETF_Parameters,Risk)</f>
        <v>-2.805439360625351E-7</v>
      </c>
      <c r="AC40" s="181">
        <f ca="1">CORREL(INDEX(Universe,MATCH($Y$2,Date_Range,-1),MATCH(AC$3,ETFs,0)):(INDEX(Universe,MATCH($Z$2,Date_Range,-1),MATCH(AC$3,ETFs,0))),(INDEX(Universe,MATCH($Y$2,Date_Range,-1),MATCH($X40,ETFs,0)):(INDEX(Universe,MATCH($Z$2,Date_Range,-1),MATCH($X40,ETFs,0)))))*VLOOKUP(PortfolioManagement!$X40,ETF_Parameters,Risk)*VLOOKUP(PortfolioManagement!AC$23,ETF_Parameters,Risk)</f>
        <v>2.4797108233924661E-6</v>
      </c>
      <c r="AD40" s="181">
        <f ca="1">CORREL(INDEX(Universe,MATCH($Y$2,Date_Range,-1),MATCH(AD$3,ETFs,0)):(INDEX(Universe,MATCH($Z$2,Date_Range,-1),MATCH(AD$3,ETFs,0))),(INDEX(Universe,MATCH($Y$2,Date_Range,-1),MATCH($X40,ETFs,0)):(INDEX(Universe,MATCH($Z$2,Date_Range,-1),MATCH($X40,ETFs,0)))))*VLOOKUP(PortfolioManagement!$X40,ETF_Parameters,Risk)*VLOOKUP(PortfolioManagement!AD$23,ETF_Parameters,Risk)</f>
        <v>-2.7055964493713372E-6</v>
      </c>
      <c r="AE40" s="181">
        <f ca="1">CORREL(INDEX(Universe,MATCH($Y$2,Date_Range,-1),MATCH(AE$3,ETFs,0)):(INDEX(Universe,MATCH($Z$2,Date_Range,-1),MATCH(AE$3,ETFs,0))),(INDEX(Universe,MATCH($Y$2,Date_Range,-1),MATCH($X40,ETFs,0)):(INDEX(Universe,MATCH($Z$2,Date_Range,-1),MATCH($X40,ETFs,0)))))*VLOOKUP(PortfolioManagement!$X40,ETF_Parameters,Risk)*VLOOKUP(PortfolioManagement!AE$23,ETF_Parameters,Risk)</f>
        <v>-1.6173756015196643E-8</v>
      </c>
      <c r="AF40" s="181">
        <f ca="1">CORREL(INDEX(Universe,MATCH($Y$2,Date_Range,-1),MATCH(AF$3,ETFs,0)):(INDEX(Universe,MATCH($Z$2,Date_Range,-1),MATCH(AF$3,ETFs,0))),(INDEX(Universe,MATCH($Y$2,Date_Range,-1),MATCH($X40,ETFs,0)):(INDEX(Universe,MATCH($Z$2,Date_Range,-1),MATCH($X40,ETFs,0)))))*VLOOKUP(PortfolioManagement!$X40,ETF_Parameters,Risk)*VLOOKUP(PortfolioManagement!AF$23,ETF_Parameters,Risk)</f>
        <v>2.3731904214159938E-6</v>
      </c>
      <c r="AG40" s="181">
        <f ca="1">CORREL(INDEX(Universe,MATCH($Y$2,Date_Range,-1),MATCH(AG$3,ETFs,0)):(INDEX(Universe,MATCH($Z$2,Date_Range,-1),MATCH(AG$3,ETFs,0))),(INDEX(Universe,MATCH($Y$2,Date_Range,-1),MATCH($X40,ETFs,0)):(INDEX(Universe,MATCH($Z$2,Date_Range,-1),MATCH($X40,ETFs,0)))))*VLOOKUP(PortfolioManagement!$X40,ETF_Parameters,Risk)*VLOOKUP(PortfolioManagement!AG$23,ETF_Parameters,Risk)</f>
        <v>1.8698452160604326E-6</v>
      </c>
      <c r="AH40" s="181">
        <f ca="1">CORREL(INDEX(Universe,MATCH($Y$2,Date_Range,-1),MATCH(AH$3,ETFs,0)):(INDEX(Universe,MATCH($Z$2,Date_Range,-1),MATCH(AH$3,ETFs,0))),(INDEX(Universe,MATCH($Y$2,Date_Range,-1),MATCH($X40,ETFs,0)):(INDEX(Universe,MATCH($Z$2,Date_Range,-1),MATCH($X40,ETFs,0)))))*VLOOKUP(PortfolioManagement!$X40,ETF_Parameters,Risk)*VLOOKUP(PortfolioManagement!AH$23,ETF_Parameters,Risk)</f>
        <v>8.2704907258382562E-7</v>
      </c>
      <c r="AI40" s="181">
        <f ca="1">CORREL(INDEX(Universe,MATCH($Y$2,Date_Range,-1),MATCH(AI$3,ETFs,0)):(INDEX(Universe,MATCH($Z$2,Date_Range,-1),MATCH(AI$3,ETFs,0))),(INDEX(Universe,MATCH($Y$2,Date_Range,-1),MATCH($X40,ETFs,0)):(INDEX(Universe,MATCH($Z$2,Date_Range,-1),MATCH($X40,ETFs,0)))))*VLOOKUP(PortfolioManagement!$X40,ETF_Parameters,Risk)*VLOOKUP(PortfolioManagement!AI$23,ETF_Parameters,Risk)</f>
        <v>-1.895510089409683E-8</v>
      </c>
      <c r="AJ40" s="181">
        <f ca="1">CORREL(INDEX(Universe,MATCH($Y$2,Date_Range,-1),MATCH(AJ$3,ETFs,0)):(INDEX(Universe,MATCH($E$15,Date_Range,-1),MATCH(AJ$3,ETFs,0))),(INDEX(Universe,MATCH($Y$2,Date_Range,-1),MATCH($X20,ETFs,0)):(INDEX(Universe,MATCH($E$15,Date_Range,-1),MATCH($X20,ETFs,0)))))*VLOOKUP(PortfolioManagement!$X40,ETF_Parameters,Risk)*VLOOKUP(PortfolioManagement!AJ$23,ETF_Parameters,Risk)</f>
        <v>-6.0526192992652468E-7</v>
      </c>
      <c r="AK40" s="181">
        <f ca="1">CORREL(INDEX(Universe,MATCH($Y$2,Date_Range,-1),MATCH(AK$3,ETFs,0)):(INDEX(Universe,MATCH($Z$2,Date_Range,-1),MATCH(AK$3,ETFs,0))),(INDEX(Universe,MATCH($Y$2,Date_Range,-1),MATCH($X40,ETFs,0)):(INDEX(Universe,MATCH($Z$2,Date_Range,-1),MATCH($X40,ETFs,0)))))*VLOOKUP(PortfolioManagement!$X40,ETF_Parameters,Risk)*VLOOKUP(PortfolioManagement!AK$23,ETF_Parameters,Risk)</f>
        <v>9.8977514316982118E-7</v>
      </c>
      <c r="AL40" s="181">
        <f ca="1">CORREL(INDEX(Universe,MATCH($Y$2,Date_Range,-1),MATCH(AL$3,ETFs,0)):(INDEX(Universe,MATCH($Z$2,Date_Range,-1),MATCH(AL$3,ETFs,0))),(INDEX(Universe,MATCH($Y$2,Date_Range,-1),MATCH($X40,ETFs,0)):(INDEX(Universe,MATCH($Z$2,Date_Range,-1),MATCH($X40,ETFs,0)))))*VLOOKUP(PortfolioManagement!$X40,ETF_Parameters,Risk)*VLOOKUP(PortfolioManagement!AL$23,ETF_Parameters,Risk)</f>
        <v>-2.0986621807019795E-8</v>
      </c>
      <c r="AM40" s="181">
        <f ca="1">CORREL(INDEX(Universe,MATCH($Y$2,Date_Range,-1),MATCH(AM$3,ETFs,0)):(INDEX(Universe,MATCH($Z$2,Date_Range,-1),MATCH(AM$3,ETFs,0))),(INDEX(Universe,MATCH($Y$2,Date_Range,-1),MATCH($X40,ETFs,0)):(INDEX(Universe,MATCH($Z$2,Date_Range,-1),MATCH($X40,ETFs,0)))))*VLOOKUP(PortfolioManagement!$X40,ETF_Parameters,Risk)*VLOOKUP(PortfolioManagement!AM$23,ETF_Parameters,Risk)</f>
        <v>-3.5642919823127395E-7</v>
      </c>
      <c r="AN40" s="181">
        <f ca="1">CORREL(INDEX(Universe,MATCH($Y$2,Date_Range,-1),MATCH(AN$3,ETFs,0)):(INDEX(Universe,MATCH($Z$2,Date_Range,-1),MATCH(AN$3,ETFs,0))),(INDEX(Universe,MATCH($Y$2,Date_Range,-1),MATCH($X40,ETFs,0)):(INDEX(Universe,MATCH($Z$2,Date_Range,-1),MATCH($X40,ETFs,0)))))*VLOOKUP(PortfolioManagement!$X40,ETF_Parameters,Risk)*VLOOKUP(PortfolioManagement!AN$23,ETF_Parameters,Risk)</f>
        <v>3.974821573468725E-6</v>
      </c>
      <c r="AO40" s="181">
        <f ca="1">CORREL(INDEX(Universe,MATCH($Y$2,Date_Range,-1),MATCH(AO$3,ETFs,0)):(INDEX(Universe,MATCH($Z$2,Date_Range,-1),MATCH(AO$3,ETFs,0))),(INDEX(Universe,MATCH($Y$2,Date_Range,-1),MATCH($X40,ETFs,0)):(INDEX(Universe,MATCH($Z$2,Date_Range,-1),MATCH($X40,ETFs,0)))))*VLOOKUP(PortfolioManagement!$X40,ETF_Parameters,Risk)*VLOOKUP(PortfolioManagement!AO$23,ETF_Parameters,Risk)</f>
        <v>9.9273860028629174E-5</v>
      </c>
      <c r="AP40" s="1"/>
      <c r="AQ40" s="1"/>
      <c r="AR40" s="1"/>
      <c r="AS40" s="1"/>
      <c r="AT40" s="1"/>
      <c r="AU40" s="1"/>
      <c r="AV40" s="1"/>
      <c r="AW40" s="1"/>
      <c r="AX40" s="1"/>
      <c r="AY40" s="1"/>
      <c r="AZ40" s="1"/>
      <c r="BA40" s="1"/>
      <c r="BB40" s="1"/>
      <c r="BQ40" s="154"/>
      <c r="BR40" s="276"/>
      <c r="BU40" s="77"/>
    </row>
    <row r="41" spans="1:74">
      <c r="A41" s="1"/>
      <c r="B41" s="1"/>
      <c r="C41" s="1"/>
      <c r="D41" s="1"/>
      <c r="E41" s="1"/>
      <c r="F41" s="1"/>
      <c r="G41" s="1"/>
      <c r="H41" s="1"/>
      <c r="I41" s="1"/>
      <c r="J41" s="1"/>
      <c r="K41" s="1"/>
      <c r="L41" s="1"/>
      <c r="M41" s="1"/>
      <c r="N41" s="1"/>
      <c r="O41" s="1"/>
      <c r="P41" s="1"/>
      <c r="Q41" s="1"/>
      <c r="R41" s="1"/>
      <c r="S41" s="1"/>
      <c r="T41" s="1"/>
      <c r="U41" s="1"/>
      <c r="V41" s="1"/>
      <c r="X41" s="24"/>
      <c r="Y41" s="17"/>
      <c r="Z41" s="17"/>
      <c r="AA41" s="17"/>
      <c r="AB41" s="17"/>
      <c r="AC41" s="17"/>
      <c r="AD41" s="17"/>
      <c r="AE41" s="17"/>
      <c r="AF41" s="17"/>
      <c r="AG41" s="17"/>
      <c r="AH41" s="17"/>
      <c r="AI41" s="17"/>
      <c r="AJ41" s="17"/>
      <c r="AK41" s="17"/>
      <c r="AL41" s="17"/>
      <c r="AM41" s="17"/>
      <c r="AN41" s="17"/>
      <c r="AO41" s="203"/>
      <c r="AP41" s="1"/>
      <c r="AQ41" s="1"/>
      <c r="AR41" s="1"/>
      <c r="AS41" s="1"/>
      <c r="AT41" s="1"/>
      <c r="AU41" s="1"/>
      <c r="AV41" s="1"/>
      <c r="AW41" s="1"/>
      <c r="AX41" s="1"/>
      <c r="AY41" s="1"/>
      <c r="AZ41" s="1"/>
      <c r="BA41" s="1"/>
      <c r="BB41" s="1"/>
      <c r="BQ41" s="154"/>
      <c r="BR41" s="276"/>
      <c r="BU41" s="77"/>
    </row>
    <row r="42" spans="1:74">
      <c r="A42" s="1"/>
      <c r="B42" s="1"/>
      <c r="C42" s="1"/>
      <c r="D42" s="1"/>
      <c r="E42" s="1"/>
      <c r="F42" s="1"/>
      <c r="G42" s="1"/>
      <c r="H42" s="1"/>
      <c r="I42" s="1"/>
      <c r="J42" s="1"/>
      <c r="K42" s="1"/>
      <c r="L42" s="1"/>
      <c r="M42" s="1"/>
      <c r="N42" s="1"/>
      <c r="O42" s="1"/>
      <c r="P42" s="1"/>
      <c r="Q42" s="1"/>
      <c r="R42" s="1"/>
      <c r="S42" s="1"/>
      <c r="T42" s="1"/>
      <c r="U42" s="1"/>
      <c r="V42" s="1"/>
      <c r="X42" s="284" t="s">
        <v>92</v>
      </c>
      <c r="Y42" s="284"/>
      <c r="Z42" s="284"/>
      <c r="AA42" s="284"/>
      <c r="AB42" s="284"/>
      <c r="AC42" s="284"/>
      <c r="AD42" s="284"/>
      <c r="AE42" s="284"/>
      <c r="AF42" s="284"/>
      <c r="AG42" s="284"/>
      <c r="AH42" s="284"/>
      <c r="AI42" s="284"/>
      <c r="AJ42" s="284"/>
      <c r="AK42" s="284"/>
      <c r="AL42" s="284"/>
      <c r="AM42" s="284"/>
      <c r="AN42" s="284"/>
      <c r="AO42" s="272"/>
      <c r="AP42" s="72"/>
      <c r="AQ42" s="1"/>
      <c r="AR42" s="1"/>
      <c r="AS42" s="1"/>
      <c r="AT42" s="1"/>
      <c r="AU42" s="1"/>
      <c r="AV42" s="1"/>
      <c r="AW42" s="1"/>
      <c r="AX42" s="1"/>
      <c r="AY42" s="1"/>
      <c r="AZ42" s="95"/>
      <c r="BA42" s="1"/>
      <c r="BB42" s="1"/>
      <c r="BQ42" s="154"/>
      <c r="BR42" s="276"/>
      <c r="BU42" s="77"/>
    </row>
    <row r="43" spans="1:74">
      <c r="A43" s="1"/>
      <c r="B43" s="1"/>
      <c r="C43" s="1"/>
      <c r="D43" s="1"/>
      <c r="E43" s="1"/>
      <c r="F43" s="1"/>
      <c r="G43" s="1"/>
      <c r="H43" s="1"/>
      <c r="I43" s="1"/>
      <c r="J43" s="1"/>
      <c r="K43" s="1"/>
      <c r="L43" s="1"/>
      <c r="M43" s="1"/>
      <c r="N43" s="1"/>
      <c r="O43" s="1"/>
      <c r="P43" s="1"/>
      <c r="Q43" s="1"/>
      <c r="R43" s="1"/>
      <c r="S43" s="1"/>
      <c r="T43" s="1"/>
      <c r="U43" s="1"/>
      <c r="V43" s="1"/>
      <c r="X43" s="30" t="s">
        <v>123</v>
      </c>
      <c r="Y43" s="30" t="str">
        <f t="shared" ref="Y43:AO43" si="9">Y23</f>
        <v>EMB</v>
      </c>
      <c r="Z43" s="30" t="str">
        <f t="shared" si="9"/>
        <v>IAU</v>
      </c>
      <c r="AA43" s="30" t="str">
        <f t="shared" si="9"/>
        <v>VCIT</v>
      </c>
      <c r="AB43" s="30" t="str">
        <f t="shared" si="9"/>
        <v>MUB</v>
      </c>
      <c r="AC43" s="30" t="str">
        <f t="shared" si="9"/>
        <v>SCHA</v>
      </c>
      <c r="AD43" s="30" t="str">
        <f t="shared" si="9"/>
        <v>VEA</v>
      </c>
      <c r="AE43" s="30" t="str">
        <f t="shared" si="9"/>
        <v>VYM</v>
      </c>
      <c r="AF43" s="30" t="str">
        <f t="shared" si="9"/>
        <v>SCHH</v>
      </c>
      <c r="AG43" s="30" t="str">
        <f t="shared" si="9"/>
        <v>SCHM</v>
      </c>
      <c r="AH43" s="30" t="str">
        <f t="shared" si="9"/>
        <v>SCHX</v>
      </c>
      <c r="AI43" s="30" t="str">
        <f t="shared" si="9"/>
        <v>VWO</v>
      </c>
      <c r="AJ43" s="30" t="str">
        <f t="shared" si="9"/>
        <v>FENY</v>
      </c>
      <c r="AK43" s="30" t="str">
        <f t="shared" si="9"/>
        <v>VNQI</v>
      </c>
      <c r="AL43" s="30" t="str">
        <f t="shared" si="9"/>
        <v>VTIP</v>
      </c>
      <c r="AM43" s="30" t="str">
        <f t="shared" si="9"/>
        <v>VGLT</v>
      </c>
      <c r="AN43" s="30" t="str">
        <f t="shared" si="9"/>
        <v>ITE</v>
      </c>
      <c r="AO43" s="30" t="str">
        <f t="shared" si="9"/>
        <v>MINT</v>
      </c>
      <c r="AP43" s="1"/>
      <c r="AQ43" s="1"/>
      <c r="AR43" s="1"/>
      <c r="AS43" s="1"/>
      <c r="AT43" s="1"/>
      <c r="AU43" s="1"/>
      <c r="AV43" s="1"/>
      <c r="AW43" s="1"/>
      <c r="AX43" s="1"/>
      <c r="AY43" s="1"/>
      <c r="AZ43" s="1"/>
      <c r="BA43" s="1"/>
      <c r="BB43" s="1"/>
      <c r="BQ43" s="154"/>
      <c r="BR43" s="276"/>
      <c r="BT43" s="77"/>
      <c r="BV43" s="77"/>
    </row>
    <row r="44" spans="1:74">
      <c r="A44" s="1"/>
      <c r="B44" s="1"/>
      <c r="C44" s="1"/>
      <c r="D44" s="1"/>
      <c r="E44" s="1"/>
      <c r="F44" s="1"/>
      <c r="G44" s="1"/>
      <c r="H44" s="1"/>
      <c r="I44" s="1"/>
      <c r="J44" s="1"/>
      <c r="K44" s="1"/>
      <c r="L44" s="1"/>
      <c r="M44" s="1"/>
      <c r="N44" s="1"/>
      <c r="O44" s="1"/>
      <c r="P44" s="1"/>
      <c r="Q44" s="1"/>
      <c r="R44" s="1"/>
      <c r="S44" s="1"/>
      <c r="T44" s="1"/>
      <c r="U44" s="1"/>
      <c r="V44" s="1"/>
      <c r="X44" s="173" t="str">
        <f t="shared" ref="X44:X60" si="10">X4</f>
        <v>EMB</v>
      </c>
      <c r="Y44" s="181">
        <f t="shared" ref="Y44:AH53" si="11">INDEX($AR$4:$AW$20,MATCH($X44,$AR$4:$AR$20,0),6)*INDEX($AR$4:$AW$20,MATCH(Y$43,$AR$4:$AR$20,0),6)</f>
        <v>4.1399978780057328E-4</v>
      </c>
      <c r="Z44" s="181">
        <f t="shared" si="11"/>
        <v>0</v>
      </c>
      <c r="AA44" s="181">
        <f t="shared" si="11"/>
        <v>0</v>
      </c>
      <c r="AB44" s="181">
        <f t="shared" si="11"/>
        <v>0</v>
      </c>
      <c r="AC44" s="181">
        <f t="shared" si="11"/>
        <v>3.1403489188161714E-3</v>
      </c>
      <c r="AD44" s="181">
        <f t="shared" si="11"/>
        <v>1.0894115072077335E-3</v>
      </c>
      <c r="AE44" s="181">
        <f t="shared" si="11"/>
        <v>5.0867461837146768E-3</v>
      </c>
      <c r="AF44" s="181">
        <f t="shared" si="11"/>
        <v>2.8355904258153394E-3</v>
      </c>
      <c r="AG44" s="181">
        <f t="shared" si="11"/>
        <v>4.5531700570716196E-3</v>
      </c>
      <c r="AH44" s="181">
        <f t="shared" si="11"/>
        <v>0</v>
      </c>
      <c r="AI44" s="181">
        <f t="shared" ref="AI44:AO53" si="12">INDEX($AR$4:$AW$20,MATCH($X44,$AR$4:$AR$20,0),6)*INDEX($AR$4:$AW$20,MATCH(AI$43,$AR$4:$AR$20,0),6)</f>
        <v>5.2473275896696304E-4</v>
      </c>
      <c r="AJ44" s="181">
        <f t="shared" si="12"/>
        <v>0</v>
      </c>
      <c r="AK44" s="181">
        <f t="shared" si="12"/>
        <v>0</v>
      </c>
      <c r="AL44" s="181">
        <f t="shared" si="12"/>
        <v>0</v>
      </c>
      <c r="AM44" s="181">
        <f t="shared" si="12"/>
        <v>2.7029851077522474E-3</v>
      </c>
      <c r="AN44" s="181">
        <f t="shared" si="12"/>
        <v>0</v>
      </c>
      <c r="AO44" s="181">
        <f t="shared" si="12"/>
        <v>0</v>
      </c>
      <c r="AP44" s="1"/>
      <c r="AQ44" s="1"/>
      <c r="AR44" s="1"/>
      <c r="AS44" s="1"/>
      <c r="AT44" s="1"/>
      <c r="AU44" s="1"/>
      <c r="AV44" s="1"/>
      <c r="AW44" s="1"/>
      <c r="AX44" s="1"/>
      <c r="AY44" s="1"/>
      <c r="AZ44" s="1"/>
      <c r="BA44" s="1"/>
      <c r="BB44" s="1"/>
      <c r="BQ44" s="154"/>
      <c r="BR44" s="276"/>
    </row>
    <row r="45" spans="1:74">
      <c r="A45" s="1"/>
      <c r="B45" s="1"/>
      <c r="C45" s="1"/>
      <c r="D45" s="1"/>
      <c r="E45" s="1"/>
      <c r="F45" s="1"/>
      <c r="G45" s="1"/>
      <c r="H45" s="1"/>
      <c r="I45" s="1"/>
      <c r="J45" s="1"/>
      <c r="K45" s="1"/>
      <c r="L45" s="1"/>
      <c r="M45" s="1"/>
      <c r="N45" s="1"/>
      <c r="O45" s="1"/>
      <c r="P45" s="1"/>
      <c r="Q45" s="1"/>
      <c r="R45" s="1"/>
      <c r="S45" s="1"/>
      <c r="T45" s="1"/>
      <c r="U45" s="1"/>
      <c r="V45" s="1"/>
      <c r="X45" s="174" t="str">
        <f t="shared" si="10"/>
        <v>IAU</v>
      </c>
      <c r="Y45" s="181">
        <f t="shared" si="11"/>
        <v>0</v>
      </c>
      <c r="Z45" s="181">
        <f t="shared" si="11"/>
        <v>0</v>
      </c>
      <c r="AA45" s="181">
        <f t="shared" si="11"/>
        <v>0</v>
      </c>
      <c r="AB45" s="181">
        <f t="shared" si="11"/>
        <v>0</v>
      </c>
      <c r="AC45" s="181">
        <f t="shared" si="11"/>
        <v>0</v>
      </c>
      <c r="AD45" s="181">
        <f t="shared" si="11"/>
        <v>0</v>
      </c>
      <c r="AE45" s="181">
        <f t="shared" si="11"/>
        <v>0</v>
      </c>
      <c r="AF45" s="181">
        <f t="shared" si="11"/>
        <v>0</v>
      </c>
      <c r="AG45" s="181">
        <f t="shared" si="11"/>
        <v>0</v>
      </c>
      <c r="AH45" s="181">
        <f t="shared" si="11"/>
        <v>0</v>
      </c>
      <c r="AI45" s="181">
        <f t="shared" si="12"/>
        <v>0</v>
      </c>
      <c r="AJ45" s="181">
        <f t="shared" si="12"/>
        <v>0</v>
      </c>
      <c r="AK45" s="181">
        <f t="shared" si="12"/>
        <v>0</v>
      </c>
      <c r="AL45" s="181">
        <f t="shared" si="12"/>
        <v>0</v>
      </c>
      <c r="AM45" s="181">
        <f t="shared" si="12"/>
        <v>0</v>
      </c>
      <c r="AN45" s="181">
        <f t="shared" si="12"/>
        <v>0</v>
      </c>
      <c r="AO45" s="181">
        <f t="shared" si="12"/>
        <v>0</v>
      </c>
      <c r="AP45" s="1"/>
      <c r="AQ45" s="1"/>
      <c r="AR45" s="1"/>
      <c r="AS45" s="1"/>
      <c r="AT45" s="1"/>
      <c r="AU45" s="1"/>
      <c r="AV45" s="1"/>
      <c r="AW45" s="1"/>
      <c r="AX45" s="1"/>
      <c r="AY45" s="1"/>
      <c r="AZ45" s="1"/>
      <c r="BA45" s="1"/>
      <c r="BB45" s="1"/>
      <c r="BQ45" s="154"/>
      <c r="BR45" s="276"/>
    </row>
    <row r="46" spans="1:74">
      <c r="A46" s="1"/>
      <c r="B46" s="1"/>
      <c r="C46" s="1"/>
      <c r="D46" s="1"/>
      <c r="E46" s="1"/>
      <c r="F46" s="1"/>
      <c r="G46" s="1"/>
      <c r="H46" s="1"/>
      <c r="I46" s="1"/>
      <c r="J46" s="1"/>
      <c r="K46" s="1"/>
      <c r="L46" s="1"/>
      <c r="M46" s="1"/>
      <c r="N46" s="1"/>
      <c r="O46" s="1"/>
      <c r="P46" s="1"/>
      <c r="Q46" s="1"/>
      <c r="R46" s="1"/>
      <c r="S46" s="1"/>
      <c r="T46" s="1"/>
      <c r="U46" s="1"/>
      <c r="V46" s="1"/>
      <c r="X46" s="173" t="str">
        <f t="shared" si="10"/>
        <v>VCIT</v>
      </c>
      <c r="Y46" s="181">
        <f t="shared" si="11"/>
        <v>0</v>
      </c>
      <c r="Z46" s="181">
        <f t="shared" si="11"/>
        <v>0</v>
      </c>
      <c r="AA46" s="181">
        <f t="shared" si="11"/>
        <v>0</v>
      </c>
      <c r="AB46" s="181">
        <f t="shared" si="11"/>
        <v>0</v>
      </c>
      <c r="AC46" s="181">
        <f t="shared" si="11"/>
        <v>0</v>
      </c>
      <c r="AD46" s="181">
        <f t="shared" si="11"/>
        <v>0</v>
      </c>
      <c r="AE46" s="181">
        <f t="shared" si="11"/>
        <v>0</v>
      </c>
      <c r="AF46" s="181">
        <f t="shared" si="11"/>
        <v>0</v>
      </c>
      <c r="AG46" s="181">
        <f t="shared" si="11"/>
        <v>0</v>
      </c>
      <c r="AH46" s="181">
        <f t="shared" si="11"/>
        <v>0</v>
      </c>
      <c r="AI46" s="181">
        <f t="shared" si="12"/>
        <v>0</v>
      </c>
      <c r="AJ46" s="181">
        <f t="shared" si="12"/>
        <v>0</v>
      </c>
      <c r="AK46" s="181">
        <f t="shared" si="12"/>
        <v>0</v>
      </c>
      <c r="AL46" s="181">
        <f t="shared" si="12"/>
        <v>0</v>
      </c>
      <c r="AM46" s="181">
        <f t="shared" si="12"/>
        <v>0</v>
      </c>
      <c r="AN46" s="181">
        <f t="shared" si="12"/>
        <v>0</v>
      </c>
      <c r="AO46" s="181">
        <f t="shared" si="12"/>
        <v>0</v>
      </c>
      <c r="AP46" s="1"/>
      <c r="AQ46" s="1"/>
      <c r="AR46" s="1"/>
      <c r="AS46" s="1"/>
      <c r="AT46" s="1"/>
      <c r="AU46" s="1"/>
      <c r="AV46" s="1"/>
      <c r="AW46" s="1"/>
      <c r="AX46" s="1"/>
      <c r="AY46" s="1"/>
      <c r="AZ46" s="1"/>
      <c r="BA46" s="1"/>
      <c r="BB46" s="1"/>
      <c r="BQ46" s="154"/>
      <c r="BR46" s="276"/>
    </row>
    <row r="47" spans="1:74">
      <c r="A47" s="1"/>
      <c r="B47" s="1"/>
      <c r="C47" s="1"/>
      <c r="D47" s="1"/>
      <c r="E47" s="1"/>
      <c r="F47" s="1"/>
      <c r="G47" s="1"/>
      <c r="H47" s="1"/>
      <c r="I47" s="1"/>
      <c r="J47" s="1"/>
      <c r="K47" s="1"/>
      <c r="L47" s="1"/>
      <c r="M47" s="1"/>
      <c r="N47" s="1"/>
      <c r="O47" s="1"/>
      <c r="P47" s="1"/>
      <c r="Q47" s="1"/>
      <c r="R47" s="1"/>
      <c r="S47" s="1"/>
      <c r="T47" s="1"/>
      <c r="U47" s="1"/>
      <c r="V47" s="1"/>
      <c r="X47" s="174" t="str">
        <f t="shared" si="10"/>
        <v>MUB</v>
      </c>
      <c r="Y47" s="181">
        <f t="shared" si="11"/>
        <v>0</v>
      </c>
      <c r="Z47" s="181">
        <f t="shared" si="11"/>
        <v>0</v>
      </c>
      <c r="AA47" s="181">
        <f t="shared" si="11"/>
        <v>0</v>
      </c>
      <c r="AB47" s="181">
        <f t="shared" si="11"/>
        <v>0</v>
      </c>
      <c r="AC47" s="181">
        <f t="shared" si="11"/>
        <v>0</v>
      </c>
      <c r="AD47" s="181">
        <f t="shared" si="11"/>
        <v>0</v>
      </c>
      <c r="AE47" s="181">
        <f t="shared" si="11"/>
        <v>0</v>
      </c>
      <c r="AF47" s="181">
        <f t="shared" si="11"/>
        <v>0</v>
      </c>
      <c r="AG47" s="181">
        <f t="shared" si="11"/>
        <v>0</v>
      </c>
      <c r="AH47" s="181">
        <f t="shared" si="11"/>
        <v>0</v>
      </c>
      <c r="AI47" s="181">
        <f t="shared" si="12"/>
        <v>0</v>
      </c>
      <c r="AJ47" s="181">
        <f t="shared" si="12"/>
        <v>0</v>
      </c>
      <c r="AK47" s="181">
        <f t="shared" si="12"/>
        <v>0</v>
      </c>
      <c r="AL47" s="181">
        <f t="shared" si="12"/>
        <v>0</v>
      </c>
      <c r="AM47" s="181">
        <f t="shared" si="12"/>
        <v>0</v>
      </c>
      <c r="AN47" s="181">
        <f t="shared" si="12"/>
        <v>0</v>
      </c>
      <c r="AO47" s="181">
        <f t="shared" si="12"/>
        <v>0</v>
      </c>
      <c r="AP47" s="1"/>
      <c r="AQ47" s="1"/>
      <c r="AR47" s="1"/>
      <c r="AS47" s="1"/>
      <c r="AT47" s="1"/>
      <c r="AU47" s="1"/>
      <c r="AV47" s="1"/>
      <c r="AW47" s="1"/>
      <c r="AX47" s="1"/>
      <c r="AY47" s="1"/>
      <c r="AZ47" s="1"/>
      <c r="BA47" s="1"/>
      <c r="BB47" s="1"/>
      <c r="BQ47" s="154"/>
      <c r="BR47" s="276"/>
    </row>
    <row r="48" spans="1:74">
      <c r="A48" s="1"/>
      <c r="B48" s="1"/>
      <c r="C48" s="1"/>
      <c r="D48" s="1"/>
      <c r="E48" s="1"/>
      <c r="F48" s="1"/>
      <c r="G48" s="1"/>
      <c r="H48" s="1"/>
      <c r="I48" s="1"/>
      <c r="J48" s="1"/>
      <c r="K48" s="1"/>
      <c r="L48" s="1"/>
      <c r="M48" s="1"/>
      <c r="N48" s="1"/>
      <c r="O48" s="1"/>
      <c r="P48" s="1"/>
      <c r="Q48" s="1"/>
      <c r="R48" s="1"/>
      <c r="S48" s="1"/>
      <c r="T48" s="1"/>
      <c r="U48" s="1"/>
      <c r="V48" s="1"/>
      <c r="X48" s="173" t="str">
        <f t="shared" si="10"/>
        <v>SCHA</v>
      </c>
      <c r="Y48" s="181">
        <f t="shared" si="11"/>
        <v>3.1403489188161714E-3</v>
      </c>
      <c r="Z48" s="181">
        <f t="shared" si="11"/>
        <v>0</v>
      </c>
      <c r="AA48" s="181">
        <f t="shared" si="11"/>
        <v>0</v>
      </c>
      <c r="AB48" s="181">
        <f t="shared" si="11"/>
        <v>0</v>
      </c>
      <c r="AC48" s="181">
        <f t="shared" si="11"/>
        <v>2.3820764218991326E-2</v>
      </c>
      <c r="AD48" s="181">
        <f t="shared" si="11"/>
        <v>8.2636087013012831E-3</v>
      </c>
      <c r="AE48" s="181">
        <f t="shared" si="11"/>
        <v>3.8584942188462042E-2</v>
      </c>
      <c r="AF48" s="181">
        <f t="shared" si="11"/>
        <v>2.1509052879525072E-2</v>
      </c>
      <c r="AG48" s="181">
        <f t="shared" si="11"/>
        <v>3.4537560373820143E-2</v>
      </c>
      <c r="AH48" s="181">
        <f t="shared" si="11"/>
        <v>0</v>
      </c>
      <c r="AI48" s="181">
        <f t="shared" si="12"/>
        <v>3.9803014418043799E-3</v>
      </c>
      <c r="AJ48" s="181">
        <f t="shared" si="12"/>
        <v>0</v>
      </c>
      <c r="AK48" s="181">
        <f t="shared" si="12"/>
        <v>0</v>
      </c>
      <c r="AL48" s="181">
        <f t="shared" si="12"/>
        <v>0</v>
      </c>
      <c r="AM48" s="181">
        <f t="shared" si="12"/>
        <v>2.0503190124326508E-2</v>
      </c>
      <c r="AN48" s="181">
        <f t="shared" si="12"/>
        <v>0</v>
      </c>
      <c r="AO48" s="181">
        <f t="shared" si="12"/>
        <v>0</v>
      </c>
      <c r="AP48" s="1"/>
      <c r="AQ48" s="1"/>
      <c r="AR48" s="1"/>
      <c r="AS48" s="1"/>
      <c r="AT48" s="1"/>
      <c r="AU48" s="1"/>
      <c r="AV48" s="1"/>
      <c r="AW48" s="1"/>
      <c r="AX48" s="1"/>
      <c r="AY48" s="1"/>
      <c r="AZ48" s="1"/>
      <c r="BA48" s="1"/>
      <c r="BB48" s="1"/>
      <c r="BQ48" s="154"/>
      <c r="BR48" s="276"/>
    </row>
    <row r="49" spans="1:70">
      <c r="A49" s="1"/>
      <c r="B49" s="1"/>
      <c r="C49" s="1"/>
      <c r="D49" s="1"/>
      <c r="E49" s="1"/>
      <c r="F49" s="1"/>
      <c r="G49" s="1"/>
      <c r="H49" s="1"/>
      <c r="I49" s="1"/>
      <c r="J49" s="1"/>
      <c r="K49" s="1"/>
      <c r="L49" s="1"/>
      <c r="M49" s="1"/>
      <c r="N49" s="1"/>
      <c r="O49" s="1"/>
      <c r="P49" s="1"/>
      <c r="Q49" s="1"/>
      <c r="R49" s="1"/>
      <c r="S49" s="1"/>
      <c r="T49" s="1"/>
      <c r="U49" s="1"/>
      <c r="V49" s="1"/>
      <c r="X49" s="174" t="str">
        <f t="shared" si="10"/>
        <v>VEA</v>
      </c>
      <c r="Y49" s="181">
        <f t="shared" si="11"/>
        <v>1.0894115072077335E-3</v>
      </c>
      <c r="Z49" s="181">
        <f t="shared" si="11"/>
        <v>0</v>
      </c>
      <c r="AA49" s="181">
        <f t="shared" si="11"/>
        <v>0</v>
      </c>
      <c r="AB49" s="181">
        <f t="shared" si="11"/>
        <v>0</v>
      </c>
      <c r="AC49" s="181">
        <f t="shared" si="11"/>
        <v>8.2636087013012831E-3</v>
      </c>
      <c r="AD49" s="181">
        <f t="shared" si="11"/>
        <v>2.8667102423934679E-3</v>
      </c>
      <c r="AE49" s="181">
        <f t="shared" si="11"/>
        <v>1.33854170704387E-2</v>
      </c>
      <c r="AF49" s="181">
        <f t="shared" si="11"/>
        <v>7.4616580264996709E-3</v>
      </c>
      <c r="AG49" s="181">
        <f t="shared" si="11"/>
        <v>1.1981348784741205E-2</v>
      </c>
      <c r="AH49" s="181">
        <f t="shared" si="11"/>
        <v>0</v>
      </c>
      <c r="AI49" s="181">
        <f t="shared" si="12"/>
        <v>1.3807975817196302E-3</v>
      </c>
      <c r="AJ49" s="181">
        <f t="shared" si="12"/>
        <v>0</v>
      </c>
      <c r="AK49" s="181">
        <f t="shared" si="12"/>
        <v>0</v>
      </c>
      <c r="AL49" s="181">
        <f t="shared" si="12"/>
        <v>0</v>
      </c>
      <c r="AM49" s="181">
        <f t="shared" si="12"/>
        <v>7.1127163997844849E-3</v>
      </c>
      <c r="AN49" s="181">
        <f t="shared" si="12"/>
        <v>0</v>
      </c>
      <c r="AO49" s="181">
        <f t="shared" si="12"/>
        <v>0</v>
      </c>
      <c r="AP49" s="1"/>
      <c r="AQ49" s="1"/>
      <c r="AR49" s="1"/>
      <c r="AS49" s="1"/>
      <c r="AT49" s="1"/>
      <c r="AU49" s="1"/>
      <c r="AV49" s="1"/>
      <c r="AW49" s="1"/>
      <c r="AX49" s="1"/>
      <c r="AY49" s="1"/>
      <c r="AZ49" s="1"/>
      <c r="BA49" s="1"/>
      <c r="BB49" s="1"/>
      <c r="BQ49" s="154"/>
      <c r="BR49" s="276"/>
    </row>
    <row r="50" spans="1:70">
      <c r="A50" s="1"/>
      <c r="B50" s="1"/>
      <c r="C50" s="1"/>
      <c r="D50" s="1"/>
      <c r="E50" s="1"/>
      <c r="F50" s="1"/>
      <c r="G50" s="1"/>
      <c r="H50" s="1"/>
      <c r="I50" s="1"/>
      <c r="J50" s="1"/>
      <c r="K50" s="1"/>
      <c r="L50" s="1"/>
      <c r="M50" s="1"/>
      <c r="N50" s="1"/>
      <c r="O50" s="1"/>
      <c r="P50" s="1"/>
      <c r="Q50" s="1"/>
      <c r="R50" s="1"/>
      <c r="S50" s="1"/>
      <c r="T50" s="1"/>
      <c r="U50" s="1"/>
      <c r="V50" s="1"/>
      <c r="X50" s="173" t="str">
        <f t="shared" si="10"/>
        <v>VYM</v>
      </c>
      <c r="Y50" s="181">
        <f t="shared" si="11"/>
        <v>5.0867461837146768E-3</v>
      </c>
      <c r="Z50" s="181">
        <f t="shared" si="11"/>
        <v>0</v>
      </c>
      <c r="AA50" s="181">
        <f t="shared" si="11"/>
        <v>0</v>
      </c>
      <c r="AB50" s="181">
        <f t="shared" si="11"/>
        <v>0</v>
      </c>
      <c r="AC50" s="181">
        <f t="shared" si="11"/>
        <v>3.8584942188462042E-2</v>
      </c>
      <c r="AD50" s="181">
        <f t="shared" si="11"/>
        <v>1.33854170704387E-2</v>
      </c>
      <c r="AE50" s="181">
        <f t="shared" si="11"/>
        <v>6.25E-2</v>
      </c>
      <c r="AF50" s="181">
        <f t="shared" si="11"/>
        <v>3.4840425531913959E-2</v>
      </c>
      <c r="AG50" s="181">
        <f t="shared" si="11"/>
        <v>5.5944039330690996E-2</v>
      </c>
      <c r="AH50" s="181">
        <f t="shared" si="11"/>
        <v>0</v>
      </c>
      <c r="AI50" s="181">
        <f t="shared" si="12"/>
        <v>6.4473036890324142E-3</v>
      </c>
      <c r="AJ50" s="181">
        <f t="shared" si="12"/>
        <v>0</v>
      </c>
      <c r="AK50" s="181">
        <f t="shared" si="12"/>
        <v>0</v>
      </c>
      <c r="AL50" s="181">
        <f t="shared" si="12"/>
        <v>0</v>
      </c>
      <c r="AM50" s="181">
        <f t="shared" si="12"/>
        <v>3.3211126156710825E-2</v>
      </c>
      <c r="AN50" s="181">
        <f t="shared" si="12"/>
        <v>0</v>
      </c>
      <c r="AO50" s="181">
        <f t="shared" si="12"/>
        <v>0</v>
      </c>
      <c r="AP50" s="1"/>
      <c r="AQ50" s="1"/>
      <c r="AR50" s="1"/>
      <c r="AS50" s="1"/>
      <c r="AT50" s="1"/>
      <c r="AU50" s="1"/>
      <c r="AV50" s="1"/>
      <c r="AW50" s="1"/>
      <c r="AX50" s="1"/>
      <c r="AY50" s="1"/>
      <c r="AZ50" s="1"/>
      <c r="BA50" s="1"/>
      <c r="BB50" s="1"/>
      <c r="BQ50" s="154"/>
      <c r="BR50" s="276"/>
    </row>
    <row r="51" spans="1:70">
      <c r="A51" s="1"/>
      <c r="B51" s="1"/>
      <c r="C51" s="1"/>
      <c r="D51" s="1"/>
      <c r="E51" s="1"/>
      <c r="F51" s="1"/>
      <c r="G51" s="1"/>
      <c r="H51" s="1"/>
      <c r="I51" s="1"/>
      <c r="J51" s="1"/>
      <c r="K51" s="1"/>
      <c r="L51" s="1"/>
      <c r="M51" s="1"/>
      <c r="N51" s="1"/>
      <c r="O51" s="1"/>
      <c r="P51" s="1"/>
      <c r="Q51" s="1"/>
      <c r="R51" s="1"/>
      <c r="S51" s="1"/>
      <c r="T51" s="1"/>
      <c r="U51" s="1"/>
      <c r="V51" s="1"/>
      <c r="X51" s="174" t="str">
        <f t="shared" si="10"/>
        <v>SCHH</v>
      </c>
      <c r="Y51" s="181">
        <f t="shared" si="11"/>
        <v>2.8355904258153394E-3</v>
      </c>
      <c r="Z51" s="181">
        <f t="shared" si="11"/>
        <v>0</v>
      </c>
      <c r="AA51" s="181">
        <f t="shared" si="11"/>
        <v>0</v>
      </c>
      <c r="AB51" s="181">
        <f t="shared" si="11"/>
        <v>0</v>
      </c>
      <c r="AC51" s="181">
        <f t="shared" si="11"/>
        <v>2.1509052879525072E-2</v>
      </c>
      <c r="AD51" s="181">
        <f t="shared" si="11"/>
        <v>7.4616580264996709E-3</v>
      </c>
      <c r="AE51" s="181">
        <f t="shared" si="11"/>
        <v>3.4840425531913959E-2</v>
      </c>
      <c r="AF51" s="181">
        <f t="shared" si="11"/>
        <v>1.9421684019917472E-2</v>
      </c>
      <c r="AG51" s="181">
        <f t="shared" si="11"/>
        <v>3.1185826180086484E-2</v>
      </c>
      <c r="AH51" s="181">
        <f t="shared" si="11"/>
        <v>0</v>
      </c>
      <c r="AI51" s="181">
        <f t="shared" si="12"/>
        <v>3.5940288649498877E-3</v>
      </c>
      <c r="AJ51" s="181">
        <f t="shared" si="12"/>
        <v>0</v>
      </c>
      <c r="AK51" s="181">
        <f t="shared" si="12"/>
        <v>0</v>
      </c>
      <c r="AL51" s="181">
        <f t="shared" si="12"/>
        <v>0</v>
      </c>
      <c r="AM51" s="181">
        <f t="shared" si="12"/>
        <v>1.8513436283102133E-2</v>
      </c>
      <c r="AN51" s="181">
        <f t="shared" si="12"/>
        <v>0</v>
      </c>
      <c r="AO51" s="181">
        <f t="shared" si="12"/>
        <v>0</v>
      </c>
      <c r="AP51" s="1"/>
      <c r="AQ51" s="1"/>
      <c r="AR51" s="1"/>
      <c r="AS51" s="1"/>
      <c r="AT51" s="1"/>
      <c r="AU51" s="1"/>
      <c r="AV51" s="1"/>
      <c r="AW51" s="1"/>
      <c r="AX51" s="1"/>
      <c r="AY51" s="1"/>
      <c r="BA51" s="1"/>
      <c r="BB51" s="1"/>
      <c r="BQ51" s="154"/>
      <c r="BR51" s="276"/>
    </row>
    <row r="52" spans="1:70">
      <c r="A52" s="1"/>
      <c r="B52" s="1"/>
      <c r="C52" s="1"/>
      <c r="D52" s="1"/>
      <c r="E52" s="1"/>
      <c r="F52" s="1"/>
      <c r="G52" s="1"/>
      <c r="H52" s="1"/>
      <c r="I52" s="1"/>
      <c r="J52" s="1"/>
      <c r="K52" s="1"/>
      <c r="L52" s="1"/>
      <c r="M52" s="1"/>
      <c r="N52" s="1"/>
      <c r="O52" s="1"/>
      <c r="P52" s="1"/>
      <c r="Q52" s="1"/>
      <c r="R52" s="1"/>
      <c r="S52" s="1"/>
      <c r="T52" s="1"/>
      <c r="U52" s="1"/>
      <c r="V52" s="1"/>
      <c r="X52" s="173" t="str">
        <f t="shared" si="10"/>
        <v>SCHM</v>
      </c>
      <c r="Y52" s="181">
        <f t="shared" si="11"/>
        <v>4.5531700570716196E-3</v>
      </c>
      <c r="Z52" s="181">
        <f t="shared" si="11"/>
        <v>0</v>
      </c>
      <c r="AA52" s="181">
        <f t="shared" si="11"/>
        <v>0</v>
      </c>
      <c r="AB52" s="181">
        <f t="shared" si="11"/>
        <v>0</v>
      </c>
      <c r="AC52" s="181">
        <f t="shared" si="11"/>
        <v>3.4537560373820143E-2</v>
      </c>
      <c r="AD52" s="181">
        <f t="shared" si="11"/>
        <v>1.1981348784741205E-2</v>
      </c>
      <c r="AE52" s="181">
        <f t="shared" si="11"/>
        <v>5.5944039330690996E-2</v>
      </c>
      <c r="AF52" s="181">
        <f t="shared" si="11"/>
        <v>3.1185826180086484E-2</v>
      </c>
      <c r="AG52" s="181">
        <f t="shared" si="11"/>
        <v>5.0075768586142419E-2</v>
      </c>
      <c r="AH52" s="181">
        <f t="shared" si="11"/>
        <v>0</v>
      </c>
      <c r="AI52" s="181">
        <f t="shared" si="12"/>
        <v>5.7710113784982166E-3</v>
      </c>
      <c r="AJ52" s="181">
        <f t="shared" si="12"/>
        <v>0</v>
      </c>
      <c r="AK52" s="181">
        <f t="shared" si="12"/>
        <v>0</v>
      </c>
      <c r="AL52" s="181">
        <f t="shared" si="12"/>
        <v>0</v>
      </c>
      <c r="AM52" s="181">
        <f t="shared" si="12"/>
        <v>2.9727432766841134E-2</v>
      </c>
      <c r="AN52" s="181">
        <f t="shared" si="12"/>
        <v>0</v>
      </c>
      <c r="AO52" s="181">
        <f t="shared" si="12"/>
        <v>0</v>
      </c>
      <c r="AP52" s="1"/>
      <c r="AQ52" s="1"/>
      <c r="AR52" s="1"/>
      <c r="AS52" s="1"/>
      <c r="AT52" s="50"/>
      <c r="AU52" s="1"/>
      <c r="AV52" s="1"/>
      <c r="AW52" s="1"/>
      <c r="BA52" s="1"/>
      <c r="BB52" s="1"/>
      <c r="BQ52" s="154"/>
      <c r="BR52" s="276"/>
    </row>
    <row r="53" spans="1:70">
      <c r="A53" s="1"/>
      <c r="B53" s="1"/>
      <c r="C53" s="1"/>
      <c r="D53" s="1"/>
      <c r="E53" s="1"/>
      <c r="F53" s="1"/>
      <c r="G53" s="1"/>
      <c r="H53" s="1"/>
      <c r="I53" s="1"/>
      <c r="J53" s="1"/>
      <c r="K53" s="1"/>
      <c r="L53" s="1"/>
      <c r="M53" s="1"/>
      <c r="N53" s="1"/>
      <c r="O53" s="1"/>
      <c r="P53" s="1"/>
      <c r="Q53" s="1"/>
      <c r="R53" s="1"/>
      <c r="S53" s="1"/>
      <c r="T53" s="1"/>
      <c r="U53" s="1"/>
      <c r="V53" s="1"/>
      <c r="X53" s="174" t="str">
        <f t="shared" si="10"/>
        <v>SCHX</v>
      </c>
      <c r="Y53" s="181">
        <f t="shared" si="11"/>
        <v>0</v>
      </c>
      <c r="Z53" s="181">
        <f t="shared" si="11"/>
        <v>0</v>
      </c>
      <c r="AA53" s="181">
        <f t="shared" si="11"/>
        <v>0</v>
      </c>
      <c r="AB53" s="181">
        <f t="shared" si="11"/>
        <v>0</v>
      </c>
      <c r="AC53" s="181">
        <f t="shared" si="11"/>
        <v>0</v>
      </c>
      <c r="AD53" s="181">
        <f t="shared" si="11"/>
        <v>0</v>
      </c>
      <c r="AE53" s="181">
        <f t="shared" si="11"/>
        <v>0</v>
      </c>
      <c r="AF53" s="181">
        <f t="shared" si="11"/>
        <v>0</v>
      </c>
      <c r="AG53" s="181">
        <f t="shared" si="11"/>
        <v>0</v>
      </c>
      <c r="AH53" s="181">
        <f t="shared" si="11"/>
        <v>0</v>
      </c>
      <c r="AI53" s="181">
        <f t="shared" si="12"/>
        <v>0</v>
      </c>
      <c r="AJ53" s="181">
        <f t="shared" si="12"/>
        <v>0</v>
      </c>
      <c r="AK53" s="181">
        <f t="shared" si="12"/>
        <v>0</v>
      </c>
      <c r="AL53" s="181">
        <f t="shared" si="12"/>
        <v>0</v>
      </c>
      <c r="AM53" s="181">
        <f t="shared" si="12"/>
        <v>0</v>
      </c>
      <c r="AN53" s="181">
        <f t="shared" si="12"/>
        <v>0</v>
      </c>
      <c r="AO53" s="181">
        <f t="shared" si="12"/>
        <v>0</v>
      </c>
      <c r="AP53" s="1"/>
      <c r="AW53" s="1"/>
      <c r="BA53" s="1"/>
      <c r="BB53" s="1"/>
      <c r="BQ53" s="154"/>
      <c r="BR53" s="276"/>
    </row>
    <row r="54" spans="1:70">
      <c r="A54" s="1"/>
      <c r="B54" s="1"/>
      <c r="C54" s="1"/>
      <c r="D54" s="1"/>
      <c r="E54" s="1"/>
      <c r="F54" s="1"/>
      <c r="G54" s="1"/>
      <c r="H54" s="1"/>
      <c r="I54" s="1"/>
      <c r="J54" s="1"/>
      <c r="K54" s="1"/>
      <c r="L54" s="1"/>
      <c r="M54" s="1"/>
      <c r="N54" s="1"/>
      <c r="O54" s="1"/>
      <c r="P54" s="1"/>
      <c r="Q54" s="1"/>
      <c r="R54" s="1"/>
      <c r="S54" s="1"/>
      <c r="T54" s="1"/>
      <c r="U54" s="1"/>
      <c r="V54" s="1"/>
      <c r="X54" s="173" t="str">
        <f t="shared" si="10"/>
        <v>VWO</v>
      </c>
      <c r="Y54" s="181">
        <f t="shared" ref="Y54:AH60" si="13">INDEX($AR$4:$AW$20,MATCH($X54,$AR$4:$AR$20,0),6)*INDEX($AR$4:$AW$20,MATCH(Y$43,$AR$4:$AR$20,0),6)</f>
        <v>5.2473275896696304E-4</v>
      </c>
      <c r="Z54" s="181">
        <f t="shared" si="13"/>
        <v>0</v>
      </c>
      <c r="AA54" s="181">
        <f t="shared" si="13"/>
        <v>0</v>
      </c>
      <c r="AB54" s="181">
        <f t="shared" si="13"/>
        <v>0</v>
      </c>
      <c r="AC54" s="181">
        <f t="shared" si="13"/>
        <v>3.9803014418043799E-3</v>
      </c>
      <c r="AD54" s="181">
        <f t="shared" si="13"/>
        <v>1.3807975817196302E-3</v>
      </c>
      <c r="AE54" s="181">
        <f t="shared" si="13"/>
        <v>6.4473036890324142E-3</v>
      </c>
      <c r="AF54" s="181">
        <f t="shared" si="13"/>
        <v>3.5940288649498877E-3</v>
      </c>
      <c r="AG54" s="181">
        <f t="shared" si="13"/>
        <v>5.7710113784982166E-3</v>
      </c>
      <c r="AH54" s="181">
        <f t="shared" si="13"/>
        <v>0</v>
      </c>
      <c r="AI54" s="181">
        <f t="shared" ref="AI54:AO60" si="14">INDEX($AR$4:$AW$20,MATCH($X54,$AR$4:$AR$20,0),6)*INDEX($AR$4:$AW$20,MATCH(AI$43,$AR$4:$AR$20,0),6)</f>
        <v>6.6508359773777563E-4</v>
      </c>
      <c r="AJ54" s="181">
        <f t="shared" si="14"/>
        <v>0</v>
      </c>
      <c r="AK54" s="181">
        <f t="shared" si="14"/>
        <v>0</v>
      </c>
      <c r="AL54" s="181">
        <f t="shared" si="14"/>
        <v>0</v>
      </c>
      <c r="AM54" s="181">
        <f t="shared" si="14"/>
        <v>3.4259554589933217E-3</v>
      </c>
      <c r="AN54" s="181">
        <f t="shared" si="14"/>
        <v>0</v>
      </c>
      <c r="AO54" s="181">
        <f t="shared" si="14"/>
        <v>0</v>
      </c>
      <c r="AP54" s="1"/>
      <c r="BA54" s="1"/>
      <c r="BB54" s="1"/>
      <c r="BQ54" s="154"/>
      <c r="BR54" s="276"/>
    </row>
    <row r="55" spans="1:70">
      <c r="A55" s="1"/>
      <c r="B55" s="1"/>
      <c r="C55" s="1"/>
      <c r="D55" s="1"/>
      <c r="E55" s="1"/>
      <c r="F55" s="1"/>
      <c r="G55" s="1"/>
      <c r="H55" s="1"/>
      <c r="I55" s="1"/>
      <c r="J55" s="1"/>
      <c r="K55" s="1"/>
      <c r="L55" s="1"/>
      <c r="M55" s="1"/>
      <c r="N55" s="1"/>
      <c r="O55" s="1"/>
      <c r="P55" s="1"/>
      <c r="Q55" s="1"/>
      <c r="R55" s="1"/>
      <c r="S55" s="1"/>
      <c r="T55" s="1"/>
      <c r="U55" s="1"/>
      <c r="V55" s="1"/>
      <c r="X55" s="174" t="str">
        <f t="shared" si="10"/>
        <v>FENY</v>
      </c>
      <c r="Y55" s="181">
        <f t="shared" si="13"/>
        <v>0</v>
      </c>
      <c r="Z55" s="181">
        <f t="shared" si="13"/>
        <v>0</v>
      </c>
      <c r="AA55" s="181">
        <f t="shared" si="13"/>
        <v>0</v>
      </c>
      <c r="AB55" s="181">
        <f t="shared" si="13"/>
        <v>0</v>
      </c>
      <c r="AC55" s="181">
        <f t="shared" si="13"/>
        <v>0</v>
      </c>
      <c r="AD55" s="181">
        <f t="shared" si="13"/>
        <v>0</v>
      </c>
      <c r="AE55" s="181">
        <f t="shared" si="13"/>
        <v>0</v>
      </c>
      <c r="AF55" s="181">
        <f t="shared" si="13"/>
        <v>0</v>
      </c>
      <c r="AG55" s="181">
        <f t="shared" si="13"/>
        <v>0</v>
      </c>
      <c r="AH55" s="181">
        <f t="shared" si="13"/>
        <v>0</v>
      </c>
      <c r="AI55" s="181">
        <f t="shared" si="14"/>
        <v>0</v>
      </c>
      <c r="AJ55" s="181">
        <f t="shared" si="14"/>
        <v>0</v>
      </c>
      <c r="AK55" s="181">
        <f t="shared" si="14"/>
        <v>0</v>
      </c>
      <c r="AL55" s="181">
        <f t="shared" si="14"/>
        <v>0</v>
      </c>
      <c r="AM55" s="181">
        <f t="shared" si="14"/>
        <v>0</v>
      </c>
      <c r="AN55" s="181">
        <f t="shared" si="14"/>
        <v>0</v>
      </c>
      <c r="AO55" s="181">
        <f t="shared" si="14"/>
        <v>0</v>
      </c>
      <c r="AP55" s="1"/>
      <c r="BA55" s="1"/>
      <c r="BB55" s="1"/>
      <c r="BQ55" s="154"/>
      <c r="BR55" s="276"/>
    </row>
    <row r="56" spans="1:70">
      <c r="A56" s="1"/>
      <c r="B56" s="1"/>
      <c r="C56" s="1"/>
      <c r="D56" s="1"/>
      <c r="E56" s="1"/>
      <c r="F56" s="1"/>
      <c r="G56" s="1"/>
      <c r="H56" s="1"/>
      <c r="I56" s="1"/>
      <c r="J56" s="1"/>
      <c r="K56" s="1"/>
      <c r="L56" s="1"/>
      <c r="M56" s="1"/>
      <c r="N56" s="1"/>
      <c r="O56" s="1"/>
      <c r="P56" s="1"/>
      <c r="Q56" s="1"/>
      <c r="R56" s="1"/>
      <c r="S56" s="1"/>
      <c r="T56" s="1"/>
      <c r="U56" s="1"/>
      <c r="V56" s="1"/>
      <c r="X56" s="173" t="str">
        <f t="shared" si="10"/>
        <v>VNQI</v>
      </c>
      <c r="Y56" s="181">
        <f t="shared" si="13"/>
        <v>0</v>
      </c>
      <c r="Z56" s="181">
        <f t="shared" si="13"/>
        <v>0</v>
      </c>
      <c r="AA56" s="181">
        <f t="shared" si="13"/>
        <v>0</v>
      </c>
      <c r="AB56" s="181">
        <f t="shared" si="13"/>
        <v>0</v>
      </c>
      <c r="AC56" s="181">
        <f t="shared" si="13"/>
        <v>0</v>
      </c>
      <c r="AD56" s="181">
        <f t="shared" si="13"/>
        <v>0</v>
      </c>
      <c r="AE56" s="181">
        <f t="shared" si="13"/>
        <v>0</v>
      </c>
      <c r="AF56" s="181">
        <f t="shared" si="13"/>
        <v>0</v>
      </c>
      <c r="AG56" s="181">
        <f t="shared" si="13"/>
        <v>0</v>
      </c>
      <c r="AH56" s="181">
        <f t="shared" si="13"/>
        <v>0</v>
      </c>
      <c r="AI56" s="181">
        <f t="shared" si="14"/>
        <v>0</v>
      </c>
      <c r="AJ56" s="181">
        <f t="shared" si="14"/>
        <v>0</v>
      </c>
      <c r="AK56" s="181">
        <f t="shared" si="14"/>
        <v>0</v>
      </c>
      <c r="AL56" s="181">
        <f t="shared" si="14"/>
        <v>0</v>
      </c>
      <c r="AM56" s="181">
        <f t="shared" si="14"/>
        <v>0</v>
      </c>
      <c r="AN56" s="181">
        <f t="shared" si="14"/>
        <v>0</v>
      </c>
      <c r="AO56" s="181">
        <f t="shared" si="14"/>
        <v>0</v>
      </c>
      <c r="AP56" s="1"/>
      <c r="BA56" s="1"/>
      <c r="BB56" s="1"/>
      <c r="BQ56" s="154"/>
      <c r="BR56" s="276"/>
    </row>
    <row r="57" spans="1:70">
      <c r="A57" s="1"/>
      <c r="B57" s="1"/>
      <c r="C57" s="1"/>
      <c r="D57" s="1"/>
      <c r="E57" s="1"/>
      <c r="F57" s="1"/>
      <c r="G57" s="1"/>
      <c r="H57" s="1"/>
      <c r="I57" s="1"/>
      <c r="J57" s="1"/>
      <c r="K57" s="1"/>
      <c r="L57" s="1"/>
      <c r="M57" s="1"/>
      <c r="N57" s="1"/>
      <c r="O57" s="1"/>
      <c r="P57" s="1"/>
      <c r="Q57" s="1"/>
      <c r="R57" s="1"/>
      <c r="S57" s="1"/>
      <c r="T57" s="1"/>
      <c r="U57" s="1"/>
      <c r="V57" s="1"/>
      <c r="X57" s="174" t="str">
        <f t="shared" si="10"/>
        <v>VTIP</v>
      </c>
      <c r="Y57" s="181">
        <f t="shared" si="13"/>
        <v>0</v>
      </c>
      <c r="Z57" s="181">
        <f t="shared" si="13"/>
        <v>0</v>
      </c>
      <c r="AA57" s="181">
        <f t="shared" si="13"/>
        <v>0</v>
      </c>
      <c r="AB57" s="181">
        <f t="shared" si="13"/>
        <v>0</v>
      </c>
      <c r="AC57" s="181">
        <f t="shared" si="13"/>
        <v>0</v>
      </c>
      <c r="AD57" s="181">
        <f t="shared" si="13"/>
        <v>0</v>
      </c>
      <c r="AE57" s="181">
        <f t="shared" si="13"/>
        <v>0</v>
      </c>
      <c r="AF57" s="181">
        <f t="shared" si="13"/>
        <v>0</v>
      </c>
      <c r="AG57" s="181">
        <f t="shared" si="13"/>
        <v>0</v>
      </c>
      <c r="AH57" s="181">
        <f t="shared" si="13"/>
        <v>0</v>
      </c>
      <c r="AI57" s="181">
        <f t="shared" si="14"/>
        <v>0</v>
      </c>
      <c r="AJ57" s="181">
        <f t="shared" si="14"/>
        <v>0</v>
      </c>
      <c r="AK57" s="181">
        <f t="shared" si="14"/>
        <v>0</v>
      </c>
      <c r="AL57" s="181">
        <f t="shared" si="14"/>
        <v>0</v>
      </c>
      <c r="AM57" s="181">
        <f t="shared" si="14"/>
        <v>0</v>
      </c>
      <c r="AN57" s="181">
        <f t="shared" si="14"/>
        <v>0</v>
      </c>
      <c r="AO57" s="181">
        <f t="shared" si="14"/>
        <v>0</v>
      </c>
      <c r="AP57" s="1"/>
      <c r="BA57" s="1"/>
      <c r="BB57" s="1"/>
      <c r="BQ57" s="154"/>
      <c r="BR57" s="276"/>
    </row>
    <row r="58" spans="1:70">
      <c r="A58" s="1"/>
      <c r="B58" s="1"/>
      <c r="C58" s="1"/>
      <c r="D58" s="1"/>
      <c r="E58" s="1"/>
      <c r="F58" s="1"/>
      <c r="G58" s="1"/>
      <c r="H58" s="1"/>
      <c r="I58" s="1"/>
      <c r="J58" s="1"/>
      <c r="K58" s="1"/>
      <c r="L58" s="1"/>
      <c r="M58" s="1"/>
      <c r="N58" s="1"/>
      <c r="O58" s="1"/>
      <c r="P58" s="1"/>
      <c r="Q58" s="1"/>
      <c r="R58" s="1"/>
      <c r="S58" s="1"/>
      <c r="T58" s="1"/>
      <c r="U58" s="1"/>
      <c r="V58" s="1"/>
      <c r="X58" s="173" t="str">
        <f t="shared" si="10"/>
        <v>VGLT</v>
      </c>
      <c r="Y58" s="181">
        <f t="shared" si="13"/>
        <v>2.7029851077522474E-3</v>
      </c>
      <c r="Z58" s="181">
        <f t="shared" si="13"/>
        <v>0</v>
      </c>
      <c r="AA58" s="181">
        <f t="shared" si="13"/>
        <v>0</v>
      </c>
      <c r="AB58" s="181">
        <f t="shared" si="13"/>
        <v>0</v>
      </c>
      <c r="AC58" s="181">
        <f t="shared" si="13"/>
        <v>2.0503190124326508E-2</v>
      </c>
      <c r="AD58" s="181">
        <f t="shared" si="13"/>
        <v>7.1127163997844849E-3</v>
      </c>
      <c r="AE58" s="181">
        <f t="shared" si="13"/>
        <v>3.3211126156710825E-2</v>
      </c>
      <c r="AF58" s="181">
        <f t="shared" si="13"/>
        <v>1.8513436283102133E-2</v>
      </c>
      <c r="AG58" s="181">
        <f t="shared" si="13"/>
        <v>2.9727432766841134E-2</v>
      </c>
      <c r="AH58" s="181">
        <f t="shared" si="13"/>
        <v>0</v>
      </c>
      <c r="AI58" s="181">
        <f t="shared" si="14"/>
        <v>3.4259554589933217E-3</v>
      </c>
      <c r="AJ58" s="181">
        <f t="shared" si="14"/>
        <v>0</v>
      </c>
      <c r="AK58" s="181">
        <f t="shared" si="14"/>
        <v>0</v>
      </c>
      <c r="AL58" s="181">
        <f t="shared" si="14"/>
        <v>0</v>
      </c>
      <c r="AM58" s="181">
        <f t="shared" si="14"/>
        <v>1.7647662409551391E-2</v>
      </c>
      <c r="AN58" s="181">
        <f t="shared" si="14"/>
        <v>0</v>
      </c>
      <c r="AO58" s="181">
        <f t="shared" si="14"/>
        <v>0</v>
      </c>
      <c r="AP58" s="1"/>
      <c r="BA58" s="1"/>
      <c r="BB58" s="1"/>
      <c r="BQ58" s="154"/>
      <c r="BR58" s="276"/>
    </row>
    <row r="59" spans="1:70">
      <c r="A59" s="1"/>
      <c r="B59" s="1"/>
      <c r="C59" s="1"/>
      <c r="D59" s="1"/>
      <c r="E59" s="1"/>
      <c r="F59" s="1"/>
      <c r="G59" s="1"/>
      <c r="H59" s="1"/>
      <c r="I59" s="1"/>
      <c r="J59" s="1"/>
      <c r="K59" s="1"/>
      <c r="L59" s="102"/>
      <c r="M59" s="1"/>
      <c r="N59" s="1"/>
      <c r="O59" s="1"/>
      <c r="P59" s="1"/>
      <c r="Q59" s="1"/>
      <c r="R59" s="188"/>
      <c r="S59" s="1"/>
      <c r="T59" s="1"/>
      <c r="U59" s="1"/>
      <c r="V59" s="1"/>
      <c r="X59" s="175" t="str">
        <f t="shared" si="10"/>
        <v>ITE</v>
      </c>
      <c r="Y59" s="181">
        <f t="shared" si="13"/>
        <v>0</v>
      </c>
      <c r="Z59" s="181">
        <f t="shared" si="13"/>
        <v>0</v>
      </c>
      <c r="AA59" s="181">
        <f t="shared" si="13"/>
        <v>0</v>
      </c>
      <c r="AB59" s="181">
        <f t="shared" si="13"/>
        <v>0</v>
      </c>
      <c r="AC59" s="181">
        <f t="shared" si="13"/>
        <v>0</v>
      </c>
      <c r="AD59" s="181">
        <f t="shared" si="13"/>
        <v>0</v>
      </c>
      <c r="AE59" s="181">
        <f t="shared" si="13"/>
        <v>0</v>
      </c>
      <c r="AF59" s="181">
        <f t="shared" si="13"/>
        <v>0</v>
      </c>
      <c r="AG59" s="181">
        <f t="shared" si="13"/>
        <v>0</v>
      </c>
      <c r="AH59" s="181">
        <f t="shared" si="13"/>
        <v>0</v>
      </c>
      <c r="AI59" s="181">
        <f t="shared" si="14"/>
        <v>0</v>
      </c>
      <c r="AJ59" s="181">
        <f t="shared" si="14"/>
        <v>0</v>
      </c>
      <c r="AK59" s="181">
        <f t="shared" si="14"/>
        <v>0</v>
      </c>
      <c r="AL59" s="181">
        <f t="shared" si="14"/>
        <v>0</v>
      </c>
      <c r="AM59" s="181">
        <f t="shared" si="14"/>
        <v>0</v>
      </c>
      <c r="AN59" s="181">
        <f t="shared" si="14"/>
        <v>0</v>
      </c>
      <c r="AO59" s="181">
        <f t="shared" si="14"/>
        <v>0</v>
      </c>
      <c r="AP59" s="1"/>
      <c r="BA59" s="1"/>
      <c r="BB59" s="1"/>
      <c r="BQ59" s="154"/>
      <c r="BR59" s="276"/>
    </row>
    <row r="60" spans="1:70">
      <c r="A60" s="1"/>
      <c r="B60" s="1"/>
      <c r="C60" s="1"/>
      <c r="D60" s="1"/>
      <c r="E60" s="1"/>
      <c r="F60" s="1"/>
      <c r="G60" s="1"/>
      <c r="H60" s="1"/>
      <c r="I60" s="1"/>
      <c r="J60" s="1"/>
      <c r="K60" s="1"/>
      <c r="L60" s="1"/>
      <c r="M60" s="1"/>
      <c r="N60" s="1"/>
      <c r="O60" s="1"/>
      <c r="P60" s="1"/>
      <c r="Q60" s="1"/>
      <c r="R60" s="188"/>
      <c r="S60" s="1"/>
      <c r="T60" s="1"/>
      <c r="U60" s="1"/>
      <c r="V60" s="1"/>
      <c r="X60" s="175" t="str">
        <f t="shared" si="10"/>
        <v>MINT</v>
      </c>
      <c r="Y60" s="181">
        <f t="shared" si="13"/>
        <v>0</v>
      </c>
      <c r="Z60" s="181">
        <f t="shared" si="13"/>
        <v>0</v>
      </c>
      <c r="AA60" s="181">
        <f t="shared" si="13"/>
        <v>0</v>
      </c>
      <c r="AB60" s="181">
        <f t="shared" si="13"/>
        <v>0</v>
      </c>
      <c r="AC60" s="181">
        <f t="shared" si="13"/>
        <v>0</v>
      </c>
      <c r="AD60" s="181">
        <f t="shared" si="13"/>
        <v>0</v>
      </c>
      <c r="AE60" s="181">
        <f t="shared" si="13"/>
        <v>0</v>
      </c>
      <c r="AF60" s="181">
        <f t="shared" si="13"/>
        <v>0</v>
      </c>
      <c r="AG60" s="181">
        <f t="shared" si="13"/>
        <v>0</v>
      </c>
      <c r="AH60" s="181">
        <f t="shared" si="13"/>
        <v>0</v>
      </c>
      <c r="AI60" s="181">
        <f t="shared" si="14"/>
        <v>0</v>
      </c>
      <c r="AJ60" s="181">
        <f t="shared" si="14"/>
        <v>0</v>
      </c>
      <c r="AK60" s="181">
        <f t="shared" si="14"/>
        <v>0</v>
      </c>
      <c r="AL60" s="181">
        <f t="shared" si="14"/>
        <v>0</v>
      </c>
      <c r="AM60" s="181">
        <f t="shared" si="14"/>
        <v>0</v>
      </c>
      <c r="AN60" s="181">
        <f t="shared" si="14"/>
        <v>0</v>
      </c>
      <c r="AO60" s="181">
        <f t="shared" si="14"/>
        <v>0</v>
      </c>
      <c r="AP60" s="1"/>
      <c r="BA60" s="1"/>
      <c r="BB60" s="1"/>
      <c r="BQ60" s="154"/>
      <c r="BR60" s="276"/>
    </row>
    <row r="61" spans="1:70">
      <c r="A61" s="1"/>
      <c r="B61" s="1"/>
      <c r="C61" s="1"/>
      <c r="D61" s="1"/>
      <c r="E61" s="1"/>
      <c r="F61" s="1"/>
      <c r="G61" s="1"/>
      <c r="H61" s="1"/>
      <c r="I61" s="1"/>
      <c r="J61" s="1"/>
      <c r="K61" s="1"/>
      <c r="L61" s="1"/>
      <c r="M61" s="1"/>
      <c r="N61" s="1"/>
      <c r="O61" s="1"/>
      <c r="P61" s="1"/>
      <c r="Q61" s="1"/>
      <c r="R61" s="1"/>
      <c r="S61" s="1"/>
      <c r="T61" s="1"/>
      <c r="U61" s="1"/>
      <c r="V61" s="1"/>
      <c r="W61"/>
      <c r="X61" s="176" t="s">
        <v>16</v>
      </c>
      <c r="Y61" s="176">
        <f>SUM(PortfolioManagement!Y$44:Y$60)</f>
        <v>2.0346984747145323E-2</v>
      </c>
      <c r="Z61" s="176">
        <f>SUM(PortfolioManagement!Z$44:Z$60)</f>
        <v>0</v>
      </c>
      <c r="AA61" s="176">
        <f>SUM(PortfolioManagement!AA$44:AA$60)</f>
        <v>0</v>
      </c>
      <c r="AB61" s="176">
        <f>SUM(PortfolioManagement!AB$44:AB$60)</f>
        <v>0</v>
      </c>
      <c r="AC61" s="176">
        <f>SUM(PortfolioManagement!AC$44:AC$60)</f>
        <v>0.15433976884704692</v>
      </c>
      <c r="AD61" s="176">
        <f>SUM(PortfolioManagement!AD$44:AD$60)</f>
        <v>5.3541668314086174E-2</v>
      </c>
      <c r="AE61" s="176">
        <f>SUM(PortfolioManagement!AE$44:AE$60)</f>
        <v>0.25000000015096363</v>
      </c>
      <c r="AF61" s="176">
        <f>SUM(PortfolioManagement!AF$44:AF$60)</f>
        <v>0.13936170221181002</v>
      </c>
      <c r="AG61" s="176">
        <f>SUM(PortfolioManagement!AG$44:AG$60)</f>
        <v>0.22377615745789226</v>
      </c>
      <c r="AH61" s="176">
        <f>SUM(PortfolioManagement!AH$44:AH$60)</f>
        <v>0</v>
      </c>
      <c r="AI61" s="176">
        <f>SUM(PortfolioManagement!AI$44:AI$60)</f>
        <v>2.5789214771702589E-2</v>
      </c>
      <c r="AJ61" s="176">
        <f>SUM(PortfolioManagement!AJ$44:AJ$60)</f>
        <v>0</v>
      </c>
      <c r="AK61" s="176">
        <f>SUM(PortfolioManagement!AK$44:AK$60)</f>
        <v>0</v>
      </c>
      <c r="AL61" s="176">
        <f>SUM(PortfolioManagement!AL$44:AL$60)</f>
        <v>0</v>
      </c>
      <c r="AM61" s="176">
        <f>SUM(PortfolioManagement!AM$44:AM$60)</f>
        <v>0.13284450470706205</v>
      </c>
      <c r="AN61" s="176">
        <f>SUM(PortfolioManagement!AN$44:AN$60)</f>
        <v>0</v>
      </c>
      <c r="AO61" s="176">
        <f>SUM(PortfolioManagement!AO$44:AO$60)</f>
        <v>0</v>
      </c>
      <c r="AP61" s="1"/>
      <c r="BA61" s="1"/>
      <c r="BB61" s="1"/>
      <c r="BQ61" s="154"/>
      <c r="BR61" s="276"/>
    </row>
    <row r="62" spans="1:70">
      <c r="A62" s="1"/>
      <c r="B62" s="1"/>
      <c r="C62" s="1"/>
      <c r="D62" s="1"/>
      <c r="E62" s="1"/>
      <c r="F62" s="1"/>
      <c r="G62" s="1"/>
      <c r="H62" s="1"/>
      <c r="I62" s="1"/>
      <c r="J62" s="1"/>
      <c r="K62" s="1"/>
      <c r="L62" s="102"/>
      <c r="M62" s="1"/>
      <c r="N62" s="1"/>
      <c r="O62" s="1"/>
      <c r="P62" s="1"/>
      <c r="Q62" s="1"/>
      <c r="R62" s="1"/>
      <c r="S62" s="1"/>
      <c r="T62" s="1"/>
      <c r="U62" s="1"/>
      <c r="V62" s="1"/>
      <c r="AN62" s="1"/>
      <c r="AQ62" s="1"/>
      <c r="BB62" s="1"/>
      <c r="BQ62" s="154"/>
      <c r="BR62" s="276"/>
    </row>
    <row r="63" spans="1:70">
      <c r="A63" s="1"/>
      <c r="B63" s="1"/>
      <c r="C63" s="1"/>
      <c r="D63" s="1"/>
      <c r="E63" s="1"/>
      <c r="F63" s="189"/>
      <c r="G63" s="2"/>
      <c r="H63" s="171"/>
      <c r="I63" s="172"/>
      <c r="J63" s="50"/>
      <c r="K63" s="50"/>
      <c r="L63" s="1"/>
      <c r="M63" s="1"/>
      <c r="N63" s="1"/>
      <c r="O63" s="1"/>
      <c r="P63" s="1"/>
      <c r="Q63" s="1"/>
      <c r="R63" s="1"/>
      <c r="S63" s="1"/>
      <c r="T63" s="1"/>
      <c r="U63" s="1"/>
      <c r="V63" s="1"/>
      <c r="AP63" s="202"/>
      <c r="AQ63" s="1"/>
      <c r="BQ63" s="154"/>
      <c r="BR63" s="276"/>
    </row>
    <row r="64" spans="1:70">
      <c r="A64" s="1"/>
      <c r="B64" s="1"/>
      <c r="C64" s="1"/>
      <c r="D64" s="1"/>
      <c r="E64" s="1"/>
      <c r="F64" s="189"/>
      <c r="G64" s="76"/>
      <c r="H64" s="1"/>
      <c r="I64" s="1"/>
      <c r="J64" s="1"/>
      <c r="K64" s="50"/>
      <c r="L64" s="1"/>
      <c r="M64" s="1"/>
      <c r="N64" s="1"/>
      <c r="O64" s="1"/>
      <c r="P64" s="1"/>
      <c r="Q64" s="1"/>
      <c r="R64" s="1"/>
      <c r="S64" s="1"/>
      <c r="T64" s="1"/>
      <c r="U64" s="1"/>
      <c r="V64" s="1"/>
      <c r="AO64" s="202"/>
      <c r="AP64" s="1"/>
      <c r="AQ64" s="1"/>
      <c r="AR64" s="1"/>
      <c r="BQ64" s="154"/>
      <c r="BR64" s="276"/>
    </row>
    <row r="65" spans="1:70">
      <c r="A65" s="1"/>
      <c r="B65" s="1"/>
      <c r="C65" s="1"/>
      <c r="D65" s="1"/>
      <c r="E65" s="1"/>
      <c r="F65" s="76"/>
      <c r="G65" s="76"/>
      <c r="H65" s="1"/>
      <c r="I65" s="1"/>
      <c r="J65" s="1"/>
      <c r="K65" s="1"/>
      <c r="L65" s="1"/>
      <c r="M65" s="1"/>
      <c r="N65" s="1"/>
      <c r="O65" s="1"/>
      <c r="P65" s="1"/>
      <c r="Q65" s="1"/>
      <c r="R65" s="1"/>
      <c r="S65" s="1"/>
      <c r="T65" s="1"/>
      <c r="U65" s="1"/>
      <c r="V65" s="1"/>
      <c r="X65" s="202" t="s">
        <v>93</v>
      </c>
      <c r="Y65" s="202"/>
      <c r="Z65" s="202"/>
      <c r="AA65" s="202"/>
      <c r="AB65" s="202"/>
      <c r="AC65" s="202"/>
      <c r="AD65" s="202"/>
      <c r="AE65" s="202"/>
      <c r="AF65" s="202"/>
      <c r="AG65" s="202"/>
      <c r="AH65" s="202"/>
      <c r="AI65" s="202"/>
      <c r="AJ65" s="202"/>
      <c r="AK65" s="202"/>
      <c r="AL65" s="202"/>
      <c r="AM65" s="202"/>
      <c r="AN65" s="202"/>
      <c r="AO65" s="272"/>
      <c r="AP65" s="1"/>
      <c r="AQ65" s="1"/>
      <c r="AR65" s="1"/>
      <c r="BQ65" s="154"/>
      <c r="BR65" s="276"/>
    </row>
    <row r="66" spans="1:70">
      <c r="A66" s="1"/>
      <c r="B66" s="1"/>
      <c r="C66" s="1"/>
      <c r="D66" s="1"/>
      <c r="E66" s="1"/>
      <c r="F66" s="50"/>
      <c r="G66" s="50"/>
      <c r="H66" s="1"/>
      <c r="I66" s="1"/>
      <c r="J66" s="50"/>
      <c r="K66" s="1"/>
      <c r="L66" s="1"/>
      <c r="M66" s="1"/>
      <c r="N66" s="1"/>
      <c r="O66" s="1"/>
      <c r="P66" s="1"/>
      <c r="Q66" s="1"/>
      <c r="R66" s="1"/>
      <c r="S66" s="1"/>
      <c r="T66" s="1"/>
      <c r="U66" s="1"/>
      <c r="V66" s="1"/>
      <c r="X66" s="30" t="s">
        <v>123</v>
      </c>
      <c r="Y66" s="30" t="str">
        <f t="shared" ref="Y66:AN66" si="15">Y3</f>
        <v>EMB</v>
      </c>
      <c r="Z66" s="30" t="str">
        <f t="shared" si="15"/>
        <v>IAU</v>
      </c>
      <c r="AA66" s="30" t="str">
        <f t="shared" si="15"/>
        <v>VCIT</v>
      </c>
      <c r="AB66" s="30" t="str">
        <f t="shared" si="15"/>
        <v>MUB</v>
      </c>
      <c r="AC66" s="30" t="str">
        <f t="shared" si="15"/>
        <v>SCHA</v>
      </c>
      <c r="AD66" s="30" t="str">
        <f t="shared" si="15"/>
        <v>VEA</v>
      </c>
      <c r="AE66" s="30" t="str">
        <f t="shared" si="15"/>
        <v>VYM</v>
      </c>
      <c r="AF66" s="30" t="str">
        <f t="shared" si="15"/>
        <v>SCHH</v>
      </c>
      <c r="AG66" s="30" t="str">
        <f t="shared" si="15"/>
        <v>SCHM</v>
      </c>
      <c r="AH66" s="30" t="str">
        <f t="shared" si="15"/>
        <v>SCHX</v>
      </c>
      <c r="AI66" s="30" t="str">
        <f t="shared" si="15"/>
        <v>VWO</v>
      </c>
      <c r="AJ66" s="30" t="str">
        <f t="shared" si="15"/>
        <v>FENY</v>
      </c>
      <c r="AK66" s="30" t="str">
        <f t="shared" si="15"/>
        <v>VNQI</v>
      </c>
      <c r="AL66" s="30" t="str">
        <f t="shared" si="15"/>
        <v>VTIP</v>
      </c>
      <c r="AM66" s="30" t="str">
        <f t="shared" si="15"/>
        <v>VGLT</v>
      </c>
      <c r="AN66" s="30" t="str">
        <f t="shared" si="15"/>
        <v>ITE</v>
      </c>
      <c r="AO66" s="273" t="s">
        <v>1574</v>
      </c>
      <c r="AP66" s="1"/>
      <c r="AQ66" s="1"/>
      <c r="AR66" s="1"/>
      <c r="BQ66" s="154"/>
      <c r="BR66" s="276"/>
    </row>
    <row r="67" spans="1:70">
      <c r="A67" s="1"/>
      <c r="B67" s="1"/>
      <c r="C67" s="1"/>
      <c r="D67" s="1"/>
      <c r="E67" s="1"/>
      <c r="F67" s="50"/>
      <c r="G67" s="50"/>
      <c r="H67" s="1"/>
      <c r="I67" s="1"/>
      <c r="J67" s="1"/>
      <c r="K67" s="1"/>
      <c r="L67" s="1"/>
      <c r="M67" s="1"/>
      <c r="N67" s="1"/>
      <c r="O67" s="1"/>
      <c r="P67" s="1"/>
      <c r="Q67" s="1"/>
      <c r="R67" s="1"/>
      <c r="S67" s="1"/>
      <c r="T67" s="1"/>
      <c r="U67" s="1"/>
      <c r="V67" s="1"/>
      <c r="X67" s="173" t="str">
        <f t="shared" ref="X67:X82" si="16">X4</f>
        <v>EMB</v>
      </c>
      <c r="Y67" s="183">
        <f t="shared" ref="Y67:AO67" ca="1" si="17">Y24*Y44</f>
        <v>6.7191242725907909E-9</v>
      </c>
      <c r="Z67" s="183">
        <f t="shared" ca="1" si="17"/>
        <v>0</v>
      </c>
      <c r="AA67" s="183">
        <f t="shared" ca="1" si="17"/>
        <v>0</v>
      </c>
      <c r="AB67" s="183">
        <f t="shared" ca="1" si="17"/>
        <v>0</v>
      </c>
      <c r="AC67" s="183">
        <f t="shared" ca="1" si="17"/>
        <v>5.1559472125122427E-8</v>
      </c>
      <c r="AD67" s="183">
        <f t="shared" ca="1" si="17"/>
        <v>1.8965212480436935E-8</v>
      </c>
      <c r="AE67" s="183">
        <f t="shared" ca="1" si="17"/>
        <v>3.1556813781922182E-9</v>
      </c>
      <c r="AF67" s="183">
        <f t="shared" ca="1" si="17"/>
        <v>4.7116496225653974E-8</v>
      </c>
      <c r="AG67" s="183">
        <f t="shared" ca="1" si="17"/>
        <v>7.268535948742958E-8</v>
      </c>
      <c r="AH67" s="183">
        <f t="shared" ca="1" si="17"/>
        <v>0</v>
      </c>
      <c r="AI67" s="183">
        <f t="shared" ca="1" si="17"/>
        <v>4.120226697160977E-10</v>
      </c>
      <c r="AJ67" s="183">
        <f t="shared" ca="1" si="17"/>
        <v>0</v>
      </c>
      <c r="AK67" s="183">
        <f t="shared" ca="1" si="17"/>
        <v>0</v>
      </c>
      <c r="AL67" s="183">
        <f t="shared" ca="1" si="17"/>
        <v>0</v>
      </c>
      <c r="AM67" s="183">
        <f t="shared" ca="1" si="17"/>
        <v>4.6063523458857598E-9</v>
      </c>
      <c r="AN67" s="183">
        <f t="shared" ca="1" si="17"/>
        <v>0</v>
      </c>
      <c r="AO67" s="183">
        <f t="shared" ca="1" si="17"/>
        <v>0</v>
      </c>
      <c r="AP67" s="1"/>
      <c r="AQ67" s="1"/>
      <c r="AR67" s="1"/>
      <c r="BB67" s="1"/>
      <c r="BQ67" s="154"/>
      <c r="BR67" s="276"/>
    </row>
    <row r="68" spans="1:70">
      <c r="A68" s="1"/>
      <c r="B68" s="1"/>
      <c r="C68" s="1"/>
      <c r="D68" s="1"/>
      <c r="E68" s="1"/>
      <c r="F68" s="1"/>
      <c r="G68" s="1"/>
      <c r="H68" s="1"/>
      <c r="I68" s="1"/>
      <c r="J68" s="1"/>
      <c r="K68" s="1"/>
      <c r="L68" s="1"/>
      <c r="M68" s="1"/>
      <c r="N68" s="1"/>
      <c r="O68" s="1"/>
      <c r="P68" s="1"/>
      <c r="Q68" s="1"/>
      <c r="R68" s="1"/>
      <c r="S68" s="1"/>
      <c r="T68" s="1"/>
      <c r="U68" s="1"/>
      <c r="V68" s="1"/>
      <c r="X68" s="174" t="str">
        <f t="shared" si="16"/>
        <v>IAU</v>
      </c>
      <c r="Y68" s="178">
        <f t="shared" ref="Y68:AO68" ca="1" si="18">Y25*Y45</f>
        <v>0</v>
      </c>
      <c r="Z68" s="178">
        <f t="shared" ca="1" si="18"/>
        <v>0</v>
      </c>
      <c r="AA68" s="178">
        <f t="shared" ca="1" si="18"/>
        <v>0</v>
      </c>
      <c r="AB68" s="178">
        <f t="shared" ca="1" si="18"/>
        <v>0</v>
      </c>
      <c r="AC68" s="178">
        <f t="shared" ca="1" si="18"/>
        <v>0</v>
      </c>
      <c r="AD68" s="178">
        <f t="shared" ca="1" si="18"/>
        <v>0</v>
      </c>
      <c r="AE68" s="178">
        <f t="shared" ca="1" si="18"/>
        <v>0</v>
      </c>
      <c r="AF68" s="178">
        <f t="shared" ca="1" si="18"/>
        <v>0</v>
      </c>
      <c r="AG68" s="178">
        <f t="shared" ca="1" si="18"/>
        <v>0</v>
      </c>
      <c r="AH68" s="178">
        <f t="shared" ca="1" si="18"/>
        <v>0</v>
      </c>
      <c r="AI68" s="178">
        <f t="shared" ca="1" si="18"/>
        <v>0</v>
      </c>
      <c r="AJ68" s="178">
        <f t="shared" ca="1" si="18"/>
        <v>0</v>
      </c>
      <c r="AK68" s="178">
        <f t="shared" ca="1" si="18"/>
        <v>0</v>
      </c>
      <c r="AL68" s="178">
        <f t="shared" ca="1" si="18"/>
        <v>0</v>
      </c>
      <c r="AM68" s="178">
        <f t="shared" ca="1" si="18"/>
        <v>0</v>
      </c>
      <c r="AN68" s="178">
        <f t="shared" ca="1" si="18"/>
        <v>0</v>
      </c>
      <c r="AO68" s="183">
        <f t="shared" ca="1" si="18"/>
        <v>0</v>
      </c>
      <c r="AP68" s="1"/>
      <c r="AQ68" s="1"/>
      <c r="AY68" s="1"/>
      <c r="BB68" s="1"/>
      <c r="BQ68" s="154"/>
      <c r="BR68" s="276"/>
    </row>
    <row r="69" spans="1:70">
      <c r="A69" s="1"/>
      <c r="B69" s="1"/>
      <c r="C69" s="1"/>
      <c r="D69" s="1"/>
      <c r="E69" s="1"/>
      <c r="F69" s="1"/>
      <c r="G69" s="1"/>
      <c r="H69" s="1"/>
      <c r="I69" s="1"/>
      <c r="J69" s="1"/>
      <c r="K69" s="1"/>
      <c r="L69" s="1"/>
      <c r="M69" s="1"/>
      <c r="N69" s="1"/>
      <c r="O69" s="1"/>
      <c r="P69" s="1"/>
      <c r="Q69" s="1"/>
      <c r="R69" s="1"/>
      <c r="S69" s="1"/>
      <c r="T69" s="1"/>
      <c r="U69" s="1"/>
      <c r="V69" s="1"/>
      <c r="X69" s="173" t="str">
        <f t="shared" si="16"/>
        <v>VCIT</v>
      </c>
      <c r="Y69" s="177">
        <f t="shared" ref="Y69:AO69" ca="1" si="19">Y26*Y46</f>
        <v>0</v>
      </c>
      <c r="Z69" s="177">
        <f t="shared" ca="1" si="19"/>
        <v>0</v>
      </c>
      <c r="AA69" s="177">
        <f t="shared" ca="1" si="19"/>
        <v>0</v>
      </c>
      <c r="AB69" s="177">
        <f t="shared" ca="1" si="19"/>
        <v>0</v>
      </c>
      <c r="AC69" s="177">
        <f t="shared" ca="1" si="19"/>
        <v>0</v>
      </c>
      <c r="AD69" s="177">
        <f t="shared" ca="1" si="19"/>
        <v>0</v>
      </c>
      <c r="AE69" s="177">
        <f t="shared" ca="1" si="19"/>
        <v>0</v>
      </c>
      <c r="AF69" s="177">
        <f t="shared" ca="1" si="19"/>
        <v>0</v>
      </c>
      <c r="AG69" s="177">
        <f t="shared" ca="1" si="19"/>
        <v>0</v>
      </c>
      <c r="AH69" s="177">
        <f t="shared" ca="1" si="19"/>
        <v>0</v>
      </c>
      <c r="AI69" s="177">
        <f t="shared" ca="1" si="19"/>
        <v>0</v>
      </c>
      <c r="AJ69" s="177">
        <f t="shared" ca="1" si="19"/>
        <v>0</v>
      </c>
      <c r="AK69" s="177">
        <f t="shared" ca="1" si="19"/>
        <v>0</v>
      </c>
      <c r="AL69" s="177">
        <f t="shared" ca="1" si="19"/>
        <v>0</v>
      </c>
      <c r="AM69" s="177">
        <f t="shared" ca="1" si="19"/>
        <v>0</v>
      </c>
      <c r="AN69" s="177">
        <f t="shared" ca="1" si="19"/>
        <v>0</v>
      </c>
      <c r="AO69" s="183">
        <f t="shared" ca="1" si="19"/>
        <v>0</v>
      </c>
      <c r="AP69" s="1"/>
      <c r="AQ69" s="1"/>
      <c r="AR69" s="1"/>
      <c r="AS69" s="1"/>
      <c r="AT69" s="1"/>
      <c r="AU69" s="1"/>
      <c r="AV69" s="1"/>
      <c r="AW69" s="1"/>
      <c r="AX69" s="1"/>
      <c r="AY69" s="1"/>
      <c r="BB69" s="1"/>
      <c r="BQ69" s="154"/>
      <c r="BR69" s="276"/>
    </row>
    <row r="70" spans="1:70">
      <c r="A70" s="1"/>
      <c r="B70" s="1"/>
      <c r="C70" s="1"/>
      <c r="D70" s="1"/>
      <c r="E70" s="1"/>
      <c r="F70" s="1"/>
      <c r="G70" s="1"/>
      <c r="H70" s="1"/>
      <c r="I70" s="1"/>
      <c r="J70" s="1"/>
      <c r="K70" s="1"/>
      <c r="L70" s="1"/>
      <c r="M70" s="1"/>
      <c r="N70" s="1"/>
      <c r="O70" s="1"/>
      <c r="P70" s="1"/>
      <c r="Q70" s="1"/>
      <c r="R70" s="1"/>
      <c r="S70" s="1"/>
      <c r="T70" s="1"/>
      <c r="U70" s="1"/>
      <c r="V70" s="1"/>
      <c r="X70" s="174" t="str">
        <f t="shared" si="16"/>
        <v>MUB</v>
      </c>
      <c r="Y70" s="178">
        <f t="shared" ref="Y70:AO70" ca="1" si="20">Y27*Y47</f>
        <v>0</v>
      </c>
      <c r="Z70" s="178">
        <f t="shared" ca="1" si="20"/>
        <v>0</v>
      </c>
      <c r="AA70" s="178">
        <f t="shared" ca="1" si="20"/>
        <v>0</v>
      </c>
      <c r="AB70" s="178">
        <f t="shared" ca="1" si="20"/>
        <v>0</v>
      </c>
      <c r="AC70" s="178">
        <f t="shared" ca="1" si="20"/>
        <v>0</v>
      </c>
      <c r="AD70" s="178">
        <f t="shared" ca="1" si="20"/>
        <v>0</v>
      </c>
      <c r="AE70" s="178">
        <f t="shared" ca="1" si="20"/>
        <v>0</v>
      </c>
      <c r="AF70" s="178">
        <f t="shared" ca="1" si="20"/>
        <v>0</v>
      </c>
      <c r="AG70" s="178">
        <f t="shared" ca="1" si="20"/>
        <v>0</v>
      </c>
      <c r="AH70" s="178">
        <f t="shared" ca="1" si="20"/>
        <v>0</v>
      </c>
      <c r="AI70" s="178">
        <f t="shared" ca="1" si="20"/>
        <v>0</v>
      </c>
      <c r="AJ70" s="178">
        <f t="shared" ca="1" si="20"/>
        <v>0</v>
      </c>
      <c r="AK70" s="178">
        <f t="shared" ca="1" si="20"/>
        <v>0</v>
      </c>
      <c r="AL70" s="178">
        <f t="shared" ca="1" si="20"/>
        <v>0</v>
      </c>
      <c r="AM70" s="178">
        <f t="shared" ca="1" si="20"/>
        <v>0</v>
      </c>
      <c r="AN70" s="178">
        <f t="shared" ca="1" si="20"/>
        <v>0</v>
      </c>
      <c r="AO70" s="183">
        <f t="shared" ca="1" si="20"/>
        <v>0</v>
      </c>
      <c r="AP70" s="1"/>
      <c r="AQ70" s="1"/>
      <c r="AR70" s="1"/>
      <c r="AS70" s="1"/>
      <c r="AT70" s="1"/>
      <c r="AU70" s="1"/>
      <c r="AV70" s="1"/>
      <c r="AW70" s="1"/>
      <c r="AX70" s="1"/>
      <c r="AY70" s="1"/>
      <c r="BB70" s="1"/>
      <c r="BQ70" s="154"/>
      <c r="BR70" s="276"/>
    </row>
    <row r="71" spans="1:70">
      <c r="A71" s="1"/>
      <c r="B71" s="1"/>
      <c r="C71" s="1"/>
      <c r="D71" s="1"/>
      <c r="E71" s="1"/>
      <c r="F71" s="1"/>
      <c r="G71" s="1"/>
      <c r="H71" s="1"/>
      <c r="I71" s="1"/>
      <c r="J71" s="1"/>
      <c r="K71" s="1"/>
      <c r="L71" s="1"/>
      <c r="M71" s="1"/>
      <c r="N71" s="1"/>
      <c r="O71" s="1"/>
      <c r="P71" s="1"/>
      <c r="Q71" s="1"/>
      <c r="R71" s="1"/>
      <c r="S71" s="1"/>
      <c r="T71" s="1"/>
      <c r="U71" s="1"/>
      <c r="V71" s="1"/>
      <c r="X71" s="173" t="str">
        <f t="shared" si="16"/>
        <v>SCHA</v>
      </c>
      <c r="Y71" s="177">
        <f t="shared" ref="Y71:AO71" ca="1" si="21">Y28*Y48</f>
        <v>5.1559472125122433E-8</v>
      </c>
      <c r="Z71" s="177">
        <f t="shared" ca="1" si="21"/>
        <v>0</v>
      </c>
      <c r="AA71" s="177">
        <f t="shared" ca="1" si="21"/>
        <v>0</v>
      </c>
      <c r="AB71" s="177">
        <f t="shared" ca="1" si="21"/>
        <v>0</v>
      </c>
      <c r="AC71" s="177">
        <f t="shared" ca="1" si="21"/>
        <v>2.364779212851123E-6</v>
      </c>
      <c r="AD71" s="177">
        <f t="shared" ca="1" si="21"/>
        <v>5.3971870955449952E-7</v>
      </c>
      <c r="AE71" s="177">
        <f t="shared" ca="1" si="21"/>
        <v>1.1090122002485257E-7</v>
      </c>
      <c r="AF71" s="177">
        <f t="shared" ca="1" si="21"/>
        <v>1.2013137285810573E-6</v>
      </c>
      <c r="AG71" s="177">
        <f t="shared" ca="1" si="21"/>
        <v>3.028163807640582E-6</v>
      </c>
      <c r="AH71" s="177">
        <f t="shared" ca="1" si="21"/>
        <v>0</v>
      </c>
      <c r="AI71" s="177">
        <f t="shared" ca="1" si="21"/>
        <v>9.4624113121761112E-9</v>
      </c>
      <c r="AJ71" s="177">
        <f t="shared" ca="1" si="21"/>
        <v>0</v>
      </c>
      <c r="AK71" s="177">
        <f t="shared" ca="1" si="21"/>
        <v>0</v>
      </c>
      <c r="AL71" s="177">
        <f t="shared" ca="1" si="21"/>
        <v>0</v>
      </c>
      <c r="AM71" s="177">
        <f t="shared" ca="1" si="21"/>
        <v>-6.3913958239363353E-7</v>
      </c>
      <c r="AN71" s="177">
        <f t="shared" ca="1" si="21"/>
        <v>0</v>
      </c>
      <c r="AO71" s="183">
        <f t="shared" ca="1" si="21"/>
        <v>0</v>
      </c>
      <c r="AP71" s="1"/>
      <c r="AQ71" s="1"/>
      <c r="AR71" s="1"/>
      <c r="AS71" s="1"/>
      <c r="AT71" s="1"/>
      <c r="AU71" s="1"/>
      <c r="AV71" s="1"/>
      <c r="AW71" s="1"/>
      <c r="AX71" s="1"/>
      <c r="AY71" s="1"/>
      <c r="BB71" s="1"/>
      <c r="BQ71" s="154"/>
      <c r="BR71" s="276"/>
    </row>
    <row r="72" spans="1:70">
      <c r="A72" s="1"/>
      <c r="B72" s="1"/>
      <c r="C72" s="1"/>
      <c r="D72" s="1"/>
      <c r="E72" s="1"/>
      <c r="F72" s="1"/>
      <c r="G72" s="1"/>
      <c r="H72" s="1"/>
      <c r="I72" s="1"/>
      <c r="J72" s="1"/>
      <c r="K72" s="1"/>
      <c r="L72" s="1"/>
      <c r="M72" s="1"/>
      <c r="N72" s="1"/>
      <c r="O72" s="1"/>
      <c r="P72" s="1"/>
      <c r="Q72" s="1"/>
      <c r="R72" s="1"/>
      <c r="S72" s="1"/>
      <c r="T72" s="1"/>
      <c r="U72" s="1"/>
      <c r="V72" s="1"/>
      <c r="X72" s="174" t="str">
        <f t="shared" si="16"/>
        <v>VEA</v>
      </c>
      <c r="Y72" s="178">
        <f t="shared" ref="Y72:AO72" ca="1" si="22">Y29*Y49</f>
        <v>1.8965212480436938E-8</v>
      </c>
      <c r="Z72" s="178">
        <f t="shared" ca="1" si="22"/>
        <v>0</v>
      </c>
      <c r="AA72" s="178">
        <f t="shared" ca="1" si="22"/>
        <v>0</v>
      </c>
      <c r="AB72" s="178">
        <f t="shared" ca="1" si="22"/>
        <v>0</v>
      </c>
      <c r="AC72" s="178">
        <f t="shared" ca="1" si="22"/>
        <v>5.3971870955449952E-7</v>
      </c>
      <c r="AD72" s="178">
        <f t="shared" ca="1" si="22"/>
        <v>2.0357244113957107E-7</v>
      </c>
      <c r="AE72" s="178">
        <f t="shared" ca="1" si="22"/>
        <v>3.1849901115621449E-8</v>
      </c>
      <c r="AF72" s="178">
        <f t="shared" ca="1" si="22"/>
        <v>3.314951469487914E-7</v>
      </c>
      <c r="AG72" s="178">
        <f t="shared" ca="1" si="22"/>
        <v>7.4993023906173686E-7</v>
      </c>
      <c r="AH72" s="178">
        <f t="shared" ca="1" si="22"/>
        <v>0</v>
      </c>
      <c r="AI72" s="178">
        <f t="shared" ca="1" si="22"/>
        <v>3.2749234051580162E-9</v>
      </c>
      <c r="AJ72" s="178">
        <f t="shared" ca="1" si="22"/>
        <v>0</v>
      </c>
      <c r="AK72" s="178">
        <f t="shared" ca="1" si="22"/>
        <v>0</v>
      </c>
      <c r="AL72" s="178">
        <f t="shared" ca="1" si="22"/>
        <v>0</v>
      </c>
      <c r="AM72" s="178">
        <f t="shared" ca="1" si="22"/>
        <v>-1.8871673379494081E-7</v>
      </c>
      <c r="AN72" s="178">
        <f t="shared" ca="1" si="22"/>
        <v>0</v>
      </c>
      <c r="AO72" s="183">
        <f t="shared" ca="1" si="22"/>
        <v>0</v>
      </c>
      <c r="AP72" s="1"/>
      <c r="AQ72" s="1"/>
      <c r="AR72" s="1"/>
      <c r="AS72" s="1"/>
      <c r="AT72" s="1"/>
      <c r="AU72" s="1"/>
      <c r="AV72" s="1"/>
      <c r="AW72" s="1"/>
      <c r="AX72" s="1"/>
      <c r="AY72" s="1"/>
      <c r="BB72" s="1"/>
      <c r="BQ72" s="154"/>
      <c r="BR72" s="276"/>
    </row>
    <row r="73" spans="1:70">
      <c r="A73" s="1"/>
      <c r="B73" s="1"/>
      <c r="C73" s="1"/>
      <c r="D73" s="1"/>
      <c r="E73" s="1"/>
      <c r="F73" s="1"/>
      <c r="G73" s="1"/>
      <c r="H73" s="1"/>
      <c r="I73" s="1"/>
      <c r="J73" s="1"/>
      <c r="K73" s="1"/>
      <c r="L73" s="1"/>
      <c r="M73" s="1"/>
      <c r="N73" s="1"/>
      <c r="O73" s="1"/>
      <c r="P73" s="1"/>
      <c r="Q73" s="1"/>
      <c r="R73" s="1"/>
      <c r="S73" s="1"/>
      <c r="T73" s="1"/>
      <c r="U73" s="1"/>
      <c r="V73" s="1"/>
      <c r="X73" s="173" t="str">
        <f t="shared" si="16"/>
        <v>VYM</v>
      </c>
      <c r="Y73" s="177">
        <f t="shared" ref="Y73:AO73" ca="1" si="23">Y30*Y50</f>
        <v>3.1556813781922182E-9</v>
      </c>
      <c r="Z73" s="177">
        <f t="shared" ca="1" si="23"/>
        <v>0</v>
      </c>
      <c r="AA73" s="177">
        <f t="shared" ca="1" si="23"/>
        <v>0</v>
      </c>
      <c r="AB73" s="177">
        <f t="shared" ca="1" si="23"/>
        <v>0</v>
      </c>
      <c r="AC73" s="177">
        <f t="shared" ca="1" si="23"/>
        <v>1.1090122002485258E-7</v>
      </c>
      <c r="AD73" s="177">
        <f t="shared" ca="1" si="23"/>
        <v>3.1849901115621455E-8</v>
      </c>
      <c r="AE73" s="177">
        <f t="shared" ca="1" si="23"/>
        <v>7.0506150609858894E-9</v>
      </c>
      <c r="AF73" s="177">
        <f t="shared" ca="1" si="23"/>
        <v>7.2737406438781041E-8</v>
      </c>
      <c r="AG73" s="177">
        <f t="shared" ca="1" si="23"/>
        <v>1.5517228357281358E-7</v>
      </c>
      <c r="AH73" s="177">
        <f t="shared" ca="1" si="23"/>
        <v>0</v>
      </c>
      <c r="AI73" s="177">
        <f t="shared" ca="1" si="23"/>
        <v>5.6640710851498122E-10</v>
      </c>
      <c r="AJ73" s="177">
        <f t="shared" ca="1" si="23"/>
        <v>0</v>
      </c>
      <c r="AK73" s="177">
        <f t="shared" ca="1" si="23"/>
        <v>0</v>
      </c>
      <c r="AL73" s="177">
        <f t="shared" ca="1" si="23"/>
        <v>0</v>
      </c>
      <c r="AM73" s="177">
        <f t="shared" ca="1" si="23"/>
        <v>-3.4318415585431222E-8</v>
      </c>
      <c r="AN73" s="177">
        <f t="shared" ca="1" si="23"/>
        <v>0</v>
      </c>
      <c r="AO73" s="183">
        <f t="shared" ca="1" si="23"/>
        <v>0</v>
      </c>
      <c r="AP73" s="1"/>
      <c r="AQ73" s="1"/>
      <c r="AR73" s="1"/>
      <c r="AS73" s="1"/>
      <c r="AT73" s="1"/>
      <c r="AU73" s="1"/>
      <c r="AV73" s="1"/>
      <c r="AW73" s="1"/>
      <c r="AX73" s="1"/>
      <c r="AY73" s="1"/>
      <c r="BB73" s="1"/>
      <c r="BQ73" s="154"/>
      <c r="BR73" s="276"/>
    </row>
    <row r="74" spans="1:70">
      <c r="A74" s="1"/>
      <c r="B74" s="1"/>
      <c r="C74" s="1"/>
      <c r="D74" s="1"/>
      <c r="E74" s="1"/>
      <c r="F74" s="1"/>
      <c r="G74" s="1"/>
      <c r="H74" s="1"/>
      <c r="I74" s="1"/>
      <c r="J74" s="1"/>
      <c r="K74" s="1"/>
      <c r="L74" s="1"/>
      <c r="M74" s="1"/>
      <c r="N74" s="1"/>
      <c r="O74" s="1"/>
      <c r="P74" s="1"/>
      <c r="Q74" s="1"/>
      <c r="R74" s="1"/>
      <c r="S74" s="1"/>
      <c r="X74" s="174" t="str">
        <f t="shared" si="16"/>
        <v>SCHH</v>
      </c>
      <c r="Y74" s="178">
        <f t="shared" ref="Y74:AO74" ca="1" si="24">Y31*Y51</f>
        <v>4.7116496225653967E-8</v>
      </c>
      <c r="Z74" s="178">
        <f t="shared" ca="1" si="24"/>
        <v>0</v>
      </c>
      <c r="AA74" s="178">
        <f t="shared" ca="1" si="24"/>
        <v>0</v>
      </c>
      <c r="AB74" s="178">
        <f t="shared" ca="1" si="24"/>
        <v>0</v>
      </c>
      <c r="AC74" s="178">
        <f t="shared" ca="1" si="24"/>
        <v>1.2013137285810575E-6</v>
      </c>
      <c r="AD74" s="178">
        <f t="shared" ca="1" si="24"/>
        <v>3.314951469487914E-7</v>
      </c>
      <c r="AE74" s="178">
        <f t="shared" ca="1" si="24"/>
        <v>7.2737406438781028E-8</v>
      </c>
      <c r="AF74" s="178">
        <f t="shared" ca="1" si="24"/>
        <v>1.7928917923670855E-6</v>
      </c>
      <c r="AG74" s="178">
        <f t="shared" ca="1" si="24"/>
        <v>1.7315477087543183E-6</v>
      </c>
      <c r="AH74" s="178">
        <f t="shared" ca="1" si="24"/>
        <v>0</v>
      </c>
      <c r="AI74" s="178">
        <f t="shared" ca="1" si="24"/>
        <v>6.1567350507217317E-9</v>
      </c>
      <c r="AJ74" s="178">
        <f t="shared" ca="1" si="24"/>
        <v>0</v>
      </c>
      <c r="AK74" s="178">
        <f t="shared" ca="1" si="24"/>
        <v>0</v>
      </c>
      <c r="AL74" s="178">
        <f t="shared" ca="1" si="24"/>
        <v>0</v>
      </c>
      <c r="AM74" s="178">
        <f t="shared" ca="1" si="24"/>
        <v>1.5911910329079372E-8</v>
      </c>
      <c r="AN74" s="178">
        <f t="shared" ca="1" si="24"/>
        <v>0</v>
      </c>
      <c r="AO74" s="183">
        <f t="shared" ca="1" si="24"/>
        <v>0</v>
      </c>
      <c r="AP74" s="1"/>
      <c r="AQ74" s="1"/>
      <c r="AR74" s="1"/>
      <c r="AS74" s="1"/>
      <c r="AT74" s="1"/>
      <c r="AU74" s="1"/>
      <c r="AV74" s="1"/>
      <c r="AW74" s="1"/>
      <c r="AX74" s="1"/>
      <c r="AY74" s="1"/>
      <c r="BB74" s="1"/>
      <c r="BQ74" s="154"/>
      <c r="BR74" s="276"/>
    </row>
    <row r="75" spans="1:70">
      <c r="A75" s="1"/>
      <c r="B75" s="1"/>
      <c r="C75" s="1"/>
      <c r="D75" s="1"/>
      <c r="E75" s="1"/>
      <c r="F75" s="1"/>
      <c r="G75" s="1"/>
      <c r="H75" s="1"/>
      <c r="I75" s="1"/>
      <c r="J75" s="1"/>
      <c r="K75" s="1"/>
      <c r="L75" s="1"/>
      <c r="M75" s="1"/>
      <c r="N75" s="1"/>
      <c r="O75" s="1"/>
      <c r="P75" s="1"/>
      <c r="Q75" s="1"/>
      <c r="R75" s="1"/>
      <c r="S75" s="1"/>
      <c r="X75" s="173" t="str">
        <f t="shared" si="16"/>
        <v>SCHM</v>
      </c>
      <c r="Y75" s="177">
        <f t="shared" ref="Y75:AO75" ca="1" si="25">Y32*Y52</f>
        <v>7.268535948742958E-8</v>
      </c>
      <c r="Z75" s="177">
        <f t="shared" ca="1" si="25"/>
        <v>0</v>
      </c>
      <c r="AA75" s="177">
        <f t="shared" ca="1" si="25"/>
        <v>0</v>
      </c>
      <c r="AB75" s="177">
        <f t="shared" ca="1" si="25"/>
        <v>0</v>
      </c>
      <c r="AC75" s="177">
        <f t="shared" ca="1" si="25"/>
        <v>3.028163807640582E-6</v>
      </c>
      <c r="AD75" s="177">
        <f t="shared" ca="1" si="25"/>
        <v>7.4993023906173675E-7</v>
      </c>
      <c r="AE75" s="177">
        <f t="shared" ca="1" si="25"/>
        <v>1.5517228357281358E-7</v>
      </c>
      <c r="AF75" s="177">
        <f t="shared" ca="1" si="25"/>
        <v>1.7315477087543183E-6</v>
      </c>
      <c r="AG75" s="177">
        <f t="shared" ca="1" si="25"/>
        <v>4.1230965571911199E-6</v>
      </c>
      <c r="AH75" s="177">
        <f t="shared" ca="1" si="25"/>
        <v>0</v>
      </c>
      <c r="AI75" s="177">
        <f t="shared" ca="1" si="25"/>
        <v>1.3108526258805555E-8</v>
      </c>
      <c r="AJ75" s="177">
        <f t="shared" ca="1" si="25"/>
        <v>0</v>
      </c>
      <c r="AK75" s="177">
        <f t="shared" ca="1" si="25"/>
        <v>0</v>
      </c>
      <c r="AL75" s="177">
        <f t="shared" ca="1" si="25"/>
        <v>0</v>
      </c>
      <c r="AM75" s="177">
        <f t="shared" ca="1" si="25"/>
        <v>-8.3994744574823031E-7</v>
      </c>
      <c r="AN75" s="177">
        <f t="shared" ca="1" si="25"/>
        <v>0</v>
      </c>
      <c r="AO75" s="183">
        <f t="shared" ca="1" si="25"/>
        <v>0</v>
      </c>
      <c r="AP75" s="1"/>
      <c r="AQ75" s="1"/>
      <c r="AR75" s="1"/>
      <c r="AS75" s="1"/>
      <c r="AT75" s="1"/>
      <c r="AU75" s="1"/>
      <c r="AV75" s="1"/>
      <c r="AW75" s="1"/>
      <c r="AX75" s="1"/>
      <c r="AY75" s="1"/>
      <c r="BB75" s="1"/>
      <c r="BQ75" s="154"/>
      <c r="BR75" s="276"/>
    </row>
    <row r="76" spans="1:70">
      <c r="A76" s="1"/>
      <c r="B76" s="1"/>
      <c r="C76" s="1"/>
      <c r="D76" s="1"/>
      <c r="E76" s="1"/>
      <c r="F76" s="1"/>
      <c r="G76" s="1"/>
      <c r="H76" s="1"/>
      <c r="I76" s="1"/>
      <c r="J76" s="1"/>
      <c r="K76" s="1"/>
      <c r="L76" s="1"/>
      <c r="M76" s="1"/>
      <c r="N76" s="1"/>
      <c r="O76" s="1"/>
      <c r="P76" s="1"/>
      <c r="Q76" s="1"/>
      <c r="R76" s="1"/>
      <c r="S76" s="1"/>
      <c r="X76" s="174" t="str">
        <f t="shared" si="16"/>
        <v>SCHX</v>
      </c>
      <c r="Y76" s="178">
        <f t="shared" ref="Y76:AO76" ca="1" si="26">Y33*Y53</f>
        <v>0</v>
      </c>
      <c r="Z76" s="178">
        <f t="shared" ca="1" si="26"/>
        <v>0</v>
      </c>
      <c r="AA76" s="178">
        <f t="shared" ca="1" si="26"/>
        <v>0</v>
      </c>
      <c r="AB76" s="178">
        <f t="shared" ca="1" si="26"/>
        <v>0</v>
      </c>
      <c r="AC76" s="178">
        <f t="shared" ca="1" si="26"/>
        <v>0</v>
      </c>
      <c r="AD76" s="178">
        <f t="shared" ca="1" si="26"/>
        <v>0</v>
      </c>
      <c r="AE76" s="178">
        <f t="shared" ca="1" si="26"/>
        <v>0</v>
      </c>
      <c r="AF76" s="178">
        <f t="shared" ca="1" si="26"/>
        <v>0</v>
      </c>
      <c r="AG76" s="178">
        <f t="shared" ca="1" si="26"/>
        <v>0</v>
      </c>
      <c r="AH76" s="178">
        <f t="shared" ca="1" si="26"/>
        <v>0</v>
      </c>
      <c r="AI76" s="178">
        <f t="shared" ca="1" si="26"/>
        <v>0</v>
      </c>
      <c r="AJ76" s="178">
        <f t="shared" ca="1" si="26"/>
        <v>0</v>
      </c>
      <c r="AK76" s="178">
        <f t="shared" ca="1" si="26"/>
        <v>0</v>
      </c>
      <c r="AL76" s="178">
        <f t="shared" ca="1" si="26"/>
        <v>0</v>
      </c>
      <c r="AM76" s="178">
        <f t="shared" ca="1" si="26"/>
        <v>0</v>
      </c>
      <c r="AN76" s="178">
        <f t="shared" ca="1" si="26"/>
        <v>0</v>
      </c>
      <c r="AO76" s="183">
        <f t="shared" ca="1" si="26"/>
        <v>0</v>
      </c>
      <c r="AP76" s="1"/>
      <c r="AQ76" s="1"/>
      <c r="AR76" s="1"/>
      <c r="AS76" s="1"/>
      <c r="AT76" s="1"/>
      <c r="AU76" s="1"/>
      <c r="AV76" s="1"/>
      <c r="AW76" s="1"/>
      <c r="AX76" s="1"/>
      <c r="AY76" s="1"/>
      <c r="BB76" s="1"/>
      <c r="BQ76" s="154"/>
      <c r="BR76" s="276"/>
    </row>
    <row r="77" spans="1:70">
      <c r="A77" s="1"/>
      <c r="B77" s="1"/>
      <c r="C77" s="1"/>
      <c r="D77" s="1"/>
      <c r="E77" s="1"/>
      <c r="F77" s="1"/>
      <c r="G77" s="1"/>
      <c r="H77" s="1"/>
      <c r="I77" s="1"/>
      <c r="J77" s="1"/>
      <c r="K77" s="1"/>
      <c r="L77" s="1"/>
      <c r="M77" s="1"/>
      <c r="N77" s="1"/>
      <c r="O77" s="1"/>
      <c r="P77" s="1"/>
      <c r="Q77" s="1"/>
      <c r="R77" s="1"/>
      <c r="S77" s="1"/>
      <c r="X77" s="173" t="str">
        <f t="shared" si="16"/>
        <v>VWO</v>
      </c>
      <c r="Y77" s="177">
        <f t="shared" ref="Y77:AO77" ca="1" si="27">Y34*Y54</f>
        <v>4.120226697160977E-10</v>
      </c>
      <c r="Z77" s="177">
        <f t="shared" ca="1" si="27"/>
        <v>0</v>
      </c>
      <c r="AA77" s="177">
        <f t="shared" ca="1" si="27"/>
        <v>0</v>
      </c>
      <c r="AB77" s="177">
        <f t="shared" ca="1" si="27"/>
        <v>0</v>
      </c>
      <c r="AC77" s="177">
        <f t="shared" ca="1" si="27"/>
        <v>9.4624113121761096E-9</v>
      </c>
      <c r="AD77" s="177">
        <f t="shared" ca="1" si="27"/>
        <v>3.2749234051580162E-9</v>
      </c>
      <c r="AE77" s="177">
        <f t="shared" ca="1" si="27"/>
        <v>5.6640710851498122E-10</v>
      </c>
      <c r="AF77" s="177">
        <f t="shared" ca="1" si="27"/>
        <v>6.1567350507217325E-9</v>
      </c>
      <c r="AG77" s="177">
        <f t="shared" ca="1" si="27"/>
        <v>1.3108526258805555E-8</v>
      </c>
      <c r="AH77" s="177">
        <f t="shared" ca="1" si="27"/>
        <v>0</v>
      </c>
      <c r="AI77" s="177">
        <f t="shared" ca="1" si="27"/>
        <v>7.502797489639427E-11</v>
      </c>
      <c r="AJ77" s="177">
        <f t="shared" ca="1" si="27"/>
        <v>0</v>
      </c>
      <c r="AK77" s="177">
        <f t="shared" ca="1" si="27"/>
        <v>0</v>
      </c>
      <c r="AL77" s="177">
        <f t="shared" ca="1" si="27"/>
        <v>0</v>
      </c>
      <c r="AM77" s="177">
        <f t="shared" ca="1" si="27"/>
        <v>-2.9784063005332353E-9</v>
      </c>
      <c r="AN77" s="177">
        <f t="shared" ca="1" si="27"/>
        <v>0</v>
      </c>
      <c r="AO77" s="183">
        <f t="shared" ca="1" si="27"/>
        <v>0</v>
      </c>
      <c r="AP77" s="1"/>
      <c r="AQ77" s="1"/>
      <c r="AR77" s="1"/>
      <c r="AS77" s="1"/>
      <c r="AT77" s="1"/>
      <c r="AU77" s="1"/>
      <c r="AV77" s="1"/>
      <c r="AW77" s="1"/>
      <c r="AX77" s="1"/>
      <c r="AY77" s="1"/>
      <c r="BB77" s="1"/>
      <c r="BQ77" s="154"/>
      <c r="BR77" s="276"/>
    </row>
    <row r="78" spans="1:70">
      <c r="A78" s="1"/>
      <c r="B78" s="1"/>
      <c r="C78" s="1"/>
      <c r="D78" s="1"/>
      <c r="E78" s="1"/>
      <c r="F78" s="1"/>
      <c r="G78" s="1"/>
      <c r="H78" s="1"/>
      <c r="I78" s="1"/>
      <c r="J78" s="1"/>
      <c r="K78" s="1"/>
      <c r="L78" s="1"/>
      <c r="M78" s="1"/>
      <c r="N78" s="1"/>
      <c r="O78" s="1"/>
      <c r="P78" s="1"/>
      <c r="Q78" s="1"/>
      <c r="R78" s="1"/>
      <c r="S78" s="1"/>
      <c r="X78" s="174" t="str">
        <f t="shared" si="16"/>
        <v>FENY</v>
      </c>
      <c r="Y78" s="178">
        <f t="shared" ref="Y78:AO78" ca="1" si="28">Y35*Y55</f>
        <v>0</v>
      </c>
      <c r="Z78" s="178">
        <f t="shared" ca="1" si="28"/>
        <v>0</v>
      </c>
      <c r="AA78" s="178">
        <f t="shared" ca="1" si="28"/>
        <v>0</v>
      </c>
      <c r="AB78" s="178">
        <f t="shared" ca="1" si="28"/>
        <v>0</v>
      </c>
      <c r="AC78" s="178">
        <f t="shared" ca="1" si="28"/>
        <v>0</v>
      </c>
      <c r="AD78" s="178">
        <f t="shared" ca="1" si="28"/>
        <v>0</v>
      </c>
      <c r="AE78" s="178">
        <f t="shared" ca="1" si="28"/>
        <v>0</v>
      </c>
      <c r="AF78" s="178">
        <f t="shared" ca="1" si="28"/>
        <v>0</v>
      </c>
      <c r="AG78" s="178">
        <f t="shared" ca="1" si="28"/>
        <v>0</v>
      </c>
      <c r="AH78" s="178">
        <f t="shared" ca="1" si="28"/>
        <v>0</v>
      </c>
      <c r="AI78" s="178">
        <f t="shared" ca="1" si="28"/>
        <v>0</v>
      </c>
      <c r="AJ78" s="178">
        <f t="shared" ca="1" si="28"/>
        <v>0</v>
      </c>
      <c r="AK78" s="178">
        <f t="shared" ca="1" si="28"/>
        <v>0</v>
      </c>
      <c r="AL78" s="178">
        <f t="shared" ca="1" si="28"/>
        <v>0</v>
      </c>
      <c r="AM78" s="178">
        <f t="shared" ca="1" si="28"/>
        <v>0</v>
      </c>
      <c r="AN78" s="178">
        <f t="shared" ca="1" si="28"/>
        <v>0</v>
      </c>
      <c r="AO78" s="183">
        <f t="shared" ca="1" si="28"/>
        <v>0</v>
      </c>
      <c r="AP78" s="1"/>
      <c r="AQ78" s="1"/>
      <c r="AR78" s="1"/>
      <c r="AS78" s="1"/>
      <c r="AT78" s="1"/>
      <c r="AU78" s="1"/>
      <c r="AV78" s="1"/>
      <c r="AW78" s="1"/>
      <c r="AX78" s="1"/>
      <c r="AY78" s="1"/>
      <c r="AZ78" s="1"/>
      <c r="BB78" s="1"/>
      <c r="BQ78" s="154"/>
      <c r="BR78" s="276"/>
    </row>
    <row r="79" spans="1:70">
      <c r="A79" s="1"/>
      <c r="B79" s="1"/>
      <c r="C79" s="1"/>
      <c r="D79" s="1"/>
      <c r="E79" s="1"/>
      <c r="F79" s="1"/>
      <c r="G79" s="1"/>
      <c r="H79" s="1"/>
      <c r="I79" s="1"/>
      <c r="J79" s="1"/>
      <c r="K79" s="1"/>
      <c r="L79" s="1"/>
      <c r="M79" s="1"/>
      <c r="N79" s="1"/>
      <c r="O79" s="1"/>
      <c r="P79" s="1"/>
      <c r="Q79" s="1"/>
      <c r="R79" s="1"/>
      <c r="S79" s="1"/>
      <c r="X79" s="173" t="str">
        <f t="shared" si="16"/>
        <v>VNQI</v>
      </c>
      <c r="Y79" s="177">
        <f t="shared" ref="Y79:AO79" ca="1" si="29">Y36*Y56</f>
        <v>0</v>
      </c>
      <c r="Z79" s="177">
        <f t="shared" ca="1" si="29"/>
        <v>0</v>
      </c>
      <c r="AA79" s="177">
        <f t="shared" ca="1" si="29"/>
        <v>0</v>
      </c>
      <c r="AB79" s="177">
        <f t="shared" ca="1" si="29"/>
        <v>0</v>
      </c>
      <c r="AC79" s="177">
        <f t="shared" ca="1" si="29"/>
        <v>0</v>
      </c>
      <c r="AD79" s="177">
        <f t="shared" ca="1" si="29"/>
        <v>0</v>
      </c>
      <c r="AE79" s="177">
        <f t="shared" ca="1" si="29"/>
        <v>0</v>
      </c>
      <c r="AF79" s="177">
        <f t="shared" ca="1" si="29"/>
        <v>0</v>
      </c>
      <c r="AG79" s="177">
        <f t="shared" ca="1" si="29"/>
        <v>0</v>
      </c>
      <c r="AH79" s="177">
        <f t="shared" ca="1" si="29"/>
        <v>0</v>
      </c>
      <c r="AI79" s="177">
        <f t="shared" ca="1" si="29"/>
        <v>0</v>
      </c>
      <c r="AJ79" s="177">
        <f t="shared" ca="1" si="29"/>
        <v>0</v>
      </c>
      <c r="AK79" s="177">
        <f t="shared" ca="1" si="29"/>
        <v>0</v>
      </c>
      <c r="AL79" s="177">
        <f t="shared" ca="1" si="29"/>
        <v>0</v>
      </c>
      <c r="AM79" s="177">
        <f t="shared" ca="1" si="29"/>
        <v>0</v>
      </c>
      <c r="AN79" s="177">
        <f t="shared" ca="1" si="29"/>
        <v>0</v>
      </c>
      <c r="AO79" s="183">
        <f t="shared" ca="1" si="29"/>
        <v>0</v>
      </c>
      <c r="AP79" s="1"/>
      <c r="AQ79" s="1"/>
      <c r="AR79" s="1"/>
      <c r="AS79" s="1"/>
      <c r="AT79" s="1"/>
      <c r="AU79" s="1"/>
      <c r="AV79" s="1"/>
      <c r="AW79" s="1"/>
      <c r="AX79" s="1"/>
      <c r="AY79" s="1"/>
      <c r="AZ79" s="1"/>
      <c r="BB79" s="1"/>
      <c r="BQ79" s="154"/>
      <c r="BR79" s="276"/>
    </row>
    <row r="80" spans="1:70">
      <c r="A80" s="1"/>
      <c r="B80" s="1"/>
      <c r="C80" s="1"/>
      <c r="D80" s="1"/>
      <c r="E80" s="1"/>
      <c r="F80" s="1"/>
      <c r="G80" s="1"/>
      <c r="H80" s="1"/>
      <c r="I80" s="1"/>
      <c r="J80" s="1"/>
      <c r="K80" s="1"/>
      <c r="L80" s="1"/>
      <c r="M80" s="1"/>
      <c r="N80" s="1"/>
      <c r="O80" s="1"/>
      <c r="P80" s="1"/>
      <c r="Q80" s="1"/>
      <c r="R80" s="1"/>
      <c r="S80" s="1"/>
      <c r="X80" s="174" t="str">
        <f t="shared" si="16"/>
        <v>VTIP</v>
      </c>
      <c r="Y80" s="178">
        <f t="shared" ref="Y80:AO80" ca="1" si="30">Y37*Y57</f>
        <v>0</v>
      </c>
      <c r="Z80" s="178">
        <f t="shared" ca="1" si="30"/>
        <v>0</v>
      </c>
      <c r="AA80" s="178">
        <f t="shared" ca="1" si="30"/>
        <v>0</v>
      </c>
      <c r="AB80" s="178">
        <f t="shared" ca="1" si="30"/>
        <v>0</v>
      </c>
      <c r="AC80" s="178">
        <f t="shared" ca="1" si="30"/>
        <v>0</v>
      </c>
      <c r="AD80" s="178">
        <f t="shared" ca="1" si="30"/>
        <v>0</v>
      </c>
      <c r="AE80" s="178">
        <f t="shared" ca="1" si="30"/>
        <v>0</v>
      </c>
      <c r="AF80" s="178">
        <f t="shared" ca="1" si="30"/>
        <v>0</v>
      </c>
      <c r="AG80" s="178">
        <f t="shared" ca="1" si="30"/>
        <v>0</v>
      </c>
      <c r="AH80" s="178">
        <f t="shared" ca="1" si="30"/>
        <v>0</v>
      </c>
      <c r="AI80" s="178">
        <f t="shared" ca="1" si="30"/>
        <v>0</v>
      </c>
      <c r="AJ80" s="178">
        <f t="shared" ca="1" si="30"/>
        <v>0</v>
      </c>
      <c r="AK80" s="178">
        <f t="shared" ca="1" si="30"/>
        <v>0</v>
      </c>
      <c r="AL80" s="178">
        <f t="shared" ca="1" si="30"/>
        <v>0</v>
      </c>
      <c r="AM80" s="178">
        <f t="shared" ca="1" si="30"/>
        <v>0</v>
      </c>
      <c r="AN80" s="178">
        <f t="shared" ca="1" si="30"/>
        <v>0</v>
      </c>
      <c r="AO80" s="183">
        <f t="shared" ca="1" si="30"/>
        <v>0</v>
      </c>
      <c r="AP80" s="1"/>
      <c r="AQ80" s="1"/>
      <c r="AR80" s="1"/>
      <c r="AS80" s="1"/>
      <c r="AT80" s="1"/>
      <c r="AU80" s="1"/>
      <c r="AV80" s="1"/>
      <c r="AW80" s="1"/>
      <c r="AX80" s="1"/>
      <c r="AY80" s="1"/>
      <c r="AZ80" s="1"/>
      <c r="BB80" s="1"/>
      <c r="BQ80" s="154"/>
      <c r="BR80" s="276"/>
    </row>
    <row r="81" spans="1:70">
      <c r="A81" s="1"/>
      <c r="B81" s="1"/>
      <c r="C81" s="1"/>
      <c r="D81" s="1"/>
      <c r="E81" s="1"/>
      <c r="F81" s="1"/>
      <c r="G81" s="1"/>
      <c r="H81" s="1"/>
      <c r="I81" s="1"/>
      <c r="J81" s="1"/>
      <c r="K81" s="1"/>
      <c r="L81" s="1"/>
      <c r="M81" s="1"/>
      <c r="N81" s="1"/>
      <c r="O81" s="1"/>
      <c r="P81" s="1"/>
      <c r="Q81" s="1"/>
      <c r="R81" s="1"/>
      <c r="S81" s="1"/>
      <c r="X81" s="173" t="str">
        <f t="shared" si="16"/>
        <v>VGLT</v>
      </c>
      <c r="Y81" s="177">
        <f t="shared" ref="Y81:AO81" ca="1" si="31">Y38*Y58</f>
        <v>4.6063523458857598E-9</v>
      </c>
      <c r="Z81" s="177">
        <f t="shared" ca="1" si="31"/>
        <v>0</v>
      </c>
      <c r="AA81" s="177">
        <f t="shared" ca="1" si="31"/>
        <v>0</v>
      </c>
      <c r="AB81" s="177">
        <f t="shared" ca="1" si="31"/>
        <v>0</v>
      </c>
      <c r="AC81" s="177">
        <f t="shared" ca="1" si="31"/>
        <v>-6.3913958239363374E-7</v>
      </c>
      <c r="AD81" s="177">
        <f t="shared" ca="1" si="31"/>
        <v>-1.8871673379494081E-7</v>
      </c>
      <c r="AE81" s="177">
        <f t="shared" ca="1" si="31"/>
        <v>-3.4318415585431215E-8</v>
      </c>
      <c r="AF81" s="177">
        <f t="shared" ca="1" si="31"/>
        <v>1.5911910329079372E-8</v>
      </c>
      <c r="AG81" s="177">
        <f t="shared" ca="1" si="31"/>
        <v>-8.3994744574823031E-7</v>
      </c>
      <c r="AH81" s="177">
        <f t="shared" ca="1" si="31"/>
        <v>0</v>
      </c>
      <c r="AI81" s="177">
        <f t="shared" ca="1" si="31"/>
        <v>-2.9784063005332353E-9</v>
      </c>
      <c r="AJ81" s="177">
        <f t="shared" ca="1" si="31"/>
        <v>0</v>
      </c>
      <c r="AK81" s="177">
        <f t="shared" ca="1" si="31"/>
        <v>0</v>
      </c>
      <c r="AL81" s="177">
        <f t="shared" ca="1" si="31"/>
        <v>0</v>
      </c>
      <c r="AM81" s="177">
        <f t="shared" ca="1" si="31"/>
        <v>1.2532057352681425E-6</v>
      </c>
      <c r="AN81" s="177">
        <f t="shared" ca="1" si="31"/>
        <v>0</v>
      </c>
      <c r="AO81" s="183">
        <f t="shared" ca="1" si="31"/>
        <v>0</v>
      </c>
      <c r="AP81" s="1"/>
      <c r="AQ81" s="1"/>
      <c r="AR81" s="1"/>
      <c r="AS81" s="1"/>
      <c r="AT81" s="1"/>
      <c r="AU81" s="1"/>
      <c r="AV81" s="1"/>
      <c r="AW81" s="1"/>
      <c r="AX81" s="1"/>
      <c r="AY81" s="1"/>
      <c r="AZ81" s="1"/>
      <c r="BB81" s="1"/>
      <c r="BQ81" s="154"/>
      <c r="BR81" s="276"/>
    </row>
    <row r="82" spans="1:70">
      <c r="A82" s="1"/>
      <c r="B82" s="1"/>
      <c r="C82" s="1"/>
      <c r="D82" s="1"/>
      <c r="E82" s="1"/>
      <c r="F82" s="1"/>
      <c r="G82" s="1"/>
      <c r="H82" s="1"/>
      <c r="I82" s="1"/>
      <c r="J82" s="1"/>
      <c r="K82" s="1"/>
      <c r="L82" s="1"/>
      <c r="M82" s="1"/>
      <c r="N82" s="1"/>
      <c r="O82" s="1"/>
      <c r="P82" s="1"/>
      <c r="Q82" s="1"/>
      <c r="R82" s="1"/>
      <c r="S82" s="1"/>
      <c r="X82" s="175" t="str">
        <f t="shared" si="16"/>
        <v>ITE</v>
      </c>
      <c r="Y82" s="178">
        <f t="shared" ref="Y82:AO82" ca="1" si="32">Y39*Y59</f>
        <v>0</v>
      </c>
      <c r="Z82" s="178">
        <f t="shared" ca="1" si="32"/>
        <v>0</v>
      </c>
      <c r="AA82" s="178">
        <f t="shared" ca="1" si="32"/>
        <v>0</v>
      </c>
      <c r="AB82" s="178">
        <f t="shared" ca="1" si="32"/>
        <v>0</v>
      </c>
      <c r="AC82" s="178">
        <f t="shared" ca="1" si="32"/>
        <v>0</v>
      </c>
      <c r="AD82" s="178">
        <f t="shared" ca="1" si="32"/>
        <v>0</v>
      </c>
      <c r="AE82" s="178">
        <f t="shared" ca="1" si="32"/>
        <v>0</v>
      </c>
      <c r="AF82" s="178">
        <f t="shared" ca="1" si="32"/>
        <v>0</v>
      </c>
      <c r="AG82" s="178">
        <f t="shared" ca="1" si="32"/>
        <v>0</v>
      </c>
      <c r="AH82" s="178">
        <f t="shared" ca="1" si="32"/>
        <v>0</v>
      </c>
      <c r="AI82" s="178">
        <f t="shared" ca="1" si="32"/>
        <v>0</v>
      </c>
      <c r="AJ82" s="178">
        <f t="shared" ca="1" si="32"/>
        <v>0</v>
      </c>
      <c r="AK82" s="178">
        <f t="shared" ca="1" si="32"/>
        <v>0</v>
      </c>
      <c r="AL82" s="178">
        <f t="shared" ca="1" si="32"/>
        <v>0</v>
      </c>
      <c r="AM82" s="178">
        <f t="shared" ca="1" si="32"/>
        <v>0</v>
      </c>
      <c r="AN82" s="178">
        <f t="shared" ca="1" si="32"/>
        <v>0</v>
      </c>
      <c r="AO82" s="183">
        <f t="shared" ca="1" si="32"/>
        <v>0</v>
      </c>
      <c r="AP82" s="1"/>
      <c r="AQ82" s="1"/>
      <c r="AR82" s="1"/>
      <c r="AS82" s="1"/>
      <c r="AT82" s="1"/>
      <c r="AU82" s="1"/>
      <c r="AV82" s="1"/>
      <c r="AW82" s="1"/>
      <c r="AX82" s="1"/>
      <c r="AY82" s="1"/>
      <c r="AZ82" s="1"/>
      <c r="BB82" s="1"/>
      <c r="BQ82" s="154"/>
      <c r="BR82" s="276"/>
    </row>
    <row r="83" spans="1:70">
      <c r="A83" s="1"/>
      <c r="B83" s="1"/>
      <c r="C83" s="1"/>
      <c r="D83" s="1"/>
      <c r="E83" s="1"/>
      <c r="F83" s="1"/>
      <c r="G83" s="1"/>
      <c r="H83" s="1"/>
      <c r="I83" s="1"/>
      <c r="J83" s="1"/>
      <c r="K83" s="1"/>
      <c r="L83" s="1"/>
      <c r="M83" s="1"/>
      <c r="N83" s="1"/>
      <c r="O83" s="1"/>
      <c r="P83" s="1"/>
      <c r="Q83" s="1"/>
      <c r="R83" s="1"/>
      <c r="S83" s="1"/>
      <c r="X83" t="s">
        <v>1574</v>
      </c>
      <c r="Y83" s="178">
        <f t="shared" ref="Y83:AO83" ca="1" si="33">Y40*Y60</f>
        <v>0</v>
      </c>
      <c r="Z83" s="178">
        <f t="shared" ca="1" si="33"/>
        <v>0</v>
      </c>
      <c r="AA83" s="178">
        <f t="shared" ca="1" si="33"/>
        <v>0</v>
      </c>
      <c r="AB83" s="178">
        <f t="shared" ca="1" si="33"/>
        <v>0</v>
      </c>
      <c r="AC83" s="178">
        <f t="shared" ca="1" si="33"/>
        <v>0</v>
      </c>
      <c r="AD83" s="178">
        <f t="shared" ca="1" si="33"/>
        <v>0</v>
      </c>
      <c r="AE83" s="178">
        <f t="shared" ca="1" si="33"/>
        <v>0</v>
      </c>
      <c r="AF83" s="178">
        <f t="shared" ca="1" si="33"/>
        <v>0</v>
      </c>
      <c r="AG83" s="178">
        <f t="shared" ca="1" si="33"/>
        <v>0</v>
      </c>
      <c r="AH83" s="178">
        <f t="shared" ca="1" si="33"/>
        <v>0</v>
      </c>
      <c r="AI83" s="178">
        <f t="shared" ca="1" si="33"/>
        <v>0</v>
      </c>
      <c r="AJ83" s="178">
        <f t="shared" ca="1" si="33"/>
        <v>0</v>
      </c>
      <c r="AK83" s="178">
        <f t="shared" ca="1" si="33"/>
        <v>0</v>
      </c>
      <c r="AL83" s="178">
        <f t="shared" ca="1" si="33"/>
        <v>0</v>
      </c>
      <c r="AM83" s="178">
        <f t="shared" ca="1" si="33"/>
        <v>0</v>
      </c>
      <c r="AN83" s="178">
        <f t="shared" ca="1" si="33"/>
        <v>0</v>
      </c>
      <c r="AO83" s="183">
        <f t="shared" ca="1" si="33"/>
        <v>0</v>
      </c>
      <c r="AP83" s="1"/>
      <c r="AQ83" s="1"/>
      <c r="AR83" s="1"/>
      <c r="AS83" s="1"/>
      <c r="AT83" s="1"/>
      <c r="AU83" s="1"/>
      <c r="AV83" s="1"/>
      <c r="AW83" s="1"/>
      <c r="AX83" s="1"/>
      <c r="AY83" s="1"/>
      <c r="AZ83" s="1"/>
      <c r="BB83" s="1"/>
      <c r="BQ83" s="154"/>
      <c r="BR83" s="276"/>
    </row>
    <row r="84" spans="1:70">
      <c r="A84" s="1"/>
      <c r="B84" s="1"/>
      <c r="C84" s="1"/>
      <c r="D84" s="1"/>
      <c r="E84" s="1"/>
      <c r="F84" s="1"/>
      <c r="G84" s="1"/>
      <c r="H84" s="1"/>
      <c r="I84" s="1"/>
      <c r="J84" s="1"/>
      <c r="K84" s="1"/>
      <c r="L84" s="1"/>
      <c r="M84" s="1"/>
      <c r="N84" s="1"/>
      <c r="O84" s="1"/>
      <c r="P84" s="1"/>
      <c r="Q84" s="1"/>
      <c r="R84" s="1"/>
      <c r="S84" s="1"/>
      <c r="X84" s="173" t="s">
        <v>94</v>
      </c>
      <c r="Y84" s="177">
        <f ca="1">SUM(PortfolioManagement!Y$67:Y$83)</f>
        <v>2.0521972098502777E-7</v>
      </c>
      <c r="Z84" s="177">
        <f ca="1">SUM(PortfolioManagement!Z$67:Z$83)</f>
        <v>0</v>
      </c>
      <c r="AA84" s="177">
        <f ca="1">SUM(PortfolioManagement!AA$67:AA$83)</f>
        <v>0</v>
      </c>
      <c r="AB84" s="177">
        <f ca="1">SUM(PortfolioManagement!AB$67:AB$83)</f>
        <v>0</v>
      </c>
      <c r="AC84" s="177">
        <f ca="1">SUM(PortfolioManagement!AC$67:AC$83)</f>
        <v>6.6667589796957798E-6</v>
      </c>
      <c r="AD84" s="177">
        <f ca="1">SUM(PortfolioManagement!AD$67:AD$83)</f>
        <v>1.6900898399108745E-6</v>
      </c>
      <c r="AE84" s="177">
        <f ca="1">SUM(PortfolioManagement!AE$67:AE$83)</f>
        <v>3.4711509911433045E-7</v>
      </c>
      <c r="AF84" s="177">
        <f ca="1">SUM(PortfolioManagement!AF$67:AF$83)</f>
        <v>5.1991709246954887E-6</v>
      </c>
      <c r="AG84" s="177">
        <f ca="1">SUM(PortfolioManagement!AG$67:AG$83)</f>
        <v>9.0337570362185754E-6</v>
      </c>
      <c r="AH84" s="177">
        <f ca="1">SUM(PortfolioManagement!AH$67:AH$83)</f>
        <v>0</v>
      </c>
      <c r="AI84" s="177">
        <f ca="1">SUM(PortfolioManagement!AI$67:AI$83)</f>
        <v>3.0077647479455651E-8</v>
      </c>
      <c r="AJ84" s="177">
        <f ca="1">SUM(PortfolioManagement!AJ$67:AJ$83)</f>
        <v>0</v>
      </c>
      <c r="AK84" s="177">
        <f ca="1">SUM(PortfolioManagement!AK$67:AK$83)</f>
        <v>0</v>
      </c>
      <c r="AL84" s="177">
        <f ca="1">SUM(PortfolioManagement!AL$67:AL$83)</f>
        <v>0</v>
      </c>
      <c r="AM84" s="177">
        <f ca="1">SUM(PortfolioManagement!AM$67:AM$83)</f>
        <v>-4.3137658587966139E-7</v>
      </c>
      <c r="AN84" s="177">
        <f ca="1">SUM(PortfolioManagement!AN$67:AN$83)</f>
        <v>0</v>
      </c>
      <c r="AO84" s="177">
        <f ca="1">SUM(PortfolioManagement!AO$67:AO$83)</f>
        <v>0</v>
      </c>
      <c r="AQ84" s="1"/>
      <c r="AR84" s="1"/>
      <c r="AS84" s="1"/>
      <c r="AT84" s="1"/>
      <c r="AU84" s="1"/>
      <c r="AV84" s="1"/>
      <c r="AW84" s="1"/>
      <c r="AX84" s="1"/>
      <c r="AY84" s="1"/>
      <c r="AZ84" s="1"/>
      <c r="BB84" s="1"/>
      <c r="BQ84" s="154"/>
      <c r="BR84" s="276"/>
    </row>
    <row r="85" spans="1:70">
      <c r="A85" s="1"/>
      <c r="B85" s="1"/>
      <c r="C85" s="1"/>
      <c r="D85" s="1"/>
      <c r="E85" s="1"/>
      <c r="F85" s="1"/>
      <c r="G85" s="1"/>
      <c r="H85" s="1"/>
      <c r="I85" s="1"/>
      <c r="J85" s="1"/>
      <c r="K85" s="1"/>
      <c r="L85" s="1"/>
      <c r="M85" s="1"/>
      <c r="N85" s="1"/>
      <c r="O85" s="1"/>
      <c r="P85" s="1"/>
      <c r="Q85" s="1"/>
      <c r="R85" s="1"/>
      <c r="S85" s="1"/>
      <c r="X85" s="174" t="s">
        <v>124</v>
      </c>
      <c r="Y85" s="178">
        <f ca="1">INDEX(PortfolioManagement!$X$66:$AO$84,MATCH(PortfolioManagement!Y66,PortfolioManagement!$X$66:$X$84,0),MATCH(PortfolioManagement!Y66,PortfolioManagement!$X$66:$AO$66,0))</f>
        <v>6.7191242725907909E-9</v>
      </c>
      <c r="Z85" s="178">
        <f ca="1">INDEX(PortfolioManagement!$X$66:$AO$84,MATCH(PortfolioManagement!Z66,PortfolioManagement!$X$66:$X$84,0),MATCH(PortfolioManagement!Z66,PortfolioManagement!$X$66:$AO$66,0))</f>
        <v>0</v>
      </c>
      <c r="AA85" s="178">
        <f ca="1">INDEX(PortfolioManagement!$X$66:$AO$84,MATCH(PortfolioManagement!AA66,PortfolioManagement!$X$66:$X$84,0),MATCH(PortfolioManagement!AA66,PortfolioManagement!$X$66:$AO$66,0))</f>
        <v>0</v>
      </c>
      <c r="AB85" s="178">
        <f ca="1">INDEX(PortfolioManagement!$X$66:$AO$84,MATCH(PortfolioManagement!AB66,PortfolioManagement!$X$66:$X$84,0),MATCH(PortfolioManagement!AB66,PortfolioManagement!$X$66:$AO$66,0))</f>
        <v>0</v>
      </c>
      <c r="AC85" s="178">
        <f ca="1">INDEX(PortfolioManagement!$X$66:$AO$84,MATCH(PortfolioManagement!AC66,PortfolioManagement!$X$66:$X$84,0),MATCH(PortfolioManagement!AC66,PortfolioManagement!$X$66:$AO$66,0))</f>
        <v>2.364779212851123E-6</v>
      </c>
      <c r="AD85" s="178">
        <f ca="1">INDEX(PortfolioManagement!$X$66:$AO$84,MATCH(PortfolioManagement!AD66,PortfolioManagement!$X$66:$X$84,0),MATCH(PortfolioManagement!AD66,PortfolioManagement!$X$66:$AO$66,0))</f>
        <v>2.0357244113957107E-7</v>
      </c>
      <c r="AE85" s="178">
        <f ca="1">INDEX(PortfolioManagement!$X$66:$AO$84,MATCH(PortfolioManagement!AE66,PortfolioManagement!$X$66:$X$84,0),MATCH(PortfolioManagement!AE66,PortfolioManagement!$X$66:$AO$66,0))</f>
        <v>7.0506150609858894E-9</v>
      </c>
      <c r="AF85" s="178">
        <f ca="1">INDEX(PortfolioManagement!$X$66:$AO$84,MATCH(PortfolioManagement!AF66,PortfolioManagement!$X$66:$X$84,0),MATCH(PortfolioManagement!AF66,PortfolioManagement!$X$66:$AO$66,0))</f>
        <v>1.7928917923670855E-6</v>
      </c>
      <c r="AG85" s="178">
        <f ca="1">INDEX(PortfolioManagement!$X$66:$AO$84,MATCH(PortfolioManagement!AG66,PortfolioManagement!$X$66:$X$84,0),MATCH(PortfolioManagement!AG66,PortfolioManagement!$X$66:$AO$66,0))</f>
        <v>4.1230965571911199E-6</v>
      </c>
      <c r="AH85" s="178">
        <f ca="1">INDEX(PortfolioManagement!$X$66:$AO$84,MATCH(PortfolioManagement!AH66,PortfolioManagement!$X$66:$X$84,0),MATCH(PortfolioManagement!AH66,PortfolioManagement!$X$66:$AO$66,0))</f>
        <v>0</v>
      </c>
      <c r="AI85" s="178">
        <f ca="1">INDEX(PortfolioManagement!$X$66:$AO$84,MATCH(PortfolioManagement!AI66,PortfolioManagement!$X$66:$X$84,0),MATCH(PortfolioManagement!AI66,PortfolioManagement!$X$66:$AO$66,0))</f>
        <v>7.502797489639427E-11</v>
      </c>
      <c r="AJ85" s="178">
        <f ca="1">INDEX(PortfolioManagement!$X$66:$AO$84,MATCH(PortfolioManagement!AJ66,PortfolioManagement!$X$66:$X$84,0),MATCH(PortfolioManagement!AJ66,PortfolioManagement!$X$66:$AO$66,0))</f>
        <v>0</v>
      </c>
      <c r="AK85" s="178">
        <f ca="1">INDEX(PortfolioManagement!$X$66:$AO$84,MATCH(PortfolioManagement!AK66,PortfolioManagement!$X$66:$X$84,0),MATCH(PortfolioManagement!AK66,PortfolioManagement!$X$66:$AO$66,0))</f>
        <v>0</v>
      </c>
      <c r="AL85" s="178">
        <f ca="1">INDEX(PortfolioManagement!$X$66:$AO$84,MATCH(PortfolioManagement!AL66,PortfolioManagement!$X$66:$X$84,0),MATCH(PortfolioManagement!AL66,PortfolioManagement!$X$66:$AO$66,0))</f>
        <v>0</v>
      </c>
      <c r="AM85" s="178">
        <f ca="1">INDEX(PortfolioManagement!$X$66:$AO$84,MATCH(PortfolioManagement!AM66,PortfolioManagement!$X$66:$X$84,0),MATCH(PortfolioManagement!AM66,PortfolioManagement!$X$66:$AO$66,0))</f>
        <v>1.2532057352681425E-6</v>
      </c>
      <c r="AN85" s="178">
        <f ca="1">INDEX(PortfolioManagement!$X$66:$AO$84,MATCH(PortfolioManagement!AN66,PortfolioManagement!$X$66:$X$84,0),MATCH(PortfolioManagement!AN66,PortfolioManagement!$X$66:$AO$66,0))</f>
        <v>0</v>
      </c>
      <c r="AO85" s="178">
        <f ca="1">INDEX(PortfolioManagement!$X$66:$AO$84,MATCH(PortfolioManagement!AO66,PortfolioManagement!$X$66:$X$84,0),MATCH(PortfolioManagement!AO66,PortfolioManagement!$X$66:$AO$66,0))</f>
        <v>0</v>
      </c>
      <c r="AQ85" s="1"/>
      <c r="AR85" s="1"/>
      <c r="AS85" s="1"/>
      <c r="AT85" s="1"/>
      <c r="AU85" s="1"/>
      <c r="AV85" s="1"/>
      <c r="AW85" s="1"/>
      <c r="AX85" s="1"/>
      <c r="AY85" s="1"/>
      <c r="AZ85" s="1"/>
      <c r="BB85" s="1"/>
      <c r="BQ85" s="154"/>
      <c r="BR85" s="276"/>
    </row>
    <row r="86" spans="1:70" ht="16.5" thickBot="1">
      <c r="A86" s="1"/>
      <c r="B86" s="1"/>
      <c r="C86" s="1"/>
      <c r="D86" s="1"/>
      <c r="E86" s="1"/>
      <c r="F86" s="1"/>
      <c r="G86" s="1"/>
      <c r="H86" s="1"/>
      <c r="I86" s="1"/>
      <c r="J86" s="1"/>
      <c r="K86" s="1"/>
      <c r="L86" s="1"/>
      <c r="M86" s="1"/>
      <c r="N86" s="1"/>
      <c r="O86" s="1"/>
      <c r="P86" s="1"/>
      <c r="Q86" s="1"/>
      <c r="R86" s="1"/>
      <c r="S86" s="1"/>
      <c r="X86" s="179" t="s">
        <v>95</v>
      </c>
      <c r="Y86" s="180">
        <f t="shared" ref="Y86:AO86" ca="1" si="34">Y84-Y85</f>
        <v>1.9850059671243698E-7</v>
      </c>
      <c r="Z86" s="180">
        <f t="shared" ca="1" si="34"/>
        <v>0</v>
      </c>
      <c r="AA86" s="180">
        <f t="shared" ca="1" si="34"/>
        <v>0</v>
      </c>
      <c r="AB86" s="180">
        <f t="shared" ca="1" si="34"/>
        <v>0</v>
      </c>
      <c r="AC86" s="180">
        <f t="shared" ca="1" si="34"/>
        <v>4.3019797668446563E-6</v>
      </c>
      <c r="AD86" s="180">
        <f t="shared" ca="1" si="34"/>
        <v>1.4865173987713034E-6</v>
      </c>
      <c r="AE86" s="180">
        <f t="shared" ca="1" si="34"/>
        <v>3.4006448405334455E-7</v>
      </c>
      <c r="AF86" s="180">
        <f t="shared" ca="1" si="34"/>
        <v>3.4062791323284032E-6</v>
      </c>
      <c r="AG86" s="180">
        <f t="shared" ca="1" si="34"/>
        <v>4.9106604790274555E-6</v>
      </c>
      <c r="AH86" s="180">
        <f t="shared" ca="1" si="34"/>
        <v>0</v>
      </c>
      <c r="AI86" s="180">
        <f t="shared" ca="1" si="34"/>
        <v>3.0002619504559258E-8</v>
      </c>
      <c r="AJ86" s="180">
        <f t="shared" ca="1" si="34"/>
        <v>0</v>
      </c>
      <c r="AK86" s="180">
        <f t="shared" ca="1" si="34"/>
        <v>0</v>
      </c>
      <c r="AL86" s="180">
        <f t="shared" ca="1" si="34"/>
        <v>0</v>
      </c>
      <c r="AM86" s="180">
        <f t="shared" ca="1" si="34"/>
        <v>-1.6845823211478039E-6</v>
      </c>
      <c r="AN86" s="180">
        <f t="shared" ca="1" si="34"/>
        <v>0</v>
      </c>
      <c r="AO86" s="180">
        <f t="shared" ca="1" si="34"/>
        <v>0</v>
      </c>
      <c r="AQ86" s="1"/>
      <c r="AR86" s="1"/>
      <c r="AS86" s="1"/>
      <c r="AT86" s="1"/>
      <c r="AU86" s="1"/>
      <c r="AV86" s="1"/>
      <c r="AW86" s="1"/>
      <c r="AX86" s="1"/>
      <c r="AY86" s="1"/>
      <c r="AZ86" s="1"/>
      <c r="BB86" s="1"/>
      <c r="BQ86" s="154"/>
      <c r="BR86" s="276"/>
    </row>
    <row r="87" spans="1:70" ht="16.5" thickTop="1">
      <c r="A87" s="1"/>
      <c r="B87" s="1"/>
      <c r="C87" s="1"/>
      <c r="D87" s="1"/>
      <c r="E87" s="1"/>
      <c r="F87" s="1"/>
      <c r="G87" s="1"/>
      <c r="H87" s="1"/>
      <c r="I87" s="1"/>
      <c r="J87" s="1"/>
      <c r="K87" s="1"/>
      <c r="L87" s="1"/>
      <c r="M87" s="1"/>
      <c r="N87" s="1"/>
      <c r="O87" s="1"/>
      <c r="P87" s="1"/>
      <c r="Q87" s="1"/>
      <c r="R87" s="1"/>
      <c r="S87" s="1"/>
      <c r="AQ87" s="1"/>
      <c r="AR87" s="1"/>
      <c r="AS87" s="1"/>
      <c r="AT87" s="1"/>
      <c r="AU87" s="1"/>
      <c r="AV87" s="1"/>
      <c r="AW87" s="1"/>
      <c r="AX87" s="1"/>
      <c r="AY87" s="1"/>
      <c r="AZ87" s="1"/>
      <c r="BA87" s="1"/>
      <c r="BQ87" s="154"/>
      <c r="BR87" s="276"/>
    </row>
    <row r="88" spans="1:70">
      <c r="A88" s="1"/>
      <c r="B88" s="1"/>
      <c r="C88" s="1"/>
      <c r="D88" s="1"/>
      <c r="E88" s="1"/>
      <c r="F88" s="1"/>
      <c r="G88" s="1"/>
      <c r="H88" s="1"/>
      <c r="I88" s="1"/>
      <c r="J88" s="1"/>
      <c r="K88" s="1"/>
      <c r="L88" s="1"/>
      <c r="M88" s="1"/>
      <c r="N88" s="1"/>
      <c r="O88" s="1"/>
      <c r="P88" s="1"/>
      <c r="Q88" s="1"/>
      <c r="R88" s="1"/>
      <c r="S88" s="1"/>
      <c r="AQ88" s="1"/>
      <c r="AR88" s="1"/>
      <c r="AS88" s="1"/>
      <c r="AT88" s="1"/>
      <c r="AU88" s="1"/>
      <c r="AV88" s="1"/>
      <c r="AW88" s="1"/>
      <c r="AX88" s="1"/>
      <c r="AY88" s="1"/>
      <c r="AZ88" s="1"/>
      <c r="BA88" s="1"/>
      <c r="BQ88" s="154"/>
      <c r="BR88" s="276"/>
    </row>
    <row r="89" spans="1:70">
      <c r="A89" s="1"/>
      <c r="B89" s="1"/>
      <c r="C89" s="1"/>
      <c r="D89" s="1"/>
      <c r="E89" s="1"/>
      <c r="F89" s="1"/>
      <c r="G89" s="1"/>
      <c r="H89" s="1"/>
      <c r="I89" s="1"/>
      <c r="J89" s="1"/>
      <c r="K89" s="1"/>
      <c r="L89" s="1"/>
      <c r="M89" s="1"/>
      <c r="N89" s="1"/>
      <c r="O89" s="1"/>
      <c r="P89" s="1"/>
      <c r="Q89" s="1"/>
      <c r="R89" s="1"/>
      <c r="S89" s="1"/>
      <c r="AQ89" s="1"/>
      <c r="AR89" s="1"/>
      <c r="AS89" s="1"/>
      <c r="AT89" s="1"/>
      <c r="AU89" s="1"/>
      <c r="AV89" s="1"/>
      <c r="AW89" s="1"/>
      <c r="AX89" s="1"/>
      <c r="AY89" s="1"/>
      <c r="AZ89" s="1"/>
      <c r="BA89" s="1"/>
      <c r="BQ89" s="154"/>
      <c r="BR89" s="276"/>
    </row>
    <row r="90" spans="1:70">
      <c r="A90" s="1"/>
      <c r="B90" s="1"/>
      <c r="C90" s="1"/>
      <c r="D90" s="1"/>
      <c r="E90" s="1"/>
      <c r="F90" s="1"/>
      <c r="G90" s="1"/>
      <c r="H90" s="1"/>
      <c r="I90" s="1"/>
      <c r="J90" s="1"/>
      <c r="K90" s="1"/>
      <c r="L90" s="1"/>
      <c r="M90" s="1"/>
      <c r="N90" s="1"/>
      <c r="O90" s="1"/>
      <c r="P90" s="1"/>
      <c r="Q90" s="1"/>
      <c r="R90" s="1"/>
      <c r="S90" s="1"/>
      <c r="AQ90" s="1"/>
      <c r="AR90" s="1"/>
      <c r="AS90" s="1"/>
      <c r="AT90" s="1"/>
      <c r="AU90" s="1"/>
      <c r="AV90" s="1"/>
      <c r="AW90" s="1"/>
      <c r="AX90" s="1"/>
      <c r="AY90" s="1"/>
      <c r="AZ90" s="1"/>
      <c r="BA90" s="1"/>
      <c r="BQ90" s="154"/>
      <c r="BR90" s="276"/>
    </row>
    <row r="91" spans="1:70">
      <c r="A91" s="1"/>
      <c r="B91" s="1"/>
      <c r="C91" s="1"/>
      <c r="D91" s="1"/>
      <c r="E91" s="1"/>
      <c r="F91" s="1"/>
      <c r="G91" s="1"/>
      <c r="H91" s="1"/>
      <c r="I91" s="1"/>
      <c r="J91" s="1"/>
      <c r="K91" s="1"/>
      <c r="L91" s="1"/>
      <c r="M91" s="1"/>
      <c r="N91" s="1"/>
      <c r="O91" s="1"/>
      <c r="P91" s="1"/>
      <c r="Q91" s="1"/>
      <c r="R91" s="1"/>
      <c r="S91" s="1"/>
      <c r="AQ91" s="1"/>
      <c r="AR91" s="1"/>
      <c r="AS91" s="1"/>
      <c r="AT91" s="1"/>
      <c r="AU91" s="1"/>
      <c r="AV91" s="1"/>
      <c r="AW91" s="1"/>
      <c r="AX91" s="1"/>
      <c r="AY91" s="1"/>
      <c r="AZ91" s="1"/>
      <c r="BA91" s="1"/>
      <c r="BQ91" s="154"/>
      <c r="BR91" s="276"/>
    </row>
    <row r="92" spans="1:70">
      <c r="A92" s="1"/>
      <c r="B92" s="1"/>
      <c r="C92" s="1"/>
      <c r="D92" s="1"/>
      <c r="E92" s="1"/>
      <c r="F92" s="1"/>
      <c r="G92" s="1"/>
      <c r="H92" s="1"/>
      <c r="I92" s="1"/>
      <c r="J92" s="1"/>
      <c r="K92" s="1"/>
      <c r="L92" s="1"/>
      <c r="M92" s="1"/>
      <c r="N92" s="1"/>
      <c r="O92" s="1"/>
      <c r="P92" s="1"/>
      <c r="Q92" s="1"/>
      <c r="R92" s="1"/>
      <c r="S92" s="1"/>
      <c r="AQ92" s="1"/>
      <c r="AR92" s="1"/>
      <c r="AS92" s="1"/>
      <c r="AT92" s="1"/>
      <c r="AU92" s="1"/>
      <c r="AV92" s="1"/>
      <c r="AW92" s="1"/>
      <c r="AX92" s="1"/>
      <c r="AY92" s="1"/>
      <c r="AZ92" s="1"/>
      <c r="BA92" s="1"/>
      <c r="BQ92" s="154"/>
      <c r="BR92" s="276"/>
    </row>
    <row r="93" spans="1:70">
      <c r="A93" s="1"/>
      <c r="B93" s="1"/>
      <c r="C93" s="1"/>
      <c r="D93" s="1"/>
      <c r="E93" s="1"/>
      <c r="F93" s="1"/>
      <c r="G93" s="1"/>
      <c r="H93" s="1"/>
      <c r="I93" s="1"/>
      <c r="J93" s="1"/>
      <c r="K93" s="1"/>
      <c r="L93" s="1"/>
      <c r="M93" s="1"/>
      <c r="N93" s="1"/>
      <c r="O93" s="1"/>
      <c r="P93" s="1"/>
      <c r="Q93" s="1"/>
      <c r="R93" s="1"/>
      <c r="S93" s="1"/>
      <c r="AQ93" s="1"/>
      <c r="AR93" s="1"/>
      <c r="AS93" s="1"/>
      <c r="AT93" s="1"/>
      <c r="AU93" s="1"/>
      <c r="AV93" s="1"/>
      <c r="AW93" s="1"/>
      <c r="AX93" s="1"/>
      <c r="AY93" s="1"/>
      <c r="AZ93" s="1"/>
      <c r="BA93" s="1"/>
      <c r="BQ93" s="154"/>
      <c r="BR93" s="276"/>
    </row>
    <row r="94" spans="1:70">
      <c r="A94" s="1"/>
      <c r="B94" s="1"/>
      <c r="C94" s="1"/>
      <c r="D94" s="1"/>
      <c r="E94" s="1"/>
      <c r="F94" s="1"/>
      <c r="G94" s="1"/>
      <c r="H94" s="1"/>
      <c r="I94" s="1"/>
      <c r="J94" s="1"/>
      <c r="K94" s="1"/>
      <c r="L94" s="1"/>
      <c r="M94" s="1"/>
      <c r="N94" s="1"/>
      <c r="O94" s="1"/>
      <c r="P94" s="1"/>
      <c r="Q94" s="1"/>
      <c r="R94" s="1"/>
      <c r="S94" s="1"/>
      <c r="AQ94" s="1"/>
      <c r="AR94" s="1"/>
      <c r="AS94" s="1"/>
      <c r="AT94" s="1"/>
      <c r="AU94" s="1"/>
      <c r="AV94" s="1"/>
      <c r="AW94" s="1"/>
      <c r="AX94" s="1"/>
      <c r="AY94" s="1"/>
      <c r="AZ94" s="1"/>
      <c r="BA94" s="1"/>
      <c r="BQ94" s="154"/>
      <c r="BR94" s="276"/>
    </row>
    <row r="95" spans="1:70">
      <c r="A95" s="1"/>
      <c r="B95" s="1"/>
      <c r="C95" s="1"/>
      <c r="D95" s="1"/>
      <c r="E95" s="1"/>
      <c r="F95" s="1"/>
      <c r="G95" s="1"/>
      <c r="H95" s="1"/>
      <c r="I95" s="1"/>
      <c r="J95" s="1"/>
      <c r="K95" s="1"/>
      <c r="L95" s="1"/>
      <c r="M95" s="1"/>
      <c r="N95" s="1"/>
      <c r="O95" s="1"/>
      <c r="P95" s="1"/>
      <c r="Q95" s="1"/>
      <c r="R95" s="1"/>
      <c r="S95" s="1"/>
      <c r="AQ95" s="1"/>
      <c r="AR95" s="1"/>
      <c r="AS95" s="1"/>
      <c r="AT95" s="1"/>
      <c r="AU95" s="1"/>
      <c r="AV95" s="1"/>
      <c r="AW95" s="1"/>
      <c r="AX95" s="1"/>
      <c r="AY95" s="1"/>
      <c r="AZ95" s="1"/>
      <c r="BA95" s="1"/>
      <c r="BQ95" s="154"/>
      <c r="BR95" s="276"/>
    </row>
    <row r="96" spans="1:70">
      <c r="A96" s="1"/>
      <c r="B96" s="1"/>
      <c r="C96" s="1"/>
      <c r="D96" s="1"/>
      <c r="E96" s="1"/>
      <c r="F96" s="1"/>
      <c r="G96" s="1"/>
      <c r="H96" s="1"/>
      <c r="I96" s="1"/>
      <c r="J96" s="1"/>
      <c r="K96" s="1"/>
      <c r="L96" s="1"/>
      <c r="M96" s="1"/>
      <c r="N96" s="1"/>
      <c r="O96" s="1"/>
      <c r="P96" s="1"/>
      <c r="Q96" s="1"/>
      <c r="R96" s="1"/>
      <c r="S96" s="1"/>
      <c r="AQ96" s="1"/>
      <c r="AR96" s="1"/>
      <c r="AS96" s="1"/>
      <c r="AT96" s="1"/>
      <c r="AU96" s="1"/>
      <c r="AV96" s="1"/>
      <c r="AW96" s="1"/>
      <c r="AX96" s="1"/>
      <c r="AY96" s="1"/>
      <c r="AZ96" s="1"/>
      <c r="BA96" s="1"/>
      <c r="BQ96" s="154"/>
      <c r="BR96" s="276"/>
    </row>
    <row r="97" spans="1:70">
      <c r="A97" s="1"/>
      <c r="B97" s="1"/>
      <c r="C97" s="1"/>
      <c r="D97" s="1"/>
      <c r="E97" s="1"/>
      <c r="F97" s="1"/>
      <c r="G97" s="1"/>
      <c r="H97" s="1"/>
      <c r="I97" s="1"/>
      <c r="J97" s="1"/>
      <c r="K97" s="1"/>
      <c r="L97" s="1"/>
      <c r="M97" s="1"/>
      <c r="N97" s="1"/>
      <c r="O97" s="1"/>
      <c r="P97" s="1"/>
      <c r="Q97" s="1"/>
      <c r="R97" s="1"/>
      <c r="S97" s="1"/>
      <c r="AQ97" s="1"/>
      <c r="AR97" s="1"/>
      <c r="AS97" s="1"/>
      <c r="AT97" s="1"/>
      <c r="AU97" s="1"/>
      <c r="AV97" s="1"/>
      <c r="AW97" s="1"/>
      <c r="AX97" s="1"/>
      <c r="AY97" s="1"/>
      <c r="AZ97" s="1"/>
      <c r="BA97" s="1"/>
      <c r="BQ97" s="154"/>
      <c r="BR97" s="276"/>
    </row>
    <row r="98" spans="1:70">
      <c r="A98" s="1"/>
      <c r="B98" s="1"/>
      <c r="C98" s="1"/>
      <c r="D98" s="1"/>
      <c r="E98" s="1"/>
      <c r="F98" s="1"/>
      <c r="G98" s="1"/>
      <c r="H98" s="1"/>
      <c r="I98" s="1"/>
      <c r="J98" s="1"/>
      <c r="K98" s="1"/>
      <c r="L98" s="1"/>
      <c r="M98" s="1"/>
      <c r="N98" s="1"/>
      <c r="O98" s="1"/>
      <c r="P98" s="1"/>
      <c r="Q98" s="1"/>
      <c r="R98" s="1"/>
      <c r="S98" s="1"/>
      <c r="AQ98" s="1"/>
      <c r="AR98" s="1"/>
      <c r="AS98" s="1"/>
      <c r="AT98" s="1"/>
      <c r="AU98" s="1"/>
      <c r="AV98" s="1"/>
      <c r="AW98" s="1"/>
      <c r="AX98" s="1"/>
      <c r="AY98" s="1"/>
      <c r="AZ98" s="1"/>
      <c r="BA98" s="1"/>
      <c r="BQ98" s="154"/>
      <c r="BR98" s="276"/>
    </row>
    <row r="99" spans="1:70">
      <c r="A99" s="1"/>
      <c r="B99" s="1"/>
      <c r="C99" s="1"/>
      <c r="D99" s="1"/>
      <c r="E99" s="1"/>
      <c r="F99" s="1"/>
      <c r="G99" s="1"/>
      <c r="H99" s="1"/>
      <c r="I99" s="1"/>
      <c r="J99" s="1"/>
      <c r="K99" s="1"/>
      <c r="L99" s="1"/>
      <c r="M99" s="1"/>
      <c r="N99" s="1"/>
      <c r="O99" s="1"/>
      <c r="P99" s="1"/>
      <c r="Q99" s="1"/>
      <c r="R99" s="1"/>
      <c r="S99" s="1"/>
      <c r="AQ99" s="1"/>
      <c r="AR99" s="1"/>
      <c r="AS99" s="1"/>
      <c r="AT99" s="1"/>
      <c r="AU99" s="1"/>
      <c r="AV99" s="1"/>
      <c r="AW99" s="1"/>
      <c r="AX99" s="1"/>
      <c r="AY99" s="1"/>
      <c r="AZ99" s="1"/>
      <c r="BA99" s="1"/>
      <c r="BQ99" s="154"/>
      <c r="BR99" s="276"/>
    </row>
    <row r="100" spans="1:70">
      <c r="A100" s="1"/>
      <c r="B100" s="1"/>
      <c r="C100" s="1"/>
      <c r="D100" s="1"/>
      <c r="E100" s="1"/>
      <c r="F100" s="1"/>
      <c r="G100" s="1"/>
      <c r="H100" s="1"/>
      <c r="I100" s="1"/>
      <c r="J100" s="1"/>
      <c r="K100" s="1"/>
      <c r="L100" s="1"/>
      <c r="M100" s="1"/>
      <c r="N100" s="1"/>
      <c r="O100" s="1"/>
      <c r="P100" s="1"/>
      <c r="Q100" s="1"/>
      <c r="R100" s="1"/>
      <c r="S100" s="1"/>
      <c r="AQ100" s="1"/>
      <c r="AR100" s="1"/>
      <c r="AS100" s="1"/>
      <c r="AT100" s="1"/>
      <c r="AU100" s="1"/>
      <c r="AV100" s="1"/>
      <c r="AW100" s="1"/>
      <c r="AX100" s="1"/>
      <c r="AY100" s="1"/>
      <c r="AZ100" s="1"/>
      <c r="BA100" s="1"/>
      <c r="BQ100" s="154"/>
      <c r="BR100" s="276"/>
    </row>
    <row r="101" spans="1:70">
      <c r="A101" s="1"/>
      <c r="B101" s="1"/>
      <c r="C101" s="1"/>
      <c r="D101" s="1"/>
      <c r="E101" s="1"/>
      <c r="F101" s="1"/>
      <c r="G101" s="1"/>
      <c r="H101" s="1"/>
      <c r="I101" s="1"/>
      <c r="J101" s="1"/>
      <c r="K101" s="1"/>
      <c r="L101" s="1"/>
      <c r="M101" s="1"/>
      <c r="N101" s="1"/>
      <c r="O101" s="1"/>
      <c r="P101" s="1"/>
      <c r="Q101" s="1"/>
      <c r="R101" s="1"/>
      <c r="S101" s="1"/>
      <c r="AQ101" s="1"/>
      <c r="AR101" s="1"/>
      <c r="AS101" s="1"/>
      <c r="AT101" s="1"/>
      <c r="AU101" s="1"/>
      <c r="AV101" s="1"/>
      <c r="AW101" s="1"/>
      <c r="AX101" s="1"/>
      <c r="AY101" s="1"/>
      <c r="AZ101" s="1"/>
      <c r="BA101" s="1"/>
      <c r="BQ101" s="154"/>
      <c r="BR101" s="276"/>
    </row>
    <row r="102" spans="1:70">
      <c r="A102" s="1"/>
      <c r="B102" s="1"/>
      <c r="C102" s="1"/>
      <c r="D102" s="1"/>
      <c r="E102" s="1"/>
      <c r="F102" s="1"/>
      <c r="G102" s="1"/>
      <c r="H102" s="1"/>
      <c r="I102" s="1"/>
      <c r="J102" s="1"/>
      <c r="K102" s="1"/>
      <c r="L102" s="1"/>
      <c r="M102" s="1"/>
      <c r="N102" s="1"/>
      <c r="O102" s="1"/>
      <c r="P102" s="1"/>
      <c r="Q102" s="1"/>
      <c r="R102" s="1"/>
      <c r="S102" s="1"/>
      <c r="AQ102" s="1"/>
      <c r="AR102" s="1"/>
      <c r="AS102" s="1"/>
      <c r="AT102" s="1"/>
      <c r="AU102" s="1"/>
      <c r="AV102" s="1"/>
      <c r="AW102" s="1"/>
      <c r="AX102" s="1"/>
      <c r="AY102" s="1"/>
      <c r="AZ102" s="1"/>
      <c r="BA102" s="1"/>
      <c r="BQ102" s="154"/>
      <c r="BR102" s="276"/>
    </row>
    <row r="103" spans="1:70">
      <c r="A103" s="1"/>
      <c r="B103" s="1"/>
      <c r="C103" s="1"/>
      <c r="D103" s="1"/>
      <c r="E103" s="1"/>
      <c r="F103" s="1"/>
      <c r="G103" s="1"/>
      <c r="H103" s="1"/>
      <c r="I103" s="1"/>
      <c r="J103" s="1"/>
      <c r="K103" s="1"/>
      <c r="L103" s="1"/>
      <c r="M103" s="1"/>
      <c r="N103" s="1"/>
      <c r="O103" s="1"/>
      <c r="P103" s="1"/>
      <c r="Q103" s="1"/>
      <c r="R103" s="1"/>
      <c r="S103" s="1"/>
      <c r="AQ103" s="1"/>
      <c r="AR103" s="1"/>
      <c r="AS103" s="1"/>
      <c r="AT103" s="1"/>
      <c r="AU103" s="1"/>
      <c r="AV103" s="1"/>
      <c r="AW103" s="1"/>
      <c r="AX103" s="1"/>
      <c r="AY103" s="1"/>
      <c r="AZ103" s="1"/>
      <c r="BA103" s="1"/>
      <c r="BQ103" s="154"/>
      <c r="BR103" s="276"/>
    </row>
    <row r="104" spans="1:70">
      <c r="A104" s="1"/>
      <c r="B104" s="1"/>
      <c r="C104" s="1"/>
      <c r="D104" s="1"/>
      <c r="E104" s="1"/>
      <c r="F104" s="1"/>
      <c r="G104" s="1"/>
      <c r="H104" s="1"/>
      <c r="I104" s="1"/>
      <c r="J104" s="1"/>
      <c r="K104" s="1"/>
      <c r="L104" s="1"/>
      <c r="M104" s="1"/>
      <c r="N104" s="1"/>
      <c r="O104" s="1"/>
      <c r="P104" s="1"/>
      <c r="Q104" s="1"/>
      <c r="R104" s="1"/>
      <c r="S104" s="1"/>
      <c r="AQ104" s="1"/>
      <c r="AR104" s="1"/>
      <c r="AS104" s="1"/>
      <c r="AT104" s="1"/>
      <c r="AU104" s="1"/>
      <c r="AV104" s="1"/>
      <c r="AW104" s="1"/>
      <c r="AX104" s="1"/>
      <c r="AY104" s="1"/>
      <c r="AZ104" s="1"/>
      <c r="BA104" s="1"/>
      <c r="BQ104" s="154"/>
    </row>
    <row r="105" spans="1:70">
      <c r="A105" s="1"/>
      <c r="B105" s="1"/>
      <c r="C105" s="1"/>
      <c r="D105" s="1"/>
      <c r="E105" s="1"/>
      <c r="F105" s="1"/>
      <c r="G105" s="1"/>
      <c r="H105" s="1"/>
      <c r="I105" s="1"/>
      <c r="J105" s="1"/>
      <c r="K105" s="1"/>
      <c r="L105" s="1"/>
      <c r="M105" s="1"/>
      <c r="N105" s="1"/>
      <c r="O105" s="1"/>
      <c r="P105" s="1"/>
      <c r="Q105" s="1"/>
      <c r="R105" s="1"/>
      <c r="S105" s="1"/>
      <c r="AQ105" s="1"/>
      <c r="AR105" s="1"/>
      <c r="AS105" s="1"/>
      <c r="AT105" s="1"/>
      <c r="AU105" s="1"/>
      <c r="AV105" s="1"/>
      <c r="AW105" s="1"/>
      <c r="AX105" s="1"/>
      <c r="AY105" s="1"/>
      <c r="AZ105" s="1"/>
      <c r="BA105" s="1"/>
      <c r="BQ105" s="154"/>
    </row>
    <row r="106" spans="1:70">
      <c r="A106" s="1"/>
      <c r="B106" s="1"/>
      <c r="C106" s="1"/>
      <c r="D106" s="1"/>
      <c r="E106" s="1"/>
      <c r="F106" s="1"/>
      <c r="G106" s="1"/>
      <c r="H106" s="1"/>
      <c r="I106" s="1"/>
      <c r="J106" s="1"/>
      <c r="K106" s="1"/>
      <c r="L106" s="1"/>
      <c r="M106" s="1"/>
      <c r="N106" s="1"/>
      <c r="O106" s="1"/>
      <c r="P106" s="1"/>
      <c r="Q106" s="1"/>
      <c r="R106" s="1"/>
      <c r="S106" s="1"/>
      <c r="AQ106" s="1"/>
      <c r="AR106" s="1"/>
      <c r="AS106" s="1"/>
      <c r="AT106" s="1"/>
      <c r="AU106" s="1"/>
      <c r="AV106" s="1"/>
      <c r="AW106" s="1"/>
      <c r="AX106" s="1"/>
    </row>
    <row r="107" spans="1:70">
      <c r="A107" s="1"/>
      <c r="B107" s="1"/>
      <c r="C107" s="1"/>
      <c r="D107" s="1"/>
      <c r="E107" s="1"/>
      <c r="F107" s="1"/>
      <c r="G107" s="1"/>
      <c r="H107" s="1"/>
      <c r="I107" s="1"/>
      <c r="J107" s="1"/>
      <c r="K107" s="1"/>
      <c r="L107" s="1"/>
      <c r="M107" s="1"/>
      <c r="N107" s="1"/>
      <c r="O107" s="1"/>
      <c r="P107" s="1"/>
      <c r="Q107" s="1"/>
      <c r="R107" s="1"/>
      <c r="S107" s="1"/>
      <c r="AQ107" s="1"/>
      <c r="AR107" s="1"/>
    </row>
    <row r="108" spans="1:70">
      <c r="A108" s="1"/>
      <c r="B108" s="1"/>
      <c r="C108" s="1"/>
      <c r="D108" s="1"/>
      <c r="E108" s="1"/>
      <c r="F108" s="1"/>
      <c r="G108" s="1"/>
      <c r="H108" s="1"/>
      <c r="I108" s="1"/>
      <c r="J108" s="1"/>
      <c r="K108" s="1"/>
      <c r="L108" s="1"/>
      <c r="M108" s="1"/>
      <c r="N108" s="1"/>
      <c r="O108" s="1"/>
      <c r="P108" s="1"/>
      <c r="Q108" s="1"/>
      <c r="R108" s="1"/>
      <c r="S108" s="1"/>
      <c r="AQ108" s="1"/>
      <c r="AR108" s="1"/>
    </row>
    <row r="109" spans="1:70">
      <c r="A109" s="1"/>
      <c r="B109" s="1"/>
      <c r="C109" s="1"/>
      <c r="D109" s="1"/>
      <c r="E109" s="1"/>
      <c r="F109" s="1"/>
      <c r="G109" s="1"/>
      <c r="H109" s="1"/>
      <c r="I109" s="1"/>
      <c r="J109" s="1"/>
      <c r="K109" s="1"/>
      <c r="L109" s="1"/>
      <c r="M109" s="1"/>
      <c r="N109" s="1"/>
      <c r="O109" s="1"/>
      <c r="P109" s="1"/>
      <c r="Q109" s="1"/>
      <c r="R109" s="1"/>
      <c r="S109" s="1"/>
      <c r="AQ109" s="1"/>
    </row>
    <row r="110" spans="1:70">
      <c r="A110" s="1"/>
      <c r="B110" s="1"/>
      <c r="C110" s="1"/>
      <c r="D110" s="1"/>
      <c r="E110" s="1"/>
      <c r="F110" s="1"/>
      <c r="G110" s="1"/>
      <c r="H110" s="1"/>
      <c r="I110" s="1"/>
      <c r="J110" s="1"/>
      <c r="K110" s="1"/>
      <c r="L110" s="1"/>
      <c r="M110" s="1"/>
      <c r="N110" s="1"/>
      <c r="O110" s="1"/>
      <c r="P110" s="1"/>
      <c r="Q110" s="1"/>
      <c r="R110" s="1"/>
      <c r="S110" s="1"/>
    </row>
    <row r="111" spans="1:70">
      <c r="A111" s="1"/>
      <c r="B111" s="1"/>
      <c r="C111" s="1"/>
      <c r="D111" s="1"/>
      <c r="E111" s="1"/>
      <c r="F111" s="1"/>
      <c r="G111" s="1"/>
      <c r="H111" s="1"/>
      <c r="I111" s="1"/>
      <c r="J111" s="1"/>
      <c r="K111" s="1"/>
      <c r="L111" s="1"/>
      <c r="M111" s="1"/>
      <c r="N111" s="1"/>
      <c r="O111" s="1"/>
      <c r="P111" s="1"/>
      <c r="Q111" s="1"/>
      <c r="R111" s="1"/>
      <c r="S111" s="1"/>
    </row>
    <row r="112" spans="1:70">
      <c r="A112" s="1"/>
      <c r="B112" s="1"/>
      <c r="C112" s="1"/>
      <c r="D112" s="1"/>
      <c r="E112" s="1"/>
      <c r="F112" s="1"/>
      <c r="G112" s="1"/>
      <c r="H112" s="1"/>
      <c r="I112" s="1"/>
      <c r="J112" s="1"/>
      <c r="K112" s="1"/>
      <c r="L112" s="1"/>
      <c r="M112" s="1"/>
      <c r="N112" s="1"/>
      <c r="O112" s="1"/>
      <c r="P112" s="1"/>
      <c r="Q112" s="1"/>
      <c r="R112" s="1"/>
      <c r="S112" s="1"/>
    </row>
    <row r="113" spans="1:19">
      <c r="A113" s="1"/>
      <c r="B113" s="1"/>
      <c r="C113" s="1"/>
      <c r="D113" s="1"/>
      <c r="E113" s="1"/>
      <c r="F113" s="1"/>
      <c r="G113" s="1"/>
      <c r="H113" s="1"/>
      <c r="I113" s="1"/>
      <c r="J113" s="1"/>
      <c r="K113" s="1"/>
      <c r="L113" s="1"/>
      <c r="M113" s="1"/>
      <c r="N113" s="1"/>
      <c r="O113" s="1"/>
      <c r="P113" s="1"/>
      <c r="Q113" s="1"/>
      <c r="R113" s="1"/>
      <c r="S113" s="1"/>
    </row>
    <row r="114" spans="1:19">
      <c r="R114" s="1"/>
      <c r="S114" s="1"/>
    </row>
    <row r="115" spans="1:19">
      <c r="R115" s="1"/>
      <c r="S115" s="1"/>
    </row>
    <row r="147" spans="19:34">
      <c r="S147" s="173" t="s">
        <v>63</v>
      </c>
      <c r="T147" s="174" t="s">
        <v>319</v>
      </c>
      <c r="U147" s="173" t="s">
        <v>678</v>
      </c>
      <c r="V147" s="174" t="s">
        <v>336</v>
      </c>
      <c r="W147" s="173" t="s">
        <v>61</v>
      </c>
    </row>
    <row r="148" spans="19:34">
      <c r="S148" s="173" t="s">
        <v>63</v>
      </c>
      <c r="T148" s="174" t="s">
        <v>319</v>
      </c>
      <c r="U148" s="173" t="s">
        <v>678</v>
      </c>
      <c r="V148" s="174" t="s">
        <v>336</v>
      </c>
      <c r="W148" s="173" t="s">
        <v>61</v>
      </c>
    </row>
    <row r="149" spans="19:34">
      <c r="S149" s="173" t="s">
        <v>63</v>
      </c>
      <c r="T149" s="174" t="s">
        <v>319</v>
      </c>
      <c r="U149" s="173" t="s">
        <v>678</v>
      </c>
      <c r="V149" s="174" t="s">
        <v>336</v>
      </c>
      <c r="W149" s="173" t="s">
        <v>61</v>
      </c>
      <c r="X149" s="174" t="s">
        <v>898</v>
      </c>
      <c r="Y149" s="173" t="s">
        <v>58</v>
      </c>
      <c r="Z149" s="174" t="s">
        <v>750</v>
      </c>
      <c r="AA149" s="173" t="s">
        <v>612</v>
      </c>
      <c r="AB149" s="174" t="s">
        <v>66</v>
      </c>
      <c r="AC149" s="173" t="s">
        <v>1072</v>
      </c>
      <c r="AD149" s="174" t="s">
        <v>610</v>
      </c>
      <c r="AE149" s="173" t="s">
        <v>62</v>
      </c>
      <c r="AF149" s="174" t="s">
        <v>1183</v>
      </c>
      <c r="AG149" s="173" t="s">
        <v>59</v>
      </c>
      <c r="AH149" s="175" t="s">
        <v>718</v>
      </c>
    </row>
    <row r="150" spans="19:34">
      <c r="S150" s="173" t="s">
        <v>63</v>
      </c>
      <c r="T150" s="174" t="s">
        <v>319</v>
      </c>
      <c r="U150" s="173" t="s">
        <v>678</v>
      </c>
      <c r="V150" s="174" t="s">
        <v>336</v>
      </c>
      <c r="W150" s="173" t="s">
        <v>61</v>
      </c>
      <c r="X150" s="174" t="s">
        <v>898</v>
      </c>
      <c r="Y150" s="173" t="s">
        <v>58</v>
      </c>
      <c r="Z150" s="174" t="s">
        <v>750</v>
      </c>
      <c r="AA150" s="173" t="s">
        <v>612</v>
      </c>
      <c r="AB150" s="174" t="s">
        <v>66</v>
      </c>
      <c r="AC150" s="173" t="s">
        <v>1072</v>
      </c>
      <c r="AD150" s="174" t="s">
        <v>610</v>
      </c>
      <c r="AE150" s="173" t="s">
        <v>62</v>
      </c>
      <c r="AF150" s="174" t="s">
        <v>1183</v>
      </c>
      <c r="AG150" s="173" t="s">
        <v>59</v>
      </c>
      <c r="AH150" s="175" t="s">
        <v>718</v>
      </c>
    </row>
    <row r="151" spans="19:34">
      <c r="S151" s="173" t="s">
        <v>63</v>
      </c>
      <c r="T151" s="174" t="s">
        <v>319</v>
      </c>
      <c r="U151" s="173" t="s">
        <v>678</v>
      </c>
      <c r="V151" s="174" t="s">
        <v>336</v>
      </c>
      <c r="W151" s="173" t="s">
        <v>61</v>
      </c>
      <c r="X151" s="174" t="s">
        <v>898</v>
      </c>
      <c r="Y151" s="173" t="s">
        <v>58</v>
      </c>
      <c r="Z151" s="174" t="s">
        <v>750</v>
      </c>
      <c r="AA151" s="173" t="s">
        <v>612</v>
      </c>
      <c r="AB151" s="174" t="s">
        <v>66</v>
      </c>
      <c r="AC151" s="173" t="s">
        <v>1072</v>
      </c>
      <c r="AD151" s="174" t="s">
        <v>610</v>
      </c>
      <c r="AE151" s="173" t="s">
        <v>62</v>
      </c>
      <c r="AF151" s="174" t="s">
        <v>1183</v>
      </c>
      <c r="AG151" s="173" t="s">
        <v>59</v>
      </c>
      <c r="AH151" s="175" t="s">
        <v>718</v>
      </c>
    </row>
    <row r="152" spans="19:34">
      <c r="S152" s="173" t="s">
        <v>63</v>
      </c>
      <c r="T152" s="174" t="s">
        <v>319</v>
      </c>
      <c r="U152" s="173" t="s">
        <v>678</v>
      </c>
      <c r="V152" s="174" t="s">
        <v>336</v>
      </c>
      <c r="W152" s="173" t="s">
        <v>61</v>
      </c>
      <c r="X152" s="174" t="s">
        <v>898</v>
      </c>
      <c r="Y152" s="173" t="s">
        <v>58</v>
      </c>
      <c r="Z152" s="174" t="s">
        <v>750</v>
      </c>
      <c r="AA152" s="173" t="s">
        <v>612</v>
      </c>
      <c r="AB152" s="174" t="s">
        <v>66</v>
      </c>
      <c r="AC152" s="173" t="s">
        <v>1072</v>
      </c>
      <c r="AD152" s="174" t="s">
        <v>610</v>
      </c>
      <c r="AE152" s="173" t="s">
        <v>62</v>
      </c>
      <c r="AF152" s="174" t="s">
        <v>1183</v>
      </c>
      <c r="AG152" s="173" t="s">
        <v>59</v>
      </c>
      <c r="AH152" s="175" t="s">
        <v>718</v>
      </c>
    </row>
    <row r="153" spans="19:34">
      <c r="S153" s="173" t="s">
        <v>63</v>
      </c>
      <c r="T153" s="174" t="s">
        <v>319</v>
      </c>
      <c r="U153" s="173" t="s">
        <v>678</v>
      </c>
      <c r="V153" s="174" t="s">
        <v>336</v>
      </c>
      <c r="W153" s="173" t="s">
        <v>61</v>
      </c>
      <c r="X153" s="174" t="s">
        <v>898</v>
      </c>
      <c r="Y153" s="173" t="s">
        <v>58</v>
      </c>
      <c r="Z153" s="174" t="s">
        <v>750</v>
      </c>
      <c r="AA153" s="173" t="s">
        <v>612</v>
      </c>
      <c r="AB153" s="174" t="s">
        <v>66</v>
      </c>
      <c r="AC153" s="173" t="s">
        <v>1072</v>
      </c>
      <c r="AD153" s="174" t="s">
        <v>610</v>
      </c>
      <c r="AE153" s="173" t="s">
        <v>62</v>
      </c>
      <c r="AF153" s="174" t="s">
        <v>1183</v>
      </c>
      <c r="AG153" s="173" t="s">
        <v>59</v>
      </c>
      <c r="AH153" s="175" t="s">
        <v>718</v>
      </c>
    </row>
    <row r="154" spans="19:34">
      <c r="S154" s="173" t="s">
        <v>63</v>
      </c>
      <c r="T154" s="174" t="s">
        <v>319</v>
      </c>
      <c r="U154" s="173" t="s">
        <v>678</v>
      </c>
      <c r="V154" s="174" t="s">
        <v>336</v>
      </c>
      <c r="W154" s="173" t="s">
        <v>61</v>
      </c>
      <c r="X154" s="174" t="s">
        <v>898</v>
      </c>
      <c r="Y154" s="173" t="s">
        <v>58</v>
      </c>
      <c r="Z154" s="174" t="s">
        <v>750</v>
      </c>
      <c r="AA154" s="173" t="s">
        <v>612</v>
      </c>
      <c r="AB154" s="174" t="s">
        <v>66</v>
      </c>
      <c r="AC154" s="173" t="s">
        <v>1072</v>
      </c>
      <c r="AD154" s="174" t="s">
        <v>610</v>
      </c>
      <c r="AE154" s="173" t="s">
        <v>62</v>
      </c>
      <c r="AF154" s="174" t="s">
        <v>1183</v>
      </c>
      <c r="AG154" s="173" t="s">
        <v>59</v>
      </c>
      <c r="AH154" s="175" t="s">
        <v>718</v>
      </c>
    </row>
    <row r="155" spans="19:34">
      <c r="S155" s="173" t="s">
        <v>63</v>
      </c>
      <c r="T155" s="174" t="s">
        <v>319</v>
      </c>
      <c r="U155" s="173" t="s">
        <v>678</v>
      </c>
      <c r="V155" s="174" t="s">
        <v>336</v>
      </c>
      <c r="W155" s="173" t="s">
        <v>61</v>
      </c>
      <c r="X155" s="174" t="s">
        <v>898</v>
      </c>
      <c r="Y155" s="173" t="s">
        <v>58</v>
      </c>
      <c r="Z155" s="174" t="s">
        <v>750</v>
      </c>
      <c r="AA155" s="173" t="s">
        <v>612</v>
      </c>
      <c r="AB155" s="174" t="s">
        <v>66</v>
      </c>
      <c r="AC155" s="173" t="s">
        <v>1072</v>
      </c>
      <c r="AD155" s="174" t="s">
        <v>610</v>
      </c>
      <c r="AE155" s="173" t="s">
        <v>62</v>
      </c>
      <c r="AF155" s="174" t="s">
        <v>1183</v>
      </c>
      <c r="AG155" s="173" t="s">
        <v>59</v>
      </c>
      <c r="AH155" s="175" t="s">
        <v>718</v>
      </c>
    </row>
    <row r="156" spans="19:34">
      <c r="S156" s="173" t="s">
        <v>63</v>
      </c>
      <c r="T156" s="174" t="s">
        <v>319</v>
      </c>
      <c r="U156" s="173" t="s">
        <v>678</v>
      </c>
      <c r="V156" s="174" t="s">
        <v>336</v>
      </c>
      <c r="W156" s="173" t="s">
        <v>61</v>
      </c>
      <c r="X156" s="174" t="s">
        <v>898</v>
      </c>
      <c r="Y156" s="173" t="s">
        <v>58</v>
      </c>
      <c r="Z156" s="174" t="s">
        <v>750</v>
      </c>
      <c r="AA156" s="173" t="s">
        <v>612</v>
      </c>
      <c r="AB156" s="174" t="s">
        <v>66</v>
      </c>
      <c r="AC156" s="173" t="s">
        <v>1072</v>
      </c>
      <c r="AD156" s="174" t="s">
        <v>610</v>
      </c>
      <c r="AE156" s="173" t="s">
        <v>62</v>
      </c>
      <c r="AF156" s="174" t="s">
        <v>1183</v>
      </c>
      <c r="AG156" s="173" t="s">
        <v>59</v>
      </c>
      <c r="AH156" s="175" t="s">
        <v>718</v>
      </c>
    </row>
    <row r="157" spans="19:34">
      <c r="S157" s="173" t="s">
        <v>63</v>
      </c>
      <c r="T157" s="174" t="s">
        <v>319</v>
      </c>
      <c r="U157" s="173" t="s">
        <v>678</v>
      </c>
      <c r="V157" s="174" t="s">
        <v>336</v>
      </c>
      <c r="W157" s="173" t="s">
        <v>61</v>
      </c>
      <c r="X157" s="174" t="s">
        <v>898</v>
      </c>
      <c r="Y157" s="173" t="s">
        <v>58</v>
      </c>
      <c r="Z157" s="174" t="s">
        <v>750</v>
      </c>
      <c r="AA157" s="173" t="s">
        <v>612</v>
      </c>
      <c r="AB157" s="174" t="s">
        <v>66</v>
      </c>
      <c r="AC157" s="173" t="s">
        <v>1072</v>
      </c>
      <c r="AD157" s="174" t="s">
        <v>610</v>
      </c>
      <c r="AE157" s="173" t="s">
        <v>62</v>
      </c>
      <c r="AF157" s="174" t="s">
        <v>1183</v>
      </c>
      <c r="AG157" s="173" t="s">
        <v>59</v>
      </c>
      <c r="AH157" s="175" t="s">
        <v>718</v>
      </c>
    </row>
    <row r="158" spans="19:34">
      <c r="S158" s="173" t="s">
        <v>63</v>
      </c>
      <c r="T158" s="174" t="s">
        <v>319</v>
      </c>
      <c r="U158" s="173" t="s">
        <v>678</v>
      </c>
      <c r="V158" s="174" t="s">
        <v>336</v>
      </c>
      <c r="W158" s="173" t="s">
        <v>61</v>
      </c>
      <c r="X158" s="174" t="s">
        <v>898</v>
      </c>
      <c r="Y158" s="173" t="s">
        <v>58</v>
      </c>
      <c r="Z158" s="174" t="s">
        <v>750</v>
      </c>
      <c r="AA158" s="173" t="s">
        <v>612</v>
      </c>
      <c r="AB158" s="174" t="s">
        <v>66</v>
      </c>
      <c r="AC158" s="173" t="s">
        <v>1072</v>
      </c>
      <c r="AD158" s="174" t="s">
        <v>610</v>
      </c>
      <c r="AE158" s="173" t="s">
        <v>62</v>
      </c>
      <c r="AF158" s="174" t="s">
        <v>1183</v>
      </c>
      <c r="AG158" s="173" t="s">
        <v>59</v>
      </c>
      <c r="AH158" s="175" t="s">
        <v>718</v>
      </c>
    </row>
    <row r="159" spans="19:34">
      <c r="S159" s="173" t="s">
        <v>63</v>
      </c>
      <c r="T159" s="174" t="s">
        <v>319</v>
      </c>
      <c r="U159" s="173" t="s">
        <v>678</v>
      </c>
      <c r="V159" s="174" t="s">
        <v>336</v>
      </c>
      <c r="W159" s="173" t="s">
        <v>61</v>
      </c>
      <c r="X159" s="174" t="s">
        <v>898</v>
      </c>
      <c r="Y159" s="173" t="s">
        <v>58</v>
      </c>
      <c r="Z159" s="174" t="s">
        <v>750</v>
      </c>
      <c r="AA159" s="173" t="s">
        <v>612</v>
      </c>
      <c r="AB159" s="174" t="s">
        <v>66</v>
      </c>
      <c r="AC159" s="173" t="s">
        <v>1072</v>
      </c>
      <c r="AD159" s="174" t="s">
        <v>610</v>
      </c>
      <c r="AE159" s="173" t="s">
        <v>62</v>
      </c>
      <c r="AF159" s="174" t="s">
        <v>1183</v>
      </c>
      <c r="AG159" s="173" t="s">
        <v>59</v>
      </c>
      <c r="AH159" s="175" t="s">
        <v>718</v>
      </c>
    </row>
    <row r="160" spans="19:34">
      <c r="S160" s="173" t="s">
        <v>63</v>
      </c>
      <c r="T160" s="174" t="s">
        <v>319</v>
      </c>
      <c r="U160" s="173" t="s">
        <v>678</v>
      </c>
      <c r="V160" s="174" t="s">
        <v>336</v>
      </c>
      <c r="W160" s="173" t="s">
        <v>61</v>
      </c>
      <c r="X160" s="174" t="s">
        <v>898</v>
      </c>
      <c r="Y160" s="173" t="s">
        <v>58</v>
      </c>
      <c r="Z160" s="174" t="s">
        <v>750</v>
      </c>
      <c r="AA160" s="173" t="s">
        <v>612</v>
      </c>
      <c r="AB160" s="174" t="s">
        <v>66</v>
      </c>
      <c r="AC160" s="173" t="s">
        <v>1072</v>
      </c>
      <c r="AD160" s="174" t="s">
        <v>610</v>
      </c>
      <c r="AE160" s="173" t="s">
        <v>62</v>
      </c>
      <c r="AF160" s="174" t="s">
        <v>1183</v>
      </c>
      <c r="AG160" s="173" t="s">
        <v>59</v>
      </c>
      <c r="AH160" s="175" t="s">
        <v>718</v>
      </c>
    </row>
    <row r="161" spans="19:34">
      <c r="S161" s="173" t="s">
        <v>63</v>
      </c>
      <c r="T161" s="174" t="s">
        <v>319</v>
      </c>
      <c r="U161" s="173" t="s">
        <v>678</v>
      </c>
      <c r="V161" s="174" t="s">
        <v>336</v>
      </c>
      <c r="W161" s="173" t="s">
        <v>61</v>
      </c>
      <c r="X161" s="174" t="s">
        <v>898</v>
      </c>
      <c r="Y161" s="173" t="s">
        <v>58</v>
      </c>
      <c r="Z161" s="174" t="s">
        <v>750</v>
      </c>
      <c r="AA161" s="173" t="s">
        <v>612</v>
      </c>
      <c r="AB161" s="174" t="s">
        <v>66</v>
      </c>
      <c r="AC161" s="173" t="s">
        <v>1072</v>
      </c>
      <c r="AD161" s="174" t="s">
        <v>610</v>
      </c>
      <c r="AE161" s="173" t="s">
        <v>62</v>
      </c>
      <c r="AF161" s="174" t="s">
        <v>1183</v>
      </c>
      <c r="AG161" s="173" t="s">
        <v>59</v>
      </c>
      <c r="AH161" s="175" t="s">
        <v>718</v>
      </c>
    </row>
    <row r="162" spans="19:34">
      <c r="S162" s="173" t="s">
        <v>63</v>
      </c>
      <c r="T162" s="174" t="s">
        <v>319</v>
      </c>
      <c r="U162" s="173" t="s">
        <v>678</v>
      </c>
      <c r="V162" s="174" t="s">
        <v>336</v>
      </c>
      <c r="W162" s="173" t="s">
        <v>61</v>
      </c>
      <c r="X162" s="174" t="s">
        <v>898</v>
      </c>
      <c r="Y162" s="173" t="s">
        <v>58</v>
      </c>
      <c r="Z162" s="174" t="s">
        <v>750</v>
      </c>
      <c r="AA162" s="173" t="s">
        <v>612</v>
      </c>
      <c r="AB162" s="174" t="s">
        <v>66</v>
      </c>
      <c r="AC162" s="173" t="s">
        <v>1072</v>
      </c>
      <c r="AD162" s="174" t="s">
        <v>610</v>
      </c>
      <c r="AE162" s="173" t="s">
        <v>62</v>
      </c>
      <c r="AF162" s="174" t="s">
        <v>1183</v>
      </c>
      <c r="AG162" s="173" t="s">
        <v>59</v>
      </c>
      <c r="AH162" s="175" t="s">
        <v>718</v>
      </c>
    </row>
    <row r="163" spans="19:34">
      <c r="X163" s="174" t="s">
        <v>898</v>
      </c>
      <c r="Y163" s="173" t="s">
        <v>58</v>
      </c>
      <c r="Z163" s="174" t="s">
        <v>750</v>
      </c>
      <c r="AA163" s="173" t="s">
        <v>612</v>
      </c>
      <c r="AB163" s="174" t="s">
        <v>66</v>
      </c>
      <c r="AC163" s="173" t="s">
        <v>1072</v>
      </c>
      <c r="AD163" s="174" t="s">
        <v>610</v>
      </c>
      <c r="AE163" s="173" t="s">
        <v>62</v>
      </c>
      <c r="AF163" s="174" t="s">
        <v>1183</v>
      </c>
      <c r="AG163" s="173" t="s">
        <v>59</v>
      </c>
      <c r="AH163" s="175" t="s">
        <v>718</v>
      </c>
    </row>
    <row r="164" spans="19:34">
      <c r="X164" s="174" t="s">
        <v>898</v>
      </c>
      <c r="Y164" s="173" t="s">
        <v>58</v>
      </c>
      <c r="Z164" s="174" t="s">
        <v>750</v>
      </c>
      <c r="AA164" s="173" t="s">
        <v>612</v>
      </c>
      <c r="AB164" s="174" t="s">
        <v>66</v>
      </c>
      <c r="AC164" s="173" t="s">
        <v>1072</v>
      </c>
      <c r="AD164" s="174" t="s">
        <v>610</v>
      </c>
      <c r="AE164" s="173" t="s">
        <v>62</v>
      </c>
      <c r="AF164" s="174" t="s">
        <v>1183</v>
      </c>
      <c r="AG164" s="173" t="s">
        <v>59</v>
      </c>
      <c r="AH164" s="175" t="s">
        <v>718</v>
      </c>
    </row>
  </sheetData>
  <mergeCells count="3">
    <mergeCell ref="AA2:AP2"/>
    <mergeCell ref="R1:V1"/>
    <mergeCell ref="X42:AN42"/>
  </mergeCells>
  <conditionalFormatting sqref="AQ21 AP4:AP19">
    <cfRule type="containsText" dxfId="225" priority="146" operator="containsText" text="1.0">
      <formula>NOT(ISERROR(SEARCH("1.0",AP4)))</formula>
    </cfRule>
    <cfRule type="cellIs" dxfId="224" priority="147" operator="lessThan">
      <formula>-0.5</formula>
    </cfRule>
    <cfRule type="cellIs" dxfId="223" priority="148" operator="greaterThan">
      <formula>0.8</formula>
    </cfRule>
  </conditionalFormatting>
  <conditionalFormatting sqref="Q1:X1 AQ1:BI1 AQ2:BF2 BD45:BI51 BA44:BA46 BI16:BJ20 A21:B21 A40:D40 BD23:BJ23 AX26:BA36 BB52:BI55 BC67:BH69 BC70:BJ1048576 AY63:BB1048576 AX43:AZ44 AX45:AY50 BC63:BI66 AY42:BB42 BT16 AQ22:AT23 AV22:AY23 AQ26:AT29 AV26:AV29 AQ30:AV36 AQ24:AW25 AQ37:AW42 BB56:BG60 BA52:BA60 AX51:AZ60 L8:L14 B4:B17 S59:V60 F2:G17 A65:G66 AY62:BH62 BI40:BJ42 BH43:BI44 BP43:BP55 L16:L17 S3:BB3 F40:G40 X42 AW4:AW19 AQ20:AX20 BA4:BB19 H2:AA2 AZ20:BB20 D21:Q21 A20:Q20 J65:Q66 A59:Q64 R147:R162 A67:Q1048576 R42:V58 L40:Q40 BH36:BJ39 BJ25:BJ35 BE21:BJ22 AQ21:BB21 BD21 AP43:AW60 R20:W41 X21:AO22 AP4:AP42 R61:W146 R163:W1048576 X20 Y43:AN43 AN62 AI149:AN164 X63:AN65 X165:AN1048576 X41:AN41 Y23:AO40 AO42:AO43 Y44:AO60 X61:BG61 X86:AN148 AO62:AX83 Y66:AN83 Y84:AX85 AO86:AX1048576 BI24:BJ24 BS2 S4:W19 BT43:BV55 BT70:BV103 BT17:BV19 BT23:BV39 BU40:BV42 BR104:BV105 CS1:XFD3 CL1:CR1 CQ2:CR2 CL4:XFD1048576 BP106:BV1048576">
    <cfRule type="containsBlanks" dxfId="222" priority="136">
      <formula>LEN(TRIM(A1))=0</formula>
    </cfRule>
  </conditionalFormatting>
  <conditionalFormatting sqref="Y4:AO20">
    <cfRule type="cellIs" dxfId="221" priority="134" operator="greaterThanOrEqual">
      <formula>0.8</formula>
    </cfRule>
    <cfRule type="cellIs" dxfId="220" priority="135" operator="lessThanOrEqual">
      <formula>0.3</formula>
    </cfRule>
  </conditionalFormatting>
  <conditionalFormatting sqref="X23">
    <cfRule type="containsBlanks" dxfId="219" priority="133">
      <formula>LEN(TRIM(X23))=0</formula>
    </cfRule>
  </conditionalFormatting>
  <conditionalFormatting sqref="X43">
    <cfRule type="containsBlanks" dxfId="218" priority="129">
      <formula>LEN(TRIM(X43))=0</formula>
    </cfRule>
  </conditionalFormatting>
  <conditionalFormatting sqref="X66">
    <cfRule type="containsBlanks" dxfId="217" priority="126">
      <formula>LEN(TRIM(X66))=0</formula>
    </cfRule>
  </conditionalFormatting>
  <conditionalFormatting sqref="E40">
    <cfRule type="containsBlanks" dxfId="216" priority="112">
      <formula>LEN(TRIM(E40))=0</formula>
    </cfRule>
  </conditionalFormatting>
  <conditionalFormatting sqref="A20">
    <cfRule type="containsBlanks" dxfId="215" priority="94">
      <formula>LEN(TRIM(A20))=0</formula>
    </cfRule>
  </conditionalFormatting>
  <conditionalFormatting sqref="O20">
    <cfRule type="colorScale" priority="93">
      <colorScale>
        <cfvo type="min"/>
        <cfvo type="percentile" val="50"/>
        <cfvo type="max"/>
        <color rgb="FFF8696B"/>
        <color rgb="FFFCFCFF"/>
        <color rgb="FF63BE7B"/>
      </colorScale>
    </cfRule>
  </conditionalFormatting>
  <conditionalFormatting sqref="P20">
    <cfRule type="colorScale" priority="92">
      <colorScale>
        <cfvo type="min"/>
        <cfvo type="percentile" val="50"/>
        <cfvo type="max"/>
        <color rgb="FFF8696B"/>
        <color rgb="FFFCFCFF"/>
        <color rgb="FF63BE7B"/>
      </colorScale>
    </cfRule>
  </conditionalFormatting>
  <conditionalFormatting sqref="AZ22">
    <cfRule type="containsBlanks" dxfId="214" priority="91">
      <formula>LEN(TRIM(AZ22))=0</formula>
    </cfRule>
  </conditionalFormatting>
  <conditionalFormatting sqref="AU26:AU29">
    <cfRule type="containsBlanks" dxfId="213" priority="88">
      <formula>LEN(TRIM(AU26))=0</formula>
    </cfRule>
  </conditionalFormatting>
  <conditionalFormatting sqref="D2:E2 B3">
    <cfRule type="containsBlanks" dxfId="212" priority="83">
      <formula>LEN(TRIM(B2))=0</formula>
    </cfRule>
  </conditionalFormatting>
  <conditionalFormatting sqref="BD22">
    <cfRule type="containsBlanks" dxfId="211" priority="86">
      <formula>LEN(TRIM(BD22))=0</formula>
    </cfRule>
  </conditionalFormatting>
  <conditionalFormatting sqref="BD3:BD19">
    <cfRule type="containsBlanks" dxfId="210" priority="85">
      <formula>LEN(TRIM(BD3))=0</formula>
    </cfRule>
  </conditionalFormatting>
  <conditionalFormatting sqref="BC22">
    <cfRule type="containsBlanks" dxfId="209" priority="84">
      <formula>LEN(TRIM(BC22))=0</formula>
    </cfRule>
  </conditionalFormatting>
  <conditionalFormatting sqref="A2:B2">
    <cfRule type="containsBlanks" dxfId="208" priority="82">
      <formula>LEN(TRIM(A2))=0</formula>
    </cfRule>
  </conditionalFormatting>
  <conditionalFormatting sqref="C2">
    <cfRule type="containsBlanks" dxfId="207" priority="81">
      <formula>LEN(TRIM(C2))=0</formula>
    </cfRule>
  </conditionalFormatting>
  <conditionalFormatting sqref="L6">
    <cfRule type="containsBlanks" dxfId="206" priority="66">
      <formula>LEN(TRIM(L6))=0</formula>
    </cfRule>
  </conditionalFormatting>
  <conditionalFormatting sqref="L3">
    <cfRule type="containsBlanks" dxfId="205" priority="68">
      <formula>LEN(TRIM(L3))=0</formula>
    </cfRule>
  </conditionalFormatting>
  <conditionalFormatting sqref="L4">
    <cfRule type="containsBlanks" dxfId="204" priority="67">
      <formula>LEN(TRIM(L4))=0</formula>
    </cfRule>
  </conditionalFormatting>
  <conditionalFormatting sqref="L5">
    <cfRule type="containsBlanks" dxfId="203" priority="65">
      <formula>LEN(TRIM(L5))=0</formula>
    </cfRule>
  </conditionalFormatting>
  <conditionalFormatting sqref="L7">
    <cfRule type="containsBlanks" dxfId="202" priority="64">
      <formula>LEN(TRIM(L7))=0</formula>
    </cfRule>
  </conditionalFormatting>
  <conditionalFormatting sqref="L15">
    <cfRule type="containsBlanks" dxfId="201" priority="50">
      <formula>LEN(TRIM(L15))=0</formula>
    </cfRule>
  </conditionalFormatting>
  <conditionalFormatting sqref="B18 L18 F18:G18">
    <cfRule type="containsBlanks" dxfId="200" priority="49">
      <formula>LEN(TRIM(B18))=0</formula>
    </cfRule>
  </conditionalFormatting>
  <conditionalFormatting sqref="B19 L19 F19:G19">
    <cfRule type="containsBlanks" dxfId="199" priority="48">
      <formula>LEN(TRIM(B19))=0</formula>
    </cfRule>
  </conditionalFormatting>
  <conditionalFormatting sqref="R59">
    <cfRule type="containsBlanks" dxfId="198" priority="47">
      <formula>LEN(TRIM(R59))=0</formula>
    </cfRule>
  </conditionalFormatting>
  <conditionalFormatting sqref="R60">
    <cfRule type="containsBlanks" dxfId="197" priority="46">
      <formula>LEN(TRIM(R60))=0</formula>
    </cfRule>
  </conditionalFormatting>
  <conditionalFormatting sqref="R3:R19">
    <cfRule type="containsBlanks" dxfId="196" priority="41">
      <formula>LEN(TRIM(R3))=0</formula>
    </cfRule>
  </conditionalFormatting>
  <conditionalFormatting sqref="X4:X8">
    <cfRule type="containsBlanks" dxfId="195" priority="39">
      <formula>LEN(TRIM(X4))=0</formula>
    </cfRule>
  </conditionalFormatting>
  <conditionalFormatting sqref="X9:X19">
    <cfRule type="containsBlanks" dxfId="194" priority="38">
      <formula>LEN(TRIM(X9))=0</formula>
    </cfRule>
  </conditionalFormatting>
  <conditionalFormatting sqref="X29:X40">
    <cfRule type="containsBlanks" dxfId="193" priority="32">
      <formula>LEN(TRIM(X29))=0</formula>
    </cfRule>
  </conditionalFormatting>
  <conditionalFormatting sqref="X24:X28">
    <cfRule type="containsBlanks" dxfId="192" priority="33">
      <formula>LEN(TRIM(X24))=0</formula>
    </cfRule>
  </conditionalFormatting>
  <conditionalFormatting sqref="S147:W162">
    <cfRule type="containsBlanks" dxfId="191" priority="35">
      <formula>LEN(TRIM(S147))=0</formula>
    </cfRule>
  </conditionalFormatting>
  <conditionalFormatting sqref="X149:AH164">
    <cfRule type="containsBlanks" dxfId="190" priority="34">
      <formula>LEN(TRIM(X149))=0</formula>
    </cfRule>
  </conditionalFormatting>
  <conditionalFormatting sqref="X49:X60">
    <cfRule type="containsBlanks" dxfId="189" priority="30">
      <formula>LEN(TRIM(X49))=0</formula>
    </cfRule>
  </conditionalFormatting>
  <conditionalFormatting sqref="X44:X48">
    <cfRule type="containsBlanks" dxfId="188" priority="31">
      <formula>LEN(TRIM(X44))=0</formula>
    </cfRule>
  </conditionalFormatting>
  <conditionalFormatting sqref="X72:X82">
    <cfRule type="containsBlanks" dxfId="187" priority="28">
      <formula>LEN(TRIM(X72))=0</formula>
    </cfRule>
  </conditionalFormatting>
  <conditionalFormatting sqref="X67:X71 X84:X85">
    <cfRule type="containsBlanks" dxfId="186" priority="29">
      <formula>LEN(TRIM(X67))=0</formula>
    </cfRule>
  </conditionalFormatting>
  <conditionalFormatting sqref="AR9:AR19">
    <cfRule type="containsBlanks" dxfId="185" priority="26">
      <formula>LEN(TRIM(AR9))=0</formula>
    </cfRule>
  </conditionalFormatting>
  <conditionalFormatting sqref="AR4:AR8">
    <cfRule type="containsBlanks" dxfId="184" priority="27">
      <formula>LEN(TRIM(AR4))=0</formula>
    </cfRule>
  </conditionalFormatting>
  <conditionalFormatting sqref="AQ9:AQ18">
    <cfRule type="containsBlanks" dxfId="183" priority="24">
      <formula>LEN(TRIM(AQ9))=0</formula>
    </cfRule>
  </conditionalFormatting>
  <conditionalFormatting sqref="AQ4:AQ8">
    <cfRule type="containsBlanks" dxfId="182" priority="25">
      <formula>LEN(TRIM(AQ4))=0</formula>
    </cfRule>
  </conditionalFormatting>
  <conditionalFormatting sqref="AQ19">
    <cfRule type="containsBlanks" dxfId="181" priority="23">
      <formula>LEN(TRIM(AQ19))=0</formula>
    </cfRule>
  </conditionalFormatting>
  <conditionalFormatting sqref="AS9:AV19">
    <cfRule type="containsBlanks" dxfId="180" priority="21">
      <formula>LEN(TRIM(AS9))=0</formula>
    </cfRule>
  </conditionalFormatting>
  <conditionalFormatting sqref="AS4:AV8">
    <cfRule type="containsBlanks" dxfId="179" priority="22">
      <formula>LEN(TRIM(AS4))=0</formula>
    </cfRule>
  </conditionalFormatting>
  <conditionalFormatting sqref="AX9:AX19">
    <cfRule type="containsBlanks" dxfId="178" priority="19">
      <formula>LEN(TRIM(AX9))=0</formula>
    </cfRule>
  </conditionalFormatting>
  <conditionalFormatting sqref="AX4:AX8">
    <cfRule type="containsBlanks" dxfId="177" priority="20">
      <formula>LEN(TRIM(AX4))=0</formula>
    </cfRule>
  </conditionalFormatting>
  <conditionalFormatting sqref="AZ9:AZ19">
    <cfRule type="containsBlanks" dxfId="176" priority="17">
      <formula>LEN(TRIM(AZ9))=0</formula>
    </cfRule>
  </conditionalFormatting>
  <conditionalFormatting sqref="AZ4:AZ8">
    <cfRule type="containsBlanks" dxfId="175" priority="18">
      <formula>LEN(TRIM(AZ4))=0</formula>
    </cfRule>
  </conditionalFormatting>
  <conditionalFormatting sqref="A3">
    <cfRule type="containsBlanks" dxfId="174" priority="16">
      <formula>LEN(TRIM(A3))=0</formula>
    </cfRule>
  </conditionalFormatting>
  <conditionalFormatting sqref="A4:A19">
    <cfRule type="containsBlanks" dxfId="173" priority="15">
      <formula>LEN(TRIM(A4))=0</formula>
    </cfRule>
  </conditionalFormatting>
  <conditionalFormatting sqref="C3">
    <cfRule type="containsBlanks" dxfId="172" priority="14">
      <formula>LEN(TRIM(C3))=0</formula>
    </cfRule>
  </conditionalFormatting>
  <conditionalFormatting sqref="C4:C19">
    <cfRule type="containsBlanks" dxfId="171" priority="13">
      <formula>LEN(TRIM(C4))=0</formula>
    </cfRule>
  </conditionalFormatting>
  <conditionalFormatting sqref="D3:E3">
    <cfRule type="containsBlanks" dxfId="170" priority="12">
      <formula>LEN(TRIM(D3))=0</formula>
    </cfRule>
  </conditionalFormatting>
  <conditionalFormatting sqref="D4:E19">
    <cfRule type="containsBlanks" dxfId="169" priority="11">
      <formula>LEN(TRIM(D4))=0</formula>
    </cfRule>
  </conditionalFormatting>
  <conditionalFormatting sqref="H3:K3 H40:K40">
    <cfRule type="containsBlanks" dxfId="168" priority="10">
      <formula>LEN(TRIM(H3))=0</formula>
    </cfRule>
  </conditionalFormatting>
  <conditionalFormatting sqref="H4:K19">
    <cfRule type="containsBlanks" dxfId="167" priority="9">
      <formula>LEN(TRIM(H4))=0</formula>
    </cfRule>
  </conditionalFormatting>
  <conditionalFormatting sqref="M3:Q3">
    <cfRule type="containsBlanks" dxfId="166" priority="8">
      <formula>LEN(TRIM(M3))=0</formula>
    </cfRule>
  </conditionalFormatting>
  <conditionalFormatting sqref="M4:Q19">
    <cfRule type="containsBlanks" dxfId="165" priority="7">
      <formula>LEN(TRIM(M4))=0</formula>
    </cfRule>
  </conditionalFormatting>
  <conditionalFormatting sqref="B20:C20">
    <cfRule type="containsBlanks" dxfId="164" priority="6">
      <formula>LEN(TRIM(B20))=0</formula>
    </cfRule>
  </conditionalFormatting>
  <conditionalFormatting sqref="AY20">
    <cfRule type="containsBlanks" dxfId="163" priority="5">
      <formula>LEN(TRIM(AY20))=0</formula>
    </cfRule>
  </conditionalFormatting>
  <conditionalFormatting sqref="AY9:AY19">
    <cfRule type="containsBlanks" dxfId="162" priority="3">
      <formula>LEN(TRIM(AY9))=0</formula>
    </cfRule>
  </conditionalFormatting>
  <conditionalFormatting sqref="AY4:AY8">
    <cfRule type="containsBlanks" dxfId="161" priority="4">
      <formula>LEN(TRIM(AY4))=0</formula>
    </cfRule>
  </conditionalFormatting>
  <conditionalFormatting sqref="BC3:BC20">
    <cfRule type="containsBlanks" dxfId="160" priority="2">
      <formula>LEN(TRIM(BC3))=0</formula>
    </cfRule>
  </conditionalFormatting>
  <conditionalFormatting sqref="BD20">
    <cfRule type="containsBlanks" dxfId="159" priority="1">
      <formula>LEN(TRIM(BD20))=0</formula>
    </cfRule>
  </conditionalFormatting>
  <pageMargins left="0.75" right="0.75" top="1" bottom="1" header="0.5" footer="0.5"/>
  <pageSetup orientation="portrait" horizontalDpi="4294967292" verticalDpi="4294967292"/>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14:formula1>
            <xm:f>Edits!$L$8:$L$10</xm:f>
          </x14:formula1>
          <xm:sqref>AS3</xm:sqref>
        </x14:dataValidation>
        <x14:dataValidation type="list" allowBlank="1" showInputMessage="1" showErrorMessage="1">
          <x14:formula1>
            <xm:f>Edits!$J$4:$J$6</xm:f>
          </x14:formula1>
          <xm:sqref>X22</xm:sqref>
        </x14:dataValidation>
        <x14:dataValidation type="list" allowBlank="1" showInputMessage="1" showErrorMessage="1">
          <x14:formula1>
            <xm:f>Edits!J4:J6</xm:f>
          </x14:formula1>
          <xm:sqref>X2</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0000"/>
  </sheetPr>
  <dimension ref="A1:AV58"/>
  <sheetViews>
    <sheetView topLeftCell="M26" workbookViewId="0">
      <selection activeCell="N52" sqref="N52"/>
    </sheetView>
  </sheetViews>
  <sheetFormatPr defaultColWidth="10.875" defaultRowHeight="15.75" outlineLevelCol="1"/>
  <cols>
    <col min="1" max="1" width="11" style="78" customWidth="1"/>
    <col min="2" max="2" width="17.875" style="9" customWidth="1"/>
    <col min="3" max="3" width="15.125" style="9" customWidth="1"/>
    <col min="4" max="4" width="17.5" style="9" customWidth="1"/>
    <col min="5" max="9" width="10.875" style="9" customWidth="1"/>
    <col min="10" max="12" width="10.875" style="78"/>
    <col min="13" max="13" width="10.875" style="78" customWidth="1" outlineLevel="1"/>
    <col min="14" max="14" width="17.875" style="78" customWidth="1" outlineLevel="1"/>
    <col min="15" max="15" width="20.375" style="78" customWidth="1" outlineLevel="1"/>
    <col min="16" max="16" width="12" style="78" customWidth="1" outlineLevel="1"/>
    <col min="17" max="18" width="10.875" style="78" customWidth="1" outlineLevel="1"/>
    <col min="19" max="19" width="20.625" style="78" bestFit="1" customWidth="1" outlineLevel="1"/>
    <col min="20" max="20" width="20.625" style="78" customWidth="1" outlineLevel="1"/>
    <col min="21" max="21" width="10.875" style="78" customWidth="1" outlineLevel="1"/>
    <col min="22" max="22" width="20.625" style="78" bestFit="1" customWidth="1" outlineLevel="1"/>
    <col min="23" max="26" width="10.875" style="78" customWidth="1" outlineLevel="1"/>
    <col min="27" max="27" width="15.5" style="9" bestFit="1" customWidth="1"/>
    <col min="28" max="28" width="10.875" style="9"/>
    <col min="29" max="29" width="11.625" style="9" bestFit="1" customWidth="1"/>
    <col min="30" max="32" width="10.875" style="9"/>
    <col min="33" max="33" width="12.5" style="9" bestFit="1" customWidth="1"/>
    <col min="34" max="34" width="11.625" style="9" bestFit="1" customWidth="1"/>
    <col min="35" max="35" width="11.125" style="9" bestFit="1" customWidth="1"/>
    <col min="36" max="36" width="7" style="9" bestFit="1" customWidth="1"/>
    <col min="37" max="42" width="10.875" style="9"/>
    <col min="43" max="16384" width="10.875" style="78"/>
  </cols>
  <sheetData>
    <row r="1" spans="1:48">
      <c r="B1" s="9" t="s">
        <v>136</v>
      </c>
      <c r="N1" s="9" t="s">
        <v>1615</v>
      </c>
      <c r="W1" s="9"/>
      <c r="X1" s="9"/>
    </row>
    <row r="2" spans="1:48">
      <c r="B2" s="83" t="s">
        <v>3</v>
      </c>
      <c r="L2" s="9"/>
      <c r="M2" s="9"/>
      <c r="N2" s="255" t="s">
        <v>1611</v>
      </c>
      <c r="O2" s="9"/>
      <c r="P2" s="9"/>
      <c r="Q2" s="9"/>
      <c r="S2" s="1"/>
      <c r="T2" s="1" t="s">
        <v>9</v>
      </c>
      <c r="U2" s="1" t="s">
        <v>10</v>
      </c>
      <c r="W2" s="1"/>
      <c r="X2" s="1"/>
    </row>
    <row r="3" spans="1:48" ht="18.75" thickBot="1">
      <c r="B3" s="144"/>
      <c r="C3" s="82" t="s">
        <v>0</v>
      </c>
      <c r="D3" s="151">
        <v>70</v>
      </c>
      <c r="F3" s="288" t="str">
        <f>"I am "&amp;D3&amp;" Years old with an annual income of "&amp;TEXT(D5,"$0,0")&amp;"."</f>
        <v>I am 70 Years old with an annual income of $10,000.</v>
      </c>
      <c r="G3" s="288"/>
      <c r="H3" s="288"/>
      <c r="I3" s="288"/>
      <c r="J3" s="288"/>
      <c r="K3" s="152"/>
      <c r="L3" s="9"/>
      <c r="M3" s="9"/>
      <c r="O3" s="9"/>
      <c r="P3" s="9"/>
      <c r="Q3" s="9"/>
      <c r="R3" s="9"/>
      <c r="S3" s="1" t="s">
        <v>8</v>
      </c>
      <c r="T3" s="3">
        <v>35</v>
      </c>
      <c r="U3" s="3">
        <v>82</v>
      </c>
      <c r="V3" s="1" t="s">
        <v>14</v>
      </c>
      <c r="W3" s="116">
        <f>Output!$D$63</f>
        <v>0.7330689933736374</v>
      </c>
      <c r="X3" s="1"/>
    </row>
    <row r="4" spans="1:48" ht="15" customHeight="1" thickTop="1">
      <c r="B4" s="144"/>
      <c r="C4" s="144"/>
      <c r="D4" s="145"/>
      <c r="E4" s="146"/>
      <c r="F4" s="288"/>
      <c r="G4" s="288"/>
      <c r="H4" s="288"/>
      <c r="I4" s="288"/>
      <c r="J4" s="288"/>
      <c r="K4" s="152"/>
      <c r="L4" s="9"/>
      <c r="M4" s="9"/>
      <c r="N4" s="9" t="s">
        <v>11</v>
      </c>
      <c r="O4" s="9" t="s">
        <v>9</v>
      </c>
      <c r="P4" s="9" t="s">
        <v>10</v>
      </c>
      <c r="R4" s="9"/>
      <c r="S4" s="1" t="s">
        <v>14</v>
      </c>
      <c r="T4" s="3">
        <v>0.35</v>
      </c>
      <c r="U4" s="3">
        <v>0.75</v>
      </c>
      <c r="V4" s="1" t="s">
        <v>19</v>
      </c>
      <c r="W4" s="116">
        <f>Output!$D$64</f>
        <v>9.7742532679354302E-2</v>
      </c>
      <c r="X4" s="1"/>
      <c r="Y4" s="9"/>
      <c r="AB4" s="265"/>
      <c r="AC4" s="265"/>
      <c r="AI4" s="267"/>
      <c r="AV4" s="78">
        <v>0</v>
      </c>
    </row>
    <row r="5" spans="1:48" ht="15" customHeight="1" thickBot="1">
      <c r="B5" s="144"/>
      <c r="C5" s="82" t="s">
        <v>1</v>
      </c>
      <c r="D5" s="143">
        <v>10000</v>
      </c>
      <c r="J5" s="9"/>
      <c r="K5" s="9"/>
      <c r="L5" s="9"/>
      <c r="M5" s="9"/>
      <c r="N5" s="9" t="s">
        <v>1611</v>
      </c>
      <c r="O5" s="262">
        <v>10500</v>
      </c>
      <c r="P5" s="262">
        <v>3750</v>
      </c>
      <c r="Q5" s="9"/>
      <c r="R5" s="9"/>
      <c r="S5" s="1" t="s">
        <v>19</v>
      </c>
      <c r="T5" s="3">
        <v>0.1</v>
      </c>
      <c r="U5" s="3">
        <v>0.6</v>
      </c>
      <c r="V5" s="1" t="s">
        <v>20</v>
      </c>
      <c r="W5" s="116">
        <f>Output!$D$61</f>
        <v>0.14661379878448125</v>
      </c>
      <c r="X5" s="1"/>
      <c r="Y5" s="9"/>
      <c r="Z5" s="80"/>
      <c r="AA5" s="256"/>
      <c r="AI5" s="266"/>
      <c r="AV5" s="78">
        <v>0</v>
      </c>
    </row>
    <row r="6" spans="1:48" ht="15" customHeight="1" thickTop="1">
      <c r="B6" s="144"/>
      <c r="C6" s="144"/>
      <c r="D6" s="145"/>
      <c r="E6" s="147"/>
      <c r="F6" s="288" t="str">
        <f>"My net worth is "&amp;TEXT(D7,"$0,0")</f>
        <v>My net worth is $10,000</v>
      </c>
      <c r="G6" s="288"/>
      <c r="H6" s="288"/>
      <c r="I6" s="288"/>
      <c r="J6" s="288"/>
      <c r="K6" s="152"/>
      <c r="L6" s="9"/>
      <c r="M6" s="9"/>
      <c r="N6" s="9" t="s">
        <v>1612</v>
      </c>
      <c r="O6" s="262">
        <v>100000</v>
      </c>
      <c r="P6" s="262">
        <v>30000</v>
      </c>
      <c r="Q6" s="9"/>
      <c r="R6" s="9"/>
      <c r="S6" s="1" t="s">
        <v>20</v>
      </c>
      <c r="T6" s="3">
        <v>0.05</v>
      </c>
      <c r="U6" s="3">
        <v>0.15</v>
      </c>
      <c r="W6" s="9"/>
      <c r="X6" s="9"/>
      <c r="Y6" s="9"/>
      <c r="Z6" s="79"/>
      <c r="AA6" s="1"/>
      <c r="AB6" s="1"/>
      <c r="AC6" s="1"/>
      <c r="AD6" s="1"/>
      <c r="AV6" s="78">
        <v>2.239845880418944E-2</v>
      </c>
    </row>
    <row r="7" spans="1:48" ht="15.95" customHeight="1" thickBot="1">
      <c r="A7" s="285" t="s">
        <v>2</v>
      </c>
      <c r="B7" s="285"/>
      <c r="C7" s="285"/>
      <c r="D7" s="143">
        <v>10000</v>
      </c>
      <c r="J7" s="9"/>
      <c r="K7" s="9"/>
      <c r="L7" s="9"/>
      <c r="M7" s="9"/>
      <c r="N7" s="9" t="s">
        <v>1613</v>
      </c>
      <c r="O7" s="255">
        <v>0</v>
      </c>
      <c r="P7" s="255">
        <v>0</v>
      </c>
      <c r="Q7" s="9"/>
      <c r="R7" s="9"/>
      <c r="S7" s="1" t="s">
        <v>15</v>
      </c>
      <c r="T7" s="4">
        <f>SUM(T4:T6)</f>
        <v>0.49999999999999994</v>
      </c>
      <c r="U7" s="4">
        <f>SUM(U4:U6)</f>
        <v>1.5</v>
      </c>
      <c r="W7" s="9"/>
      <c r="X7" s="9"/>
      <c r="Y7" s="9"/>
      <c r="Z7" s="80"/>
      <c r="AA7" s="1"/>
      <c r="AB7" s="1"/>
      <c r="AV7" s="78">
        <v>0.2443084212692028</v>
      </c>
    </row>
    <row r="8" spans="1:48" ht="16.5" thickTop="1">
      <c r="A8" s="82"/>
      <c r="B8" s="82"/>
      <c r="C8" s="82"/>
      <c r="D8" s="148"/>
      <c r="J8" s="9"/>
      <c r="K8" s="9"/>
      <c r="L8" s="9"/>
      <c r="M8" s="9"/>
      <c r="N8" s="9" t="s">
        <v>1614</v>
      </c>
      <c r="O8" s="9">
        <v>0</v>
      </c>
      <c r="P8" s="9">
        <v>0</v>
      </c>
      <c r="Q8" s="9"/>
      <c r="R8" s="9"/>
      <c r="S8" s="9" t="s">
        <v>37</v>
      </c>
      <c r="T8" s="253">
        <v>0.02</v>
      </c>
      <c r="U8" s="253">
        <v>0.12</v>
      </c>
      <c r="W8" s="9"/>
      <c r="X8" s="9"/>
      <c r="Y8" s="9"/>
      <c r="Z8" s="79"/>
      <c r="AA8" s="1"/>
      <c r="AB8" s="1"/>
      <c r="AV8" s="78">
        <v>0</v>
      </c>
    </row>
    <row r="9" spans="1:48">
      <c r="A9" s="78">
        <v>1</v>
      </c>
      <c r="B9" s="1"/>
      <c r="C9" s="1"/>
      <c r="D9" s="1"/>
      <c r="E9" s="1"/>
      <c r="J9" s="9"/>
      <c r="K9" s="9"/>
      <c r="L9" s="9"/>
      <c r="M9" s="9"/>
      <c r="N9" s="1"/>
      <c r="O9" s="9"/>
      <c r="P9" s="9"/>
      <c r="Q9" s="9"/>
      <c r="R9" s="9"/>
      <c r="S9" s="1"/>
      <c r="T9" s="9"/>
      <c r="U9" s="1"/>
      <c r="W9" s="9"/>
      <c r="X9" s="9"/>
      <c r="Y9" s="9"/>
      <c r="Z9" s="80"/>
      <c r="AA9" s="1"/>
      <c r="AB9" s="1"/>
      <c r="AV9" s="78">
        <v>0.14564700419811857</v>
      </c>
    </row>
    <row r="10" spans="1:48">
      <c r="B10" s="9" t="s">
        <v>128</v>
      </c>
      <c r="C10" s="84"/>
      <c r="D10" s="9">
        <v>2</v>
      </c>
      <c r="F10" s="78" t="s">
        <v>138</v>
      </c>
      <c r="J10" s="9"/>
      <c r="K10" s="9"/>
      <c r="L10" s="9"/>
      <c r="M10" s="9"/>
      <c r="N10" s="9" t="s">
        <v>12</v>
      </c>
      <c r="O10" s="9" t="s">
        <v>9</v>
      </c>
      <c r="P10" s="9" t="s">
        <v>10</v>
      </c>
      <c r="Q10" s="1"/>
      <c r="R10" s="9"/>
      <c r="S10" s="1"/>
      <c r="T10" s="1" t="s">
        <v>7</v>
      </c>
      <c r="U10" s="9"/>
      <c r="V10" s="9">
        <v>1</v>
      </c>
      <c r="W10" s="1">
        <v>2</v>
      </c>
      <c r="X10" s="1">
        <v>3</v>
      </c>
      <c r="Y10" s="79"/>
      <c r="Z10" s="79"/>
      <c r="AA10" s="1"/>
      <c r="AB10" s="1"/>
      <c r="AV10" s="78">
        <v>9.6852390606353236E-4</v>
      </c>
    </row>
    <row r="11" spans="1:48">
      <c r="B11" s="9" t="s">
        <v>129</v>
      </c>
      <c r="C11" s="84" t="s">
        <v>137</v>
      </c>
      <c r="D11" s="9">
        <v>1</v>
      </c>
      <c r="F11" s="78" t="s">
        <v>139</v>
      </c>
      <c r="J11" s="9"/>
      <c r="K11" s="9"/>
      <c r="L11" s="9"/>
      <c r="M11" s="9"/>
      <c r="N11" s="9" t="s">
        <v>1611</v>
      </c>
      <c r="O11" s="254">
        <v>25000</v>
      </c>
      <c r="P11" s="254">
        <v>5000</v>
      </c>
      <c r="Q11" s="1"/>
      <c r="R11" s="1"/>
      <c r="S11" s="1" t="s">
        <v>14</v>
      </c>
      <c r="T11" s="8">
        <f>IF(D3&lt;=T3,U4,IF(D3&gt;=U3,T4,T21))</f>
        <v>0.4521276595744681</v>
      </c>
      <c r="U11" s="1"/>
      <c r="V11" s="4">
        <f>IF(C10="x",INDEX($C$10:$D$12,MATCH("x",$C$10:$C$12,0),2),0)</f>
        <v>0</v>
      </c>
      <c r="W11" s="4">
        <f>IF(E15="x",INDEX($E$15:$F$19,MATCH("x",$E$15:$E$19,0),2),0)</f>
        <v>0</v>
      </c>
      <c r="X11" s="4">
        <f>IF(E23="x",INDEX($E$23:$F$26,MATCH("x",$E$23:$E$26,0),2),0)</f>
        <v>1</v>
      </c>
      <c r="Y11" s="79"/>
      <c r="Z11" s="79"/>
      <c r="AA11" s="1"/>
      <c r="AB11" s="1"/>
      <c r="AV11" s="78">
        <v>0.14585796401177439</v>
      </c>
    </row>
    <row r="12" spans="1:48">
      <c r="B12" s="9" t="s">
        <v>4</v>
      </c>
      <c r="C12" s="84"/>
      <c r="D12" s="9">
        <v>2</v>
      </c>
      <c r="F12" s="78" t="s">
        <v>140</v>
      </c>
      <c r="J12" s="9"/>
      <c r="K12" s="9"/>
      <c r="L12" s="9"/>
      <c r="M12" s="9"/>
      <c r="N12" s="9" t="s">
        <v>1612</v>
      </c>
      <c r="O12" s="254">
        <v>75000</v>
      </c>
      <c r="P12" s="254">
        <v>10000</v>
      </c>
      <c r="Q12" s="9"/>
      <c r="R12" s="9"/>
      <c r="S12" s="1" t="s">
        <v>19</v>
      </c>
      <c r="T12" s="8">
        <f>IF(RiskTolerance!D3&lt;=T3,T5,IF(RiskTolerance!D3&gt;=U3,U5,T22))</f>
        <v>0.4723404255319148</v>
      </c>
      <c r="U12" s="1"/>
      <c r="V12" s="4">
        <f>IF(C11="x",INDEX($C$10:$D$12,MATCH("x",$C$10:$C$12,0),2),0)</f>
        <v>1</v>
      </c>
      <c r="W12" s="4">
        <f>IF(E16="x",INDEX($E$15:$F$19,MATCH("x",$E$15:$E$19,0),2),0)</f>
        <v>1.5</v>
      </c>
      <c r="X12" s="4">
        <f>IF(E24="x",INDEX($E$23:$F$26,MATCH("x",$E$23:$E$26,0),2),0)</f>
        <v>0</v>
      </c>
      <c r="Y12" s="79"/>
      <c r="Z12" s="79"/>
      <c r="AV12" s="78">
        <v>0.2063191086465356</v>
      </c>
    </row>
    <row r="13" spans="1:48">
      <c r="J13" s="9"/>
      <c r="K13" s="9"/>
      <c r="L13" s="9"/>
      <c r="M13" s="9"/>
      <c r="N13" s="9" t="s">
        <v>1613</v>
      </c>
      <c r="O13" s="255">
        <v>0</v>
      </c>
      <c r="P13" s="255">
        <v>0</v>
      </c>
      <c r="Q13" s="9"/>
      <c r="R13" s="9"/>
      <c r="S13" s="1" t="s">
        <v>20</v>
      </c>
      <c r="T13" s="8">
        <f>IF(RiskTolerance!D3&lt;=T3,U6,IF(RiskTolerance!D3&gt;=U3,T6,T23))</f>
        <v>7.5531914893617047E-2</v>
      </c>
      <c r="U13" s="1"/>
      <c r="V13" s="4">
        <f>IF(C12="x",INDEX($C$10:$D$12,MATCH("x",$C$10:$C$12,0),2),0)</f>
        <v>0</v>
      </c>
      <c r="W13" s="4">
        <f>IF(E17="x",INDEX($E$15:$F$19,MATCH("x",$E$15:$E$19,0),2),0)</f>
        <v>0</v>
      </c>
      <c r="X13" s="4">
        <f>IF(E25="x",INDEX($E$23:$F$26,MATCH("x",$E$23:$E$26,0),2),0)</f>
        <v>0</v>
      </c>
      <c r="Y13" s="79"/>
      <c r="AV13" s="78">
        <v>0.2172114169072413</v>
      </c>
    </row>
    <row r="14" spans="1:48">
      <c r="A14" s="78">
        <v>2</v>
      </c>
      <c r="B14" s="83" t="s">
        <v>17</v>
      </c>
      <c r="J14" s="9"/>
      <c r="K14" s="9"/>
      <c r="L14" s="9"/>
      <c r="M14" s="9"/>
      <c r="N14" s="9" t="s">
        <v>1614</v>
      </c>
      <c r="O14" s="255">
        <v>0</v>
      </c>
      <c r="P14" s="255">
        <v>0</v>
      </c>
      <c r="Q14" s="9"/>
      <c r="R14" s="9"/>
      <c r="S14" s="1" t="s">
        <v>16</v>
      </c>
      <c r="T14" s="92">
        <f>SUM(T11:T13)</f>
        <v>1</v>
      </c>
      <c r="U14" s="1"/>
      <c r="V14" s="4">
        <f>IF(C13="x",INDEX($C$10:$D$12,MATCH("x",$C$10:$C$12,0),2),0)</f>
        <v>0</v>
      </c>
      <c r="W14" s="4">
        <f>IF(E18="x",INDEX($E$15:$F$19,MATCH("x",$E$15:$E$19,0),2),0)</f>
        <v>0</v>
      </c>
      <c r="X14" s="4">
        <f>IF(E26="x",INDEX($E$23:$F$26,MATCH("x",$E$23:$E$26,0),2),0)</f>
        <v>0</v>
      </c>
      <c r="Y14" s="9"/>
      <c r="AV14" s="78">
        <v>0</v>
      </c>
    </row>
    <row r="15" spans="1:48">
      <c r="B15" s="9" t="s">
        <v>130</v>
      </c>
      <c r="E15" s="84"/>
      <c r="F15" s="1">
        <v>2</v>
      </c>
      <c r="J15" s="1"/>
      <c r="K15" s="1"/>
      <c r="L15" s="1"/>
      <c r="M15" s="9"/>
      <c r="N15" s="9"/>
      <c r="O15" s="9"/>
      <c r="P15" s="9"/>
      <c r="Q15" s="9"/>
      <c r="R15" s="9"/>
      <c r="U15" s="9"/>
      <c r="V15" s="4">
        <f>IF(C14="x",INDEX($C$10:$D$12,MATCH("x",$C$10:$C$12,0),2),0)</f>
        <v>0</v>
      </c>
      <c r="W15" s="4">
        <f>IF(E19="x",INDEX($E$15:$F$19,MATCH("x",$E$15:$E$19,0),2),0)</f>
        <v>0</v>
      </c>
      <c r="X15" s="4">
        <f>IF(E27="x",INDEX($E$23:$F$26,MATCH("x",$E$23:$E$26,0),2),0)</f>
        <v>0</v>
      </c>
      <c r="Y15" s="9"/>
      <c r="Z15" s="9"/>
      <c r="AV15" s="78">
        <v>0</v>
      </c>
    </row>
    <row r="16" spans="1:48">
      <c r="B16" s="9" t="s">
        <v>131</v>
      </c>
      <c r="E16" s="84" t="s">
        <v>137</v>
      </c>
      <c r="F16" s="1">
        <v>1.5</v>
      </c>
      <c r="I16" s="1"/>
      <c r="J16" s="9"/>
      <c r="K16" s="9"/>
      <c r="L16" s="9"/>
      <c r="N16" s="253" t="str">
        <f>N2</f>
        <v>Chinese Market</v>
      </c>
      <c r="O16" s="9" t="s">
        <v>1610</v>
      </c>
      <c r="P16" s="9" t="s">
        <v>1616</v>
      </c>
      <c r="Q16" s="9" t="s">
        <v>1617</v>
      </c>
      <c r="R16" s="9"/>
      <c r="S16" s="9"/>
      <c r="T16" s="1" t="s">
        <v>1619</v>
      </c>
      <c r="U16" s="9"/>
      <c r="V16" s="85">
        <f>SUM(V11:V15)</f>
        <v>1</v>
      </c>
      <c r="W16" s="85">
        <f>SUM(W11:W15)</f>
        <v>1.5</v>
      </c>
      <c r="X16" s="85">
        <f>SUM(X11:X15)</f>
        <v>1</v>
      </c>
      <c r="Y16" s="1"/>
      <c r="Z16"/>
      <c r="AV16" s="78">
        <v>0</v>
      </c>
    </row>
    <row r="17" spans="1:48">
      <c r="B17" s="9" t="s">
        <v>18</v>
      </c>
      <c r="E17" s="84"/>
      <c r="F17" s="1">
        <v>2</v>
      </c>
      <c r="J17" s="9"/>
      <c r="K17" s="9"/>
      <c r="L17" s="9"/>
      <c r="M17" s="9"/>
      <c r="N17" s="9" t="s">
        <v>1609</v>
      </c>
      <c r="O17" s="257">
        <f>(age_upperbound-age_lowerbound)+1</f>
        <v>48</v>
      </c>
      <c r="P17" s="258">
        <f>(1/O17)*-1</f>
        <v>-2.0833333333333332E-2</v>
      </c>
      <c r="Q17" s="259">
        <f>1+ABS(P17)</f>
        <v>1.0208333333333333</v>
      </c>
      <c r="R17" s="1"/>
      <c r="S17" s="9" t="s">
        <v>1609</v>
      </c>
      <c r="T17" s="5">
        <f>IF(age&lt;=age_lowerbound,1,IF(age&gt;=age_upperbound,0,(INDEX($N$16:$Q$19,MATCH(S17,$N$16:$N$19,0),3)*((age-age_lowerbound)+1))+(INDEX($N$16:$Q$19,MATCH(S17,$N$16:$N$19,0),4))))</f>
        <v>0.27083333333333326</v>
      </c>
      <c r="U17" s="9"/>
      <c r="V17" s="9"/>
      <c r="W17" s="9"/>
      <c r="X17" s="9"/>
      <c r="Y17" s="9"/>
      <c r="AV17" s="78">
        <v>0</v>
      </c>
    </row>
    <row r="18" spans="1:48">
      <c r="B18" s="9" t="s">
        <v>132</v>
      </c>
      <c r="E18" s="84"/>
      <c r="F18" s="1">
        <v>1.5</v>
      </c>
      <c r="J18" s="9"/>
      <c r="K18" s="9"/>
      <c r="L18" s="9"/>
      <c r="M18" s="9"/>
      <c r="N18" s="9" t="s">
        <v>11</v>
      </c>
      <c r="O18" s="260">
        <f>((INDEX(Income_Thresholds,MATCH(Market,$N$4:$N$8,0),2)-INDEX(Income_Thresholds,MATCH(Market,$N$4:$N$8,0),3))+1)</f>
        <v>6751</v>
      </c>
      <c r="P18" s="261">
        <f>(1/O18)*-1</f>
        <v>-1.4812620352540364E-4</v>
      </c>
      <c r="Q18" s="259">
        <f>1+ABS(P18)</f>
        <v>1.0001481262035254</v>
      </c>
      <c r="R18" s="1"/>
      <c r="S18" s="9" t="s">
        <v>11</v>
      </c>
      <c r="T18" s="5">
        <f>IF(income&lt;=(INDEX(Income_Thresholds,MATCH(Market,$N$4:$N$8,0),3)),0,IF(income&gt;=INDEX(Income_Thresholds,MATCH(Market,$N$4:$N$8,0),2),1,((((INDEX($N$16:$Q$19,MATCH(S18,$N$16:$N$19,0),3))))*((((INDEX(Income_Thresholds,MATCH(Market,$N$4:$N$8,0),3))-income)))+(INDEX($N$16:$Q$19,MATCH(S18,$N$16:$N$19,0),4)))-1))</f>
        <v>0.92593689823729819</v>
      </c>
      <c r="U18" s="9"/>
      <c r="V18" s="9"/>
      <c r="W18" s="9"/>
      <c r="X18" s="9"/>
      <c r="Y18" s="9"/>
      <c r="Z18" s="9"/>
      <c r="AV18" s="78">
        <v>0</v>
      </c>
    </row>
    <row r="19" spans="1:48">
      <c r="B19" s="9" t="s">
        <v>133</v>
      </c>
      <c r="E19" s="84"/>
      <c r="F19" s="1">
        <v>2</v>
      </c>
      <c r="J19" s="9"/>
      <c r="K19" s="9"/>
      <c r="L19" s="9"/>
      <c r="M19" s="9"/>
      <c r="N19" s="9" t="s">
        <v>12</v>
      </c>
      <c r="O19" s="260">
        <f>((INDEX(NW_Thresholds,MATCH(Market,$N$10:$N$14,0),2)-INDEX(NW_Thresholds,MATCH(Market,$N$10:$N$14,0),3))+1)</f>
        <v>20001</v>
      </c>
      <c r="P19" s="261">
        <f>(1/O19)*-1</f>
        <v>-4.9997500124993749E-5</v>
      </c>
      <c r="Q19" s="259">
        <f>1+ABS(P19)</f>
        <v>1.0000499975001249</v>
      </c>
      <c r="R19" s="1"/>
      <c r="S19" s="1" t="s">
        <v>12</v>
      </c>
      <c r="T19" s="5">
        <f>IF(NW&lt;=(INDEX(NW_Thresholds,MATCH(Market,$N$10:$N$14,0),3)),0,IF(NW&gt;=INDEX(NW_Thresholds,MATCH(Market,$N$10:$N$14,0),2),1,((((INDEX($N$16:$Q$19,MATCH(S19,$N$16:$N$19,0),3))))*((((INDEX(NW_Thresholds,MATCH(Market,$N$10:$N$14,0),3))-NW)))+(INDEX($N$16:$Q$19,MATCH(S19,$N$16:$N$19,0),4)))-1))</f>
        <v>0.25003749812509368</v>
      </c>
      <c r="U19" s="9"/>
      <c r="V19" s="9"/>
      <c r="W19" s="9"/>
      <c r="X19" s="9"/>
      <c r="Y19" s="9"/>
      <c r="Z19" s="9"/>
      <c r="AV19" s="78">
        <v>0</v>
      </c>
    </row>
    <row r="20" spans="1:48" ht="15" customHeight="1">
      <c r="G20" s="81"/>
      <c r="H20" s="81"/>
      <c r="J20" s="9"/>
      <c r="K20" s="9"/>
      <c r="L20" s="9"/>
      <c r="M20" s="9"/>
      <c r="N20" s="9" t="s">
        <v>37</v>
      </c>
      <c r="O20" s="281">
        <f>cash_upperbound-cash_lowerbound</f>
        <v>9.9999999999999992E-2</v>
      </c>
      <c r="P20" s="261">
        <f>(1/O20)*-1</f>
        <v>-10</v>
      </c>
      <c r="Q20" s="259">
        <f>1+ABS(P20)</f>
        <v>11</v>
      </c>
      <c r="R20" s="1"/>
      <c r="S20" s="9"/>
      <c r="T20" s="9"/>
      <c r="U20" s="9"/>
      <c r="V20" s="1"/>
      <c r="W20" s="9" t="s">
        <v>1616</v>
      </c>
      <c r="X20" s="9" t="s">
        <v>1617</v>
      </c>
      <c r="Y20" s="9"/>
      <c r="Z20" s="9"/>
    </row>
    <row r="21" spans="1:48">
      <c r="A21" s="78">
        <v>3</v>
      </c>
      <c r="B21" s="286" t="s">
        <v>21</v>
      </c>
      <c r="C21" s="286"/>
      <c r="D21" s="286"/>
      <c r="E21" s="286"/>
      <c r="F21" s="286"/>
      <c r="G21" s="286"/>
      <c r="H21" s="286"/>
      <c r="I21" s="286"/>
      <c r="J21" s="9"/>
      <c r="K21" s="9"/>
      <c r="L21" s="9"/>
      <c r="M21" s="9"/>
      <c r="N21"/>
      <c r="O21" s="9"/>
      <c r="P21" s="261"/>
      <c r="Q21" s="9"/>
      <c r="R21" s="9"/>
      <c r="S21" s="1" t="s">
        <v>14</v>
      </c>
      <c r="T21" s="6">
        <f>(age*equity_beta)+equities_intercept</f>
        <v>0.4521276595744681</v>
      </c>
      <c r="U21" s="9"/>
      <c r="V21" s="1" t="s">
        <v>14</v>
      </c>
      <c r="W21" s="268">
        <f>(Equities_UpperBound-Equities_LowerBound)/((age_upperbound-age_lowerbound))*-1</f>
        <v>-8.5106382978723406E-3</v>
      </c>
      <c r="X21" s="269">
        <f>AVERAGE(Equities_LowerBound,Equities_UpperBound)-(W21*((AVERAGE(age_lowerbound,age_upperbound))))</f>
        <v>1.0478723404255319</v>
      </c>
      <c r="Y21" s="9"/>
      <c r="Z21" s="9"/>
    </row>
    <row r="22" spans="1:48">
      <c r="B22" s="286"/>
      <c r="C22" s="286"/>
      <c r="D22" s="286"/>
      <c r="E22" s="286"/>
      <c r="F22" s="286"/>
      <c r="G22" s="286"/>
      <c r="H22" s="286"/>
      <c r="I22" s="286"/>
      <c r="J22" s="9"/>
      <c r="K22" s="9"/>
      <c r="L22" s="9"/>
      <c r="M22" s="9"/>
      <c r="N22" s="1" t="s">
        <v>1606</v>
      </c>
      <c r="O22" s="4">
        <f>SUM(V16:X16)</f>
        <v>3.5</v>
      </c>
      <c r="P22" s="9"/>
      <c r="Q22" s="9"/>
      <c r="R22" s="9"/>
      <c r="S22" s="1" t="s">
        <v>19</v>
      </c>
      <c r="T22" s="7">
        <f>(age*FI_beta)+FI_intercept</f>
        <v>0.4723404255319148</v>
      </c>
      <c r="U22" s="9"/>
      <c r="V22" s="9" t="s">
        <v>19</v>
      </c>
      <c r="W22" s="268">
        <f>(FI_upperbound-FI_Lowerbound)/((age_upperbound-age_lowerbound))</f>
        <v>1.0638297872340425E-2</v>
      </c>
      <c r="X22" s="261">
        <f>AVERAGE(FI_Lowerbound,FI_upperbound)-(W22*((AVERAGE(age_lowerbound,age_upperbound))))</f>
        <v>-0.27234042553191495</v>
      </c>
      <c r="Y22" s="9"/>
      <c r="Z22" s="9"/>
    </row>
    <row r="23" spans="1:48">
      <c r="B23" s="9" t="s">
        <v>5</v>
      </c>
      <c r="E23" s="84" t="s">
        <v>137</v>
      </c>
      <c r="F23" s="1">
        <v>1</v>
      </c>
      <c r="J23" s="9"/>
      <c r="K23" s="9"/>
      <c r="L23" s="9"/>
      <c r="M23" s="9"/>
      <c r="N23" s="1" t="s">
        <v>1618</v>
      </c>
      <c r="O23" s="252">
        <f>O22+age_adjustment</f>
        <v>3.770833333333333</v>
      </c>
      <c r="P23" s="9"/>
      <c r="Q23" s="9"/>
      <c r="S23" s="1" t="s">
        <v>13</v>
      </c>
      <c r="T23" s="7">
        <f>(age*AI_beta)+AI_intercept</f>
        <v>7.5531914893617047E-2</v>
      </c>
      <c r="U23" s="9"/>
      <c r="V23" s="9" t="s">
        <v>20</v>
      </c>
      <c r="W23" s="268">
        <f>(AI_upperbound-AI_LowerBound)/((age_upperbound-age_lowerbound))*-1</f>
        <v>-2.1276595744680851E-3</v>
      </c>
      <c r="X23" s="261">
        <f>AVERAGE(AI_LowerBound,AI_upperbound)-(W23*((AVERAGE(age_lowerbound,age_upperbound))))</f>
        <v>0.224468085106383</v>
      </c>
      <c r="Y23" s="9"/>
      <c r="Z23" s="9"/>
    </row>
    <row r="24" spans="1:48">
      <c r="B24" s="9" t="s">
        <v>134</v>
      </c>
      <c r="E24" s="84"/>
      <c r="F24" s="1">
        <v>2</v>
      </c>
      <c r="J24" s="9"/>
      <c r="K24" s="9"/>
      <c r="L24" s="9"/>
      <c r="M24" s="9"/>
      <c r="N24" s="1" t="s">
        <v>22</v>
      </c>
      <c r="O24" s="5">
        <f>O23+income_adjustment</f>
        <v>4.696770231570631</v>
      </c>
      <c r="P24" s="9"/>
      <c r="Q24" s="9"/>
      <c r="R24" s="1"/>
      <c r="S24" s="9" t="s">
        <v>37</v>
      </c>
      <c r="T24" s="268">
        <f>(Risk_Tolerance*cash_beta)+cash_intercept</f>
        <v>9.7741419543142666E-2</v>
      </c>
      <c r="U24" s="9"/>
      <c r="V24" s="9" t="s">
        <v>37</v>
      </c>
      <c r="W24" s="268">
        <f>(cash_upperbound-cash_lowerbound)/(RT_upperbound-RT_lowerbound)*-1</f>
        <v>-1.5384615384615384E-2</v>
      </c>
      <c r="X24" s="261">
        <f>AVERAGE(cash_lowerbound,cash_upperbound)-(W24*((AVERAGE(RT_lowerbound,RT_upperbound))))</f>
        <v>0.17384615384615382</v>
      </c>
      <c r="Y24" s="9"/>
      <c r="Z24" s="1"/>
    </row>
    <row r="25" spans="1:48">
      <c r="B25" s="9" t="s">
        <v>135</v>
      </c>
      <c r="E25" s="84"/>
      <c r="F25" s="1">
        <v>2.5</v>
      </c>
      <c r="N25" s="1" t="s">
        <v>23</v>
      </c>
      <c r="O25" s="5">
        <f>O24+nw_adjustment</f>
        <v>4.9468077296957249</v>
      </c>
      <c r="P25" s="9"/>
      <c r="Q25" s="9"/>
      <c r="R25" s="1"/>
      <c r="S25" s="1" t="s">
        <v>1607</v>
      </c>
      <c r="T25" s="4">
        <f>D11+F16+F23</f>
        <v>3.5</v>
      </c>
      <c r="U25" s="9"/>
      <c r="V25" s="9"/>
      <c r="W25" s="9"/>
      <c r="X25" s="9"/>
      <c r="Y25" s="9"/>
      <c r="Z25" s="1"/>
    </row>
    <row r="26" spans="1:48">
      <c r="B26" s="9" t="s">
        <v>6</v>
      </c>
      <c r="E26" s="84"/>
      <c r="F26" s="1">
        <v>3</v>
      </c>
      <c r="N26" s="1"/>
      <c r="P26" s="9"/>
      <c r="Q26" s="1"/>
      <c r="R26" s="1"/>
      <c r="S26" s="1" t="s">
        <v>1608</v>
      </c>
      <c r="T26" s="253">
        <f>(D10+F15+F26)+3</f>
        <v>10</v>
      </c>
      <c r="U26" s="9"/>
      <c r="V26" s="9"/>
      <c r="W26" s="9"/>
      <c r="X26" s="9"/>
      <c r="Y26" s="9"/>
      <c r="Z26" s="9"/>
    </row>
    <row r="27" spans="1:48" ht="19.5">
      <c r="M27" s="9"/>
      <c r="N27" s="263" t="str">
        <f>"Risk Tolerance   "&amp;TEXT(O27,"0.00")</f>
        <v>Risk Tolerance   4.95</v>
      </c>
      <c r="O27" s="264">
        <f>Risk_Tolerance</f>
        <v>4.9468077296957249</v>
      </c>
      <c r="P27" s="210"/>
      <c r="Q27" s="1"/>
      <c r="R27" s="1"/>
      <c r="S27" s="9"/>
      <c r="T27" s="9"/>
      <c r="U27" s="9"/>
      <c r="V27" s="9"/>
      <c r="W27" s="9"/>
      <c r="X27" s="9"/>
      <c r="Y27" s="9"/>
      <c r="Z27" s="9"/>
    </row>
    <row r="28" spans="1:48" ht="15" customHeight="1">
      <c r="M28" s="9"/>
      <c r="N28" s="9"/>
      <c r="O28" s="1"/>
      <c r="P28" s="1"/>
      <c r="Q28" s="1"/>
      <c r="R28" s="1"/>
      <c r="S28" s="9"/>
      <c r="T28" s="9"/>
      <c r="U28" s="9"/>
      <c r="V28" s="9"/>
      <c r="W28" s="1"/>
      <c r="X28" s="1"/>
      <c r="Y28" s="9"/>
      <c r="Z28" s="9"/>
    </row>
    <row r="29" spans="1:48">
      <c r="B29" s="287"/>
      <c r="C29" s="287"/>
      <c r="D29" s="287"/>
      <c r="E29" s="287"/>
      <c r="M29" s="9"/>
      <c r="N29" s="1"/>
      <c r="O29" s="1"/>
      <c r="P29" s="91"/>
      <c r="Q29" s="1"/>
      <c r="R29" s="9"/>
      <c r="S29" s="9"/>
      <c r="T29" s="9"/>
      <c r="U29" s="9"/>
      <c r="V29" s="9"/>
      <c r="W29" s="9"/>
      <c r="X29" s="9"/>
      <c r="Y29" s="9"/>
      <c r="Z29" s="9"/>
    </row>
    <row r="30" spans="1:48" ht="25.5">
      <c r="B30" s="287"/>
      <c r="C30" s="287"/>
      <c r="D30" s="287"/>
      <c r="E30" s="287"/>
      <c r="M30" s="9"/>
      <c r="N30" s="1"/>
      <c r="O30" s="1"/>
      <c r="P30" s="91"/>
      <c r="Q30" s="1"/>
      <c r="R30" s="9"/>
      <c r="S30" s="9"/>
      <c r="T30" s="9"/>
      <c r="U30" s="1"/>
      <c r="V30" s="149"/>
      <c r="W30" s="9"/>
      <c r="X30" s="9"/>
      <c r="Y30" s="149"/>
      <c r="Z30" s="149"/>
    </row>
    <row r="31" spans="1:48" ht="25.5">
      <c r="B31" s="287"/>
      <c r="C31" s="287"/>
      <c r="D31" s="287"/>
      <c r="E31" s="287"/>
      <c r="M31" s="9"/>
      <c r="N31" s="9"/>
      <c r="O31" s="9"/>
      <c r="P31" s="1"/>
      <c r="Q31" s="1"/>
      <c r="R31" s="9"/>
      <c r="S31" s="9"/>
      <c r="T31" s="9"/>
      <c r="U31" s="1"/>
      <c r="V31" s="149"/>
      <c r="W31" s="9"/>
      <c r="X31" s="9"/>
      <c r="Y31" s="149"/>
      <c r="Z31" s="149"/>
    </row>
    <row r="32" spans="1:48">
      <c r="B32" s="287"/>
      <c r="C32" s="287"/>
      <c r="D32" s="287"/>
      <c r="E32" s="287"/>
      <c r="J32" s="79"/>
      <c r="K32" s="79"/>
      <c r="L32" s="79"/>
      <c r="M32" s="9"/>
      <c r="N32" s="9"/>
      <c r="O32" s="9"/>
      <c r="P32" s="1"/>
      <c r="Q32" s="1"/>
      <c r="R32" s="9"/>
      <c r="S32" s="9"/>
      <c r="T32" s="9"/>
      <c r="U32" s="1"/>
      <c r="V32" s="9"/>
      <c r="W32" s="9"/>
      <c r="X32" s="9"/>
      <c r="Y32" s="9"/>
      <c r="Z32" s="9"/>
    </row>
    <row r="33" spans="1:26">
      <c r="A33" s="9"/>
      <c r="D33" s="79"/>
      <c r="J33" s="9"/>
      <c r="K33" s="1"/>
      <c r="L33" s="1"/>
      <c r="M33" s="9"/>
      <c r="N33" s="9"/>
      <c r="O33" s="9"/>
      <c r="P33" s="9"/>
      <c r="Q33" s="9"/>
      <c r="R33" s="9"/>
      <c r="S33" s="9"/>
      <c r="T33" s="9"/>
      <c r="U33" s="9"/>
      <c r="V33" s="9"/>
      <c r="W33" s="9"/>
      <c r="X33" s="9"/>
      <c r="Y33" s="9"/>
      <c r="Z33" s="9"/>
    </row>
    <row r="34" spans="1:26" ht="25.5">
      <c r="A34" s="9"/>
      <c r="D34" s="79"/>
      <c r="J34" s="9"/>
      <c r="K34" s="1"/>
      <c r="L34" s="1"/>
      <c r="M34" s="150"/>
      <c r="N34" s="9"/>
      <c r="O34" s="9"/>
      <c r="P34" s="9"/>
      <c r="Q34" s="9"/>
      <c r="R34" s="9"/>
      <c r="S34" s="9"/>
      <c r="T34" s="9"/>
      <c r="U34" s="9"/>
    </row>
    <row r="35" spans="1:26" ht="25.5">
      <c r="A35" s="9"/>
      <c r="D35" s="79"/>
      <c r="J35" s="9"/>
      <c r="K35" s="1"/>
      <c r="L35" s="1"/>
      <c r="M35" s="150"/>
      <c r="N35" s="150"/>
      <c r="O35" s="150"/>
      <c r="P35" s="150"/>
      <c r="Q35" s="150"/>
    </row>
    <row r="36" spans="1:26" ht="25.5">
      <c r="A36" s="9"/>
      <c r="D36" s="79"/>
      <c r="J36" s="9"/>
      <c r="K36" s="1"/>
      <c r="L36" s="1"/>
      <c r="M36" s="9"/>
      <c r="N36" s="150"/>
      <c r="O36" s="150"/>
      <c r="P36" s="150"/>
      <c r="Q36" s="150"/>
    </row>
    <row r="37" spans="1:26">
      <c r="A37" s="9"/>
      <c r="D37" s="79"/>
      <c r="J37" s="9"/>
      <c r="K37" s="1"/>
      <c r="L37" s="1"/>
      <c r="M37" s="1"/>
      <c r="N37" s="9"/>
      <c r="O37" s="9"/>
      <c r="P37" s="9"/>
      <c r="Q37" s="9"/>
    </row>
    <row r="38" spans="1:26">
      <c r="A38" s="9"/>
      <c r="D38" s="79"/>
      <c r="G38" s="1"/>
      <c r="H38" s="1"/>
      <c r="I38" s="1"/>
      <c r="J38" s="1"/>
      <c r="K38" s="1"/>
      <c r="L38" s="1"/>
      <c r="M38" s="1"/>
      <c r="N38" s="1"/>
      <c r="O38" s="1"/>
      <c r="P38" s="1"/>
      <c r="Q38" s="1"/>
    </row>
    <row r="39" spans="1:26">
      <c r="A39" s="9"/>
      <c r="B39" s="88"/>
      <c r="D39" s="79"/>
      <c r="G39" s="1"/>
      <c r="H39" s="1"/>
      <c r="I39" s="1"/>
      <c r="J39" s="1"/>
      <c r="K39" s="1"/>
      <c r="L39" s="1"/>
      <c r="M39" s="1"/>
      <c r="N39" s="1"/>
      <c r="O39" s="1"/>
      <c r="P39" s="1"/>
      <c r="Q39" s="1"/>
    </row>
    <row r="40" spans="1:26">
      <c r="A40" s="9"/>
      <c r="B40" s="90"/>
      <c r="D40" s="79"/>
      <c r="E40" s="79"/>
      <c r="J40" s="9"/>
      <c r="K40" s="9"/>
      <c r="L40" s="9"/>
      <c r="M40" s="9"/>
      <c r="N40" s="1"/>
      <c r="O40" s="1"/>
      <c r="P40" s="1"/>
      <c r="Q40" s="1"/>
    </row>
    <row r="41" spans="1:26">
      <c r="A41" s="9"/>
      <c r="B41" s="88"/>
      <c r="D41" s="79"/>
      <c r="E41" s="79"/>
      <c r="J41" s="9"/>
      <c r="K41" s="9"/>
      <c r="L41" s="9"/>
      <c r="M41" s="9"/>
      <c r="N41" s="9"/>
      <c r="O41" s="9"/>
      <c r="P41" s="9"/>
      <c r="Q41" s="9"/>
    </row>
    <row r="42" spans="1:26">
      <c r="A42" s="88"/>
      <c r="B42" s="90"/>
      <c r="D42" s="79"/>
      <c r="E42" s="79"/>
      <c r="J42" s="9"/>
      <c r="K42" s="9"/>
      <c r="L42" s="9"/>
      <c r="M42" s="9"/>
      <c r="N42" s="9"/>
      <c r="O42" s="9"/>
      <c r="P42" s="9"/>
      <c r="Q42" s="9"/>
    </row>
    <row r="43" spans="1:26">
      <c r="A43" s="90"/>
      <c r="B43" s="88"/>
      <c r="D43" s="79"/>
      <c r="E43" s="79"/>
      <c r="J43" s="9"/>
      <c r="K43" s="9"/>
      <c r="L43" s="9"/>
      <c r="M43" s="9"/>
      <c r="N43" s="9"/>
      <c r="O43" s="9"/>
      <c r="P43" s="9"/>
      <c r="Q43" s="9"/>
    </row>
    <row r="44" spans="1:26">
      <c r="A44" s="88"/>
      <c r="B44" s="87"/>
      <c r="D44" s="79"/>
      <c r="E44" s="79"/>
      <c r="J44" s="9"/>
      <c r="K44" s="9"/>
      <c r="L44" s="9"/>
      <c r="M44" s="9"/>
      <c r="N44" s="9"/>
      <c r="O44" s="9"/>
      <c r="P44" s="9"/>
      <c r="Q44" s="9"/>
    </row>
    <row r="45" spans="1:26">
      <c r="A45" s="90"/>
      <c r="B45" s="86"/>
      <c r="D45" s="79"/>
      <c r="E45" s="79"/>
      <c r="F45" s="79"/>
      <c r="G45" s="79"/>
      <c r="H45" s="78"/>
      <c r="I45" s="78"/>
      <c r="N45" s="9"/>
      <c r="O45" s="9"/>
      <c r="P45" s="9"/>
      <c r="Q45" s="9"/>
    </row>
    <row r="46" spans="1:26">
      <c r="A46" s="88"/>
      <c r="B46" s="87"/>
      <c r="D46" s="78"/>
      <c r="E46" s="78"/>
      <c r="F46" s="78"/>
      <c r="G46" s="78"/>
      <c r="H46" s="78"/>
      <c r="I46" s="78"/>
    </row>
    <row r="47" spans="1:26">
      <c r="A47" s="87"/>
      <c r="B47" s="86"/>
      <c r="D47" s="78"/>
      <c r="E47" s="78"/>
      <c r="F47" s="78"/>
      <c r="G47" s="78"/>
      <c r="H47" s="78"/>
      <c r="I47" s="78"/>
    </row>
    <row r="48" spans="1:26">
      <c r="A48" s="86"/>
      <c r="B48" s="87"/>
      <c r="D48" s="78"/>
      <c r="E48" s="78"/>
      <c r="F48" s="78"/>
      <c r="G48" s="78"/>
      <c r="H48" s="78"/>
      <c r="I48" s="78"/>
    </row>
    <row r="49" spans="1:9">
      <c r="A49" s="87"/>
      <c r="B49" s="86"/>
      <c r="D49" s="78"/>
      <c r="E49" s="78"/>
      <c r="F49" s="78"/>
      <c r="G49" s="78"/>
      <c r="H49" s="78"/>
      <c r="I49" s="78"/>
    </row>
    <row r="50" spans="1:9">
      <c r="A50" s="86"/>
      <c r="B50" s="87"/>
      <c r="D50" s="78"/>
      <c r="E50" s="78"/>
      <c r="F50" s="78"/>
      <c r="G50" s="78"/>
      <c r="H50" s="78"/>
      <c r="I50" s="78"/>
    </row>
    <row r="51" spans="1:9">
      <c r="A51" s="87"/>
      <c r="B51" s="86"/>
      <c r="D51" s="78"/>
      <c r="E51" s="78"/>
      <c r="F51" s="78"/>
      <c r="G51" s="78"/>
      <c r="H51" s="78"/>
      <c r="I51" s="78"/>
    </row>
    <row r="52" spans="1:9">
      <c r="A52" s="86"/>
      <c r="B52" s="89"/>
      <c r="D52" s="78"/>
      <c r="E52" s="78"/>
      <c r="F52" s="78"/>
      <c r="G52" s="78"/>
      <c r="H52" s="78"/>
      <c r="I52" s="78"/>
    </row>
    <row r="53" spans="1:9">
      <c r="A53" s="87"/>
      <c r="B53" s="86"/>
      <c r="D53" s="78"/>
      <c r="E53" s="78"/>
      <c r="F53" s="78"/>
      <c r="G53" s="78"/>
      <c r="H53" s="78"/>
      <c r="I53" s="78"/>
    </row>
    <row r="54" spans="1:9">
      <c r="G54" s="86"/>
      <c r="H54" s="87"/>
    </row>
    <row r="55" spans="1:9">
      <c r="G55" s="89"/>
      <c r="H55" s="86"/>
    </row>
    <row r="56" spans="1:9">
      <c r="G56" s="86"/>
    </row>
    <row r="57" spans="1:9">
      <c r="G57" s="87"/>
    </row>
    <row r="58" spans="1:9">
      <c r="G58" s="86"/>
    </row>
  </sheetData>
  <mergeCells count="5">
    <mergeCell ref="A7:C7"/>
    <mergeCell ref="B21:I22"/>
    <mergeCell ref="B29:E32"/>
    <mergeCell ref="F3:J4"/>
    <mergeCell ref="F6:J6"/>
  </mergeCells>
  <phoneticPr fontId="8" type="noConversion"/>
  <conditionalFormatting sqref="A10:B12 A13:H13 A28:B29 A21:A27 G19:I20 C14:H16 C17:I18 B21:I22 C26:E27 B23:B26 G12:H12 A14:B20 A30:A32 A54:F58 F10:F12 G9:G11 H2:J2 A1:A6 B1:B2 H26:I32 C23:I25 A59:I1048576 I16 A8:A9 C1:J1 D33:E39 J23:M32 K1:M2 A33:C38 A39:A41 C39:C53 H54:I58 B53 G54 A47:A53 Y1:Z3 AL1:XFD1 AD18:XFD28 N10:P14 N6:P8 AD15:AF17 N16:P16 AK2:XFD17 AC1:AE2 AF12:AF14 N5 N4:P4 Z24:Z27 J15:L15 S19:T19 Y16:Z16 N2 N1:W1 R2:R11 Y15 Y14:Z14 Y13 V25:V28 V2 Y10:Z12 AB3:AE3 AE4 W28:X28 AB5 Z5:Z9 W21 AA29:XFD1048576 Z4:AB4 V6:V9 D40:M53 J54:M1048576 R33:Z1048576 N41:Q1048576 N17:O20">
    <cfRule type="containsBlanks" dxfId="152" priority="30">
      <formula>LEN(TRIM(A1))=0</formula>
    </cfRule>
  </conditionalFormatting>
  <conditionalFormatting sqref="N21 N26 N29:N30">
    <cfRule type="containsBlanks" dxfId="151" priority="28">
      <formula>LEN(TRIM(N21))=0</formula>
    </cfRule>
  </conditionalFormatting>
  <conditionalFormatting sqref="O27">
    <cfRule type="iconSet" priority="27">
      <iconSet iconSet="5Rating">
        <cfvo type="percent" val="0"/>
        <cfvo type="percent" val="3"/>
        <cfvo type="percent" val="4"/>
        <cfvo type="percent" val="6"/>
        <cfvo type="percent" val="8"/>
      </iconSet>
    </cfRule>
  </conditionalFormatting>
  <conditionalFormatting sqref="B44:B51">
    <cfRule type="containsBlanks" dxfId="150" priority="14">
      <formula>LEN(TRIM(B44))=0</formula>
    </cfRule>
  </conditionalFormatting>
  <conditionalFormatting sqref="B39:B43">
    <cfRule type="containsBlanks" dxfId="149" priority="13">
      <formula>LEN(TRIM(B39))=0</formula>
    </cfRule>
  </conditionalFormatting>
  <conditionalFormatting sqref="B52">
    <cfRule type="containsBlanks" dxfId="148" priority="12">
      <formula>LEN(TRIM(B52))=0</formula>
    </cfRule>
  </conditionalFormatting>
  <conditionalFormatting sqref="G56:G58">
    <cfRule type="containsBlanks" dxfId="147" priority="11">
      <formula>LEN(TRIM(G56))=0</formula>
    </cfRule>
  </conditionalFormatting>
  <conditionalFormatting sqref="A42:A46">
    <cfRule type="containsBlanks" dxfId="146" priority="10">
      <formula>LEN(TRIM(A42))=0</formula>
    </cfRule>
  </conditionalFormatting>
  <conditionalFormatting sqref="G55">
    <cfRule type="containsBlanks" dxfId="145" priority="9">
      <formula>LEN(TRIM(G55))=0</formula>
    </cfRule>
  </conditionalFormatting>
  <conditionalFormatting sqref="C5">
    <cfRule type="containsBlanks" dxfId="144" priority="7">
      <formula>LEN(TRIM(C5))=0</formula>
    </cfRule>
  </conditionalFormatting>
  <conditionalFormatting sqref="A7">
    <cfRule type="containsBlanks" dxfId="143" priority="6">
      <formula>LEN(TRIM(A7))=0</formula>
    </cfRule>
  </conditionalFormatting>
  <conditionalFormatting sqref="C3">
    <cfRule type="containsBlanks" dxfId="142" priority="5">
      <formula>LEN(TRIM(C3))=0</formula>
    </cfRule>
  </conditionalFormatting>
  <conditionalFormatting sqref="Q17:Q20">
    <cfRule type="containsBlanks" dxfId="141" priority="2">
      <formula>LEN(TRIM(Q17))=0</formula>
    </cfRule>
  </conditionalFormatting>
  <dataValidations count="1">
    <dataValidation type="list" allowBlank="1" showInputMessage="1" showErrorMessage="1" sqref="N2">
      <formula1>$N$5:$N$8</formula1>
    </dataValidation>
  </dataValidations>
  <pageMargins left="0.75" right="0.75" top="1" bottom="1" header="0.5" footer="0.5"/>
  <pageSetup orientation="portrait" horizontalDpi="4294967292" verticalDpi="4294967292"/>
  <colBreaks count="1" manualBreakCount="1">
    <brk id="13"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7" tint="-0.249977111117893"/>
  </sheetPr>
  <dimension ref="A2:O169"/>
  <sheetViews>
    <sheetView topLeftCell="A34" workbookViewId="0">
      <selection activeCell="F50" sqref="F50"/>
    </sheetView>
  </sheetViews>
  <sheetFormatPr defaultColWidth="10.875" defaultRowHeight="15.75"/>
  <cols>
    <col min="1" max="1" width="5.625" style="1" customWidth="1"/>
    <col min="2" max="2" width="17.5" style="1" customWidth="1"/>
    <col min="3" max="3" width="21.125" style="1" bestFit="1" customWidth="1"/>
    <col min="4" max="4" width="9.125" style="1" customWidth="1"/>
    <col min="5" max="5" width="21.125" style="1" customWidth="1"/>
    <col min="6" max="6" width="22.625" style="1" customWidth="1"/>
    <col min="7" max="7" width="24" style="1" customWidth="1"/>
    <col min="8" max="8" width="5.125" style="1" customWidth="1"/>
    <col min="9" max="9" width="16.375" style="1" customWidth="1"/>
    <col min="10" max="10" width="10.5" style="1" customWidth="1"/>
    <col min="11" max="11" width="18" style="1" customWidth="1"/>
    <col min="12" max="12" width="10.5" style="1" customWidth="1"/>
    <col min="13" max="13" width="20" style="1" customWidth="1"/>
    <col min="14" max="35" width="3.625" style="1" customWidth="1"/>
    <col min="36" max="37" width="4.625" style="1" customWidth="1"/>
    <col min="38" max="16384" width="10.875" style="1"/>
  </cols>
  <sheetData>
    <row r="2" spans="1:15" ht="15" customHeight="1">
      <c r="A2" s="294" t="s">
        <v>159</v>
      </c>
      <c r="B2" s="294"/>
      <c r="C2" s="294"/>
      <c r="D2" s="294"/>
      <c r="E2" s="294"/>
      <c r="F2" s="294"/>
      <c r="G2" s="294"/>
      <c r="H2" s="294"/>
      <c r="I2" s="294"/>
      <c r="J2" s="294"/>
      <c r="K2" s="294"/>
      <c r="L2" s="294"/>
      <c r="M2" s="133"/>
      <c r="N2" s="133"/>
      <c r="O2" s="133"/>
    </row>
    <row r="3" spans="1:15" ht="15" customHeight="1">
      <c r="A3" s="294"/>
      <c r="B3" s="294"/>
      <c r="C3" s="294"/>
      <c r="D3" s="294"/>
      <c r="E3" s="294"/>
      <c r="F3" s="294"/>
      <c r="G3" s="294"/>
      <c r="H3" s="294"/>
      <c r="I3" s="294"/>
      <c r="J3" s="294"/>
      <c r="K3" s="294"/>
      <c r="L3" s="294"/>
      <c r="M3" s="133"/>
      <c r="N3" s="133"/>
      <c r="O3" s="133"/>
    </row>
    <row r="4" spans="1:15" ht="15" customHeight="1">
      <c r="A4" s="294"/>
      <c r="B4" s="294"/>
      <c r="C4" s="294"/>
      <c r="D4" s="294"/>
      <c r="E4" s="294"/>
      <c r="F4" s="294"/>
      <c r="G4" s="294"/>
      <c r="H4" s="294"/>
      <c r="I4" s="294"/>
      <c r="J4" s="294"/>
      <c r="K4" s="294"/>
      <c r="L4" s="294"/>
      <c r="M4" s="133"/>
      <c r="N4" s="133"/>
      <c r="O4" s="133"/>
    </row>
    <row r="5" spans="1:15" ht="15" customHeight="1">
      <c r="A5" s="294"/>
      <c r="B5" s="294"/>
      <c r="C5" s="294"/>
      <c r="D5" s="294"/>
      <c r="E5" s="294"/>
      <c r="F5" s="294"/>
      <c r="G5" s="294"/>
      <c r="H5" s="294"/>
      <c r="I5" s="294"/>
      <c r="J5" s="294"/>
      <c r="K5" s="294"/>
      <c r="L5" s="294"/>
      <c r="M5" s="133"/>
      <c r="N5" s="133"/>
      <c r="O5" s="133"/>
    </row>
    <row r="6" spans="1:15" ht="15" customHeight="1">
      <c r="A6" s="294"/>
      <c r="B6" s="294"/>
      <c r="C6" s="294"/>
      <c r="D6" s="294"/>
      <c r="E6" s="294"/>
      <c r="F6" s="294"/>
      <c r="G6" s="294"/>
      <c r="H6" s="294"/>
      <c r="I6" s="294"/>
      <c r="J6" s="294"/>
      <c r="K6" s="294"/>
      <c r="L6" s="294"/>
      <c r="M6" s="133"/>
      <c r="N6" s="133"/>
      <c r="O6" s="133"/>
    </row>
    <row r="7" spans="1:15" ht="15" customHeight="1">
      <c r="A7" s="294"/>
      <c r="B7" s="294"/>
      <c r="C7" s="294"/>
      <c r="D7" s="294"/>
      <c r="E7" s="294"/>
      <c r="F7" s="294"/>
      <c r="G7" s="294"/>
      <c r="H7" s="294"/>
      <c r="I7" s="294"/>
      <c r="J7" s="294"/>
      <c r="K7" s="294"/>
      <c r="L7" s="294"/>
      <c r="M7" s="133"/>
      <c r="N7" s="133"/>
      <c r="O7" s="133"/>
    </row>
    <row r="8" spans="1:15" ht="15" customHeight="1">
      <c r="A8" s="294"/>
      <c r="B8" s="294"/>
      <c r="C8" s="294"/>
      <c r="D8" s="294"/>
      <c r="E8" s="294"/>
      <c r="F8" s="294"/>
      <c r="G8" s="294"/>
      <c r="H8" s="294"/>
      <c r="I8" s="294"/>
      <c r="J8" s="294"/>
      <c r="K8" s="294"/>
      <c r="L8" s="294"/>
      <c r="M8" s="133"/>
      <c r="N8" s="133"/>
      <c r="O8" s="133"/>
    </row>
    <row r="9" spans="1:15" ht="15" customHeight="1">
      <c r="A9" s="294"/>
      <c r="B9" s="294"/>
      <c r="C9" s="294"/>
      <c r="D9" s="294"/>
      <c r="E9" s="294"/>
      <c r="F9" s="294"/>
      <c r="G9" s="294"/>
      <c r="H9" s="294"/>
      <c r="I9" s="294"/>
      <c r="J9" s="294"/>
      <c r="K9" s="294"/>
      <c r="L9" s="294"/>
      <c r="M9" s="133"/>
      <c r="N9" s="133"/>
      <c r="O9" s="133"/>
    </row>
    <row r="10" spans="1:15" ht="15" customHeight="1">
      <c r="A10" s="117"/>
      <c r="B10" s="117"/>
      <c r="C10" s="117"/>
      <c r="D10" s="117"/>
      <c r="E10" s="117"/>
      <c r="F10" s="117"/>
      <c r="G10" s="117"/>
      <c r="H10" s="117"/>
      <c r="I10" s="117"/>
      <c r="J10" s="117"/>
      <c r="K10" s="117"/>
      <c r="L10" s="117"/>
      <c r="M10" s="117"/>
      <c r="N10" s="117"/>
      <c r="O10" s="117"/>
    </row>
    <row r="11" spans="1:15" ht="15" customHeight="1">
      <c r="A11" s="117"/>
      <c r="B11" s="117"/>
      <c r="C11" s="117"/>
      <c r="D11" s="117"/>
      <c r="E11" s="117"/>
      <c r="F11" s="117"/>
      <c r="G11" s="117"/>
      <c r="H11" s="117"/>
      <c r="I11" s="117"/>
      <c r="J11" s="117"/>
      <c r="K11" s="117"/>
      <c r="L11" s="117"/>
      <c r="M11" s="117"/>
      <c r="N11" s="117"/>
      <c r="O11" s="117"/>
    </row>
    <row r="12" spans="1:15" ht="15" customHeight="1" thickBot="1">
      <c r="A12" s="118"/>
      <c r="B12" s="118"/>
      <c r="C12" s="118"/>
      <c r="D12" s="118"/>
      <c r="E12" s="118"/>
      <c r="F12" s="118"/>
      <c r="G12" s="118"/>
      <c r="H12" s="118"/>
      <c r="I12" s="118"/>
      <c r="J12" s="118"/>
      <c r="K12" s="118"/>
      <c r="L12" s="119"/>
      <c r="M12" s="117"/>
      <c r="N12" s="117"/>
      <c r="O12" s="117"/>
    </row>
    <row r="13" spans="1:15" ht="15" customHeight="1">
      <c r="A13" s="120"/>
      <c r="B13" s="121"/>
      <c r="C13" s="121"/>
      <c r="D13" s="121"/>
      <c r="E13" s="121"/>
      <c r="F13" s="121"/>
      <c r="G13" s="121"/>
      <c r="H13" s="121"/>
      <c r="I13" s="121"/>
      <c r="J13" s="121"/>
      <c r="K13" s="121"/>
      <c r="L13" s="122"/>
      <c r="M13" s="117"/>
      <c r="N13" s="117"/>
      <c r="O13" s="117"/>
    </row>
    <row r="14" spans="1:15" ht="15" customHeight="1">
      <c r="A14" s="123"/>
      <c r="B14" s="124"/>
      <c r="C14" s="124"/>
      <c r="D14" s="124"/>
      <c r="E14" s="124"/>
      <c r="F14" s="124"/>
      <c r="G14" s="124"/>
      <c r="H14" s="124"/>
      <c r="I14" s="124"/>
      <c r="J14" s="124"/>
      <c r="K14" s="124"/>
      <c r="L14" s="125"/>
      <c r="M14" s="117"/>
      <c r="N14" s="117"/>
      <c r="O14" s="117"/>
    </row>
    <row r="15" spans="1:15" ht="15" customHeight="1">
      <c r="A15" s="295" t="s">
        <v>163</v>
      </c>
      <c r="B15" s="296"/>
      <c r="C15" s="296"/>
      <c r="D15" s="296"/>
      <c r="E15" s="108"/>
      <c r="F15" s="108"/>
      <c r="G15" s="108"/>
      <c r="H15" s="108"/>
      <c r="I15" s="108"/>
      <c r="J15" s="108"/>
      <c r="K15" s="108"/>
      <c r="L15" s="112"/>
      <c r="M15" s="117"/>
      <c r="N15" s="117"/>
      <c r="O15" s="117"/>
    </row>
    <row r="16" spans="1:15" ht="15" customHeight="1">
      <c r="A16" s="295"/>
      <c r="B16" s="296"/>
      <c r="C16" s="296"/>
      <c r="D16" s="296"/>
      <c r="E16" s="126"/>
      <c r="F16" s="108"/>
      <c r="G16" s="108"/>
      <c r="H16" s="108"/>
      <c r="I16" s="108"/>
      <c r="J16" s="108"/>
      <c r="K16" s="108"/>
      <c r="L16" s="112"/>
      <c r="M16" s="117"/>
      <c r="N16" s="117"/>
      <c r="O16" s="117"/>
    </row>
    <row r="17" spans="1:15" ht="15" customHeight="1">
      <c r="A17" s="295"/>
      <c r="B17" s="296"/>
      <c r="C17" s="296"/>
      <c r="D17" s="296"/>
      <c r="E17" s="108"/>
      <c r="F17" s="108"/>
      <c r="G17" s="108"/>
      <c r="H17" s="108"/>
      <c r="I17" s="108"/>
      <c r="J17" s="108"/>
      <c r="K17" s="108"/>
      <c r="L17" s="112"/>
      <c r="M17" s="117"/>
      <c r="N17" s="117"/>
      <c r="O17" s="117"/>
    </row>
    <row r="18" spans="1:15" ht="15" customHeight="1">
      <c r="A18" s="295"/>
      <c r="B18" s="296"/>
      <c r="C18" s="296"/>
      <c r="D18" s="296"/>
      <c r="E18" s="108"/>
      <c r="F18" s="108"/>
      <c r="G18" s="108"/>
      <c r="H18" s="108"/>
      <c r="I18" s="108"/>
      <c r="J18" s="108"/>
      <c r="K18" s="108"/>
      <c r="L18" s="112"/>
      <c r="M18" s="117"/>
      <c r="N18" s="117"/>
      <c r="O18" s="117"/>
    </row>
    <row r="19" spans="1:15" ht="15" customHeight="1">
      <c r="A19" s="295"/>
      <c r="B19" s="296"/>
      <c r="C19" s="296"/>
      <c r="D19" s="296"/>
      <c r="E19" s="108"/>
      <c r="F19" s="108"/>
      <c r="G19" s="108"/>
      <c r="H19" s="108"/>
      <c r="I19" s="108"/>
      <c r="J19" s="108"/>
      <c r="K19" s="108"/>
      <c r="L19" s="112"/>
      <c r="M19" s="117"/>
      <c r="N19" s="117"/>
      <c r="O19" s="117"/>
    </row>
    <row r="20" spans="1:15" ht="15" customHeight="1">
      <c r="A20" s="295"/>
      <c r="B20" s="296"/>
      <c r="C20" s="296"/>
      <c r="D20" s="296"/>
      <c r="E20" s="108"/>
      <c r="F20" s="108"/>
      <c r="G20" s="108"/>
      <c r="H20" s="108"/>
      <c r="I20" s="108"/>
      <c r="J20" s="108"/>
      <c r="K20" s="108"/>
      <c r="L20" s="112"/>
      <c r="M20" s="117"/>
      <c r="N20" s="117"/>
      <c r="O20" s="117"/>
    </row>
    <row r="21" spans="1:15" ht="27.95" customHeight="1">
      <c r="A21" s="295"/>
      <c r="B21" s="296"/>
      <c r="C21" s="296"/>
      <c r="D21" s="296"/>
      <c r="E21" s="108"/>
      <c r="F21" s="108"/>
      <c r="G21" s="108"/>
      <c r="H21" s="108"/>
      <c r="I21" s="108"/>
      <c r="J21" s="108"/>
      <c r="K21" s="108"/>
      <c r="L21" s="112"/>
      <c r="M21" s="117"/>
      <c r="N21" s="117"/>
      <c r="O21" s="117"/>
    </row>
    <row r="22" spans="1:15" ht="15" customHeight="1">
      <c r="A22" s="295"/>
      <c r="B22" s="296"/>
      <c r="C22" s="296"/>
      <c r="D22" s="296"/>
      <c r="E22" s="108"/>
      <c r="F22" s="108"/>
      <c r="G22" s="108"/>
      <c r="H22" s="108"/>
      <c r="I22" s="108"/>
      <c r="J22" s="108"/>
      <c r="K22" s="108"/>
      <c r="L22" s="112"/>
      <c r="M22" s="117"/>
      <c r="N22" s="117"/>
      <c r="O22" s="117"/>
    </row>
    <row r="23" spans="1:15" ht="15" customHeight="1">
      <c r="A23" s="295"/>
      <c r="B23" s="296"/>
      <c r="C23" s="296"/>
      <c r="D23" s="296"/>
      <c r="E23" s="108"/>
      <c r="F23" s="108"/>
      <c r="G23" s="108"/>
      <c r="H23" s="108"/>
      <c r="I23" s="108"/>
      <c r="J23" s="108"/>
      <c r="K23" s="108"/>
      <c r="L23" s="112"/>
      <c r="M23" s="117"/>
      <c r="N23" s="117"/>
      <c r="O23" s="117"/>
    </row>
    <row r="24" spans="1:15" ht="15" customHeight="1">
      <c r="A24" s="295"/>
      <c r="B24" s="296"/>
      <c r="C24" s="296"/>
      <c r="D24" s="296"/>
      <c r="E24" s="108"/>
      <c r="F24" s="108"/>
      <c r="G24" s="108"/>
      <c r="H24" s="108"/>
      <c r="I24" s="108"/>
      <c r="J24" s="108"/>
      <c r="K24" s="108"/>
      <c r="L24" s="112"/>
      <c r="M24" s="117"/>
      <c r="N24" s="117"/>
      <c r="O24" s="117"/>
    </row>
    <row r="25" spans="1:15" ht="15" customHeight="1">
      <c r="A25" s="128"/>
      <c r="B25" s="129"/>
      <c r="C25" s="129"/>
      <c r="D25" s="108"/>
      <c r="E25" s="108"/>
      <c r="F25" s="108"/>
      <c r="G25" s="108"/>
      <c r="H25" s="108"/>
      <c r="I25" s="108"/>
      <c r="J25" s="108"/>
      <c r="K25" s="108"/>
      <c r="L25" s="112"/>
      <c r="M25" s="117"/>
      <c r="N25" s="117"/>
      <c r="O25" s="117"/>
    </row>
    <row r="26" spans="1:15" ht="15" customHeight="1">
      <c r="A26" s="128"/>
      <c r="B26" s="129"/>
      <c r="C26" s="129"/>
      <c r="D26" s="108"/>
      <c r="E26" s="108"/>
      <c r="F26" s="108"/>
      <c r="G26" s="108"/>
      <c r="H26" s="108"/>
      <c r="I26" s="108"/>
      <c r="J26" s="108"/>
      <c r="K26" s="108"/>
      <c r="L26" s="112"/>
      <c r="M26" s="117"/>
      <c r="N26" s="117"/>
      <c r="O26" s="117"/>
    </row>
    <row r="27" spans="1:15" ht="15" customHeight="1">
      <c r="A27" s="128"/>
      <c r="B27" s="129"/>
      <c r="C27" s="129"/>
      <c r="D27" s="108"/>
      <c r="E27" s="108"/>
      <c r="F27" s="108"/>
      <c r="G27" s="108"/>
      <c r="H27" s="108"/>
      <c r="I27" s="108"/>
      <c r="J27" s="108"/>
      <c r="K27" s="108"/>
      <c r="L27" s="112"/>
      <c r="M27" s="117"/>
      <c r="N27" s="117"/>
      <c r="O27" s="117"/>
    </row>
    <row r="28" spans="1:15" ht="15" customHeight="1">
      <c r="A28" s="128"/>
      <c r="B28" s="129"/>
      <c r="C28" s="129"/>
      <c r="D28" s="108"/>
      <c r="E28" s="108"/>
      <c r="F28" s="108"/>
      <c r="G28" s="108"/>
      <c r="H28" s="108"/>
      <c r="I28" s="108"/>
      <c r="J28" s="108"/>
      <c r="K28" s="108"/>
      <c r="L28" s="112"/>
      <c r="M28" s="117"/>
      <c r="N28" s="117"/>
      <c r="O28" s="117"/>
    </row>
    <row r="29" spans="1:15" ht="15" customHeight="1">
      <c r="A29" s="128"/>
      <c r="B29" s="129"/>
      <c r="C29" s="129"/>
      <c r="D29" s="108"/>
      <c r="E29" s="108"/>
      <c r="F29" s="108"/>
      <c r="G29" s="290" t="s">
        <v>160</v>
      </c>
      <c r="H29" s="290"/>
      <c r="I29" s="290"/>
      <c r="J29" s="290"/>
      <c r="K29" s="290"/>
      <c r="L29" s="112"/>
      <c r="M29" s="117"/>
      <c r="N29" s="117"/>
      <c r="O29" s="117"/>
    </row>
    <row r="30" spans="1:15" ht="15" customHeight="1">
      <c r="A30" s="128"/>
      <c r="B30" s="129"/>
      <c r="C30" s="129"/>
      <c r="D30" s="108"/>
      <c r="E30" s="108"/>
      <c r="F30" s="108"/>
      <c r="G30" s="290"/>
      <c r="H30" s="290"/>
      <c r="I30" s="290"/>
      <c r="J30" s="290"/>
      <c r="K30" s="290"/>
      <c r="L30" s="112"/>
      <c r="M30" s="117"/>
      <c r="N30" s="117"/>
      <c r="O30" s="117"/>
    </row>
    <row r="31" spans="1:15" ht="15" customHeight="1">
      <c r="A31" s="292"/>
      <c r="B31" s="293"/>
      <c r="C31" s="293"/>
      <c r="D31" s="108"/>
      <c r="E31" s="108"/>
      <c r="F31" s="108"/>
      <c r="G31" s="290"/>
      <c r="H31" s="290"/>
      <c r="I31" s="290"/>
      <c r="J31" s="290"/>
      <c r="K31" s="290"/>
      <c r="L31" s="112"/>
      <c r="M31" s="117"/>
      <c r="N31" s="117"/>
      <c r="O31" s="117"/>
    </row>
    <row r="32" spans="1:15" ht="15" customHeight="1">
      <c r="A32" s="292"/>
      <c r="B32" s="293"/>
      <c r="C32" s="293"/>
      <c r="D32" s="108"/>
      <c r="E32" s="108"/>
      <c r="F32" s="108"/>
      <c r="G32" s="290"/>
      <c r="H32" s="290"/>
      <c r="I32" s="290"/>
      <c r="J32" s="290"/>
      <c r="K32" s="290"/>
      <c r="L32" s="112"/>
      <c r="M32" s="117"/>
      <c r="N32" s="117"/>
      <c r="O32" s="117"/>
    </row>
    <row r="33" spans="1:15" ht="15" customHeight="1">
      <c r="A33" s="292"/>
      <c r="B33" s="293"/>
      <c r="C33" s="293"/>
      <c r="D33" s="108"/>
      <c r="E33" s="108"/>
      <c r="F33" s="108"/>
      <c r="G33" s="290"/>
      <c r="H33" s="290"/>
      <c r="I33" s="290"/>
      <c r="J33" s="290"/>
      <c r="K33" s="290"/>
      <c r="L33" s="112"/>
      <c r="M33" s="117"/>
      <c r="N33" s="117"/>
      <c r="O33" s="117"/>
    </row>
    <row r="34" spans="1:15" ht="15" customHeight="1">
      <c r="A34" s="292"/>
      <c r="B34" s="293"/>
      <c r="C34" s="293"/>
      <c r="D34" s="108"/>
      <c r="E34" s="108"/>
      <c r="F34" s="108"/>
      <c r="G34" s="290"/>
      <c r="H34" s="290"/>
      <c r="I34" s="290"/>
      <c r="J34" s="290"/>
      <c r="K34" s="290"/>
      <c r="L34" s="112"/>
      <c r="M34" s="117"/>
      <c r="N34" s="117"/>
      <c r="O34" s="117"/>
    </row>
    <row r="35" spans="1:15" ht="15" customHeight="1">
      <c r="A35" s="292"/>
      <c r="B35" s="293"/>
      <c r="C35" s="293"/>
      <c r="D35" s="108"/>
      <c r="E35" s="108"/>
      <c r="F35" s="108"/>
      <c r="G35" s="290"/>
      <c r="H35" s="290"/>
      <c r="I35" s="290"/>
      <c r="J35" s="290"/>
      <c r="K35" s="290"/>
      <c r="L35" s="112"/>
      <c r="M35" s="117"/>
      <c r="N35" s="117"/>
      <c r="O35" s="117"/>
    </row>
    <row r="36" spans="1:15" ht="15" customHeight="1">
      <c r="A36" s="111"/>
      <c r="B36" s="108"/>
      <c r="C36" s="108"/>
      <c r="D36" s="108"/>
      <c r="E36" s="108"/>
      <c r="F36" s="108"/>
      <c r="G36" s="290"/>
      <c r="H36" s="290"/>
      <c r="I36" s="290"/>
      <c r="J36" s="290"/>
      <c r="K36" s="290"/>
      <c r="L36" s="112"/>
      <c r="M36" s="117"/>
      <c r="N36" s="117"/>
      <c r="O36" s="117"/>
    </row>
    <row r="37" spans="1:15" ht="15" customHeight="1">
      <c r="A37" s="111"/>
      <c r="B37" s="108"/>
      <c r="C37" s="108"/>
      <c r="D37" s="108"/>
      <c r="E37" s="108"/>
      <c r="F37" s="108"/>
      <c r="G37" s="290"/>
      <c r="H37" s="290"/>
      <c r="I37" s="290"/>
      <c r="J37" s="290"/>
      <c r="K37" s="290"/>
      <c r="L37" s="112"/>
      <c r="M37" s="117"/>
      <c r="N37" s="117"/>
      <c r="O37" s="117"/>
    </row>
    <row r="38" spans="1:15" ht="15" customHeight="1">
      <c r="A38" s="111"/>
      <c r="B38" s="108"/>
      <c r="C38" s="108"/>
      <c r="D38" s="108"/>
      <c r="E38" s="108"/>
      <c r="F38" s="108"/>
      <c r="G38" s="290"/>
      <c r="H38" s="290"/>
      <c r="I38" s="290"/>
      <c r="J38" s="290"/>
      <c r="K38" s="290"/>
      <c r="L38" s="112"/>
      <c r="M38" s="117"/>
      <c r="N38" s="117"/>
      <c r="O38" s="117"/>
    </row>
    <row r="39" spans="1:15" ht="15" customHeight="1">
      <c r="A39" s="111"/>
      <c r="B39" s="108"/>
      <c r="C39" s="108"/>
      <c r="D39" s="108"/>
      <c r="E39" s="108"/>
      <c r="F39" s="108"/>
      <c r="G39" s="290"/>
      <c r="H39" s="290"/>
      <c r="I39" s="290"/>
      <c r="J39" s="290"/>
      <c r="K39" s="290"/>
      <c r="L39" s="112"/>
      <c r="M39" s="117"/>
      <c r="N39" s="117"/>
      <c r="O39" s="117"/>
    </row>
    <row r="40" spans="1:15" ht="15" customHeight="1">
      <c r="A40" s="111"/>
      <c r="B40" s="108"/>
      <c r="C40" s="108"/>
      <c r="D40" s="108"/>
      <c r="E40" s="108"/>
      <c r="F40" s="108"/>
      <c r="G40" s="290"/>
      <c r="H40" s="290"/>
      <c r="I40" s="290"/>
      <c r="J40" s="290"/>
      <c r="K40" s="290"/>
      <c r="L40" s="112"/>
      <c r="M40" s="117"/>
      <c r="N40" s="117"/>
      <c r="O40" s="117"/>
    </row>
    <row r="41" spans="1:15" ht="15" customHeight="1">
      <c r="A41" s="111"/>
      <c r="B41" s="108"/>
      <c r="C41" s="108"/>
      <c r="D41" s="108"/>
      <c r="E41" s="108"/>
      <c r="F41" s="108"/>
      <c r="G41" s="290"/>
      <c r="H41" s="290"/>
      <c r="I41" s="290"/>
      <c r="J41" s="290"/>
      <c r="K41" s="290"/>
      <c r="L41" s="112"/>
      <c r="M41" s="117"/>
      <c r="N41" s="117"/>
      <c r="O41" s="117"/>
    </row>
    <row r="42" spans="1:15" ht="15" customHeight="1">
      <c r="A42" s="111"/>
      <c r="B42" s="108"/>
      <c r="C42" s="108"/>
      <c r="D42" s="108"/>
      <c r="E42" s="108"/>
      <c r="F42" s="108"/>
      <c r="G42" s="290"/>
      <c r="H42" s="290"/>
      <c r="I42" s="290"/>
      <c r="J42" s="290"/>
      <c r="K42" s="290"/>
      <c r="L42" s="112"/>
      <c r="M42" s="117"/>
      <c r="N42" s="117"/>
      <c r="O42" s="117"/>
    </row>
    <row r="43" spans="1:15" ht="15" customHeight="1">
      <c r="A43" s="111"/>
      <c r="B43" s="108"/>
      <c r="C43" s="108"/>
      <c r="D43" s="108"/>
      <c r="E43" s="108"/>
      <c r="F43" s="108"/>
      <c r="G43" s="290"/>
      <c r="H43" s="290"/>
      <c r="I43" s="290"/>
      <c r="J43" s="290"/>
      <c r="K43" s="290"/>
      <c r="L43" s="112"/>
      <c r="M43" s="117"/>
      <c r="N43" s="117"/>
      <c r="O43" s="117"/>
    </row>
    <row r="44" spans="1:15" ht="15" customHeight="1">
      <c r="A44" s="111"/>
      <c r="B44" s="108"/>
      <c r="C44" s="108"/>
      <c r="D44" s="108"/>
      <c r="E44" s="108"/>
      <c r="F44" s="108"/>
      <c r="G44" s="290"/>
      <c r="H44" s="290"/>
      <c r="I44" s="290"/>
      <c r="J44" s="290"/>
      <c r="K44" s="290"/>
      <c r="L44" s="112"/>
      <c r="M44" s="117"/>
      <c r="N44" s="117"/>
      <c r="O44" s="117"/>
    </row>
    <row r="45" spans="1:15" ht="15" customHeight="1">
      <c r="A45" s="111"/>
      <c r="B45" s="108"/>
      <c r="C45" s="108"/>
      <c r="D45" s="108"/>
      <c r="E45" s="108"/>
      <c r="F45" s="108"/>
      <c r="G45" s="290"/>
      <c r="H45" s="290"/>
      <c r="I45" s="290"/>
      <c r="J45" s="290"/>
      <c r="K45" s="290"/>
      <c r="L45" s="112"/>
      <c r="M45" s="117"/>
      <c r="N45" s="117"/>
      <c r="O45" s="117"/>
    </row>
    <row r="46" spans="1:15" ht="15" customHeight="1" thickBot="1">
      <c r="A46" s="113"/>
      <c r="B46" s="114"/>
      <c r="C46" s="114"/>
      <c r="D46" s="114"/>
      <c r="E46" s="114"/>
      <c r="F46" s="114"/>
      <c r="G46" s="291"/>
      <c r="H46" s="291"/>
      <c r="I46" s="291"/>
      <c r="J46" s="291"/>
      <c r="K46" s="291"/>
      <c r="L46" s="115"/>
      <c r="M46" s="117"/>
      <c r="N46" s="117"/>
      <c r="O46" s="117"/>
    </row>
    <row r="47" spans="1:15" ht="15" customHeight="1">
      <c r="A47" s="110"/>
      <c r="B47" s="110"/>
      <c r="C47" s="110"/>
      <c r="D47" s="110"/>
      <c r="E47" s="110"/>
      <c r="F47" s="110"/>
      <c r="G47" s="131"/>
      <c r="H47" s="131"/>
      <c r="I47" s="131"/>
      <c r="J47" s="131"/>
      <c r="K47" s="131"/>
      <c r="L47" s="132"/>
      <c r="M47" s="117"/>
      <c r="N47" s="117"/>
      <c r="O47" s="117"/>
    </row>
    <row r="48" spans="1:15" ht="15" customHeight="1">
      <c r="A48" s="117"/>
      <c r="B48" s="117"/>
      <c r="C48" s="117"/>
      <c r="D48" s="117"/>
      <c r="E48" s="117"/>
      <c r="F48" s="117"/>
      <c r="G48" s="124"/>
      <c r="H48" s="124"/>
      <c r="I48" s="124"/>
      <c r="J48" s="124"/>
      <c r="K48" s="124"/>
      <c r="L48" s="124"/>
      <c r="M48" s="117"/>
      <c r="N48" s="117"/>
      <c r="O48" s="117"/>
    </row>
    <row r="49" spans="1:15" ht="15" customHeight="1">
      <c r="A49" s="135"/>
      <c r="B49" s="130"/>
      <c r="C49" s="130"/>
      <c r="D49" s="135"/>
      <c r="E49" s="135"/>
      <c r="F49" s="135"/>
      <c r="G49" s="135"/>
      <c r="H49" s="135"/>
      <c r="I49" s="135"/>
      <c r="J49" s="135"/>
      <c r="K49" s="135"/>
      <c r="L49" s="135"/>
      <c r="M49" s="117"/>
      <c r="N49" s="117"/>
      <c r="O49" s="117"/>
    </row>
    <row r="50" spans="1:15" ht="15" customHeight="1">
      <c r="A50" s="117"/>
      <c r="D50" s="117"/>
      <c r="E50" s="117"/>
      <c r="F50" s="117"/>
      <c r="G50" s="290" t="s">
        <v>161</v>
      </c>
      <c r="H50" s="290"/>
      <c r="I50" s="290"/>
      <c r="J50" s="290"/>
      <c r="K50" s="290"/>
      <c r="L50" s="297"/>
      <c r="O50" s="117"/>
    </row>
    <row r="51" spans="1:15" ht="15" customHeight="1">
      <c r="A51" s="117"/>
      <c r="D51" s="117"/>
      <c r="E51" s="117"/>
      <c r="F51" s="117"/>
      <c r="G51" s="290"/>
      <c r="H51" s="290"/>
      <c r="I51" s="290"/>
      <c r="J51" s="290"/>
      <c r="K51" s="290"/>
      <c r="L51" s="297"/>
      <c r="O51" s="117"/>
    </row>
    <row r="52" spans="1:15" ht="15" customHeight="1">
      <c r="A52" s="117"/>
      <c r="D52" s="117"/>
      <c r="E52" s="117"/>
      <c r="F52" s="117"/>
      <c r="G52" s="290"/>
      <c r="H52" s="290"/>
      <c r="I52" s="290"/>
      <c r="J52" s="290"/>
      <c r="K52" s="290"/>
      <c r="L52" s="297"/>
      <c r="O52" s="117"/>
    </row>
    <row r="53" spans="1:15" ht="15" customHeight="1">
      <c r="A53" s="117"/>
      <c r="D53" s="117"/>
      <c r="E53" s="117"/>
      <c r="F53" s="117"/>
      <c r="G53" s="290"/>
      <c r="H53" s="290"/>
      <c r="I53" s="290"/>
      <c r="J53" s="290"/>
      <c r="K53" s="290"/>
      <c r="L53" s="297"/>
      <c r="O53" s="117"/>
    </row>
    <row r="54" spans="1:15" ht="15" customHeight="1">
      <c r="A54" s="117"/>
      <c r="D54" s="117"/>
      <c r="E54" s="117"/>
      <c r="F54" s="117"/>
      <c r="G54" s="290"/>
      <c r="H54" s="290"/>
      <c r="I54" s="290"/>
      <c r="J54" s="290"/>
      <c r="K54" s="290"/>
      <c r="L54" s="297"/>
      <c r="O54" s="117"/>
    </row>
    <row r="55" spans="1:15" ht="15" customHeight="1">
      <c r="A55" s="117"/>
      <c r="D55" s="117"/>
      <c r="E55" s="117"/>
      <c r="F55" s="117"/>
      <c r="G55" s="290"/>
      <c r="H55" s="290"/>
      <c r="I55" s="290"/>
      <c r="J55" s="290"/>
      <c r="K55" s="290"/>
      <c r="L55" s="297"/>
      <c r="O55" s="117"/>
    </row>
    <row r="56" spans="1:15" ht="15" customHeight="1">
      <c r="A56" s="117"/>
      <c r="D56" s="117"/>
      <c r="E56" s="117"/>
      <c r="F56" s="117"/>
      <c r="G56" s="290"/>
      <c r="H56" s="290"/>
      <c r="I56" s="290"/>
      <c r="J56" s="290"/>
      <c r="K56" s="290"/>
      <c r="L56" s="297"/>
      <c r="O56" s="117"/>
    </row>
    <row r="57" spans="1:15" ht="15" customHeight="1">
      <c r="A57" s="117"/>
      <c r="D57" s="117"/>
      <c r="E57" s="117"/>
      <c r="F57" s="117"/>
      <c r="G57" s="290"/>
      <c r="H57" s="290"/>
      <c r="I57" s="290"/>
      <c r="J57" s="290"/>
      <c r="K57" s="290"/>
      <c r="L57" s="297"/>
      <c r="O57" s="117"/>
    </row>
    <row r="58" spans="1:15" ht="15" customHeight="1">
      <c r="A58" s="117"/>
      <c r="D58" s="117"/>
      <c r="E58" s="117"/>
      <c r="F58" s="117"/>
      <c r="G58" s="290"/>
      <c r="H58" s="290"/>
      <c r="I58" s="290"/>
      <c r="J58" s="290"/>
      <c r="K58" s="290"/>
      <c r="L58" s="297"/>
      <c r="O58" s="117"/>
    </row>
    <row r="59" spans="1:15" ht="15" customHeight="1">
      <c r="A59" s="117"/>
      <c r="B59" s="117"/>
      <c r="C59" s="105" t="s">
        <v>157</v>
      </c>
      <c r="E59" s="117"/>
      <c r="F59" s="117"/>
      <c r="G59" s="290"/>
      <c r="H59" s="290"/>
      <c r="I59" s="290"/>
      <c r="J59" s="290"/>
      <c r="K59" s="290"/>
      <c r="L59" s="297"/>
      <c r="O59" s="117"/>
    </row>
    <row r="60" spans="1:15" ht="15" customHeight="1">
      <c r="A60" s="117"/>
      <c r="B60" s="117"/>
      <c r="C60" s="105" t="s">
        <v>156</v>
      </c>
      <c r="D60" s="105" t="s">
        <v>153</v>
      </c>
      <c r="E60" s="117"/>
      <c r="F60" s="117"/>
      <c r="G60" s="290"/>
      <c r="H60" s="290"/>
      <c r="I60" s="290"/>
      <c r="J60" s="290"/>
      <c r="K60" s="290"/>
      <c r="L60" s="297"/>
      <c r="O60" s="117"/>
    </row>
    <row r="61" spans="1:15" ht="15" customHeight="1">
      <c r="A61" s="117"/>
      <c r="B61" s="117"/>
      <c r="C61" s="104" t="s">
        <v>20</v>
      </c>
      <c r="D61" s="106">
        <v>0.14661379878448125</v>
      </c>
      <c r="E61" s="117"/>
      <c r="F61" s="117"/>
      <c r="G61" s="290"/>
      <c r="H61" s="290"/>
      <c r="I61" s="290"/>
      <c r="J61" s="290"/>
      <c r="K61" s="290"/>
      <c r="L61" s="297"/>
      <c r="O61" s="117"/>
    </row>
    <row r="62" spans="1:15" ht="15" customHeight="1">
      <c r="A62" s="117"/>
      <c r="B62" s="117"/>
      <c r="C62" s="104" t="s">
        <v>37</v>
      </c>
      <c r="D62" s="106">
        <v>2.2574676614599786E-2</v>
      </c>
      <c r="E62" s="117"/>
      <c r="F62" s="117"/>
      <c r="G62" s="290"/>
      <c r="H62" s="290"/>
      <c r="I62" s="290"/>
      <c r="J62" s="290"/>
      <c r="K62" s="290"/>
      <c r="L62" s="297"/>
      <c r="O62" s="117"/>
    </row>
    <row r="63" spans="1:15" ht="15" customHeight="1">
      <c r="A63" s="117"/>
      <c r="B63" s="117"/>
      <c r="C63" s="104" t="s">
        <v>14</v>
      </c>
      <c r="D63" s="106">
        <v>0.7330689933736374</v>
      </c>
      <c r="E63" s="117"/>
      <c r="F63" s="117"/>
      <c r="G63" s="290"/>
      <c r="H63" s="290"/>
      <c r="I63" s="290"/>
      <c r="J63" s="290"/>
      <c r="K63" s="290"/>
      <c r="L63" s="297"/>
      <c r="O63" s="117"/>
    </row>
    <row r="64" spans="1:15" ht="15" customHeight="1">
      <c r="A64" s="117"/>
      <c r="B64" s="117"/>
      <c r="C64" s="104" t="s">
        <v>19</v>
      </c>
      <c r="D64" s="106">
        <v>9.7742532679354302E-2</v>
      </c>
      <c r="E64" s="117"/>
      <c r="F64" s="117"/>
      <c r="G64" s="290"/>
      <c r="H64" s="290"/>
      <c r="I64" s="290"/>
      <c r="J64" s="290"/>
      <c r="K64" s="290"/>
      <c r="L64" s="297"/>
      <c r="O64" s="117"/>
    </row>
    <row r="65" spans="1:15" ht="15" customHeight="1">
      <c r="A65" s="117"/>
      <c r="B65" s="117"/>
      <c r="C65" s="104" t="s">
        <v>153</v>
      </c>
      <c r="D65" s="103">
        <v>1.0000000014520727</v>
      </c>
      <c r="E65" s="117"/>
      <c r="F65" s="117"/>
      <c r="G65" s="290"/>
      <c r="H65" s="290"/>
      <c r="I65" s="290"/>
      <c r="J65" s="290"/>
      <c r="K65" s="290"/>
      <c r="L65" s="297"/>
      <c r="O65" s="117"/>
    </row>
    <row r="66" spans="1:15" ht="15" customHeight="1">
      <c r="A66" s="117"/>
      <c r="B66" s="117"/>
      <c r="E66" s="117"/>
      <c r="F66" s="117"/>
      <c r="G66" s="290"/>
      <c r="H66" s="290"/>
      <c r="I66" s="290"/>
      <c r="J66" s="290"/>
      <c r="K66" s="290"/>
      <c r="L66" s="297"/>
      <c r="O66" s="117"/>
    </row>
    <row r="67" spans="1:15" ht="15" customHeight="1">
      <c r="A67" s="117"/>
      <c r="B67" s="117"/>
      <c r="E67" s="117"/>
      <c r="F67" s="117"/>
      <c r="G67" s="290"/>
      <c r="H67" s="290"/>
      <c r="I67" s="290"/>
      <c r="J67" s="290"/>
      <c r="K67" s="290"/>
      <c r="L67" s="297"/>
      <c r="O67" s="117"/>
    </row>
    <row r="68" spans="1:15" ht="15" customHeight="1">
      <c r="A68" s="117"/>
      <c r="B68" s="117"/>
      <c r="C68" s="117"/>
      <c r="D68" s="117"/>
      <c r="E68" s="117"/>
      <c r="F68" s="117"/>
      <c r="G68" s="290"/>
      <c r="H68" s="290"/>
      <c r="I68" s="290"/>
      <c r="J68" s="290"/>
      <c r="K68" s="290"/>
      <c r="L68" s="297"/>
      <c r="O68" s="117"/>
    </row>
    <row r="69" spans="1:15" ht="15" customHeight="1">
      <c r="A69" s="117"/>
      <c r="B69" s="117"/>
      <c r="C69" s="117"/>
      <c r="D69" s="117"/>
      <c r="E69" s="117"/>
      <c r="F69" s="117"/>
      <c r="G69" s="290"/>
      <c r="H69" s="290"/>
      <c r="I69" s="290"/>
      <c r="J69" s="290"/>
      <c r="K69" s="290"/>
      <c r="L69" s="297"/>
      <c r="O69" s="117"/>
    </row>
    <row r="70" spans="1:15" ht="15" customHeight="1">
      <c r="A70" s="117"/>
      <c r="B70" s="117"/>
      <c r="C70" s="117"/>
      <c r="D70" s="117"/>
      <c r="E70" s="117"/>
      <c r="F70" s="117"/>
      <c r="G70" s="290"/>
      <c r="H70" s="290"/>
      <c r="I70" s="290"/>
      <c r="J70" s="290"/>
      <c r="K70" s="290"/>
      <c r="L70" s="297"/>
      <c r="O70" s="117"/>
    </row>
    <row r="71" spans="1:15" ht="15" customHeight="1">
      <c r="G71" s="290"/>
      <c r="H71" s="290"/>
      <c r="I71" s="290"/>
      <c r="J71" s="290"/>
      <c r="K71" s="290"/>
      <c r="L71" s="297"/>
    </row>
    <row r="72" spans="1:15" ht="15" customHeight="1">
      <c r="G72" s="290"/>
      <c r="H72" s="290"/>
      <c r="I72" s="290"/>
      <c r="J72" s="290"/>
      <c r="K72" s="290"/>
      <c r="L72" s="297"/>
    </row>
    <row r="73" spans="1:15" ht="15" customHeight="1">
      <c r="G73" s="290"/>
      <c r="H73" s="290"/>
      <c r="I73" s="290"/>
      <c r="J73" s="290"/>
      <c r="K73" s="290"/>
      <c r="L73" s="297"/>
    </row>
    <row r="74" spans="1:15" ht="25.5">
      <c r="B74" s="127"/>
      <c r="C74" s="127"/>
      <c r="D74" s="127"/>
      <c r="E74" s="127"/>
      <c r="F74" s="127"/>
      <c r="G74" s="127"/>
      <c r="H74" s="127"/>
      <c r="I74" s="136"/>
      <c r="J74" s="136"/>
      <c r="K74" s="136"/>
      <c r="L74" s="136"/>
      <c r="M74" s="134"/>
      <c r="N74" s="134"/>
    </row>
    <row r="75" spans="1:15" ht="25.5">
      <c r="B75" s="130"/>
      <c r="C75" s="130"/>
      <c r="D75" s="130"/>
      <c r="E75" s="130"/>
      <c r="F75" s="130"/>
      <c r="G75" s="130"/>
      <c r="H75" s="130"/>
      <c r="I75" s="141"/>
      <c r="J75" s="141"/>
      <c r="K75" s="141"/>
      <c r="L75" s="141"/>
      <c r="M75" s="134"/>
      <c r="N75" s="134"/>
    </row>
    <row r="76" spans="1:15" ht="15" customHeight="1">
      <c r="B76" s="289" t="s">
        <v>162</v>
      </c>
      <c r="C76" s="290"/>
      <c r="D76" s="290"/>
      <c r="E76" s="290"/>
      <c r="F76" s="138"/>
      <c r="G76" s="138"/>
      <c r="L76" s="142"/>
    </row>
    <row r="77" spans="1:15" ht="15" customHeight="1">
      <c r="B77" s="289"/>
      <c r="C77" s="290"/>
      <c r="D77" s="290"/>
      <c r="E77" s="290"/>
      <c r="F77" s="138"/>
      <c r="G77" s="138"/>
      <c r="L77" s="107"/>
    </row>
    <row r="78" spans="1:15" ht="15" customHeight="1">
      <c r="B78" s="289"/>
      <c r="C78" s="290"/>
      <c r="D78" s="290"/>
      <c r="E78" s="290"/>
      <c r="F78" s="138"/>
      <c r="G78" s="138"/>
      <c r="L78" s="107"/>
    </row>
    <row r="79" spans="1:15" ht="15" customHeight="1">
      <c r="B79" s="289"/>
      <c r="C79" s="290"/>
      <c r="D79" s="290"/>
      <c r="E79" s="290"/>
      <c r="F79" s="138"/>
      <c r="G79" s="138"/>
      <c r="L79" s="107"/>
    </row>
    <row r="80" spans="1:15" ht="15" customHeight="1">
      <c r="B80" s="289"/>
      <c r="C80" s="290"/>
      <c r="D80" s="290"/>
      <c r="E80" s="290"/>
      <c r="F80" s="138"/>
      <c r="G80" s="138"/>
      <c r="L80" s="107"/>
    </row>
    <row r="81" spans="2:12" ht="15" customHeight="1">
      <c r="B81" s="289"/>
      <c r="C81" s="290"/>
      <c r="D81" s="290"/>
      <c r="E81" s="290"/>
      <c r="F81" s="138"/>
      <c r="G81" s="138"/>
      <c r="L81" s="107"/>
    </row>
    <row r="82" spans="2:12" ht="15" customHeight="1">
      <c r="B82" s="289"/>
      <c r="C82" s="290"/>
      <c r="D82" s="290"/>
      <c r="E82" s="290"/>
      <c r="F82" s="138"/>
      <c r="G82" s="138"/>
      <c r="L82" s="107"/>
    </row>
    <row r="83" spans="2:12" ht="15" customHeight="1">
      <c r="B83" s="289"/>
      <c r="C83" s="290"/>
      <c r="D83" s="290"/>
      <c r="E83" s="290"/>
      <c r="F83" s="138"/>
      <c r="G83" s="138"/>
      <c r="L83" s="107"/>
    </row>
    <row r="84" spans="2:12" ht="15" customHeight="1">
      <c r="B84" s="289"/>
      <c r="C84" s="290"/>
      <c r="D84" s="290"/>
      <c r="E84" s="290"/>
      <c r="F84" s="138"/>
      <c r="G84" s="138"/>
      <c r="L84" s="107"/>
    </row>
    <row r="85" spans="2:12" ht="15" customHeight="1">
      <c r="B85" s="289"/>
      <c r="C85" s="290"/>
      <c r="D85" s="290"/>
      <c r="E85" s="290"/>
      <c r="F85" s="138"/>
      <c r="G85" s="138"/>
      <c r="L85" s="107"/>
    </row>
    <row r="86" spans="2:12" ht="15" customHeight="1">
      <c r="B86" s="289"/>
      <c r="C86" s="290"/>
      <c r="D86" s="290"/>
      <c r="E86" s="290"/>
      <c r="F86" s="138"/>
      <c r="G86" s="138"/>
      <c r="L86" s="107"/>
    </row>
    <row r="87" spans="2:12" ht="15" customHeight="1">
      <c r="B87" s="289"/>
      <c r="C87" s="290"/>
      <c r="D87" s="290"/>
      <c r="E87" s="290"/>
      <c r="F87" s="138"/>
      <c r="G87" s="138"/>
      <c r="L87" s="107"/>
    </row>
    <row r="88" spans="2:12" ht="15" customHeight="1">
      <c r="B88" s="289"/>
      <c r="C88" s="290"/>
      <c r="D88" s="290"/>
      <c r="E88" s="290"/>
      <c r="F88" s="138"/>
      <c r="G88" s="138"/>
      <c r="L88" s="107"/>
    </row>
    <row r="89" spans="2:12" ht="15" customHeight="1">
      <c r="B89" s="289"/>
      <c r="C89" s="290"/>
      <c r="D89" s="290"/>
      <c r="E89" s="290"/>
      <c r="F89" s="138"/>
      <c r="G89" s="138"/>
      <c r="L89" s="107"/>
    </row>
    <row r="90" spans="2:12" ht="15" customHeight="1">
      <c r="B90" s="289"/>
      <c r="C90" s="290"/>
      <c r="D90" s="290"/>
      <c r="E90" s="290"/>
      <c r="F90" s="138"/>
      <c r="G90" s="138"/>
      <c r="L90" s="107"/>
    </row>
    <row r="91" spans="2:12" ht="15" customHeight="1">
      <c r="B91" s="289"/>
      <c r="C91" s="290"/>
      <c r="D91" s="290"/>
      <c r="E91" s="290"/>
      <c r="F91" s="138"/>
      <c r="G91" s="138"/>
      <c r="L91" s="107"/>
    </row>
    <row r="92" spans="2:12" ht="15" customHeight="1">
      <c r="B92" s="289"/>
      <c r="C92" s="290"/>
      <c r="D92" s="290"/>
      <c r="E92" s="290"/>
      <c r="F92" s="138"/>
      <c r="G92" s="138"/>
      <c r="L92" s="107"/>
    </row>
    <row r="93" spans="2:12" ht="15" customHeight="1">
      <c r="B93" s="289"/>
      <c r="C93" s="290"/>
      <c r="D93" s="290"/>
      <c r="E93" s="290"/>
      <c r="F93" s="138"/>
      <c r="G93" s="138"/>
      <c r="L93" s="107"/>
    </row>
    <row r="94" spans="2:12" ht="15" customHeight="1">
      <c r="B94" s="289"/>
      <c r="C94" s="290"/>
      <c r="D94" s="290"/>
      <c r="E94" s="290"/>
      <c r="F94" s="138"/>
      <c r="G94" s="138"/>
      <c r="L94" s="107"/>
    </row>
    <row r="95" spans="2:12" ht="15" customHeight="1">
      <c r="B95" s="289"/>
      <c r="C95" s="290"/>
      <c r="D95" s="290"/>
      <c r="E95" s="290"/>
      <c r="F95" s="138"/>
      <c r="G95" s="138"/>
      <c r="L95" s="107"/>
    </row>
    <row r="96" spans="2:12" ht="15" customHeight="1">
      <c r="B96" s="289"/>
      <c r="C96" s="290"/>
      <c r="D96" s="290"/>
      <c r="E96" s="290"/>
      <c r="F96" s="138"/>
      <c r="G96" s="138"/>
      <c r="L96" s="107"/>
    </row>
    <row r="97" spans="2:12" ht="15" customHeight="1">
      <c r="B97" s="289"/>
      <c r="C97" s="290"/>
      <c r="D97" s="290"/>
      <c r="E97" s="290"/>
      <c r="F97" s="138"/>
      <c r="G97" s="138"/>
      <c r="L97" s="107"/>
    </row>
    <row r="98" spans="2:12" ht="15" customHeight="1">
      <c r="B98" s="137"/>
      <c r="C98" s="138"/>
      <c r="D98" s="138"/>
      <c r="E98" s="138"/>
      <c r="F98" s="138"/>
      <c r="G98" s="138"/>
      <c r="L98" s="107"/>
    </row>
    <row r="99" spans="2:12" ht="15" customHeight="1">
      <c r="B99" s="137"/>
      <c r="C99" s="138"/>
      <c r="D99" s="138"/>
      <c r="E99" s="138"/>
      <c r="F99" s="138"/>
      <c r="G99" s="138"/>
      <c r="L99" s="107"/>
    </row>
    <row r="100" spans="2:12" ht="15" customHeight="1">
      <c r="B100" s="137"/>
      <c r="C100" s="138"/>
      <c r="D100" s="138"/>
      <c r="E100" s="138"/>
      <c r="F100" s="138"/>
      <c r="G100" s="138"/>
      <c r="L100" s="107"/>
    </row>
    <row r="101" spans="2:12" ht="15.95" customHeight="1" thickBot="1">
      <c r="B101" s="139"/>
      <c r="C101" s="140"/>
      <c r="D101" s="140"/>
      <c r="E101" s="140"/>
      <c r="F101" s="140"/>
      <c r="G101" s="140"/>
      <c r="L101" s="107"/>
    </row>
    <row r="106" spans="2:12">
      <c r="B106" s="109" t="s">
        <v>157</v>
      </c>
      <c r="C106" s="105" t="s">
        <v>99</v>
      </c>
    </row>
    <row r="107" spans="2:12">
      <c r="B107" s="105" t="s">
        <v>106</v>
      </c>
      <c r="C107" s="105" t="s">
        <v>20</v>
      </c>
      <c r="D107" s="105" t="s">
        <v>37</v>
      </c>
      <c r="E107" s="105" t="s">
        <v>14</v>
      </c>
      <c r="F107" s="105" t="s">
        <v>19</v>
      </c>
    </row>
    <row r="108" spans="2:12">
      <c r="B108" s="1" t="s">
        <v>37</v>
      </c>
      <c r="C108" s="103"/>
      <c r="D108" s="103">
        <v>2.2574676614599786E-2</v>
      </c>
      <c r="E108" s="103"/>
      <c r="F108" s="103"/>
    </row>
    <row r="109" spans="2:12">
      <c r="B109" s="1" t="s">
        <v>100</v>
      </c>
      <c r="C109" s="103"/>
      <c r="D109" s="103"/>
      <c r="E109" s="103">
        <v>0.2443563308463518</v>
      </c>
      <c r="F109" s="103"/>
    </row>
    <row r="110" spans="2:12">
      <c r="B110" s="1" t="s">
        <v>26</v>
      </c>
      <c r="C110" s="103"/>
      <c r="D110" s="103"/>
      <c r="E110" s="103"/>
      <c r="F110" s="103">
        <v>1.7284505298539216E-2</v>
      </c>
    </row>
    <row r="111" spans="2:12">
      <c r="B111" s="1" t="s">
        <v>103</v>
      </c>
      <c r="C111" s="103"/>
      <c r="D111" s="103"/>
      <c r="E111" s="103">
        <v>6.5245251368604998E-2</v>
      </c>
      <c r="F111" s="103"/>
    </row>
    <row r="112" spans="2:12">
      <c r="B112" s="1" t="s">
        <v>107</v>
      </c>
      <c r="C112" s="103"/>
      <c r="D112" s="103"/>
      <c r="E112" s="103">
        <v>0.17911108023668551</v>
      </c>
      <c r="F112" s="103"/>
    </row>
    <row r="113" spans="2:13">
      <c r="B113" s="1" t="s">
        <v>27</v>
      </c>
      <c r="C113" s="103">
        <v>0</v>
      </c>
      <c r="D113" s="103"/>
      <c r="E113" s="103"/>
      <c r="F113" s="103"/>
    </row>
    <row r="114" spans="2:13">
      <c r="B114" s="1" t="s">
        <v>24</v>
      </c>
      <c r="C114" s="103">
        <v>0</v>
      </c>
      <c r="D114" s="103"/>
      <c r="E114" s="103"/>
      <c r="F114" s="103"/>
    </row>
    <row r="115" spans="2:13">
      <c r="B115" s="1" t="s">
        <v>25</v>
      </c>
      <c r="C115" s="103">
        <v>0.14661379878448125</v>
      </c>
      <c r="D115" s="103"/>
      <c r="E115" s="103"/>
      <c r="F115" s="103"/>
    </row>
    <row r="116" spans="2:13">
      <c r="B116" s="1" t="s">
        <v>102</v>
      </c>
      <c r="C116" s="103"/>
      <c r="D116" s="103"/>
      <c r="E116" s="103"/>
      <c r="F116" s="103">
        <v>6.9430606378141954E-2</v>
      </c>
    </row>
    <row r="117" spans="2:13">
      <c r="B117" s="1" t="s">
        <v>34</v>
      </c>
      <c r="C117" s="103"/>
      <c r="D117" s="103"/>
      <c r="E117" s="103">
        <v>0.24435633092199521</v>
      </c>
      <c r="F117" s="103"/>
    </row>
    <row r="118" spans="2:13">
      <c r="B118" s="1" t="s">
        <v>101</v>
      </c>
      <c r="C118" s="103"/>
      <c r="D118" s="103"/>
      <c r="E118" s="103"/>
      <c r="F118" s="103">
        <v>1.102742100267313E-2</v>
      </c>
    </row>
    <row r="127" spans="2:13">
      <c r="B127" s="105" t="s">
        <v>158</v>
      </c>
      <c r="C127" s="105" t="s">
        <v>106</v>
      </c>
    </row>
    <row r="128" spans="2:13">
      <c r="B128" s="105" t="s">
        <v>73</v>
      </c>
      <c r="C128" s="105" t="s">
        <v>37</v>
      </c>
      <c r="D128" s="105" t="s">
        <v>100</v>
      </c>
      <c r="E128" s="105" t="s">
        <v>26</v>
      </c>
      <c r="F128" s="105" t="s">
        <v>103</v>
      </c>
      <c r="G128" s="105" t="s">
        <v>107</v>
      </c>
      <c r="H128" s="105" t="s">
        <v>27</v>
      </c>
      <c r="I128" s="105" t="s">
        <v>24</v>
      </c>
      <c r="J128" s="105" t="s">
        <v>25</v>
      </c>
      <c r="K128" s="105" t="s">
        <v>102</v>
      </c>
      <c r="L128" s="105" t="s">
        <v>34</v>
      </c>
      <c r="M128" s="105" t="s">
        <v>101</v>
      </c>
    </row>
    <row r="129" spans="2:13">
      <c r="B129" s="1" t="s">
        <v>71</v>
      </c>
      <c r="C129" s="103">
        <v>2.2574676614599786E-2</v>
      </c>
      <c r="D129" s="103"/>
      <c r="E129" s="103"/>
      <c r="F129" s="103"/>
      <c r="G129" s="103"/>
      <c r="H129" s="103"/>
      <c r="I129" s="103"/>
      <c r="J129" s="103"/>
      <c r="K129" s="103"/>
      <c r="L129" s="103"/>
      <c r="M129" s="103"/>
    </row>
    <row r="130" spans="2:13">
      <c r="B130" s="1" t="s">
        <v>63</v>
      </c>
      <c r="C130" s="103"/>
      <c r="D130" s="103"/>
      <c r="E130" s="103">
        <v>1.7284505298539216E-2</v>
      </c>
      <c r="F130" s="103"/>
      <c r="G130" s="103"/>
      <c r="H130" s="103"/>
      <c r="I130" s="103"/>
      <c r="J130" s="103"/>
      <c r="K130" s="103"/>
      <c r="L130" s="103"/>
      <c r="M130" s="103"/>
    </row>
    <row r="131" spans="2:13">
      <c r="B131" s="1" t="s">
        <v>67</v>
      </c>
      <c r="C131" s="103"/>
      <c r="D131" s="103"/>
      <c r="E131" s="103"/>
      <c r="F131" s="103"/>
      <c r="G131" s="103"/>
      <c r="H131" s="103"/>
      <c r="I131" s="103"/>
      <c r="J131" s="103">
        <v>0</v>
      </c>
      <c r="K131" s="103"/>
      <c r="L131" s="103"/>
      <c r="M131" s="103"/>
    </row>
    <row r="132" spans="2:13">
      <c r="B132" s="1" t="s">
        <v>70</v>
      </c>
      <c r="C132" s="103"/>
      <c r="D132" s="103"/>
      <c r="E132" s="103"/>
      <c r="F132" s="103"/>
      <c r="G132" s="103"/>
      <c r="H132" s="103">
        <v>0</v>
      </c>
      <c r="I132" s="103"/>
      <c r="J132" s="103"/>
      <c r="K132" s="103"/>
      <c r="L132" s="103"/>
      <c r="M132" s="103"/>
    </row>
    <row r="133" spans="2:13">
      <c r="B133" s="1" t="s">
        <v>64</v>
      </c>
      <c r="C133" s="103"/>
      <c r="D133" s="103"/>
      <c r="E133" s="103"/>
      <c r="F133" s="103"/>
      <c r="G133" s="103"/>
      <c r="H133" s="103"/>
      <c r="I133" s="103"/>
      <c r="J133" s="103"/>
      <c r="K133" s="103">
        <v>6.9430606378141954E-2</v>
      </c>
      <c r="L133" s="103"/>
      <c r="M133" s="103"/>
    </row>
    <row r="134" spans="2:13">
      <c r="B134" s="1" t="s">
        <v>61</v>
      </c>
      <c r="C134" s="103"/>
      <c r="D134" s="103"/>
      <c r="E134" s="103"/>
      <c r="F134" s="103"/>
      <c r="G134" s="103"/>
      <c r="H134" s="103"/>
      <c r="I134" s="103"/>
      <c r="J134" s="103"/>
      <c r="K134" s="103"/>
      <c r="L134" s="103"/>
      <c r="M134" s="103">
        <v>1.1027421002676157E-2</v>
      </c>
    </row>
    <row r="135" spans="2:13">
      <c r="B135" s="1" t="s">
        <v>57</v>
      </c>
      <c r="C135" s="103"/>
      <c r="D135" s="103"/>
      <c r="E135" s="103"/>
      <c r="F135" s="103"/>
      <c r="G135" s="103"/>
      <c r="H135" s="103"/>
      <c r="I135" s="103"/>
      <c r="J135" s="103"/>
      <c r="K135" s="103"/>
      <c r="L135" s="103">
        <v>3.9275566925288156E-2</v>
      </c>
      <c r="M135" s="103"/>
    </row>
    <row r="136" spans="2:13">
      <c r="B136" s="1" t="s">
        <v>58</v>
      </c>
      <c r="C136" s="103"/>
      <c r="D136" s="103"/>
      <c r="E136" s="103"/>
      <c r="F136" s="103"/>
      <c r="G136" s="103">
        <v>0.17911108023668551</v>
      </c>
      <c r="H136" s="103"/>
      <c r="I136" s="103"/>
      <c r="J136" s="103"/>
      <c r="K136" s="103"/>
      <c r="L136" s="103"/>
      <c r="M136" s="103"/>
    </row>
    <row r="137" spans="2:13">
      <c r="B137" s="1" t="s">
        <v>60</v>
      </c>
      <c r="C137" s="103"/>
      <c r="D137" s="103">
        <v>0.2443563308463518</v>
      </c>
      <c r="E137" s="103"/>
      <c r="F137" s="103"/>
      <c r="G137" s="103"/>
      <c r="H137" s="103"/>
      <c r="I137" s="103"/>
      <c r="J137" s="103"/>
      <c r="K137" s="103"/>
      <c r="L137" s="103"/>
      <c r="M137" s="103"/>
    </row>
    <row r="138" spans="2:13">
      <c r="B138" s="1" t="s">
        <v>65</v>
      </c>
      <c r="C138" s="103"/>
      <c r="D138" s="103"/>
      <c r="E138" s="103"/>
      <c r="F138" s="103"/>
      <c r="G138" s="103"/>
      <c r="H138" s="103"/>
      <c r="I138" s="103"/>
      <c r="J138" s="103">
        <v>0.14661379878448125</v>
      </c>
      <c r="K138" s="103"/>
      <c r="L138" s="103"/>
      <c r="M138" s="103"/>
    </row>
    <row r="139" spans="2:13">
      <c r="B139" s="1" t="s">
        <v>66</v>
      </c>
      <c r="C139" s="103"/>
      <c r="D139" s="103"/>
      <c r="E139" s="103"/>
      <c r="F139" s="103"/>
      <c r="G139" s="103"/>
      <c r="H139" s="103"/>
      <c r="I139" s="103"/>
      <c r="J139" s="103">
        <v>0</v>
      </c>
      <c r="K139" s="103"/>
      <c r="L139" s="103"/>
      <c r="M139" s="103"/>
    </row>
    <row r="140" spans="2:13">
      <c r="B140" s="1" t="s">
        <v>55</v>
      </c>
      <c r="C140" s="103"/>
      <c r="D140" s="103"/>
      <c r="E140" s="103"/>
      <c r="F140" s="103"/>
      <c r="G140" s="103"/>
      <c r="H140" s="103"/>
      <c r="I140" s="103"/>
      <c r="J140" s="103"/>
      <c r="K140" s="103"/>
      <c r="L140" s="103">
        <v>7.0479107149410122E-2</v>
      </c>
      <c r="M140" s="103"/>
    </row>
    <row r="141" spans="2:13">
      <c r="B141" s="1" t="s">
        <v>54</v>
      </c>
      <c r="C141" s="103"/>
      <c r="D141" s="103"/>
      <c r="E141" s="103"/>
      <c r="F141" s="103"/>
      <c r="G141" s="103"/>
      <c r="H141" s="103"/>
      <c r="I141" s="103"/>
      <c r="J141" s="103"/>
      <c r="K141" s="103"/>
      <c r="L141" s="103">
        <v>7.0494225034567287E-2</v>
      </c>
      <c r="M141" s="103"/>
    </row>
    <row r="142" spans="2:13">
      <c r="B142" s="1" t="s">
        <v>62</v>
      </c>
      <c r="C142" s="103"/>
      <c r="D142" s="103"/>
      <c r="E142" s="103"/>
      <c r="F142" s="103"/>
      <c r="G142" s="103"/>
      <c r="H142" s="103"/>
      <c r="I142" s="103"/>
      <c r="J142" s="103"/>
      <c r="K142" s="103"/>
      <c r="L142" s="103"/>
      <c r="M142" s="103">
        <v>-3.0274847980983987E-15</v>
      </c>
    </row>
    <row r="143" spans="2:13">
      <c r="B143" s="1" t="s">
        <v>53</v>
      </c>
      <c r="C143" s="103"/>
      <c r="D143" s="103"/>
      <c r="E143" s="103"/>
      <c r="F143" s="103"/>
      <c r="G143" s="103"/>
      <c r="H143" s="103"/>
      <c r="I143" s="103"/>
      <c r="J143" s="103"/>
      <c r="K143" s="103"/>
      <c r="L143" s="103">
        <v>6.4107431812729654E-2</v>
      </c>
      <c r="M143" s="103"/>
    </row>
    <row r="144" spans="2:13">
      <c r="B144" s="1" t="s">
        <v>59</v>
      </c>
      <c r="C144" s="103"/>
      <c r="D144" s="103"/>
      <c r="E144" s="103"/>
      <c r="F144" s="103">
        <v>6.5245251368604998E-2</v>
      </c>
      <c r="G144" s="103"/>
      <c r="H144" s="103"/>
      <c r="I144" s="103"/>
      <c r="J144" s="103"/>
      <c r="K144" s="103"/>
      <c r="L144" s="103"/>
      <c r="M144" s="103"/>
    </row>
    <row r="145" spans="2:13">
      <c r="B145" s="1" t="s">
        <v>69</v>
      </c>
      <c r="C145" s="103"/>
      <c r="D145" s="103"/>
      <c r="E145" s="103"/>
      <c r="F145" s="103"/>
      <c r="G145" s="103"/>
      <c r="H145" s="103"/>
      <c r="I145" s="103">
        <v>0</v>
      </c>
      <c r="J145" s="103"/>
      <c r="K145" s="103"/>
      <c r="L145" s="103"/>
      <c r="M145" s="103"/>
    </row>
    <row r="148" spans="2:13">
      <c r="B148"/>
      <c r="C148"/>
    </row>
    <row r="150" spans="2:13">
      <c r="B150" s="105" t="s">
        <v>155</v>
      </c>
    </row>
    <row r="151" spans="2:13">
      <c r="B151" s="105" t="s">
        <v>73</v>
      </c>
      <c r="C151" s="105" t="s">
        <v>153</v>
      </c>
    </row>
    <row r="152" spans="2:13">
      <c r="B152" s="1" t="s">
        <v>71</v>
      </c>
      <c r="C152" s="102">
        <v>2.2574676614599786E-2</v>
      </c>
    </row>
    <row r="153" spans="2:13">
      <c r="B153" s="1" t="s">
        <v>63</v>
      </c>
      <c r="C153" s="102">
        <v>1.7284505298539216E-2</v>
      </c>
    </row>
    <row r="154" spans="2:13">
      <c r="B154" s="1" t="s">
        <v>67</v>
      </c>
      <c r="C154" s="102">
        <v>0</v>
      </c>
    </row>
    <row r="155" spans="2:13">
      <c r="B155" s="1" t="s">
        <v>70</v>
      </c>
      <c r="C155" s="102">
        <v>0</v>
      </c>
    </row>
    <row r="156" spans="2:13">
      <c r="B156" s="1" t="s">
        <v>64</v>
      </c>
      <c r="C156" s="102">
        <v>6.9430606378141954E-2</v>
      </c>
    </row>
    <row r="157" spans="2:13">
      <c r="B157" s="1" t="s">
        <v>61</v>
      </c>
      <c r="C157" s="102">
        <v>1.1027421002676157E-2</v>
      </c>
    </row>
    <row r="158" spans="2:13">
      <c r="B158" s="1" t="s">
        <v>57</v>
      </c>
      <c r="C158" s="102">
        <v>3.9275566925288156E-2</v>
      </c>
    </row>
    <row r="159" spans="2:13">
      <c r="B159" s="1" t="s">
        <v>58</v>
      </c>
      <c r="C159" s="102">
        <v>0.17911108023668551</v>
      </c>
    </row>
    <row r="160" spans="2:13">
      <c r="B160" s="1" t="s">
        <v>60</v>
      </c>
      <c r="C160" s="102">
        <v>0.2443563308463518</v>
      </c>
    </row>
    <row r="161" spans="2:3">
      <c r="B161" s="1" t="s">
        <v>65</v>
      </c>
      <c r="C161" s="102">
        <v>0.14661379878448125</v>
      </c>
    </row>
    <row r="162" spans="2:3">
      <c r="B162" s="1" t="s">
        <v>66</v>
      </c>
      <c r="C162" s="102">
        <v>0</v>
      </c>
    </row>
    <row r="163" spans="2:3">
      <c r="B163" s="1" t="s">
        <v>55</v>
      </c>
      <c r="C163" s="102">
        <v>7.0479107149410122E-2</v>
      </c>
    </row>
    <row r="164" spans="2:3">
      <c r="B164" s="1" t="s">
        <v>54</v>
      </c>
      <c r="C164" s="102">
        <v>7.0494225034567287E-2</v>
      </c>
    </row>
    <row r="165" spans="2:3">
      <c r="B165" s="1" t="s">
        <v>62</v>
      </c>
      <c r="C165" s="102">
        <v>-3.0274847980983987E-15</v>
      </c>
    </row>
    <row r="166" spans="2:3">
      <c r="B166" s="1" t="s">
        <v>53</v>
      </c>
      <c r="C166" s="102">
        <v>6.4107431812729654E-2</v>
      </c>
    </row>
    <row r="167" spans="2:3">
      <c r="B167" s="1" t="s">
        <v>59</v>
      </c>
      <c r="C167" s="102">
        <v>6.5245251368604998E-2</v>
      </c>
    </row>
    <row r="168" spans="2:3">
      <c r="B168" s="1" t="s">
        <v>69</v>
      </c>
      <c r="C168" s="102">
        <v>0</v>
      </c>
    </row>
    <row r="169" spans="2:3">
      <c r="B169" s="1" t="s">
        <v>152</v>
      </c>
      <c r="C169" s="103">
        <v>1.0000000014520729</v>
      </c>
    </row>
  </sheetData>
  <mergeCells count="6">
    <mergeCell ref="B76:E97"/>
    <mergeCell ref="G29:K46"/>
    <mergeCell ref="A31:C35"/>
    <mergeCell ref="A2:L9"/>
    <mergeCell ref="A15:D24"/>
    <mergeCell ref="G50:L73"/>
  </mergeCells>
  <conditionalFormatting sqref="K99:XFD105 L87:XFD91 N80:XFD86 M77:AF79 A178:XFD1048576 O115:XFD132 G106:XFD114 B108:B118 G102:G105 B106:F107 N133:XFD146 B147:N149 N150:N157 B127:M128 B129:B146 K84:K86 C60:C65 C59:D59 A74:H75 O73:AF75 AM73:XFD96 A73:F73 A170:L177 O147:XFD177 B152:B169 H77:J78 B150:C151 A76:A169 H76:AF76 H92:XFD98">
    <cfRule type="containsBlanks" dxfId="140" priority="1">
      <formula>LEN(TRIM(A59))=0</formula>
    </cfRule>
  </conditionalFormatting>
  <pageMargins left="0.75" right="0.75" top="1" bottom="1" header="0.5" footer="0.5"/>
  <pageSetup orientation="portrait" horizontalDpi="4294967292" verticalDpi="4294967292"/>
  <drawing r:id="rId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6600"/>
  </sheetPr>
  <dimension ref="A1:FN1261"/>
  <sheetViews>
    <sheetView tabSelected="1" topLeftCell="P1" workbookViewId="0">
      <selection activeCell="EV30" sqref="EV30"/>
    </sheetView>
  </sheetViews>
  <sheetFormatPr defaultColWidth="11" defaultRowHeight="15.75" outlineLevelCol="1"/>
  <cols>
    <col min="1" max="3" width="10.875" customWidth="1" outlineLevel="1"/>
    <col min="4" max="5" width="12.125" customWidth="1" outlineLevel="1"/>
    <col min="6" max="10" width="10.875" customWidth="1" outlineLevel="1"/>
    <col min="11" max="11" width="10.875" style="15" customWidth="1" outlineLevel="1"/>
    <col min="12" max="12" width="17.125" customWidth="1" outlineLevel="1"/>
    <col min="13" max="13" width="10.875" customWidth="1" outlineLevel="1"/>
    <col min="14" max="14" width="13.625" style="15" customWidth="1" outlineLevel="1"/>
    <col min="15" max="19" width="10.875" customWidth="1" outlineLevel="1"/>
    <col min="20" max="20" width="17.125" customWidth="1" outlineLevel="1"/>
    <col min="21" max="27" width="10.875" customWidth="1" outlineLevel="1"/>
    <col min="28" max="28" width="17.125" customWidth="1" outlineLevel="1"/>
    <col min="29" max="35" width="10.875" customWidth="1" outlineLevel="1"/>
    <col min="36" max="36" width="17.125" customWidth="1" outlineLevel="1"/>
    <col min="37" max="43" width="10.875" customWidth="1" outlineLevel="1"/>
    <col min="44" max="44" width="17.125" customWidth="1" outlineLevel="1"/>
    <col min="45" max="51" width="10.875" customWidth="1" outlineLevel="1"/>
    <col min="52" max="52" width="17.125" customWidth="1" outlineLevel="1"/>
    <col min="53" max="59" width="10.875" customWidth="1" outlineLevel="1"/>
    <col min="60" max="60" width="17.125" customWidth="1" outlineLevel="1"/>
    <col min="61" max="67" width="10.875" customWidth="1" outlineLevel="1"/>
    <col min="68" max="68" width="17.125" customWidth="1" outlineLevel="1"/>
    <col min="69" max="75" width="10.875" customWidth="1" outlineLevel="1"/>
    <col min="76" max="76" width="17.125" customWidth="1" outlineLevel="1"/>
    <col min="77" max="78" width="10.875" customWidth="1" outlineLevel="1"/>
    <col min="79" max="79" width="25.625" customWidth="1" outlineLevel="1"/>
    <col min="80" max="83" width="10.875" customWidth="1" outlineLevel="1"/>
    <col min="84" max="84" width="17.125" customWidth="1" outlineLevel="1"/>
    <col min="85" max="91" width="10.875" customWidth="1" outlineLevel="1"/>
    <col min="92" max="92" width="17.125" customWidth="1" outlineLevel="1"/>
    <col min="93" max="99" width="10.875" customWidth="1" outlineLevel="1"/>
    <col min="100" max="100" width="17.125" customWidth="1" outlineLevel="1"/>
    <col min="101" max="107" width="10.875" customWidth="1" outlineLevel="1"/>
    <col min="108" max="108" width="17.125" customWidth="1" outlineLevel="1"/>
    <col min="109" max="115" width="10.875" customWidth="1" outlineLevel="1"/>
    <col min="116" max="116" width="17.125" customWidth="1" outlineLevel="1"/>
    <col min="117" max="123" width="10.875" customWidth="1" outlineLevel="1"/>
    <col min="124" max="124" width="17.125" customWidth="1" outlineLevel="1"/>
    <col min="125" max="131" width="10.875" customWidth="1" outlineLevel="1"/>
    <col min="132" max="132" width="17.125" customWidth="1" outlineLevel="1"/>
    <col min="133" max="139" width="10.875" customWidth="1" outlineLevel="1"/>
    <col min="140" max="140" width="17.125" customWidth="1" outlineLevel="1"/>
    <col min="141" max="141" width="11.375" customWidth="1" outlineLevel="1"/>
    <col min="142" max="143" width="10.875" customWidth="1" outlineLevel="1"/>
    <col min="144" max="144" width="12.125" bestFit="1" customWidth="1"/>
    <col min="145" max="145" width="18.875" customWidth="1"/>
    <col min="152" max="152" width="17.125" bestFit="1" customWidth="1"/>
    <col min="153" max="153" width="14.125" bestFit="1" customWidth="1"/>
    <col min="154" max="154" width="15.875" bestFit="1" customWidth="1"/>
    <col min="155" max="155" width="14" bestFit="1" customWidth="1"/>
    <col min="166" max="166" width="32.125" customWidth="1"/>
    <col min="167" max="167" width="19.875" customWidth="1"/>
    <col min="168" max="168" width="9.875" customWidth="1"/>
    <col min="169" max="169" width="31.5" bestFit="1" customWidth="1"/>
    <col min="170" max="170" width="31.5" customWidth="1"/>
  </cols>
  <sheetData>
    <row r="1" spans="1:170">
      <c r="A1" t="str">
        <f>ADDRESS(3,COLUMN(A2))</f>
        <v>$A$3</v>
      </c>
      <c r="B1" t="str">
        <f>ADDRESS(ROWS(A3:A1261),COLUMN(E2))</f>
        <v>$E$1259</v>
      </c>
      <c r="C1" t="str">
        <f>ADDRESS(ROWS(A3:A1261),COLUMN(A2))</f>
        <v>$A$1259</v>
      </c>
      <c r="D1" s="14" t="s">
        <v>72</v>
      </c>
      <c r="H1" t="str">
        <f>ADDRESS(3,COLUMN(H2))</f>
        <v>$H$3</v>
      </c>
      <c r="I1" t="str">
        <f>ADDRESS(ROWS(H3:H1261),COLUMN(L2))</f>
        <v>$L$1259</v>
      </c>
      <c r="J1" t="str">
        <f>ADDRESS(ROWS(H3:H1261),COLUMN(H2))</f>
        <v>$H$1259</v>
      </c>
      <c r="K1" s="225" t="s">
        <v>610</v>
      </c>
      <c r="P1" t="str">
        <f>ADDRESS(3,COLUMN(P2))</f>
        <v>$P$3</v>
      </c>
      <c r="Q1" t="str">
        <f>ADDRESS(ROWS(P3:P1261),COLUMN(T2))</f>
        <v>$T$1259</v>
      </c>
      <c r="R1" t="str">
        <f>ADDRESS(ROWS(P3:P1261),COLUMN(P2))</f>
        <v>$P$1259</v>
      </c>
      <c r="S1" s="14" t="s">
        <v>1183</v>
      </c>
      <c r="X1" t="str">
        <f>ADDRESS(3,COLUMN(X2))</f>
        <v>$X$3</v>
      </c>
      <c r="Y1" t="str">
        <f>ADDRESS(ROWS(X3:X1261),COLUMN(AB2))</f>
        <v>$AB$1259</v>
      </c>
      <c r="Z1" t="str">
        <f>ADDRESS(ROWS(X3:X1261),COLUMN(X2))</f>
        <v>$X$1259</v>
      </c>
      <c r="AA1" s="14" t="s">
        <v>1072</v>
      </c>
      <c r="AF1" t="str">
        <f>ADDRESS(3,COLUMN(AF2))</f>
        <v>$AF$3</v>
      </c>
      <c r="AG1" t="str">
        <f>ADDRESS(ROWS(AF3:AF1261),COLUMN(AJ2))</f>
        <v>$AJ$1259</v>
      </c>
      <c r="AH1" t="str">
        <f>ADDRESS(ROWS(AF3:AF1261),COLUMN(AF2))</f>
        <v>$AF$1259</v>
      </c>
      <c r="AI1" s="14" t="s">
        <v>898</v>
      </c>
      <c r="AN1" t="str">
        <f>ADDRESS(3,COLUMN(AN2))</f>
        <v>$AN$3</v>
      </c>
      <c r="AO1" t="str">
        <f>ADDRESS(ROWS(AN3:AN1261),COLUMN(AR2))</f>
        <v>$AR$1259</v>
      </c>
      <c r="AP1" t="str">
        <f>ADDRESS(ROWS(AN3:AN1261),COLUMN(AN2))</f>
        <v>$AN$1259</v>
      </c>
      <c r="AQ1" s="14" t="s">
        <v>58</v>
      </c>
      <c r="AV1" t="str">
        <f>ADDRESS(3,COLUMN(AV2))</f>
        <v>$AV$3</v>
      </c>
      <c r="AW1" t="str">
        <f>ADDRESS(ROWS(AV3:AV1261),COLUMN(AZ2))</f>
        <v>$AZ$1259</v>
      </c>
      <c r="AX1" t="str">
        <f>ADDRESS(ROWS(AV3:AV1261),COLUMN(AV2))</f>
        <v>$AV$1259</v>
      </c>
      <c r="AY1" s="14" t="s">
        <v>59</v>
      </c>
      <c r="BD1" t="str">
        <f>ADDRESS(3,COLUMN(BD2))</f>
        <v>$BD$3</v>
      </c>
      <c r="BE1" t="str">
        <f>ADDRESS(ROWS(BD3:BD1261),COLUMN(BH2))</f>
        <v>$BH$1259</v>
      </c>
      <c r="BF1" t="str">
        <f>ADDRESS(ROWS(BD3:BD1261),COLUMN(BD2))</f>
        <v>$BD$1259</v>
      </c>
      <c r="BG1" s="14" t="s">
        <v>750</v>
      </c>
      <c r="BL1" t="str">
        <f>ADDRESS(3,COLUMN(BL2))</f>
        <v>$BL$3</v>
      </c>
      <c r="BM1" t="str">
        <f>ADDRESS(ROWS(BL3:BL1261),COLUMN(BP2))</f>
        <v>$BP$1259</v>
      </c>
      <c r="BN1" t="str">
        <f>ADDRESS(ROWS(BL3:BL1261),COLUMN(BL2))</f>
        <v>$BL$1259</v>
      </c>
      <c r="BO1" s="14" t="s">
        <v>61</v>
      </c>
      <c r="BT1" t="str">
        <f>ADDRESS(3,COLUMN(BT2))</f>
        <v>$BT$3</v>
      </c>
      <c r="BU1" t="str">
        <f>ADDRESS(ROWS(BT3:BT1261),COLUMN(BX2))</f>
        <v>$BX$1259</v>
      </c>
      <c r="BV1" t="str">
        <f>ADDRESS(ROWS(BT3:BT1261),COLUMN(BT2))</f>
        <v>$BT$1259</v>
      </c>
      <c r="BW1" s="14" t="s">
        <v>62</v>
      </c>
      <c r="CB1" t="str">
        <f>ADDRESS(3,COLUMN(CB2))</f>
        <v>$CB$3</v>
      </c>
      <c r="CC1" t="str">
        <f>ADDRESS(ROWS(CB3:CB1261),COLUMN(CF2))</f>
        <v>$CF$1259</v>
      </c>
      <c r="CD1" t="str">
        <f>ADDRESS(ROWS(CB3:CB1261),COLUMN(CB2))</f>
        <v>$CB$1259</v>
      </c>
      <c r="CE1" s="14" t="s">
        <v>63</v>
      </c>
      <c r="CJ1" t="str">
        <f>ADDRESS(3,COLUMN(CJ2))</f>
        <v>$CJ$3</v>
      </c>
      <c r="CK1" t="str">
        <f>ADDRESS(ROWS(CJ3:CJ1261),COLUMN(CN2))</f>
        <v>$CN$1259</v>
      </c>
      <c r="CL1" t="str">
        <f>ADDRESS(ROWS(CJ3:CJ1261),COLUMN(CJ2))</f>
        <v>$CJ$1259</v>
      </c>
      <c r="CM1" s="14" t="s">
        <v>336</v>
      </c>
      <c r="CR1" t="str">
        <f>ADDRESS(3,COLUMN(CR2))</f>
        <v>$CR$3</v>
      </c>
      <c r="CS1" t="str">
        <f>ADDRESS(ROWS(CR3:CR1261),COLUMN(CV2))</f>
        <v>$CV$1259</v>
      </c>
      <c r="CT1" t="str">
        <f>ADDRESS(ROWS(CR3:CR1261),COLUMN(CR2))</f>
        <v>$CR$1259</v>
      </c>
      <c r="CU1" s="14" t="s">
        <v>612</v>
      </c>
      <c r="CZ1" t="str">
        <f>ADDRESS(3,COLUMN(CZ2))</f>
        <v>$CZ$3</v>
      </c>
      <c r="DA1" t="str">
        <f>ADDRESS(ROWS(CZ3:CZ1261),COLUMN(DD2))</f>
        <v>$DD$1259</v>
      </c>
      <c r="DB1" t="str">
        <f>ADDRESS(ROWS(CZ3:CZ1261),COLUMN(CZ2))</f>
        <v>$CZ$1259</v>
      </c>
      <c r="DC1" s="14" t="s">
        <v>66</v>
      </c>
      <c r="DH1" t="str">
        <f>ADDRESS(3,COLUMN(DH2))</f>
        <v>$DH$3</v>
      </c>
      <c r="DI1" t="str">
        <f>ADDRESS(ROWS(DH3:DH1261),COLUMN(DL2))</f>
        <v>$DL$1259</v>
      </c>
      <c r="DJ1" t="str">
        <f>ADDRESS(ROWS(DH3:DH1261),COLUMN(DH2))</f>
        <v>$DH$1259</v>
      </c>
      <c r="DK1" s="14" t="s">
        <v>319</v>
      </c>
      <c r="DP1" t="str">
        <f>ADDRESS(3,COLUMN(DP2))</f>
        <v>$DP$3</v>
      </c>
      <c r="DQ1" t="str">
        <f>ADDRESS(ROWS(DP3:DP1261),COLUMN(DT2))</f>
        <v>$DT$1259</v>
      </c>
      <c r="DR1" t="str">
        <f>ADDRESS(ROWS(DP3:DP1261),COLUMN(DP2))</f>
        <v>$DP$1259</v>
      </c>
      <c r="DS1" s="14" t="s">
        <v>718</v>
      </c>
      <c r="DX1" t="str">
        <f>ADDRESS(3,COLUMN(DX2))</f>
        <v>$DX$3</v>
      </c>
      <c r="DY1" t="str">
        <f>ADDRESS(ROWS(DX3:DX1261),COLUMN(EB2))</f>
        <v>$EB$1259</v>
      </c>
      <c r="DZ1" t="str">
        <f>ADDRESS(ROWS(DX3:DX1261),COLUMN(DX2))</f>
        <v>$DX$1259</v>
      </c>
      <c r="EA1" s="14" t="s">
        <v>678</v>
      </c>
      <c r="EF1" t="str">
        <f>ADDRESS(3,COLUMN(EF2))</f>
        <v>$EF$3</v>
      </c>
      <c r="EG1" t="str">
        <f>ADDRESS(ROWS(EF3:EF1261),COLUMN(EJ2))</f>
        <v>$EJ$1259</v>
      </c>
      <c r="EH1" t="str">
        <f>ADDRESS(ROWS(EF3:EF1261),COLUMN(EF2))</f>
        <v>$EF$1259</v>
      </c>
      <c r="EI1" s="14" t="s">
        <v>1574</v>
      </c>
      <c r="EO1" s="284" t="s">
        <v>82</v>
      </c>
      <c r="EP1" s="284"/>
      <c r="EQ1" s="284"/>
      <c r="ER1" s="284"/>
      <c r="ES1" s="284"/>
      <c r="ET1" s="284"/>
      <c r="EU1" s="284"/>
      <c r="EV1" s="284"/>
      <c r="EW1" s="284"/>
      <c r="EX1" s="284"/>
      <c r="EY1" s="284"/>
      <c r="EZ1" s="284"/>
      <c r="FA1" s="284"/>
      <c r="FB1" s="284"/>
      <c r="FC1" s="284"/>
      <c r="FD1" s="284"/>
      <c r="FE1" s="284"/>
      <c r="FF1" s="284"/>
      <c r="FG1" s="284"/>
    </row>
    <row r="2" spans="1:170">
      <c r="A2" t="s">
        <v>47</v>
      </c>
      <c r="B2" t="s">
        <v>46</v>
      </c>
      <c r="C2" t="s">
        <v>48</v>
      </c>
      <c r="D2">
        <f>90/360</f>
        <v>0.25</v>
      </c>
      <c r="E2" t="s">
        <v>43</v>
      </c>
      <c r="F2" t="str">
        <f>F4&amp;" Week HPR"</f>
        <v>965 Week HPR</v>
      </c>
      <c r="H2" t="s">
        <v>38</v>
      </c>
      <c r="I2" t="s">
        <v>39</v>
      </c>
      <c r="J2" t="s">
        <v>40</v>
      </c>
      <c r="K2" s="15" t="s">
        <v>41</v>
      </c>
      <c r="L2" t="s">
        <v>43</v>
      </c>
      <c r="M2" t="str">
        <f>M4&amp;" Day HPR"</f>
        <v>1258 Day HPR</v>
      </c>
      <c r="N2" s="15" t="s">
        <v>42</v>
      </c>
      <c r="P2" t="s">
        <v>38</v>
      </c>
      <c r="Q2" t="s">
        <v>39</v>
      </c>
      <c r="R2" t="s">
        <v>40</v>
      </c>
      <c r="S2" t="s">
        <v>41</v>
      </c>
      <c r="T2" t="s">
        <v>43</v>
      </c>
      <c r="U2" t="str">
        <f>U4&amp;" Day HPR"</f>
        <v>1258 Day HPR</v>
      </c>
      <c r="V2" t="s">
        <v>42</v>
      </c>
      <c r="X2" s="18" t="s">
        <v>38</v>
      </c>
      <c r="Y2" s="18" t="s">
        <v>39</v>
      </c>
      <c r="Z2" s="18" t="s">
        <v>40</v>
      </c>
      <c r="AA2" s="18" t="s">
        <v>41</v>
      </c>
      <c r="AB2" s="18" t="s">
        <v>43</v>
      </c>
      <c r="AC2" t="str">
        <f>AC4&amp;" Day HPR"</f>
        <v>1258 Day HPR</v>
      </c>
      <c r="AD2" t="s">
        <v>42</v>
      </c>
      <c r="AF2" s="18" t="s">
        <v>38</v>
      </c>
      <c r="AG2" s="18" t="s">
        <v>39</v>
      </c>
      <c r="AH2" s="18" t="s">
        <v>40</v>
      </c>
      <c r="AI2" s="18" t="s">
        <v>41</v>
      </c>
      <c r="AJ2" s="18" t="s">
        <v>43</v>
      </c>
      <c r="AK2" t="str">
        <f>AK4&amp;" Day HPR"</f>
        <v>1258 Day HPR</v>
      </c>
      <c r="AL2" t="s">
        <v>42</v>
      </c>
      <c r="AN2" s="18" t="s">
        <v>38</v>
      </c>
      <c r="AO2" s="18" t="s">
        <v>39</v>
      </c>
      <c r="AP2" s="18" t="s">
        <v>40</v>
      </c>
      <c r="AQ2" s="18" t="s">
        <v>41</v>
      </c>
      <c r="AR2" s="18" t="s">
        <v>43</v>
      </c>
      <c r="AS2" t="str">
        <f>AS4&amp;" Day HPR"</f>
        <v>1257 Day HPR</v>
      </c>
      <c r="AT2" t="s">
        <v>42</v>
      </c>
      <c r="AV2" t="s">
        <v>38</v>
      </c>
      <c r="AW2" t="s">
        <v>39</v>
      </c>
      <c r="AX2" t="s">
        <v>40</v>
      </c>
      <c r="AY2" t="s">
        <v>41</v>
      </c>
      <c r="AZ2" t="s">
        <v>43</v>
      </c>
      <c r="BA2" t="str">
        <f>BA4&amp;" Day HPR"</f>
        <v>1258 Day HPR</v>
      </c>
      <c r="BB2" t="s">
        <v>42</v>
      </c>
      <c r="BD2" t="s">
        <v>38</v>
      </c>
      <c r="BE2" t="s">
        <v>39</v>
      </c>
      <c r="BF2" t="s">
        <v>40</v>
      </c>
      <c r="BG2" t="s">
        <v>41</v>
      </c>
      <c r="BH2" t="s">
        <v>43</v>
      </c>
      <c r="BI2" t="str">
        <f>BI4&amp;" Day HPR"</f>
        <v>1258 Day HPR</v>
      </c>
      <c r="BJ2" t="s">
        <v>42</v>
      </c>
      <c r="BL2" t="s">
        <v>38</v>
      </c>
      <c r="BM2" t="s">
        <v>39</v>
      </c>
      <c r="BN2" t="s">
        <v>40</v>
      </c>
      <c r="BO2" t="s">
        <v>41</v>
      </c>
      <c r="BP2" t="s">
        <v>43</v>
      </c>
      <c r="BQ2" t="str">
        <f>BQ4&amp;" Day HPR"</f>
        <v>1258 Day HPR</v>
      </c>
      <c r="BR2" t="s">
        <v>42</v>
      </c>
      <c r="BT2" t="s">
        <v>38</v>
      </c>
      <c r="BU2" t="s">
        <v>39</v>
      </c>
      <c r="BV2" t="s">
        <v>40</v>
      </c>
      <c r="BW2" t="s">
        <v>41</v>
      </c>
      <c r="BX2" t="s">
        <v>43</v>
      </c>
      <c r="BY2" t="str">
        <f>BY4&amp;" Day HPR"</f>
        <v>985 Day HPR</v>
      </c>
      <c r="BZ2" t="s">
        <v>42</v>
      </c>
      <c r="CB2" t="s">
        <v>38</v>
      </c>
      <c r="CC2" t="s">
        <v>39</v>
      </c>
      <c r="CD2" t="s">
        <v>40</v>
      </c>
      <c r="CE2" t="s">
        <v>41</v>
      </c>
      <c r="CF2" t="s">
        <v>43</v>
      </c>
      <c r="CG2" t="str">
        <f>CG4&amp;" Day HPR"</f>
        <v>1258 Day HPR</v>
      </c>
      <c r="CH2" t="s">
        <v>42</v>
      </c>
      <c r="CJ2" t="s">
        <v>38</v>
      </c>
      <c r="CK2" t="s">
        <v>39</v>
      </c>
      <c r="CL2" t="s">
        <v>40</v>
      </c>
      <c r="CM2" t="s">
        <v>41</v>
      </c>
      <c r="CN2" t="s">
        <v>43</v>
      </c>
      <c r="CO2" t="str">
        <f>CO4&amp;" Day HPR"</f>
        <v>1258 Day HPR</v>
      </c>
      <c r="CP2" t="s">
        <v>42</v>
      </c>
      <c r="CR2" t="s">
        <v>38</v>
      </c>
      <c r="CS2" t="s">
        <v>39</v>
      </c>
      <c r="CT2" t="s">
        <v>40</v>
      </c>
      <c r="CU2" t="s">
        <v>41</v>
      </c>
      <c r="CV2" t="s">
        <v>43</v>
      </c>
      <c r="CW2" t="str">
        <f>CW4&amp;" Day HPR"</f>
        <v>1258 Day HPR</v>
      </c>
      <c r="CX2" t="s">
        <v>42</v>
      </c>
      <c r="CZ2" t="s">
        <v>38</v>
      </c>
      <c r="DA2" t="s">
        <v>39</v>
      </c>
      <c r="DB2" t="s">
        <v>40</v>
      </c>
      <c r="DC2" t="s">
        <v>41</v>
      </c>
      <c r="DD2" t="s">
        <v>43</v>
      </c>
      <c r="DE2" t="str">
        <f>DE4&amp;" Day HPR"</f>
        <v>1258 Day HPR</v>
      </c>
      <c r="DF2" t="s">
        <v>42</v>
      </c>
      <c r="DH2" s="18" t="s">
        <v>38</v>
      </c>
      <c r="DI2" s="18" t="s">
        <v>39</v>
      </c>
      <c r="DJ2" s="18" t="s">
        <v>40</v>
      </c>
      <c r="DK2" s="18" t="s">
        <v>41</v>
      </c>
      <c r="DL2" s="18" t="s">
        <v>43</v>
      </c>
      <c r="DM2" t="str">
        <f>DM4&amp;" Day HPR"</f>
        <v>1258 Day HPR</v>
      </c>
      <c r="DN2" t="s">
        <v>42</v>
      </c>
      <c r="DP2" t="s">
        <v>38</v>
      </c>
      <c r="DQ2" t="s">
        <v>39</v>
      </c>
      <c r="DR2" t="s">
        <v>40</v>
      </c>
      <c r="DS2" t="s">
        <v>41</v>
      </c>
      <c r="DT2" t="s">
        <v>43</v>
      </c>
      <c r="DU2" t="str">
        <f>DU4&amp;" Day HPR"</f>
        <v>729 Day HPR</v>
      </c>
      <c r="DV2" t="s">
        <v>42</v>
      </c>
      <c r="DX2" t="s">
        <v>38</v>
      </c>
      <c r="DY2" t="s">
        <v>39</v>
      </c>
      <c r="DZ2" t="s">
        <v>40</v>
      </c>
      <c r="EA2" t="s">
        <v>41</v>
      </c>
      <c r="EB2" t="s">
        <v>43</v>
      </c>
      <c r="EC2" t="str">
        <f>EC4&amp;" Day HPR"</f>
        <v>1258 Day HPR</v>
      </c>
      <c r="ED2" t="s">
        <v>42</v>
      </c>
      <c r="EF2" t="s">
        <v>38</v>
      </c>
      <c r="EG2" t="s">
        <v>39</v>
      </c>
      <c r="EH2" t="s">
        <v>40</v>
      </c>
      <c r="EI2" t="s">
        <v>41</v>
      </c>
      <c r="EJ2" t="s">
        <v>43</v>
      </c>
      <c r="EK2" t="str">
        <f>EK4&amp;" Day HPR"</f>
        <v>1257 Day HPR</v>
      </c>
      <c r="EL2" t="s">
        <v>42</v>
      </c>
      <c r="EP2" t="s">
        <v>73</v>
      </c>
      <c r="EQ2" t="s">
        <v>96</v>
      </c>
      <c r="ER2" t="s">
        <v>97</v>
      </c>
      <c r="ES2" s="14" t="s">
        <v>51</v>
      </c>
      <c r="ET2" t="s">
        <v>75</v>
      </c>
      <c r="EU2" t="s">
        <v>74</v>
      </c>
      <c r="EV2" t="s">
        <v>1625</v>
      </c>
      <c r="EW2" t="s">
        <v>78</v>
      </c>
      <c r="EX2" t="s">
        <v>52</v>
      </c>
      <c r="EY2" t="s">
        <v>76</v>
      </c>
      <c r="EZ2" t="s">
        <v>44</v>
      </c>
      <c r="FA2" t="s">
        <v>81</v>
      </c>
      <c r="FB2" t="s">
        <v>45</v>
      </c>
      <c r="FC2" t="s">
        <v>77</v>
      </c>
      <c r="FD2" t="s">
        <v>142</v>
      </c>
      <c r="FE2" t="s">
        <v>143</v>
      </c>
      <c r="FF2" t="s">
        <v>1604</v>
      </c>
      <c r="FG2" t="s">
        <v>1605</v>
      </c>
    </row>
    <row r="3" spans="1:170">
      <c r="A3" s="10">
        <v>42629</v>
      </c>
      <c r="B3" s="11">
        <v>0.28000000000000003</v>
      </c>
      <c r="C3">
        <f t="shared" ref="C3:C34" si="0">B3/100</f>
        <v>2.8000000000000004E-3</v>
      </c>
      <c r="D3" s="13">
        <f t="shared" ref="D3:D66" si="1">1/((1-($D$2*C3)))^(1/12)-1</f>
        <v>5.8355462146497672E-5</v>
      </c>
      <c r="E3" s="13">
        <f t="shared" ref="E3:E34" si="2">1+(D3)</f>
        <v>1.0000583554621465</v>
      </c>
      <c r="F3">
        <f>PRODUCT(E3:E967)</f>
        <v>1.4976825440427028</v>
      </c>
      <c r="H3" s="10">
        <v>42629</v>
      </c>
      <c r="I3">
        <v>22400</v>
      </c>
      <c r="J3">
        <v>82.809997999999993</v>
      </c>
      <c r="K3" s="15">
        <f t="shared" ref="K3:K34" si="3">(J3/J4)-1</f>
        <v>7.5434479244809172E-3</v>
      </c>
      <c r="L3">
        <f t="shared" ref="L3:L34" si="4">1+K3</f>
        <v>1.0075434479244809</v>
      </c>
      <c r="M3">
        <f>PRODUCT(L3:L1260)</f>
        <v>1.3503705055723059</v>
      </c>
      <c r="N3" s="15">
        <f t="shared" ref="N3:N34" si="5">((1+K3)^365)-1</f>
        <v>14.533912169162697</v>
      </c>
      <c r="P3" s="10">
        <v>42629</v>
      </c>
      <c r="Q3">
        <v>292600</v>
      </c>
      <c r="R3">
        <v>51.07</v>
      </c>
      <c r="S3">
        <f>(R3/R4)-1</f>
        <v>-3.5121951219512226E-3</v>
      </c>
      <c r="T3">
        <f t="shared" ref="T3:T34" si="6">1+S3</f>
        <v>0.99648780487804878</v>
      </c>
      <c r="U3">
        <f>PRODUCT(T3:T1260)</f>
        <v>1.929084700870048</v>
      </c>
      <c r="V3" s="15">
        <f>((1+S3)^365)-1</f>
        <v>-0.72313014922892727</v>
      </c>
      <c r="X3" s="10">
        <v>42629</v>
      </c>
      <c r="Y3">
        <v>141400</v>
      </c>
      <c r="Z3">
        <v>42.869999</v>
      </c>
      <c r="AA3">
        <f>(Z3/Z4)-1</f>
        <v>-4.4124940916745459E-3</v>
      </c>
      <c r="AB3">
        <f t="shared" ref="AB3:AB66" si="7">1+AA3</f>
        <v>0.99558750590832545</v>
      </c>
      <c r="AC3">
        <f>PRODUCT(AB3:AB1260)</f>
        <v>1.960761488978624</v>
      </c>
      <c r="AD3" s="15">
        <f>((1+AA3)^365)-1</f>
        <v>-0.80093504983449992</v>
      </c>
      <c r="AF3" s="10">
        <v>42629</v>
      </c>
      <c r="AG3">
        <v>154900</v>
      </c>
      <c r="AH3">
        <v>56.459999000000003</v>
      </c>
      <c r="AI3">
        <f>(AH3/AH4)-1</f>
        <v>-2.6497438147015107E-3</v>
      </c>
      <c r="AJ3">
        <f>1+AI3</f>
        <v>0.99735025618529849</v>
      </c>
      <c r="AK3">
        <f>PRODUCT(AJ3:AJ1260)</f>
        <v>1.8932927003069144</v>
      </c>
      <c r="AL3" s="15">
        <f>((1+AI3)^365)-1</f>
        <v>-0.62032517597525794</v>
      </c>
      <c r="AN3" s="10">
        <v>42629</v>
      </c>
      <c r="AO3">
        <v>7316500</v>
      </c>
      <c r="AP3">
        <v>36.330002</v>
      </c>
      <c r="AQ3">
        <f>(AP3/AP4)-1</f>
        <v>-1.2234829043904938E-2</v>
      </c>
      <c r="AR3">
        <f t="shared" ref="AR3:AR66" si="8">1+AQ3</f>
        <v>0.98776517095609506</v>
      </c>
      <c r="AS3">
        <f>PRODUCT(AR3:AR1259)</f>
        <v>1.3853820805775958</v>
      </c>
      <c r="AT3" s="15">
        <f>((1+AQ3)^365)-1</f>
        <v>-0.98881583238715542</v>
      </c>
      <c r="AV3" s="10">
        <v>42629</v>
      </c>
      <c r="AW3">
        <v>18351700</v>
      </c>
      <c r="AX3">
        <v>36.799999</v>
      </c>
      <c r="AY3">
        <f>(AX3/AX4)-1</f>
        <v>-6.7476385087081869E-3</v>
      </c>
      <c r="AZ3">
        <f>1+AY3</f>
        <v>0.99325236149129181</v>
      </c>
      <c r="BA3">
        <f>PRODUCT(AZ3:AZ1260)</f>
        <v>1.0313101568415441</v>
      </c>
      <c r="BB3" s="15">
        <f>((1+AY3)^365)-1</f>
        <v>-0.91551953577554901</v>
      </c>
      <c r="BD3" s="10">
        <v>42629</v>
      </c>
      <c r="BE3">
        <v>737900</v>
      </c>
      <c r="BF3">
        <v>71.25</v>
      </c>
      <c r="BG3">
        <f>(BF3/BF4)-1</f>
        <v>-3.6358829915849045E-3</v>
      </c>
      <c r="BH3">
        <f>1+BG3</f>
        <v>0.9963641170084151</v>
      </c>
      <c r="BI3">
        <f>PRODUCT(BH3:BH1260)</f>
        <v>1.9655850201731224</v>
      </c>
      <c r="BJ3" s="15">
        <f>((1+BG3)^365)-1</f>
        <v>-0.73539463221038492</v>
      </c>
      <c r="BL3" s="10">
        <v>42629</v>
      </c>
      <c r="BM3">
        <v>528200</v>
      </c>
      <c r="BN3">
        <v>112.610001</v>
      </c>
      <c r="BO3">
        <f>(BN3/BN4)-1</f>
        <v>2.6646828448284587E-4</v>
      </c>
      <c r="BP3">
        <f>1+BO3</f>
        <v>1.0002664682844828</v>
      </c>
      <c r="BQ3">
        <f>PRODUCT(BP3:BP1260)</f>
        <v>1.2131556336675098</v>
      </c>
      <c r="BR3" s="15">
        <f>((1+BO3)^365)-1</f>
        <v>0.10213363324013502</v>
      </c>
      <c r="BT3" s="10">
        <v>42629</v>
      </c>
      <c r="BU3">
        <v>123300</v>
      </c>
      <c r="BV3">
        <v>49.41</v>
      </c>
      <c r="BW3">
        <f>(BV3/BV4)-1</f>
        <v>8.1022890034887496E-4</v>
      </c>
      <c r="BX3">
        <f>1+BW3</f>
        <v>1.0008102289003489</v>
      </c>
      <c r="BY3">
        <f>PRODUCT(BX3:BX985)</f>
        <v>1.0007783831869235</v>
      </c>
      <c r="BZ3" s="15">
        <f>((1+BW3)^365)-1</f>
        <v>0.34395103261040538</v>
      </c>
      <c r="CB3" s="10">
        <v>42629</v>
      </c>
      <c r="CC3">
        <v>1646400</v>
      </c>
      <c r="CD3">
        <v>115.349998</v>
      </c>
      <c r="CE3">
        <f>(CD3/CD4)-1</f>
        <v>-2.8527143845090697E-3</v>
      </c>
      <c r="CF3">
        <f>1+CE3</f>
        <v>0.99714728561549093</v>
      </c>
      <c r="CG3">
        <f>PRODUCT(CF3:CF1260)</f>
        <v>1.3180377045173812</v>
      </c>
      <c r="CH3" s="15">
        <f>((1+CE3)^365)-1</f>
        <v>-0.64750849706449398</v>
      </c>
      <c r="CJ3" s="10">
        <v>42629</v>
      </c>
      <c r="CK3">
        <v>1595100</v>
      </c>
      <c r="CL3">
        <v>88.830001999999993</v>
      </c>
      <c r="CM3">
        <f>(CL3/CL4)-1</f>
        <v>2.2524490992559265E-4</v>
      </c>
      <c r="CN3">
        <f>1+CM3</f>
        <v>1.0002252449099256</v>
      </c>
      <c r="CO3">
        <f>PRODUCT(CN3:CN1260)</f>
        <v>1.2885117970483309</v>
      </c>
      <c r="CP3" s="15">
        <f>((1+CM3)^365)-1</f>
        <v>8.5678496915470692E-2</v>
      </c>
      <c r="CR3" s="10">
        <v>42629</v>
      </c>
      <c r="CS3">
        <v>15100</v>
      </c>
      <c r="CT3">
        <v>61.150002000000001</v>
      </c>
      <c r="CU3">
        <f>(CT3/CT4)-1</f>
        <v>1.6360811520454988E-4</v>
      </c>
      <c r="CV3">
        <f>1+CU3</f>
        <v>1.0001636081152045</v>
      </c>
      <c r="CW3">
        <f>PRODUCT(CV3:CV1260)</f>
        <v>1.0719986340125776</v>
      </c>
      <c r="CX3" s="15">
        <f>((1+CU3)^365)-1</f>
        <v>6.1530863913034972E-2</v>
      </c>
      <c r="CZ3" s="10">
        <v>42629</v>
      </c>
      <c r="DA3">
        <v>192800</v>
      </c>
      <c r="DB3">
        <v>54.650002000000001</v>
      </c>
      <c r="DC3">
        <f>(DB3/DB4)-1</f>
        <v>-9.0661828081166629E-3</v>
      </c>
      <c r="DD3">
        <f>1+DC3</f>
        <v>0.99093381719188334</v>
      </c>
      <c r="DE3">
        <f>PRODUCT(DD3:DD1260)</f>
        <v>1.4834494147161195</v>
      </c>
      <c r="DF3" s="15">
        <f>((1+DC3)^365)-1</f>
        <v>-0.96400044572987831</v>
      </c>
      <c r="DH3" s="10">
        <v>42629</v>
      </c>
      <c r="DI3">
        <v>446300</v>
      </c>
      <c r="DJ3">
        <v>42.040000999999997</v>
      </c>
      <c r="DK3">
        <f>(DJ3/DJ4)-1</f>
        <v>4.7598762494027724E-4</v>
      </c>
      <c r="DL3">
        <f>1+DK3</f>
        <v>1.0004759876249403</v>
      </c>
      <c r="DM3">
        <f>PRODUCT(DL3:DL1260)</f>
        <v>1.8018094126281421</v>
      </c>
      <c r="DN3" s="15">
        <f>((1+DK3)^365)-1</f>
        <v>0.18969164089848523</v>
      </c>
      <c r="DP3" s="10">
        <v>42629</v>
      </c>
      <c r="DQ3">
        <v>76900</v>
      </c>
      <c r="DR3">
        <v>18.879999000000002</v>
      </c>
      <c r="DS3">
        <f>(DR3/DR4)-1</f>
        <v>-7.1518724837963399E-3</v>
      </c>
      <c r="DT3">
        <f>1+DS3</f>
        <v>0.99284812751620366</v>
      </c>
      <c r="DU3">
        <f>PRODUCT(DT3:DT729)</f>
        <v>0.80607379196087947</v>
      </c>
      <c r="DV3" s="15">
        <f>((1+DS3)^365)-1</f>
        <v>-0.92718351794578313</v>
      </c>
      <c r="DX3" s="10">
        <v>42629</v>
      </c>
      <c r="DY3">
        <v>3870200</v>
      </c>
      <c r="DZ3">
        <v>12.64</v>
      </c>
      <c r="EA3">
        <f>(DZ3/DZ4)-1</f>
        <v>-2.3677979479084232E-3</v>
      </c>
      <c r="EB3">
        <f>1+EA3</f>
        <v>0.99763220205209158</v>
      </c>
      <c r="EC3">
        <f>PRODUCT(EB3:EB729)</f>
        <v>0.96268088347296643</v>
      </c>
      <c r="ED3" s="15">
        <f>((1+EA3)^365)-1</f>
        <v>-0.57906255760752123</v>
      </c>
      <c r="EF3" s="10">
        <v>42628</v>
      </c>
      <c r="EG3">
        <v>160700</v>
      </c>
      <c r="EH3">
        <v>101.389999</v>
      </c>
      <c r="EI3">
        <f>(EH3/EH4)-1</f>
        <v>2.9595500891921311E-4</v>
      </c>
      <c r="EJ3">
        <f>1+EI3</f>
        <v>1.0002959550089192</v>
      </c>
      <c r="EK3">
        <f>PRODUCT(EJ3:EJ729)</f>
        <v>1.0277284149738501</v>
      </c>
      <c r="EL3" s="15">
        <f>((1+EI3)^365)-1</f>
        <v>0.11405620811430084</v>
      </c>
      <c r="EN3" s="16"/>
      <c r="EO3" s="65" t="s">
        <v>1603</v>
      </c>
      <c r="EP3" s="65">
        <v>1</v>
      </c>
      <c r="EQ3" s="65">
        <v>2</v>
      </c>
      <c r="ER3" s="65">
        <v>3</v>
      </c>
      <c r="ES3" s="190">
        <v>4</v>
      </c>
      <c r="ET3" s="190">
        <v>5</v>
      </c>
      <c r="EU3" s="65">
        <v>6</v>
      </c>
      <c r="EV3" s="65">
        <v>7</v>
      </c>
      <c r="EW3" s="65">
        <v>8</v>
      </c>
      <c r="EX3" s="65">
        <v>9</v>
      </c>
      <c r="EY3" s="65">
        <v>10</v>
      </c>
      <c r="EZ3" s="65">
        <v>11</v>
      </c>
      <c r="FA3" s="65">
        <v>12</v>
      </c>
      <c r="FB3" s="65">
        <v>13</v>
      </c>
      <c r="FC3" s="65">
        <v>14</v>
      </c>
      <c r="FD3" s="211">
        <v>15</v>
      </c>
      <c r="FE3" s="211">
        <v>16</v>
      </c>
      <c r="FF3" s="65">
        <v>17</v>
      </c>
      <c r="FG3" s="65">
        <v>18</v>
      </c>
      <c r="FL3" s="163" t="s">
        <v>826</v>
      </c>
    </row>
    <row r="4" spans="1:170">
      <c r="A4" s="10">
        <v>42628</v>
      </c>
      <c r="B4" s="11">
        <v>0.27</v>
      </c>
      <c r="C4">
        <f t="shared" si="0"/>
        <v>2.7000000000000001E-3</v>
      </c>
      <c r="D4" s="12">
        <f t="shared" si="1"/>
        <v>5.6270576051842269E-5</v>
      </c>
      <c r="E4" s="13">
        <f t="shared" si="2"/>
        <v>1.0000562705760518</v>
      </c>
      <c r="F4">
        <f>COUNT(E3:E967)</f>
        <v>965</v>
      </c>
      <c r="H4" s="10">
        <v>42628</v>
      </c>
      <c r="I4">
        <v>240400</v>
      </c>
      <c r="J4">
        <v>82.190002000000007</v>
      </c>
      <c r="K4" s="15">
        <f t="shared" si="3"/>
        <v>-3.7575515151514471E-3</v>
      </c>
      <c r="L4">
        <f t="shared" si="4"/>
        <v>0.99624244848484855</v>
      </c>
      <c r="M4">
        <f>COUNT(K:K)</f>
        <v>1258</v>
      </c>
      <c r="N4" s="15">
        <f t="shared" si="5"/>
        <v>-0.74693009622787088</v>
      </c>
      <c r="P4" s="10">
        <v>42628</v>
      </c>
      <c r="Q4">
        <v>370500</v>
      </c>
      <c r="R4">
        <v>51.25</v>
      </c>
      <c r="S4">
        <f t="shared" ref="S4:S67" si="9">(R4/R5)-1</f>
        <v>9.8522167487684609E-3</v>
      </c>
      <c r="T4">
        <f t="shared" si="6"/>
        <v>1.0098522167487685</v>
      </c>
      <c r="U4">
        <f>COUNT(S:S)</f>
        <v>1258</v>
      </c>
      <c r="V4" s="15">
        <f t="shared" ref="V4:V67" si="10">((1+S4)^365)-1</f>
        <v>34.818339374365799</v>
      </c>
      <c r="X4" s="10">
        <v>42628</v>
      </c>
      <c r="Y4">
        <v>175500</v>
      </c>
      <c r="Z4">
        <v>43.060001</v>
      </c>
      <c r="AA4">
        <f t="shared" ref="AA4:AA67" si="11">(Z4/Z5)-1</f>
        <v>9.8499533266873662E-3</v>
      </c>
      <c r="AB4">
        <f t="shared" si="7"/>
        <v>1.0098499533266874</v>
      </c>
      <c r="AC4">
        <f>COUNT(AA:AA)</f>
        <v>1258</v>
      </c>
      <c r="AD4" s="15">
        <f t="shared" ref="AD4:AD67" si="12">((1+AA4)^365)-1</f>
        <v>34.789048732447043</v>
      </c>
      <c r="AF4" s="10">
        <v>42628</v>
      </c>
      <c r="AG4">
        <v>347500</v>
      </c>
      <c r="AH4">
        <v>56.610000999999997</v>
      </c>
      <c r="AI4">
        <f t="shared" ref="AI4:AI67" si="13">(AH4/AH5)-1</f>
        <v>1.0531970724741102E-2</v>
      </c>
      <c r="AJ4">
        <f t="shared" ref="AJ4:AJ67" si="14">1+AI4</f>
        <v>1.0105319707247411</v>
      </c>
      <c r="AK4">
        <f>COUNT(AI:AI)</f>
        <v>1258</v>
      </c>
      <c r="AL4" s="15">
        <f t="shared" ref="AL4:AL67" si="15">((1+AI4)^365)-1</f>
        <v>44.790058154080334</v>
      </c>
      <c r="AN4" s="10">
        <v>42628</v>
      </c>
      <c r="AO4">
        <v>9381500</v>
      </c>
      <c r="AP4">
        <v>36.779998999999997</v>
      </c>
      <c r="AQ4">
        <f t="shared" ref="AQ4:AQ67" si="16">(AP4/AP5)-1</f>
        <v>8.7767418753903481E-3</v>
      </c>
      <c r="AR4">
        <f t="shared" si="8"/>
        <v>1.0087767418753903</v>
      </c>
      <c r="AS4">
        <f>COUNT(AQ:AQ)</f>
        <v>1257</v>
      </c>
      <c r="AT4" s="15">
        <f t="shared" ref="AT4:AT67" si="17">((1+AQ4)^365)-1</f>
        <v>23.277119197725661</v>
      </c>
      <c r="AV4" s="10">
        <v>42628</v>
      </c>
      <c r="AW4">
        <v>15309100</v>
      </c>
      <c r="AX4">
        <v>37.049999</v>
      </c>
      <c r="AY4">
        <f t="shared" ref="AY4:AY67" si="18">(AX4/AX5)-1</f>
        <v>1.5903427038567841E-2</v>
      </c>
      <c r="AZ4">
        <f t="shared" ref="AZ4:AZ67" si="19">1+AY4</f>
        <v>1.0159034270385678</v>
      </c>
      <c r="BA4">
        <f>COUNT(AY:AY)</f>
        <v>1258</v>
      </c>
      <c r="BB4" s="15">
        <f t="shared" ref="BB4:BB67" si="20">((1+AY4)^365)-1</f>
        <v>316.05547753820792</v>
      </c>
      <c r="BD4" s="10">
        <v>42628</v>
      </c>
      <c r="BE4">
        <v>730700</v>
      </c>
      <c r="BF4">
        <v>71.510002</v>
      </c>
      <c r="BG4">
        <f t="shared" ref="BG4:BG67" si="21">(BF4/BF5)-1</f>
        <v>9.6004515148822023E-3</v>
      </c>
      <c r="BH4">
        <f t="shared" ref="BH4:BH67" si="22">1+BG4</f>
        <v>1.0096004515148822</v>
      </c>
      <c r="BI4">
        <f>COUNT(BG:BG)</f>
        <v>1258</v>
      </c>
      <c r="BJ4" s="15">
        <f t="shared" ref="BJ4:BJ67" si="23">((1+BG4)^365)-1</f>
        <v>31.702479790096476</v>
      </c>
      <c r="BL4" s="10">
        <v>42628</v>
      </c>
      <c r="BM4">
        <v>419100</v>
      </c>
      <c r="BN4">
        <v>112.58000199999999</v>
      </c>
      <c r="BO4">
        <f t="shared" ref="BO4:BO67" si="24">(BN4/BN5)-1</f>
        <v>0</v>
      </c>
      <c r="BP4">
        <f t="shared" ref="BP4:BP67" si="25">1+BO4</f>
        <v>1</v>
      </c>
      <c r="BQ4">
        <f>COUNT(BO:BO)</f>
        <v>1258</v>
      </c>
      <c r="BR4" s="15">
        <f t="shared" ref="BR4:BR67" si="26">((1+BO4)^365)-1</f>
        <v>0</v>
      </c>
      <c r="BT4" s="10">
        <v>42628</v>
      </c>
      <c r="BU4">
        <v>159300</v>
      </c>
      <c r="BV4">
        <v>49.369999</v>
      </c>
      <c r="BW4">
        <f t="shared" ref="BW4:BW67" si="27">(BV4/BV5)-1</f>
        <v>1.2167511414165055E-3</v>
      </c>
      <c r="BX4">
        <f t="shared" ref="BX4:BX67" si="28">1+BW4</f>
        <v>1.0012167511414165</v>
      </c>
      <c r="BY4">
        <f>COUNT(BW:BW)</f>
        <v>985</v>
      </c>
      <c r="BZ4" s="15">
        <f t="shared" ref="BZ4:BZ67" si="29">((1+BW4)^365)-1</f>
        <v>0.55868761908099107</v>
      </c>
      <c r="CB4" s="10">
        <v>42628</v>
      </c>
      <c r="CC4">
        <v>2640900</v>
      </c>
      <c r="CD4">
        <v>115.68</v>
      </c>
      <c r="CE4">
        <f t="shared" ref="CE4:CE67" si="30">(CD4/CD5)-1</f>
        <v>4.1666928168411221E-3</v>
      </c>
      <c r="CF4">
        <f t="shared" ref="CF4:CF67" si="31">1+CE4</f>
        <v>1.0041666928168411</v>
      </c>
      <c r="CG4">
        <f>COUNT(CE:CE)</f>
        <v>1258</v>
      </c>
      <c r="CH4" s="15">
        <f t="shared" ref="CH4:CH67" si="32">((1+CE4)^365)-1</f>
        <v>3.5616445683931577</v>
      </c>
      <c r="CJ4" s="10">
        <v>42628</v>
      </c>
      <c r="CK4">
        <v>1141200</v>
      </c>
      <c r="CL4">
        <v>88.809997999999993</v>
      </c>
      <c r="CM4">
        <f t="shared" ref="CM4:CM67" si="33">(CL4/CL5)-1</f>
        <v>9.0155524958102085E-4</v>
      </c>
      <c r="CN4">
        <f t="shared" ref="CN4:CN67" si="34">1+CM4</f>
        <v>1.000901555249581</v>
      </c>
      <c r="CO4">
        <f>COUNT(CM:CM)</f>
        <v>1258</v>
      </c>
      <c r="CP4" s="15">
        <f t="shared" ref="CP4:CP67" si="35">((1+CM4)^365)-1</f>
        <v>0.3894658863194651</v>
      </c>
      <c r="CR4" s="10">
        <v>42628</v>
      </c>
      <c r="CS4">
        <v>16100</v>
      </c>
      <c r="CT4">
        <v>61.139999000000003</v>
      </c>
      <c r="CU4">
        <f t="shared" ref="CU4:CU67" si="36">(CT4/CT5)-1</f>
        <v>1.6355308091697829E-4</v>
      </c>
      <c r="CV4">
        <f t="shared" ref="CV4:CV67" si="37">1+CU4</f>
        <v>1.000163553080917</v>
      </c>
      <c r="CW4">
        <f>COUNT(CU:CU)</f>
        <v>1258</v>
      </c>
      <c r="CX4" s="15">
        <f t="shared" ref="CX4:CX67" si="38">((1+CU4)^365)-1</f>
        <v>6.1509544097541724E-2</v>
      </c>
      <c r="CZ4" s="10">
        <v>42628</v>
      </c>
      <c r="DA4">
        <v>154300</v>
      </c>
      <c r="DB4">
        <v>55.150002000000001</v>
      </c>
      <c r="DC4">
        <f t="shared" ref="DC4:DC67" si="39">(DB4/DB5)-1</f>
        <v>7.4899522290847731E-3</v>
      </c>
      <c r="DD4">
        <f t="shared" ref="DD4:DD67" si="40">1+DC4</f>
        <v>1.0074899522290848</v>
      </c>
      <c r="DE4">
        <f>COUNT(DC:DC)</f>
        <v>1258</v>
      </c>
      <c r="DF4" s="15">
        <f t="shared" ref="DF4:DF67" si="41">((1+DC4)^365)-1</f>
        <v>14.235759486236129</v>
      </c>
      <c r="DH4" s="10">
        <v>42628</v>
      </c>
      <c r="DI4">
        <v>703600</v>
      </c>
      <c r="DJ4">
        <v>42.02</v>
      </c>
      <c r="DK4">
        <f t="shared" ref="DK4:DK67" si="42">(DJ4/DJ5)-1</f>
        <v>2.8639139444432971E-3</v>
      </c>
      <c r="DL4">
        <f t="shared" ref="DL4:DL67" si="43">1+DK4</f>
        <v>1.0028639139444433</v>
      </c>
      <c r="DM4">
        <f>COUNT(DK:DK)</f>
        <v>1258</v>
      </c>
      <c r="DN4" s="15">
        <f t="shared" ref="DN4:DN67" si="44">((1+DK4)^365)-1</f>
        <v>1.840086688890028</v>
      </c>
      <c r="DP4" s="10">
        <v>42628</v>
      </c>
      <c r="DQ4">
        <v>74900</v>
      </c>
      <c r="DR4">
        <v>19.015999000000001</v>
      </c>
      <c r="DS4">
        <f t="shared" ref="DS4:DS67" si="45">(DR4/DR5)-1</f>
        <v>1.0559593684448698E-2</v>
      </c>
      <c r="DT4">
        <f t="shared" ref="DT4:DT67" si="46">1+DS4</f>
        <v>1.0105595936844487</v>
      </c>
      <c r="DU4">
        <f>COUNT(DS:DS)</f>
        <v>729</v>
      </c>
      <c r="DV4" s="15">
        <f t="shared" ref="DV4:DV67" si="47">((1+DS4)^365)-1</f>
        <v>45.249199698286645</v>
      </c>
      <c r="DX4" s="10">
        <v>42628</v>
      </c>
      <c r="DY4">
        <v>7428000</v>
      </c>
      <c r="DZ4">
        <v>12.67</v>
      </c>
      <c r="EA4">
        <f t="shared" ref="EA4:EA67" si="48">(DZ4/DZ5)-1</f>
        <v>-5.494505494505475E-3</v>
      </c>
      <c r="EB4">
        <f t="shared" ref="EB4:EB67" si="49">1+EA4</f>
        <v>0.99450549450549453</v>
      </c>
      <c r="EC4">
        <f>COUNT(EA:EA)</f>
        <v>1258</v>
      </c>
      <c r="ED4" s="15">
        <f t="shared" ref="ED4:ED67" si="50">((1+EA4)^365)-1</f>
        <v>-0.86614850916880637</v>
      </c>
      <c r="EF4" s="10">
        <v>42627</v>
      </c>
      <c r="EG4">
        <v>245600</v>
      </c>
      <c r="EH4">
        <v>101.360001</v>
      </c>
      <c r="EI4">
        <f t="shared" ref="EI4:EI67" si="51">(EH4/EH5)-1</f>
        <v>-1.972381198630524E-4</v>
      </c>
      <c r="EJ4">
        <f t="shared" ref="EJ4:EJ67" si="52">1+EI4</f>
        <v>0.99980276188013695</v>
      </c>
      <c r="EK4">
        <f>COUNT(EI:EI)</f>
        <v>1257</v>
      </c>
      <c r="EL4" s="15">
        <f t="shared" ref="EL4:EL67" si="53">((1+EI4)^365)-1</f>
        <v>-6.9468187111598967E-2</v>
      </c>
      <c r="EO4" s="232">
        <f ca="1">1/COUNT(INDEX(INDIRECT((INDEX(Database!$A$1:$EL$2,1,MATCH(EP4,Database!$A$1:$EL$1,0)-3))):INDIRECT((INDEX(Database!$A$1:$EL$2,1,MATCH(EP4,Database!$A$1:$EL$1,0)-2))),MATCH(ET4,(INDIRECT((INDEX(Database!$A$1:$EL$2,1,MATCH(EP4,Database!$A$1:$EL$1,0)-3))):INDIRECT((INDEX(Database!$A$1:$EL$2,1,MATCH(EP4,Database!$A$1:$EL$1,0)-1)))),-1),4):(INDEX(INDIRECT((INDEX(Database!$A$1:$EL$2,1,MATCH(EP4,Database!$A$1:$EL$1,0)-3))):INDIRECT((INDEX(Database!$A$1:$EL$2,1,MATCH(EP4,Database!$A$1:$EL$1,0)-2))),MATCH(EU4,(INDIRECT((INDEX(Database!$A$1:$EL$2,1,MATCH(EP4,Database!$A$1:$EL$1,0)-3))):INDIRECT((INDEX(Database!$A$1:$EL$2,1,MATCH(EP4,Database!$A$1:$EL$1,0)-1)))),-1),4)))</f>
        <v>1.321003963011889E-3</v>
      </c>
      <c r="EP4" s="216" t="str">
        <f>PortfolioManagement!B3</f>
        <v>MINT</v>
      </c>
      <c r="EQ4" s="216" t="str">
        <f>PortfolioManagement!F3</f>
        <v>Cash</v>
      </c>
      <c r="ER4" s="216" t="str">
        <f>PortfolioManagement!G3</f>
        <v>Money Market Funds</v>
      </c>
      <c r="ES4" s="217" t="str">
        <f>Database!$ES$2</f>
        <v>3 YR</v>
      </c>
      <c r="ET4" s="218">
        <f>INDEX(Database!$A$1:'Database'!$EL$3,3,MATCH(EP4,Database!$A$1:'Database'!$EL$1,0)-3)</f>
        <v>42628</v>
      </c>
      <c r="EU4" s="206">
        <f>IF(ES4=Edits!$J$4,ET4-365,IF(ES4=Edits!$J$5,ET4-(3*365),IF(ES4=Edits!$J$6,ET4-(5*365))))</f>
        <v>41533</v>
      </c>
      <c r="EV4" s="219">
        <f ca="1">AVERAGE(INDEX(INDIRECT((INDEX(Database!$A$1:$EL$2,1,MATCH(EP4,Database!$A$1:$EL$1,0)-3))):INDIRECT((INDEX(Database!$A$1:$EL$2,1,MATCH(EP4,Database!$A$1:$EL$1,0)-2))),MATCH(ET4,(INDIRECT((INDEX(Database!$A$1:$EL$2,1,MATCH(EP4,Database!$A$1:$EL$1,0)-3))):INDIRECT((INDEX(Database!$A$1:$EL$2,1,MATCH(EP4,Database!$A$1:$EL$1,0)-1)))),-1),4):(INDEX(INDIRECT((INDEX(Database!$A$1:$EL$2,1,MATCH(EP4,Database!$A$1:$EL$1,0)-3))):INDIRECT((INDEX(Database!$A$1:$EL$2,1,MATCH(EP4,Database!$A$1:$EL$1,0)-2))),MATCH(EU4,(INDIRECT((INDEX(Database!$A$1:$EL$2,1,MATCH(EP4,Database!$A$1:$EL$1,0)-3))):INDIRECT((INDEX(Database!$A$1:$EL$2,1,MATCH(EP4,Database!$A$1:$EL$1,0)-1)))),-1),4)))</f>
        <v>3.9731241063086772E-5</v>
      </c>
      <c r="EW4" s="219">
        <f ca="1">((EV4+1)^365)-1</f>
        <v>1.4607273445825575E-2</v>
      </c>
      <c r="EX4" s="223">
        <f ca="1">PRODUCT(INDEX(INDIRECT((INDEX(Database!$A$1:$EL$2,1,MATCH(EP4,Database!$A$1:$EL$1,0)-3))):INDIRECT((INDEX(Database!$A$1:$EL$2,1,MATCH(EP4,Database!$A$1:$EL$1,0)-2))),MATCH(ET4,(INDIRECT((INDEX(Database!$A$1:$EL$2,1,MATCH(EP4,Database!$A$1:$EL$1,0)-3))):INDIRECT((INDEX(Database!$A$1:$EL$2,1,MATCH(EP4,Database!$A$1:$EL$1,0)-1)))),-1),5):(INDEX(INDIRECT((INDEX(Database!$A$1:$EL$2,1,MATCH(EP4,Database!$A$1:$EL$1,0)-3))):INDIRECT((INDEX(Database!$A$1:$EL$2,1,MATCH(EP4,Database!$A$1:$EL$1,0)-2))),MATCH(EU4,(INDIRECT((INDEX(Database!$A$1:$EL$2,1,MATCH(EP4,Database!$A$1:$EL$1,0)-3))):INDIRECT((INDEX(Database!$A$1:$EL$2,1,MATCH(EP4,Database!$A$1:$EL$1,0)-1)))),-1),5)))^EO4-1</f>
        <v>3.9675207225586817E-5</v>
      </c>
      <c r="EY4" s="219">
        <f ca="1">((EX4+1)^365)-1</f>
        <v>1.4586523378099514E-2</v>
      </c>
      <c r="EZ4" s="25">
        <f ca="1">_xlfn.STDEV.S((INDEX(INDIRECT((INDEX(Database!$A$1:$EL$2,1,MATCH(EP4,Database!$A$1:$EL$1,0)-3))):INDIRECT((INDEX(Database!$A$1:$EL$2,1,MATCH(EP4,Database!$A$1:$EL$1,0)-2))),MATCH(ET4,(INDIRECT((INDEX(Database!$A$1:$EL$2,1,MATCH(EP4,Database!$A$1:$EL$1,0)-3))):INDIRECT((INDEX(Database!$A$1:$EL$2,1,MATCH(EP4,Database!$A$1:$EL$1,0)-1)))),-1),4):(INDEX(INDIRECT((INDEX(Database!$A$1:$EL$2,1,MATCH(EP4,Database!$A$1:$EL$1,0)-3))):INDIRECT((INDEX(Database!$A$1:$EL$2,1,MATCH(EP4,Database!$A$1:$EL$1,0)-2))),MATCH(EU4,(INDIRECT((INDEX(Database!$A$1:$EL$2,1,MATCH(EP4,Database!$A$1:$EL$1,0)-3))):INDIRECT((INDEX(Database!$A$1:$EL$2,1,MATCH(EP4,Database!$A$1:$EL$1,0)-1)))),-1),4))))</f>
        <v>3.3499045689162817E-4</v>
      </c>
      <c r="FA4" s="219">
        <f ca="1">EZ4*(SQRT(250))</f>
        <v>5.2966641909899716E-3</v>
      </c>
      <c r="FB4" s="230">
        <f ca="1">ABS(EX4)/EZ4</f>
        <v>0.11843682830171497</v>
      </c>
      <c r="FC4" s="209">
        <f ca="1">ABS(EY4)/FA4</f>
        <v>2.7539075259693258</v>
      </c>
      <c r="FD4" s="209">
        <f ca="1">SKEW(INDEX(INDIRECT((INDEX(Database!$A$1:$EL$2,1,MATCH(EP4,Database!$A$1:$EL$1,0)-3))):INDIRECT((INDEX(Database!$A$1:$EL$2,1,MATCH(EP4,Database!$A$1:$EL$1,0)-2))),MATCH(ET4,(INDIRECT((INDEX(Database!$A$1:$EL$2,1,MATCH(EP4,Database!$A$1:$EL$1,0)-3))):INDIRECT((INDEX(Database!$A$1:$EL$2,1,MATCH(EP4,Database!$A$1:$EL$1,0)-1)))),-1),4):(INDEX(INDIRECT((INDEX(Database!$A$1:$EL$2,1,MATCH(EP4,Database!$A$1:$EL$1,0)-3))):INDIRECT((INDEX(Database!$A$1:$EL$2,1,MATCH(EP4,Database!$A$1:$EL$1,0)-2))),MATCH(EU4,(INDIRECT((INDEX(Database!$A$1:$EL$2,1,MATCH(EP4,Database!$A$1:$EL$1,0)-3))):INDIRECT((INDEX(Database!$A$1:$EL$2,1,MATCH(EP4,Database!$A$1:$EL$1,0)-1)))),-1),4)))</f>
        <v>-6.9761057967369491E-2</v>
      </c>
      <c r="FE4" s="209">
        <f ca="1">KURT(INDEX(INDIRECT((INDEX(Database!$A$1:$EL$2,1,MATCH(EP4,Database!$A$1:$EL$1,0)-3))):INDIRECT((INDEX(Database!$A$1:$EL$2,1,MATCH(EP4,Database!$A$1:$EL$1,0)-2))),MATCH(ET4,(INDIRECT((INDEX(Database!$A$1:$EL$2,1,MATCH(EP4,Database!$A$1:$EL$1,0)-3))):INDIRECT((INDEX(Database!$A$1:$EL$2,1,MATCH(EP4,Database!$A$1:$EL$1,0)-1)))),-1),4):(INDEX(INDIRECT((INDEX(Database!$A$1:$EL$2,1,MATCH(EP4,Database!$A$1:$EL$1,0)-3))):INDIRECT((INDEX(Database!$A$1:$EL$2,1,MATCH(EP4,Database!$A$1:$EL$1,0)-2))),MATCH(EU4,(INDIRECT((INDEX(Database!$A$1:$EL$2,1,MATCH(EP4,Database!$A$1:$EL$1,0)-3))):INDIRECT((INDEX(Database!$A$1:$EL$2,1,MATCH(EP4,Database!$A$1:$EL$1,0)-1)))),-1),4)))</f>
        <v>0.91365333602626908</v>
      </c>
      <c r="FF4" s="236">
        <v>1</v>
      </c>
      <c r="FG4" s="236">
        <v>10</v>
      </c>
      <c r="FJ4" s="163" t="s">
        <v>73</v>
      </c>
      <c r="FK4" s="163" t="s">
        <v>97</v>
      </c>
      <c r="FL4" t="s">
        <v>1621</v>
      </c>
      <c r="FM4" t="s">
        <v>1622</v>
      </c>
      <c r="FN4" t="s">
        <v>1623</v>
      </c>
    </row>
    <row r="5" spans="1:170">
      <c r="A5" s="10">
        <v>42627</v>
      </c>
      <c r="B5" s="11">
        <v>0.26</v>
      </c>
      <c r="C5">
        <f t="shared" si="0"/>
        <v>2.5999999999999999E-3</v>
      </c>
      <c r="D5" s="12">
        <f t="shared" si="1"/>
        <v>5.4185746459989304E-5</v>
      </c>
      <c r="E5" s="13">
        <f t="shared" si="2"/>
        <v>1.00005418574646</v>
      </c>
      <c r="H5" s="10">
        <v>42627</v>
      </c>
      <c r="I5">
        <v>42000</v>
      </c>
      <c r="J5">
        <v>82.5</v>
      </c>
      <c r="K5" s="15">
        <f t="shared" si="3"/>
        <v>1.0920518824388825E-3</v>
      </c>
      <c r="L5">
        <f t="shared" si="4"/>
        <v>1.0010920518824389</v>
      </c>
      <c r="N5" s="15">
        <f t="shared" si="5"/>
        <v>0.4894120578732768</v>
      </c>
      <c r="P5" s="10">
        <v>42627</v>
      </c>
      <c r="Q5">
        <v>483400</v>
      </c>
      <c r="R5">
        <v>50.75</v>
      </c>
      <c r="S5">
        <f t="shared" si="9"/>
        <v>-1.9696612281194792E-4</v>
      </c>
      <c r="T5">
        <f t="shared" si="6"/>
        <v>0.99980303387718805</v>
      </c>
      <c r="V5" s="15">
        <f t="shared" si="10"/>
        <v>-6.9375782114706741E-2</v>
      </c>
      <c r="X5" s="10">
        <v>42627</v>
      </c>
      <c r="Y5">
        <v>173400</v>
      </c>
      <c r="Z5">
        <v>42.639999000000003</v>
      </c>
      <c r="AA5">
        <f t="shared" si="11"/>
        <v>-9.3723055295213964E-4</v>
      </c>
      <c r="AB5">
        <f t="shared" si="7"/>
        <v>0.99906276944704786</v>
      </c>
      <c r="AC5" s="18"/>
      <c r="AD5" s="15">
        <f t="shared" si="12"/>
        <v>-0.2898290478579999</v>
      </c>
      <c r="AF5" s="10">
        <v>42627</v>
      </c>
      <c r="AG5">
        <v>186300</v>
      </c>
      <c r="AH5">
        <v>56.02</v>
      </c>
      <c r="AI5">
        <f t="shared" si="13"/>
        <v>-8.9174246477607966E-4</v>
      </c>
      <c r="AJ5">
        <f t="shared" si="14"/>
        <v>0.99910825753522392</v>
      </c>
      <c r="AK5" s="18"/>
      <c r="AL5" s="15">
        <f t="shared" si="15"/>
        <v>-0.27792856953490286</v>
      </c>
      <c r="AN5" s="10">
        <v>42627</v>
      </c>
      <c r="AO5">
        <v>9598400</v>
      </c>
      <c r="AP5">
        <v>36.459999000000003</v>
      </c>
      <c r="AQ5">
        <f t="shared" si="16"/>
        <v>-5.4827302631565988E-4</v>
      </c>
      <c r="AR5">
        <f t="shared" si="8"/>
        <v>0.99945172697368434</v>
      </c>
      <c r="AS5" s="18"/>
      <c r="AT5" s="15">
        <f t="shared" si="17"/>
        <v>-0.18141213143618717</v>
      </c>
      <c r="AV5" s="10">
        <v>42627</v>
      </c>
      <c r="AW5">
        <v>19857100</v>
      </c>
      <c r="AX5">
        <v>36.470001000000003</v>
      </c>
      <c r="AY5">
        <f t="shared" si="18"/>
        <v>3.5773527793065973E-3</v>
      </c>
      <c r="AZ5">
        <f t="shared" si="19"/>
        <v>1.0035773527793066</v>
      </c>
      <c r="BB5" s="15">
        <f t="shared" si="20"/>
        <v>2.6818074423289655</v>
      </c>
      <c r="BD5" s="10">
        <v>42627</v>
      </c>
      <c r="BE5">
        <v>967900</v>
      </c>
      <c r="BF5">
        <v>70.830001999999993</v>
      </c>
      <c r="BG5">
        <f t="shared" si="21"/>
        <v>-2.8156694750904876E-3</v>
      </c>
      <c r="BH5">
        <f t="shared" si="22"/>
        <v>0.99718433052490951</v>
      </c>
      <c r="BJ5" s="15">
        <f t="shared" si="23"/>
        <v>-0.64269622158061845</v>
      </c>
      <c r="BL5" s="10">
        <v>42627</v>
      </c>
      <c r="BM5">
        <v>376400</v>
      </c>
      <c r="BN5">
        <v>112.58000199999999</v>
      </c>
      <c r="BO5">
        <f t="shared" si="24"/>
        <v>-4.4388707566078711E-4</v>
      </c>
      <c r="BP5">
        <f t="shared" si="25"/>
        <v>0.99955611292433921</v>
      </c>
      <c r="BR5" s="15">
        <f t="shared" si="26"/>
        <v>-0.14960535778231276</v>
      </c>
      <c r="BT5" s="10">
        <v>42627</v>
      </c>
      <c r="BU5">
        <v>304700</v>
      </c>
      <c r="BV5">
        <v>49.310001</v>
      </c>
      <c r="BW5">
        <f t="shared" si="27"/>
        <v>4.0576180958096231E-4</v>
      </c>
      <c r="BX5">
        <f t="shared" si="28"/>
        <v>1.000405761809581</v>
      </c>
      <c r="BZ5" s="15">
        <f t="shared" si="29"/>
        <v>0.15959756863946573</v>
      </c>
      <c r="CB5" s="10">
        <v>42627</v>
      </c>
      <c r="CC5">
        <v>2590800</v>
      </c>
      <c r="CD5">
        <v>115.199997</v>
      </c>
      <c r="CE5">
        <f t="shared" si="30"/>
        <v>1.9133240064361789E-3</v>
      </c>
      <c r="CF5">
        <f t="shared" si="31"/>
        <v>1.0019133240064362</v>
      </c>
      <c r="CH5" s="15">
        <f t="shared" si="32"/>
        <v>1.009118393636069</v>
      </c>
      <c r="CJ5" s="10">
        <v>42627</v>
      </c>
      <c r="CK5">
        <v>1265000</v>
      </c>
      <c r="CL5">
        <v>88.730002999999996</v>
      </c>
      <c r="CM5">
        <f t="shared" si="33"/>
        <v>2.1459453112044891E-3</v>
      </c>
      <c r="CN5">
        <f t="shared" si="34"/>
        <v>1.0021459453112045</v>
      </c>
      <c r="CP5" s="15">
        <f t="shared" si="35"/>
        <v>1.1867814639450227</v>
      </c>
      <c r="CR5" s="10">
        <v>42627</v>
      </c>
      <c r="CS5">
        <v>32200</v>
      </c>
      <c r="CT5">
        <v>61.130001</v>
      </c>
      <c r="CU5">
        <f t="shared" si="36"/>
        <v>1.1464133451291048E-3</v>
      </c>
      <c r="CV5">
        <f t="shared" si="37"/>
        <v>1.0011464133451291</v>
      </c>
      <c r="CX5" s="15">
        <f t="shared" si="38"/>
        <v>0.51922631355164151</v>
      </c>
      <c r="CZ5" s="10">
        <v>42627</v>
      </c>
      <c r="DA5">
        <v>210500</v>
      </c>
      <c r="DB5">
        <v>54.740001999999997</v>
      </c>
      <c r="DC5">
        <f t="shared" si="39"/>
        <v>0</v>
      </c>
      <c r="DD5">
        <f t="shared" si="40"/>
        <v>1</v>
      </c>
      <c r="DF5" s="15">
        <f t="shared" si="41"/>
        <v>0</v>
      </c>
      <c r="DH5" s="10">
        <v>42627</v>
      </c>
      <c r="DI5">
        <v>585700</v>
      </c>
      <c r="DJ5">
        <v>41.900002000000001</v>
      </c>
      <c r="DK5">
        <f t="shared" si="42"/>
        <v>4.0738557392763219E-3</v>
      </c>
      <c r="DL5">
        <f t="shared" si="43"/>
        <v>1.0040738557392763</v>
      </c>
      <c r="DM5" s="18"/>
      <c r="DN5" s="15">
        <f t="shared" si="44"/>
        <v>3.4102735672475246</v>
      </c>
      <c r="DP5" s="10">
        <v>42627</v>
      </c>
      <c r="DQ5">
        <v>107100</v>
      </c>
      <c r="DR5">
        <v>18.817295999999999</v>
      </c>
      <c r="DS5">
        <f t="shared" si="45"/>
        <v>-1.2513026914041436E-2</v>
      </c>
      <c r="DT5">
        <f t="shared" si="46"/>
        <v>0.98748697308595856</v>
      </c>
      <c r="DV5" s="15">
        <f t="shared" si="47"/>
        <v>-0.98990858834974138</v>
      </c>
      <c r="DX5" s="10">
        <v>42627</v>
      </c>
      <c r="DY5">
        <v>3534300</v>
      </c>
      <c r="DZ5">
        <v>12.74</v>
      </c>
      <c r="EA5">
        <f t="shared" si="48"/>
        <v>3.1496062992126816E-3</v>
      </c>
      <c r="EB5">
        <f t="shared" si="49"/>
        <v>1.0031496062992127</v>
      </c>
      <c r="ED5" s="15">
        <f t="shared" si="50"/>
        <v>2.151251539345679</v>
      </c>
      <c r="EF5" s="10">
        <v>42626</v>
      </c>
      <c r="EG5">
        <v>520600</v>
      </c>
      <c r="EH5">
        <v>101.379997</v>
      </c>
      <c r="EI5">
        <f t="shared" si="51"/>
        <v>2.9599408576208575E-4</v>
      </c>
      <c r="EJ5">
        <f t="shared" si="52"/>
        <v>1.0002959940857621</v>
      </c>
      <c r="EL5" s="15">
        <f t="shared" si="53"/>
        <v>0.11407209336272728</v>
      </c>
      <c r="EO5" s="233">
        <f ca="1">1/COUNT(INDEX(INDIRECT((INDEX(Database!$A$1:$EL$2,1,MATCH(EP5,Database!$A$1:$EL$1,0)-3))):INDIRECT((INDEX(Database!$A$1:$EL$2,1,MATCH(EP5,Database!$A$1:$EL$1,0)-2))),MATCH(ET5,(INDIRECT((INDEX(Database!$A$1:$EL$2,1,MATCH(EP5,Database!$A$1:$EL$1,0)-3))):INDIRECT((INDEX(Database!$A$1:$EL$2,1,MATCH(EP5,Database!$A$1:$EL$1,0)-1)))),-1),4):(INDEX(INDIRECT((INDEX(Database!$A$1:$EL$2,1,MATCH(EP5,Database!$A$1:$EL$1,0)-3))):INDIRECT((INDEX(Database!$A$1:$EL$2,1,MATCH(EP5,Database!$A$1:$EL$1,0)-2))),MATCH(EU5,(INDIRECT((INDEX(Database!$A$1:$EL$2,1,MATCH(EP5,Database!$A$1:$EL$1,0)-3))):INDIRECT((INDEX(Database!$A$1:$EL$2,1,MATCH(EP5,Database!$A$1:$EL$1,0)-1)))),-1),4)))</f>
        <v>1.321003963011889E-3</v>
      </c>
      <c r="EP5" s="220" t="str">
        <f>PortfolioManagement!B4</f>
        <v>EMB</v>
      </c>
      <c r="EQ5" s="220" t="str">
        <f>PortfolioManagement!F4</f>
        <v>Fixed Income</v>
      </c>
      <c r="ER5" s="220" t="str">
        <f>PortfolioManagement!G4</f>
        <v>Emerging Markets Fixed Income</v>
      </c>
      <c r="ES5" s="221" t="str">
        <f>Database!$ES$2</f>
        <v>3 YR</v>
      </c>
      <c r="ET5" s="222">
        <f>INDEX(Database!$A$1:'Database'!$EL$3,3,MATCH(EP5,Database!$A$1:'Database'!$EL$1,0)-3)</f>
        <v>42629</v>
      </c>
      <c r="EU5" s="207">
        <f>IF(ES5=Edits!$J$4,ET5-365,IF(ES5=Edits!$J$5,ET5-(3*365),IF(ES5=Edits!$J$6,ET5-(5*365))))</f>
        <v>41534</v>
      </c>
      <c r="EV5" s="223">
        <f ca="1">AVERAGE(INDEX(INDIRECT((INDEX(Database!$A$1:$EL$2,1,MATCH(EP5,Database!$A$1:$EL$1,0)-3))):INDIRECT((INDEX(Database!$A$1:$EL$2,1,MATCH(EP5,Database!$A$1:$EL$1,0)-2))),MATCH(ET5,(INDIRECT((INDEX(Database!$A$1:$EL$2,1,MATCH(EP5,Database!$A$1:$EL$1,0)-3))):INDIRECT((INDEX(Database!$A$1:$EL$2,1,MATCH(EP5,Database!$A$1:$EL$1,0)-1)))),-1),4):(INDEX(INDIRECT((INDEX(Database!$A$1:$EL$2,1,MATCH(EP5,Database!$A$1:$EL$1,0)-3))):INDIRECT((INDEX(Database!$A$1:$EL$2,1,MATCH(EP5,Database!$A$1:$EL$1,0)-2))),MATCH(EU5,(INDIRECT((INDEX(Database!$A$1:$EL$2,1,MATCH(EP5,Database!$A$1:$EL$1,0)-3))):INDIRECT((INDEX(Database!$A$1:$EL$2,1,MATCH(EP5,Database!$A$1:$EL$1,0)-1)))),-1),4)))</f>
        <v>2.8550658858920996E-4</v>
      </c>
      <c r="EW5" s="223">
        <f t="shared" ref="EW5:EW20" ca="1" si="54">((EV5+1)^365)-1</f>
        <v>0.1098168829044337</v>
      </c>
      <c r="EX5" s="223">
        <f ca="1">PRODUCT(INDEX(INDIRECT((INDEX(Database!$A$1:$EL$2,1,MATCH(EP5,Database!$A$1:$EL$1,0)-3))):INDIRECT((INDEX(Database!$A$1:$EL$2,1,MATCH(EP5,Database!$A$1:$EL$1,0)-2))),MATCH(ET5,(INDIRECT((INDEX(Database!$A$1:$EL$2,1,MATCH(EP5,Database!$A$1:$EL$1,0)-3))):INDIRECT((INDEX(Database!$A$1:$EL$2,1,MATCH(EP5,Database!$A$1:$EL$1,0)-1)))),-1),5):(INDEX(INDIRECT((INDEX(Database!$A$1:$EL$2,1,MATCH(EP5,Database!$A$1:$EL$1,0)-3))):INDIRECT((INDEX(Database!$A$1:$EL$2,1,MATCH(EP5,Database!$A$1:$EL$1,0)-2))),MATCH(EU5,(INDIRECT((INDEX(Database!$A$1:$EL$2,1,MATCH(EP5,Database!$A$1:$EL$1,0)-3))):INDIRECT((INDEX(Database!$A$1:$EL$2,1,MATCH(EP5,Database!$A$1:$EL$1,0)-1)))),-1),5)))^EO5-1</f>
        <v>2.7741429726435562E-4</v>
      </c>
      <c r="EY5" s="223">
        <f t="shared" ref="EY5:EY21" ca="1" si="55">((EX5+1)^365)-1</f>
        <v>0.1065445880108824</v>
      </c>
      <c r="EZ5" s="26">
        <f ca="1">_xlfn.STDEV.S((INDEX(INDIRECT((INDEX(Database!$A$1:$EL$2,1,MATCH(EP5,Database!$A$1:$EL$1,0)-3))):INDIRECT((INDEX(Database!$A$1:$EL$2,1,MATCH(EP5,Database!$A$1:$EL$1,0)-2))),MATCH(ET5,(INDIRECT((INDEX(Database!$A$1:$EL$2,1,MATCH(EP5,Database!$A$1:$EL$1,0)-3))):INDIRECT((INDEX(Database!$A$1:$EL$2,1,MATCH(EP5,Database!$A$1:$EL$1,0)-1)))),-1),4):(INDEX(INDIRECT((INDEX(Database!$A$1:$EL$2,1,MATCH(EP5,Database!$A$1:$EL$1,0)-3))):INDIRECT((INDEX(Database!$A$1:$EL$2,1,MATCH(EP5,Database!$A$1:$EL$1,0)-2))),MATCH(EU5,(INDIRECT((INDEX(Database!$A$1:$EL$2,1,MATCH(EP5,Database!$A$1:$EL$1,0)-3))):INDIRECT((INDEX(Database!$A$1:$EL$2,1,MATCH(EP5,Database!$A$1:$EL$1,0)-1)))),-1),4))))</f>
        <v>4.0286197503726058E-3</v>
      </c>
      <c r="FA5" s="223">
        <f t="shared" ref="FA5:FA21" ca="1" si="56">EZ5*(SQRT(250))</f>
        <v>6.3698071189582026E-2</v>
      </c>
      <c r="FB5" s="231">
        <f t="shared" ref="FB5:FB21" ca="1" si="57">ABS(EX5)/EZ5</f>
        <v>6.8860879024062183E-2</v>
      </c>
      <c r="FC5" s="208">
        <f t="shared" ref="FC5:FC21" ca="1" si="58">ABS(EY5)/FA5</f>
        <v>1.6726501449907014</v>
      </c>
      <c r="FD5" s="208">
        <f ca="1">SKEW(INDEX(INDIRECT((INDEX(Database!$A$1:$EL$2,1,MATCH(EP5,Database!$A$1:$EL$1,0)-3))):INDIRECT((INDEX(Database!$A$1:$EL$2,1,MATCH(EP5,Database!$A$1:$EL$1,0)-2))),MATCH(ET5,(INDIRECT((INDEX(Database!$A$1:$EL$2,1,MATCH(EP5,Database!$A$1:$EL$1,0)-3))):INDIRECT((INDEX(Database!$A$1:$EL$2,1,MATCH(EP5,Database!$A$1:$EL$1,0)-1)))),-1),4):(INDEX(INDIRECT((INDEX(Database!$A$1:$EL$2,1,MATCH(EP5,Database!$A$1:$EL$1,0)-3))):INDIRECT((INDEX(Database!$A$1:$EL$2,1,MATCH(EP5,Database!$A$1:$EL$1,0)-2))),MATCH(EU5,(INDIRECT((INDEX(Database!$A$1:$EL$2,1,MATCH(EP5,Database!$A$1:$EL$1,0)-3))):INDIRECT((INDEX(Database!$A$1:$EL$2,1,MATCH(EP5,Database!$A$1:$EL$1,0)-1)))),-1),4)))</f>
        <v>0.46057829965650676</v>
      </c>
      <c r="FE5" s="208">
        <f ca="1">KURT(INDEX(INDIRECT((INDEX(Database!$A$1:$EL$2,1,MATCH(EP5,Database!$A$1:$EL$1,0)-3))):INDIRECT((INDEX(Database!$A$1:$EL$2,1,MATCH(EP5,Database!$A$1:$EL$1,0)-2))),MATCH(ET5,(INDIRECT((INDEX(Database!$A$1:$EL$2,1,MATCH(EP5,Database!$A$1:$EL$1,0)-3))):INDIRECT((INDEX(Database!$A$1:$EL$2,1,MATCH(EP5,Database!$A$1:$EL$1,0)-1)))),-1),4):(INDEX(INDIRECT((INDEX(Database!$A$1:$EL$2,1,MATCH(EP5,Database!$A$1:$EL$1,0)-3))):INDIRECT((INDEX(Database!$A$1:$EL$2,1,MATCH(EP5,Database!$A$1:$EL$1,0)-2))),MATCH(EU5,(INDIRECT((INDEX(Database!$A$1:$EL$2,1,MATCH(EP5,Database!$A$1:$EL$1,0)-3))):INDIRECT((INDEX(Database!$A$1:$EL$2,1,MATCH(EP5,Database!$A$1:$EL$1,0)-1)))),-1),4)))</f>
        <v>4.1221343174288094</v>
      </c>
      <c r="FF5" s="224">
        <v>5.5</v>
      </c>
      <c r="FG5" s="224">
        <v>10</v>
      </c>
      <c r="FJ5" t="s">
        <v>66</v>
      </c>
      <c r="FL5" s="155">
        <v>6.6891300333688411E-2</v>
      </c>
      <c r="FM5" s="164">
        <v>6</v>
      </c>
      <c r="FN5" s="164">
        <v>8</v>
      </c>
    </row>
    <row r="6" spans="1:170">
      <c r="A6" s="10">
        <v>42626</v>
      </c>
      <c r="B6" s="11">
        <v>0.3</v>
      </c>
      <c r="C6">
        <f t="shared" si="0"/>
        <v>3.0000000000000001E-3</v>
      </c>
      <c r="D6" s="12">
        <f t="shared" si="1"/>
        <v>6.252540385687233E-5</v>
      </c>
      <c r="E6" s="13">
        <f t="shared" si="2"/>
        <v>1.0000625254038569</v>
      </c>
      <c r="H6" s="10">
        <v>42626</v>
      </c>
      <c r="I6">
        <v>112400</v>
      </c>
      <c r="J6">
        <v>82.410004000000001</v>
      </c>
      <c r="K6" s="15">
        <f t="shared" si="3"/>
        <v>-1.0446625965977785E-2</v>
      </c>
      <c r="L6">
        <f t="shared" si="4"/>
        <v>0.98955337403402222</v>
      </c>
      <c r="M6" s="226"/>
      <c r="N6" s="15">
        <f t="shared" si="5"/>
        <v>-0.97835703608789504</v>
      </c>
      <c r="P6" s="10">
        <v>42626</v>
      </c>
      <c r="Q6">
        <v>1527200</v>
      </c>
      <c r="R6">
        <v>50.759998000000003</v>
      </c>
      <c r="S6">
        <f t="shared" si="9"/>
        <v>-1.4560280122705493E-2</v>
      </c>
      <c r="T6">
        <f t="shared" si="6"/>
        <v>0.98543971987729451</v>
      </c>
      <c r="V6" s="15">
        <f t="shared" si="10"/>
        <v>-0.99526878044807798</v>
      </c>
      <c r="X6" s="10">
        <v>42626</v>
      </c>
      <c r="Y6">
        <v>139700</v>
      </c>
      <c r="Z6">
        <v>42.68</v>
      </c>
      <c r="AA6">
        <f t="shared" si="11"/>
        <v>-1.7721541594440948E-2</v>
      </c>
      <c r="AB6">
        <f t="shared" si="7"/>
        <v>0.98227845840555905</v>
      </c>
      <c r="AC6" s="18"/>
      <c r="AD6" s="15">
        <f t="shared" si="12"/>
        <v>-0.9985356790024783</v>
      </c>
      <c r="AF6" s="10">
        <v>42626</v>
      </c>
      <c r="AG6">
        <v>674500</v>
      </c>
      <c r="AH6">
        <v>56.07</v>
      </c>
      <c r="AI6">
        <f t="shared" si="13"/>
        <v>-1.872591912365984E-2</v>
      </c>
      <c r="AJ6">
        <f t="shared" si="14"/>
        <v>0.98127408087634016</v>
      </c>
      <c r="AK6" s="18"/>
      <c r="AL6" s="15">
        <f t="shared" si="15"/>
        <v>-0.99899197896919056</v>
      </c>
      <c r="AN6" s="10">
        <v>42626</v>
      </c>
      <c r="AO6">
        <v>11134200</v>
      </c>
      <c r="AP6">
        <v>36.479999999999997</v>
      </c>
      <c r="AQ6">
        <f t="shared" si="16"/>
        <v>-2.1065316545426649E-2</v>
      </c>
      <c r="AR6">
        <f t="shared" si="8"/>
        <v>0.97893468345457335</v>
      </c>
      <c r="AS6" s="18"/>
      <c r="AT6" s="15">
        <f t="shared" si="17"/>
        <v>-0.99957820031926614</v>
      </c>
      <c r="AV6" s="10">
        <v>42626</v>
      </c>
      <c r="AW6">
        <v>26155200</v>
      </c>
      <c r="AX6">
        <v>36.340000000000003</v>
      </c>
      <c r="AY6">
        <f t="shared" si="18"/>
        <v>-2.4953097668199642E-2</v>
      </c>
      <c r="AZ6">
        <f t="shared" si="19"/>
        <v>0.97504690233180036</v>
      </c>
      <c r="BB6" s="15">
        <f t="shared" si="20"/>
        <v>-0.99990130162026769</v>
      </c>
      <c r="BD6" s="10">
        <v>42626</v>
      </c>
      <c r="BE6">
        <v>1544900</v>
      </c>
      <c r="BF6">
        <v>71.029999000000004</v>
      </c>
      <c r="BG6">
        <f t="shared" si="21"/>
        <v>-1.5618693222502089E-2</v>
      </c>
      <c r="BH6">
        <f t="shared" si="22"/>
        <v>0.98438130677749791</v>
      </c>
      <c r="BJ6" s="15">
        <f t="shared" si="23"/>
        <v>-0.99680386108837271</v>
      </c>
      <c r="BL6" s="10">
        <v>42626</v>
      </c>
      <c r="BM6">
        <v>420300</v>
      </c>
      <c r="BN6">
        <v>112.629997</v>
      </c>
      <c r="BO6">
        <f t="shared" si="24"/>
        <v>-2.0379585146379497E-3</v>
      </c>
      <c r="BP6">
        <f t="shared" si="25"/>
        <v>0.99796204148536205</v>
      </c>
      <c r="BR6" s="15">
        <f t="shared" si="26"/>
        <v>-0.52508235166349282</v>
      </c>
      <c r="BT6" s="10">
        <v>42626</v>
      </c>
      <c r="BU6">
        <v>667800</v>
      </c>
      <c r="BV6">
        <v>49.290000999999997</v>
      </c>
      <c r="BW6">
        <f t="shared" si="27"/>
        <v>-1.2157447301214264E-3</v>
      </c>
      <c r="BX6">
        <f t="shared" si="28"/>
        <v>0.99878425526987857</v>
      </c>
      <c r="BZ6" s="15">
        <f t="shared" si="29"/>
        <v>-0.35854534720275244</v>
      </c>
      <c r="CA6" s="12"/>
      <c r="CB6" s="10">
        <v>42626</v>
      </c>
      <c r="CC6">
        <v>5101800</v>
      </c>
      <c r="CD6">
        <v>114.980003</v>
      </c>
      <c r="CE6">
        <f t="shared" si="30"/>
        <v>-1.1009796817309514E-2</v>
      </c>
      <c r="CF6">
        <f t="shared" si="31"/>
        <v>0.98899020318269049</v>
      </c>
      <c r="CH6" s="15">
        <f t="shared" si="32"/>
        <v>-0.98241767976861138</v>
      </c>
      <c r="CJ6" s="10">
        <v>42626</v>
      </c>
      <c r="CK6">
        <v>989100</v>
      </c>
      <c r="CL6">
        <v>88.540001000000004</v>
      </c>
      <c r="CM6">
        <f t="shared" si="33"/>
        <v>-3.1524318847104826E-3</v>
      </c>
      <c r="CN6">
        <f t="shared" si="34"/>
        <v>0.99684756811528952</v>
      </c>
      <c r="CP6" s="15">
        <f t="shared" si="35"/>
        <v>-0.68413965584351233</v>
      </c>
      <c r="CR6" s="10">
        <v>42626</v>
      </c>
      <c r="CS6">
        <v>58400</v>
      </c>
      <c r="CT6">
        <v>61.060001</v>
      </c>
      <c r="CU6">
        <f t="shared" si="36"/>
        <v>-1.1451005865352748E-3</v>
      </c>
      <c r="CV6">
        <f t="shared" si="37"/>
        <v>0.99885489941346473</v>
      </c>
      <c r="CX6" s="15">
        <f t="shared" si="38"/>
        <v>-0.34177022140817237</v>
      </c>
      <c r="CZ6" s="10">
        <v>42626</v>
      </c>
      <c r="DA6">
        <v>579000</v>
      </c>
      <c r="DB6">
        <v>54.740001999999997</v>
      </c>
      <c r="DC6">
        <f t="shared" si="39"/>
        <v>-2.006768478539489E-2</v>
      </c>
      <c r="DD6">
        <f t="shared" si="40"/>
        <v>0.97993231521460511</v>
      </c>
      <c r="DF6" s="15">
        <f t="shared" si="41"/>
        <v>-0.99938825692197064</v>
      </c>
      <c r="DH6" s="10">
        <v>42626</v>
      </c>
      <c r="DI6">
        <v>978300</v>
      </c>
      <c r="DJ6">
        <v>41.73</v>
      </c>
      <c r="DK6">
        <f t="shared" si="42"/>
        <v>-2.5910364145658393E-2</v>
      </c>
      <c r="DL6">
        <f t="shared" si="43"/>
        <v>0.97408963585434161</v>
      </c>
      <c r="DM6" s="18"/>
      <c r="DN6" s="15">
        <f t="shared" si="44"/>
        <v>-0.99993103849490828</v>
      </c>
      <c r="DP6" s="10">
        <v>42626</v>
      </c>
      <c r="DQ6">
        <v>136100</v>
      </c>
      <c r="DR6">
        <v>19.055741000000001</v>
      </c>
      <c r="DS6">
        <f t="shared" si="45"/>
        <v>-2.9843165010667416E-2</v>
      </c>
      <c r="DT6">
        <f t="shared" si="46"/>
        <v>0.97015683498933258</v>
      </c>
      <c r="DV6" s="15">
        <f t="shared" si="47"/>
        <v>-0.9999842488987486</v>
      </c>
      <c r="DX6" s="10">
        <v>42626</v>
      </c>
      <c r="DY6">
        <v>4035300</v>
      </c>
      <c r="DZ6">
        <v>12.7</v>
      </c>
      <c r="EA6">
        <f t="shared" si="48"/>
        <v>-6.2597809076682109E-3</v>
      </c>
      <c r="EB6">
        <f t="shared" si="49"/>
        <v>0.99374021909233179</v>
      </c>
      <c r="ED6" s="15">
        <f t="shared" si="50"/>
        <v>-0.89893599520080825</v>
      </c>
      <c r="EF6" s="10">
        <v>42625</v>
      </c>
      <c r="EG6">
        <v>276900</v>
      </c>
      <c r="EH6">
        <v>101.349998</v>
      </c>
      <c r="EI6">
        <f t="shared" si="51"/>
        <v>-9.8687844330203056E-5</v>
      </c>
      <c r="EJ6">
        <f t="shared" si="52"/>
        <v>0.9999013121556698</v>
      </c>
      <c r="EL6" s="15">
        <f t="shared" si="53"/>
        <v>-3.53817393421757E-2</v>
      </c>
      <c r="EO6" s="232">
        <f ca="1">1/COUNT(INDEX(INDIRECT((INDEX(Database!$A$1:$EL$2,1,MATCH(EP6,Database!$A$1:$EL$1,0)-3))):INDIRECT((INDEX(Database!$A$1:$EL$2,1,MATCH(EP6,Database!$A$1:$EL$1,0)-2))),MATCH(ET6,(INDIRECT((INDEX(Database!$A$1:$EL$2,1,MATCH(EP6,Database!$A$1:$EL$1,0)-3))):INDIRECT((INDEX(Database!$A$1:$EL$2,1,MATCH(EP6,Database!$A$1:$EL$1,0)-1)))),-1),4):(INDEX(INDIRECT((INDEX(Database!$A$1:$EL$2,1,MATCH(EP6,Database!$A$1:$EL$1,0)-3))):INDIRECT((INDEX(Database!$A$1:$EL$2,1,MATCH(EP6,Database!$A$1:$EL$1,0)-2))),MATCH(EU6,(INDIRECT((INDEX(Database!$A$1:$EL$2,1,MATCH(EP6,Database!$A$1:$EL$1,0)-3))):INDIRECT((INDEX(Database!$A$1:$EL$2,1,MATCH(EP6,Database!$A$1:$EL$1,0)-1)))),-1),4)))</f>
        <v>1.321003963011889E-3</v>
      </c>
      <c r="EP6" s="216" t="str">
        <f>PortfolioManagement!B5</f>
        <v>IAU</v>
      </c>
      <c r="EQ6" s="216" t="str">
        <f>PortfolioManagement!F5</f>
        <v>Alternative Investments</v>
      </c>
      <c r="ER6" s="216" t="str">
        <f>PortfolioManagement!G5</f>
        <v>Gold</v>
      </c>
      <c r="ES6" s="217" t="str">
        <f>Database!$ES$2</f>
        <v>3 YR</v>
      </c>
      <c r="ET6" s="218">
        <f>INDEX(Database!$A$1:'Database'!$EL$3,3,MATCH(EP6,Database!$A$1:'Database'!$EL$1,0)-3)</f>
        <v>42629</v>
      </c>
      <c r="EU6" s="206">
        <f>IF(ES6=Edits!$J$4,ET6-365,IF(ES6=Edits!$J$5,ET6-(3*365),IF(ES6=Edits!$J$6,ET6-(5*365))))</f>
        <v>41534</v>
      </c>
      <c r="EV6" s="219">
        <f ca="1">AVERAGE(INDEX(INDIRECT((INDEX(Database!$A$1:$EL$2,1,MATCH(EP6,Database!$A$1:$EL$1,0)-3))):INDIRECT((INDEX(Database!$A$1:$EL$2,1,MATCH(EP6,Database!$A$1:$EL$1,0)-2))),MATCH(ET6,(INDIRECT((INDEX(Database!$A$1:$EL$2,1,MATCH(EP6,Database!$A$1:$EL$1,0)-3))):INDIRECT((INDEX(Database!$A$1:$EL$2,1,MATCH(EP6,Database!$A$1:$EL$1,0)-1)))),-1),4):(INDEX(INDIRECT((INDEX(Database!$A$1:$EL$2,1,MATCH(EP6,Database!$A$1:$EL$1,0)-3))):INDIRECT((INDEX(Database!$A$1:$EL$2,1,MATCH(EP6,Database!$A$1:$EL$1,0)-2))),MATCH(EU6,(INDIRECT((INDEX(Database!$A$1:$EL$2,1,MATCH(EP6,Database!$A$1:$EL$1,0)-3))):INDIRECT((INDEX(Database!$A$1:$EL$2,1,MATCH(EP6,Database!$A$1:$EL$1,0)-1)))),-1),4)))</f>
        <v>4.1111390986919741E-5</v>
      </c>
      <c r="EW6" s="219">
        <f t="shared" ca="1" si="54"/>
        <v>1.5118494740982813E-2</v>
      </c>
      <c r="EX6" s="219">
        <f ca="1">PRODUCT(INDEX(INDIRECT((INDEX(Database!$A$1:$EL$2,1,MATCH(EP6,Database!$A$1:$EL$1,0)-3))):INDIRECT((INDEX(Database!$A$1:$EL$2,1,MATCH(EP6,Database!$A$1:$EL$1,0)-2))),MATCH(ET6,(INDIRECT((INDEX(Database!$A$1:$EL$2,1,MATCH(EP6,Database!$A$1:$EL$1,0)-3))):INDIRECT((INDEX(Database!$A$1:$EL$2,1,MATCH(EP6,Database!$A$1:$EL$1,0)-1)))),-1),5):(INDEX(INDIRECT((INDEX(Database!$A$1:$EL$2,1,MATCH(EP6,Database!$A$1:$EL$1,0)-3))):INDIRECT((INDEX(Database!$A$1:$EL$2,1,MATCH(EP6,Database!$A$1:$EL$1,0)-2))),MATCH(EU6,(INDIRECT((INDEX(Database!$A$1:$EL$2,1,MATCH(EP6,Database!$A$1:$EL$1,0)-3))):INDIRECT((INDEX(Database!$A$1:$EL$2,1,MATCH(EP6,Database!$A$1:$EL$1,0)-1)))),-1),5)))^EO6-1</f>
        <v>-8.3344027762555228E-6</v>
      </c>
      <c r="EY6" s="219">
        <f t="shared" ca="1" si="55"/>
        <v>-3.0374472846722567E-3</v>
      </c>
      <c r="EZ6" s="25">
        <f ca="1">_xlfn.STDEV.S((INDEX(INDIRECT((INDEX(Database!$A$1:$EL$2,1,MATCH(EP6,Database!$A$1:$EL$1,0)-3))):INDIRECT((INDEX(Database!$A$1:$EL$2,1,MATCH(EP6,Database!$A$1:$EL$1,0)-2))),MATCH(ET6,(INDIRECT((INDEX(Database!$A$1:$EL$2,1,MATCH(EP6,Database!$A$1:$EL$1,0)-3))):INDIRECT((INDEX(Database!$A$1:$EL$2,1,MATCH(EP6,Database!$A$1:$EL$1,0)-1)))),-1),4):(INDEX(INDIRECT((INDEX(Database!$A$1:$EL$2,1,MATCH(EP6,Database!$A$1:$EL$1,0)-3))):INDIRECT((INDEX(Database!$A$1:$EL$2,1,MATCH(EP6,Database!$A$1:$EL$1,0)-2))),MATCH(EU6,(INDIRECT((INDEX(Database!$A$1:$EL$2,1,MATCH(EP6,Database!$A$1:$EL$1,0)-3))):INDIRECT((INDEX(Database!$A$1:$EL$2,1,MATCH(EP6,Database!$A$1:$EL$1,0)-1)))),-1),4))))</f>
        <v>9.9636268511335349E-3</v>
      </c>
      <c r="FA6" s="219">
        <f t="shared" ca="1" si="56"/>
        <v>0.15753877302796696</v>
      </c>
      <c r="FB6" s="230">
        <f t="shared" ca="1" si="57"/>
        <v>8.3648282907216069E-4</v>
      </c>
      <c r="FC6" s="209">
        <f t="shared" ca="1" si="58"/>
        <v>1.9280633118381824E-2</v>
      </c>
      <c r="FD6" s="209">
        <f ca="1">SKEW(INDEX(INDIRECT((INDEX(Database!$A$1:$EL$2,1,MATCH(EP6,Database!$A$1:$EL$1,0)-3))):INDIRECT((INDEX(Database!$A$1:$EL$2,1,MATCH(EP6,Database!$A$1:$EL$1,0)-2))),MATCH(ET6,(INDIRECT((INDEX(Database!$A$1:$EL$2,1,MATCH(EP6,Database!$A$1:$EL$1,0)-3))):INDIRECT((INDEX(Database!$A$1:$EL$2,1,MATCH(EP6,Database!$A$1:$EL$1,0)-1)))),-1),4):(INDEX(INDIRECT((INDEX(Database!$A$1:$EL$2,1,MATCH(EP6,Database!$A$1:$EL$1,0)-3))):INDIRECT((INDEX(Database!$A$1:$EL$2,1,MATCH(EP6,Database!$A$1:$EL$1,0)-2))),MATCH(EU6,(INDIRECT((INDEX(Database!$A$1:$EL$2,1,MATCH(EP6,Database!$A$1:$EL$1,0)-3))):INDIRECT((INDEX(Database!$A$1:$EL$2,1,MATCH(EP6,Database!$A$1:$EL$1,0)-1)))),-1),4)))</f>
        <v>0.4109478795473428</v>
      </c>
      <c r="FE6" s="209">
        <f ca="1">KURT(INDEX(INDIRECT((INDEX(Database!$A$1:$EL$2,1,MATCH(EP6,Database!$A$1:$EL$1,0)-3))):INDIRECT((INDEX(Database!$A$1:$EL$2,1,MATCH(EP6,Database!$A$1:$EL$1,0)-2))),MATCH(ET6,(INDIRECT((INDEX(Database!$A$1:$EL$2,1,MATCH(EP6,Database!$A$1:$EL$1,0)-3))):INDIRECT((INDEX(Database!$A$1:$EL$2,1,MATCH(EP6,Database!$A$1:$EL$1,0)-1)))),-1),4):(INDEX(INDIRECT((INDEX(Database!$A$1:$EL$2,1,MATCH(EP6,Database!$A$1:$EL$1,0)-3))):INDIRECT((INDEX(Database!$A$1:$EL$2,1,MATCH(EP6,Database!$A$1:$EL$1,0)-2))),MATCH(EU6,(INDIRECT((INDEX(Database!$A$1:$EL$2,1,MATCH(EP6,Database!$A$1:$EL$1,0)-3))):INDIRECT((INDEX(Database!$A$1:$EL$2,1,MATCH(EP6,Database!$A$1:$EL$1,0)-1)))),-1),4)))</f>
        <v>2.236567984213131</v>
      </c>
      <c r="FF6" s="236">
        <v>6.5</v>
      </c>
      <c r="FG6" s="236">
        <v>10</v>
      </c>
      <c r="FK6" t="s">
        <v>25</v>
      </c>
      <c r="FL6" s="155">
        <v>6.6891300333688411E-2</v>
      </c>
      <c r="FM6" s="164">
        <v>6</v>
      </c>
      <c r="FN6" s="164">
        <v>8</v>
      </c>
    </row>
    <row r="7" spans="1:170">
      <c r="A7" s="10">
        <v>42625</v>
      </c>
      <c r="B7" s="11">
        <v>0.33</v>
      </c>
      <c r="C7">
        <f t="shared" si="0"/>
        <v>3.3E-3</v>
      </c>
      <c r="D7" s="12">
        <f t="shared" si="1"/>
        <v>6.8780740269058782E-5</v>
      </c>
      <c r="E7" s="13">
        <f t="shared" si="2"/>
        <v>1.0000687807402691</v>
      </c>
      <c r="H7" s="10">
        <v>42625</v>
      </c>
      <c r="I7">
        <v>83600</v>
      </c>
      <c r="J7">
        <v>83.279999000000004</v>
      </c>
      <c r="K7" s="15">
        <f t="shared" si="3"/>
        <v>4.8055022778847878E-4</v>
      </c>
      <c r="L7">
        <f t="shared" si="4"/>
        <v>1.0004805502277885</v>
      </c>
      <c r="N7" s="15">
        <f t="shared" si="5"/>
        <v>0.19167359587884247</v>
      </c>
      <c r="P7" s="10">
        <v>42625</v>
      </c>
      <c r="Q7">
        <v>899400</v>
      </c>
      <c r="R7">
        <v>51.509998000000003</v>
      </c>
      <c r="S7">
        <f t="shared" si="9"/>
        <v>1.4175959555503992E-2</v>
      </c>
      <c r="T7">
        <f t="shared" si="6"/>
        <v>1.014175959555504</v>
      </c>
      <c r="V7" s="15">
        <f t="shared" si="10"/>
        <v>169.35651540183397</v>
      </c>
      <c r="X7" s="10">
        <v>42625</v>
      </c>
      <c r="Y7">
        <v>399800</v>
      </c>
      <c r="Z7">
        <v>43.450001</v>
      </c>
      <c r="AA7">
        <f t="shared" si="11"/>
        <v>1.2112764966224043E-2</v>
      </c>
      <c r="AB7">
        <f t="shared" si="7"/>
        <v>1.012112764966224</v>
      </c>
      <c r="AC7" s="18"/>
      <c r="AD7" s="15">
        <f t="shared" si="12"/>
        <v>80.011997323570711</v>
      </c>
      <c r="AF7" s="10">
        <v>42625</v>
      </c>
      <c r="AG7">
        <v>353600</v>
      </c>
      <c r="AH7">
        <v>57.139999000000003</v>
      </c>
      <c r="AI7">
        <f t="shared" si="13"/>
        <v>1.2043925115903686E-2</v>
      </c>
      <c r="AJ7">
        <f t="shared" si="14"/>
        <v>1.0120439251159037</v>
      </c>
      <c r="AK7" s="18"/>
      <c r="AL7" s="15">
        <f t="shared" si="15"/>
        <v>78.025499482351933</v>
      </c>
      <c r="AN7" s="10">
        <v>42625</v>
      </c>
      <c r="AO7">
        <v>6300300</v>
      </c>
      <c r="AP7">
        <v>37.264999000000003</v>
      </c>
      <c r="AQ7">
        <f t="shared" si="16"/>
        <v>7.8061232478905396E-3</v>
      </c>
      <c r="AR7">
        <f t="shared" si="8"/>
        <v>1.0078061232478905</v>
      </c>
      <c r="AS7" s="18"/>
      <c r="AT7" s="15">
        <f t="shared" si="17"/>
        <v>16.084502777434512</v>
      </c>
      <c r="AV7" s="10">
        <v>42625</v>
      </c>
      <c r="AW7">
        <v>18950400</v>
      </c>
      <c r="AX7">
        <v>37.270001999999998</v>
      </c>
      <c r="AY7">
        <f t="shared" si="18"/>
        <v>8.2865894996060341E-3</v>
      </c>
      <c r="AZ7">
        <f t="shared" si="19"/>
        <v>1.008286589499606</v>
      </c>
      <c r="BB7" s="15">
        <f t="shared" si="20"/>
        <v>19.330904955836075</v>
      </c>
      <c r="BD7" s="10">
        <v>42625</v>
      </c>
      <c r="BE7">
        <v>1407500</v>
      </c>
      <c r="BF7">
        <v>72.156997000000004</v>
      </c>
      <c r="BG7">
        <f t="shared" si="21"/>
        <v>1.3817135127469182E-2</v>
      </c>
      <c r="BH7">
        <f t="shared" si="22"/>
        <v>1.0138171351274692</v>
      </c>
      <c r="BJ7" s="15">
        <f t="shared" si="23"/>
        <v>148.71452439938983</v>
      </c>
      <c r="BL7" s="10">
        <v>42625</v>
      </c>
      <c r="BM7">
        <v>346200</v>
      </c>
      <c r="BN7">
        <v>112.860001</v>
      </c>
      <c r="BO7">
        <f t="shared" si="24"/>
        <v>-7.9677735626682011E-4</v>
      </c>
      <c r="BP7">
        <f t="shared" si="25"/>
        <v>0.99920322264373318</v>
      </c>
      <c r="BR7" s="15">
        <f t="shared" si="26"/>
        <v>-0.25243921365698108</v>
      </c>
      <c r="BT7" s="10">
        <v>42625</v>
      </c>
      <c r="BU7">
        <v>133300</v>
      </c>
      <c r="BV7">
        <v>49.349997999999999</v>
      </c>
      <c r="BW7">
        <f t="shared" si="27"/>
        <v>1.0141785195574293E-3</v>
      </c>
      <c r="BX7">
        <f t="shared" si="28"/>
        <v>1.0010141785195574</v>
      </c>
      <c r="BZ7" s="15">
        <f t="shared" si="29"/>
        <v>0.44771662610770901</v>
      </c>
      <c r="CB7" s="10">
        <v>42625</v>
      </c>
      <c r="CC7">
        <v>2943900</v>
      </c>
      <c r="CD7">
        <v>116.260002</v>
      </c>
      <c r="CE7">
        <f t="shared" si="30"/>
        <v>-1.7197282569636485E-4</v>
      </c>
      <c r="CF7">
        <f t="shared" si="31"/>
        <v>0.99982802717430364</v>
      </c>
      <c r="CH7" s="15">
        <f t="shared" si="32"/>
        <v>-6.084569046506505E-2</v>
      </c>
      <c r="CJ7" s="10">
        <v>42625</v>
      </c>
      <c r="CK7">
        <v>1167700</v>
      </c>
      <c r="CL7">
        <v>88.82</v>
      </c>
      <c r="CM7">
        <f t="shared" si="33"/>
        <v>1.1262245496279633E-4</v>
      </c>
      <c r="CN7">
        <f t="shared" si="34"/>
        <v>1.0001126224549628</v>
      </c>
      <c r="CP7" s="15">
        <f t="shared" si="35"/>
        <v>4.1961382223502541E-2</v>
      </c>
      <c r="CR7" s="10">
        <v>42625</v>
      </c>
      <c r="CS7">
        <v>22900</v>
      </c>
      <c r="CT7">
        <v>61.130001</v>
      </c>
      <c r="CU7">
        <f t="shared" si="36"/>
        <v>8.1858216049179866E-4</v>
      </c>
      <c r="CV7">
        <f t="shared" si="37"/>
        <v>1.0008185821604918</v>
      </c>
      <c r="CX7" s="15">
        <f t="shared" si="38"/>
        <v>0.34805156707725149</v>
      </c>
      <c r="CZ7" s="10">
        <v>42625</v>
      </c>
      <c r="DA7">
        <v>193900</v>
      </c>
      <c r="DB7">
        <v>55.861002999999997</v>
      </c>
      <c r="DC7">
        <f t="shared" si="39"/>
        <v>6.0822940368054912E-3</v>
      </c>
      <c r="DD7">
        <f t="shared" si="40"/>
        <v>1.0060822940368055</v>
      </c>
      <c r="DF7" s="15">
        <f t="shared" si="41"/>
        <v>8.1459679001194285</v>
      </c>
      <c r="DH7" s="10">
        <v>42625</v>
      </c>
      <c r="DI7">
        <v>577000</v>
      </c>
      <c r="DJ7">
        <v>42.84</v>
      </c>
      <c r="DK7">
        <f t="shared" si="42"/>
        <v>1.180916391119502E-2</v>
      </c>
      <c r="DL7">
        <f t="shared" si="43"/>
        <v>1.011809163911195</v>
      </c>
      <c r="DM7" s="18"/>
      <c r="DN7" s="15">
        <f t="shared" si="44"/>
        <v>71.609273917452697</v>
      </c>
      <c r="DP7" s="10">
        <v>42625</v>
      </c>
      <c r="DQ7">
        <v>123100</v>
      </c>
      <c r="DR7">
        <v>19.641918</v>
      </c>
      <c r="DS7">
        <f t="shared" si="45"/>
        <v>8.6734363750460286E-3</v>
      </c>
      <c r="DT7">
        <f t="shared" si="46"/>
        <v>1.008673436375046</v>
      </c>
      <c r="DV7" s="15">
        <f t="shared" si="47"/>
        <v>22.386383453237254</v>
      </c>
      <c r="DX7" s="10">
        <v>42625</v>
      </c>
      <c r="DY7">
        <v>5087600</v>
      </c>
      <c r="DZ7">
        <v>12.78</v>
      </c>
      <c r="EA7">
        <f t="shared" si="48"/>
        <v>-2.3419203747073736E-3</v>
      </c>
      <c r="EB7">
        <f t="shared" si="49"/>
        <v>0.99765807962529263</v>
      </c>
      <c r="ED7" s="15">
        <f t="shared" si="50"/>
        <v>-0.57505836127231635</v>
      </c>
      <c r="EF7" s="10">
        <v>42622</v>
      </c>
      <c r="EG7">
        <v>338000</v>
      </c>
      <c r="EH7">
        <v>101.360001</v>
      </c>
      <c r="EI7">
        <f t="shared" si="51"/>
        <v>-1.972381198630524E-4</v>
      </c>
      <c r="EJ7">
        <f t="shared" si="52"/>
        <v>0.99980276188013695</v>
      </c>
      <c r="EL7" s="15">
        <f t="shared" si="53"/>
        <v>-6.9468187111598967E-2</v>
      </c>
      <c r="EO7" s="233">
        <f ca="1">1/COUNT(INDEX(INDIRECT((INDEX(Database!$A$1:$EL$2,1,MATCH(EP7,Database!$A$1:$EL$1,0)-3))):INDIRECT((INDEX(Database!$A$1:$EL$2,1,MATCH(EP7,Database!$A$1:$EL$1,0)-2))),MATCH(ET7,(INDIRECT((INDEX(Database!$A$1:$EL$2,1,MATCH(EP7,Database!$A$1:$EL$1,0)-3))):INDIRECT((INDEX(Database!$A$1:$EL$2,1,MATCH(EP7,Database!$A$1:$EL$1,0)-1)))),-1),4):(INDEX(INDIRECT((INDEX(Database!$A$1:$EL$2,1,MATCH(EP7,Database!$A$1:$EL$1,0)-3))):INDIRECT((INDEX(Database!$A$1:$EL$2,1,MATCH(EP7,Database!$A$1:$EL$1,0)-2))),MATCH(EU7,(INDIRECT((INDEX(Database!$A$1:$EL$2,1,MATCH(EP7,Database!$A$1:$EL$1,0)-3))):INDIRECT((INDEX(Database!$A$1:$EL$2,1,MATCH(EP7,Database!$A$1:$EL$1,0)-1)))),-1),4)))</f>
        <v>1.321003963011889E-3</v>
      </c>
      <c r="EP7" s="220" t="str">
        <f>PortfolioManagement!B6</f>
        <v>VCIT</v>
      </c>
      <c r="EQ7" s="220" t="str">
        <f>PortfolioManagement!F6</f>
        <v>Fixed Income</v>
      </c>
      <c r="ER7" s="220" t="str">
        <f>PortfolioManagement!G6</f>
        <v>US Corporate Bonds</v>
      </c>
      <c r="ES7" s="221" t="str">
        <f>Database!$ES$2</f>
        <v>3 YR</v>
      </c>
      <c r="ET7" s="222">
        <f>INDEX(Database!$A$1:'Database'!$EL$3,3,MATCH(EP7,Database!$A$1:'Database'!$EL$1,0)-3)</f>
        <v>42629</v>
      </c>
      <c r="EU7" s="207">
        <f>IF(ES7=Edits!$J$4,ET7-365,IF(ES7=Edits!$J$5,ET7-(3*365),IF(ES7=Edits!$J$6,ET7-(5*365))))</f>
        <v>41534</v>
      </c>
      <c r="EV7" s="223">
        <f ca="1">AVERAGE(INDEX(INDIRECT((INDEX(Database!$A$1:$EL$2,1,MATCH(EP7,Database!$A$1:$EL$1,0)-3))):INDIRECT((INDEX(Database!$A$1:$EL$2,1,MATCH(EP7,Database!$A$1:$EL$1,0)-2))),MATCH(ET7,(INDIRECT((INDEX(Database!$A$1:$EL$2,1,MATCH(EP7,Database!$A$1:$EL$1,0)-3))):INDIRECT((INDEX(Database!$A$1:$EL$2,1,MATCH(EP7,Database!$A$1:$EL$1,0)-1)))),-1),4):(INDEX(INDIRECT((INDEX(Database!$A$1:$EL$2,1,MATCH(EP7,Database!$A$1:$EL$1,0)-3))):INDIRECT((INDEX(Database!$A$1:$EL$2,1,MATCH(EP7,Database!$A$1:$EL$1,0)-2))),MATCH(EU7,(INDIRECT((INDEX(Database!$A$1:$EL$2,1,MATCH(EP7,Database!$A$1:$EL$1,0)-3))):INDIRECT((INDEX(Database!$A$1:$EL$2,1,MATCH(EP7,Database!$A$1:$EL$1,0)-1)))),-1),4)))</f>
        <v>2.4247912793872771E-4</v>
      </c>
      <c r="EW7" s="223">
        <f t="shared" ca="1" si="54"/>
        <v>9.2527864732850684E-2</v>
      </c>
      <c r="EX7" s="223">
        <f ca="1">PRODUCT(INDEX(INDIRECT((INDEX(Database!$A$1:$EL$2,1,MATCH(EP7,Database!$A$1:$EL$1,0)-3))):INDIRECT((INDEX(Database!$A$1:$EL$2,1,MATCH(EP7,Database!$A$1:$EL$1,0)-2))),MATCH(ET7,(INDIRECT((INDEX(Database!$A$1:$EL$2,1,MATCH(EP7,Database!$A$1:$EL$1,0)-3))):INDIRECT((INDEX(Database!$A$1:$EL$2,1,MATCH(EP7,Database!$A$1:$EL$1,0)-1)))),-1),5):(INDEX(INDIRECT((INDEX(Database!$A$1:$EL$2,1,MATCH(EP7,Database!$A$1:$EL$1,0)-3))):INDIRECT((INDEX(Database!$A$1:$EL$2,1,MATCH(EP7,Database!$A$1:$EL$1,0)-2))),MATCH(EU7,(INDIRECT((INDEX(Database!$A$1:$EL$2,1,MATCH(EP7,Database!$A$1:$EL$1,0)-3))):INDIRECT((INDEX(Database!$A$1:$EL$2,1,MATCH(EP7,Database!$A$1:$EL$1,0)-1)))),-1),5)))^EO7-1</f>
        <v>2.3905501960164166E-4</v>
      </c>
      <c r="EY7" s="223">
        <f t="shared" ca="1" si="55"/>
        <v>9.1163605078647736E-2</v>
      </c>
      <c r="EZ7" s="26">
        <f ca="1">_xlfn.STDEV.S((INDEX(INDIRECT((INDEX(Database!$A$1:$EL$2,1,MATCH(EP7,Database!$A$1:$EL$1,0)-3))):INDIRECT((INDEX(Database!$A$1:$EL$2,1,MATCH(EP7,Database!$A$1:$EL$1,0)-2))),MATCH(ET7,(INDIRECT((INDEX(Database!$A$1:$EL$2,1,MATCH(EP7,Database!$A$1:$EL$1,0)-3))):INDIRECT((INDEX(Database!$A$1:$EL$2,1,MATCH(EP7,Database!$A$1:$EL$1,0)-1)))),-1),4):(INDEX(INDIRECT((INDEX(Database!$A$1:$EL$2,1,MATCH(EP7,Database!$A$1:$EL$1,0)-3))):INDIRECT((INDEX(Database!$A$1:$EL$2,1,MATCH(EP7,Database!$A$1:$EL$1,0)-2))),MATCH(EU7,(INDIRECT((INDEX(Database!$A$1:$EL$2,1,MATCH(EP7,Database!$A$1:$EL$1,0)-3))):INDIRECT((INDEX(Database!$A$1:$EL$2,1,MATCH(EP7,Database!$A$1:$EL$1,0)-1)))),-1),4))))</f>
        <v>2.6186543009260664E-3</v>
      </c>
      <c r="FA7" s="223">
        <f t="shared" ca="1" si="56"/>
        <v>4.1404559977611721E-2</v>
      </c>
      <c r="FB7" s="231">
        <f t="shared" ca="1" si="57"/>
        <v>9.1289262395995427E-2</v>
      </c>
      <c r="FC7" s="208">
        <f t="shared" ca="1" si="58"/>
        <v>2.201776932974091</v>
      </c>
      <c r="FD7" s="208">
        <f ca="1">SKEW(INDEX(INDIRECT((INDEX(Database!$A$1:$EL$2,1,MATCH(EP7,Database!$A$1:$EL$1,0)-3))):INDIRECT((INDEX(Database!$A$1:$EL$2,1,MATCH(EP7,Database!$A$1:$EL$1,0)-2))),MATCH(ET7,(INDIRECT((INDEX(Database!$A$1:$EL$2,1,MATCH(EP7,Database!$A$1:$EL$1,0)-3))):INDIRECT((INDEX(Database!$A$1:$EL$2,1,MATCH(EP7,Database!$A$1:$EL$1,0)-1)))),-1),4):(INDEX(INDIRECT((INDEX(Database!$A$1:$EL$2,1,MATCH(EP7,Database!$A$1:$EL$1,0)-3))):INDIRECT((INDEX(Database!$A$1:$EL$2,1,MATCH(EP7,Database!$A$1:$EL$1,0)-2))),MATCH(EU7,(INDIRECT((INDEX(Database!$A$1:$EL$2,1,MATCH(EP7,Database!$A$1:$EL$1,0)-3))):INDIRECT((INDEX(Database!$A$1:$EL$2,1,MATCH(EP7,Database!$A$1:$EL$1,0)-1)))),-1),4)))</f>
        <v>-0.12682916131630401</v>
      </c>
      <c r="FE7" s="208">
        <f ca="1">KURT(INDEX(INDIRECT((INDEX(Database!$A$1:$EL$2,1,MATCH(EP7,Database!$A$1:$EL$1,0)-3))):INDIRECT((INDEX(Database!$A$1:$EL$2,1,MATCH(EP7,Database!$A$1:$EL$1,0)-2))),MATCH(ET7,(INDIRECT((INDEX(Database!$A$1:$EL$2,1,MATCH(EP7,Database!$A$1:$EL$1,0)-3))):INDIRECT((INDEX(Database!$A$1:$EL$2,1,MATCH(EP7,Database!$A$1:$EL$1,0)-1)))),-1),4):(INDEX(INDIRECT((INDEX(Database!$A$1:$EL$2,1,MATCH(EP7,Database!$A$1:$EL$1,0)-3))):INDIRECT((INDEX(Database!$A$1:$EL$2,1,MATCH(EP7,Database!$A$1:$EL$1,0)-2))),MATCH(EU7,(INDIRECT((INDEX(Database!$A$1:$EL$2,1,MATCH(EP7,Database!$A$1:$EL$1,0)-3))):INDIRECT((INDEX(Database!$A$1:$EL$2,1,MATCH(EP7,Database!$A$1:$EL$1,0)-1)))),-1),4)))</f>
        <v>0.64787517724837285</v>
      </c>
      <c r="FF7" s="237">
        <v>5.5</v>
      </c>
      <c r="FG7" s="224">
        <v>10</v>
      </c>
      <c r="FJ7" t="s">
        <v>319</v>
      </c>
      <c r="FL7" s="155">
        <v>6.928436952189311E-2</v>
      </c>
      <c r="FM7" s="164">
        <v>6</v>
      </c>
      <c r="FN7" s="164">
        <v>10</v>
      </c>
    </row>
    <row r="8" spans="1:170">
      <c r="A8" s="10">
        <v>42622</v>
      </c>
      <c r="B8" s="11">
        <v>0.3</v>
      </c>
      <c r="C8">
        <f t="shared" si="0"/>
        <v>3.0000000000000001E-3</v>
      </c>
      <c r="D8" s="12">
        <f t="shared" si="1"/>
        <v>6.252540385687233E-5</v>
      </c>
      <c r="E8" s="13">
        <f t="shared" si="2"/>
        <v>1.0000625254038569</v>
      </c>
      <c r="H8" s="10">
        <v>42622</v>
      </c>
      <c r="I8">
        <v>657000</v>
      </c>
      <c r="J8">
        <v>83.239998</v>
      </c>
      <c r="K8" s="15">
        <f t="shared" si="3"/>
        <v>-1.5843035804137151E-2</v>
      </c>
      <c r="L8">
        <f t="shared" si="4"/>
        <v>0.98415696419586285</v>
      </c>
      <c r="N8" s="15">
        <f t="shared" si="5"/>
        <v>-0.99705899976676582</v>
      </c>
      <c r="P8" s="10">
        <v>42622</v>
      </c>
      <c r="Q8">
        <v>687200</v>
      </c>
      <c r="R8">
        <v>50.790000999999997</v>
      </c>
      <c r="S8">
        <f t="shared" si="9"/>
        <v>-2.4394928459567367E-2</v>
      </c>
      <c r="T8">
        <f t="shared" si="6"/>
        <v>0.97560507154043263</v>
      </c>
      <c r="V8" s="15">
        <f t="shared" si="10"/>
        <v>-0.99987837356386433</v>
      </c>
      <c r="X8" s="10">
        <v>42622</v>
      </c>
      <c r="Y8">
        <v>315200</v>
      </c>
      <c r="Z8">
        <v>42.93</v>
      </c>
      <c r="AA8">
        <f t="shared" si="11"/>
        <v>-2.8073308946040654E-2</v>
      </c>
      <c r="AB8">
        <f t="shared" si="7"/>
        <v>0.97192669105395935</v>
      </c>
      <c r="AC8" s="18"/>
      <c r="AD8" s="15">
        <f t="shared" si="12"/>
        <v>-0.99996936409294324</v>
      </c>
      <c r="AF8" s="10">
        <v>42622</v>
      </c>
      <c r="AG8">
        <v>386300</v>
      </c>
      <c r="AH8">
        <v>56.459999000000003</v>
      </c>
      <c r="AI8">
        <f t="shared" si="13"/>
        <v>-2.9563441045032612E-2</v>
      </c>
      <c r="AJ8">
        <f t="shared" si="14"/>
        <v>0.97043655895496739</v>
      </c>
      <c r="AK8" s="18"/>
      <c r="AL8" s="15">
        <f t="shared" si="15"/>
        <v>-0.99998250115191611</v>
      </c>
      <c r="AN8" s="10">
        <v>42622</v>
      </c>
      <c r="AO8">
        <v>7267600</v>
      </c>
      <c r="AP8">
        <v>36.976357</v>
      </c>
      <c r="AQ8">
        <f t="shared" si="16"/>
        <v>-2.1080350350096144E-2</v>
      </c>
      <c r="AR8">
        <f t="shared" si="8"/>
        <v>0.97891964964990386</v>
      </c>
      <c r="AS8" s="18"/>
      <c r="AT8" s="15">
        <f t="shared" si="17"/>
        <v>-0.99958055808684509</v>
      </c>
      <c r="AV8" s="10">
        <v>42622</v>
      </c>
      <c r="AW8">
        <v>17067000</v>
      </c>
      <c r="AX8">
        <v>36.963698999999998</v>
      </c>
      <c r="AY8">
        <f t="shared" si="18"/>
        <v>-3.1581712622022029E-2</v>
      </c>
      <c r="AZ8">
        <f t="shared" si="19"/>
        <v>0.96841828737797797</v>
      </c>
      <c r="BB8" s="15">
        <f t="shared" si="20"/>
        <v>-0.9999918155704397</v>
      </c>
      <c r="BD8" s="10">
        <v>42622</v>
      </c>
      <c r="BE8">
        <v>1871600</v>
      </c>
      <c r="BF8">
        <v>71.173581999999996</v>
      </c>
      <c r="BG8">
        <f t="shared" si="21"/>
        <v>-2.4639234375536501E-2</v>
      </c>
      <c r="BH8">
        <f t="shared" si="22"/>
        <v>0.9753607656244635</v>
      </c>
      <c r="BJ8" s="15">
        <f t="shared" si="23"/>
        <v>-0.99988899874443948</v>
      </c>
      <c r="BL8" s="10">
        <v>42622</v>
      </c>
      <c r="BM8">
        <v>538500</v>
      </c>
      <c r="BN8">
        <v>112.949997</v>
      </c>
      <c r="BO8">
        <f t="shared" si="24"/>
        <v>-1.7676093368518275E-3</v>
      </c>
      <c r="BP8">
        <f t="shared" si="25"/>
        <v>0.99823239066314817</v>
      </c>
      <c r="BR8" s="15">
        <f t="shared" si="26"/>
        <v>-0.47572991160700862</v>
      </c>
      <c r="BT8" s="10">
        <v>42622</v>
      </c>
      <c r="BU8">
        <v>131500</v>
      </c>
      <c r="BV8">
        <v>49.299999</v>
      </c>
      <c r="BW8">
        <f t="shared" si="27"/>
        <v>-2.0243521447630419E-3</v>
      </c>
      <c r="BX8">
        <f t="shared" si="28"/>
        <v>0.99797564785523696</v>
      </c>
      <c r="BZ8" s="15">
        <f t="shared" si="29"/>
        <v>-0.52271306544012974</v>
      </c>
      <c r="CA8" s="201"/>
      <c r="CB8" s="10">
        <v>42622</v>
      </c>
      <c r="CC8">
        <v>3323500</v>
      </c>
      <c r="CD8">
        <v>116.279999</v>
      </c>
      <c r="CE8">
        <f t="shared" si="30"/>
        <v>-9.7930767265604901E-3</v>
      </c>
      <c r="CF8">
        <f t="shared" si="31"/>
        <v>0.99020692327343951</v>
      </c>
      <c r="CH8" s="15">
        <f t="shared" si="32"/>
        <v>-0.97245930815340964</v>
      </c>
      <c r="CJ8" s="10">
        <v>42622</v>
      </c>
      <c r="CK8">
        <v>729200</v>
      </c>
      <c r="CL8">
        <v>88.809997999999993</v>
      </c>
      <c r="CM8">
        <f t="shared" si="33"/>
        <v>-5.5984773395695298E-3</v>
      </c>
      <c r="CN8">
        <f t="shared" si="34"/>
        <v>0.99440152266043047</v>
      </c>
      <c r="CP8" s="15">
        <f t="shared" si="35"/>
        <v>-0.87116023213901517</v>
      </c>
      <c r="CR8" s="10">
        <v>42622</v>
      </c>
      <c r="CS8">
        <v>21400</v>
      </c>
      <c r="CT8">
        <v>61.080002</v>
      </c>
      <c r="CU8">
        <f t="shared" si="36"/>
        <v>-1.4712441219958405E-3</v>
      </c>
      <c r="CV8">
        <f t="shared" si="37"/>
        <v>0.99852875587800416</v>
      </c>
      <c r="CX8" s="15">
        <f t="shared" si="38"/>
        <v>-0.41573435294364591</v>
      </c>
      <c r="CZ8" s="10">
        <v>42622</v>
      </c>
      <c r="DA8">
        <v>325700</v>
      </c>
      <c r="DB8">
        <v>55.523294</v>
      </c>
      <c r="DC8">
        <f t="shared" si="39"/>
        <v>-2.306884644049545E-2</v>
      </c>
      <c r="DD8">
        <f t="shared" si="40"/>
        <v>0.97693115355950455</v>
      </c>
      <c r="DF8" s="15">
        <f t="shared" si="41"/>
        <v>-0.99980031516552004</v>
      </c>
      <c r="DH8" s="10">
        <v>42622</v>
      </c>
      <c r="DI8">
        <v>813700</v>
      </c>
      <c r="DJ8">
        <v>42.34</v>
      </c>
      <c r="DK8">
        <f t="shared" si="42"/>
        <v>-3.794587766170765E-2</v>
      </c>
      <c r="DL8">
        <f t="shared" si="43"/>
        <v>0.96205412233829235</v>
      </c>
      <c r="DM8" s="18"/>
      <c r="DN8" s="15">
        <f t="shared" si="44"/>
        <v>-0.99999926240277748</v>
      </c>
      <c r="DP8" s="10">
        <v>42622</v>
      </c>
      <c r="DQ8">
        <v>166500</v>
      </c>
      <c r="DR8">
        <v>19.473020000000002</v>
      </c>
      <c r="DS8">
        <f t="shared" si="45"/>
        <v>-2.9222356208974842E-2</v>
      </c>
      <c r="DT8">
        <f t="shared" si="46"/>
        <v>0.97077764379102516</v>
      </c>
      <c r="DV8" s="15">
        <f t="shared" si="47"/>
        <v>-0.99998010633909962</v>
      </c>
      <c r="DX8" s="10">
        <v>42622</v>
      </c>
      <c r="DY8">
        <v>4333400</v>
      </c>
      <c r="DZ8">
        <v>12.81</v>
      </c>
      <c r="EA8">
        <f t="shared" si="48"/>
        <v>-5.4347826086956763E-3</v>
      </c>
      <c r="EB8">
        <f t="shared" si="49"/>
        <v>0.99456521739130432</v>
      </c>
      <c r="ED8" s="15">
        <f t="shared" si="50"/>
        <v>-0.86318227865133357</v>
      </c>
      <c r="EF8" s="10">
        <v>42621</v>
      </c>
      <c r="EG8">
        <v>281900</v>
      </c>
      <c r="EH8">
        <v>101.379997</v>
      </c>
      <c r="EI8">
        <f t="shared" si="51"/>
        <v>0</v>
      </c>
      <c r="EJ8">
        <f t="shared" si="52"/>
        <v>1</v>
      </c>
      <c r="EL8" s="15">
        <f t="shared" si="53"/>
        <v>0</v>
      </c>
      <c r="EO8" s="232">
        <f ca="1">1/COUNT(INDEX(INDIRECT((INDEX(Database!$A$1:$EL$2,1,MATCH(EP8,Database!$A$1:$EL$1,0)-3))):INDIRECT((INDEX(Database!$A$1:$EL$2,1,MATCH(EP8,Database!$A$1:$EL$1,0)-2))),MATCH(ET8,(INDIRECT((INDEX(Database!$A$1:$EL$2,1,MATCH(EP8,Database!$A$1:$EL$1,0)-3))):INDIRECT((INDEX(Database!$A$1:$EL$2,1,MATCH(EP8,Database!$A$1:$EL$1,0)-1)))),-1),4):(INDEX(INDIRECT((INDEX(Database!$A$1:$EL$2,1,MATCH(EP8,Database!$A$1:$EL$1,0)-3))):INDIRECT((INDEX(Database!$A$1:$EL$2,1,MATCH(EP8,Database!$A$1:$EL$1,0)-2))),MATCH(EU8,(INDIRECT((INDEX(Database!$A$1:$EL$2,1,MATCH(EP8,Database!$A$1:$EL$1,0)-3))):INDIRECT((INDEX(Database!$A$1:$EL$2,1,MATCH(EP8,Database!$A$1:$EL$1,0)-1)))),-1),4)))</f>
        <v>1.321003963011889E-3</v>
      </c>
      <c r="EP8" s="216" t="str">
        <f>PortfolioManagement!B7</f>
        <v>MUB</v>
      </c>
      <c r="EQ8" s="216" t="str">
        <f>PortfolioManagement!F7</f>
        <v>Fixed Income</v>
      </c>
      <c r="ER8" s="216" t="str">
        <f>PortfolioManagement!G7</f>
        <v>US Government Bonds</v>
      </c>
      <c r="ES8" s="217" t="str">
        <f>Database!$ES$2</f>
        <v>3 YR</v>
      </c>
      <c r="ET8" s="218">
        <f>INDEX(Database!$A$1:'Database'!$EL$3,3,MATCH(EP8,Database!$A$1:'Database'!$EL$1,0)-3)</f>
        <v>42629</v>
      </c>
      <c r="EU8" s="206">
        <f>IF(ES8=Edits!$J$4,ET8-365,IF(ES8=Edits!$J$5,ET8-(3*365),IF(ES8=Edits!$J$6,ET8-(5*365))))</f>
        <v>41534</v>
      </c>
      <c r="EV8" s="219">
        <f ca="1">AVERAGE(INDEX(INDIRECT((INDEX(Database!$A$1:$EL$2,1,MATCH(EP8,Database!$A$1:$EL$1,0)-3))):INDIRECT((INDEX(Database!$A$1:$EL$2,1,MATCH(EP8,Database!$A$1:$EL$1,0)-2))),MATCH(ET8,(INDIRECT((INDEX(Database!$A$1:$EL$2,1,MATCH(EP8,Database!$A$1:$EL$1,0)-3))):INDIRECT((INDEX(Database!$A$1:$EL$2,1,MATCH(EP8,Database!$A$1:$EL$1,0)-1)))),-1),4):(INDEX(INDIRECT((INDEX(Database!$A$1:$EL$2,1,MATCH(EP8,Database!$A$1:$EL$1,0)-3))):INDIRECT((INDEX(Database!$A$1:$EL$2,1,MATCH(EP8,Database!$A$1:$EL$1,0)-2))),MATCH(EU8,(INDIRECT((INDEX(Database!$A$1:$EL$2,1,MATCH(EP8,Database!$A$1:$EL$1,0)-3))):INDIRECT((INDEX(Database!$A$1:$EL$2,1,MATCH(EP8,Database!$A$1:$EL$1,0)-1)))),-1),4)))</f>
        <v>2.2749705491467221E-4</v>
      </c>
      <c r="EW8" s="219">
        <f t="shared" ca="1" si="54"/>
        <v>8.657112515109211E-2</v>
      </c>
      <c r="EX8" s="219">
        <f ca="1">PRODUCT(INDEX(INDIRECT((INDEX(Database!$A$1:$EL$2,1,MATCH(EP8,Database!$A$1:$EL$1,0)-3))):INDIRECT((INDEX(Database!$A$1:$EL$2,1,MATCH(EP8,Database!$A$1:$EL$1,0)-2))),MATCH(ET8,(INDIRECT((INDEX(Database!$A$1:$EL$2,1,MATCH(EP8,Database!$A$1:$EL$1,0)-3))):INDIRECT((INDEX(Database!$A$1:$EL$2,1,MATCH(EP8,Database!$A$1:$EL$1,0)-1)))),-1),5):(INDEX(INDIRECT((INDEX(Database!$A$1:$EL$2,1,MATCH(EP8,Database!$A$1:$EL$1,0)-3))):INDIRECT((INDEX(Database!$A$1:$EL$2,1,MATCH(EP8,Database!$A$1:$EL$1,0)-2))),MATCH(EU8,(INDIRECT((INDEX(Database!$A$1:$EL$2,1,MATCH(EP8,Database!$A$1:$EL$1,0)-3))):INDIRECT((INDEX(Database!$A$1:$EL$2,1,MATCH(EP8,Database!$A$1:$EL$1,0)-1)))),-1),5)))^EO8-1</f>
        <v>2.2587722799216614E-4</v>
      </c>
      <c r="EY8" s="219">
        <f t="shared" ca="1" si="55"/>
        <v>8.5929039670522567E-2</v>
      </c>
      <c r="EZ8" s="25">
        <f ca="1">_xlfn.STDEV.S((INDEX(INDIRECT((INDEX(Database!$A$1:$EL$2,1,MATCH(EP8,Database!$A$1:$EL$1,0)-3))):INDIRECT((INDEX(Database!$A$1:$EL$2,1,MATCH(EP8,Database!$A$1:$EL$1,0)-2))),MATCH(ET8,(INDIRECT((INDEX(Database!$A$1:$EL$2,1,MATCH(EP8,Database!$A$1:$EL$1,0)-3))):INDIRECT((INDEX(Database!$A$1:$EL$2,1,MATCH(EP8,Database!$A$1:$EL$1,0)-1)))),-1),4):(INDEX(INDIRECT((INDEX(Database!$A$1:$EL$2,1,MATCH(EP8,Database!$A$1:$EL$1,0)-3))):INDIRECT((INDEX(Database!$A$1:$EL$2,1,MATCH(EP8,Database!$A$1:$EL$1,0)-2))),MATCH(EU8,(INDIRECT((INDEX(Database!$A$1:$EL$2,1,MATCH(EP8,Database!$A$1:$EL$1,0)-3))):INDIRECT((INDEX(Database!$A$1:$EL$2,1,MATCH(EP8,Database!$A$1:$EL$1,0)-1)))),-1),4))))</f>
        <v>1.8012454200040636E-3</v>
      </c>
      <c r="FA8" s="219">
        <f t="shared" ca="1" si="56"/>
        <v>2.8480190760797299E-2</v>
      </c>
      <c r="FB8" s="230">
        <f t="shared" ca="1" si="57"/>
        <v>0.12540058422003181</v>
      </c>
      <c r="FC8" s="209">
        <f t="shared" ca="1" si="58"/>
        <v>3.0171511276814562</v>
      </c>
      <c r="FD8" s="209">
        <f ca="1">SKEW(INDEX(INDIRECT((INDEX(Database!$A$1:$EL$2,1,MATCH(EP8,Database!$A$1:$EL$1,0)-3))):INDIRECT((INDEX(Database!$A$1:$EL$2,1,MATCH(EP8,Database!$A$1:$EL$1,0)-2))),MATCH(ET8,(INDIRECT((INDEX(Database!$A$1:$EL$2,1,MATCH(EP8,Database!$A$1:$EL$1,0)-3))):INDIRECT((INDEX(Database!$A$1:$EL$2,1,MATCH(EP8,Database!$A$1:$EL$1,0)-1)))),-1),4):(INDEX(INDIRECT((INDEX(Database!$A$1:$EL$2,1,MATCH(EP8,Database!$A$1:$EL$1,0)-3))):INDIRECT((INDEX(Database!$A$1:$EL$2,1,MATCH(EP8,Database!$A$1:$EL$1,0)-2))),MATCH(EU8,(INDIRECT((INDEX(Database!$A$1:$EL$2,1,MATCH(EP8,Database!$A$1:$EL$1,0)-3))):INDIRECT((INDEX(Database!$A$1:$EL$2,1,MATCH(EP8,Database!$A$1:$EL$1,0)-1)))),-1),4)))</f>
        <v>-3.9335410986668443E-2</v>
      </c>
      <c r="FE8" s="209">
        <f ca="1">KURT(INDEX(INDIRECT((INDEX(Database!$A$1:$EL$2,1,MATCH(EP8,Database!$A$1:$EL$1,0)-3))):INDIRECT((INDEX(Database!$A$1:$EL$2,1,MATCH(EP8,Database!$A$1:$EL$1,0)-2))),MATCH(ET8,(INDIRECT((INDEX(Database!$A$1:$EL$2,1,MATCH(EP8,Database!$A$1:$EL$1,0)-3))):INDIRECT((INDEX(Database!$A$1:$EL$2,1,MATCH(EP8,Database!$A$1:$EL$1,0)-1)))),-1),4):(INDEX(INDIRECT((INDEX(Database!$A$1:$EL$2,1,MATCH(EP8,Database!$A$1:$EL$1,0)-3))):INDIRECT((INDEX(Database!$A$1:$EL$2,1,MATCH(EP8,Database!$A$1:$EL$1,0)-2))),MATCH(EU8,(INDIRECT((INDEX(Database!$A$1:$EL$2,1,MATCH(EP8,Database!$A$1:$EL$1,0)-3))):INDIRECT((INDEX(Database!$A$1:$EL$2,1,MATCH(EP8,Database!$A$1:$EL$1,0)-1)))),-1),4)))</f>
        <v>4.9979942870981233</v>
      </c>
      <c r="FF8" s="236">
        <v>1</v>
      </c>
      <c r="FG8" s="236">
        <v>10</v>
      </c>
      <c r="FK8" t="s">
        <v>25</v>
      </c>
      <c r="FL8" s="155">
        <v>6.928436952189311E-2</v>
      </c>
      <c r="FM8" s="164">
        <v>6</v>
      </c>
      <c r="FN8" s="164">
        <v>10</v>
      </c>
    </row>
    <row r="9" spans="1:170">
      <c r="A9" s="10">
        <v>42621</v>
      </c>
      <c r="B9" s="11">
        <v>0.26</v>
      </c>
      <c r="C9">
        <f t="shared" si="0"/>
        <v>2.5999999999999999E-3</v>
      </c>
      <c r="D9" s="12">
        <f t="shared" si="1"/>
        <v>5.4185746459989304E-5</v>
      </c>
      <c r="E9" s="13">
        <f t="shared" si="2"/>
        <v>1.00005418574646</v>
      </c>
      <c r="H9" s="10">
        <v>42621</v>
      </c>
      <c r="I9">
        <v>56800</v>
      </c>
      <c r="J9">
        <v>84.580001999999993</v>
      </c>
      <c r="K9" s="15">
        <f t="shared" si="3"/>
        <v>-1.1222807911821397E-2</v>
      </c>
      <c r="L9">
        <f t="shared" si="4"/>
        <v>0.9887771920881786</v>
      </c>
      <c r="M9" s="227"/>
      <c r="N9" s="15">
        <f t="shared" si="5"/>
        <v>-0.98374710872619142</v>
      </c>
      <c r="P9" s="10">
        <v>42621</v>
      </c>
      <c r="Q9">
        <v>356700</v>
      </c>
      <c r="R9">
        <v>52.060001</v>
      </c>
      <c r="S9">
        <f t="shared" si="9"/>
        <v>-2.2997125335377788E-3</v>
      </c>
      <c r="T9">
        <f t="shared" si="6"/>
        <v>0.99770028746646222</v>
      </c>
      <c r="V9" s="15">
        <f t="shared" si="10"/>
        <v>-0.56844561561621998</v>
      </c>
      <c r="X9" s="10">
        <v>42621</v>
      </c>
      <c r="Y9">
        <v>181300</v>
      </c>
      <c r="Z9">
        <v>44.169998</v>
      </c>
      <c r="AA9">
        <f t="shared" si="11"/>
        <v>-2.4842141482432911E-3</v>
      </c>
      <c r="AB9">
        <f t="shared" si="7"/>
        <v>0.99751578585175671</v>
      </c>
      <c r="AC9" s="18"/>
      <c r="AD9" s="15">
        <f t="shared" si="12"/>
        <v>-0.59661599258655151</v>
      </c>
      <c r="AF9" s="10">
        <v>42621</v>
      </c>
      <c r="AG9">
        <v>186300</v>
      </c>
      <c r="AH9">
        <v>58.18</v>
      </c>
      <c r="AI9">
        <f t="shared" si="13"/>
        <v>-3.2550797199774051E-3</v>
      </c>
      <c r="AJ9">
        <f t="shared" si="14"/>
        <v>0.99674492028002259</v>
      </c>
      <c r="AK9" s="18"/>
      <c r="AL9" s="15">
        <f t="shared" si="15"/>
        <v>-0.69579151023320629</v>
      </c>
      <c r="AN9" s="10">
        <v>42621</v>
      </c>
      <c r="AO9">
        <v>8884200</v>
      </c>
      <c r="AP9">
        <v>37.772616999999997</v>
      </c>
      <c r="AQ9">
        <f t="shared" si="16"/>
        <v>-2.1035478454235479E-3</v>
      </c>
      <c r="AR9">
        <f t="shared" si="8"/>
        <v>0.99789645215457645</v>
      </c>
      <c r="AS9" s="18"/>
      <c r="AT9" s="15">
        <f t="shared" si="17"/>
        <v>-0.53633994927095685</v>
      </c>
      <c r="AV9" s="10">
        <v>42621</v>
      </c>
      <c r="AW9">
        <v>23677200</v>
      </c>
      <c r="AX9">
        <v>38.169145999999998</v>
      </c>
      <c r="AY9">
        <f t="shared" si="18"/>
        <v>-2.0665815053362291E-3</v>
      </c>
      <c r="AZ9">
        <f t="shared" si="19"/>
        <v>0.99793341849466377</v>
      </c>
      <c r="BB9" s="15">
        <f t="shared" si="20"/>
        <v>-0.53002827161908661</v>
      </c>
      <c r="BD9" s="10">
        <v>42621</v>
      </c>
      <c r="BE9">
        <v>540300</v>
      </c>
      <c r="BF9">
        <v>72.971545000000006</v>
      </c>
      <c r="BG9">
        <f t="shared" si="21"/>
        <v>-4.0819796413604781E-4</v>
      </c>
      <c r="BH9">
        <f t="shared" si="22"/>
        <v>0.99959180203586395</v>
      </c>
      <c r="BJ9" s="15">
        <f t="shared" si="23"/>
        <v>-0.13845042040393918</v>
      </c>
      <c r="BL9" s="10">
        <v>42621</v>
      </c>
      <c r="BM9">
        <v>313600</v>
      </c>
      <c r="BN9">
        <v>113.150002</v>
      </c>
      <c r="BO9">
        <f t="shared" si="24"/>
        <v>-1.3239275907168668E-3</v>
      </c>
      <c r="BP9">
        <f t="shared" si="25"/>
        <v>0.99867607240928313</v>
      </c>
      <c r="BR9" s="15">
        <f t="shared" si="26"/>
        <v>-0.38341169853315438</v>
      </c>
      <c r="BT9" s="10">
        <v>42621</v>
      </c>
      <c r="BU9">
        <v>93300</v>
      </c>
      <c r="BV9">
        <v>49.400002000000001</v>
      </c>
      <c r="BW9">
        <f t="shared" si="27"/>
        <v>-2.0234770289406789E-4</v>
      </c>
      <c r="BX9">
        <f t="shared" si="28"/>
        <v>0.99979765229710593</v>
      </c>
      <c r="BZ9" s="15">
        <f t="shared" si="29"/>
        <v>-7.1202355762844949E-2</v>
      </c>
      <c r="CB9" s="10">
        <v>42621</v>
      </c>
      <c r="CC9">
        <v>2150400</v>
      </c>
      <c r="CD9">
        <v>117.43</v>
      </c>
      <c r="CE9">
        <f t="shared" si="30"/>
        <v>-4.5774433790162217E-3</v>
      </c>
      <c r="CF9">
        <f t="shared" si="31"/>
        <v>0.99542255662098378</v>
      </c>
      <c r="CH9" s="15">
        <f t="shared" si="32"/>
        <v>-0.81261734378829364</v>
      </c>
      <c r="CJ9" s="10">
        <v>42621</v>
      </c>
      <c r="CK9">
        <v>563000</v>
      </c>
      <c r="CL9">
        <v>89.309997999999993</v>
      </c>
      <c r="CM9">
        <f t="shared" si="33"/>
        <v>-4.5698060123740003E-3</v>
      </c>
      <c r="CN9">
        <f t="shared" si="34"/>
        <v>0.995430193987626</v>
      </c>
      <c r="CP9" s="15">
        <f t="shared" si="35"/>
        <v>-0.81209185312651744</v>
      </c>
      <c r="CR9" s="10">
        <v>42621</v>
      </c>
      <c r="CS9">
        <v>35100</v>
      </c>
      <c r="CT9">
        <v>61.169998</v>
      </c>
      <c r="CU9">
        <f t="shared" si="36"/>
        <v>-2.7714704923378353E-3</v>
      </c>
      <c r="CV9">
        <f t="shared" si="37"/>
        <v>0.99722852950766216</v>
      </c>
      <c r="CX9" s="15">
        <f t="shared" si="38"/>
        <v>-0.63686881415813801</v>
      </c>
      <c r="CZ9" s="10">
        <v>42621</v>
      </c>
      <c r="DA9">
        <v>288900</v>
      </c>
      <c r="DB9">
        <v>56.834398</v>
      </c>
      <c r="DC9">
        <f t="shared" si="39"/>
        <v>-2.0927566495021477E-3</v>
      </c>
      <c r="DD9">
        <f t="shared" si="40"/>
        <v>0.99790724335049785</v>
      </c>
      <c r="DF9" s="15">
        <f t="shared" si="41"/>
        <v>-0.53450623497664129</v>
      </c>
      <c r="DH9" s="10">
        <v>42621</v>
      </c>
      <c r="DI9">
        <v>460900</v>
      </c>
      <c r="DJ9">
        <v>44.009998000000003</v>
      </c>
      <c r="DK9">
        <f t="shared" si="42"/>
        <v>-1.2564550145837905E-2</v>
      </c>
      <c r="DL9">
        <f t="shared" si="43"/>
        <v>0.9874354498541621</v>
      </c>
      <c r="DM9" s="18"/>
      <c r="DN9" s="15">
        <f t="shared" si="44"/>
        <v>-0.99009895851217222</v>
      </c>
      <c r="DP9" s="10">
        <v>42621</v>
      </c>
      <c r="DQ9">
        <v>113200</v>
      </c>
      <c r="DR9">
        <v>20.059197000000001</v>
      </c>
      <c r="DS9">
        <f t="shared" si="45"/>
        <v>1.8154327006802307E-2</v>
      </c>
      <c r="DT9">
        <f t="shared" si="46"/>
        <v>1.0181543270068023</v>
      </c>
      <c r="DV9" s="15">
        <f t="shared" si="47"/>
        <v>710.16130885731945</v>
      </c>
      <c r="DX9" s="10">
        <v>42621</v>
      </c>
      <c r="DY9">
        <v>4819300</v>
      </c>
      <c r="DZ9">
        <v>12.88</v>
      </c>
      <c r="EA9">
        <f t="shared" si="48"/>
        <v>-6.1728395061728669E-3</v>
      </c>
      <c r="EB9">
        <f t="shared" si="49"/>
        <v>0.99382716049382713</v>
      </c>
      <c r="ED9" s="15">
        <f t="shared" si="50"/>
        <v>-0.89565672983959554</v>
      </c>
      <c r="EF9" s="10">
        <v>42620</v>
      </c>
      <c r="EG9">
        <v>291300</v>
      </c>
      <c r="EH9">
        <v>101.379997</v>
      </c>
      <c r="EI9">
        <f t="shared" si="51"/>
        <v>-9.8648782904109389E-5</v>
      </c>
      <c r="EJ9">
        <f t="shared" si="52"/>
        <v>0.99990135121709589</v>
      </c>
      <c r="EL9" s="15">
        <f t="shared" si="53"/>
        <v>-3.536798491881965E-2</v>
      </c>
      <c r="EO9" s="233">
        <f ca="1">1/COUNT(INDEX(INDIRECT((INDEX(Database!$A$1:$EL$2,1,MATCH(EP9,Database!$A$1:$EL$1,0)-3))):INDIRECT((INDEX(Database!$A$1:$EL$2,1,MATCH(EP9,Database!$A$1:$EL$1,0)-2))),MATCH(ET9,(INDIRECT((INDEX(Database!$A$1:$EL$2,1,MATCH(EP9,Database!$A$1:$EL$1,0)-3))):INDIRECT((INDEX(Database!$A$1:$EL$2,1,MATCH(EP9,Database!$A$1:$EL$1,0)-1)))),-1),4):(INDEX(INDIRECT((INDEX(Database!$A$1:$EL$2,1,MATCH(EP9,Database!$A$1:$EL$1,0)-3))):INDIRECT((INDEX(Database!$A$1:$EL$2,1,MATCH(EP9,Database!$A$1:$EL$1,0)-2))),MATCH(EU9,(INDIRECT((INDEX(Database!$A$1:$EL$2,1,MATCH(EP9,Database!$A$1:$EL$1,0)-3))):INDIRECT((INDEX(Database!$A$1:$EL$2,1,MATCH(EP9,Database!$A$1:$EL$1,0)-1)))),-1),4)))</f>
        <v>1.321003963011889E-3</v>
      </c>
      <c r="EP9" s="220" t="str">
        <f>PortfolioManagement!B8</f>
        <v>SCHA</v>
      </c>
      <c r="EQ9" s="220" t="str">
        <f>PortfolioManagement!F8</f>
        <v>Equities</v>
      </c>
      <c r="ER9" s="220" t="str">
        <f>PortfolioManagement!G8</f>
        <v>US Equities</v>
      </c>
      <c r="ES9" s="221" t="str">
        <f>Database!$ES$2</f>
        <v>3 YR</v>
      </c>
      <c r="ET9" s="222">
        <f>INDEX(Database!$A$1:'Database'!$EL$3,3,MATCH(EP9,Database!$A$1:'Database'!$EL$1,0)-3)</f>
        <v>42629</v>
      </c>
      <c r="EU9" s="207">
        <f>IF(ES9=Edits!$J$4,ET9-365,IF(ES9=Edits!$J$5,ET9-(3*365),IF(ES9=Edits!$J$6,ET9-(5*365))))</f>
        <v>41534</v>
      </c>
      <c r="EV9" s="223">
        <f ca="1">AVERAGE(INDEX(INDIRECT((INDEX(Database!$A$1:$EL$2,1,MATCH(EP9,Database!$A$1:$EL$1,0)-3))):INDIRECT((INDEX(Database!$A$1:$EL$2,1,MATCH(EP9,Database!$A$1:$EL$1,0)-2))),MATCH(ET9,(INDIRECT((INDEX(Database!$A$1:$EL$2,1,MATCH(EP9,Database!$A$1:$EL$1,0)-3))):INDIRECT((INDEX(Database!$A$1:$EL$2,1,MATCH(EP9,Database!$A$1:$EL$1,0)-1)))),-1),4):(INDEX(INDIRECT((INDEX(Database!$A$1:$EL$2,1,MATCH(EP9,Database!$A$1:$EL$1,0)-3))):INDIRECT((INDEX(Database!$A$1:$EL$2,1,MATCH(EP9,Database!$A$1:$EL$1,0)-2))),MATCH(EU9,(INDIRECT((INDEX(Database!$A$1:$EL$2,1,MATCH(EP9,Database!$A$1:$EL$1,0)-3))):INDIRECT((INDEX(Database!$A$1:$EL$2,1,MATCH(EP9,Database!$A$1:$EL$1,0)-1)))),-1),4)))</f>
        <v>3.2087913047007359E-4</v>
      </c>
      <c r="EW9" s="223">
        <f t="shared" ca="1" si="54"/>
        <v>0.12423420344080838</v>
      </c>
      <c r="EX9" s="223">
        <f ca="1">PRODUCT(INDEX(INDIRECT((INDEX(Database!$A$1:$EL$2,1,MATCH(EP9,Database!$A$1:$EL$1,0)-3))):INDIRECT((INDEX(Database!$A$1:$EL$2,1,MATCH(EP9,Database!$A$1:$EL$1,0)-2))),MATCH(ET9,(INDIRECT((INDEX(Database!$A$1:$EL$2,1,MATCH(EP9,Database!$A$1:$EL$1,0)-3))):INDIRECT((INDEX(Database!$A$1:$EL$2,1,MATCH(EP9,Database!$A$1:$EL$1,0)-1)))),-1),5):(INDEX(INDIRECT((INDEX(Database!$A$1:$EL$2,1,MATCH(EP9,Database!$A$1:$EL$1,0)-3))):INDIRECT((INDEX(Database!$A$1:$EL$2,1,MATCH(EP9,Database!$A$1:$EL$1,0)-2))),MATCH(EU9,(INDIRECT((INDEX(Database!$A$1:$EL$2,1,MATCH(EP9,Database!$A$1:$EL$1,0)-3))):INDIRECT((INDEX(Database!$A$1:$EL$2,1,MATCH(EP9,Database!$A$1:$EL$1,0)-1)))),-1),5)))^EO9-1</f>
        <v>2.7107226377776072E-4</v>
      </c>
      <c r="EY9" s="223">
        <f t="shared" ca="1" si="55"/>
        <v>0.10398677494908015</v>
      </c>
      <c r="EZ9" s="26">
        <f ca="1">_xlfn.STDEV.S((INDEX(INDIRECT((INDEX(Database!$A$1:$EL$2,1,MATCH(EP9,Database!$A$1:$EL$1,0)-3))):INDIRECT((INDEX(Database!$A$1:$EL$2,1,MATCH(EP9,Database!$A$1:$EL$1,0)-2))),MATCH(ET9,(INDIRECT((INDEX(Database!$A$1:$EL$2,1,MATCH(EP9,Database!$A$1:$EL$1,0)-3))):INDIRECT((INDEX(Database!$A$1:$EL$2,1,MATCH(EP9,Database!$A$1:$EL$1,0)-1)))),-1),4):(INDEX(INDIRECT((INDEX(Database!$A$1:$EL$2,1,MATCH(EP9,Database!$A$1:$EL$1,0)-3))):INDIRECT((INDEX(Database!$A$1:$EL$2,1,MATCH(EP9,Database!$A$1:$EL$1,0)-2))),MATCH(EU9,(INDIRECT((INDEX(Database!$A$1:$EL$2,1,MATCH(EP9,Database!$A$1:$EL$1,0)-3))):INDIRECT((INDEX(Database!$A$1:$EL$2,1,MATCH(EP9,Database!$A$1:$EL$1,0)-1)))),-1),4))))</f>
        <v>9.9765654375280795E-3</v>
      </c>
      <c r="FA9" s="223">
        <f t="shared" ca="1" si="56"/>
        <v>0.1577433500415151</v>
      </c>
      <c r="FB9" s="231">
        <f t="shared" ca="1" si="57"/>
        <v>2.7170900193576542E-2</v>
      </c>
      <c r="FC9" s="208">
        <f t="shared" ca="1" si="58"/>
        <v>0.65921495214671666</v>
      </c>
      <c r="FD9" s="208">
        <f ca="1">SKEW(INDEX(INDIRECT((INDEX(Database!$A$1:$EL$2,1,MATCH(EP9,Database!$A$1:$EL$1,0)-3))):INDIRECT((INDEX(Database!$A$1:$EL$2,1,MATCH(EP9,Database!$A$1:$EL$1,0)-2))),MATCH(ET9,(INDIRECT((INDEX(Database!$A$1:$EL$2,1,MATCH(EP9,Database!$A$1:$EL$1,0)-3))):INDIRECT((INDEX(Database!$A$1:$EL$2,1,MATCH(EP9,Database!$A$1:$EL$1,0)-1)))),-1),4):(INDEX(INDIRECT((INDEX(Database!$A$1:$EL$2,1,MATCH(EP9,Database!$A$1:$EL$1,0)-3))):INDIRECT((INDEX(Database!$A$1:$EL$2,1,MATCH(EP9,Database!$A$1:$EL$1,0)-2))),MATCH(EU9,(INDIRECT((INDEX(Database!$A$1:$EL$2,1,MATCH(EP9,Database!$A$1:$EL$1,0)-3))):INDIRECT((INDEX(Database!$A$1:$EL$2,1,MATCH(EP9,Database!$A$1:$EL$1,0)-1)))),-1),4)))</f>
        <v>-0.34696303968690523</v>
      </c>
      <c r="FE9" s="208">
        <f ca="1">KURT(INDEX(INDIRECT((INDEX(Database!$A$1:$EL$2,1,MATCH(EP9,Database!$A$1:$EL$1,0)-3))):INDIRECT((INDEX(Database!$A$1:$EL$2,1,MATCH(EP9,Database!$A$1:$EL$1,0)-2))),MATCH(ET9,(INDIRECT((INDEX(Database!$A$1:$EL$2,1,MATCH(EP9,Database!$A$1:$EL$1,0)-3))):INDIRECT((INDEX(Database!$A$1:$EL$2,1,MATCH(EP9,Database!$A$1:$EL$1,0)-1)))),-1),4):(INDEX(INDIRECT((INDEX(Database!$A$1:$EL$2,1,MATCH(EP9,Database!$A$1:$EL$1,0)-3))):INDIRECT((INDEX(Database!$A$1:$EL$2,1,MATCH(EP9,Database!$A$1:$EL$1,0)-2))),MATCH(EU9,(INDIRECT((INDEX(Database!$A$1:$EL$2,1,MATCH(EP9,Database!$A$1:$EL$1,0)-3))):INDIRECT((INDEX(Database!$A$1:$EL$2,1,MATCH(EP9,Database!$A$1:$EL$1,0)-1)))),-1),4)))</f>
        <v>0.84755921704306614</v>
      </c>
      <c r="FF9" s="224">
        <v>6.5</v>
      </c>
      <c r="FG9" s="224">
        <v>10</v>
      </c>
      <c r="FJ9" t="s">
        <v>678</v>
      </c>
      <c r="FL9" s="155">
        <v>7.1848735002703529E-2</v>
      </c>
      <c r="FM9" s="164">
        <v>6.5</v>
      </c>
      <c r="FN9" s="164">
        <v>10</v>
      </c>
    </row>
    <row r="10" spans="1:170">
      <c r="A10" s="10">
        <v>42620</v>
      </c>
      <c r="B10" s="11">
        <v>0.2</v>
      </c>
      <c r="C10">
        <f t="shared" si="0"/>
        <v>2E-3</v>
      </c>
      <c r="D10" s="12">
        <f t="shared" si="1"/>
        <v>4.1677955308738746E-5</v>
      </c>
      <c r="E10" s="13">
        <f t="shared" si="2"/>
        <v>1.0000416779553087</v>
      </c>
      <c r="H10" s="10">
        <v>42620</v>
      </c>
      <c r="I10">
        <v>52900</v>
      </c>
      <c r="J10">
        <v>85.540001000000004</v>
      </c>
      <c r="K10" s="15">
        <f t="shared" si="3"/>
        <v>-1.1691408123037927E-4</v>
      </c>
      <c r="L10">
        <f t="shared" si="4"/>
        <v>0.99988308591876962</v>
      </c>
      <c r="M10" s="228"/>
      <c r="N10" s="15">
        <f t="shared" si="5"/>
        <v>-4.1778325160780061E-2</v>
      </c>
      <c r="P10" s="10">
        <v>42620</v>
      </c>
      <c r="Q10">
        <v>487400</v>
      </c>
      <c r="R10">
        <v>52.18</v>
      </c>
      <c r="S10">
        <f t="shared" si="9"/>
        <v>3.8343558282205592E-4</v>
      </c>
      <c r="T10">
        <f t="shared" si="6"/>
        <v>1.0003834355828221</v>
      </c>
      <c r="V10" s="15">
        <f t="shared" si="10"/>
        <v>0.15019001932074727</v>
      </c>
      <c r="X10" s="10">
        <v>42620</v>
      </c>
      <c r="Y10">
        <v>265500</v>
      </c>
      <c r="Z10">
        <v>44.279998999999997</v>
      </c>
      <c r="AA10">
        <f t="shared" si="11"/>
        <v>4.7651236668935226E-3</v>
      </c>
      <c r="AB10">
        <f t="shared" si="7"/>
        <v>1.0047651236668935</v>
      </c>
      <c r="AC10" s="18"/>
      <c r="AD10" s="15">
        <f t="shared" si="12"/>
        <v>4.6697177507307321</v>
      </c>
      <c r="AF10" s="10">
        <v>42620</v>
      </c>
      <c r="AG10">
        <v>225200</v>
      </c>
      <c r="AH10">
        <v>58.369999</v>
      </c>
      <c r="AI10">
        <f t="shared" si="13"/>
        <v>4.9930611228283794E-3</v>
      </c>
      <c r="AJ10">
        <f t="shared" si="14"/>
        <v>1.0049930611228284</v>
      </c>
      <c r="AK10" s="18"/>
      <c r="AL10" s="15">
        <f t="shared" si="15"/>
        <v>5.1591116415430882</v>
      </c>
      <c r="AN10" s="10">
        <v>42620</v>
      </c>
      <c r="AO10">
        <v>5116800</v>
      </c>
      <c r="AP10">
        <v>37.852240999999999</v>
      </c>
      <c r="AQ10">
        <f t="shared" si="16"/>
        <v>0</v>
      </c>
      <c r="AR10">
        <f t="shared" si="8"/>
        <v>1</v>
      </c>
      <c r="AS10" s="18"/>
      <c r="AT10" s="15">
        <f t="shared" si="17"/>
        <v>0</v>
      </c>
      <c r="AV10" s="10">
        <v>42620</v>
      </c>
      <c r="AW10">
        <v>15457800</v>
      </c>
      <c r="AX10">
        <v>38.248189000000004</v>
      </c>
      <c r="AY10">
        <f t="shared" si="18"/>
        <v>-1.2899766648513111E-3</v>
      </c>
      <c r="AZ10">
        <f t="shared" si="19"/>
        <v>0.99871002333514869</v>
      </c>
      <c r="BB10" s="15">
        <f t="shared" si="20"/>
        <v>-0.37571321906187249</v>
      </c>
      <c r="BD10" s="10">
        <v>42620</v>
      </c>
      <c r="BE10">
        <v>612700</v>
      </c>
      <c r="BF10">
        <v>73.001344000000003</v>
      </c>
      <c r="BG10">
        <f t="shared" si="21"/>
        <v>-1.3608856056213092E-4</v>
      </c>
      <c r="BH10">
        <f t="shared" si="22"/>
        <v>0.99986391143943787</v>
      </c>
      <c r="BJ10" s="15">
        <f t="shared" si="23"/>
        <v>-4.8462046366261058E-2</v>
      </c>
      <c r="BL10" s="10">
        <v>42620</v>
      </c>
      <c r="BM10">
        <v>370500</v>
      </c>
      <c r="BN10">
        <v>113.300003</v>
      </c>
      <c r="BO10">
        <f t="shared" si="24"/>
        <v>0</v>
      </c>
      <c r="BP10">
        <f t="shared" si="25"/>
        <v>1</v>
      </c>
      <c r="BR10" s="15">
        <f t="shared" si="26"/>
        <v>0</v>
      </c>
      <c r="BT10" s="10">
        <v>42620</v>
      </c>
      <c r="BU10">
        <v>309000</v>
      </c>
      <c r="BV10">
        <v>49.41</v>
      </c>
      <c r="BW10">
        <f t="shared" si="27"/>
        <v>1.0129456845027196E-3</v>
      </c>
      <c r="BX10">
        <f t="shared" si="28"/>
        <v>1.0010129456845027</v>
      </c>
      <c r="BZ10" s="15">
        <f t="shared" si="29"/>
        <v>0.44706598150826538</v>
      </c>
      <c r="CB10" s="10">
        <v>42620</v>
      </c>
      <c r="CC10">
        <v>2922700</v>
      </c>
      <c r="CD10">
        <v>117.970001</v>
      </c>
      <c r="CE10">
        <f t="shared" si="30"/>
        <v>2.8051853349642109E-3</v>
      </c>
      <c r="CF10">
        <f t="shared" si="31"/>
        <v>1.0028051853349642</v>
      </c>
      <c r="CH10" s="15">
        <f t="shared" si="32"/>
        <v>1.7800230610153029</v>
      </c>
      <c r="CJ10" s="10">
        <v>42620</v>
      </c>
      <c r="CK10">
        <v>877600</v>
      </c>
      <c r="CL10">
        <v>89.720000999999996</v>
      </c>
      <c r="CM10">
        <f t="shared" si="33"/>
        <v>-1.1146773281622835E-4</v>
      </c>
      <c r="CN10">
        <f t="shared" si="34"/>
        <v>0.99988853226718377</v>
      </c>
      <c r="CP10" s="15">
        <f t="shared" si="35"/>
        <v>-3.9871347251046796E-2</v>
      </c>
      <c r="CR10" s="10">
        <v>42620</v>
      </c>
      <c r="CS10">
        <v>17300</v>
      </c>
      <c r="CT10">
        <v>61.34</v>
      </c>
      <c r="CU10">
        <f t="shared" si="36"/>
        <v>-1.6296659047965179E-4</v>
      </c>
      <c r="CV10">
        <f t="shared" si="37"/>
        <v>0.99983703340952035</v>
      </c>
      <c r="CX10" s="15">
        <f t="shared" si="38"/>
        <v>-5.7752832466926862E-2</v>
      </c>
      <c r="CZ10" s="10">
        <v>42620</v>
      </c>
      <c r="DA10">
        <v>127500</v>
      </c>
      <c r="DB10">
        <v>56.953588000000003</v>
      </c>
      <c r="DC10">
        <f t="shared" si="39"/>
        <v>-1.045319604579098E-3</v>
      </c>
      <c r="DD10">
        <f t="shared" si="40"/>
        <v>0.9989546803954209</v>
      </c>
      <c r="DF10" s="15">
        <f t="shared" si="41"/>
        <v>-0.31732830188751393</v>
      </c>
      <c r="DH10" s="10">
        <v>42620</v>
      </c>
      <c r="DI10">
        <v>316100</v>
      </c>
      <c r="DJ10">
        <v>44.57</v>
      </c>
      <c r="DK10">
        <f t="shared" si="42"/>
        <v>5.8677272428859784E-3</v>
      </c>
      <c r="DL10">
        <f t="shared" si="43"/>
        <v>1.005867727242886</v>
      </c>
      <c r="DM10" s="18"/>
      <c r="DN10" s="15">
        <f t="shared" si="44"/>
        <v>7.4609494906779901</v>
      </c>
      <c r="DP10" s="10">
        <v>42620</v>
      </c>
      <c r="DQ10">
        <v>122600</v>
      </c>
      <c r="DR10">
        <v>19.701529000000001</v>
      </c>
      <c r="DS10">
        <f t="shared" si="45"/>
        <v>4.0506477229416138E-3</v>
      </c>
      <c r="DT10">
        <f t="shared" si="46"/>
        <v>1.0040506477229416</v>
      </c>
      <c r="DV10" s="15">
        <f t="shared" si="47"/>
        <v>3.3732221293067823</v>
      </c>
      <c r="DX10" s="10">
        <v>42620</v>
      </c>
      <c r="DY10">
        <v>5765400</v>
      </c>
      <c r="DZ10">
        <v>12.96</v>
      </c>
      <c r="EA10">
        <f t="shared" si="48"/>
        <v>-3.8431975403534491E-3</v>
      </c>
      <c r="EB10">
        <f t="shared" si="49"/>
        <v>0.99615680245964655</v>
      </c>
      <c r="ED10" s="15">
        <f t="shared" si="50"/>
        <v>-0.75474813696783249</v>
      </c>
      <c r="EF10" s="10">
        <v>42619</v>
      </c>
      <c r="EG10">
        <v>371400</v>
      </c>
      <c r="EH10">
        <v>101.389999</v>
      </c>
      <c r="EI10">
        <f t="shared" si="51"/>
        <v>4.9341821564707899E-4</v>
      </c>
      <c r="EJ10">
        <f t="shared" si="52"/>
        <v>1.0004934182156471</v>
      </c>
      <c r="EL10" s="15">
        <f t="shared" si="53"/>
        <v>0.19728109460328236</v>
      </c>
      <c r="EO10" s="232">
        <f ca="1">1/COUNT(INDEX(INDIRECT((INDEX(Database!$A$1:$EL$2,1,MATCH(EP10,Database!$A$1:$EL$1,0)-3))):INDIRECT((INDEX(Database!$A$1:$EL$2,1,MATCH(EP10,Database!$A$1:$EL$1,0)-2))),MATCH(ET10,(INDIRECT((INDEX(Database!$A$1:$EL$2,1,MATCH(EP10,Database!$A$1:$EL$1,0)-3))):INDIRECT((INDEX(Database!$A$1:$EL$2,1,MATCH(EP10,Database!$A$1:$EL$1,0)-1)))),-1),4):(INDEX(INDIRECT((INDEX(Database!$A$1:$EL$2,1,MATCH(EP10,Database!$A$1:$EL$1,0)-3))):INDIRECT((INDEX(Database!$A$1:$EL$2,1,MATCH(EP10,Database!$A$1:$EL$1,0)-2))),MATCH(EU10,(INDIRECT((INDEX(Database!$A$1:$EL$2,1,MATCH(EP10,Database!$A$1:$EL$1,0)-3))):INDIRECT((INDEX(Database!$A$1:$EL$2,1,MATCH(EP10,Database!$A$1:$EL$1,0)-1)))),-1),4)))</f>
        <v>1.321003963011889E-3</v>
      </c>
      <c r="EP10" s="216" t="str">
        <f>PortfolioManagement!B9</f>
        <v>VEA</v>
      </c>
      <c r="EQ10" s="216" t="str">
        <f>PortfolioManagement!F9</f>
        <v>Equities</v>
      </c>
      <c r="ER10" s="216" t="str">
        <f>PortfolioManagement!G9</f>
        <v>Foreign Developed Equities</v>
      </c>
      <c r="ES10" s="217" t="str">
        <f>Database!$ES$2</f>
        <v>3 YR</v>
      </c>
      <c r="ET10" s="218">
        <f>INDEX(Database!$A$1:'Database'!$EL$3,3,MATCH(EP10,Database!$A$1:'Database'!$EL$1,0)-3)</f>
        <v>42629</v>
      </c>
      <c r="EU10" s="206">
        <f>IF(ES10=Edits!$J$4,ET10-365,IF(ES10=Edits!$J$5,ET10-(3*365),IF(ES10=Edits!$J$6,ET10-(5*365))))</f>
        <v>41534</v>
      </c>
      <c r="EV10" s="219">
        <f ca="1">AVERAGE(INDEX(INDIRECT((INDEX(Database!$A$1:$EL$2,1,MATCH(EP10,Database!$A$1:$EL$1,0)-3))):INDIRECT((INDEX(Database!$A$1:$EL$2,1,MATCH(EP10,Database!$A$1:$EL$1,0)-2))),MATCH(ET10,(INDIRECT((INDEX(Database!$A$1:$EL$2,1,MATCH(EP10,Database!$A$1:$EL$1,0)-3))):INDIRECT((INDEX(Database!$A$1:$EL$2,1,MATCH(EP10,Database!$A$1:$EL$1,0)-1)))),-1),4):(INDEX(INDIRECT((INDEX(Database!$A$1:$EL$2,1,MATCH(EP10,Database!$A$1:$EL$1,0)-3))):INDIRECT((INDEX(Database!$A$1:$EL$2,1,MATCH(EP10,Database!$A$1:$EL$1,0)-2))),MATCH(EU10,(INDIRECT((INDEX(Database!$A$1:$EL$2,1,MATCH(EP10,Database!$A$1:$EL$1,0)-3))):INDIRECT((INDEX(Database!$A$1:$EL$2,1,MATCH(EP10,Database!$A$1:$EL$1,0)-1)))),-1),4)))</f>
        <v>6.413490410341726E-5</v>
      </c>
      <c r="EW10" s="219">
        <f t="shared" ca="1" si="54"/>
        <v>2.3684618420718451E-2</v>
      </c>
      <c r="EX10" s="219">
        <f ca="1">PRODUCT(INDEX(INDIRECT((INDEX(Database!$A$1:$EL$2,1,MATCH(EP10,Database!$A$1:$EL$1,0)-3))):INDIRECT((INDEX(Database!$A$1:$EL$2,1,MATCH(EP10,Database!$A$1:$EL$1,0)-2))),MATCH(ET10,(INDIRECT((INDEX(Database!$A$1:$EL$2,1,MATCH(EP10,Database!$A$1:$EL$1,0)-3))):INDIRECT((INDEX(Database!$A$1:$EL$2,1,MATCH(EP10,Database!$A$1:$EL$1,0)-1)))),-1),5):(INDEX(INDIRECT((INDEX(Database!$A$1:$EL$2,1,MATCH(EP10,Database!$A$1:$EL$1,0)-3))):INDIRECT((INDEX(Database!$A$1:$EL$2,1,MATCH(EP10,Database!$A$1:$EL$1,0)-2))),MATCH(EU10,(INDIRECT((INDEX(Database!$A$1:$EL$2,1,MATCH(EP10,Database!$A$1:$EL$1,0)-3))):INDIRECT((INDEX(Database!$A$1:$EL$2,1,MATCH(EP10,Database!$A$1:$EL$1,0)-1)))),-1),5)))^EO10-1</f>
        <v>1.4395567208502769E-5</v>
      </c>
      <c r="EY10" s="219">
        <f t="shared" ca="1" si="55"/>
        <v>5.2681724870249358E-3</v>
      </c>
      <c r="EZ10" s="235">
        <f ca="1">_xlfn.STDEV.S((INDEX(INDIRECT((INDEX(Database!$A$1:$EL$2,1,MATCH(EP10,Database!$A$1:$EL$1,0)-3))):INDIRECT((INDEX(Database!$A$1:$EL$2,1,MATCH(EP10,Database!$A$1:$EL$1,0)-2))),MATCH(ET10,(INDIRECT((INDEX(Database!$A$1:$EL$2,1,MATCH(EP10,Database!$A$1:$EL$1,0)-3))):INDIRECT((INDEX(Database!$A$1:$EL$2,1,MATCH(EP10,Database!$A$1:$EL$1,0)-1)))),-1),4):(INDEX(INDIRECT((INDEX(Database!$A$1:$EL$2,1,MATCH(EP10,Database!$A$1:$EL$1,0)-3))):INDIRECT((INDEX(Database!$A$1:$EL$2,1,MATCH(EP10,Database!$A$1:$EL$1,0)-2))),MATCH(EU10,(INDIRECT((INDEX(Database!$A$1:$EL$2,1,MATCH(EP10,Database!$A$1:$EL$1,0)-3))):INDIRECT((INDEX(Database!$A$1:$EL$2,1,MATCH(EP10,Database!$A$1:$EL$1,0)-1)))),-1),4))))</f>
        <v>9.9497380313164577E-3</v>
      </c>
      <c r="FA10" s="219">
        <f t="shared" ca="1" si="56"/>
        <v>0.15731917150479871</v>
      </c>
      <c r="FB10" s="230">
        <f t="shared" ca="1" si="57"/>
        <v>1.4468287670683607E-3</v>
      </c>
      <c r="FC10" s="209">
        <f t="shared" ca="1" si="58"/>
        <v>3.348716139700901E-2</v>
      </c>
      <c r="FD10" s="209">
        <f ca="1">SKEW(INDEX(INDIRECT((INDEX(Database!$A$1:$EL$2,1,MATCH(EP10,Database!$A$1:$EL$1,0)-3))):INDIRECT((INDEX(Database!$A$1:$EL$2,1,MATCH(EP10,Database!$A$1:$EL$1,0)-2))),MATCH(ET10,(INDIRECT((INDEX(Database!$A$1:$EL$2,1,MATCH(EP10,Database!$A$1:$EL$1,0)-3))):INDIRECT((INDEX(Database!$A$1:$EL$2,1,MATCH(EP10,Database!$A$1:$EL$1,0)-1)))),-1),4):(INDEX(INDIRECT((INDEX(Database!$A$1:$EL$2,1,MATCH(EP10,Database!$A$1:$EL$1,0)-3))):INDIRECT((INDEX(Database!$A$1:$EL$2,1,MATCH(EP10,Database!$A$1:$EL$1,0)-2))),MATCH(EU10,(INDIRECT((INDEX(Database!$A$1:$EL$2,1,MATCH(EP10,Database!$A$1:$EL$1,0)-3))):INDIRECT((INDEX(Database!$A$1:$EL$2,1,MATCH(EP10,Database!$A$1:$EL$1,0)-1)))),-1),4)))</f>
        <v>-0.87582604199185055</v>
      </c>
      <c r="FE10" s="209">
        <f ca="1">KURT(INDEX(INDIRECT((INDEX(Database!$A$1:$EL$2,1,MATCH(EP10,Database!$A$1:$EL$1,0)-3))):INDIRECT((INDEX(Database!$A$1:$EL$2,1,MATCH(EP10,Database!$A$1:$EL$1,0)-2))),MATCH(ET10,(INDIRECT((INDEX(Database!$A$1:$EL$2,1,MATCH(EP10,Database!$A$1:$EL$1,0)-3))):INDIRECT((INDEX(Database!$A$1:$EL$2,1,MATCH(EP10,Database!$A$1:$EL$1,0)-1)))),-1),4):(INDEX(INDIRECT((INDEX(Database!$A$1:$EL$2,1,MATCH(EP10,Database!$A$1:$EL$1,0)-3))):INDIRECT((INDEX(Database!$A$1:$EL$2,1,MATCH(EP10,Database!$A$1:$EL$1,0)-2))),MATCH(EU10,(INDIRECT((INDEX(Database!$A$1:$EL$2,1,MATCH(EP10,Database!$A$1:$EL$1,0)-3))):INDIRECT((INDEX(Database!$A$1:$EL$2,1,MATCH(EP10,Database!$A$1:$EL$1,0)-1)))),-1),4)))</f>
        <v>6.4721286344162241</v>
      </c>
      <c r="FF10" s="236">
        <v>6.25</v>
      </c>
      <c r="FG10" s="236">
        <v>10</v>
      </c>
      <c r="FK10" t="s">
        <v>27</v>
      </c>
      <c r="FL10" s="155">
        <v>7.1848735002703529E-2</v>
      </c>
      <c r="FM10" s="164">
        <v>6.5</v>
      </c>
      <c r="FN10" s="164">
        <v>10</v>
      </c>
    </row>
    <row r="11" spans="1:170">
      <c r="A11" s="10">
        <v>42619</v>
      </c>
      <c r="B11" s="11">
        <v>0.23</v>
      </c>
      <c r="C11">
        <f t="shared" si="0"/>
        <v>2.3E-3</v>
      </c>
      <c r="D11" s="12">
        <f t="shared" si="1"/>
        <v>4.7931596673711496E-5</v>
      </c>
      <c r="E11" s="13">
        <f t="shared" si="2"/>
        <v>1.0000479315966737</v>
      </c>
      <c r="H11" s="10">
        <v>42619</v>
      </c>
      <c r="I11">
        <v>107700</v>
      </c>
      <c r="J11">
        <v>85.550003000000004</v>
      </c>
      <c r="K11" s="15">
        <f t="shared" si="3"/>
        <v>6.4706235294118564E-3</v>
      </c>
      <c r="L11">
        <f t="shared" si="4"/>
        <v>1.0064706235294119</v>
      </c>
      <c r="N11" s="15">
        <f t="shared" si="5"/>
        <v>9.5293785152566901</v>
      </c>
      <c r="P11" s="10">
        <v>42619</v>
      </c>
      <c r="Q11">
        <v>524900</v>
      </c>
      <c r="R11">
        <v>52.16</v>
      </c>
      <c r="S11">
        <f t="shared" si="9"/>
        <v>2.8840993225955902E-3</v>
      </c>
      <c r="T11">
        <f t="shared" si="6"/>
        <v>1.0028840993225956</v>
      </c>
      <c r="V11" s="15">
        <f t="shared" si="10"/>
        <v>1.8610283552014275</v>
      </c>
      <c r="X11" s="10">
        <v>42619</v>
      </c>
      <c r="Y11">
        <v>184400</v>
      </c>
      <c r="Z11">
        <v>44.07</v>
      </c>
      <c r="AA11">
        <f t="shared" si="11"/>
        <v>1.1358473421172466E-3</v>
      </c>
      <c r="AB11">
        <f t="shared" si="7"/>
        <v>1.0011358473421172</v>
      </c>
      <c r="AC11" s="18"/>
      <c r="AD11" s="15">
        <f t="shared" si="12"/>
        <v>0.51338521492368061</v>
      </c>
      <c r="AF11" s="10">
        <v>42619</v>
      </c>
      <c r="AG11">
        <v>383800</v>
      </c>
      <c r="AH11">
        <v>58.080002</v>
      </c>
      <c r="AI11">
        <f t="shared" si="13"/>
        <v>1.3793448275862819E-3</v>
      </c>
      <c r="AJ11">
        <f t="shared" si="14"/>
        <v>1.0013793448275863</v>
      </c>
      <c r="AK11" s="18"/>
      <c r="AL11" s="15">
        <f t="shared" si="15"/>
        <v>0.65386332134214786</v>
      </c>
      <c r="AN11" s="10">
        <v>42619</v>
      </c>
      <c r="AO11">
        <v>5048700</v>
      </c>
      <c r="AP11">
        <v>37.852240999999999</v>
      </c>
      <c r="AQ11">
        <f t="shared" si="16"/>
        <v>9.5566953610055627E-3</v>
      </c>
      <c r="AR11">
        <f t="shared" si="8"/>
        <v>1.0095566953610056</v>
      </c>
      <c r="AS11" s="18"/>
      <c r="AT11" s="15">
        <f t="shared" si="17"/>
        <v>31.189214446352437</v>
      </c>
      <c r="AV11" s="10">
        <v>42619</v>
      </c>
      <c r="AW11">
        <v>20559900</v>
      </c>
      <c r="AX11">
        <v>38.297592000000002</v>
      </c>
      <c r="AY11">
        <f t="shared" si="18"/>
        <v>1.7322829793101846E-2</v>
      </c>
      <c r="AZ11">
        <f t="shared" si="19"/>
        <v>1.0173228297931018</v>
      </c>
      <c r="BB11" s="15">
        <f t="shared" si="20"/>
        <v>526.78686835179462</v>
      </c>
      <c r="BD11" s="10">
        <v>42619</v>
      </c>
      <c r="BE11">
        <v>934300</v>
      </c>
      <c r="BF11">
        <v>73.011279999999999</v>
      </c>
      <c r="BG11">
        <f t="shared" si="21"/>
        <v>3.4129735985661824E-3</v>
      </c>
      <c r="BH11">
        <f t="shared" si="22"/>
        <v>1.0034129735985662</v>
      </c>
      <c r="BJ11" s="15">
        <f t="shared" si="23"/>
        <v>2.468125884422304</v>
      </c>
      <c r="BL11" s="10">
        <v>42619</v>
      </c>
      <c r="BM11">
        <v>359700</v>
      </c>
      <c r="BN11">
        <v>113.300003</v>
      </c>
      <c r="BO11">
        <f t="shared" si="24"/>
        <v>8.8344525309480559E-4</v>
      </c>
      <c r="BP11">
        <f t="shared" si="25"/>
        <v>1.0008834452530948</v>
      </c>
      <c r="BR11" s="15">
        <f t="shared" si="26"/>
        <v>0.38031973509790684</v>
      </c>
      <c r="BT11" s="10">
        <v>42619</v>
      </c>
      <c r="BU11">
        <v>310100</v>
      </c>
      <c r="BV11">
        <v>49.360000999999997</v>
      </c>
      <c r="BW11">
        <f t="shared" si="27"/>
        <v>1.6234172407350034E-3</v>
      </c>
      <c r="BX11">
        <f t="shared" si="28"/>
        <v>1.001623417240735</v>
      </c>
      <c r="BZ11" s="15">
        <f t="shared" si="29"/>
        <v>0.80772082128180522</v>
      </c>
      <c r="CB11" s="10">
        <v>42619</v>
      </c>
      <c r="CC11">
        <v>3019200</v>
      </c>
      <c r="CD11">
        <v>117.639999</v>
      </c>
      <c r="CE11">
        <f t="shared" si="30"/>
        <v>6.1580654491628639E-3</v>
      </c>
      <c r="CF11">
        <f t="shared" si="31"/>
        <v>1.0061580654491629</v>
      </c>
      <c r="CH11" s="15">
        <f t="shared" si="32"/>
        <v>8.4008625669037311</v>
      </c>
      <c r="CJ11" s="10">
        <v>42619</v>
      </c>
      <c r="CK11">
        <v>727200</v>
      </c>
      <c r="CL11">
        <v>89.730002999999996</v>
      </c>
      <c r="CM11">
        <f t="shared" si="33"/>
        <v>3.4668419473682377E-3</v>
      </c>
      <c r="CN11">
        <f t="shared" si="34"/>
        <v>1.0034668419473682</v>
      </c>
      <c r="CP11" s="15">
        <f t="shared" si="35"/>
        <v>2.5367523860666701</v>
      </c>
      <c r="CR11" s="10">
        <v>42619</v>
      </c>
      <c r="CS11">
        <v>189100</v>
      </c>
      <c r="CT11">
        <v>61.349997999999999</v>
      </c>
      <c r="CU11">
        <f t="shared" si="36"/>
        <v>3.2705804326873533E-3</v>
      </c>
      <c r="CV11">
        <f t="shared" si="37"/>
        <v>1.0032705804326874</v>
      </c>
      <c r="CX11" s="15">
        <f t="shared" si="38"/>
        <v>2.2930492421523114</v>
      </c>
      <c r="CZ11" s="10">
        <v>42619</v>
      </c>
      <c r="DA11">
        <v>216800</v>
      </c>
      <c r="DB11">
        <v>57.013185</v>
      </c>
      <c r="DC11">
        <f t="shared" si="39"/>
        <v>1.3597033044902007E-2</v>
      </c>
      <c r="DD11">
        <f t="shared" si="40"/>
        <v>1.013597033044902</v>
      </c>
      <c r="DF11" s="15">
        <f t="shared" si="41"/>
        <v>137.30748369240942</v>
      </c>
      <c r="DH11" s="10">
        <v>42619</v>
      </c>
      <c r="DI11">
        <v>425600</v>
      </c>
      <c r="DJ11">
        <v>44.310001</v>
      </c>
      <c r="DK11">
        <f t="shared" si="42"/>
        <v>5.6740806701298663E-3</v>
      </c>
      <c r="DL11">
        <f t="shared" si="43"/>
        <v>1.0056740806701299</v>
      </c>
      <c r="DM11" s="18"/>
      <c r="DN11" s="15">
        <f t="shared" si="44"/>
        <v>6.8867643354082668</v>
      </c>
      <c r="DP11" s="10">
        <v>42619</v>
      </c>
      <c r="DQ11">
        <v>118000</v>
      </c>
      <c r="DR11">
        <v>19.622046999999998</v>
      </c>
      <c r="DS11">
        <f t="shared" si="45"/>
        <v>1.4381100029616567E-2</v>
      </c>
      <c r="DT11">
        <f t="shared" si="46"/>
        <v>1.0143811000296166</v>
      </c>
      <c r="DV11" s="15">
        <f t="shared" si="47"/>
        <v>182.40844237413779</v>
      </c>
      <c r="DX11" s="10">
        <v>42619</v>
      </c>
      <c r="DY11">
        <v>6010000</v>
      </c>
      <c r="DZ11">
        <v>13.01</v>
      </c>
      <c r="EA11">
        <f t="shared" si="48"/>
        <v>1.7996870109546093E-2</v>
      </c>
      <c r="EB11">
        <f t="shared" si="49"/>
        <v>1.0179968701095461</v>
      </c>
      <c r="ED11" s="15">
        <f t="shared" si="50"/>
        <v>671.12739932540671</v>
      </c>
      <c r="EF11" s="10">
        <v>42615</v>
      </c>
      <c r="EG11">
        <v>273600</v>
      </c>
      <c r="EH11">
        <v>101.339996</v>
      </c>
      <c r="EI11">
        <f t="shared" si="51"/>
        <v>4.9358277723765553E-4</v>
      </c>
      <c r="EJ11">
        <f t="shared" si="52"/>
        <v>1.0004935827772377</v>
      </c>
      <c r="EL11" s="15">
        <f t="shared" si="53"/>
        <v>0.19735297595418055</v>
      </c>
      <c r="EO11" s="233">
        <f ca="1">1/COUNT(INDEX(INDIRECT((INDEX(Database!$A$1:$EL$2,1,MATCH(EP11,Database!$A$1:$EL$1,0)-3))):INDIRECT((INDEX(Database!$A$1:$EL$2,1,MATCH(EP11,Database!$A$1:$EL$1,0)-2))),MATCH(ET11,(INDIRECT((INDEX(Database!$A$1:$EL$2,1,MATCH(EP11,Database!$A$1:$EL$1,0)-3))):INDIRECT((INDEX(Database!$A$1:$EL$2,1,MATCH(EP11,Database!$A$1:$EL$1,0)-1)))),-1),4):(INDEX(INDIRECT((INDEX(Database!$A$1:$EL$2,1,MATCH(EP11,Database!$A$1:$EL$1,0)-3))):INDIRECT((INDEX(Database!$A$1:$EL$2,1,MATCH(EP11,Database!$A$1:$EL$1,0)-2))),MATCH(EU11,(INDIRECT((INDEX(Database!$A$1:$EL$2,1,MATCH(EP11,Database!$A$1:$EL$1,0)-3))):INDIRECT((INDEX(Database!$A$1:$EL$2,1,MATCH(EP11,Database!$A$1:$EL$1,0)-1)))),-1),4)))</f>
        <v>1.321003963011889E-3</v>
      </c>
      <c r="EP11" s="220" t="str">
        <f>PortfolioManagement!B10</f>
        <v>VYM</v>
      </c>
      <c r="EQ11" s="220" t="str">
        <f>PortfolioManagement!F10</f>
        <v>Equities</v>
      </c>
      <c r="ER11" s="220" t="str">
        <f>PortfolioManagement!G10</f>
        <v>Dividend</v>
      </c>
      <c r="ES11" s="221" t="str">
        <f>Database!$ES$2</f>
        <v>3 YR</v>
      </c>
      <c r="ET11" s="222">
        <f>INDEX(Database!$A$1:'Database'!$EL$3,3,MATCH(EP11,Database!$A$1:'Database'!$EL$1,0)-3)</f>
        <v>42629</v>
      </c>
      <c r="EU11" s="207">
        <f>IF(ES11=Edits!$J$4,ET11-365,IF(ES11=Edits!$J$5,ET11-(3*365),IF(ES11=Edits!$J$6,ET11-(5*365))))</f>
        <v>41534</v>
      </c>
      <c r="EV11" s="223">
        <f ca="1">AVERAGE(INDEX(INDIRECT((INDEX(Database!$A$1:$EL$2,1,MATCH(EP11,Database!$A$1:$EL$1,0)-3))):INDIRECT((INDEX(Database!$A$1:$EL$2,1,MATCH(EP11,Database!$A$1:$EL$1,0)-2))),MATCH(ET11,(INDIRECT((INDEX(Database!$A$1:$EL$2,1,MATCH(EP11,Database!$A$1:$EL$1,0)-3))):INDIRECT((INDEX(Database!$A$1:$EL$2,1,MATCH(EP11,Database!$A$1:$EL$1,0)-1)))),-1),4):(INDEX(INDIRECT((INDEX(Database!$A$1:$EL$2,1,MATCH(EP11,Database!$A$1:$EL$1,0)-3))):INDIRECT((INDEX(Database!$A$1:$EL$2,1,MATCH(EP11,Database!$A$1:$EL$1,0)-2))),MATCH(EU11,(INDIRECT((INDEX(Database!$A$1:$EL$2,1,MATCH(EP11,Database!$A$1:$EL$1,0)-3))):INDIRECT((INDEX(Database!$A$1:$EL$2,1,MATCH(EP11,Database!$A$1:$EL$1,0)-1)))),-1),4)))</f>
        <v>4.2084684603864192E-4</v>
      </c>
      <c r="EW11" s="223">
        <f t="shared" ca="1" si="54"/>
        <v>0.16599731469259482</v>
      </c>
      <c r="EX11" s="223">
        <f ca="1">PRODUCT(INDEX(INDIRECT((INDEX(Database!$A$1:$EL$2,1,MATCH(EP11,Database!$A$1:$EL$1,0)-3))):INDIRECT((INDEX(Database!$A$1:$EL$2,1,MATCH(EP11,Database!$A$1:$EL$1,0)-2))),MATCH(ET11,(INDIRECT((INDEX(Database!$A$1:$EL$2,1,MATCH(EP11,Database!$A$1:$EL$1,0)-3))):INDIRECT((INDEX(Database!$A$1:$EL$2,1,MATCH(EP11,Database!$A$1:$EL$1,0)-1)))),-1),5):(INDEX(INDIRECT((INDEX(Database!$A$1:$EL$2,1,MATCH(EP11,Database!$A$1:$EL$1,0)-3))):INDIRECT((INDEX(Database!$A$1:$EL$2,1,MATCH(EP11,Database!$A$1:$EL$1,0)-2))),MATCH(EU11,(INDIRECT((INDEX(Database!$A$1:$EL$2,1,MATCH(EP11,Database!$A$1:$EL$1,0)-3))):INDIRECT((INDEX(Database!$A$1:$EL$2,1,MATCH(EP11,Database!$A$1:$EL$1,0)-1)))),-1),5)))^EO11-1</f>
        <v>3.8917071707467166E-4</v>
      </c>
      <c r="EY11" s="223">
        <f t="shared" ca="1" si="55"/>
        <v>0.1525993298253645</v>
      </c>
      <c r="EZ11" s="26">
        <f ca="1">_xlfn.STDEV.S((INDEX(INDIRECT((INDEX(Database!$A$1:$EL$2,1,MATCH(EP11,Database!$A$1:$EL$1,0)-3))):INDIRECT((INDEX(Database!$A$1:$EL$2,1,MATCH(EP11,Database!$A$1:$EL$1,0)-2))),MATCH(ET11,(INDIRECT((INDEX(Database!$A$1:$EL$2,1,MATCH(EP11,Database!$A$1:$EL$1,0)-3))):INDIRECT((INDEX(Database!$A$1:$EL$2,1,MATCH(EP11,Database!$A$1:$EL$1,0)-1)))),-1),4):(INDEX(INDIRECT((INDEX(Database!$A$1:$EL$2,1,MATCH(EP11,Database!$A$1:$EL$1,0)-3))):INDIRECT((INDEX(Database!$A$1:$EL$2,1,MATCH(EP11,Database!$A$1:$EL$1,0)-2))),MATCH(EU11,(INDIRECT((INDEX(Database!$A$1:$EL$2,1,MATCH(EP11,Database!$A$1:$EL$1,0)-3))):INDIRECT((INDEX(Database!$A$1:$EL$2,1,MATCH(EP11,Database!$A$1:$EL$1,0)-1)))),-1),4))))</f>
        <v>7.9582970189988923E-3</v>
      </c>
      <c r="FA11" s="223">
        <f t="shared" ca="1" si="56"/>
        <v>0.12583172438082402</v>
      </c>
      <c r="FB11" s="231">
        <f t="shared" ca="1" si="57"/>
        <v>4.8901255651253271E-2</v>
      </c>
      <c r="FC11" s="208">
        <f t="shared" ca="1" si="58"/>
        <v>1.2127254122619311</v>
      </c>
      <c r="FD11" s="208">
        <f ca="1">SKEW(INDEX(INDIRECT((INDEX(Database!$A$1:$EL$2,1,MATCH(EP11,Database!$A$1:$EL$1,0)-3))):INDIRECT((INDEX(Database!$A$1:$EL$2,1,MATCH(EP11,Database!$A$1:$EL$1,0)-2))),MATCH(ET11,(INDIRECT((INDEX(Database!$A$1:$EL$2,1,MATCH(EP11,Database!$A$1:$EL$1,0)-3))):INDIRECT((INDEX(Database!$A$1:$EL$2,1,MATCH(EP11,Database!$A$1:$EL$1,0)-1)))),-1),4):(INDEX(INDIRECT((INDEX(Database!$A$1:$EL$2,1,MATCH(EP11,Database!$A$1:$EL$1,0)-3))):INDIRECT((INDEX(Database!$A$1:$EL$2,1,MATCH(EP11,Database!$A$1:$EL$1,0)-2))),MATCH(EU11,(INDIRECT((INDEX(Database!$A$1:$EL$2,1,MATCH(EP11,Database!$A$1:$EL$1,0)-3))):INDIRECT((INDEX(Database!$A$1:$EL$2,1,MATCH(EP11,Database!$A$1:$EL$1,0)-1)))),-1),4)))</f>
        <v>-0.34919104685155344</v>
      </c>
      <c r="FE11" s="208">
        <f ca="1">KURT(INDEX(INDIRECT((INDEX(Database!$A$1:$EL$2,1,MATCH(EP11,Database!$A$1:$EL$1,0)-3))):INDIRECT((INDEX(Database!$A$1:$EL$2,1,MATCH(EP11,Database!$A$1:$EL$1,0)-2))),MATCH(ET11,(INDIRECT((INDEX(Database!$A$1:$EL$2,1,MATCH(EP11,Database!$A$1:$EL$1,0)-3))):INDIRECT((INDEX(Database!$A$1:$EL$2,1,MATCH(EP11,Database!$A$1:$EL$1,0)-1)))),-1),4):(INDEX(INDIRECT((INDEX(Database!$A$1:$EL$2,1,MATCH(EP11,Database!$A$1:$EL$1,0)-3))):INDIRECT((INDEX(Database!$A$1:$EL$2,1,MATCH(EP11,Database!$A$1:$EL$1,0)-2))),MATCH(EU11,(INDIRECT((INDEX(Database!$A$1:$EL$2,1,MATCH(EP11,Database!$A$1:$EL$1,0)-3))):INDIRECT((INDEX(Database!$A$1:$EL$2,1,MATCH(EP11,Database!$A$1:$EL$1,0)-1)))),-1),4)))</f>
        <v>3.0933391077061851</v>
      </c>
      <c r="FF11" s="224">
        <v>4</v>
      </c>
      <c r="FG11" s="224">
        <v>10</v>
      </c>
      <c r="FJ11" t="s">
        <v>718</v>
      </c>
      <c r="FL11" s="155">
        <v>0.10391951588806807</v>
      </c>
      <c r="FM11" s="164">
        <v>8.5</v>
      </c>
      <c r="FN11" s="164">
        <v>10</v>
      </c>
    </row>
    <row r="12" spans="1:170">
      <c r="A12" s="10">
        <v>42615</v>
      </c>
      <c r="B12" s="11">
        <v>0.22</v>
      </c>
      <c r="C12">
        <f t="shared" si="0"/>
        <v>2.2000000000000001E-3</v>
      </c>
      <c r="D12" s="12">
        <f t="shared" si="1"/>
        <v>4.5846993064646568E-5</v>
      </c>
      <c r="E12" s="13">
        <f t="shared" si="2"/>
        <v>1.0000458469930646</v>
      </c>
      <c r="H12" s="10">
        <v>42615</v>
      </c>
      <c r="I12">
        <v>178100</v>
      </c>
      <c r="J12">
        <v>85</v>
      </c>
      <c r="K12" s="15">
        <f t="shared" si="3"/>
        <v>-7.4731318014145121E-3</v>
      </c>
      <c r="L12">
        <f t="shared" si="4"/>
        <v>0.99252686819858549</v>
      </c>
      <c r="N12" s="15">
        <f t="shared" si="5"/>
        <v>-0.9352962666940825</v>
      </c>
      <c r="P12" s="10">
        <v>42615</v>
      </c>
      <c r="Q12">
        <v>524600</v>
      </c>
      <c r="R12">
        <v>52.009998000000003</v>
      </c>
      <c r="S12">
        <f t="shared" si="9"/>
        <v>4.6358508788872932E-3</v>
      </c>
      <c r="T12">
        <f t="shared" si="6"/>
        <v>1.0046358508788873</v>
      </c>
      <c r="V12" s="15">
        <f t="shared" si="10"/>
        <v>4.4096019974590748</v>
      </c>
      <c r="X12" s="10">
        <v>42615</v>
      </c>
      <c r="Y12">
        <v>163100</v>
      </c>
      <c r="Z12">
        <v>44.02</v>
      </c>
      <c r="AA12">
        <f t="shared" si="11"/>
        <v>8.4764715474698882E-3</v>
      </c>
      <c r="AB12">
        <f t="shared" si="7"/>
        <v>1.0084764715474699</v>
      </c>
      <c r="AC12" s="18"/>
      <c r="AD12" s="15">
        <f t="shared" si="12"/>
        <v>20.777406160653612</v>
      </c>
      <c r="AF12" s="10">
        <v>42615</v>
      </c>
      <c r="AG12">
        <v>268200</v>
      </c>
      <c r="AH12">
        <v>58</v>
      </c>
      <c r="AI12">
        <f t="shared" si="13"/>
        <v>9.7493212003711971E-3</v>
      </c>
      <c r="AJ12">
        <f t="shared" si="14"/>
        <v>1.0097493212003712</v>
      </c>
      <c r="AK12" s="18"/>
      <c r="AL12" s="15">
        <f t="shared" si="15"/>
        <v>33.510639707496026</v>
      </c>
      <c r="AN12" s="10">
        <v>42615</v>
      </c>
      <c r="AO12">
        <v>5723200</v>
      </c>
      <c r="AP12">
        <v>37.493923000000002</v>
      </c>
      <c r="AQ12">
        <f t="shared" si="16"/>
        <v>1.0190323222230901E-2</v>
      </c>
      <c r="AR12">
        <f t="shared" si="8"/>
        <v>1.0101903232222309</v>
      </c>
      <c r="AS12" s="18"/>
      <c r="AT12" s="15">
        <f t="shared" si="17"/>
        <v>39.473379275807225</v>
      </c>
      <c r="AV12" s="10">
        <v>42615</v>
      </c>
      <c r="AW12">
        <v>18244600</v>
      </c>
      <c r="AX12">
        <v>37.645465999999999</v>
      </c>
      <c r="AY12">
        <f t="shared" si="18"/>
        <v>1.5187852867459606E-2</v>
      </c>
      <c r="AZ12">
        <f t="shared" si="19"/>
        <v>1.0151878528674596</v>
      </c>
      <c r="BB12" s="15">
        <f t="shared" si="20"/>
        <v>244.15491365144865</v>
      </c>
      <c r="BD12" s="10">
        <v>42615</v>
      </c>
      <c r="BE12">
        <v>901100</v>
      </c>
      <c r="BF12">
        <v>72.762941999999995</v>
      </c>
      <c r="BG12">
        <f t="shared" si="21"/>
        <v>4.6632383758768992E-3</v>
      </c>
      <c r="BH12">
        <f t="shared" si="22"/>
        <v>1.0046632383758769</v>
      </c>
      <c r="BJ12" s="15">
        <f t="shared" si="23"/>
        <v>4.4636971529508322</v>
      </c>
      <c r="BL12" s="10">
        <v>42615</v>
      </c>
      <c r="BM12">
        <v>304400</v>
      </c>
      <c r="BN12">
        <v>113.199997</v>
      </c>
      <c r="BO12">
        <f t="shared" si="24"/>
        <v>-1.235212678144082E-3</v>
      </c>
      <c r="BP12">
        <f t="shared" si="25"/>
        <v>0.99876478732185592</v>
      </c>
      <c r="BR12" s="15">
        <f t="shared" si="26"/>
        <v>-0.36309279335122679</v>
      </c>
      <c r="BT12" s="10">
        <v>42615</v>
      </c>
      <c r="BU12">
        <v>192400</v>
      </c>
      <c r="BV12">
        <v>49.279998999999997</v>
      </c>
      <c r="BW12">
        <f t="shared" si="27"/>
        <v>2.0294296732270567E-4</v>
      </c>
      <c r="BX12">
        <f t="shared" si="28"/>
        <v>1.0002029429673227</v>
      </c>
      <c r="BZ12" s="15">
        <f t="shared" si="29"/>
        <v>7.6878596092509577E-2</v>
      </c>
      <c r="CB12" s="10">
        <v>42615</v>
      </c>
      <c r="CC12">
        <v>2233500</v>
      </c>
      <c r="CD12">
        <v>116.91999800000001</v>
      </c>
      <c r="CE12">
        <f t="shared" si="30"/>
        <v>2.916417860415077E-3</v>
      </c>
      <c r="CF12">
        <f t="shared" si="31"/>
        <v>1.0029164178604151</v>
      </c>
      <c r="CH12" s="15">
        <f t="shared" si="32"/>
        <v>1.8948788958660976</v>
      </c>
      <c r="CJ12" s="10">
        <v>42615</v>
      </c>
      <c r="CK12">
        <v>614300</v>
      </c>
      <c r="CL12">
        <v>89.419998000000007</v>
      </c>
      <c r="CM12">
        <f t="shared" si="33"/>
        <v>-1.1170576781855956E-3</v>
      </c>
      <c r="CN12">
        <f t="shared" si="34"/>
        <v>0.9988829423218144</v>
      </c>
      <c r="CP12" s="15">
        <f t="shared" si="35"/>
        <v>-0.33499049754876897</v>
      </c>
      <c r="CR12" s="10">
        <v>42615</v>
      </c>
      <c r="CS12">
        <v>26800</v>
      </c>
      <c r="CT12">
        <v>61.150002000000001</v>
      </c>
      <c r="CU12">
        <f t="shared" si="36"/>
        <v>-8.1697711083372759E-4</v>
      </c>
      <c r="CV12">
        <f t="shared" si="37"/>
        <v>0.99918302288916627</v>
      </c>
      <c r="CX12" s="15">
        <f t="shared" si="38"/>
        <v>-0.25793506172683345</v>
      </c>
      <c r="CZ12" s="10">
        <v>42615</v>
      </c>
      <c r="DA12">
        <v>200400</v>
      </c>
      <c r="DB12">
        <v>56.248373999999998</v>
      </c>
      <c r="DC12">
        <f t="shared" si="39"/>
        <v>5.8614897452093917E-3</v>
      </c>
      <c r="DD12">
        <f t="shared" si="40"/>
        <v>1.0058614897452094</v>
      </c>
      <c r="DF12" s="15">
        <f t="shared" si="41"/>
        <v>7.4418205273326841</v>
      </c>
      <c r="DH12" s="10">
        <v>42615</v>
      </c>
      <c r="DI12">
        <v>395100</v>
      </c>
      <c r="DJ12">
        <v>44.060001</v>
      </c>
      <c r="DK12">
        <f t="shared" si="42"/>
        <v>8.0073669184936858E-3</v>
      </c>
      <c r="DL12">
        <f t="shared" si="43"/>
        <v>1.0080073669184937</v>
      </c>
      <c r="DM12" s="18"/>
      <c r="DN12" s="15">
        <f t="shared" si="44"/>
        <v>17.376074080943795</v>
      </c>
      <c r="DP12" s="10">
        <v>42615</v>
      </c>
      <c r="DQ12">
        <v>80700</v>
      </c>
      <c r="DR12">
        <v>19.343861</v>
      </c>
      <c r="DS12">
        <f t="shared" si="45"/>
        <v>9.8547159233317583E-3</v>
      </c>
      <c r="DT12">
        <f t="shared" si="46"/>
        <v>1.0098547159233318</v>
      </c>
      <c r="DV12" s="15">
        <f t="shared" si="47"/>
        <v>34.850708629545565</v>
      </c>
      <c r="DX12" s="10">
        <v>42615</v>
      </c>
      <c r="DY12">
        <v>5076500</v>
      </c>
      <c r="DZ12">
        <v>12.78</v>
      </c>
      <c r="EA12">
        <f t="shared" si="48"/>
        <v>1.0276679841897174E-2</v>
      </c>
      <c r="EB12">
        <f t="shared" si="49"/>
        <v>1.0102766798418972</v>
      </c>
      <c r="ED12" s="15">
        <f t="shared" si="50"/>
        <v>40.75609080447699</v>
      </c>
      <c r="EF12" s="10">
        <v>42614</v>
      </c>
      <c r="EG12">
        <v>807300</v>
      </c>
      <c r="EH12">
        <v>101.290001</v>
      </c>
      <c r="EI12">
        <f t="shared" si="51"/>
        <v>-5.1309427989476575E-4</v>
      </c>
      <c r="EJ12">
        <f t="shared" si="52"/>
        <v>0.99948690572010523</v>
      </c>
      <c r="EL12" s="15">
        <f t="shared" si="53"/>
        <v>-0.17082784090081604</v>
      </c>
      <c r="EO12" s="232">
        <f ca="1">1/COUNT(INDEX(INDIRECT((INDEX(Database!$A$1:$EL$2,1,MATCH(EP12,Database!$A$1:$EL$1,0)-3))):INDIRECT((INDEX(Database!$A$1:$EL$2,1,MATCH(EP12,Database!$A$1:$EL$1,0)-2))),MATCH(ET12,(INDIRECT((INDEX(Database!$A$1:$EL$2,1,MATCH(EP12,Database!$A$1:$EL$1,0)-3))):INDIRECT((INDEX(Database!$A$1:$EL$2,1,MATCH(EP12,Database!$A$1:$EL$1,0)-1)))),-1),4):(INDEX(INDIRECT((INDEX(Database!$A$1:$EL$2,1,MATCH(EP12,Database!$A$1:$EL$1,0)-3))):INDIRECT((INDEX(Database!$A$1:$EL$2,1,MATCH(EP12,Database!$A$1:$EL$1,0)-2))),MATCH(EU12,(INDIRECT((INDEX(Database!$A$1:$EL$2,1,MATCH(EP12,Database!$A$1:$EL$1,0)-3))):INDIRECT((INDEX(Database!$A$1:$EL$2,1,MATCH(EP12,Database!$A$1:$EL$1,0)-1)))),-1),4)))</f>
        <v>1.321003963011889E-3</v>
      </c>
      <c r="EP12" s="216" t="str">
        <f>PortfolioManagement!B11</f>
        <v>SCHH</v>
      </c>
      <c r="EQ12" s="216" t="str">
        <f>PortfolioManagement!F11</f>
        <v>Alternative Investments</v>
      </c>
      <c r="ER12" s="216" t="str">
        <f>PortfolioManagement!G11</f>
        <v>Real Estate</v>
      </c>
      <c r="ES12" s="217" t="str">
        <f>Database!$ES$2</f>
        <v>3 YR</v>
      </c>
      <c r="ET12" s="218">
        <f>INDEX(Database!$A$1:'Database'!$EL$3,3,MATCH(EP12,Database!$A$1:'Database'!$EL$1,0)-3)</f>
        <v>42629</v>
      </c>
      <c r="EU12" s="206">
        <f>IF(ES12=Edits!$J$4,ET12-365,IF(ES12=Edits!$J$5,ET12-(3*365),IF(ES12=Edits!$J$6,ET12-(5*365))))</f>
        <v>41534</v>
      </c>
      <c r="EV12" s="219">
        <f ca="1">AVERAGE(INDEX(INDIRECT((INDEX(Database!$A$1:$EL$2,1,MATCH(EP12,Database!$A$1:$EL$1,0)-3))):INDIRECT((INDEX(Database!$A$1:$EL$2,1,MATCH(EP12,Database!$A$1:$EL$1,0)-2))),MATCH(ET12,(INDIRECT((INDEX(Database!$A$1:$EL$2,1,MATCH(EP12,Database!$A$1:$EL$1,0)-3))):INDIRECT((INDEX(Database!$A$1:$EL$2,1,MATCH(EP12,Database!$A$1:$EL$1,0)-1)))),-1),4):(INDEX(INDIRECT((INDEX(Database!$A$1:$EL$2,1,MATCH(EP12,Database!$A$1:$EL$1,0)-3))):INDIRECT((INDEX(Database!$A$1:$EL$2,1,MATCH(EP12,Database!$A$1:$EL$1,0)-2))),MATCH(EU12,(INDIRECT((INDEX(Database!$A$1:$EL$2,1,MATCH(EP12,Database!$A$1:$EL$1,0)-3))):INDIRECT((INDEX(Database!$A$1:$EL$2,1,MATCH(EP12,Database!$A$1:$EL$1,0)-1)))),-1),4)))</f>
        <v>5.3485841473984092E-4</v>
      </c>
      <c r="EW12" s="219">
        <f t="shared" ca="1" si="54"/>
        <v>0.21551898236435374</v>
      </c>
      <c r="EX12" s="219">
        <f ca="1">PRODUCT(INDEX(INDIRECT((INDEX(Database!$A$1:$EL$2,1,MATCH(EP12,Database!$A$1:$EL$1,0)-3))):INDIRECT((INDEX(Database!$A$1:$EL$2,1,MATCH(EP12,Database!$A$1:$EL$1,0)-2))),MATCH(ET12,(INDIRECT((INDEX(Database!$A$1:$EL$2,1,MATCH(EP12,Database!$A$1:$EL$1,0)-3))):INDIRECT((INDEX(Database!$A$1:$EL$2,1,MATCH(EP12,Database!$A$1:$EL$1,0)-1)))),-1),5):(INDEX(INDIRECT((INDEX(Database!$A$1:$EL$2,1,MATCH(EP12,Database!$A$1:$EL$1,0)-3))):INDIRECT((INDEX(Database!$A$1:$EL$2,1,MATCH(EP12,Database!$A$1:$EL$1,0)-2))),MATCH(EU12,(INDIRECT((INDEX(Database!$A$1:$EL$2,1,MATCH(EP12,Database!$A$1:$EL$1,0)-3))):INDIRECT((INDEX(Database!$A$1:$EL$2,1,MATCH(EP12,Database!$A$1:$EL$1,0)-1)))),-1),5)))^EO12-1</f>
        <v>4.8865000449960228E-4</v>
      </c>
      <c r="EY12" s="219">
        <f t="shared" ca="1" si="55"/>
        <v>0.19520018322515265</v>
      </c>
      <c r="EZ12" s="25">
        <f ca="1">_xlfn.STDEV.S((INDEX(INDIRECT((INDEX(Database!$A$1:$EL$2,1,MATCH(EP12,Database!$A$1:$EL$1,0)-3))):INDIRECT((INDEX(Database!$A$1:$EL$2,1,MATCH(EP12,Database!$A$1:$EL$1,0)-2))),MATCH(ET12,(INDIRECT((INDEX(Database!$A$1:$EL$2,1,MATCH(EP12,Database!$A$1:$EL$1,0)-3))):INDIRECT((INDEX(Database!$A$1:$EL$2,1,MATCH(EP12,Database!$A$1:$EL$1,0)-1)))),-1),4):(INDEX(INDIRECT((INDEX(Database!$A$1:$EL$2,1,MATCH(EP12,Database!$A$1:$EL$1,0)-3))):INDIRECT((INDEX(Database!$A$1:$EL$2,1,MATCH(EP12,Database!$A$1:$EL$1,0)-2))),MATCH(EU12,(INDIRECT((INDEX(Database!$A$1:$EL$2,1,MATCH(EP12,Database!$A$1:$EL$1,0)-3))):INDIRECT((INDEX(Database!$A$1:$EL$2,1,MATCH(EP12,Database!$A$1:$EL$1,0)-1)))),-1),4))))</f>
        <v>9.6080133422838492E-3</v>
      </c>
      <c r="FA12" s="219">
        <f t="shared" ca="1" si="56"/>
        <v>0.1519160297545197</v>
      </c>
      <c r="FB12" s="230">
        <f t="shared" ca="1" si="57"/>
        <v>5.085858929328349E-2</v>
      </c>
      <c r="FC12" s="209">
        <f t="shared" ca="1" si="58"/>
        <v>1.284921568451832</v>
      </c>
      <c r="FD12" s="209">
        <f ca="1">SKEW(INDEX(INDIRECT((INDEX(Database!$A$1:$EL$2,1,MATCH(EP12,Database!$A$1:$EL$1,0)-3))):INDIRECT((INDEX(Database!$A$1:$EL$2,1,MATCH(EP12,Database!$A$1:$EL$1,0)-2))),MATCH(ET12,(INDIRECT((INDEX(Database!$A$1:$EL$2,1,MATCH(EP12,Database!$A$1:$EL$1,0)-3))):INDIRECT((INDEX(Database!$A$1:$EL$2,1,MATCH(EP12,Database!$A$1:$EL$1,0)-1)))),-1),4):(INDEX(INDIRECT((INDEX(Database!$A$1:$EL$2,1,MATCH(EP12,Database!$A$1:$EL$1,0)-3))):INDIRECT((INDEX(Database!$A$1:$EL$2,1,MATCH(EP12,Database!$A$1:$EL$1,0)-2))),MATCH(EU12,(INDIRECT((INDEX(Database!$A$1:$EL$2,1,MATCH(EP12,Database!$A$1:$EL$1,0)-3))):INDIRECT((INDEX(Database!$A$1:$EL$2,1,MATCH(EP12,Database!$A$1:$EL$1,0)-1)))),-1),4)))</f>
        <v>-0.43469697312206501</v>
      </c>
      <c r="FE12" s="209">
        <f ca="1">KURT(INDEX(INDIRECT((INDEX(Database!$A$1:$EL$2,1,MATCH(EP12,Database!$A$1:$EL$1,0)-3))):INDIRECT((INDEX(Database!$A$1:$EL$2,1,MATCH(EP12,Database!$A$1:$EL$1,0)-2))),MATCH(ET12,(INDIRECT((INDEX(Database!$A$1:$EL$2,1,MATCH(EP12,Database!$A$1:$EL$1,0)-3))):INDIRECT((INDEX(Database!$A$1:$EL$2,1,MATCH(EP12,Database!$A$1:$EL$1,0)-1)))),-1),4):(INDEX(INDIRECT((INDEX(Database!$A$1:$EL$2,1,MATCH(EP12,Database!$A$1:$EL$1,0)-3))):INDIRECT((INDEX(Database!$A$1:$EL$2,1,MATCH(EP12,Database!$A$1:$EL$1,0)-2))),MATCH(EU12,(INDIRECT((INDEX(Database!$A$1:$EL$2,1,MATCH(EP12,Database!$A$1:$EL$1,0)-3))):INDIRECT((INDEX(Database!$A$1:$EL$2,1,MATCH(EP12,Database!$A$1:$EL$1,0)-1)))),-1),4)))</f>
        <v>1.7972764297868902</v>
      </c>
      <c r="FF12" s="236">
        <v>6</v>
      </c>
      <c r="FG12" s="236">
        <v>10</v>
      </c>
      <c r="FK12" t="s">
        <v>24</v>
      </c>
      <c r="FL12" s="155">
        <v>0.10391951588806807</v>
      </c>
      <c r="FM12" s="164">
        <v>8.5</v>
      </c>
      <c r="FN12" s="164">
        <v>10</v>
      </c>
    </row>
    <row r="13" spans="1:170">
      <c r="A13" s="10">
        <v>42614</v>
      </c>
      <c r="B13" s="11">
        <v>0.22</v>
      </c>
      <c r="C13">
        <f t="shared" si="0"/>
        <v>2.2000000000000001E-3</v>
      </c>
      <c r="D13" s="12">
        <f t="shared" si="1"/>
        <v>4.5846993064646568E-5</v>
      </c>
      <c r="E13" s="13">
        <f t="shared" si="2"/>
        <v>1.0000458469930646</v>
      </c>
      <c r="H13" s="10">
        <v>42614</v>
      </c>
      <c r="I13">
        <v>165200</v>
      </c>
      <c r="J13">
        <v>85.639999000000003</v>
      </c>
      <c r="K13" s="15">
        <f t="shared" si="3"/>
        <v>1.449985933626774E-3</v>
      </c>
      <c r="L13">
        <f t="shared" si="4"/>
        <v>1.0014499859336268</v>
      </c>
      <c r="N13" s="15">
        <f t="shared" si="5"/>
        <v>0.69699923841817846</v>
      </c>
      <c r="P13" s="10">
        <v>42614</v>
      </c>
      <c r="Q13">
        <v>650300</v>
      </c>
      <c r="R13">
        <v>51.77</v>
      </c>
      <c r="S13">
        <f t="shared" si="9"/>
        <v>1.9323802910498067E-4</v>
      </c>
      <c r="T13">
        <f t="shared" si="6"/>
        <v>1.000193238029105</v>
      </c>
      <c r="V13" s="15">
        <f t="shared" si="10"/>
        <v>7.3071467540299029E-2</v>
      </c>
      <c r="X13" s="10">
        <v>42614</v>
      </c>
      <c r="Y13">
        <v>155300</v>
      </c>
      <c r="Z13">
        <v>43.650002000000001</v>
      </c>
      <c r="AA13">
        <f t="shared" si="11"/>
        <v>-2.2899679340349088E-4</v>
      </c>
      <c r="AB13">
        <f t="shared" si="7"/>
        <v>0.99977100320659651</v>
      </c>
      <c r="AC13" s="18"/>
      <c r="AD13" s="15">
        <f t="shared" si="12"/>
        <v>-8.0194828310364841E-2</v>
      </c>
      <c r="AF13" s="10">
        <v>42614</v>
      </c>
      <c r="AG13">
        <v>238800</v>
      </c>
      <c r="AH13">
        <v>57.439999</v>
      </c>
      <c r="AI13">
        <f t="shared" si="13"/>
        <v>1.7410760926339641E-4</v>
      </c>
      <c r="AJ13">
        <f t="shared" si="14"/>
        <v>1.0001741076092634</v>
      </c>
      <c r="AK13" s="18"/>
      <c r="AL13" s="15">
        <f t="shared" si="15"/>
        <v>6.5606100591107497E-2</v>
      </c>
      <c r="AN13" s="10">
        <v>42614</v>
      </c>
      <c r="AO13">
        <v>5829300</v>
      </c>
      <c r="AP13">
        <v>37.115701999999999</v>
      </c>
      <c r="AQ13">
        <f t="shared" si="16"/>
        <v>8.3829364675069851E-3</v>
      </c>
      <c r="AR13">
        <f t="shared" si="8"/>
        <v>1.008382936467507</v>
      </c>
      <c r="AS13" s="18"/>
      <c r="AT13" s="15">
        <f t="shared" si="17"/>
        <v>20.052474368512879</v>
      </c>
      <c r="AV13" s="10">
        <v>42614</v>
      </c>
      <c r="AW13">
        <v>18507300</v>
      </c>
      <c r="AX13">
        <v>37.082265999999997</v>
      </c>
      <c r="AY13">
        <f t="shared" si="18"/>
        <v>5.3575396055620672E-3</v>
      </c>
      <c r="AZ13">
        <f t="shared" si="19"/>
        <v>1.0053575396055621</v>
      </c>
      <c r="BB13" s="15">
        <f t="shared" si="20"/>
        <v>6.0306717169672304</v>
      </c>
      <c r="BD13" s="10">
        <v>42614</v>
      </c>
      <c r="BE13">
        <v>712800</v>
      </c>
      <c r="BF13">
        <v>72.425206000000003</v>
      </c>
      <c r="BG13">
        <f t="shared" si="21"/>
        <v>-1.3706055958984109E-4</v>
      </c>
      <c r="BH13">
        <f t="shared" si="22"/>
        <v>0.99986293944041016</v>
      </c>
      <c r="BJ13" s="15">
        <f t="shared" si="23"/>
        <v>-4.8799618882120255E-2</v>
      </c>
      <c r="BL13" s="10">
        <v>42614</v>
      </c>
      <c r="BM13">
        <v>454800</v>
      </c>
      <c r="BN13">
        <v>113.339996</v>
      </c>
      <c r="BO13">
        <f t="shared" si="24"/>
        <v>-2.2887500402949401E-3</v>
      </c>
      <c r="BP13">
        <f t="shared" si="25"/>
        <v>0.99771124995970506</v>
      </c>
      <c r="BR13" s="15">
        <f t="shared" si="26"/>
        <v>-0.56671138673115729</v>
      </c>
      <c r="BT13" s="10">
        <v>42614</v>
      </c>
      <c r="BU13">
        <v>325000</v>
      </c>
      <c r="BV13">
        <v>49.27</v>
      </c>
      <c r="BW13">
        <f t="shared" si="27"/>
        <v>6.092201214777937E-4</v>
      </c>
      <c r="BX13">
        <f t="shared" si="28"/>
        <v>1.0006092201214778</v>
      </c>
      <c r="BZ13" s="15">
        <f t="shared" si="29"/>
        <v>0.24894305435798558</v>
      </c>
      <c r="CB13" s="10">
        <v>42614</v>
      </c>
      <c r="CC13">
        <v>4263800</v>
      </c>
      <c r="CD13">
        <v>116.58000199999999</v>
      </c>
      <c r="CE13">
        <f t="shared" si="30"/>
        <v>-1.2678962950801731E-3</v>
      </c>
      <c r="CF13">
        <f t="shared" si="31"/>
        <v>0.99873210370491983</v>
      </c>
      <c r="CH13" s="15">
        <f t="shared" si="32"/>
        <v>-0.37065505842086433</v>
      </c>
      <c r="CJ13" s="10">
        <v>42614</v>
      </c>
      <c r="CK13">
        <v>517400</v>
      </c>
      <c r="CL13">
        <v>89.519997000000004</v>
      </c>
      <c r="CM13">
        <f t="shared" si="33"/>
        <v>1.1966156511193926E-3</v>
      </c>
      <c r="CN13">
        <f t="shared" si="34"/>
        <v>1.0011966156511194</v>
      </c>
      <c r="CP13" s="15">
        <f t="shared" si="35"/>
        <v>0.54728781456358044</v>
      </c>
      <c r="CR13" s="10">
        <v>42614</v>
      </c>
      <c r="CS13">
        <v>93300</v>
      </c>
      <c r="CT13">
        <v>61.200001</v>
      </c>
      <c r="CU13">
        <f t="shared" si="36"/>
        <v>-6.5318417200566081E-4</v>
      </c>
      <c r="CV13">
        <f t="shared" si="37"/>
        <v>0.99934681582799434</v>
      </c>
      <c r="CX13" s="15">
        <f t="shared" si="38"/>
        <v>-0.2121835283515292</v>
      </c>
      <c r="CZ13" s="10">
        <v>42614</v>
      </c>
      <c r="DA13">
        <v>271900</v>
      </c>
      <c r="DB13">
        <v>55.920596000000003</v>
      </c>
      <c r="DC13">
        <f t="shared" si="39"/>
        <v>6.6154015915227404E-3</v>
      </c>
      <c r="DD13">
        <f t="shared" si="40"/>
        <v>1.0066154015915227</v>
      </c>
      <c r="DF13" s="15">
        <f t="shared" si="41"/>
        <v>10.096944336968676</v>
      </c>
      <c r="DH13" s="10">
        <v>42614</v>
      </c>
      <c r="DI13">
        <v>1053700</v>
      </c>
      <c r="DJ13">
        <v>43.709999000000003</v>
      </c>
      <c r="DK13">
        <f t="shared" si="42"/>
        <v>-1.370824765821288E-3</v>
      </c>
      <c r="DL13">
        <f t="shared" si="43"/>
        <v>0.99862917523417871</v>
      </c>
      <c r="DM13" s="18"/>
      <c r="DN13" s="15">
        <f t="shared" si="44"/>
        <v>-0.3938903084041574</v>
      </c>
      <c r="DP13" s="10">
        <v>42614</v>
      </c>
      <c r="DQ13">
        <v>130200</v>
      </c>
      <c r="DR13">
        <v>19.155093000000001</v>
      </c>
      <c r="DS13">
        <f t="shared" si="45"/>
        <v>-2.0703488277287185E-3</v>
      </c>
      <c r="DT13">
        <f t="shared" si="46"/>
        <v>0.99792965117227128</v>
      </c>
      <c r="DV13" s="15">
        <f t="shared" si="47"/>
        <v>-0.53067541045047506</v>
      </c>
      <c r="DX13" s="10">
        <v>42614</v>
      </c>
      <c r="DY13">
        <v>7834900</v>
      </c>
      <c r="DZ13">
        <v>12.65</v>
      </c>
      <c r="EA13">
        <f t="shared" si="48"/>
        <v>3.9682539682539542E-3</v>
      </c>
      <c r="EB13">
        <f t="shared" si="49"/>
        <v>1.003968253968254</v>
      </c>
      <c r="ED13" s="15">
        <f t="shared" si="50"/>
        <v>3.2441707103698914</v>
      </c>
      <c r="EF13" s="10">
        <v>42613</v>
      </c>
      <c r="EG13">
        <v>275800</v>
      </c>
      <c r="EH13">
        <v>101.341999</v>
      </c>
      <c r="EI13">
        <f t="shared" si="51"/>
        <v>2.9577927826207606E-4</v>
      </c>
      <c r="EJ13">
        <f t="shared" si="52"/>
        <v>1.0002957792782621</v>
      </c>
      <c r="EL13" s="15">
        <f t="shared" si="53"/>
        <v>0.11398477409246088</v>
      </c>
      <c r="EO13" s="233">
        <f ca="1">1/COUNT(INDEX(INDIRECT((INDEX(Database!$A$1:$EL$2,1,MATCH(EP13,Database!$A$1:$EL$1,0)-3))):INDIRECT((INDEX(Database!$A$1:$EL$2,1,MATCH(EP13,Database!$A$1:$EL$1,0)-2))),MATCH(ET13,(INDIRECT((INDEX(Database!$A$1:$EL$2,1,MATCH(EP13,Database!$A$1:$EL$1,0)-3))):INDIRECT((INDEX(Database!$A$1:$EL$2,1,MATCH(EP13,Database!$A$1:$EL$1,0)-1)))),-1),4):(INDEX(INDIRECT((INDEX(Database!$A$1:$EL$2,1,MATCH(EP13,Database!$A$1:$EL$1,0)-3))):INDIRECT((INDEX(Database!$A$1:$EL$2,1,MATCH(EP13,Database!$A$1:$EL$1,0)-2))),MATCH(EU13,(INDIRECT((INDEX(Database!$A$1:$EL$2,1,MATCH(EP13,Database!$A$1:$EL$1,0)-3))):INDIRECT((INDEX(Database!$A$1:$EL$2,1,MATCH(EP13,Database!$A$1:$EL$1,0)-1)))),-1),4)))</f>
        <v>1.321003963011889E-3</v>
      </c>
      <c r="EP13" s="220" t="str">
        <f>PortfolioManagement!B12</f>
        <v>SCHM</v>
      </c>
      <c r="EQ13" s="220" t="str">
        <f>PortfolioManagement!F12</f>
        <v>Equities</v>
      </c>
      <c r="ER13" s="220" t="str">
        <f>PortfolioManagement!G12</f>
        <v>US Equities</v>
      </c>
      <c r="ES13" s="221" t="str">
        <f>Database!$ES$2</f>
        <v>3 YR</v>
      </c>
      <c r="ET13" s="222">
        <f>INDEX(Database!$A$1:'Database'!$EL$3,3,MATCH(EP13,Database!$A$1:'Database'!$EL$1,0)-3)</f>
        <v>42629</v>
      </c>
      <c r="EU13" s="207">
        <f>IF(ES13=Edits!$J$4,ET13-365,IF(ES13=Edits!$J$5,ET13-(3*365),IF(ES13=Edits!$J$6,ET13-(5*365))))</f>
        <v>41534</v>
      </c>
      <c r="EV13" s="223">
        <f ca="1">AVERAGE(INDEX(INDIRECT((INDEX(Database!$A$1:$EL$2,1,MATCH(EP13,Database!$A$1:$EL$1,0)-3))):INDIRECT((INDEX(Database!$A$1:$EL$2,1,MATCH(EP13,Database!$A$1:$EL$1,0)-2))),MATCH(ET13,(INDIRECT((INDEX(Database!$A$1:$EL$2,1,MATCH(EP13,Database!$A$1:$EL$1,0)-3))):INDIRECT((INDEX(Database!$A$1:$EL$2,1,MATCH(EP13,Database!$A$1:$EL$1,0)-1)))),-1),4):(INDEX(INDIRECT((INDEX(Database!$A$1:$EL$2,1,MATCH(EP13,Database!$A$1:$EL$1,0)-3))):INDIRECT((INDEX(Database!$A$1:$EL$2,1,MATCH(EP13,Database!$A$1:$EL$1,0)-2))),MATCH(EU13,(INDIRECT((INDEX(Database!$A$1:$EL$2,1,MATCH(EP13,Database!$A$1:$EL$1,0)-3))):INDIRECT((INDEX(Database!$A$1:$EL$2,1,MATCH(EP13,Database!$A$1:$EL$1,0)-1)))),-1),4)))</f>
        <v>3.831901634682931E-4</v>
      </c>
      <c r="EW13" s="223">
        <f t="shared" ca="1" si="54"/>
        <v>0.15008703161476311</v>
      </c>
      <c r="EX13" s="223">
        <f ca="1">PRODUCT(INDEX(INDIRECT((INDEX(Database!$A$1:$EL$2,1,MATCH(EP13,Database!$A$1:$EL$1,0)-3))):INDIRECT((INDEX(Database!$A$1:$EL$2,1,MATCH(EP13,Database!$A$1:$EL$1,0)-2))),MATCH(ET13,(INDIRECT((INDEX(Database!$A$1:$EL$2,1,MATCH(EP13,Database!$A$1:$EL$1,0)-3))):INDIRECT((INDEX(Database!$A$1:$EL$2,1,MATCH(EP13,Database!$A$1:$EL$1,0)-1)))),-1),5):(INDEX(INDIRECT((INDEX(Database!$A$1:$EL$2,1,MATCH(EP13,Database!$A$1:$EL$1,0)-3))):INDIRECT((INDEX(Database!$A$1:$EL$2,1,MATCH(EP13,Database!$A$1:$EL$1,0)-2))),MATCH(EU13,(INDIRECT((INDEX(Database!$A$1:$EL$2,1,MATCH(EP13,Database!$A$1:$EL$1,0)-3))):INDIRECT((INDEX(Database!$A$1:$EL$2,1,MATCH(EP13,Database!$A$1:$EL$1,0)-1)))),-1),5)))^EO13-1</f>
        <v>3.419695499988773E-4</v>
      </c>
      <c r="EY13" s="223">
        <f t="shared" ca="1" si="55"/>
        <v>0.1329190686659758</v>
      </c>
      <c r="EZ13" s="26">
        <f ca="1">_xlfn.STDEV.S((INDEX(INDIRECT((INDEX(Database!$A$1:$EL$2,1,MATCH(EP13,Database!$A$1:$EL$1,0)-3))):INDIRECT((INDEX(Database!$A$1:$EL$2,1,MATCH(EP13,Database!$A$1:$EL$1,0)-2))),MATCH(ET13,(INDIRECT((INDEX(Database!$A$1:$EL$2,1,MATCH(EP13,Database!$A$1:$EL$1,0)-3))):INDIRECT((INDEX(Database!$A$1:$EL$2,1,MATCH(EP13,Database!$A$1:$EL$1,0)-1)))),-1),4):(INDEX(INDIRECT((INDEX(Database!$A$1:$EL$2,1,MATCH(EP13,Database!$A$1:$EL$1,0)-3))):INDIRECT((INDEX(Database!$A$1:$EL$2,1,MATCH(EP13,Database!$A$1:$EL$1,0)-2))),MATCH(EU13,(INDIRECT((INDEX(Database!$A$1:$EL$2,1,MATCH(EP13,Database!$A$1:$EL$1,0)-3))):INDIRECT((INDEX(Database!$A$1:$EL$2,1,MATCH(EP13,Database!$A$1:$EL$1,0)-1)))),-1),4))))</f>
        <v>9.0739825732812848E-3</v>
      </c>
      <c r="FA13" s="223">
        <f t="shared" ca="1" si="56"/>
        <v>0.14347226190122295</v>
      </c>
      <c r="FB13" s="231">
        <f t="shared" ca="1" si="57"/>
        <v>3.7686820228839839E-2</v>
      </c>
      <c r="FC13" s="208">
        <f t="shared" ca="1" si="58"/>
        <v>0.92644436565367072</v>
      </c>
      <c r="FD13" s="208">
        <f ca="1">SKEW(INDEX(INDIRECT((INDEX(Database!$A$1:$EL$2,1,MATCH(EP13,Database!$A$1:$EL$1,0)-3))):INDIRECT((INDEX(Database!$A$1:$EL$2,1,MATCH(EP13,Database!$A$1:$EL$1,0)-2))),MATCH(ET13,(INDIRECT((INDEX(Database!$A$1:$EL$2,1,MATCH(EP13,Database!$A$1:$EL$1,0)-3))):INDIRECT((INDEX(Database!$A$1:$EL$2,1,MATCH(EP13,Database!$A$1:$EL$1,0)-1)))),-1),4):(INDEX(INDIRECT((INDEX(Database!$A$1:$EL$2,1,MATCH(EP13,Database!$A$1:$EL$1,0)-3))):INDIRECT((INDEX(Database!$A$1:$EL$2,1,MATCH(EP13,Database!$A$1:$EL$1,0)-2))),MATCH(EU13,(INDIRECT((INDEX(Database!$A$1:$EL$2,1,MATCH(EP13,Database!$A$1:$EL$1,0)-3))):INDIRECT((INDEX(Database!$A$1:$EL$2,1,MATCH(EP13,Database!$A$1:$EL$1,0)-1)))),-1),4)))</f>
        <v>-0.46593987508582002</v>
      </c>
      <c r="FE13" s="208">
        <f ca="1">KURT(INDEX(INDIRECT((INDEX(Database!$A$1:$EL$2,1,MATCH(EP13,Database!$A$1:$EL$1,0)-3))):INDIRECT((INDEX(Database!$A$1:$EL$2,1,MATCH(EP13,Database!$A$1:$EL$1,0)-2))),MATCH(ET13,(INDIRECT((INDEX(Database!$A$1:$EL$2,1,MATCH(EP13,Database!$A$1:$EL$1,0)-3))):INDIRECT((INDEX(Database!$A$1:$EL$2,1,MATCH(EP13,Database!$A$1:$EL$1,0)-1)))),-1),4):(INDEX(INDIRECT((INDEX(Database!$A$1:$EL$2,1,MATCH(EP13,Database!$A$1:$EL$1,0)-3))):INDIRECT((INDEX(Database!$A$1:$EL$2,1,MATCH(EP13,Database!$A$1:$EL$1,0)-2))),MATCH(EU13,(INDIRECT((INDEX(Database!$A$1:$EL$2,1,MATCH(EP13,Database!$A$1:$EL$1,0)-3))):INDIRECT((INDEX(Database!$A$1:$EL$2,1,MATCH(EP13,Database!$A$1:$EL$1,0)-1)))),-1),4)))</f>
        <v>1.4256480820288284</v>
      </c>
      <c r="FF13" s="224">
        <v>5.75</v>
      </c>
      <c r="FG13" s="224">
        <v>10</v>
      </c>
    </row>
    <row r="14" spans="1:170">
      <c r="A14" s="10">
        <v>42613</v>
      </c>
      <c r="B14" s="11">
        <v>0.23</v>
      </c>
      <c r="C14">
        <f t="shared" si="0"/>
        <v>2.3E-3</v>
      </c>
      <c r="D14" s="12">
        <f t="shared" si="1"/>
        <v>4.7931596673711496E-5</v>
      </c>
      <c r="E14" s="13">
        <f t="shared" si="2"/>
        <v>1.0000479315966737</v>
      </c>
      <c r="H14" s="10">
        <v>42613</v>
      </c>
      <c r="I14">
        <v>66900</v>
      </c>
      <c r="J14">
        <v>85.516002</v>
      </c>
      <c r="K14" s="15">
        <f t="shared" si="3"/>
        <v>0</v>
      </c>
      <c r="L14">
        <f t="shared" si="4"/>
        <v>1</v>
      </c>
      <c r="N14" s="15">
        <f t="shared" si="5"/>
        <v>0</v>
      </c>
      <c r="P14" s="10">
        <v>42613</v>
      </c>
      <c r="Q14">
        <v>521000</v>
      </c>
      <c r="R14">
        <v>51.759998000000003</v>
      </c>
      <c r="S14">
        <f t="shared" si="9"/>
        <v>-2.3130878505572827E-3</v>
      </c>
      <c r="T14">
        <f t="shared" si="6"/>
        <v>0.99768691214944272</v>
      </c>
      <c r="V14" s="15">
        <f t="shared" si="10"/>
        <v>-0.57055217238661338</v>
      </c>
      <c r="X14" s="10">
        <v>42613</v>
      </c>
      <c r="Y14">
        <v>190900</v>
      </c>
      <c r="Z14">
        <v>43.66</v>
      </c>
      <c r="AA14">
        <f t="shared" si="11"/>
        <v>-2.968737086806672E-3</v>
      </c>
      <c r="AB14">
        <f t="shared" si="7"/>
        <v>0.99703126291319333</v>
      </c>
      <c r="AC14" s="18"/>
      <c r="AD14" s="15">
        <f t="shared" si="12"/>
        <v>-0.66216601494463567</v>
      </c>
      <c r="AF14" s="10">
        <v>42613</v>
      </c>
      <c r="AG14">
        <v>262000</v>
      </c>
      <c r="AH14">
        <v>57.43</v>
      </c>
      <c r="AI14">
        <f t="shared" si="13"/>
        <v>-4.3342579750347277E-3</v>
      </c>
      <c r="AJ14">
        <f t="shared" si="14"/>
        <v>0.99566574202496527</v>
      </c>
      <c r="AK14" s="18"/>
      <c r="AL14" s="15">
        <f t="shared" si="15"/>
        <v>-0.79514287758768631</v>
      </c>
      <c r="AN14" s="10">
        <v>42613</v>
      </c>
      <c r="AO14">
        <v>5791700</v>
      </c>
      <c r="AP14">
        <v>36.80715</v>
      </c>
      <c r="AQ14">
        <f t="shared" si="16"/>
        <v>-3.5031161416486656E-3</v>
      </c>
      <c r="AR14">
        <f t="shared" si="8"/>
        <v>0.99649688385835133</v>
      </c>
      <c r="AS14" s="18"/>
      <c r="AT14" s="15">
        <f t="shared" si="17"/>
        <v>-0.72220788798217517</v>
      </c>
      <c r="AV14" s="10">
        <v>42613</v>
      </c>
      <c r="AW14">
        <v>20049800</v>
      </c>
      <c r="AX14">
        <v>36.884655000000002</v>
      </c>
      <c r="AY14">
        <f t="shared" si="18"/>
        <v>-9.5515196054646312E-3</v>
      </c>
      <c r="AZ14">
        <f t="shared" si="19"/>
        <v>0.99044848039453537</v>
      </c>
      <c r="BB14" s="15">
        <f t="shared" si="20"/>
        <v>-0.96989491532069139</v>
      </c>
      <c r="BD14" s="10">
        <v>42613</v>
      </c>
      <c r="BE14">
        <v>615700</v>
      </c>
      <c r="BF14">
        <v>72.435134000000005</v>
      </c>
      <c r="BG14">
        <f t="shared" si="21"/>
        <v>-1.7796773963495438E-3</v>
      </c>
      <c r="BH14">
        <f t="shared" si="22"/>
        <v>0.99822032260365046</v>
      </c>
      <c r="BJ14" s="15">
        <f t="shared" si="23"/>
        <v>-0.47803824486290547</v>
      </c>
      <c r="BL14" s="10">
        <v>42613</v>
      </c>
      <c r="BM14">
        <v>313500</v>
      </c>
      <c r="BN14">
        <v>113.599998</v>
      </c>
      <c r="BO14">
        <f t="shared" si="24"/>
        <v>-2.6400599130527169E-4</v>
      </c>
      <c r="BP14">
        <f t="shared" si="25"/>
        <v>0.99973599400869473</v>
      </c>
      <c r="BR14" s="15">
        <f t="shared" si="26"/>
        <v>-9.1876511577705378E-2</v>
      </c>
      <c r="BT14" s="10">
        <v>42613</v>
      </c>
      <c r="BU14">
        <v>327900</v>
      </c>
      <c r="BV14">
        <v>49.240001999999997</v>
      </c>
      <c r="BW14">
        <f t="shared" si="27"/>
        <v>-1.6220194647202923E-3</v>
      </c>
      <c r="BX14">
        <f t="shared" si="28"/>
        <v>0.99837798053527971</v>
      </c>
      <c r="BZ14" s="15">
        <f t="shared" si="29"/>
        <v>-0.44706662964070643</v>
      </c>
      <c r="CB14" s="10">
        <v>42613</v>
      </c>
      <c r="CC14">
        <v>1646000</v>
      </c>
      <c r="CD14">
        <v>116.72800100000001</v>
      </c>
      <c r="CE14">
        <f t="shared" si="30"/>
        <v>-3.6549069927124256E-3</v>
      </c>
      <c r="CF14">
        <f t="shared" si="31"/>
        <v>0.99634509300728757</v>
      </c>
      <c r="CH14" s="15">
        <f t="shared" si="32"/>
        <v>-0.73723229993977102</v>
      </c>
      <c r="CJ14" s="10">
        <v>42613</v>
      </c>
      <c r="CK14">
        <v>907900</v>
      </c>
      <c r="CL14">
        <v>89.413004000000001</v>
      </c>
      <c r="CM14">
        <f t="shared" si="33"/>
        <v>-1.3366962468519539E-3</v>
      </c>
      <c r="CN14">
        <f t="shared" si="34"/>
        <v>0.99866330375314805</v>
      </c>
      <c r="CP14" s="15">
        <f t="shared" si="35"/>
        <v>-0.38628246911117026</v>
      </c>
      <c r="CR14" s="10">
        <v>42613</v>
      </c>
      <c r="CS14">
        <v>36600</v>
      </c>
      <c r="CT14">
        <v>61.240001999999997</v>
      </c>
      <c r="CU14">
        <f t="shared" si="36"/>
        <v>-4.8960339480996762E-4</v>
      </c>
      <c r="CV14">
        <f t="shared" si="37"/>
        <v>0.99951039660519003</v>
      </c>
      <c r="CX14" s="15">
        <f t="shared" si="38"/>
        <v>-0.16368421229776842</v>
      </c>
      <c r="CZ14" s="10">
        <v>42613</v>
      </c>
      <c r="DA14">
        <v>138700</v>
      </c>
      <c r="DB14">
        <v>55.553089999999997</v>
      </c>
      <c r="DC14">
        <f t="shared" si="39"/>
        <v>-4.0954408931700437E-3</v>
      </c>
      <c r="DD14">
        <f t="shared" si="40"/>
        <v>0.99590455910682996</v>
      </c>
      <c r="DF14" s="15">
        <f t="shared" si="41"/>
        <v>-0.77640196266210948</v>
      </c>
      <c r="DH14" s="10">
        <v>42613</v>
      </c>
      <c r="DI14">
        <v>360100</v>
      </c>
      <c r="DJ14">
        <v>43.77</v>
      </c>
      <c r="DK14">
        <f t="shared" si="42"/>
        <v>2.2856490989786593E-4</v>
      </c>
      <c r="DL14">
        <f t="shared" si="43"/>
        <v>1.0002285649098979</v>
      </c>
      <c r="DM14" s="18"/>
      <c r="DN14" s="15">
        <f t="shared" si="44"/>
        <v>8.6994620750494356E-2</v>
      </c>
      <c r="DP14" s="10">
        <v>42613</v>
      </c>
      <c r="DQ14">
        <v>123300</v>
      </c>
      <c r="DR14">
        <v>19.194832999999999</v>
      </c>
      <c r="DS14">
        <f t="shared" si="45"/>
        <v>-1.4788413769882491E-2</v>
      </c>
      <c r="DT14">
        <f t="shared" si="46"/>
        <v>0.98521158623011751</v>
      </c>
      <c r="DV14" s="15">
        <f t="shared" si="47"/>
        <v>-0.99565218200794714</v>
      </c>
      <c r="DX14" s="10">
        <v>42613</v>
      </c>
      <c r="DY14">
        <v>4532700</v>
      </c>
      <c r="DZ14">
        <v>12.6</v>
      </c>
      <c r="EA14">
        <f t="shared" si="48"/>
        <v>-3.1645569620254443E-3</v>
      </c>
      <c r="EB14">
        <f t="shared" si="49"/>
        <v>0.99683544303797456</v>
      </c>
      <c r="ED14" s="15">
        <f t="shared" si="50"/>
        <v>-0.68553886508882567</v>
      </c>
      <c r="EF14" s="10">
        <v>42612</v>
      </c>
      <c r="EG14">
        <v>193400</v>
      </c>
      <c r="EH14">
        <v>101.312033</v>
      </c>
      <c r="EI14">
        <f t="shared" si="51"/>
        <v>2.9587666586494699E-4</v>
      </c>
      <c r="EJ14">
        <f t="shared" si="52"/>
        <v>1.0002958766658649</v>
      </c>
      <c r="EL14" s="15">
        <f t="shared" si="53"/>
        <v>0.11402436131699378</v>
      </c>
      <c r="EO14" s="232">
        <f ca="1">1/COUNT(INDEX(INDIRECT((INDEX(Database!$A$1:$EL$2,1,MATCH(EP14,Database!$A$1:$EL$1,0)-3))):INDIRECT((INDEX(Database!$A$1:$EL$2,1,MATCH(EP14,Database!$A$1:$EL$1,0)-2))),MATCH(ET14,(INDIRECT((INDEX(Database!$A$1:$EL$2,1,MATCH(EP14,Database!$A$1:$EL$1,0)-3))):INDIRECT((INDEX(Database!$A$1:$EL$2,1,MATCH(EP14,Database!$A$1:$EL$1,0)-1)))),-1),4):(INDEX(INDIRECT((INDEX(Database!$A$1:$EL$2,1,MATCH(EP14,Database!$A$1:$EL$1,0)-3))):INDIRECT((INDEX(Database!$A$1:$EL$2,1,MATCH(EP14,Database!$A$1:$EL$1,0)-2))),MATCH(EU14,(INDIRECT((INDEX(Database!$A$1:$EL$2,1,MATCH(EP14,Database!$A$1:$EL$1,0)-3))):INDIRECT((INDEX(Database!$A$1:$EL$2,1,MATCH(EP14,Database!$A$1:$EL$1,0)-1)))),-1),4)))</f>
        <v>1.321003963011889E-3</v>
      </c>
      <c r="EP14" s="216" t="str">
        <f>PortfolioManagement!B13</f>
        <v>SCHX</v>
      </c>
      <c r="EQ14" s="216" t="str">
        <f>PortfolioManagement!F13</f>
        <v>Equities</v>
      </c>
      <c r="ER14" s="216" t="str">
        <f>PortfolioManagement!G13</f>
        <v>US Equities</v>
      </c>
      <c r="ES14" s="217" t="str">
        <f>Database!$ES$2</f>
        <v>3 YR</v>
      </c>
      <c r="ET14" s="218">
        <f>INDEX(Database!$A$1:'Database'!$EL$3,3,MATCH(EP14,Database!$A$1:'Database'!$EL$1,0)-3)</f>
        <v>42629</v>
      </c>
      <c r="EU14" s="206">
        <f>IF(ES14=Edits!$J$4,ET14-365,IF(ES14=Edits!$J$5,ET14-(3*365),IF(ES14=Edits!$J$6,ET14-(5*365))))</f>
        <v>41534</v>
      </c>
      <c r="EV14" s="219">
        <f ca="1">AVERAGE(INDEX(INDIRECT((INDEX(Database!$A$1:$EL$2,1,MATCH(EP14,Database!$A$1:$EL$1,0)-3))):INDIRECT((INDEX(Database!$A$1:$EL$2,1,MATCH(EP14,Database!$A$1:$EL$1,0)-2))),MATCH(ET14,(INDIRECT((INDEX(Database!$A$1:$EL$2,1,MATCH(EP14,Database!$A$1:$EL$1,0)-3))):INDIRECT((INDEX(Database!$A$1:$EL$2,1,MATCH(EP14,Database!$A$1:$EL$1,0)-1)))),-1),4):(INDEX(INDIRECT((INDEX(Database!$A$1:$EL$2,1,MATCH(EP14,Database!$A$1:$EL$1,0)-3))):INDIRECT((INDEX(Database!$A$1:$EL$2,1,MATCH(EP14,Database!$A$1:$EL$1,0)-2))),MATCH(EU14,(INDIRECT((INDEX(Database!$A$1:$EL$2,1,MATCH(EP14,Database!$A$1:$EL$1,0)-3))):INDIRECT((INDEX(Database!$A$1:$EL$2,1,MATCH(EP14,Database!$A$1:$EL$1,0)-1)))),-1),4)))</f>
        <v>4.060021918707589E-4</v>
      </c>
      <c r="EW14" s="219">
        <f t="shared" ca="1" si="54"/>
        <v>0.15969927437306719</v>
      </c>
      <c r="EX14" s="219">
        <f ca="1">PRODUCT(INDEX(INDIRECT((INDEX(Database!$A$1:$EL$2,1,MATCH(EP14,Database!$A$1:$EL$1,0)-3))):INDIRECT((INDEX(Database!$A$1:$EL$2,1,MATCH(EP14,Database!$A$1:$EL$1,0)-2))),MATCH(ET14,(INDIRECT((INDEX(Database!$A$1:$EL$2,1,MATCH(EP14,Database!$A$1:$EL$1,0)-3))):INDIRECT((INDEX(Database!$A$1:$EL$2,1,MATCH(EP14,Database!$A$1:$EL$1,0)-1)))),-1),5):(INDEX(INDIRECT((INDEX(Database!$A$1:$EL$2,1,MATCH(EP14,Database!$A$1:$EL$1,0)-3))):INDIRECT((INDEX(Database!$A$1:$EL$2,1,MATCH(EP14,Database!$A$1:$EL$1,0)-2))),MATCH(EU14,(INDIRECT((INDEX(Database!$A$1:$EL$2,1,MATCH(EP14,Database!$A$1:$EL$1,0)-3))):INDIRECT((INDEX(Database!$A$1:$EL$2,1,MATCH(EP14,Database!$A$1:$EL$1,0)-1)))),-1),5)))^EO14-1</f>
        <v>3.7048153317797983E-4</v>
      </c>
      <c r="EY14" s="219">
        <f t="shared" ca="1" si="55"/>
        <v>0.14476653479300916</v>
      </c>
      <c r="EZ14" s="25">
        <f ca="1">_xlfn.STDEV.S((INDEX(INDIRECT((INDEX(Database!$A$1:$EL$2,1,MATCH(EP14,Database!$A$1:$EL$1,0)-3))):INDIRECT((INDEX(Database!$A$1:$EL$2,1,MATCH(EP14,Database!$A$1:$EL$1,0)-2))),MATCH(ET14,(INDIRECT((INDEX(Database!$A$1:$EL$2,1,MATCH(EP14,Database!$A$1:$EL$1,0)-3))):INDIRECT((INDEX(Database!$A$1:$EL$2,1,MATCH(EP14,Database!$A$1:$EL$1,0)-1)))),-1),4):(INDEX(INDIRECT((INDEX(Database!$A$1:$EL$2,1,MATCH(EP14,Database!$A$1:$EL$1,0)-3))):INDIRECT((INDEX(Database!$A$1:$EL$2,1,MATCH(EP14,Database!$A$1:$EL$1,0)-2))),MATCH(EU14,(INDIRECT((INDEX(Database!$A$1:$EL$2,1,MATCH(EP14,Database!$A$1:$EL$1,0)-3))):INDIRECT((INDEX(Database!$A$1:$EL$2,1,MATCH(EP14,Database!$A$1:$EL$1,0)-1)))),-1),4))))</f>
        <v>8.4268952056937713E-3</v>
      </c>
      <c r="FA14" s="219">
        <f t="shared" ca="1" si="56"/>
        <v>0.13324091226772716</v>
      </c>
      <c r="FB14" s="230">
        <f t="shared" ca="1" si="57"/>
        <v>4.3964179467623835E-2</v>
      </c>
      <c r="FC14" s="209">
        <f t="shared" ca="1" si="58"/>
        <v>1.0865021285813701</v>
      </c>
      <c r="FD14" s="209">
        <f ca="1">SKEW(INDEX(INDIRECT((INDEX(Database!$A$1:$EL$2,1,MATCH(EP14,Database!$A$1:$EL$1,0)-3))):INDIRECT((INDEX(Database!$A$1:$EL$2,1,MATCH(EP14,Database!$A$1:$EL$1,0)-2))),MATCH(ET14,(INDIRECT((INDEX(Database!$A$1:$EL$2,1,MATCH(EP14,Database!$A$1:$EL$1,0)-3))):INDIRECT((INDEX(Database!$A$1:$EL$2,1,MATCH(EP14,Database!$A$1:$EL$1,0)-1)))),-1),4):(INDEX(INDIRECT((INDEX(Database!$A$1:$EL$2,1,MATCH(EP14,Database!$A$1:$EL$1,0)-3))):INDIRECT((INDEX(Database!$A$1:$EL$2,1,MATCH(EP14,Database!$A$1:$EL$1,0)-2))),MATCH(EU14,(INDIRECT((INDEX(Database!$A$1:$EL$2,1,MATCH(EP14,Database!$A$1:$EL$1,0)-3))):INDIRECT((INDEX(Database!$A$1:$EL$2,1,MATCH(EP14,Database!$A$1:$EL$1,0)-1)))),-1),4)))</f>
        <v>-0.35164996826620304</v>
      </c>
      <c r="FE14" s="209">
        <f ca="1">KURT(INDEX(INDIRECT((INDEX(Database!$A$1:$EL$2,1,MATCH(EP14,Database!$A$1:$EL$1,0)-3))):INDIRECT((INDEX(Database!$A$1:$EL$2,1,MATCH(EP14,Database!$A$1:$EL$1,0)-2))),MATCH(ET14,(INDIRECT((INDEX(Database!$A$1:$EL$2,1,MATCH(EP14,Database!$A$1:$EL$1,0)-3))):INDIRECT((INDEX(Database!$A$1:$EL$2,1,MATCH(EP14,Database!$A$1:$EL$1,0)-1)))),-1),4):(INDEX(INDIRECT((INDEX(Database!$A$1:$EL$2,1,MATCH(EP14,Database!$A$1:$EL$1,0)-3))):INDIRECT((INDEX(Database!$A$1:$EL$2,1,MATCH(EP14,Database!$A$1:$EL$1,0)-2))),MATCH(EU14,(INDIRECT((INDEX(Database!$A$1:$EL$2,1,MATCH(EP14,Database!$A$1:$EL$1,0)-3))):INDIRECT((INDEX(Database!$A$1:$EL$2,1,MATCH(EP14,Database!$A$1:$EL$1,0)-1)))),-1),4)))</f>
        <v>2.151681033394246</v>
      </c>
      <c r="FF14" s="236">
        <v>5</v>
      </c>
      <c r="FG14" s="236">
        <v>8</v>
      </c>
    </row>
    <row r="15" spans="1:170">
      <c r="A15" s="10">
        <v>42612</v>
      </c>
      <c r="B15" s="11">
        <v>0.23</v>
      </c>
      <c r="C15">
        <f t="shared" si="0"/>
        <v>2.3E-3</v>
      </c>
      <c r="D15" s="12">
        <f t="shared" si="1"/>
        <v>4.7931596673711496E-5</v>
      </c>
      <c r="E15" s="13">
        <f t="shared" si="2"/>
        <v>1.0000479315966737</v>
      </c>
      <c r="H15" s="10">
        <v>42612</v>
      </c>
      <c r="I15">
        <v>43500</v>
      </c>
      <c r="J15">
        <v>85.516002</v>
      </c>
      <c r="K15" s="15">
        <f t="shared" si="3"/>
        <v>-2.3287938571192601E-3</v>
      </c>
      <c r="L15">
        <f t="shared" si="4"/>
        <v>0.99767120614288074</v>
      </c>
      <c r="N15" s="15">
        <f t="shared" si="5"/>
        <v>-0.57301271593429237</v>
      </c>
      <c r="P15" s="10">
        <v>42612</v>
      </c>
      <c r="Q15">
        <v>533000</v>
      </c>
      <c r="R15">
        <v>51.880001</v>
      </c>
      <c r="S15">
        <f t="shared" si="9"/>
        <v>-1.9237976144670377E-3</v>
      </c>
      <c r="T15">
        <f t="shared" si="6"/>
        <v>0.99807620238553296</v>
      </c>
      <c r="V15" s="15">
        <f t="shared" si="10"/>
        <v>-0.50483410383577887</v>
      </c>
      <c r="X15" s="10">
        <v>42612</v>
      </c>
      <c r="Y15">
        <v>181800</v>
      </c>
      <c r="Z15">
        <v>43.790000999999997</v>
      </c>
      <c r="AA15">
        <f t="shared" si="11"/>
        <v>-9.1263970282284834E-4</v>
      </c>
      <c r="AB15">
        <f t="shared" si="7"/>
        <v>0.99908736029717715</v>
      </c>
      <c r="AC15" s="18"/>
      <c r="AD15" s="15">
        <f t="shared" si="12"/>
        <v>-0.28342014783298386</v>
      </c>
      <c r="AF15" s="10">
        <v>42612</v>
      </c>
      <c r="AG15">
        <v>246900</v>
      </c>
      <c r="AH15">
        <v>57.68</v>
      </c>
      <c r="AI15">
        <f t="shared" si="13"/>
        <v>5.2034690302349418E-4</v>
      </c>
      <c r="AJ15">
        <f t="shared" si="14"/>
        <v>1.0005203469030235</v>
      </c>
      <c r="AK15" s="18"/>
      <c r="AL15" s="15">
        <f t="shared" si="15"/>
        <v>0.20910113858127999</v>
      </c>
      <c r="AN15" s="10">
        <v>42612</v>
      </c>
      <c r="AO15">
        <v>4919800</v>
      </c>
      <c r="AP15">
        <v>36.936543</v>
      </c>
      <c r="AQ15">
        <f t="shared" si="16"/>
        <v>-2.1510601030085841E-3</v>
      </c>
      <c r="AR15">
        <f t="shared" si="8"/>
        <v>0.99784893989699142</v>
      </c>
      <c r="AS15" s="18"/>
      <c r="AT15" s="15">
        <f t="shared" si="17"/>
        <v>-0.54432825624801884</v>
      </c>
      <c r="AV15" s="10">
        <v>42612</v>
      </c>
      <c r="AW15">
        <v>12146200</v>
      </c>
      <c r="AX15">
        <v>37.240357000000003</v>
      </c>
      <c r="AY15">
        <f t="shared" si="18"/>
        <v>-1.5894522100385888E-3</v>
      </c>
      <c r="AZ15">
        <f t="shared" si="19"/>
        <v>0.99841054778996141</v>
      </c>
      <c r="BB15" s="15">
        <f t="shared" si="20"/>
        <v>-0.44044396604864378</v>
      </c>
      <c r="BD15" s="10">
        <v>42612</v>
      </c>
      <c r="BE15">
        <v>671900</v>
      </c>
      <c r="BF15">
        <v>72.564274999999995</v>
      </c>
      <c r="BG15">
        <f t="shared" si="21"/>
        <v>-2.0490894983944408E-3</v>
      </c>
      <c r="BH15">
        <f t="shared" si="22"/>
        <v>0.99795091050160556</v>
      </c>
      <c r="BJ15" s="15">
        <f t="shared" si="23"/>
        <v>-0.52701187211841671</v>
      </c>
      <c r="BL15" s="10">
        <v>42612</v>
      </c>
      <c r="BM15">
        <v>337300</v>
      </c>
      <c r="BN15">
        <v>113.629997</v>
      </c>
      <c r="BO15">
        <f t="shared" si="24"/>
        <v>-4.3985749472208457E-4</v>
      </c>
      <c r="BP15">
        <f t="shared" si="25"/>
        <v>0.99956014250527792</v>
      </c>
      <c r="BR15" s="15">
        <f t="shared" si="26"/>
        <v>-0.1483531258672347</v>
      </c>
      <c r="BT15" s="10">
        <v>42612</v>
      </c>
      <c r="BU15">
        <v>140600</v>
      </c>
      <c r="BV15">
        <v>49.32</v>
      </c>
      <c r="BW15">
        <f t="shared" si="27"/>
        <v>-6.0786223334796663E-4</v>
      </c>
      <c r="BX15">
        <f t="shared" si="28"/>
        <v>0.99939213776665203</v>
      </c>
      <c r="BZ15" s="15">
        <f t="shared" si="29"/>
        <v>-0.19903431707470887</v>
      </c>
      <c r="CA15" s="10"/>
      <c r="CB15" s="10">
        <v>42612</v>
      </c>
      <c r="CC15">
        <v>1880300</v>
      </c>
      <c r="CD15">
        <v>117.15619599999999</v>
      </c>
      <c r="CE15">
        <f t="shared" si="30"/>
        <v>-3.3988352967151414E-4</v>
      </c>
      <c r="CF15">
        <f t="shared" si="31"/>
        <v>0.99966011647032849</v>
      </c>
      <c r="CH15" s="15">
        <f t="shared" si="32"/>
        <v>-0.11668956854156665</v>
      </c>
      <c r="CJ15" s="10">
        <v>42612</v>
      </c>
      <c r="CK15">
        <v>600000</v>
      </c>
      <c r="CL15">
        <v>89.532681999999994</v>
      </c>
      <c r="CM15">
        <f t="shared" si="33"/>
        <v>3.3428018305969864E-4</v>
      </c>
      <c r="CN15">
        <f t="shared" si="34"/>
        <v>1.0003342801830597</v>
      </c>
      <c r="CP15" s="15">
        <f t="shared" si="35"/>
        <v>0.12974492620207134</v>
      </c>
      <c r="CR15" s="10">
        <v>42612</v>
      </c>
      <c r="CS15">
        <v>40200</v>
      </c>
      <c r="CT15">
        <v>61.27</v>
      </c>
      <c r="CU15">
        <f t="shared" si="36"/>
        <v>4.8984322371525835E-4</v>
      </c>
      <c r="CV15">
        <f t="shared" si="37"/>
        <v>1.0004898432237153</v>
      </c>
      <c r="CX15" s="15">
        <f t="shared" si="38"/>
        <v>0.19572058151326432</v>
      </c>
      <c r="CZ15" s="10">
        <v>42612</v>
      </c>
      <c r="DA15">
        <v>351700</v>
      </c>
      <c r="DB15">
        <v>55.78154</v>
      </c>
      <c r="DC15">
        <f t="shared" si="39"/>
        <v>-5.4896596244157214E-3</v>
      </c>
      <c r="DD15">
        <f t="shared" si="40"/>
        <v>0.99451034037558428</v>
      </c>
      <c r="DF15" s="15">
        <f t="shared" si="41"/>
        <v>-0.86591024109428771</v>
      </c>
      <c r="DH15" s="10">
        <v>42612</v>
      </c>
      <c r="DI15">
        <v>330700</v>
      </c>
      <c r="DJ15">
        <v>43.759998000000003</v>
      </c>
      <c r="DK15">
        <f t="shared" si="42"/>
        <v>-1.5971708146396146E-3</v>
      </c>
      <c r="DL15">
        <f t="shared" si="43"/>
        <v>0.99840282918536039</v>
      </c>
      <c r="DM15" s="18"/>
      <c r="DN15" s="15">
        <f t="shared" si="44"/>
        <v>-0.44202068817038132</v>
      </c>
      <c r="DP15" s="10">
        <v>42612</v>
      </c>
      <c r="DQ15">
        <v>55500</v>
      </c>
      <c r="DR15">
        <v>19.482955</v>
      </c>
      <c r="DS15">
        <f t="shared" si="45"/>
        <v>-3.0503159104080524E-3</v>
      </c>
      <c r="DT15">
        <f t="shared" si="46"/>
        <v>0.99694968408959195</v>
      </c>
      <c r="DV15" s="15">
        <f t="shared" si="47"/>
        <v>-0.67210663371628998</v>
      </c>
      <c r="DX15" s="10">
        <v>42612</v>
      </c>
      <c r="DY15">
        <v>4935600</v>
      </c>
      <c r="DZ15">
        <v>12.64</v>
      </c>
      <c r="EA15">
        <f t="shared" si="48"/>
        <v>-9.4043887147334804E-3</v>
      </c>
      <c r="EB15">
        <f t="shared" si="49"/>
        <v>0.99059561128526652</v>
      </c>
      <c r="ED15" s="15">
        <f t="shared" si="50"/>
        <v>-0.96821766215724869</v>
      </c>
      <c r="EF15" s="10">
        <v>42611</v>
      </c>
      <c r="EG15">
        <v>136100</v>
      </c>
      <c r="EH15">
        <v>101.282066</v>
      </c>
      <c r="EI15">
        <f t="shared" si="51"/>
        <v>9.8664909341072971E-5</v>
      </c>
      <c r="EJ15">
        <f t="shared" si="52"/>
        <v>1.0000986649093411</v>
      </c>
      <c r="EL15" s="15">
        <f t="shared" si="53"/>
        <v>3.6667162098922734E-2</v>
      </c>
      <c r="EO15" s="233">
        <f ca="1">1/COUNT(INDEX(INDIRECT((INDEX(Database!$A$1:$EL$2,1,MATCH(EP15,Database!$A$1:$EL$1,0)-3))):INDIRECT((INDEX(Database!$A$1:$EL$2,1,MATCH(EP15,Database!$A$1:$EL$1,0)-2))),MATCH(ET15,(INDIRECT((INDEX(Database!$A$1:$EL$2,1,MATCH(EP15,Database!$A$1:$EL$1,0)-3))):INDIRECT((INDEX(Database!$A$1:$EL$2,1,MATCH(EP15,Database!$A$1:$EL$1,0)-1)))),-1),4):(INDEX(INDIRECT((INDEX(Database!$A$1:$EL$2,1,MATCH(EP15,Database!$A$1:$EL$1,0)-3))):INDIRECT((INDEX(Database!$A$1:$EL$2,1,MATCH(EP15,Database!$A$1:$EL$1,0)-2))),MATCH(EU15,(INDIRECT((INDEX(Database!$A$1:$EL$2,1,MATCH(EP15,Database!$A$1:$EL$1,0)-3))):INDIRECT((INDEX(Database!$A$1:$EL$2,1,MATCH(EP15,Database!$A$1:$EL$1,0)-1)))),-1),4)))</f>
        <v>1.321003963011889E-3</v>
      </c>
      <c r="EP15" s="220" t="str">
        <f>PortfolioManagement!B14</f>
        <v>VWO</v>
      </c>
      <c r="EQ15" s="220" t="str">
        <f>PortfolioManagement!F14</f>
        <v>Equities</v>
      </c>
      <c r="ER15" s="220" t="str">
        <f>PortfolioManagement!G14</f>
        <v>Emerging Market Equities</v>
      </c>
      <c r="ES15" s="221" t="str">
        <f>Database!$ES$2</f>
        <v>3 YR</v>
      </c>
      <c r="ET15" s="222">
        <f>INDEX(Database!$A$1:'Database'!$EL$3,3,MATCH(EP15,Database!$A$1:'Database'!$EL$1,0)-3)</f>
        <v>42629</v>
      </c>
      <c r="EU15" s="207">
        <f>IF(ES15=Edits!$J$4,ET15-365,IF(ES15=Edits!$J$5,ET15-(3*365),IF(ES15=Edits!$J$6,ET15-(5*365))))</f>
        <v>41534</v>
      </c>
      <c r="EV15" s="223">
        <f ca="1">AVERAGE(INDEX(INDIRECT((INDEX(Database!$A$1:$EL$2,1,MATCH(EP15,Database!$A$1:$EL$1,0)-3))):INDIRECT((INDEX(Database!$A$1:$EL$2,1,MATCH(EP15,Database!$A$1:$EL$1,0)-2))),MATCH(ET15,(INDIRECT((INDEX(Database!$A$1:$EL$2,1,MATCH(EP15,Database!$A$1:$EL$1,0)-3))):INDIRECT((INDEX(Database!$A$1:$EL$2,1,MATCH(EP15,Database!$A$1:$EL$1,0)-1)))),-1),4):(INDEX(INDIRECT((INDEX(Database!$A$1:$EL$2,1,MATCH(EP15,Database!$A$1:$EL$1,0)-3))):INDIRECT((INDEX(Database!$A$1:$EL$2,1,MATCH(EP15,Database!$A$1:$EL$1,0)-2))),MATCH(EU15,(INDIRECT((INDEX(Database!$A$1:$EL$2,1,MATCH(EP15,Database!$A$1:$EL$1,0)-3))):INDIRECT((INDEX(Database!$A$1:$EL$2,1,MATCH(EP15,Database!$A$1:$EL$1,0)-1)))),-1),4)))</f>
        <v>4.4694658096749976E-5</v>
      </c>
      <c r="EW15" s="223">
        <f t="shared" ca="1" si="54"/>
        <v>1.6446972169680274E-2</v>
      </c>
      <c r="EX15" s="223">
        <f ca="1">PRODUCT(INDEX(INDIRECT((INDEX(Database!$A$1:$EL$2,1,MATCH(EP15,Database!$A$1:$EL$1,0)-3))):INDIRECT((INDEX(Database!$A$1:$EL$2,1,MATCH(EP15,Database!$A$1:$EL$1,0)-2))),MATCH(ET15,(INDIRECT((INDEX(Database!$A$1:$EL$2,1,MATCH(EP15,Database!$A$1:$EL$1,0)-3))):INDIRECT((INDEX(Database!$A$1:$EL$2,1,MATCH(EP15,Database!$A$1:$EL$1,0)-1)))),-1),5):(INDEX(INDIRECT((INDEX(Database!$A$1:$EL$2,1,MATCH(EP15,Database!$A$1:$EL$1,0)-3))):INDIRECT((INDEX(Database!$A$1:$EL$2,1,MATCH(EP15,Database!$A$1:$EL$1,0)-2))),MATCH(EU15,(INDIRECT((INDEX(Database!$A$1:$EL$2,1,MATCH(EP15,Database!$A$1:$EL$1,0)-3))):INDIRECT((INDEX(Database!$A$1:$EL$2,1,MATCH(EP15,Database!$A$1:$EL$1,0)-1)))),-1),5)))^EO15-1</f>
        <v>-3.3554195233653772E-5</v>
      </c>
      <c r="EY15" s="223">
        <f t="shared" ca="1" si="55"/>
        <v>-1.2172791526843141E-2</v>
      </c>
      <c r="EZ15" s="26">
        <f ca="1">_xlfn.STDEV.S((INDEX(INDIRECT((INDEX(Database!$A$1:$EL$2,1,MATCH(EP15,Database!$A$1:$EL$1,0)-3))):INDIRECT((INDEX(Database!$A$1:$EL$2,1,MATCH(EP15,Database!$A$1:$EL$1,0)-2))),MATCH(ET15,(INDIRECT((INDEX(Database!$A$1:$EL$2,1,MATCH(EP15,Database!$A$1:$EL$1,0)-3))):INDIRECT((INDEX(Database!$A$1:$EL$2,1,MATCH(EP15,Database!$A$1:$EL$1,0)-1)))),-1),4):(INDEX(INDIRECT((INDEX(Database!$A$1:$EL$2,1,MATCH(EP15,Database!$A$1:$EL$1,0)-3))):INDIRECT((INDEX(Database!$A$1:$EL$2,1,MATCH(EP15,Database!$A$1:$EL$1,0)-2))),MATCH(EU15,(INDIRECT((INDEX(Database!$A$1:$EL$2,1,MATCH(EP15,Database!$A$1:$EL$1,0)-3))):INDIRECT((INDEX(Database!$A$1:$EL$2,1,MATCH(EP15,Database!$A$1:$EL$1,0)-1)))),-1),4))))</f>
        <v>1.2507025370757924E-2</v>
      </c>
      <c r="FA15" s="223">
        <f t="shared" ca="1" si="56"/>
        <v>0.19775343462553463</v>
      </c>
      <c r="FB15" s="231">
        <f t="shared" ca="1" si="57"/>
        <v>2.6828277899000048E-3</v>
      </c>
      <c r="FC15" s="208">
        <f t="shared" ca="1" si="58"/>
        <v>6.1555398771674971E-2</v>
      </c>
      <c r="FD15" s="208">
        <f ca="1">SKEW(INDEX(INDIRECT((INDEX(Database!$A$1:$EL$2,1,MATCH(EP15,Database!$A$1:$EL$1,0)-3))):INDIRECT((INDEX(Database!$A$1:$EL$2,1,MATCH(EP15,Database!$A$1:$EL$1,0)-2))),MATCH(ET15,(INDIRECT((INDEX(Database!$A$1:$EL$2,1,MATCH(EP15,Database!$A$1:$EL$1,0)-3))):INDIRECT((INDEX(Database!$A$1:$EL$2,1,MATCH(EP15,Database!$A$1:$EL$1,0)-1)))),-1),4):(INDEX(INDIRECT((INDEX(Database!$A$1:$EL$2,1,MATCH(EP15,Database!$A$1:$EL$1,0)-3))):INDIRECT((INDEX(Database!$A$1:$EL$2,1,MATCH(EP15,Database!$A$1:$EL$1,0)-2))),MATCH(EU15,(INDIRECT((INDEX(Database!$A$1:$EL$2,1,MATCH(EP15,Database!$A$1:$EL$1,0)-3))):INDIRECT((INDEX(Database!$A$1:$EL$2,1,MATCH(EP15,Database!$A$1:$EL$1,0)-1)))),-1),4)))</f>
        <v>-0.186254882376895</v>
      </c>
      <c r="FE15" s="208">
        <f ca="1">KURT(INDEX(INDIRECT((INDEX(Database!$A$1:$EL$2,1,MATCH(EP15,Database!$A$1:$EL$1,0)-3))):INDIRECT((INDEX(Database!$A$1:$EL$2,1,MATCH(EP15,Database!$A$1:$EL$1,0)-2))),MATCH(ET15,(INDIRECT((INDEX(Database!$A$1:$EL$2,1,MATCH(EP15,Database!$A$1:$EL$1,0)-3))):INDIRECT((INDEX(Database!$A$1:$EL$2,1,MATCH(EP15,Database!$A$1:$EL$1,0)-1)))),-1),4):(INDEX(INDIRECT((INDEX(Database!$A$1:$EL$2,1,MATCH(EP15,Database!$A$1:$EL$1,0)-3))):INDIRECT((INDEX(Database!$A$1:$EL$2,1,MATCH(EP15,Database!$A$1:$EL$1,0)-2))),MATCH(EU15,(INDIRECT((INDEX(Database!$A$1:$EL$2,1,MATCH(EP15,Database!$A$1:$EL$1,0)-3))):INDIRECT((INDEX(Database!$A$1:$EL$2,1,MATCH(EP15,Database!$A$1:$EL$1,0)-1)))),-1),4)))</f>
        <v>1.0577860685542855</v>
      </c>
      <c r="FF15" s="224">
        <v>7.25</v>
      </c>
      <c r="FG15" s="224">
        <v>10</v>
      </c>
    </row>
    <row r="16" spans="1:170">
      <c r="A16" s="10">
        <v>42611</v>
      </c>
      <c r="B16" s="11">
        <v>0.3</v>
      </c>
      <c r="C16">
        <f t="shared" si="0"/>
        <v>3.0000000000000001E-3</v>
      </c>
      <c r="D16" s="12">
        <f t="shared" si="1"/>
        <v>6.252540385687233E-5</v>
      </c>
      <c r="E16" s="13">
        <f t="shared" si="2"/>
        <v>1.0000625254038569</v>
      </c>
      <c r="H16" s="10">
        <v>42611</v>
      </c>
      <c r="I16">
        <v>55700</v>
      </c>
      <c r="J16">
        <v>85.715615999999997</v>
      </c>
      <c r="K16" s="15">
        <f t="shared" si="3"/>
        <v>1.2139063400884664E-2</v>
      </c>
      <c r="L16">
        <f t="shared" si="4"/>
        <v>1.0121390634008847</v>
      </c>
      <c r="N16" s="15">
        <f t="shared" si="5"/>
        <v>80.783964073765588</v>
      </c>
      <c r="P16" s="10">
        <v>42611</v>
      </c>
      <c r="Q16">
        <v>363100</v>
      </c>
      <c r="R16">
        <v>51.98</v>
      </c>
      <c r="S16">
        <f t="shared" si="9"/>
        <v>5.4158412878946294E-3</v>
      </c>
      <c r="T16">
        <f t="shared" si="6"/>
        <v>1.0054158412878946</v>
      </c>
      <c r="V16" s="15">
        <f t="shared" si="10"/>
        <v>6.1810696634429068</v>
      </c>
      <c r="X16" s="10">
        <v>42611</v>
      </c>
      <c r="Y16">
        <v>106800</v>
      </c>
      <c r="Z16">
        <v>43.830002</v>
      </c>
      <c r="AA16">
        <f t="shared" si="11"/>
        <v>6.1983699219840815E-3</v>
      </c>
      <c r="AB16">
        <f t="shared" si="7"/>
        <v>1.0061983699219841</v>
      </c>
      <c r="AC16" s="18"/>
      <c r="AD16" s="15">
        <f t="shared" si="12"/>
        <v>8.5393204339681574</v>
      </c>
      <c r="AF16" s="10">
        <v>42611</v>
      </c>
      <c r="AG16">
        <v>198800</v>
      </c>
      <c r="AH16">
        <v>57.650002000000001</v>
      </c>
      <c r="AI16">
        <f t="shared" si="13"/>
        <v>6.1082549059032765E-3</v>
      </c>
      <c r="AJ16">
        <f t="shared" si="14"/>
        <v>1.0061082549059033</v>
      </c>
      <c r="AK16" s="18"/>
      <c r="AL16" s="15">
        <f t="shared" si="15"/>
        <v>8.232514382433207</v>
      </c>
      <c r="AN16" s="10">
        <v>42611</v>
      </c>
      <c r="AO16">
        <v>4362900</v>
      </c>
      <c r="AP16">
        <v>37.016167000000003</v>
      </c>
      <c r="AQ16">
        <f t="shared" si="16"/>
        <v>3.7786607533589756E-3</v>
      </c>
      <c r="AR16">
        <f t="shared" si="8"/>
        <v>1.003778660753359</v>
      </c>
      <c r="AS16" s="18"/>
      <c r="AT16" s="15">
        <f t="shared" si="17"/>
        <v>2.9614571910351133</v>
      </c>
      <c r="AV16" s="10">
        <v>42611</v>
      </c>
      <c r="AW16">
        <v>9128800</v>
      </c>
      <c r="AX16">
        <v>37.299643000000003</v>
      </c>
      <c r="AY16">
        <f t="shared" si="18"/>
        <v>7.472601142236579E-3</v>
      </c>
      <c r="AZ16">
        <f t="shared" si="19"/>
        <v>1.0074726011422366</v>
      </c>
      <c r="BB16" s="15">
        <f t="shared" si="20"/>
        <v>14.140286089479174</v>
      </c>
      <c r="BD16" s="10">
        <v>42611</v>
      </c>
      <c r="BE16">
        <v>528000</v>
      </c>
      <c r="BF16">
        <v>72.713271000000006</v>
      </c>
      <c r="BG16">
        <f t="shared" si="21"/>
        <v>6.7390609312378835E-3</v>
      </c>
      <c r="BH16">
        <f t="shared" si="22"/>
        <v>1.0067390609312379</v>
      </c>
      <c r="BJ16" s="15">
        <f t="shared" si="23"/>
        <v>10.60581264071871</v>
      </c>
      <c r="BL16" s="10">
        <v>42611</v>
      </c>
      <c r="BM16">
        <v>275600</v>
      </c>
      <c r="BN16">
        <v>113.68</v>
      </c>
      <c r="BO16">
        <f t="shared" si="24"/>
        <v>1.3212454974125265E-3</v>
      </c>
      <c r="BP16">
        <f t="shared" si="25"/>
        <v>1.0013212454974125</v>
      </c>
      <c r="BR16" s="15">
        <f t="shared" si="26"/>
        <v>0.6192066361838402</v>
      </c>
      <c r="BT16" s="10">
        <v>42611</v>
      </c>
      <c r="BU16">
        <v>238700</v>
      </c>
      <c r="BV16">
        <v>49.349997999999999</v>
      </c>
      <c r="BW16">
        <f t="shared" si="27"/>
        <v>1.0141785195574293E-3</v>
      </c>
      <c r="BX16">
        <f t="shared" si="28"/>
        <v>1.0010141785195574</v>
      </c>
      <c r="BZ16" s="15">
        <f t="shared" si="29"/>
        <v>0.44771662610770901</v>
      </c>
      <c r="CB16" s="10">
        <v>42611</v>
      </c>
      <c r="CC16">
        <v>1803900</v>
      </c>
      <c r="CD16">
        <v>117.196029</v>
      </c>
      <c r="CE16">
        <f t="shared" si="30"/>
        <v>4.9526206236538695E-3</v>
      </c>
      <c r="CF16">
        <f t="shared" si="31"/>
        <v>1.0049526206236539</v>
      </c>
      <c r="CH16" s="15">
        <f t="shared" si="32"/>
        <v>5.0693093075582185</v>
      </c>
      <c r="CJ16" s="10">
        <v>42611</v>
      </c>
      <c r="CK16">
        <v>631200</v>
      </c>
      <c r="CL16">
        <v>89.502763000000002</v>
      </c>
      <c r="CM16">
        <f t="shared" si="33"/>
        <v>3.1298815612530451E-3</v>
      </c>
      <c r="CN16">
        <f t="shared" si="34"/>
        <v>1.003129881561253</v>
      </c>
      <c r="CP16" s="15">
        <f t="shared" si="35"/>
        <v>2.1287159869669345</v>
      </c>
      <c r="CR16" s="10">
        <v>42611</v>
      </c>
      <c r="CS16">
        <v>31100</v>
      </c>
      <c r="CT16">
        <v>61.240001999999997</v>
      </c>
      <c r="CU16">
        <f t="shared" si="36"/>
        <v>1.7994601374209385E-3</v>
      </c>
      <c r="CV16">
        <f t="shared" si="37"/>
        <v>1.0017994601374209</v>
      </c>
      <c r="CX16" s="15">
        <f t="shared" si="38"/>
        <v>0.92747857847424808</v>
      </c>
      <c r="CZ16" s="10">
        <v>42611</v>
      </c>
      <c r="DA16">
        <v>153000</v>
      </c>
      <c r="DB16">
        <v>56.089452000000001</v>
      </c>
      <c r="DC16">
        <f t="shared" si="39"/>
        <v>2.6633852731390295E-3</v>
      </c>
      <c r="DD16">
        <f t="shared" si="40"/>
        <v>1.002663385273139</v>
      </c>
      <c r="DF16" s="15">
        <f t="shared" si="41"/>
        <v>1.6401700630742604</v>
      </c>
      <c r="DH16" s="10">
        <v>42611</v>
      </c>
      <c r="DI16">
        <v>365600</v>
      </c>
      <c r="DJ16">
        <v>43.830002</v>
      </c>
      <c r="DK16">
        <f t="shared" si="42"/>
        <v>1.0373466796369968E-2</v>
      </c>
      <c r="DL16">
        <f t="shared" si="43"/>
        <v>1.01037346679637</v>
      </c>
      <c r="DM16" s="18"/>
      <c r="DN16" s="15">
        <f t="shared" si="44"/>
        <v>42.241969417052381</v>
      </c>
      <c r="DP16" s="10">
        <v>42611</v>
      </c>
      <c r="DQ16">
        <v>62300</v>
      </c>
      <c r="DR16">
        <v>19.542566000000001</v>
      </c>
      <c r="DS16">
        <f t="shared" si="45"/>
        <v>6.1381815755496838E-3</v>
      </c>
      <c r="DT16">
        <f t="shared" si="46"/>
        <v>1.0061381815755497</v>
      </c>
      <c r="DV16" s="15">
        <f t="shared" si="47"/>
        <v>8.3332956283822863</v>
      </c>
      <c r="DX16" s="10">
        <v>42611</v>
      </c>
      <c r="DY16">
        <v>5269500</v>
      </c>
      <c r="DZ16">
        <v>12.76</v>
      </c>
      <c r="EA16">
        <f t="shared" si="48"/>
        <v>2.3566378633148588E-3</v>
      </c>
      <c r="EB16">
        <f t="shared" si="49"/>
        <v>1.0023566378633149</v>
      </c>
      <c r="ED16" s="15">
        <f t="shared" si="50"/>
        <v>1.3611784834044802</v>
      </c>
      <c r="EF16" s="10">
        <v>42608</v>
      </c>
      <c r="EG16">
        <v>245900</v>
      </c>
      <c r="EH16">
        <v>101.272074</v>
      </c>
      <c r="EI16">
        <f t="shared" si="51"/>
        <v>9.859563435843377E-5</v>
      </c>
      <c r="EJ16">
        <f t="shared" si="52"/>
        <v>1.0000985956343584</v>
      </c>
      <c r="EL16" s="15">
        <f t="shared" si="53"/>
        <v>3.6640952503956159E-2</v>
      </c>
      <c r="EO16" s="232">
        <f ca="1">1/COUNT(INDEX(INDIRECT((INDEX(Database!$A$1:$EL$2,1,MATCH(EP16,Database!$A$1:$EL$1,0)-3))):INDIRECT((INDEX(Database!$A$1:$EL$2,1,MATCH(EP16,Database!$A$1:$EL$1,0)-2))),MATCH(ET16,(INDIRECT((INDEX(Database!$A$1:$EL$2,1,MATCH(EP16,Database!$A$1:$EL$1,0)-3))):INDIRECT((INDEX(Database!$A$1:$EL$2,1,MATCH(EP16,Database!$A$1:$EL$1,0)-1)))),-1),4):(INDEX(INDIRECT((INDEX(Database!$A$1:$EL$2,1,MATCH(EP16,Database!$A$1:$EL$1,0)-3))):INDIRECT((INDEX(Database!$A$1:$EL$2,1,MATCH(EP16,Database!$A$1:$EL$1,0)-2))),MATCH(EU16,(INDIRECT((INDEX(Database!$A$1:$EL$2,1,MATCH(EP16,Database!$A$1:$EL$1,0)-3))):INDIRECT((INDEX(Database!$A$1:$EL$2,1,MATCH(EP16,Database!$A$1:$EL$1,0)-1)))),-1),4)))</f>
        <v>1.3717421124828531E-3</v>
      </c>
      <c r="EP16" s="216" t="str">
        <f>PortfolioManagement!B15</f>
        <v>FENY</v>
      </c>
      <c r="EQ16" s="216" t="str">
        <f>PortfolioManagement!F15</f>
        <v>Alternative Investments</v>
      </c>
      <c r="ER16" s="216" t="str">
        <f>PortfolioManagement!G15</f>
        <v>Natural Resources</v>
      </c>
      <c r="ES16" s="217" t="str">
        <f>Database!$ES$2</f>
        <v>3 YR</v>
      </c>
      <c r="ET16" s="218">
        <f>INDEX(Database!$A$1:'Database'!$EL$3,3,MATCH(EP16,Database!$A$1:'Database'!$EL$1,0)-3)</f>
        <v>42629</v>
      </c>
      <c r="EU16" s="229">
        <v>41572</v>
      </c>
      <c r="EV16" s="219">
        <f ca="1">AVERAGE(INDEX(INDIRECT((INDEX(Database!$A$1:$EL$2,1,MATCH(EP16,Database!$A$1:$EL$1,0)-3))):INDIRECT((INDEX(Database!$A$1:$EL$2,1,MATCH(EP16,Database!$A$1:$EL$1,0)-2))),MATCH(ET16,(INDIRECT((INDEX(Database!$A$1:$EL$2,1,MATCH(EP16,Database!$A$1:$EL$1,0)-3))):INDIRECT((INDEX(Database!$A$1:$EL$2,1,MATCH(EP16,Database!$A$1:$EL$1,0)-1)))),-1),4):(INDEX(INDIRECT((INDEX(Database!$A$1:$EL$2,1,MATCH(EP16,Database!$A$1:$EL$1,0)-3))):INDIRECT((INDEX(Database!$A$1:$EL$2,1,MATCH(EP16,Database!$A$1:$EL$1,0)-2))),MATCH(EU16,(INDIRECT((INDEX(Database!$A$1:$EL$2,1,MATCH(EP16,Database!$A$1:$EL$1,0)-3))):INDIRECT((INDEX(Database!$A$1:$EL$2,1,MATCH(EP16,Database!$A$1:$EL$1,0)-1)))),-1),4)))</f>
        <v>-1.8574107049653101E-4</v>
      </c>
      <c r="EW16" s="219">
        <f t="shared" ca="1" si="54"/>
        <v>-6.5554326165177423E-2</v>
      </c>
      <c r="EX16" s="219">
        <f ca="1">PRODUCT(INDEX(INDIRECT((INDEX(Database!$A$1:$EL$2,1,MATCH(EP16,Database!$A$1:$EL$1,0)-3))):INDIRECT((INDEX(Database!$A$1:$EL$2,1,MATCH(EP16,Database!$A$1:$EL$1,0)-2))),MATCH(ET16,(INDIRECT((INDEX(Database!$A$1:$EL$2,1,MATCH(EP16,Database!$A$1:$EL$1,0)-3))):INDIRECT((INDEX(Database!$A$1:$EL$2,1,MATCH(EP16,Database!$A$1:$EL$1,0)-1)))),-1),5):(INDEX(INDIRECT((INDEX(Database!$A$1:$EL$2,1,MATCH(EP16,Database!$A$1:$EL$1,0)-3))):INDIRECT((INDEX(Database!$A$1:$EL$2,1,MATCH(EP16,Database!$A$1:$EL$1,0)-2))),MATCH(EU16,(INDIRECT((INDEX(Database!$A$1:$EL$2,1,MATCH(EP16,Database!$A$1:$EL$1,0)-3))):INDIRECT((INDEX(Database!$A$1:$EL$2,1,MATCH(EP16,Database!$A$1:$EL$1,0)-1)))),-1),5)))^EO16-1</f>
        <v>-2.8963889098032602E-4</v>
      </c>
      <c r="EY16" s="219">
        <f t="shared" ca="1" si="55"/>
        <v>-0.10033563070380269</v>
      </c>
      <c r="EZ16" s="25">
        <f ca="1">_xlfn.STDEV.S((INDEX(INDIRECT((INDEX(Database!$A$1:$EL$2,1,MATCH(EP16,Database!$A$1:$EL$1,0)-3))):INDIRECT((INDEX(Database!$A$1:$EL$2,1,MATCH(EP16,Database!$A$1:$EL$1,0)-2))),MATCH(ET16,(INDIRECT((INDEX(Database!$A$1:$EL$2,1,MATCH(EP16,Database!$A$1:$EL$1,0)-3))):INDIRECT((INDEX(Database!$A$1:$EL$2,1,MATCH(EP16,Database!$A$1:$EL$1,0)-1)))),-1),4):(INDEX(INDIRECT((INDEX(Database!$A$1:$EL$2,1,MATCH(EP16,Database!$A$1:$EL$1,0)-3))):INDIRECT((INDEX(Database!$A$1:$EL$2,1,MATCH(EP16,Database!$A$1:$EL$1,0)-2))),MATCH(EU16,(INDIRECT((INDEX(Database!$A$1:$EL$2,1,MATCH(EP16,Database!$A$1:$EL$1,0)-3))):INDIRECT((INDEX(Database!$A$1:$EL$2,1,MATCH(EP16,Database!$A$1:$EL$1,0)-1)))),-1),4))))</f>
        <v>1.4411043963685545E-2</v>
      </c>
      <c r="FA16" s="219">
        <f t="shared" ca="1" si="56"/>
        <v>0.22785861193033585</v>
      </c>
      <c r="FB16" s="230">
        <f t="shared" ca="1" si="57"/>
        <v>2.0098397569960121E-2</v>
      </c>
      <c r="FC16" s="209">
        <f t="shared" ca="1" si="58"/>
        <v>0.44034162173549407</v>
      </c>
      <c r="FD16" s="209">
        <f ca="1">SKEW(INDEX(INDIRECT((INDEX(Database!$A$1:$EL$2,1,MATCH(EP16,Database!$A$1:$EL$1,0)-3))):INDIRECT((INDEX(Database!$A$1:$EL$2,1,MATCH(EP16,Database!$A$1:$EL$1,0)-2))),MATCH(ET16,(INDIRECT((INDEX(Database!$A$1:$EL$2,1,MATCH(EP16,Database!$A$1:$EL$1,0)-3))):INDIRECT((INDEX(Database!$A$1:$EL$2,1,MATCH(EP16,Database!$A$1:$EL$1,0)-1)))),-1),4):(INDEX(INDIRECT((INDEX(Database!$A$1:$EL$2,1,MATCH(EP16,Database!$A$1:$EL$1,0)-3))):INDIRECT((INDEX(Database!$A$1:$EL$2,1,MATCH(EP16,Database!$A$1:$EL$1,0)-2))),MATCH(EU16,(INDIRECT((INDEX(Database!$A$1:$EL$2,1,MATCH(EP16,Database!$A$1:$EL$1,0)-3))):INDIRECT((INDEX(Database!$A$1:$EL$2,1,MATCH(EP16,Database!$A$1:$EL$1,0)-1)))),-1),4)))</f>
        <v>-0.13932336116043612</v>
      </c>
      <c r="FE16" s="209">
        <f ca="1">KURT(INDEX(INDIRECT((INDEX(Database!$A$1:$EL$2,1,MATCH(EP16,Database!$A$1:$EL$1,0)-3))):INDIRECT((INDEX(Database!$A$1:$EL$2,1,MATCH(EP16,Database!$A$1:$EL$1,0)-2))),MATCH(ET16,(INDIRECT((INDEX(Database!$A$1:$EL$2,1,MATCH(EP16,Database!$A$1:$EL$1,0)-3))):INDIRECT((INDEX(Database!$A$1:$EL$2,1,MATCH(EP16,Database!$A$1:$EL$1,0)-1)))),-1),4):(INDEX(INDIRECT((INDEX(Database!$A$1:$EL$2,1,MATCH(EP16,Database!$A$1:$EL$1,0)-3))):INDIRECT((INDEX(Database!$A$1:$EL$2,1,MATCH(EP16,Database!$A$1:$EL$1,0)-2))),MATCH(EU16,(INDIRECT((INDEX(Database!$A$1:$EL$2,1,MATCH(EP16,Database!$A$1:$EL$1,0)-3))):INDIRECT((INDEX(Database!$A$1:$EL$2,1,MATCH(EP16,Database!$A$1:$EL$1,0)-1)))),-1),4)))</f>
        <v>1.5211919458634156</v>
      </c>
      <c r="FF16" s="236">
        <v>7.5</v>
      </c>
      <c r="FG16" s="236">
        <v>10</v>
      </c>
    </row>
    <row r="17" spans="1:163">
      <c r="A17" s="10">
        <v>42608</v>
      </c>
      <c r="B17" s="11">
        <v>0.31</v>
      </c>
      <c r="C17">
        <f t="shared" si="0"/>
        <v>3.0999999999999999E-3</v>
      </c>
      <c r="D17" s="12">
        <f t="shared" si="1"/>
        <v>6.461045947858679E-5</v>
      </c>
      <c r="E17" s="13">
        <f t="shared" si="2"/>
        <v>1.0000646104594786</v>
      </c>
      <c r="H17" s="10">
        <v>42608</v>
      </c>
      <c r="I17">
        <v>44000</v>
      </c>
      <c r="J17">
        <v>84.687588000000005</v>
      </c>
      <c r="K17" s="15">
        <f t="shared" si="3"/>
        <v>-5.0422263458645977E-3</v>
      </c>
      <c r="L17">
        <f t="shared" si="4"/>
        <v>0.9949577736541354</v>
      </c>
      <c r="N17" s="15">
        <f t="shared" si="5"/>
        <v>-0.8419854498857281</v>
      </c>
      <c r="P17" s="10">
        <v>42608</v>
      </c>
      <c r="Q17">
        <v>475500</v>
      </c>
      <c r="R17">
        <v>51.700001</v>
      </c>
      <c r="S17">
        <f t="shared" si="9"/>
        <v>-1.7377871840550396E-3</v>
      </c>
      <c r="T17">
        <f t="shared" si="6"/>
        <v>0.99826221281594496</v>
      </c>
      <c r="V17" s="15">
        <f t="shared" si="10"/>
        <v>-0.46998188514499428</v>
      </c>
      <c r="X17" s="10">
        <v>42608</v>
      </c>
      <c r="Y17">
        <v>199000</v>
      </c>
      <c r="Z17">
        <v>43.560001</v>
      </c>
      <c r="AA17">
        <f t="shared" si="11"/>
        <v>-4.115249011648392E-3</v>
      </c>
      <c r="AB17">
        <f t="shared" si="7"/>
        <v>0.99588475098835161</v>
      </c>
      <c r="AC17" s="18"/>
      <c r="AD17" s="15">
        <f t="shared" si="12"/>
        <v>-0.77801935428877911</v>
      </c>
      <c r="AF17" s="10">
        <v>42608</v>
      </c>
      <c r="AG17">
        <v>241700</v>
      </c>
      <c r="AH17">
        <v>57.299999</v>
      </c>
      <c r="AI17">
        <f t="shared" si="13"/>
        <v>-2.9580998267253467E-3</v>
      </c>
      <c r="AJ17">
        <f t="shared" si="14"/>
        <v>0.99704190017327465</v>
      </c>
      <c r="AK17" s="18"/>
      <c r="AL17" s="15">
        <f t="shared" si="15"/>
        <v>-0.66084787730481731</v>
      </c>
      <c r="AN17" s="10">
        <v>42608</v>
      </c>
      <c r="AO17">
        <v>8167800</v>
      </c>
      <c r="AP17">
        <v>36.876821999999997</v>
      </c>
      <c r="AQ17">
        <f t="shared" si="16"/>
        <v>-6.9687021963206197E-3</v>
      </c>
      <c r="AR17">
        <f t="shared" si="8"/>
        <v>0.99303129780367938</v>
      </c>
      <c r="AS17" s="18"/>
      <c r="AT17" s="15">
        <f t="shared" si="17"/>
        <v>-0.92211176818395502</v>
      </c>
      <c r="AV17" s="10">
        <v>42608</v>
      </c>
      <c r="AW17">
        <v>24056100</v>
      </c>
      <c r="AX17">
        <v>37.022984999999998</v>
      </c>
      <c r="AY17">
        <f t="shared" si="18"/>
        <v>-7.9427847255336692E-3</v>
      </c>
      <c r="AZ17">
        <f t="shared" si="19"/>
        <v>0.99205721527446633</v>
      </c>
      <c r="BB17" s="15">
        <f t="shared" si="20"/>
        <v>-0.94556191539821965</v>
      </c>
      <c r="BD17" s="10">
        <v>42608</v>
      </c>
      <c r="BE17">
        <v>831400</v>
      </c>
      <c r="BF17">
        <v>72.226532000000006</v>
      </c>
      <c r="BG17">
        <f t="shared" si="21"/>
        <v>-3.4265256829921764E-3</v>
      </c>
      <c r="BH17">
        <f t="shared" si="22"/>
        <v>0.99657347431700782</v>
      </c>
      <c r="BJ17" s="15">
        <f t="shared" si="23"/>
        <v>-0.71430473078906376</v>
      </c>
      <c r="BL17" s="10">
        <v>42608</v>
      </c>
      <c r="BM17">
        <v>411700</v>
      </c>
      <c r="BN17">
        <v>113.529999</v>
      </c>
      <c r="BO17">
        <f t="shared" si="24"/>
        <v>-7.9214924857895497E-4</v>
      </c>
      <c r="BP17">
        <f t="shared" si="25"/>
        <v>0.99920785075142105</v>
      </c>
      <c r="BR17" s="15">
        <f t="shared" si="26"/>
        <v>-0.25117431665906587</v>
      </c>
      <c r="BT17" s="10">
        <v>42608</v>
      </c>
      <c r="BU17">
        <v>163400</v>
      </c>
      <c r="BV17">
        <v>49.299999</v>
      </c>
      <c r="BW17">
        <f t="shared" si="27"/>
        <v>-2.2262902246508176E-3</v>
      </c>
      <c r="BX17">
        <f t="shared" si="28"/>
        <v>0.99777370977534918</v>
      </c>
      <c r="BZ17" s="15">
        <f t="shared" si="29"/>
        <v>-0.55669701955562634</v>
      </c>
      <c r="CB17" s="10">
        <v>42608</v>
      </c>
      <c r="CC17">
        <v>2447700</v>
      </c>
      <c r="CD17">
        <v>116.61846199999999</v>
      </c>
      <c r="CE17">
        <f t="shared" si="30"/>
        <v>-1.2792221529089876E-3</v>
      </c>
      <c r="CF17">
        <f t="shared" si="31"/>
        <v>0.99872077784709101</v>
      </c>
      <c r="CH17" s="15">
        <f t="shared" si="32"/>
        <v>-0.37325466519721406</v>
      </c>
      <c r="CJ17" s="10">
        <v>42608</v>
      </c>
      <c r="CK17">
        <v>646600</v>
      </c>
      <c r="CL17">
        <v>89.223504000000005</v>
      </c>
      <c r="CM17">
        <f t="shared" si="33"/>
        <v>-3.0090690877301318E-3</v>
      </c>
      <c r="CN17">
        <f t="shared" si="34"/>
        <v>0.99699093091226987</v>
      </c>
      <c r="CP17" s="15">
        <f t="shared" si="35"/>
        <v>-0.66711759352077205</v>
      </c>
      <c r="CR17" s="10">
        <v>42608</v>
      </c>
      <c r="CS17">
        <v>33900</v>
      </c>
      <c r="CT17">
        <v>61.130001</v>
      </c>
      <c r="CU17">
        <f t="shared" si="36"/>
        <v>-2.4477480817191033E-3</v>
      </c>
      <c r="CV17">
        <f t="shared" si="37"/>
        <v>0.9975522519182809</v>
      </c>
      <c r="CX17" s="15">
        <f t="shared" si="38"/>
        <v>-0.59119756384335587</v>
      </c>
      <c r="CZ17" s="10">
        <v>42608</v>
      </c>
      <c r="DA17">
        <v>195900</v>
      </c>
      <c r="DB17">
        <v>55.940460999999999</v>
      </c>
      <c r="DC17">
        <f t="shared" si="39"/>
        <v>-9.3227732096238247E-3</v>
      </c>
      <c r="DD17">
        <f t="shared" si="40"/>
        <v>0.99067722679037618</v>
      </c>
      <c r="DF17" s="15">
        <f t="shared" si="41"/>
        <v>-0.96724741286167981</v>
      </c>
      <c r="DH17" s="10">
        <v>42608</v>
      </c>
      <c r="DI17">
        <v>464000</v>
      </c>
      <c r="DJ17">
        <v>43.380001</v>
      </c>
      <c r="DK17">
        <f t="shared" si="42"/>
        <v>-9.5889956527167586E-3</v>
      </c>
      <c r="DL17">
        <f t="shared" si="43"/>
        <v>0.99041100434728324</v>
      </c>
      <c r="DM17" s="18"/>
      <c r="DN17" s="15">
        <f t="shared" si="44"/>
        <v>-0.97030783660341935</v>
      </c>
      <c r="DP17" s="10">
        <v>42608</v>
      </c>
      <c r="DQ17">
        <v>78700</v>
      </c>
      <c r="DR17">
        <v>19.423342000000002</v>
      </c>
      <c r="DS17">
        <f t="shared" si="45"/>
        <v>-2.0419168925128739E-3</v>
      </c>
      <c r="DT17">
        <f t="shared" si="46"/>
        <v>0.99795808310748713</v>
      </c>
      <c r="DV17" s="15">
        <f t="shared" si="47"/>
        <v>-0.52576942156324091</v>
      </c>
      <c r="DX17" s="10">
        <v>42608</v>
      </c>
      <c r="DY17">
        <v>6545200</v>
      </c>
      <c r="DZ17">
        <v>12.73</v>
      </c>
      <c r="EA17">
        <f t="shared" si="48"/>
        <v>-1.5686274509804088E-3</v>
      </c>
      <c r="EB17">
        <f t="shared" si="49"/>
        <v>0.99843137254901959</v>
      </c>
      <c r="ED17" s="15">
        <f t="shared" si="50"/>
        <v>-0.43616777650908767</v>
      </c>
      <c r="EF17" s="10">
        <v>42607</v>
      </c>
      <c r="EG17">
        <v>251900</v>
      </c>
      <c r="EH17">
        <v>101.26209</v>
      </c>
      <c r="EI17">
        <f t="shared" si="51"/>
        <v>-9.858591421763041E-5</v>
      </c>
      <c r="EJ17">
        <f t="shared" si="52"/>
        <v>0.99990141408578237</v>
      </c>
      <c r="EL17" s="15">
        <f t="shared" si="53"/>
        <v>-3.5345847002712261E-2</v>
      </c>
      <c r="EO17" s="233">
        <f ca="1">1/COUNT(INDEX(INDIRECT((INDEX(Database!$A$1:$EL$2,1,MATCH(EP17,Database!$A$1:$EL$1,0)-3))):INDIRECT((INDEX(Database!$A$1:$EL$2,1,MATCH(EP17,Database!$A$1:$EL$1,0)-2))),MATCH(ET17,(INDIRECT((INDEX(Database!$A$1:$EL$2,1,MATCH(EP17,Database!$A$1:$EL$1,0)-3))):INDIRECT((INDEX(Database!$A$1:$EL$2,1,MATCH(EP17,Database!$A$1:$EL$1,0)-1)))),-1),4):(INDEX(INDIRECT((INDEX(Database!$A$1:$EL$2,1,MATCH(EP17,Database!$A$1:$EL$1,0)-3))):INDIRECT((INDEX(Database!$A$1:$EL$2,1,MATCH(EP17,Database!$A$1:$EL$1,0)-2))),MATCH(EU17,(INDIRECT((INDEX(Database!$A$1:$EL$2,1,MATCH(EP17,Database!$A$1:$EL$1,0)-3))):INDIRECT((INDEX(Database!$A$1:$EL$2,1,MATCH(EP17,Database!$A$1:$EL$1,0)-1)))),-1),4)))</f>
        <v>1.321003963011889E-3</v>
      </c>
      <c r="EP17" s="220" t="str">
        <f>PortfolioManagement!B16</f>
        <v>VNQI</v>
      </c>
      <c r="EQ17" s="220" t="str">
        <f>PortfolioManagement!F16</f>
        <v>Alternative Investments</v>
      </c>
      <c r="ER17" s="220" t="str">
        <f>PortfolioManagement!G16</f>
        <v>Real Estate</v>
      </c>
      <c r="ES17" s="221" t="str">
        <f>Database!$ES$2</f>
        <v>3 YR</v>
      </c>
      <c r="ET17" s="222">
        <f>INDEX(Database!$A$1:'Database'!$EL$3,3,MATCH(EP17,Database!$A$1:'Database'!$EL$1,0)-3)</f>
        <v>42629</v>
      </c>
      <c r="EU17" s="207">
        <f>IF(ES17=Edits!$J$4,ET17-365,IF(ES17=Edits!$J$5,ET17-(3*365),IF(ES17=Edits!$J$6,ET17-(5*365))))</f>
        <v>41534</v>
      </c>
      <c r="EV17" s="223">
        <f ca="1">AVERAGE(INDEX(INDIRECT((INDEX(Database!$A$1:$EL$2,1,MATCH(EP17,Database!$A$1:$EL$1,0)-3))):INDIRECT((INDEX(Database!$A$1:$EL$2,1,MATCH(EP17,Database!$A$1:$EL$1,0)-2))),MATCH(ET17,(INDIRECT((INDEX(Database!$A$1:$EL$2,1,MATCH(EP17,Database!$A$1:$EL$1,0)-3))):INDIRECT((INDEX(Database!$A$1:$EL$2,1,MATCH(EP17,Database!$A$1:$EL$1,0)-1)))),-1),4):(INDEX(INDIRECT((INDEX(Database!$A$1:$EL$2,1,MATCH(EP17,Database!$A$1:$EL$1,0)-3))):INDIRECT((INDEX(Database!$A$1:$EL$2,1,MATCH(EP17,Database!$A$1:$EL$1,0)-2))),MATCH(EU17,(INDIRECT((INDEX(Database!$A$1:$EL$2,1,MATCH(EP17,Database!$A$1:$EL$1,0)-3))):INDIRECT((INDEX(Database!$A$1:$EL$2,1,MATCH(EP17,Database!$A$1:$EL$1,0)-1)))),-1),4)))</f>
        <v>1.6526945548110501E-4</v>
      </c>
      <c r="EW17" s="223">
        <f t="shared" ca="1" si="54"/>
        <v>6.2174654075223934E-2</v>
      </c>
      <c r="EX17" s="223">
        <f ca="1">PRODUCT(INDEX(INDIRECT((INDEX(Database!$A$1:$EL$2,1,MATCH(EP17,Database!$A$1:$EL$1,0)-3))):INDIRECT((INDEX(Database!$A$1:$EL$2,1,MATCH(EP17,Database!$A$1:$EL$1,0)-2))),MATCH(ET17,(INDIRECT((INDEX(Database!$A$1:$EL$2,1,MATCH(EP17,Database!$A$1:$EL$1,0)-3))):INDIRECT((INDEX(Database!$A$1:$EL$2,1,MATCH(EP17,Database!$A$1:$EL$1,0)-1)))),-1),5):(INDEX(INDIRECT((INDEX(Database!$A$1:$EL$2,1,MATCH(EP17,Database!$A$1:$EL$1,0)-3))):INDIRECT((INDEX(Database!$A$1:$EL$2,1,MATCH(EP17,Database!$A$1:$EL$1,0)-2))),MATCH(EU17,(INDIRECT((INDEX(Database!$A$1:$EL$2,1,MATCH(EP17,Database!$A$1:$EL$1,0)-3))):INDIRECT((INDEX(Database!$A$1:$EL$2,1,MATCH(EP17,Database!$A$1:$EL$1,0)-1)))),-1),5)))^EO17-1</f>
        <v>1.221840559064713E-4</v>
      </c>
      <c r="EY17" s="223">
        <f t="shared" ca="1" si="55"/>
        <v>4.5603735692575142E-2</v>
      </c>
      <c r="EZ17" s="26">
        <f ca="1">_xlfn.STDEV.S((INDEX(INDIRECT((INDEX(Database!$A$1:$EL$2,1,MATCH(EP17,Database!$A$1:$EL$1,0)-3))):INDIRECT((INDEX(Database!$A$1:$EL$2,1,MATCH(EP17,Database!$A$1:$EL$1,0)-2))),MATCH(ET17,(INDIRECT((INDEX(Database!$A$1:$EL$2,1,MATCH(EP17,Database!$A$1:$EL$1,0)-3))):INDIRECT((INDEX(Database!$A$1:$EL$2,1,MATCH(EP17,Database!$A$1:$EL$1,0)-1)))),-1),4):(INDEX(INDIRECT((INDEX(Database!$A$1:$EL$2,1,MATCH(EP17,Database!$A$1:$EL$1,0)-3))):INDIRECT((INDEX(Database!$A$1:$EL$2,1,MATCH(EP17,Database!$A$1:$EL$1,0)-2))),MATCH(EU17,(INDIRECT((INDEX(Database!$A$1:$EL$2,1,MATCH(EP17,Database!$A$1:$EL$1,0)-3))):INDIRECT((INDEX(Database!$A$1:$EL$2,1,MATCH(EP17,Database!$A$1:$EL$1,0)-1)))),-1),4))))</f>
        <v>9.2761543552144238E-3</v>
      </c>
      <c r="FA17" s="223">
        <f t="shared" ca="1" si="56"/>
        <v>0.14666887844884094</v>
      </c>
      <c r="FB17" s="231">
        <f t="shared" ca="1" si="57"/>
        <v>1.3171843764952847E-2</v>
      </c>
      <c r="FC17" s="208">
        <f t="shared" ca="1" si="58"/>
        <v>0.31092987261426441</v>
      </c>
      <c r="FD17" s="208">
        <f ca="1">SKEW(INDEX(INDIRECT((INDEX(Database!$A$1:$EL$2,1,MATCH(EP17,Database!$A$1:$EL$1,0)-3))):INDIRECT((INDEX(Database!$A$1:$EL$2,1,MATCH(EP17,Database!$A$1:$EL$1,0)-2))),MATCH(ET17,(INDIRECT((INDEX(Database!$A$1:$EL$2,1,MATCH(EP17,Database!$A$1:$EL$1,0)-3))):INDIRECT((INDEX(Database!$A$1:$EL$2,1,MATCH(EP17,Database!$A$1:$EL$1,0)-1)))),-1),4):(INDEX(INDIRECT((INDEX(Database!$A$1:$EL$2,1,MATCH(EP17,Database!$A$1:$EL$1,0)-3))):INDIRECT((INDEX(Database!$A$1:$EL$2,1,MATCH(EP17,Database!$A$1:$EL$1,0)-2))),MATCH(EU17,(INDIRECT((INDEX(Database!$A$1:$EL$2,1,MATCH(EP17,Database!$A$1:$EL$1,0)-3))):INDIRECT((INDEX(Database!$A$1:$EL$2,1,MATCH(EP17,Database!$A$1:$EL$1,0)-1)))),-1),4)))</f>
        <v>-0.43273860072795411</v>
      </c>
      <c r="FE17" s="208">
        <f ca="1">KURT(INDEX(INDIRECT((INDEX(Database!$A$1:$EL$2,1,MATCH(EP17,Database!$A$1:$EL$1,0)-3))):INDIRECT((INDEX(Database!$A$1:$EL$2,1,MATCH(EP17,Database!$A$1:$EL$1,0)-2))),MATCH(ET17,(INDIRECT((INDEX(Database!$A$1:$EL$2,1,MATCH(EP17,Database!$A$1:$EL$1,0)-3))):INDIRECT((INDEX(Database!$A$1:$EL$2,1,MATCH(EP17,Database!$A$1:$EL$1,0)-1)))),-1),4):(INDEX(INDIRECT((INDEX(Database!$A$1:$EL$2,1,MATCH(EP17,Database!$A$1:$EL$1,0)-3))):INDIRECT((INDEX(Database!$A$1:$EL$2,1,MATCH(EP17,Database!$A$1:$EL$1,0)-2))),MATCH(EU17,(INDIRECT((INDEX(Database!$A$1:$EL$2,1,MATCH(EP17,Database!$A$1:$EL$1,0)-3))):INDIRECT((INDEX(Database!$A$1:$EL$2,1,MATCH(EP17,Database!$A$1:$EL$1,0)-1)))),-1),4)))</f>
        <v>3.4463670841773415</v>
      </c>
      <c r="FF17" s="224">
        <v>3</v>
      </c>
      <c r="FG17" s="224">
        <v>8</v>
      </c>
    </row>
    <row r="18" spans="1:163">
      <c r="A18" s="10">
        <v>42607</v>
      </c>
      <c r="B18" s="11">
        <v>0.31</v>
      </c>
      <c r="C18">
        <f t="shared" si="0"/>
        <v>3.0999999999999999E-3</v>
      </c>
      <c r="D18" s="12">
        <f t="shared" si="1"/>
        <v>6.461045947858679E-5</v>
      </c>
      <c r="E18" s="13">
        <f t="shared" si="2"/>
        <v>1.0000646104594786</v>
      </c>
      <c r="H18" s="10">
        <v>42607</v>
      </c>
      <c r="I18">
        <v>36000</v>
      </c>
      <c r="J18">
        <v>85.116765999999998</v>
      </c>
      <c r="K18" s="15">
        <f t="shared" si="3"/>
        <v>-3.6218877657748783E-3</v>
      </c>
      <c r="L18">
        <f t="shared" si="4"/>
        <v>0.99637811223422512</v>
      </c>
      <c r="N18" s="15">
        <f t="shared" si="5"/>
        <v>-0.7340345534590127</v>
      </c>
      <c r="P18" s="10">
        <v>42607</v>
      </c>
      <c r="Q18">
        <v>314800</v>
      </c>
      <c r="R18">
        <v>51.790000999999997</v>
      </c>
      <c r="S18">
        <f t="shared" si="9"/>
        <v>-9.6448688271622007E-4</v>
      </c>
      <c r="T18">
        <f t="shared" si="6"/>
        <v>0.99903551311728378</v>
      </c>
      <c r="V18" s="15">
        <f t="shared" si="10"/>
        <v>-0.29686585630488094</v>
      </c>
      <c r="X18" s="10">
        <v>42607</v>
      </c>
      <c r="Y18">
        <v>190900</v>
      </c>
      <c r="Z18">
        <v>43.740001999999997</v>
      </c>
      <c r="AA18">
        <f t="shared" si="11"/>
        <v>2.0618555756308776E-3</v>
      </c>
      <c r="AB18">
        <f t="shared" si="7"/>
        <v>1.0020618555756309</v>
      </c>
      <c r="AC18" s="18"/>
      <c r="AD18" s="15">
        <f t="shared" si="12"/>
        <v>1.1208193441060419</v>
      </c>
      <c r="AF18" s="10">
        <v>42607</v>
      </c>
      <c r="AG18">
        <v>345400</v>
      </c>
      <c r="AH18">
        <v>57.470001000000003</v>
      </c>
      <c r="AI18">
        <f t="shared" si="13"/>
        <v>2.6169050942079775E-3</v>
      </c>
      <c r="AJ18">
        <f t="shared" si="14"/>
        <v>1.002616905094208</v>
      </c>
      <c r="AK18" s="18"/>
      <c r="AL18" s="15">
        <f t="shared" si="15"/>
        <v>1.5958726474673854</v>
      </c>
      <c r="AN18" s="10">
        <v>42607</v>
      </c>
      <c r="AO18">
        <v>4531800</v>
      </c>
      <c r="AP18">
        <v>37.135609000000002</v>
      </c>
      <c r="AQ18">
        <f t="shared" si="16"/>
        <v>-3.2059548871323784E-3</v>
      </c>
      <c r="AR18">
        <f t="shared" si="8"/>
        <v>0.99679404511286762</v>
      </c>
      <c r="AS18" s="18"/>
      <c r="AT18" s="15">
        <f t="shared" si="17"/>
        <v>-0.69026968579783921</v>
      </c>
      <c r="AV18" s="10">
        <v>42607</v>
      </c>
      <c r="AW18">
        <v>17293700</v>
      </c>
      <c r="AX18">
        <v>37.319405000000003</v>
      </c>
      <c r="AY18">
        <f t="shared" si="18"/>
        <v>-2.6464477593513003E-4</v>
      </c>
      <c r="AZ18">
        <f t="shared" si="19"/>
        <v>0.99973535522406487</v>
      </c>
      <c r="BB18" s="15">
        <f t="shared" si="20"/>
        <v>-9.2088277658725626E-2</v>
      </c>
      <c r="BD18" s="10">
        <v>42607</v>
      </c>
      <c r="BE18">
        <v>614500</v>
      </c>
      <c r="BF18">
        <v>72.474868999999998</v>
      </c>
      <c r="BG18">
        <f t="shared" si="21"/>
        <v>1.3710079415796272E-4</v>
      </c>
      <c r="BH18">
        <f t="shared" si="22"/>
        <v>1.000137100794158</v>
      </c>
      <c r="BJ18" s="15">
        <f t="shared" si="23"/>
        <v>5.1311423694923253E-2</v>
      </c>
      <c r="BL18" s="10">
        <v>42607</v>
      </c>
      <c r="BM18">
        <v>230100</v>
      </c>
      <c r="BN18">
        <v>113.620003</v>
      </c>
      <c r="BO18">
        <f t="shared" si="24"/>
        <v>0</v>
      </c>
      <c r="BP18">
        <f t="shared" si="25"/>
        <v>1</v>
      </c>
      <c r="BR18" s="15">
        <f t="shared" si="26"/>
        <v>0</v>
      </c>
      <c r="BT18" s="10">
        <v>42607</v>
      </c>
      <c r="BU18">
        <v>131900</v>
      </c>
      <c r="BV18">
        <v>49.41</v>
      </c>
      <c r="BW18">
        <f t="shared" si="27"/>
        <v>-4.0461258345136919E-4</v>
      </c>
      <c r="BX18">
        <f t="shared" si="28"/>
        <v>0.99959538741654863</v>
      </c>
      <c r="BZ18" s="15">
        <f t="shared" si="29"/>
        <v>-0.13732174446059375</v>
      </c>
      <c r="CB18" s="10">
        <v>42607</v>
      </c>
      <c r="CC18">
        <v>1066800</v>
      </c>
      <c r="CD18">
        <v>116.76783399999999</v>
      </c>
      <c r="CE18">
        <f t="shared" si="30"/>
        <v>-8.5221687624814635E-5</v>
      </c>
      <c r="CF18">
        <f t="shared" si="31"/>
        <v>0.99991477831237519</v>
      </c>
      <c r="CH18" s="15">
        <f t="shared" si="32"/>
        <v>-3.0628389371456288E-2</v>
      </c>
      <c r="CJ18" s="10">
        <v>42607</v>
      </c>
      <c r="CK18">
        <v>572700</v>
      </c>
      <c r="CL18">
        <v>89.492794000000004</v>
      </c>
      <c r="CM18">
        <f t="shared" si="33"/>
        <v>-1.2243297192934266E-3</v>
      </c>
      <c r="CN18">
        <f t="shared" si="34"/>
        <v>0.99877567028070657</v>
      </c>
      <c r="CP18" s="15">
        <f t="shared" si="35"/>
        <v>-0.36055466053663721</v>
      </c>
      <c r="CR18" s="10">
        <v>42607</v>
      </c>
      <c r="CS18">
        <v>28700</v>
      </c>
      <c r="CT18">
        <v>61.279998999999997</v>
      </c>
      <c r="CU18">
        <f t="shared" si="36"/>
        <v>-1.3038135380734062E-3</v>
      </c>
      <c r="CV18">
        <f t="shared" si="37"/>
        <v>0.99869618646192659</v>
      </c>
      <c r="CX18" s="15">
        <f t="shared" si="38"/>
        <v>-0.37886227888189206</v>
      </c>
      <c r="CZ18" s="10">
        <v>42607</v>
      </c>
      <c r="DA18">
        <v>166400</v>
      </c>
      <c r="DB18">
        <v>56.466889000000002</v>
      </c>
      <c r="DC18">
        <f t="shared" si="39"/>
        <v>1.7590391604160871E-4</v>
      </c>
      <c r="DD18">
        <f t="shared" si="40"/>
        <v>1.0001759039160416</v>
      </c>
      <c r="DF18" s="15">
        <f t="shared" si="41"/>
        <v>6.6304874096247746E-2</v>
      </c>
      <c r="DH18" s="10">
        <v>42607</v>
      </c>
      <c r="DI18">
        <v>185700</v>
      </c>
      <c r="DJ18">
        <v>43.799999</v>
      </c>
      <c r="DK18">
        <f t="shared" si="42"/>
        <v>5.9714743690522099E-3</v>
      </c>
      <c r="DL18">
        <f t="shared" si="43"/>
        <v>1.0059714743690522</v>
      </c>
      <c r="DM18" s="18"/>
      <c r="DN18" s="15">
        <f t="shared" si="44"/>
        <v>7.785531835147868</v>
      </c>
      <c r="DP18" s="10">
        <v>42607</v>
      </c>
      <c r="DQ18">
        <v>49100</v>
      </c>
      <c r="DR18">
        <v>19.463083999999998</v>
      </c>
      <c r="DS18">
        <f t="shared" si="45"/>
        <v>-2.0376536239060661E-3</v>
      </c>
      <c r="DT18">
        <f t="shared" si="46"/>
        <v>0.99796234637609393</v>
      </c>
      <c r="DV18" s="15">
        <f t="shared" si="47"/>
        <v>-0.52502938952390832</v>
      </c>
      <c r="DX18" s="10">
        <v>42607</v>
      </c>
      <c r="DY18">
        <v>3630700</v>
      </c>
      <c r="DZ18">
        <v>12.75</v>
      </c>
      <c r="EA18">
        <f t="shared" si="48"/>
        <v>-1.5661707126076729E-3</v>
      </c>
      <c r="EB18">
        <f t="shared" si="49"/>
        <v>0.99843382928739233</v>
      </c>
      <c r="ED18" s="15">
        <f t="shared" si="50"/>
        <v>-0.43566116161755797</v>
      </c>
      <c r="EF18" s="10">
        <v>42606</v>
      </c>
      <c r="EG18">
        <v>322500</v>
      </c>
      <c r="EH18">
        <v>101.272074</v>
      </c>
      <c r="EI18">
        <f t="shared" si="51"/>
        <v>9.859563435843377E-5</v>
      </c>
      <c r="EJ18">
        <f t="shared" si="52"/>
        <v>1.0000985956343584</v>
      </c>
      <c r="EL18" s="15">
        <f t="shared" si="53"/>
        <v>3.6640952503956159E-2</v>
      </c>
      <c r="EO18" s="232">
        <f ca="1">1/COUNT(INDEX(INDIRECT((INDEX(Database!$A$1:$EL$2,1,MATCH(EP18,Database!$A$1:$EL$1,0)-3))):INDIRECT((INDEX(Database!$A$1:$EL$2,1,MATCH(EP18,Database!$A$1:$EL$1,0)-2))),MATCH(ET18,(INDIRECT((INDEX(Database!$A$1:$EL$2,1,MATCH(EP18,Database!$A$1:$EL$1,0)-3))):INDIRECT((INDEX(Database!$A$1:$EL$2,1,MATCH(EP18,Database!$A$1:$EL$1,0)-1)))),-1),4):(INDEX(INDIRECT((INDEX(Database!$A$1:$EL$2,1,MATCH(EP18,Database!$A$1:$EL$1,0)-3))):INDIRECT((INDEX(Database!$A$1:$EL$2,1,MATCH(EP18,Database!$A$1:$EL$1,0)-2))),MATCH(EU18,(INDIRECT((INDEX(Database!$A$1:$EL$2,1,MATCH(EP18,Database!$A$1:$EL$1,0)-3))):INDIRECT((INDEX(Database!$A$1:$EL$2,1,MATCH(EP18,Database!$A$1:$EL$1,0)-1)))),-1),4)))</f>
        <v>1.321003963011889E-3</v>
      </c>
      <c r="EP18" s="216" t="str">
        <f>PortfolioManagement!B17</f>
        <v>VTIP</v>
      </c>
      <c r="EQ18" s="216" t="str">
        <f>PortfolioManagement!F17</f>
        <v>Fixed Income</v>
      </c>
      <c r="ER18" s="216" t="str">
        <f>PortfolioManagement!G17</f>
        <v>US Government Bonds</v>
      </c>
      <c r="ES18" s="217" t="str">
        <f>Database!$ES$2</f>
        <v>3 YR</v>
      </c>
      <c r="ET18" s="218">
        <f>INDEX(Database!$A$1:'Database'!$EL$3,3,MATCH(EP18,Database!$A$1:'Database'!$EL$1,0)-3)</f>
        <v>42629</v>
      </c>
      <c r="EU18" s="206">
        <f>IF(ES18=Edits!$J$4,ET18-365,IF(ES18=Edits!$J$5,ET18-(3*365),IF(ES18=Edits!$J$6,PortfolioManagement!E17+1)))</f>
        <v>41534</v>
      </c>
      <c r="EV18" s="219">
        <f ca="1">AVERAGE(INDEX(INDIRECT((INDEX(Database!$A$1:$EL$2,1,MATCH(EP18,Database!$A$1:$EL$1,0)-3))):INDIRECT((INDEX(Database!$A$1:$EL$2,1,MATCH(EP18,Database!$A$1:$EL$1,0)-2))),MATCH(ET18,(INDIRECT((INDEX(Database!$A$1:$EL$2,1,MATCH(EP18,Database!$A$1:$EL$1,0)-3))):INDIRECT((INDEX(Database!$A$1:$EL$2,1,MATCH(EP18,Database!$A$1:$EL$1,0)-1)))),-1),4):(INDEX(INDIRECT((INDEX(Database!$A$1:$EL$2,1,MATCH(EP18,Database!$A$1:$EL$1,0)-3))):INDIRECT((INDEX(Database!$A$1:$EL$2,1,MATCH(EP18,Database!$A$1:$EL$1,0)-2))),MATCH(EU18,(INDIRECT((INDEX(Database!$A$1:$EL$2,1,MATCH(EP18,Database!$A$1:$EL$1,0)-3))):INDIRECT((INDEX(Database!$A$1:$EL$2,1,MATCH(EP18,Database!$A$1:$EL$1,0)-1)))),-1),4)))</f>
        <v>1.6871359597085763E-5</v>
      </c>
      <c r="EW18" s="219">
        <f t="shared" ca="1" si="54"/>
        <v>6.1769937326130453E-3</v>
      </c>
      <c r="EX18" s="219">
        <f ca="1">PRODUCT(INDEX(INDIRECT((INDEX(Database!$A$1:$EL$2,1,MATCH(EP18,Database!$A$1:$EL$1,0)-3))):INDIRECT((INDEX(Database!$A$1:$EL$2,1,MATCH(EP18,Database!$A$1:$EL$1,0)-2))),MATCH(ET18,(INDIRECT((INDEX(Database!$A$1:$EL$2,1,MATCH(EP18,Database!$A$1:$EL$1,0)-3))):INDIRECT((INDEX(Database!$A$1:$EL$2,1,MATCH(EP18,Database!$A$1:$EL$1,0)-1)))),-1),5):(INDEX(INDIRECT((INDEX(Database!$A$1:$EL$2,1,MATCH(EP18,Database!$A$1:$EL$1,0)-3))):INDIRECT((INDEX(Database!$A$1:$EL$2,1,MATCH(EP18,Database!$A$1:$EL$1,0)-2))),MATCH(EU18,(INDIRECT((INDEX(Database!$A$1:$EL$2,1,MATCH(EP18,Database!$A$1:$EL$1,0)-3))):INDIRECT((INDEX(Database!$A$1:$EL$2,1,MATCH(EP18,Database!$A$1:$EL$1,0)-1)))),-1),5)))^EO18-1</f>
        <v>1.6189160752633214E-5</v>
      </c>
      <c r="EY18" s="219">
        <f t="shared" ca="1" si="55"/>
        <v>5.9264883974665672E-3</v>
      </c>
      <c r="EZ18" s="25">
        <f ca="1">_xlfn.STDEV.S((INDEX(INDIRECT((INDEX(Database!$A$1:$EL$2,1,MATCH(EP18,Database!$A$1:$EL$1,0)-3))):INDIRECT((INDEX(Database!$A$1:$EL$2,1,MATCH(EP18,Database!$A$1:$EL$1,0)-2))),MATCH(ET18,(INDIRECT((INDEX(Database!$A$1:$EL$2,1,MATCH(EP18,Database!$A$1:$EL$1,0)-3))):INDIRECT((INDEX(Database!$A$1:$EL$2,1,MATCH(EP18,Database!$A$1:$EL$1,0)-1)))),-1),4):(INDEX(INDIRECT((INDEX(Database!$A$1:$EL$2,1,MATCH(EP18,Database!$A$1:$EL$1,0)-3))):INDIRECT((INDEX(Database!$A$1:$EL$2,1,MATCH(EP18,Database!$A$1:$EL$1,0)-2))),MATCH(EU18,(INDIRECT((INDEX(Database!$A$1:$EL$2,1,MATCH(EP18,Database!$A$1:$EL$1,0)-3))):INDIRECT((INDEX(Database!$A$1:$EL$2,1,MATCH(EP18,Database!$A$1:$EL$1,0)-1)))),-1),4))))</f>
        <v>1.1690083665457879E-3</v>
      </c>
      <c r="FA18" s="219">
        <f t="shared" ca="1" si="56"/>
        <v>1.8483645210388366E-2</v>
      </c>
      <c r="FB18" s="230">
        <f t="shared" ca="1" si="57"/>
        <v>1.3848626935382257E-2</v>
      </c>
      <c r="FC18" s="209">
        <f t="shared" ca="1" si="58"/>
        <v>0.32063417848637898</v>
      </c>
      <c r="FD18" s="209">
        <f ca="1">SKEW(INDEX(INDIRECT((INDEX(Database!$A$1:$EL$2,1,MATCH(EP18,Database!$A$1:$EL$1,0)-3))):INDIRECT((INDEX(Database!$A$1:$EL$2,1,MATCH(EP18,Database!$A$1:$EL$1,0)-2))),MATCH(ET18,(INDIRECT((INDEX(Database!$A$1:$EL$2,1,MATCH(EP18,Database!$A$1:$EL$1,0)-3))):INDIRECT((INDEX(Database!$A$1:$EL$2,1,MATCH(EP18,Database!$A$1:$EL$1,0)-1)))),-1),4):(INDEX(INDIRECT((INDEX(Database!$A$1:$EL$2,1,MATCH(EP18,Database!$A$1:$EL$1,0)-3))):INDIRECT((INDEX(Database!$A$1:$EL$2,1,MATCH(EP18,Database!$A$1:$EL$1,0)-2))),MATCH(EU18,(INDIRECT((INDEX(Database!$A$1:$EL$2,1,MATCH(EP18,Database!$A$1:$EL$1,0)-3))):INDIRECT((INDEX(Database!$A$1:$EL$2,1,MATCH(EP18,Database!$A$1:$EL$1,0)-1)))),-1),4)))</f>
        <v>0.33873702492423913</v>
      </c>
      <c r="FE18" s="209">
        <f ca="1">KURT(INDEX(INDIRECT((INDEX(Database!$A$1:$EL$2,1,MATCH(EP18,Database!$A$1:$EL$1,0)-3))):INDIRECT((INDEX(Database!$A$1:$EL$2,1,MATCH(EP18,Database!$A$1:$EL$1,0)-2))),MATCH(ET18,(INDIRECT((INDEX(Database!$A$1:$EL$2,1,MATCH(EP18,Database!$A$1:$EL$1,0)-3))):INDIRECT((INDEX(Database!$A$1:$EL$2,1,MATCH(EP18,Database!$A$1:$EL$1,0)-1)))),-1),4):(INDEX(INDIRECT((INDEX(Database!$A$1:$EL$2,1,MATCH(EP18,Database!$A$1:$EL$1,0)-3))):INDIRECT((INDEX(Database!$A$1:$EL$2,1,MATCH(EP18,Database!$A$1:$EL$1,0)-2))),MATCH(EU18,(INDIRECT((INDEX(Database!$A$1:$EL$2,1,MATCH(EP18,Database!$A$1:$EL$1,0)-3))):INDIRECT((INDEX(Database!$A$1:$EL$2,1,MATCH(EP18,Database!$A$1:$EL$1,0)-1)))),-1),4)))</f>
        <v>2.6212709850847804</v>
      </c>
      <c r="FF18" s="236">
        <v>1</v>
      </c>
      <c r="FG18" s="236">
        <v>5.5</v>
      </c>
    </row>
    <row r="19" spans="1:163">
      <c r="A19" s="10">
        <v>42606</v>
      </c>
      <c r="B19" s="11">
        <v>0.31</v>
      </c>
      <c r="C19">
        <f t="shared" si="0"/>
        <v>3.0999999999999999E-3</v>
      </c>
      <c r="D19" s="12">
        <f t="shared" si="1"/>
        <v>6.461045947858679E-5</v>
      </c>
      <c r="E19" s="13">
        <f t="shared" si="2"/>
        <v>1.0000646104594786</v>
      </c>
      <c r="H19" s="10">
        <v>42606</v>
      </c>
      <c r="I19">
        <v>79000</v>
      </c>
      <c r="J19">
        <v>85.426169999999999</v>
      </c>
      <c r="K19" s="15">
        <f t="shared" si="3"/>
        <v>-1.9823390970473698E-3</v>
      </c>
      <c r="L19">
        <f t="shared" si="4"/>
        <v>0.99801766090295263</v>
      </c>
      <c r="N19" s="15">
        <f t="shared" si="5"/>
        <v>-0.51532265819798739</v>
      </c>
      <c r="P19" s="10">
        <v>42606</v>
      </c>
      <c r="Q19">
        <v>357300</v>
      </c>
      <c r="R19">
        <v>51.84</v>
      </c>
      <c r="S19">
        <f t="shared" si="9"/>
        <v>-4.9903648748699236E-3</v>
      </c>
      <c r="T19">
        <f t="shared" si="6"/>
        <v>0.99500963512513008</v>
      </c>
      <c r="V19" s="15">
        <f t="shared" si="10"/>
        <v>-0.83895046484819558</v>
      </c>
      <c r="X19" s="10">
        <v>42606</v>
      </c>
      <c r="Y19">
        <v>207100</v>
      </c>
      <c r="Z19">
        <v>43.650002000000001</v>
      </c>
      <c r="AA19">
        <f t="shared" si="11"/>
        <v>-7.503365165984488E-3</v>
      </c>
      <c r="AB19">
        <f t="shared" si="7"/>
        <v>0.99249663483401551</v>
      </c>
      <c r="AC19" s="18"/>
      <c r="AD19" s="15">
        <f t="shared" si="12"/>
        <v>-0.93601168644674226</v>
      </c>
      <c r="AF19" s="10">
        <v>42606</v>
      </c>
      <c r="AG19">
        <v>188300</v>
      </c>
      <c r="AH19">
        <v>57.32</v>
      </c>
      <c r="AI19">
        <f t="shared" si="13"/>
        <v>-7.6176941695877964E-3</v>
      </c>
      <c r="AJ19">
        <f t="shared" si="14"/>
        <v>0.9923823058304122</v>
      </c>
      <c r="AK19" s="18"/>
      <c r="AL19" s="15">
        <f t="shared" si="15"/>
        <v>-0.93864648433870657</v>
      </c>
      <c r="AN19" s="10">
        <v>42606</v>
      </c>
      <c r="AO19">
        <v>9368300</v>
      </c>
      <c r="AP19">
        <v>37.255046999999998</v>
      </c>
      <c r="AQ19">
        <f t="shared" si="16"/>
        <v>-2.9302386054113061E-3</v>
      </c>
      <c r="AR19">
        <f t="shared" si="8"/>
        <v>0.99706976139458869</v>
      </c>
      <c r="AS19" s="18"/>
      <c r="AT19" s="15">
        <f t="shared" si="17"/>
        <v>-0.65737103714808875</v>
      </c>
      <c r="AV19" s="10">
        <v>42606</v>
      </c>
      <c r="AW19">
        <v>19143000</v>
      </c>
      <c r="AX19">
        <v>37.329284000000001</v>
      </c>
      <c r="AY19">
        <f t="shared" si="18"/>
        <v>2.9201036974260131E-3</v>
      </c>
      <c r="AZ19">
        <f t="shared" si="19"/>
        <v>1.002920103697426</v>
      </c>
      <c r="BB19" s="15">
        <f t="shared" si="20"/>
        <v>1.8987647381502475</v>
      </c>
      <c r="BD19" s="10">
        <v>42606</v>
      </c>
      <c r="BE19">
        <v>823200</v>
      </c>
      <c r="BF19">
        <v>72.464934</v>
      </c>
      <c r="BG19">
        <f t="shared" si="21"/>
        <v>-2.8705081453026526E-3</v>
      </c>
      <c r="BH19">
        <f t="shared" si="22"/>
        <v>0.99712949185469735</v>
      </c>
      <c r="BJ19" s="15">
        <f t="shared" si="23"/>
        <v>-0.64979694079200279</v>
      </c>
      <c r="BL19" s="10">
        <v>42606</v>
      </c>
      <c r="BM19">
        <v>233500</v>
      </c>
      <c r="BN19">
        <v>113.620003</v>
      </c>
      <c r="BO19">
        <f t="shared" si="24"/>
        <v>-2.6395952021196489E-4</v>
      </c>
      <c r="BP19">
        <f t="shared" si="25"/>
        <v>0.99973604047978804</v>
      </c>
      <c r="BR19" s="15">
        <f t="shared" si="26"/>
        <v>-9.1861103835305657E-2</v>
      </c>
      <c r="BT19" s="10">
        <v>42606</v>
      </c>
      <c r="BU19">
        <v>733600</v>
      </c>
      <c r="BV19">
        <v>49.43</v>
      </c>
      <c r="BW19">
        <f t="shared" si="27"/>
        <v>0</v>
      </c>
      <c r="BX19">
        <f t="shared" si="28"/>
        <v>1</v>
      </c>
      <c r="BZ19" s="15">
        <f t="shared" si="29"/>
        <v>0</v>
      </c>
      <c r="CB19" s="10">
        <v>42606</v>
      </c>
      <c r="CC19">
        <v>1835800</v>
      </c>
      <c r="CD19">
        <v>116.77778600000001</v>
      </c>
      <c r="CE19">
        <f t="shared" si="30"/>
        <v>-3.3993533613578819E-3</v>
      </c>
      <c r="CF19">
        <f t="shared" si="31"/>
        <v>0.99660064663864212</v>
      </c>
      <c r="CH19" s="15">
        <f t="shared" si="32"/>
        <v>-0.71144733613594324</v>
      </c>
      <c r="CJ19" s="10">
        <v>42606</v>
      </c>
      <c r="CK19">
        <v>583500</v>
      </c>
      <c r="CL19">
        <v>89.602497</v>
      </c>
      <c r="CM19">
        <f t="shared" si="33"/>
        <v>-8.896963120488266E-4</v>
      </c>
      <c r="CN19">
        <f t="shared" si="34"/>
        <v>0.99911030368795117</v>
      </c>
      <c r="CP19" s="15">
        <f t="shared" si="35"/>
        <v>-0.27738861099986534</v>
      </c>
      <c r="CR19" s="10">
        <v>42606</v>
      </c>
      <c r="CS19">
        <v>38400</v>
      </c>
      <c r="CT19">
        <v>61.360000999999997</v>
      </c>
      <c r="CU19">
        <f t="shared" si="36"/>
        <v>4.8914069821814898E-4</v>
      </c>
      <c r="CV19">
        <f t="shared" si="37"/>
        <v>1.0004891406982181</v>
      </c>
      <c r="CX19" s="15">
        <f t="shared" si="38"/>
        <v>0.19541416195966144</v>
      </c>
      <c r="CZ19" s="10">
        <v>42606</v>
      </c>
      <c r="DA19">
        <v>353700</v>
      </c>
      <c r="DB19">
        <v>56.456958</v>
      </c>
      <c r="DC19">
        <f t="shared" si="39"/>
        <v>-5.0761473203878582E-3</v>
      </c>
      <c r="DD19">
        <f t="shared" si="40"/>
        <v>0.99492385267961214</v>
      </c>
      <c r="DF19" s="15">
        <f t="shared" si="41"/>
        <v>-0.84393961661700323</v>
      </c>
      <c r="DH19" s="10">
        <v>42606</v>
      </c>
      <c r="DI19">
        <v>303600</v>
      </c>
      <c r="DJ19">
        <v>43.540000999999997</v>
      </c>
      <c r="DK19">
        <f t="shared" si="42"/>
        <v>-4.7999771428571814E-3</v>
      </c>
      <c r="DL19">
        <f t="shared" si="43"/>
        <v>0.99520002285714282</v>
      </c>
      <c r="DM19" s="18"/>
      <c r="DN19" s="15">
        <f t="shared" si="44"/>
        <v>-0.82730183528362433</v>
      </c>
      <c r="DP19" s="10">
        <v>42606</v>
      </c>
      <c r="DQ19">
        <v>97000</v>
      </c>
      <c r="DR19">
        <v>19.502824</v>
      </c>
      <c r="DS19">
        <f t="shared" si="45"/>
        <v>-4.0588682456498271E-3</v>
      </c>
      <c r="DT19">
        <f t="shared" si="46"/>
        <v>0.99594113175435017</v>
      </c>
      <c r="DV19" s="15">
        <f t="shared" si="47"/>
        <v>-0.77338475378226001</v>
      </c>
      <c r="DX19" s="10">
        <v>42606</v>
      </c>
      <c r="DY19">
        <v>4695300</v>
      </c>
      <c r="DZ19">
        <v>12.77</v>
      </c>
      <c r="EA19">
        <f t="shared" si="48"/>
        <v>-1.0077519379845024E-2</v>
      </c>
      <c r="EB19">
        <f t="shared" si="49"/>
        <v>0.98992248062015498</v>
      </c>
      <c r="ED19" s="15">
        <f t="shared" si="50"/>
        <v>-0.97520105291494263</v>
      </c>
      <c r="EF19" s="10">
        <v>42605</v>
      </c>
      <c r="EG19">
        <v>150500</v>
      </c>
      <c r="EH19">
        <v>101.26209</v>
      </c>
      <c r="EI19">
        <f t="shared" si="51"/>
        <v>1.9737834970179335E-4</v>
      </c>
      <c r="EJ19">
        <f t="shared" si="52"/>
        <v>1.0001973783497018</v>
      </c>
      <c r="EL19" s="15">
        <f t="shared" si="53"/>
        <v>7.4694020211452328E-2</v>
      </c>
      <c r="EO19" s="233">
        <f ca="1">1/COUNT(INDEX(INDIRECT((INDEX(Database!$A$1:$EL$2,1,MATCH(EP19,Database!$A$1:$EL$1,0)-3))):INDIRECT((INDEX(Database!$A$1:$EL$2,1,MATCH(EP19,Database!$A$1:$EL$1,0)-2))),MATCH(ET19,(INDIRECT((INDEX(Database!$A$1:$EL$2,1,MATCH(EP19,Database!$A$1:$EL$1,0)-3))):INDIRECT((INDEX(Database!$A$1:$EL$2,1,MATCH(EP19,Database!$A$1:$EL$1,0)-1)))),-1),4):(INDEX(INDIRECT((INDEX(Database!$A$1:$EL$2,1,MATCH(EP19,Database!$A$1:$EL$1,0)-3))):INDIRECT((INDEX(Database!$A$1:$EL$2,1,MATCH(EP19,Database!$A$1:$EL$1,0)-2))),MATCH(EU19,(INDIRECT((INDEX(Database!$A$1:$EL$2,1,MATCH(EP19,Database!$A$1:$EL$1,0)-3))):INDIRECT((INDEX(Database!$A$1:$EL$2,1,MATCH(EP19,Database!$A$1:$EL$1,0)-1)))),-1),4)))</f>
        <v>1.321003963011889E-3</v>
      </c>
      <c r="EP19" s="220" t="str">
        <f>PortfolioManagement!B18</f>
        <v>VGLT</v>
      </c>
      <c r="EQ19" s="220" t="str">
        <f>PortfolioManagement!F18</f>
        <v>Fixed Income</v>
      </c>
      <c r="ER19" s="220" t="str">
        <f>PortfolioManagement!G18</f>
        <v>US Government Bonds</v>
      </c>
      <c r="ES19" s="221" t="str">
        <f>Database!$ES$2</f>
        <v>3 YR</v>
      </c>
      <c r="ET19" s="222">
        <f>INDEX(Database!$A$1:'Database'!$EL$3,3,MATCH(EP19,Database!$A$1:'Database'!$EL$1,0)-3)</f>
        <v>42629</v>
      </c>
      <c r="EU19" s="207">
        <f>IF(ES19=Edits!$J$4,ET19-365,IF(ES19=Edits!$J$5,ET19-(3*365),IF(ES19=Edits!$J$6,ET19-(5*365))))</f>
        <v>41534</v>
      </c>
      <c r="EV19" s="223">
        <f ca="1">AVERAGE(INDEX(INDIRECT((INDEX(Database!$A$1:$EL$2,1,MATCH(EP19,Database!$A$1:$EL$1,0)-3))):INDIRECT((INDEX(Database!$A$1:$EL$2,1,MATCH(EP19,Database!$A$1:$EL$1,0)-2))),MATCH(ET19,(INDIRECT((INDEX(Database!$A$1:$EL$2,1,MATCH(EP19,Database!$A$1:$EL$1,0)-3))):INDIRECT((INDEX(Database!$A$1:$EL$2,1,MATCH(EP19,Database!$A$1:$EL$1,0)-1)))),-1),4):(INDEX(INDIRECT((INDEX(Database!$A$1:$EL$2,1,MATCH(EP19,Database!$A$1:$EL$1,0)-3))):INDIRECT((INDEX(Database!$A$1:$EL$2,1,MATCH(EP19,Database!$A$1:$EL$1,0)-2))),MATCH(EU19,(INDIRECT((INDEX(Database!$A$1:$EL$2,1,MATCH(EP19,Database!$A$1:$EL$1,0)-3))):INDIRECT((INDEX(Database!$A$1:$EL$2,1,MATCH(EP19,Database!$A$1:$EL$1,0)-1)))),-1),4)))</f>
        <v>4.5972989514976147E-4</v>
      </c>
      <c r="EW19" s="223">
        <f t="shared" ca="1" si="54"/>
        <v>0.18265611272104687</v>
      </c>
      <c r="EX19" s="223">
        <f ca="1">PRODUCT(INDEX(INDIRECT((INDEX(Database!$A$1:$EL$2,1,MATCH(EP19,Database!$A$1:$EL$1,0)-3))):INDIRECT((INDEX(Database!$A$1:$EL$2,1,MATCH(EP19,Database!$A$1:$EL$1,0)-2))),MATCH(ET19,(INDIRECT((INDEX(Database!$A$1:$EL$2,1,MATCH(EP19,Database!$A$1:$EL$1,0)-3))):INDIRECT((INDEX(Database!$A$1:$EL$2,1,MATCH(EP19,Database!$A$1:$EL$1,0)-1)))),-1),5):(INDEX(INDIRECT((INDEX(Database!$A$1:$EL$2,1,MATCH(EP19,Database!$A$1:$EL$1,0)-3))):INDIRECT((INDEX(Database!$A$1:$EL$2,1,MATCH(EP19,Database!$A$1:$EL$1,0)-2))),MATCH(EU19,(INDIRECT((INDEX(Database!$A$1:$EL$2,1,MATCH(EP19,Database!$A$1:$EL$1,0)-3))):INDIRECT((INDEX(Database!$A$1:$EL$2,1,MATCH(EP19,Database!$A$1:$EL$1,0)-1)))),-1),5)))^EO19-1</f>
        <v>4.3221902778700638E-4</v>
      </c>
      <c r="EY19" s="223">
        <f t="shared" ca="1" si="55"/>
        <v>0.17084517701184954</v>
      </c>
      <c r="EZ19" s="26">
        <f ca="1">_xlfn.STDEV.S((INDEX(INDIRECT((INDEX(Database!$A$1:$EL$2,1,MATCH(EP19,Database!$A$1:$EL$1,0)-3))):INDIRECT((INDEX(Database!$A$1:$EL$2,1,MATCH(EP19,Database!$A$1:$EL$1,0)-2))),MATCH(ET19,(INDIRECT((INDEX(Database!$A$1:$EL$2,1,MATCH(EP19,Database!$A$1:$EL$1,0)-3))):INDIRECT((INDEX(Database!$A$1:$EL$2,1,MATCH(EP19,Database!$A$1:$EL$1,0)-1)))),-1),4):(INDEX(INDIRECT((INDEX(Database!$A$1:$EL$2,1,MATCH(EP19,Database!$A$1:$EL$1,0)-3))):INDIRECT((INDEX(Database!$A$1:$EL$2,1,MATCH(EP19,Database!$A$1:$EL$1,0)-2))),MATCH(EU19,(INDIRECT((INDEX(Database!$A$1:$EL$2,1,MATCH(EP19,Database!$A$1:$EL$1,0)-3))):INDIRECT((INDEX(Database!$A$1:$EL$2,1,MATCH(EP19,Database!$A$1:$EL$1,0)-1)))),-1),4))))</f>
        <v>7.4212929202310098E-3</v>
      </c>
      <c r="FA19" s="223">
        <f t="shared" ca="1" si="56"/>
        <v>0.11734094405606138</v>
      </c>
      <c r="FB19" s="231">
        <f t="shared" ca="1" si="57"/>
        <v>5.8240394555609629E-2</v>
      </c>
      <c r="FC19" s="208">
        <f t="shared" ca="1" si="58"/>
        <v>1.455972409172247</v>
      </c>
      <c r="FD19" s="208">
        <f ca="1">SKEW(INDEX(INDIRECT((INDEX(Database!$A$1:$EL$2,1,MATCH(EP19,Database!$A$1:$EL$1,0)-3))):INDIRECT((INDEX(Database!$A$1:$EL$2,1,MATCH(EP19,Database!$A$1:$EL$1,0)-2))),MATCH(ET19,(INDIRECT((INDEX(Database!$A$1:$EL$2,1,MATCH(EP19,Database!$A$1:$EL$1,0)-3))):INDIRECT((INDEX(Database!$A$1:$EL$2,1,MATCH(EP19,Database!$A$1:$EL$1,0)-1)))),-1),4):(INDEX(INDIRECT((INDEX(Database!$A$1:$EL$2,1,MATCH(EP19,Database!$A$1:$EL$1,0)-3))):INDIRECT((INDEX(Database!$A$1:$EL$2,1,MATCH(EP19,Database!$A$1:$EL$1,0)-2))),MATCH(EU19,(INDIRECT((INDEX(Database!$A$1:$EL$2,1,MATCH(EP19,Database!$A$1:$EL$1,0)-3))):INDIRECT((INDEX(Database!$A$1:$EL$2,1,MATCH(EP19,Database!$A$1:$EL$1,0)-1)))),-1),4)))</f>
        <v>-0.14787398220132839</v>
      </c>
      <c r="FE19" s="208">
        <f ca="1">KURT(INDEX(INDIRECT((INDEX(Database!$A$1:$EL$2,1,MATCH(EP19,Database!$A$1:$EL$1,0)-3))):INDIRECT((INDEX(Database!$A$1:$EL$2,1,MATCH(EP19,Database!$A$1:$EL$1,0)-2))),MATCH(ET19,(INDIRECT((INDEX(Database!$A$1:$EL$2,1,MATCH(EP19,Database!$A$1:$EL$1,0)-3))):INDIRECT((INDEX(Database!$A$1:$EL$2,1,MATCH(EP19,Database!$A$1:$EL$1,0)-1)))),-1),4):(INDEX(INDIRECT((INDEX(Database!$A$1:$EL$2,1,MATCH(EP19,Database!$A$1:$EL$1,0)-3))):INDIRECT((INDEX(Database!$A$1:$EL$2,1,MATCH(EP19,Database!$A$1:$EL$1,0)-2))),MATCH(EU19,(INDIRECT((INDEX(Database!$A$1:$EL$2,1,MATCH(EP19,Database!$A$1:$EL$1,0)-3))):INDIRECT((INDEX(Database!$A$1:$EL$2,1,MATCH(EP19,Database!$A$1:$EL$1,0)-1)))),-1),4)))</f>
        <v>0.20326776234995281</v>
      </c>
      <c r="FF19" s="224">
        <v>6</v>
      </c>
      <c r="FG19" s="224">
        <v>10</v>
      </c>
    </row>
    <row r="20" spans="1:163">
      <c r="A20" s="10">
        <v>42605</v>
      </c>
      <c r="B20" s="11">
        <v>0.32</v>
      </c>
      <c r="C20">
        <f t="shared" si="0"/>
        <v>3.2000000000000002E-3</v>
      </c>
      <c r="D20" s="12">
        <f t="shared" si="1"/>
        <v>6.6695571614872051E-5</v>
      </c>
      <c r="E20" s="13">
        <f t="shared" si="2"/>
        <v>1.0000666955716149</v>
      </c>
      <c r="H20" s="10">
        <v>42605</v>
      </c>
      <c r="I20">
        <v>44500</v>
      </c>
      <c r="J20">
        <v>85.595849999999999</v>
      </c>
      <c r="K20" s="15">
        <f t="shared" si="3"/>
        <v>8.1688623638753732E-4</v>
      </c>
      <c r="L20">
        <f t="shared" si="4"/>
        <v>1.0008168862363875</v>
      </c>
      <c r="N20" s="15">
        <f t="shared" si="5"/>
        <v>0.34721804618379637</v>
      </c>
      <c r="P20" s="10">
        <v>42605</v>
      </c>
      <c r="Q20">
        <v>602000</v>
      </c>
      <c r="R20">
        <v>52.099997999999999</v>
      </c>
      <c r="S20">
        <f t="shared" si="9"/>
        <v>1.9230384615385177E-3</v>
      </c>
      <c r="T20">
        <f t="shared" si="6"/>
        <v>1.0019230384615385</v>
      </c>
      <c r="V20" s="15">
        <f t="shared" si="10"/>
        <v>1.0162412352944017</v>
      </c>
      <c r="X20" s="10">
        <v>42605</v>
      </c>
      <c r="Y20">
        <v>193600</v>
      </c>
      <c r="Z20">
        <v>43.98</v>
      </c>
      <c r="AA20">
        <f t="shared" si="11"/>
        <v>4.7978067169291982E-3</v>
      </c>
      <c r="AB20">
        <f t="shared" si="7"/>
        <v>1.0047978067169292</v>
      </c>
      <c r="AC20" s="18"/>
      <c r="AD20" s="15">
        <f t="shared" si="12"/>
        <v>4.737432910682001</v>
      </c>
      <c r="AF20" s="10">
        <v>42605</v>
      </c>
      <c r="AG20">
        <v>238600</v>
      </c>
      <c r="AH20">
        <v>57.759998000000003</v>
      </c>
      <c r="AI20">
        <f t="shared" si="13"/>
        <v>5.9212819895952951E-3</v>
      </c>
      <c r="AJ20">
        <f t="shared" si="14"/>
        <v>1.0059212819895953</v>
      </c>
      <c r="AK20" s="18"/>
      <c r="AL20" s="15">
        <f t="shared" si="15"/>
        <v>7.6269785636139869</v>
      </c>
      <c r="AN20" s="10">
        <v>42605</v>
      </c>
      <c r="AO20">
        <v>7786300</v>
      </c>
      <c r="AP20">
        <v>37.364533999999999</v>
      </c>
      <c r="AQ20">
        <f t="shared" si="16"/>
        <v>4.2803599768441725E-3</v>
      </c>
      <c r="AR20">
        <f t="shared" si="8"/>
        <v>1.0042803599768442</v>
      </c>
      <c r="AS20" s="18"/>
      <c r="AT20" s="15">
        <f t="shared" si="17"/>
        <v>3.7540516435209268</v>
      </c>
      <c r="AV20" s="10">
        <v>42605</v>
      </c>
      <c r="AW20">
        <v>14133800</v>
      </c>
      <c r="AX20">
        <v>37.220596</v>
      </c>
      <c r="AY20">
        <f t="shared" si="18"/>
        <v>-5.0185345077276011E-3</v>
      </c>
      <c r="AZ20">
        <f t="shared" si="19"/>
        <v>0.9949814654922724</v>
      </c>
      <c r="BB20" s="15">
        <f t="shared" si="20"/>
        <v>-0.84060612196913997</v>
      </c>
      <c r="BD20" s="10">
        <v>42605</v>
      </c>
      <c r="BE20">
        <v>624900</v>
      </c>
      <c r="BF20">
        <v>72.673544000000007</v>
      </c>
      <c r="BG20">
        <f t="shared" si="21"/>
        <v>1.6429754807636421E-3</v>
      </c>
      <c r="BH20">
        <f t="shared" si="22"/>
        <v>1.0016429754807636</v>
      </c>
      <c r="BJ20" s="15">
        <f t="shared" si="23"/>
        <v>0.8206506818004653</v>
      </c>
      <c r="BL20" s="10">
        <v>42605</v>
      </c>
      <c r="BM20">
        <v>294500</v>
      </c>
      <c r="BN20">
        <v>113.650002</v>
      </c>
      <c r="BO20">
        <f t="shared" si="24"/>
        <v>-3.5183392819371218E-4</v>
      </c>
      <c r="BP20">
        <f t="shared" si="25"/>
        <v>0.99964816607180629</v>
      </c>
      <c r="BR20" s="15">
        <f t="shared" si="26"/>
        <v>-0.12053541273677704</v>
      </c>
      <c r="BT20" s="10">
        <v>42605</v>
      </c>
      <c r="BU20">
        <v>127000</v>
      </c>
      <c r="BV20">
        <v>49.43</v>
      </c>
      <c r="BW20">
        <f t="shared" si="27"/>
        <v>2.0238770547909013E-4</v>
      </c>
      <c r="BX20">
        <f t="shared" si="28"/>
        <v>1.0002023877054791</v>
      </c>
      <c r="BZ20" s="15">
        <f t="shared" si="29"/>
        <v>7.6660410819684E-2</v>
      </c>
      <c r="CB20" s="10">
        <v>42605</v>
      </c>
      <c r="CC20">
        <v>2851500</v>
      </c>
      <c r="CD20">
        <v>117.176109</v>
      </c>
      <c r="CE20">
        <f t="shared" si="30"/>
        <v>8.5054621963931432E-4</v>
      </c>
      <c r="CF20">
        <f t="shared" si="31"/>
        <v>1.0008505462196393</v>
      </c>
      <c r="CH20" s="15">
        <f t="shared" si="32"/>
        <v>0.36385796015373129</v>
      </c>
      <c r="CJ20" s="10">
        <v>42605</v>
      </c>
      <c r="CK20">
        <v>650100</v>
      </c>
      <c r="CL20">
        <v>89.682287000000002</v>
      </c>
      <c r="CM20">
        <f t="shared" si="33"/>
        <v>1.0018469285535403E-3</v>
      </c>
      <c r="CN20">
        <f t="shared" si="34"/>
        <v>1.0010018469285535</v>
      </c>
      <c r="CP20" s="15">
        <f t="shared" si="35"/>
        <v>0.44122158433517122</v>
      </c>
      <c r="CR20" s="10">
        <v>42605</v>
      </c>
      <c r="CS20">
        <v>23700</v>
      </c>
      <c r="CT20">
        <v>61.330002</v>
      </c>
      <c r="CU20">
        <f t="shared" si="36"/>
        <v>-1.629931529182338E-4</v>
      </c>
      <c r="CV20">
        <f t="shared" si="37"/>
        <v>0.99983700684708177</v>
      </c>
      <c r="CX20" s="15">
        <f t="shared" si="38"/>
        <v>-5.7761969271374114E-2</v>
      </c>
      <c r="CZ20" s="10">
        <v>42605</v>
      </c>
      <c r="DA20">
        <v>234500</v>
      </c>
      <c r="DB20">
        <v>56.745004000000002</v>
      </c>
      <c r="DC20">
        <f t="shared" si="39"/>
        <v>4.3952133194919973E-3</v>
      </c>
      <c r="DD20">
        <f t="shared" si="40"/>
        <v>1.004395213319492</v>
      </c>
      <c r="DF20" s="15">
        <f t="shared" si="41"/>
        <v>3.956687332887256</v>
      </c>
      <c r="DH20" s="10">
        <v>42605</v>
      </c>
      <c r="DI20">
        <v>377700</v>
      </c>
      <c r="DJ20">
        <v>43.75</v>
      </c>
      <c r="DK20">
        <f t="shared" si="42"/>
        <v>2.2857795022512839E-4</v>
      </c>
      <c r="DL20">
        <f t="shared" si="43"/>
        <v>1.0002285779502251</v>
      </c>
      <c r="DM20" s="18"/>
      <c r="DN20" s="15">
        <f t="shared" si="44"/>
        <v>8.699979336992758E-2</v>
      </c>
      <c r="DP20" s="10">
        <v>42605</v>
      </c>
      <c r="DQ20">
        <v>73400</v>
      </c>
      <c r="DR20">
        <v>19.582305999999999</v>
      </c>
      <c r="DS20">
        <f t="shared" si="45"/>
        <v>4.5870568916637211E-3</v>
      </c>
      <c r="DT20">
        <f t="shared" si="46"/>
        <v>1.0045870568916637</v>
      </c>
      <c r="DV20" s="15">
        <f t="shared" si="47"/>
        <v>4.3145453593617447</v>
      </c>
      <c r="DX20" s="10">
        <v>42605</v>
      </c>
      <c r="DY20">
        <v>10683600</v>
      </c>
      <c r="DZ20">
        <v>12.9</v>
      </c>
      <c r="EA20">
        <f t="shared" si="48"/>
        <v>-7.7459333849727585E-4</v>
      </c>
      <c r="EB20">
        <f t="shared" si="49"/>
        <v>0.99922540666150272</v>
      </c>
      <c r="ED20" s="15">
        <f t="shared" si="50"/>
        <v>-0.24635671835427897</v>
      </c>
      <c r="EF20" s="10">
        <v>42604</v>
      </c>
      <c r="EG20">
        <v>235900</v>
      </c>
      <c r="EH20">
        <v>101.242107</v>
      </c>
      <c r="EI20">
        <f t="shared" si="51"/>
        <v>9.8693975733921135E-5</v>
      </c>
      <c r="EJ20">
        <f t="shared" si="52"/>
        <v>1.0000986939757339</v>
      </c>
      <c r="EL20" s="15">
        <f t="shared" si="53"/>
        <v>3.6678159315931991E-2</v>
      </c>
      <c r="EO20" s="232">
        <f ca="1">1/COUNT(INDEX(INDIRECT((INDEX(Database!$A$1:$EL$2,1,MATCH(EP20,Database!$A$1:$EL$1,0)-3))):INDIRECT((INDEX(Database!$A$1:$EL$2,1,MATCH(EP20,Database!$A$1:$EL$1,0)-2))),MATCH(ET20,(INDIRECT((INDEX(Database!$A$1:$EL$2,1,MATCH(EP20,Database!$A$1:$EL$1,0)-3))):INDIRECT((INDEX(Database!$A$1:$EL$2,1,MATCH(EP20,Database!$A$1:$EL$1,0)-1)))),-1),4):(INDEX(INDIRECT((INDEX(Database!$A$1:$EL$2,1,MATCH(EP20,Database!$A$1:$EL$1,0)-3))):INDIRECT((INDEX(Database!$A$1:$EL$2,1,MATCH(EP20,Database!$A$1:$EL$1,0)-2))),MATCH(EU20,(INDIRECT((INDEX(Database!$A$1:$EL$2,1,MATCH(EP20,Database!$A$1:$EL$1,0)-3))):INDIRECT((INDEX(Database!$A$1:$EL$2,1,MATCH(EP20,Database!$A$1:$EL$1,0)-1)))),-1),4)))</f>
        <v>1.321003963011889E-3</v>
      </c>
      <c r="EP20" s="216" t="str">
        <f>PortfolioManagement!B19</f>
        <v>ITE</v>
      </c>
      <c r="EQ20" s="216" t="str">
        <f>PortfolioManagement!F19</f>
        <v>Fixed Income</v>
      </c>
      <c r="ER20" s="216" t="str">
        <f>PortfolioManagement!G19</f>
        <v>US Government Bonds</v>
      </c>
      <c r="ES20" s="217" t="str">
        <f>Database!$ES$2</f>
        <v>3 YR</v>
      </c>
      <c r="ET20" s="218">
        <f>INDEX(Database!$A$1:'Database'!$EL$3,3,MATCH(EP20,Database!$A$1:'Database'!$EL$1,0)-3)</f>
        <v>42629</v>
      </c>
      <c r="EU20" s="206">
        <f>IF(ES20=Edits!$J$4,ET20-365,IF(ES20=Edits!$J$5,ET20-(3*365),IF(ES20=Edits!$J$6,ET20-(5*365))))</f>
        <v>41534</v>
      </c>
      <c r="EV20" s="219">
        <f ca="1">AVERAGE(INDEX(INDIRECT((INDEX(Database!$A$1:$EL$2,1,MATCH(EP20,Database!$A$1:$EL$1,0)-3))):INDIRECT((INDEX(Database!$A$1:$EL$2,1,MATCH(EP20,Database!$A$1:$EL$1,0)-2))),MATCH(ET20,(INDIRECT((INDEX(Database!$A$1:$EL$2,1,MATCH(EP20,Database!$A$1:$EL$1,0)-3))):INDIRECT((INDEX(Database!$A$1:$EL$2,1,MATCH(EP20,Database!$A$1:$EL$1,0)-1)))),-1),4):(INDEX(INDIRECT((INDEX(Database!$A$1:$EL$2,1,MATCH(EP20,Database!$A$1:$EL$1,0)-3))):INDIRECT((INDEX(Database!$A$1:$EL$2,1,MATCH(EP20,Database!$A$1:$EL$1,0)-2))),MATCH(EU20,(INDIRECT((INDEX(Database!$A$1:$EL$2,1,MATCH(EP20,Database!$A$1:$EL$1,0)-3))):INDIRECT((INDEX(Database!$A$1:$EL$2,1,MATCH(EP20,Database!$A$1:$EL$1,0)-1)))),-1),4)))</f>
        <v>8.6968852753234073E-5</v>
      </c>
      <c r="EW20" s="219">
        <f t="shared" ca="1" si="54"/>
        <v>3.2251409225846572E-2</v>
      </c>
      <c r="EX20" s="219">
        <f ca="1">PRODUCT(INDEX(INDIRECT((INDEX(Database!$A$1:$EL$2,1,MATCH(EP20,Database!$A$1:$EL$1,0)-3))):INDIRECT((INDEX(Database!$A$1:$EL$2,1,MATCH(EP20,Database!$A$1:$EL$1,0)-2))),MATCH(ET20,(INDIRECT((INDEX(Database!$A$1:$EL$2,1,MATCH(EP20,Database!$A$1:$EL$1,0)-3))):INDIRECT((INDEX(Database!$A$1:$EL$2,1,MATCH(EP20,Database!$A$1:$EL$1,0)-1)))),-1),5):(INDEX(INDIRECT((INDEX(Database!$A$1:$EL$2,1,MATCH(EP20,Database!$A$1:$EL$1,0)-3))):INDIRECT((INDEX(Database!$A$1:$EL$2,1,MATCH(EP20,Database!$A$1:$EL$1,0)-2))),MATCH(EU20,(INDIRECT((INDEX(Database!$A$1:$EL$2,1,MATCH(EP20,Database!$A$1:$EL$1,0)-3))):INDIRECT((INDEX(Database!$A$1:$EL$2,1,MATCH(EP20,Database!$A$1:$EL$1,0)-1)))),-1),5)))^EO20-1</f>
        <v>8.5716585271233825E-5</v>
      </c>
      <c r="EY20" s="219">
        <f t="shared" ca="1" si="55"/>
        <v>3.1779738725762785E-2</v>
      </c>
      <c r="EZ20" s="25">
        <f ca="1">_xlfn.STDEV.S((INDEX(INDIRECT((INDEX(Database!$A$1:$EL$2,1,MATCH(EP20,Database!$A$1:$EL$1,0)-3))):INDIRECT((INDEX(Database!$A$1:$EL$2,1,MATCH(EP20,Database!$A$1:$EL$1,0)-2))),MATCH(ET20,(INDIRECT((INDEX(Database!$A$1:$EL$2,1,MATCH(EP20,Database!$A$1:$EL$1,0)-3))):INDIRECT((INDEX(Database!$A$1:$EL$2,1,MATCH(EP20,Database!$A$1:$EL$1,0)-1)))),-1),4):(INDEX(INDIRECT((INDEX(Database!$A$1:$EL$2,1,MATCH(EP20,Database!$A$1:$EL$1,0)-3))):INDIRECT((INDEX(Database!$A$1:$EL$2,1,MATCH(EP20,Database!$A$1:$EL$1,0)-2))),MATCH(EU20,(INDIRECT((INDEX(Database!$A$1:$EL$2,1,MATCH(EP20,Database!$A$1:$EL$1,0)-3))):INDIRECT((INDEX(Database!$A$1:$EL$2,1,MATCH(EP20,Database!$A$1:$EL$1,0)-1)))),-1),4))))</f>
        <v>1.5838188239260698E-3</v>
      </c>
      <c r="FA20" s="219">
        <f t="shared" ca="1" si="56"/>
        <v>2.5042374423277832E-2</v>
      </c>
      <c r="FB20" s="230">
        <f t="shared" ca="1" si="57"/>
        <v>5.4120196058002494E-2</v>
      </c>
      <c r="FC20" s="209">
        <f t="shared" ca="1" si="58"/>
        <v>1.2690385579500927</v>
      </c>
      <c r="FD20" s="209">
        <f ca="1">SKEW(INDEX(INDIRECT((INDEX(Database!$A$1:$EL$2,1,MATCH(EP20,Database!$A$1:$EL$1,0)-3))):INDIRECT((INDEX(Database!$A$1:$EL$2,1,MATCH(EP20,Database!$A$1:$EL$1,0)-2))),MATCH(ET20,(INDIRECT((INDEX(Database!$A$1:$EL$2,1,MATCH(EP20,Database!$A$1:$EL$1,0)-3))):INDIRECT((INDEX(Database!$A$1:$EL$2,1,MATCH(EP20,Database!$A$1:$EL$1,0)-1)))),-1),4):(INDEX(INDIRECT((INDEX(Database!$A$1:$EL$2,1,MATCH(EP20,Database!$A$1:$EL$1,0)-3))):INDIRECT((INDEX(Database!$A$1:$EL$2,1,MATCH(EP20,Database!$A$1:$EL$1,0)-2))),MATCH(EU20,(INDIRECT((INDEX(Database!$A$1:$EL$2,1,MATCH(EP20,Database!$A$1:$EL$1,0)-3))):INDIRECT((INDEX(Database!$A$1:$EL$2,1,MATCH(EP20,Database!$A$1:$EL$1,0)-1)))),-1),4)))</f>
        <v>0.16187250492740166</v>
      </c>
      <c r="FE20" s="209">
        <f ca="1">KURT(INDEX(INDIRECT((INDEX(Database!$A$1:$EL$2,1,MATCH(EP20,Database!$A$1:$EL$1,0)-3))):INDIRECT((INDEX(Database!$A$1:$EL$2,1,MATCH(EP20,Database!$A$1:$EL$1,0)-2))),MATCH(ET20,(INDIRECT((INDEX(Database!$A$1:$EL$2,1,MATCH(EP20,Database!$A$1:$EL$1,0)-3))):INDIRECT((INDEX(Database!$A$1:$EL$2,1,MATCH(EP20,Database!$A$1:$EL$1,0)-1)))),-1),4):(INDEX(INDIRECT((INDEX(Database!$A$1:$EL$2,1,MATCH(EP20,Database!$A$1:$EL$1,0)-3))):INDIRECT((INDEX(Database!$A$1:$EL$2,1,MATCH(EP20,Database!$A$1:$EL$1,0)-2))),MATCH(EU20,(INDIRECT((INDEX(Database!$A$1:$EL$2,1,MATCH(EP20,Database!$A$1:$EL$1,0)-3))):INDIRECT((INDEX(Database!$A$1:$EL$2,1,MATCH(EP20,Database!$A$1:$EL$1,0)-1)))),-1),4)))</f>
        <v>1.1649657691609225</v>
      </c>
      <c r="FF20" s="236">
        <v>5</v>
      </c>
      <c r="FG20" s="236">
        <v>8</v>
      </c>
    </row>
    <row r="21" spans="1:163">
      <c r="A21" s="10">
        <v>42604</v>
      </c>
      <c r="B21" s="11">
        <v>0.3</v>
      </c>
      <c r="C21">
        <f t="shared" si="0"/>
        <v>3.0000000000000001E-3</v>
      </c>
      <c r="D21" s="12">
        <f t="shared" si="1"/>
        <v>6.252540385687233E-5</v>
      </c>
      <c r="E21" s="13">
        <f t="shared" si="2"/>
        <v>1.0000625254038569</v>
      </c>
      <c r="H21" s="10">
        <v>42604</v>
      </c>
      <c r="I21">
        <v>86100</v>
      </c>
      <c r="J21">
        <v>85.525985000000006</v>
      </c>
      <c r="K21" s="15">
        <f t="shared" si="3"/>
        <v>7.9990655210822048E-3</v>
      </c>
      <c r="L21">
        <f t="shared" si="4"/>
        <v>1.0079990655210822</v>
      </c>
      <c r="N21" s="15">
        <f t="shared" si="5"/>
        <v>17.320919407946054</v>
      </c>
      <c r="P21" s="10">
        <v>42604</v>
      </c>
      <c r="Q21">
        <v>337400</v>
      </c>
      <c r="R21">
        <v>52</v>
      </c>
      <c r="S21">
        <f t="shared" si="9"/>
        <v>0</v>
      </c>
      <c r="T21">
        <f t="shared" si="6"/>
        <v>1</v>
      </c>
      <c r="V21" s="15">
        <f t="shared" si="10"/>
        <v>0</v>
      </c>
      <c r="X21" s="10">
        <v>42604</v>
      </c>
      <c r="Y21">
        <v>195400</v>
      </c>
      <c r="Z21">
        <v>43.77</v>
      </c>
      <c r="AA21">
        <f t="shared" si="11"/>
        <v>1.3727065058957155E-3</v>
      </c>
      <c r="AB21">
        <f t="shared" si="7"/>
        <v>1.0013727065058957</v>
      </c>
      <c r="AC21" s="18"/>
      <c r="AD21" s="15">
        <f t="shared" si="12"/>
        <v>0.64986637545267656</v>
      </c>
      <c r="AF21" s="10">
        <v>42604</v>
      </c>
      <c r="AG21">
        <v>186500</v>
      </c>
      <c r="AH21">
        <v>57.419998</v>
      </c>
      <c r="AI21">
        <f t="shared" si="13"/>
        <v>1.3951517265433644E-3</v>
      </c>
      <c r="AJ21">
        <f t="shared" si="14"/>
        <v>1.0013951517265434</v>
      </c>
      <c r="AK21" s="18"/>
      <c r="AL21" s="15">
        <f t="shared" si="15"/>
        <v>0.66341959990004962</v>
      </c>
      <c r="AN21" s="10">
        <v>42604</v>
      </c>
      <c r="AO21">
        <v>4844400</v>
      </c>
      <c r="AP21">
        <v>37.205281999999997</v>
      </c>
      <c r="AQ21">
        <f t="shared" si="16"/>
        <v>8.0329962118241838E-4</v>
      </c>
      <c r="AR21">
        <f t="shared" si="8"/>
        <v>1.0008032996211824</v>
      </c>
      <c r="AS21" s="18"/>
      <c r="AT21" s="15">
        <f t="shared" si="17"/>
        <v>0.34055895727829788</v>
      </c>
      <c r="AV21" s="10">
        <v>42604</v>
      </c>
      <c r="AW21">
        <v>12970200</v>
      </c>
      <c r="AX21">
        <v>37.408330999999997</v>
      </c>
      <c r="AY21">
        <f t="shared" si="18"/>
        <v>-1.2519545910835594E-2</v>
      </c>
      <c r="AZ21">
        <f t="shared" si="19"/>
        <v>0.98748045408916441</v>
      </c>
      <c r="BB21" s="15">
        <f t="shared" si="20"/>
        <v>-0.9899328752719212</v>
      </c>
      <c r="BD21" s="10">
        <v>42604</v>
      </c>
      <c r="BE21">
        <v>554300</v>
      </c>
      <c r="BF21">
        <v>72.554338999999999</v>
      </c>
      <c r="BG21">
        <f t="shared" si="21"/>
        <v>-5.4735872793154616E-4</v>
      </c>
      <c r="BH21">
        <f t="shared" si="22"/>
        <v>0.99945264127206845</v>
      </c>
      <c r="BJ21" s="15">
        <f t="shared" si="23"/>
        <v>-0.18113875781393707</v>
      </c>
      <c r="BL21" s="10">
        <v>42604</v>
      </c>
      <c r="BM21">
        <v>243100</v>
      </c>
      <c r="BN21">
        <v>113.69000200000001</v>
      </c>
      <c r="BO21">
        <f t="shared" si="24"/>
        <v>1.4975775589565199E-3</v>
      </c>
      <c r="BP21">
        <f t="shared" si="25"/>
        <v>1.0014975775589565</v>
      </c>
      <c r="BR21" s="15">
        <f t="shared" si="26"/>
        <v>0.72669109884778038</v>
      </c>
      <c r="BT21" s="10">
        <v>42604</v>
      </c>
      <c r="BU21">
        <v>152000</v>
      </c>
      <c r="BV21">
        <v>49.419998</v>
      </c>
      <c r="BW21">
        <f t="shared" si="27"/>
        <v>0</v>
      </c>
      <c r="BX21">
        <f t="shared" si="28"/>
        <v>1</v>
      </c>
      <c r="BZ21" s="15">
        <f t="shared" si="29"/>
        <v>0</v>
      </c>
      <c r="CB21" s="10">
        <v>42604</v>
      </c>
      <c r="CC21">
        <v>2127300</v>
      </c>
      <c r="CD21">
        <v>117.07653000000001</v>
      </c>
      <c r="CE21">
        <f t="shared" si="30"/>
        <v>1.2774790951475268E-3</v>
      </c>
      <c r="CF21">
        <f t="shared" si="31"/>
        <v>1.0012774790951475</v>
      </c>
      <c r="CH21" s="15">
        <f t="shared" si="32"/>
        <v>0.59357877959442851</v>
      </c>
      <c r="CJ21" s="10">
        <v>42604</v>
      </c>
      <c r="CK21">
        <v>501100</v>
      </c>
      <c r="CL21">
        <v>89.592528999999999</v>
      </c>
      <c r="CM21">
        <f t="shared" si="33"/>
        <v>2.6789316164965715E-3</v>
      </c>
      <c r="CN21">
        <f t="shared" si="34"/>
        <v>1.0026789316164966</v>
      </c>
      <c r="CP21" s="15">
        <f t="shared" si="35"/>
        <v>1.6551539325039188</v>
      </c>
      <c r="CR21" s="10">
        <v>42604</v>
      </c>
      <c r="CS21">
        <v>19100</v>
      </c>
      <c r="CT21">
        <v>61.34</v>
      </c>
      <c r="CU21">
        <f t="shared" si="36"/>
        <v>6.5254487198274091E-4</v>
      </c>
      <c r="CV21">
        <f t="shared" si="37"/>
        <v>1.0006525448719827</v>
      </c>
      <c r="CX21" s="15">
        <f t="shared" si="38"/>
        <v>0.26883759378465655</v>
      </c>
      <c r="CZ21" s="10">
        <v>42604</v>
      </c>
      <c r="DA21">
        <v>105400</v>
      </c>
      <c r="DB21">
        <v>56.496689000000003</v>
      </c>
      <c r="DC21">
        <f t="shared" si="39"/>
        <v>-1.9301681865657727E-3</v>
      </c>
      <c r="DD21">
        <f t="shared" si="40"/>
        <v>0.99806983181343423</v>
      </c>
      <c r="DF21" s="15">
        <f t="shared" si="41"/>
        <v>-0.50598637292195869</v>
      </c>
      <c r="DH21" s="10">
        <v>42604</v>
      </c>
      <c r="DI21">
        <v>211800</v>
      </c>
      <c r="DJ21">
        <v>43.740001999999997</v>
      </c>
      <c r="DK21">
        <f t="shared" si="42"/>
        <v>4.8243281604485322E-3</v>
      </c>
      <c r="DL21">
        <f t="shared" si="43"/>
        <v>1.0048243281604485</v>
      </c>
      <c r="DM21" s="18"/>
      <c r="DN21" s="15">
        <f t="shared" si="44"/>
        <v>4.7929743211231157</v>
      </c>
      <c r="DP21" s="10">
        <v>42604</v>
      </c>
      <c r="DQ21">
        <v>91300</v>
      </c>
      <c r="DR21">
        <v>19.492891</v>
      </c>
      <c r="DS21">
        <f t="shared" si="45"/>
        <v>-1.0589939491498335E-2</v>
      </c>
      <c r="DT21">
        <f t="shared" si="46"/>
        <v>0.98941006050850167</v>
      </c>
      <c r="DV21" s="15">
        <f t="shared" si="47"/>
        <v>-0.9794714845323087</v>
      </c>
      <c r="DX21" s="10">
        <v>42604</v>
      </c>
      <c r="DY21">
        <v>4309600</v>
      </c>
      <c r="DZ21">
        <v>12.91</v>
      </c>
      <c r="EA21">
        <f t="shared" si="48"/>
        <v>-1.5467904098994678E-3</v>
      </c>
      <c r="EB21">
        <f t="shared" si="49"/>
        <v>0.99845320959010053</v>
      </c>
      <c r="ED21" s="15">
        <f t="shared" si="50"/>
        <v>-0.43164871544460237</v>
      </c>
      <c r="EF21" s="10">
        <v>42601</v>
      </c>
      <c r="EG21">
        <v>294100</v>
      </c>
      <c r="EH21">
        <v>101.232116</v>
      </c>
      <c r="EI21">
        <f t="shared" si="51"/>
        <v>0</v>
      </c>
      <c r="EJ21">
        <f t="shared" si="52"/>
        <v>1</v>
      </c>
      <c r="EL21" s="15">
        <f t="shared" si="53"/>
        <v>0</v>
      </c>
      <c r="EO21" s="233">
        <f ca="1">1/COUNT(INDEX(INDIRECT((INDEX(Database!$A$1:$EL$2,1,MATCH(EP21,Database!$A$1:$EL$1,0)-3))):INDIRECT((INDEX(Database!$A$1:$EL$2,1,MATCH(EP21,Database!$A$1:$EL$1,0)-2))),MATCH(ET21,(INDIRECT((INDEX(Database!$A$1:$EL$2,1,MATCH(EP21,Database!$A$1:$EL$1,0)-3))):INDIRECT((INDEX(Database!$A$1:$EL$2,1,MATCH(EP21,Database!$A$1:$EL$1,0)-1)))),-1),4):(INDEX(INDIRECT((INDEX(Database!$A$1:$EL$2,1,MATCH(EP21,Database!$A$1:$EL$1,0)-3))):INDIRECT((INDEX(Database!$A$1:$EL$2,1,MATCH(EP21,Database!$A$1:$EL$1,0)-2))),MATCH(EU21,(INDIRECT((INDEX(Database!$A$1:$EL$2,1,MATCH(EP21,Database!$A$1:$EL$1,0)-3))):INDIRECT((INDEX(Database!$A$1:$EL$2,1,MATCH(EP21,Database!$A$1:$EL$1,0)-1)))),-1),4)))</f>
        <v>1.321003963011889E-3</v>
      </c>
      <c r="EP21" s="220" t="s">
        <v>72</v>
      </c>
      <c r="EQ21" s="220" t="s">
        <v>72</v>
      </c>
      <c r="ER21" s="220" t="s">
        <v>72</v>
      </c>
      <c r="ES21" s="221" t="str">
        <f>Database!$ES$2</f>
        <v>3 YR</v>
      </c>
      <c r="ET21" s="222">
        <f>INDEX(Database!$A$1:'Database'!$EL$3,3,MATCH(EP21,Database!$A$1:'Database'!$EL$1,0)-3)</f>
        <v>42629</v>
      </c>
      <c r="EU21" s="207">
        <f>IF(ES21=Edits!$J$4,ET21-365,IF(ES21=Edits!$J$5,ET21-(3*365),IF(ES21=Edits!$J$6,ET21-(5*365))))</f>
        <v>41534</v>
      </c>
      <c r="EV21" s="223">
        <f ca="1">AVERAGE(INDEX(INDIRECT((INDEX(Database!$A$1:$EL$2,1,MATCH(EP21,Database!$A$1:$EL$1,0)-3))):INDIRECT((INDEX(Database!$A$1:$EL$2,1,MATCH(EP21,Database!$A$1:$EL$1,0)-2))),MATCH(ET21,(INDIRECT((INDEX(Database!$A$1:$EL$2,1,MATCH(EP21,Database!$A$1:$EL$1,0)-3))):INDIRECT((INDEX(Database!$A$1:$EL$2,1,MATCH(EP21,Database!$A$1:$EL$1,0)-1)))),-1),4):(INDEX(INDIRECT((INDEX(Database!$A$1:$EL$2,1,MATCH(EP21,Database!$A$1:$EL$1,0)-3))):INDIRECT((INDEX(Database!$A$1:$EL$2,1,MATCH(EP21,Database!$A$1:$EL$1,0)-2))),MATCH(EU21,(INDIRECT((INDEX(Database!$A$1:$EL$2,1,MATCH(EP21,Database!$A$1:$EL$1,0)-3))):INDIRECT((INDEX(Database!$A$1:$EL$2,1,MATCH(EP21,Database!$A$1:$EL$1,0)-1)))),-1),4)))</f>
        <v>2.6438653741018073E-4</v>
      </c>
      <c r="EW21" s="223">
        <f ca="1">((EV21+1)^52)-1</f>
        <v>1.3841197414336426E-2</v>
      </c>
      <c r="EX21" s="223">
        <f ca="1">PRODUCT(INDEX(INDIRECT((INDEX(Database!$A$1:$EL$2,1,MATCH(EP21,Database!$A$1:$EL$1,0)-3))):INDIRECT((INDEX(Database!$A$1:$EL$2,1,MATCH(EP21,Database!$A$1:$EL$1,0)-2))),MATCH(ET21,(INDIRECT((INDEX(Database!$A$1:$EL$2,1,MATCH(EP21,Database!$A$1:$EL$1,0)-3))):INDIRECT((INDEX(Database!$A$1:$EL$2,1,MATCH(EP21,Database!$A$1:$EL$1,0)-1)))),-1),5):(INDEX(INDIRECT((INDEX(Database!$A$1:$EL$2,1,MATCH(EP21,Database!$A$1:$EL$1,0)-3))):INDIRECT((INDEX(Database!$A$1:$EL$2,1,MATCH(EP21,Database!$A$1:$EL$1,0)-2))),MATCH(EU21,(INDIRECT((INDEX(Database!$A$1:$EL$2,1,MATCH(EP21,Database!$A$1:$EL$1,0)-3))):INDIRECT((INDEX(Database!$A$1:$EL$2,1,MATCH(EP21,Database!$A$1:$EL$1,0)-1)))),-1),5)))^EO21-1</f>
        <v>2.6433023714500514E-4</v>
      </c>
      <c r="EY21" s="223">
        <f t="shared" ca="1" si="55"/>
        <v>0.10127410571748108</v>
      </c>
      <c r="EZ21" s="26">
        <f ca="1">_xlfn.STDEV.S((INDEX(INDIRECT((INDEX(Database!$A$1:$EL$2,1,MATCH(EP21,Database!$A$1:$EL$1,0)-3))):INDIRECT((INDEX(Database!$A$1:$EL$2,1,MATCH(EP21,Database!$A$1:$EL$1,0)-2))),MATCH(ET21,(INDIRECT((INDEX(Database!$A$1:$EL$2,1,MATCH(EP21,Database!$A$1:$EL$1,0)-3))):INDIRECT((INDEX(Database!$A$1:$EL$2,1,MATCH(EP21,Database!$A$1:$EL$1,0)-1)))),-1),4):(INDEX(INDIRECT((INDEX(Database!$A$1:$EL$2,1,MATCH(EP21,Database!$A$1:$EL$1,0)-3))):INDIRECT((INDEX(Database!$A$1:$EL$2,1,MATCH(EP21,Database!$A$1:$EL$1,0)-2))),MATCH(EU21,(INDIRECT((INDEX(Database!$A$1:$EL$2,1,MATCH(EP21,Database!$A$1:$EL$1,0)-3))):INDIRECT((INDEX(Database!$A$1:$EL$2,1,MATCH(EP21,Database!$A$1:$EL$1,0)-1)))),-1),4))))</f>
        <v>3.3587176269489255E-4</v>
      </c>
      <c r="FA21" s="223">
        <f t="shared" ca="1" si="56"/>
        <v>5.3105988592571695E-3</v>
      </c>
      <c r="FB21" s="231">
        <f t="shared" ca="1" si="57"/>
        <v>0.786997498760037</v>
      </c>
      <c r="FC21" s="208">
        <f t="shared" ca="1" si="58"/>
        <v>19.070185566914951</v>
      </c>
      <c r="FD21" s="208">
        <f ca="1">SKEW(INDEX(INDIRECT((INDEX(Database!$A$1:$EL$2,1,MATCH(EP21,Database!$A$1:$EL$1,0)-3))):INDIRECT((INDEX(Database!$A$1:$EL$2,1,MATCH(EP21,Database!$A$1:$EL$1,0)-2))),MATCH(ET21,(INDIRECT((INDEX(Database!$A$1:$EL$2,1,MATCH(EP21,Database!$A$1:$EL$1,0)-3))):INDIRECT((INDEX(Database!$A$1:$EL$2,1,MATCH(EP21,Database!$A$1:$EL$1,0)-1)))),-1),4):(INDEX(INDIRECT((INDEX(Database!$A$1:$EL$2,1,MATCH(EP21,Database!$A$1:$EL$1,0)-3))):INDIRECT((INDEX(Database!$A$1:$EL$2,1,MATCH(EP21,Database!$A$1:$EL$1,0)-2))),MATCH(EU21,(INDIRECT((INDEX(Database!$A$1:$EL$2,1,MATCH(EP21,Database!$A$1:$EL$1,0)-3))):INDIRECT((INDEX(Database!$A$1:$EL$2,1,MATCH(EP21,Database!$A$1:$EL$1,0)-1)))),-1),4)))</f>
        <v>1.2139642964204689</v>
      </c>
      <c r="FE21" s="208">
        <f ca="1">KURT(INDEX(INDIRECT((INDEX(Database!$A$1:$EL$2,1,MATCH(EP21,Database!$A$1:$EL$1,0)-3))):INDIRECT((INDEX(Database!$A$1:$EL$2,1,MATCH(EP21,Database!$A$1:$EL$1,0)-2))),MATCH(ET21,(INDIRECT((INDEX(Database!$A$1:$EL$2,1,MATCH(EP21,Database!$A$1:$EL$1,0)-3))):INDIRECT((INDEX(Database!$A$1:$EL$2,1,MATCH(EP21,Database!$A$1:$EL$1,0)-1)))),-1),4):(INDEX(INDIRECT((INDEX(Database!$A$1:$EL$2,1,MATCH(EP21,Database!$A$1:$EL$1,0)-3))):INDIRECT((INDEX(Database!$A$1:$EL$2,1,MATCH(EP21,Database!$A$1:$EL$1,0)-2))),MATCH(EU21,(INDIRECT((INDEX(Database!$A$1:$EL$2,1,MATCH(EP21,Database!$A$1:$EL$1,0)-3))):INDIRECT((INDEX(Database!$A$1:$EL$2,1,MATCH(EP21,Database!$A$1:$EL$1,0)-1)))),-1),4)))</f>
        <v>0.12231602984435241</v>
      </c>
      <c r="FF21" s="190"/>
      <c r="FG21" s="190"/>
    </row>
    <row r="22" spans="1:163">
      <c r="A22" s="10">
        <v>42601</v>
      </c>
      <c r="B22" s="11">
        <v>0.3</v>
      </c>
      <c r="C22">
        <f t="shared" si="0"/>
        <v>3.0000000000000001E-3</v>
      </c>
      <c r="D22" s="12">
        <f t="shared" si="1"/>
        <v>6.252540385687233E-5</v>
      </c>
      <c r="E22" s="13">
        <f t="shared" si="2"/>
        <v>1.0000625254038569</v>
      </c>
      <c r="H22" s="10">
        <v>42601</v>
      </c>
      <c r="I22">
        <v>56100</v>
      </c>
      <c r="J22">
        <v>84.847285999999997</v>
      </c>
      <c r="K22" s="15">
        <f t="shared" si="3"/>
        <v>-4.7997632368123044E-3</v>
      </c>
      <c r="L22">
        <f t="shared" si="4"/>
        <v>0.9952002367631877</v>
      </c>
      <c r="N22" s="15">
        <f t="shared" si="5"/>
        <v>-0.82728828618961003</v>
      </c>
      <c r="P22" s="10">
        <v>42601</v>
      </c>
      <c r="Q22">
        <v>315300</v>
      </c>
      <c r="R22">
        <v>52</v>
      </c>
      <c r="S22">
        <f t="shared" si="9"/>
        <v>-1.3443441521029387E-3</v>
      </c>
      <c r="T22">
        <f t="shared" si="6"/>
        <v>0.99865565584789706</v>
      </c>
      <c r="V22" s="15">
        <f t="shared" si="10"/>
        <v>-0.3879955569336595</v>
      </c>
      <c r="X22" s="10">
        <v>42601</v>
      </c>
      <c r="Y22">
        <v>112900</v>
      </c>
      <c r="Z22">
        <v>43.709999000000003</v>
      </c>
      <c r="AA22">
        <f t="shared" si="11"/>
        <v>-2.2877401123577723E-4</v>
      </c>
      <c r="AB22">
        <f t="shared" si="7"/>
        <v>0.99977122598876422</v>
      </c>
      <c r="AC22" s="18"/>
      <c r="AD22" s="15">
        <f t="shared" si="12"/>
        <v>-8.0120013735300533E-2</v>
      </c>
      <c r="AF22" s="10">
        <v>42601</v>
      </c>
      <c r="AG22">
        <v>131500</v>
      </c>
      <c r="AH22">
        <v>57.34</v>
      </c>
      <c r="AI22">
        <f t="shared" si="13"/>
        <v>-6.9712442145120068E-4</v>
      </c>
      <c r="AJ22">
        <f t="shared" si="14"/>
        <v>0.9993028755785488</v>
      </c>
      <c r="AK22" s="18"/>
      <c r="AL22" s="15">
        <f t="shared" si="15"/>
        <v>-0.22472629704176417</v>
      </c>
      <c r="AN22" s="10">
        <v>42601</v>
      </c>
      <c r="AO22">
        <v>5043300</v>
      </c>
      <c r="AP22">
        <v>37.175418999999998</v>
      </c>
      <c r="AQ22">
        <f t="shared" si="16"/>
        <v>-7.4409451373205204E-3</v>
      </c>
      <c r="AR22">
        <f t="shared" si="8"/>
        <v>0.99255905486267948</v>
      </c>
      <c r="AS22" s="18"/>
      <c r="AT22" s="15">
        <f t="shared" si="17"/>
        <v>-0.93452585718640491</v>
      </c>
      <c r="AV22" s="10">
        <v>42601</v>
      </c>
      <c r="AW22">
        <v>11658200</v>
      </c>
      <c r="AX22">
        <v>37.882604000000001</v>
      </c>
      <c r="AY22">
        <f t="shared" si="18"/>
        <v>-5.9631811819828018E-3</v>
      </c>
      <c r="AZ22">
        <f t="shared" si="19"/>
        <v>0.9940368188180172</v>
      </c>
      <c r="BB22" s="15">
        <f t="shared" si="20"/>
        <v>-0.88730572532764407</v>
      </c>
      <c r="BD22" s="10">
        <v>42601</v>
      </c>
      <c r="BE22">
        <v>472900</v>
      </c>
      <c r="BF22">
        <v>72.594074000000006</v>
      </c>
      <c r="BG22">
        <f t="shared" si="21"/>
        <v>-2.8653204606747806E-3</v>
      </c>
      <c r="BH22">
        <f t="shared" si="22"/>
        <v>0.99713467953932522</v>
      </c>
      <c r="BJ22" s="15">
        <f t="shared" si="23"/>
        <v>-0.64913129055281338</v>
      </c>
      <c r="BL22" s="10">
        <v>42601</v>
      </c>
      <c r="BM22">
        <v>458200</v>
      </c>
      <c r="BN22">
        <v>113.519997</v>
      </c>
      <c r="BO22">
        <f t="shared" si="24"/>
        <v>-8.8017952261443266E-4</v>
      </c>
      <c r="BP22">
        <f t="shared" si="25"/>
        <v>0.99911982047738557</v>
      </c>
      <c r="BR22" s="15">
        <f t="shared" si="26"/>
        <v>-0.27487193216721395</v>
      </c>
      <c r="BT22" s="10">
        <v>42601</v>
      </c>
      <c r="BU22">
        <v>180400</v>
      </c>
      <c r="BV22">
        <v>49.419998</v>
      </c>
      <c r="BW22">
        <f t="shared" si="27"/>
        <v>-2.0234675298402838E-4</v>
      </c>
      <c r="BX22">
        <f t="shared" si="28"/>
        <v>0.99979765324701597</v>
      </c>
      <c r="BZ22" s="15">
        <f t="shared" si="29"/>
        <v>-7.1202033667518094E-2</v>
      </c>
      <c r="CB22" s="10">
        <v>42601</v>
      </c>
      <c r="CC22">
        <v>1289400</v>
      </c>
      <c r="CD22">
        <v>116.92715800000001</v>
      </c>
      <c r="CE22">
        <f t="shared" si="30"/>
        <v>-4.662231839523856E-3</v>
      </c>
      <c r="CF22">
        <f t="shared" si="31"/>
        <v>0.99533776816047614</v>
      </c>
      <c r="CH22" s="15">
        <f t="shared" si="32"/>
        <v>-0.8183536998368478</v>
      </c>
      <c r="CJ22" s="10">
        <v>42601</v>
      </c>
      <c r="CK22">
        <v>463200</v>
      </c>
      <c r="CL22">
        <v>89.353157999999993</v>
      </c>
      <c r="CM22">
        <f t="shared" si="33"/>
        <v>-2.227461028421196E-3</v>
      </c>
      <c r="CN22">
        <f t="shared" si="34"/>
        <v>0.9977725389715788</v>
      </c>
      <c r="CP22" s="15">
        <f t="shared" si="35"/>
        <v>-0.55688684430098778</v>
      </c>
      <c r="CR22" s="10">
        <v>42601</v>
      </c>
      <c r="CS22">
        <v>22400</v>
      </c>
      <c r="CT22">
        <v>61.299999</v>
      </c>
      <c r="CU22">
        <f t="shared" si="36"/>
        <v>-1.7912554958475768E-3</v>
      </c>
      <c r="CV22">
        <f t="shared" si="37"/>
        <v>0.99820874450415242</v>
      </c>
      <c r="CX22" s="15">
        <f t="shared" si="38"/>
        <v>-0.48024333300232835</v>
      </c>
      <c r="CZ22" s="10">
        <v>42601</v>
      </c>
      <c r="DA22">
        <v>1226600</v>
      </c>
      <c r="DB22">
        <v>56.605947999999998</v>
      </c>
      <c r="DC22">
        <f t="shared" si="39"/>
        <v>-5.4100884429604257E-3</v>
      </c>
      <c r="DD22">
        <f t="shared" si="40"/>
        <v>0.99458991155703957</v>
      </c>
      <c r="DF22" s="15">
        <f t="shared" si="41"/>
        <v>-0.8619367311252889</v>
      </c>
      <c r="DH22" s="10">
        <v>42601</v>
      </c>
      <c r="DI22">
        <v>363300</v>
      </c>
      <c r="DJ22">
        <v>43.529998999999997</v>
      </c>
      <c r="DK22">
        <f t="shared" si="42"/>
        <v>-7.9763443943404733E-3</v>
      </c>
      <c r="DL22">
        <f t="shared" si="43"/>
        <v>0.99202365560565953</v>
      </c>
      <c r="DM22" s="18"/>
      <c r="DN22" s="15">
        <f t="shared" si="44"/>
        <v>-0.94622996008286986</v>
      </c>
      <c r="DP22" s="10">
        <v>42601</v>
      </c>
      <c r="DQ22">
        <v>82300</v>
      </c>
      <c r="DR22">
        <v>19.701529000000001</v>
      </c>
      <c r="DS22">
        <f t="shared" si="45"/>
        <v>-7.0105161017632867E-3</v>
      </c>
      <c r="DT22">
        <f t="shared" si="46"/>
        <v>0.99298948389823671</v>
      </c>
      <c r="DV22" s="15">
        <f t="shared" si="47"/>
        <v>-0.92329971905053787</v>
      </c>
      <c r="DX22" s="10">
        <v>42601</v>
      </c>
      <c r="DY22">
        <v>4264100</v>
      </c>
      <c r="DZ22">
        <v>12.93</v>
      </c>
      <c r="EA22">
        <f t="shared" si="48"/>
        <v>-8.4355828220858964E-3</v>
      </c>
      <c r="EB22">
        <f t="shared" si="49"/>
        <v>0.9915644171779141</v>
      </c>
      <c r="ED22" s="15">
        <f t="shared" si="50"/>
        <v>-0.95459112715339878</v>
      </c>
      <c r="EF22" s="10">
        <v>42600</v>
      </c>
      <c r="EG22">
        <v>224700</v>
      </c>
      <c r="EH22">
        <v>101.232116</v>
      </c>
      <c r="EI22">
        <f t="shared" si="51"/>
        <v>3.9480329331831321E-4</v>
      </c>
      <c r="EJ22">
        <f t="shared" si="52"/>
        <v>1.0003948032933183</v>
      </c>
      <c r="EL22" s="15">
        <f t="shared" si="53"/>
        <v>0.15497045474207072</v>
      </c>
      <c r="FF22" s="230"/>
    </row>
    <row r="23" spans="1:163">
      <c r="A23" s="10">
        <v>42600</v>
      </c>
      <c r="B23" s="11">
        <v>0.32</v>
      </c>
      <c r="C23">
        <f t="shared" si="0"/>
        <v>3.2000000000000002E-3</v>
      </c>
      <c r="D23" s="12">
        <f t="shared" si="1"/>
        <v>6.6695571614872051E-5</v>
      </c>
      <c r="E23" s="13">
        <f t="shared" si="2"/>
        <v>1.0000666955716149</v>
      </c>
      <c r="H23" s="10">
        <v>42600</v>
      </c>
      <c r="I23">
        <v>85300</v>
      </c>
      <c r="J23">
        <v>85.256496999999996</v>
      </c>
      <c r="K23" s="15">
        <f t="shared" si="3"/>
        <v>1.9941160337586528E-3</v>
      </c>
      <c r="L23">
        <f t="shared" si="4"/>
        <v>1.0019941160337587</v>
      </c>
      <c r="N23" s="15">
        <f t="shared" si="5"/>
        <v>1.0691287079334919</v>
      </c>
      <c r="P23" s="10">
        <v>42600</v>
      </c>
      <c r="Q23">
        <v>443400</v>
      </c>
      <c r="R23">
        <v>52.07</v>
      </c>
      <c r="S23">
        <f t="shared" si="9"/>
        <v>2.6959368380512494E-3</v>
      </c>
      <c r="T23">
        <f t="shared" si="6"/>
        <v>1.0026959368380512</v>
      </c>
      <c r="V23" s="15">
        <f t="shared" si="10"/>
        <v>1.6716410291780965</v>
      </c>
      <c r="X23" s="10">
        <v>42600</v>
      </c>
      <c r="Y23">
        <v>93300</v>
      </c>
      <c r="Z23">
        <v>43.720001000000003</v>
      </c>
      <c r="AA23">
        <f t="shared" si="11"/>
        <v>6.4457183804262908E-3</v>
      </c>
      <c r="AB23">
        <f t="shared" si="7"/>
        <v>1.0064457183804263</v>
      </c>
      <c r="AC23" s="18"/>
      <c r="AD23" s="15">
        <f t="shared" si="12"/>
        <v>9.4347048462018641</v>
      </c>
      <c r="AF23" s="10">
        <v>42600</v>
      </c>
      <c r="AG23">
        <v>150500</v>
      </c>
      <c r="AH23">
        <v>57.380001</v>
      </c>
      <c r="AI23">
        <f t="shared" si="13"/>
        <v>7.1967701036199649E-3</v>
      </c>
      <c r="AJ23">
        <f t="shared" si="14"/>
        <v>1.00719677010362</v>
      </c>
      <c r="AK23" s="18"/>
      <c r="AL23" s="15">
        <f t="shared" si="15"/>
        <v>12.700247268330363</v>
      </c>
      <c r="AN23" s="10">
        <v>42600</v>
      </c>
      <c r="AO23">
        <v>4580100</v>
      </c>
      <c r="AP23">
        <v>37.454113</v>
      </c>
      <c r="AQ23">
        <f t="shared" si="16"/>
        <v>5.0748424815467708E-3</v>
      </c>
      <c r="AR23">
        <f t="shared" si="8"/>
        <v>1.0050748424815468</v>
      </c>
      <c r="AS23" s="18"/>
      <c r="AT23" s="15">
        <f t="shared" si="17"/>
        <v>5.3447851370674337</v>
      </c>
      <c r="AV23" s="10">
        <v>42600</v>
      </c>
      <c r="AW23">
        <v>8914100</v>
      </c>
      <c r="AX23">
        <v>38.109859999999998</v>
      </c>
      <c r="AY23">
        <f t="shared" si="18"/>
        <v>8.1024915195149205E-3</v>
      </c>
      <c r="AZ23">
        <f t="shared" si="19"/>
        <v>1.0081024915195149</v>
      </c>
      <c r="BB23" s="15">
        <f t="shared" si="20"/>
        <v>18.020028202536281</v>
      </c>
      <c r="BD23" s="10">
        <v>42600</v>
      </c>
      <c r="BE23">
        <v>545800</v>
      </c>
      <c r="BF23">
        <v>72.802677000000003</v>
      </c>
      <c r="BG23">
        <f t="shared" si="21"/>
        <v>3.2853907794159198E-3</v>
      </c>
      <c r="BH23">
        <f t="shared" si="22"/>
        <v>1.0032853907794159</v>
      </c>
      <c r="BJ23" s="15">
        <f t="shared" si="23"/>
        <v>2.3108404556804651</v>
      </c>
      <c r="BL23" s="10">
        <v>42600</v>
      </c>
      <c r="BM23">
        <v>372600</v>
      </c>
      <c r="BN23">
        <v>113.620003</v>
      </c>
      <c r="BO23">
        <f t="shared" si="24"/>
        <v>1.4985103966111968E-3</v>
      </c>
      <c r="BP23">
        <f t="shared" si="25"/>
        <v>1.0014985103966112</v>
      </c>
      <c r="BR23" s="15">
        <f t="shared" si="26"/>
        <v>0.72727823294818617</v>
      </c>
      <c r="BT23" s="10">
        <v>42600</v>
      </c>
      <c r="BU23">
        <v>184400</v>
      </c>
      <c r="BV23">
        <v>49.43</v>
      </c>
      <c r="BW23">
        <f t="shared" si="27"/>
        <v>1.215333222915449E-3</v>
      </c>
      <c r="BX23">
        <f t="shared" si="28"/>
        <v>1.0012153332229154</v>
      </c>
      <c r="BZ23" s="15">
        <f t="shared" si="29"/>
        <v>0.55788212346920396</v>
      </c>
      <c r="CB23" s="10">
        <v>42600</v>
      </c>
      <c r="CC23">
        <v>2233700</v>
      </c>
      <c r="CD23">
        <v>117.474853</v>
      </c>
      <c r="CE23">
        <f t="shared" si="30"/>
        <v>2.3791249787141755E-3</v>
      </c>
      <c r="CF23">
        <f t="shared" si="31"/>
        <v>1.0023791249787142</v>
      </c>
      <c r="CH23" s="15">
        <f t="shared" si="32"/>
        <v>1.3805921510922414</v>
      </c>
      <c r="CJ23" s="10">
        <v>42600</v>
      </c>
      <c r="CK23">
        <v>850200</v>
      </c>
      <c r="CL23">
        <v>89.552633</v>
      </c>
      <c r="CM23">
        <f t="shared" si="33"/>
        <v>5.5718950263017319E-4</v>
      </c>
      <c r="CN23">
        <f t="shared" si="34"/>
        <v>1.0005571895026302</v>
      </c>
      <c r="CP23" s="15">
        <f t="shared" si="35"/>
        <v>0.22546152791354879</v>
      </c>
      <c r="CR23" s="10">
        <v>42600</v>
      </c>
      <c r="CS23">
        <v>52200</v>
      </c>
      <c r="CT23">
        <v>61.41</v>
      </c>
      <c r="CU23">
        <f t="shared" si="36"/>
        <v>1.6310389556182248E-3</v>
      </c>
      <c r="CV23">
        <f t="shared" si="37"/>
        <v>1.0016310389556182</v>
      </c>
      <c r="CX23" s="15">
        <f t="shared" si="38"/>
        <v>0.8127485755927808</v>
      </c>
      <c r="CZ23" s="10">
        <v>42600</v>
      </c>
      <c r="DA23">
        <v>141100</v>
      </c>
      <c r="DB23">
        <v>56.913857</v>
      </c>
      <c r="DC23">
        <f t="shared" si="39"/>
        <v>5.9691055672435045E-3</v>
      </c>
      <c r="DD23">
        <f t="shared" si="40"/>
        <v>1.0059691055672435</v>
      </c>
      <c r="DF23" s="15">
        <f t="shared" si="41"/>
        <v>7.7779840788011487</v>
      </c>
      <c r="DH23" s="10">
        <v>42600</v>
      </c>
      <c r="DI23">
        <v>343000</v>
      </c>
      <c r="DJ23">
        <v>43.880001</v>
      </c>
      <c r="DK23">
        <f t="shared" si="42"/>
        <v>-6.8319289455698318E-4</v>
      </c>
      <c r="DL23">
        <f t="shared" si="43"/>
        <v>0.99931680710544302</v>
      </c>
      <c r="DM23" s="18"/>
      <c r="DN23" s="15">
        <f t="shared" si="44"/>
        <v>-0.22077124777935442</v>
      </c>
      <c r="DP23" s="10">
        <v>42600</v>
      </c>
      <c r="DQ23">
        <v>127300</v>
      </c>
      <c r="DR23">
        <v>19.840622</v>
      </c>
      <c r="DS23">
        <f t="shared" si="45"/>
        <v>1.7838862383214416E-2</v>
      </c>
      <c r="DT23">
        <f t="shared" si="46"/>
        <v>1.0178388623832144</v>
      </c>
      <c r="DV23" s="15">
        <f t="shared" si="47"/>
        <v>634.10495494063343</v>
      </c>
      <c r="DX23" s="10">
        <v>42600</v>
      </c>
      <c r="DY23">
        <v>3899600</v>
      </c>
      <c r="DZ23">
        <v>13.04</v>
      </c>
      <c r="EA23">
        <f t="shared" si="48"/>
        <v>4.6224961479197635E-3</v>
      </c>
      <c r="EB23">
        <f t="shared" si="49"/>
        <v>1.0046224961479198</v>
      </c>
      <c r="ED23" s="15">
        <f t="shared" si="50"/>
        <v>4.3834180958483921</v>
      </c>
      <c r="EF23" s="10">
        <v>42599</v>
      </c>
      <c r="EG23">
        <v>143900</v>
      </c>
      <c r="EH23">
        <v>101.192165</v>
      </c>
      <c r="EI23">
        <f t="shared" si="51"/>
        <v>4.938590676504262E-4</v>
      </c>
      <c r="EJ23">
        <f t="shared" si="52"/>
        <v>1.0004938590676504</v>
      </c>
      <c r="EL23" s="15">
        <f t="shared" si="53"/>
        <v>0.19747367070937649</v>
      </c>
    </row>
    <row r="24" spans="1:163">
      <c r="A24" s="10">
        <v>42599</v>
      </c>
      <c r="B24" s="11">
        <v>0.32</v>
      </c>
      <c r="C24">
        <f t="shared" si="0"/>
        <v>3.2000000000000002E-3</v>
      </c>
      <c r="D24" s="12">
        <f t="shared" si="1"/>
        <v>6.6695571614872051E-5</v>
      </c>
      <c r="E24" s="13">
        <f t="shared" si="2"/>
        <v>1.0000666955716149</v>
      </c>
      <c r="H24" s="10">
        <v>42599</v>
      </c>
      <c r="I24">
        <v>75300</v>
      </c>
      <c r="J24">
        <v>85.086823999999993</v>
      </c>
      <c r="K24" s="15">
        <f t="shared" si="3"/>
        <v>4.3591214238658527E-3</v>
      </c>
      <c r="L24">
        <f t="shared" si="4"/>
        <v>1.0043591214238659</v>
      </c>
      <c r="N24" s="15">
        <f t="shared" si="5"/>
        <v>3.8920992740804161</v>
      </c>
      <c r="P24" s="10">
        <v>42599</v>
      </c>
      <c r="Q24">
        <v>447900</v>
      </c>
      <c r="R24">
        <v>51.93</v>
      </c>
      <c r="S24">
        <f t="shared" si="9"/>
        <v>1.1567573001109999E-3</v>
      </c>
      <c r="T24">
        <f t="shared" si="6"/>
        <v>1.001156757300111</v>
      </c>
      <c r="V24" s="15">
        <f t="shared" si="10"/>
        <v>0.52496643767956197</v>
      </c>
      <c r="X24" s="10">
        <v>42599</v>
      </c>
      <c r="Y24">
        <v>129400</v>
      </c>
      <c r="Z24">
        <v>43.439999</v>
      </c>
      <c r="AA24">
        <f t="shared" si="11"/>
        <v>-1.379333333333288E-3</v>
      </c>
      <c r="AB24">
        <f t="shared" si="7"/>
        <v>0.99862066666666671</v>
      </c>
      <c r="AC24" s="18"/>
      <c r="AD24" s="15">
        <f t="shared" si="12"/>
        <v>-0.39577232309963151</v>
      </c>
      <c r="AF24" s="10">
        <v>42599</v>
      </c>
      <c r="AG24">
        <v>172300</v>
      </c>
      <c r="AH24">
        <v>56.970001000000003</v>
      </c>
      <c r="AI24">
        <f t="shared" si="13"/>
        <v>-2.8006300927597705E-3</v>
      </c>
      <c r="AJ24">
        <f t="shared" si="14"/>
        <v>0.99719936990724023</v>
      </c>
      <c r="AK24" s="18"/>
      <c r="AL24" s="15">
        <f t="shared" si="15"/>
        <v>-0.64072390030039772</v>
      </c>
      <c r="AN24" s="10">
        <v>42599</v>
      </c>
      <c r="AO24">
        <v>6099900</v>
      </c>
      <c r="AP24">
        <v>37.264999000000003</v>
      </c>
      <c r="AQ24">
        <f t="shared" si="16"/>
        <v>0</v>
      </c>
      <c r="AR24">
        <f t="shared" si="8"/>
        <v>1</v>
      </c>
      <c r="AS24" s="18"/>
      <c r="AT24" s="15">
        <f t="shared" si="17"/>
        <v>0</v>
      </c>
      <c r="AV24" s="10">
        <v>42599</v>
      </c>
      <c r="AW24">
        <v>22088600</v>
      </c>
      <c r="AX24">
        <v>37.803556999999998</v>
      </c>
      <c r="AY24">
        <f t="shared" si="18"/>
        <v>-3.6459174806526828E-3</v>
      </c>
      <c r="AZ24">
        <f t="shared" si="19"/>
        <v>0.99635408251934732</v>
      </c>
      <c r="BB24" s="15">
        <f t="shared" si="20"/>
        <v>-0.73636552864074645</v>
      </c>
      <c r="BD24" s="10">
        <v>42599</v>
      </c>
      <c r="BE24">
        <v>616000</v>
      </c>
      <c r="BF24">
        <v>72.564274999999995</v>
      </c>
      <c r="BG24">
        <f t="shared" si="21"/>
        <v>3.0207446777408276E-3</v>
      </c>
      <c r="BH24">
        <f t="shared" si="22"/>
        <v>1.0030207446777408</v>
      </c>
      <c r="BJ24" s="15">
        <f t="shared" si="23"/>
        <v>2.0069006366757463</v>
      </c>
      <c r="BL24" s="10">
        <v>42599</v>
      </c>
      <c r="BM24">
        <v>300400</v>
      </c>
      <c r="BN24">
        <v>113.449997</v>
      </c>
      <c r="BO24">
        <f t="shared" si="24"/>
        <v>3.5264084815644914E-4</v>
      </c>
      <c r="BP24">
        <f t="shared" si="25"/>
        <v>1.0003526408481564</v>
      </c>
      <c r="BR24" s="15">
        <f t="shared" si="26"/>
        <v>0.13733888246295156</v>
      </c>
      <c r="BT24" s="10">
        <v>42599</v>
      </c>
      <c r="BU24">
        <v>1238000</v>
      </c>
      <c r="BV24">
        <v>49.369999</v>
      </c>
      <c r="BW24">
        <f t="shared" si="27"/>
        <v>1.2167511414165055E-3</v>
      </c>
      <c r="BX24">
        <f t="shared" si="28"/>
        <v>1.0012167511414165</v>
      </c>
      <c r="BZ24" s="15">
        <f t="shared" si="29"/>
        <v>0.55868761908099107</v>
      </c>
      <c r="CB24" s="10">
        <v>42599</v>
      </c>
      <c r="CC24">
        <v>4524200</v>
      </c>
      <c r="CD24">
        <v>117.196029</v>
      </c>
      <c r="CE24">
        <f t="shared" si="30"/>
        <v>3.0682689827259413E-3</v>
      </c>
      <c r="CF24">
        <f t="shared" si="31"/>
        <v>1.0030682689827259</v>
      </c>
      <c r="CH24" s="15">
        <f t="shared" si="32"/>
        <v>2.0593533800575394</v>
      </c>
      <c r="CJ24" s="10">
        <v>42599</v>
      </c>
      <c r="CK24">
        <v>1615900</v>
      </c>
      <c r="CL24">
        <v>89.502763000000002</v>
      </c>
      <c r="CM24">
        <f t="shared" si="33"/>
        <v>3.2420531558847721E-3</v>
      </c>
      <c r="CN24">
        <f t="shared" si="34"/>
        <v>1.0032420531558848</v>
      </c>
      <c r="CP24" s="15">
        <f t="shared" si="35"/>
        <v>2.2590485502769431</v>
      </c>
      <c r="CR24" s="10">
        <v>42599</v>
      </c>
      <c r="CS24">
        <v>32300</v>
      </c>
      <c r="CT24">
        <v>61.310001</v>
      </c>
      <c r="CU24">
        <f t="shared" si="36"/>
        <v>0</v>
      </c>
      <c r="CV24">
        <f t="shared" si="37"/>
        <v>1</v>
      </c>
      <c r="CX24" s="15">
        <f t="shared" si="38"/>
        <v>0</v>
      </c>
      <c r="CZ24" s="10">
        <v>42599</v>
      </c>
      <c r="DA24">
        <v>168800</v>
      </c>
      <c r="DB24">
        <v>56.576148000000003</v>
      </c>
      <c r="DC24">
        <f t="shared" si="39"/>
        <v>-2.8011245954221442E-3</v>
      </c>
      <c r="DD24">
        <f t="shared" si="40"/>
        <v>0.99719887540457786</v>
      </c>
      <c r="DF24" s="15">
        <f t="shared" si="41"/>
        <v>-0.64078892354477279</v>
      </c>
      <c r="DH24" s="10">
        <v>42599</v>
      </c>
      <c r="DI24">
        <v>378600</v>
      </c>
      <c r="DJ24">
        <v>43.91</v>
      </c>
      <c r="DK24">
        <f t="shared" si="42"/>
        <v>3.1985378112862062E-3</v>
      </c>
      <c r="DL24">
        <f t="shared" si="43"/>
        <v>1.0031985378112862</v>
      </c>
      <c r="DM24" s="18"/>
      <c r="DN24" s="15">
        <f t="shared" si="44"/>
        <v>2.2078572162069441</v>
      </c>
      <c r="DP24" s="10">
        <v>42599</v>
      </c>
      <c r="DQ24">
        <v>125300</v>
      </c>
      <c r="DR24">
        <v>19.492891</v>
      </c>
      <c r="DS24">
        <f t="shared" si="45"/>
        <v>3.0675730568974213E-3</v>
      </c>
      <c r="DT24">
        <f t="shared" si="46"/>
        <v>1.0030675730568974</v>
      </c>
      <c r="DV24" s="15">
        <f t="shared" si="47"/>
        <v>2.0585787396734636</v>
      </c>
      <c r="DX24" s="10">
        <v>42599</v>
      </c>
      <c r="DY24">
        <v>6373800</v>
      </c>
      <c r="DZ24">
        <v>12.98</v>
      </c>
      <c r="EA24">
        <f t="shared" si="48"/>
        <v>0</v>
      </c>
      <c r="EB24">
        <f t="shared" si="49"/>
        <v>1</v>
      </c>
      <c r="ED24" s="15">
        <f t="shared" si="50"/>
        <v>0</v>
      </c>
      <c r="EF24" s="10">
        <v>42598</v>
      </c>
      <c r="EG24">
        <v>466400</v>
      </c>
      <c r="EH24">
        <v>101.14221499999999</v>
      </c>
      <c r="EI24">
        <f t="shared" si="51"/>
        <v>3.952236199831205E-4</v>
      </c>
      <c r="EJ24">
        <f t="shared" si="52"/>
        <v>1.0003952236199831</v>
      </c>
      <c r="EL24" s="15">
        <f t="shared" si="53"/>
        <v>0.15514759303885306</v>
      </c>
      <c r="FF24" s="230">
        <f>Risk_Tolerance</f>
        <v>4.9468077296957249</v>
      </c>
    </row>
    <row r="25" spans="1:163">
      <c r="A25" s="10">
        <v>42598</v>
      </c>
      <c r="B25" s="11">
        <v>0.28000000000000003</v>
      </c>
      <c r="C25">
        <f t="shared" si="0"/>
        <v>2.8000000000000004E-3</v>
      </c>
      <c r="D25" s="12">
        <f t="shared" si="1"/>
        <v>5.8355462146497672E-5</v>
      </c>
      <c r="E25" s="13">
        <f t="shared" si="2"/>
        <v>1.0000583554621465</v>
      </c>
      <c r="H25" s="10">
        <v>42598</v>
      </c>
      <c r="I25">
        <v>201000</v>
      </c>
      <c r="J25">
        <v>84.717529999999996</v>
      </c>
      <c r="K25" s="15">
        <f t="shared" si="3"/>
        <v>-1.4117964122457582E-3</v>
      </c>
      <c r="L25">
        <f t="shared" si="4"/>
        <v>0.99858820358775424</v>
      </c>
      <c r="N25" s="15">
        <f t="shared" si="5"/>
        <v>-0.4028994692553286</v>
      </c>
      <c r="P25" s="10">
        <v>42598</v>
      </c>
      <c r="Q25">
        <v>550600</v>
      </c>
      <c r="R25">
        <v>51.869999</v>
      </c>
      <c r="S25">
        <f t="shared" si="9"/>
        <v>-5.3691848372316997E-3</v>
      </c>
      <c r="T25">
        <f t="shared" si="6"/>
        <v>0.9946308151627683</v>
      </c>
      <c r="V25" s="15">
        <f t="shared" si="10"/>
        <v>-0.8598486698302138</v>
      </c>
      <c r="X25" s="10">
        <v>42598</v>
      </c>
      <c r="Y25">
        <v>132400</v>
      </c>
      <c r="Z25">
        <v>43.5</v>
      </c>
      <c r="AA25">
        <f t="shared" si="11"/>
        <v>-8.8858284093377149E-3</v>
      </c>
      <c r="AB25">
        <f t="shared" si="7"/>
        <v>0.99111417159066229</v>
      </c>
      <c r="AC25" s="18"/>
      <c r="AD25" s="15">
        <f t="shared" si="12"/>
        <v>-0.96152794439857237</v>
      </c>
      <c r="AF25" s="10">
        <v>42598</v>
      </c>
      <c r="AG25">
        <v>246700</v>
      </c>
      <c r="AH25">
        <v>57.130001</v>
      </c>
      <c r="AI25">
        <f t="shared" si="13"/>
        <v>-7.9874804653585763E-3</v>
      </c>
      <c r="AJ25">
        <f t="shared" si="14"/>
        <v>0.99201251953464142</v>
      </c>
      <c r="AK25" s="18"/>
      <c r="AL25" s="15">
        <f t="shared" si="15"/>
        <v>-0.94644982513115927</v>
      </c>
      <c r="AN25" s="10">
        <v>42598</v>
      </c>
      <c r="AO25">
        <v>6848000</v>
      </c>
      <c r="AP25">
        <v>37.264999000000003</v>
      </c>
      <c r="AQ25">
        <f t="shared" si="16"/>
        <v>-2.3980728680697005E-3</v>
      </c>
      <c r="AR25">
        <f t="shared" si="8"/>
        <v>0.9976019271319303</v>
      </c>
      <c r="AS25" s="18"/>
      <c r="AT25" s="15">
        <f t="shared" si="17"/>
        <v>-0.58369944443464217</v>
      </c>
      <c r="AV25" s="10">
        <v>42598</v>
      </c>
      <c r="AW25">
        <v>26223200</v>
      </c>
      <c r="AX25">
        <v>37.941890000000001</v>
      </c>
      <c r="AY25">
        <f t="shared" si="18"/>
        <v>-5.1812686275051201E-3</v>
      </c>
      <c r="AZ25">
        <f t="shared" si="19"/>
        <v>0.99481873137249488</v>
      </c>
      <c r="BB25" s="15">
        <f t="shared" si="20"/>
        <v>-0.84984382352945831</v>
      </c>
      <c r="BD25" s="10">
        <v>42598</v>
      </c>
      <c r="BE25">
        <v>558500</v>
      </c>
      <c r="BF25">
        <v>72.345737</v>
      </c>
      <c r="BG25">
        <f t="shared" si="21"/>
        <v>-5.5979680069851989E-3</v>
      </c>
      <c r="BH25">
        <f t="shared" si="22"/>
        <v>0.9944020319930148</v>
      </c>
      <c r="BJ25" s="15">
        <f t="shared" si="23"/>
        <v>-0.87113614290647123</v>
      </c>
      <c r="BL25" s="10">
        <v>42598</v>
      </c>
      <c r="BM25">
        <v>457900</v>
      </c>
      <c r="BN25">
        <v>113.410004</v>
      </c>
      <c r="BO25">
        <f t="shared" si="24"/>
        <v>7.0592074991759901E-4</v>
      </c>
      <c r="BP25">
        <f t="shared" si="25"/>
        <v>1.0007059207499176</v>
      </c>
      <c r="BR25" s="15">
        <f t="shared" si="26"/>
        <v>0.29378259555708763</v>
      </c>
      <c r="BT25" s="10">
        <v>42598</v>
      </c>
      <c r="BU25">
        <v>216600</v>
      </c>
      <c r="BV25">
        <v>49.310001</v>
      </c>
      <c r="BW25">
        <f t="shared" si="27"/>
        <v>-1.215272457267047E-3</v>
      </c>
      <c r="BX25">
        <f t="shared" si="28"/>
        <v>0.99878472754273295</v>
      </c>
      <c r="BZ25" s="15">
        <f t="shared" si="29"/>
        <v>-0.35843462939059434</v>
      </c>
      <c r="CB25" s="10">
        <v>42598</v>
      </c>
      <c r="CC25">
        <v>3161200</v>
      </c>
      <c r="CD25">
        <v>116.83754</v>
      </c>
      <c r="CE25">
        <f t="shared" si="30"/>
        <v>-2.6351337485567283E-3</v>
      </c>
      <c r="CF25">
        <f t="shared" si="31"/>
        <v>0.99736486625144327</v>
      </c>
      <c r="CH25" s="15">
        <f t="shared" si="32"/>
        <v>-0.61828969277080725</v>
      </c>
      <c r="CJ25" s="10">
        <v>42598</v>
      </c>
      <c r="CK25">
        <v>643600</v>
      </c>
      <c r="CL25">
        <v>89.213527999999997</v>
      </c>
      <c r="CM25">
        <f t="shared" si="33"/>
        <v>-6.7037904638422852E-4</v>
      </c>
      <c r="CN25">
        <f t="shared" si="34"/>
        <v>0.99932962095361577</v>
      </c>
      <c r="CP25" s="15">
        <f t="shared" si="35"/>
        <v>-0.21711573652908156</v>
      </c>
      <c r="CR25" s="10">
        <v>42598</v>
      </c>
      <c r="CS25">
        <v>214900</v>
      </c>
      <c r="CT25">
        <v>61.310001</v>
      </c>
      <c r="CU25">
        <f t="shared" si="36"/>
        <v>-6.5194786151423489E-4</v>
      </c>
      <c r="CV25">
        <f t="shared" si="37"/>
        <v>0.99934805213848577</v>
      </c>
      <c r="CX25" s="15">
        <f t="shared" si="38"/>
        <v>-0.21182771107567555</v>
      </c>
      <c r="CZ25" s="10">
        <v>42598</v>
      </c>
      <c r="DA25">
        <v>292000</v>
      </c>
      <c r="DB25">
        <v>56.73507</v>
      </c>
      <c r="DC25">
        <f t="shared" si="39"/>
        <v>-6.2630485286335746E-3</v>
      </c>
      <c r="DD25">
        <f t="shared" si="40"/>
        <v>0.99373695147136643</v>
      </c>
      <c r="DF25" s="15">
        <f t="shared" si="41"/>
        <v>-0.89905721911300618</v>
      </c>
      <c r="DH25" s="10">
        <v>42598</v>
      </c>
      <c r="DI25">
        <v>401700</v>
      </c>
      <c r="DJ25">
        <v>43.77</v>
      </c>
      <c r="DK25">
        <f t="shared" si="42"/>
        <v>-1.1963860315211239E-2</v>
      </c>
      <c r="DL25">
        <f t="shared" si="43"/>
        <v>0.98803613968478876</v>
      </c>
      <c r="DM25" s="18"/>
      <c r="DN25" s="15">
        <f t="shared" si="44"/>
        <v>-0.98763816277681893</v>
      </c>
      <c r="DP25" s="10">
        <v>42598</v>
      </c>
      <c r="DQ25">
        <v>128500</v>
      </c>
      <c r="DR25">
        <v>19.433278000000001</v>
      </c>
      <c r="DS25">
        <f t="shared" si="45"/>
        <v>1.536065218839866E-3</v>
      </c>
      <c r="DT25">
        <f t="shared" si="46"/>
        <v>1.0015360652188399</v>
      </c>
      <c r="DV25" s="15">
        <f t="shared" si="47"/>
        <v>0.7510815703819802</v>
      </c>
      <c r="DX25" s="10">
        <v>42598</v>
      </c>
      <c r="DY25">
        <v>9033300</v>
      </c>
      <c r="DZ25">
        <v>12.98</v>
      </c>
      <c r="EA25">
        <f t="shared" si="48"/>
        <v>5.422153369481153E-3</v>
      </c>
      <c r="EB25">
        <f t="shared" si="49"/>
        <v>1.0054221533694812</v>
      </c>
      <c r="ED25" s="15">
        <f t="shared" si="50"/>
        <v>6.1975438965650707</v>
      </c>
      <c r="EF25" s="10">
        <v>42597</v>
      </c>
      <c r="EG25">
        <v>158700</v>
      </c>
      <c r="EH25">
        <v>101.10225699999999</v>
      </c>
      <c r="EI25">
        <f t="shared" si="51"/>
        <v>-4.9381028334860577E-4</v>
      </c>
      <c r="EJ25">
        <f t="shared" si="52"/>
        <v>0.99950618971665139</v>
      </c>
      <c r="EL25" s="15">
        <f t="shared" si="53"/>
        <v>-0.16496803251162906</v>
      </c>
      <c r="FF25" s="231"/>
    </row>
    <row r="26" spans="1:163">
      <c r="A26" s="10">
        <v>42597</v>
      </c>
      <c r="B26" s="11">
        <v>0.22</v>
      </c>
      <c r="C26">
        <f t="shared" si="0"/>
        <v>2.2000000000000001E-3</v>
      </c>
      <c r="D26" s="12">
        <f t="shared" si="1"/>
        <v>4.5846993064646568E-5</v>
      </c>
      <c r="E26" s="13">
        <f t="shared" si="2"/>
        <v>1.0000458469930646</v>
      </c>
      <c r="H26" s="10">
        <v>42597</v>
      </c>
      <c r="I26">
        <v>40800</v>
      </c>
      <c r="J26">
        <v>84.837303000000006</v>
      </c>
      <c r="K26" s="15">
        <f t="shared" si="3"/>
        <v>-9.3240471053130936E-3</v>
      </c>
      <c r="L26">
        <f t="shared" si="4"/>
        <v>0.99067595289468691</v>
      </c>
      <c r="N26" s="15">
        <f t="shared" si="5"/>
        <v>-0.96726278161107826</v>
      </c>
      <c r="P26" s="10">
        <v>42597</v>
      </c>
      <c r="Q26">
        <v>477800</v>
      </c>
      <c r="R26">
        <v>52.150002000000001</v>
      </c>
      <c r="S26">
        <f t="shared" si="9"/>
        <v>3.4635558309878967E-3</v>
      </c>
      <c r="T26">
        <f t="shared" si="6"/>
        <v>1.0034635558309879</v>
      </c>
      <c r="V26" s="15">
        <f t="shared" si="10"/>
        <v>2.5325274648362237</v>
      </c>
      <c r="X26" s="10">
        <v>42597</v>
      </c>
      <c r="Y26">
        <v>182600</v>
      </c>
      <c r="Z26">
        <v>43.889999000000003</v>
      </c>
      <c r="AA26">
        <f t="shared" si="11"/>
        <v>5.7286894071653105E-3</v>
      </c>
      <c r="AB26">
        <f t="shared" si="7"/>
        <v>1.0057286894071653</v>
      </c>
      <c r="AC26" s="18"/>
      <c r="AD26" s="15">
        <f t="shared" si="12"/>
        <v>7.0446328793981969</v>
      </c>
      <c r="AF26" s="10">
        <v>42597</v>
      </c>
      <c r="AG26">
        <v>237800</v>
      </c>
      <c r="AH26">
        <v>57.59</v>
      </c>
      <c r="AI26">
        <f t="shared" si="13"/>
        <v>8.9347929595378073E-3</v>
      </c>
      <c r="AJ26">
        <f t="shared" si="14"/>
        <v>1.0089347929595378</v>
      </c>
      <c r="AK26" s="18"/>
      <c r="AL26" s="15">
        <f t="shared" si="15"/>
        <v>24.705797832729072</v>
      </c>
      <c r="AN26" s="10">
        <v>42597</v>
      </c>
      <c r="AO26">
        <v>6785800</v>
      </c>
      <c r="AP26">
        <v>37.354577999999997</v>
      </c>
      <c r="AQ26">
        <f t="shared" si="16"/>
        <v>4.2815056924085937E-3</v>
      </c>
      <c r="AR26">
        <f t="shared" si="8"/>
        <v>1.0042815056924086</v>
      </c>
      <c r="AS26" s="18"/>
      <c r="AT26" s="15">
        <f t="shared" si="17"/>
        <v>3.7560316598838801</v>
      </c>
      <c r="AV26" s="10">
        <v>42597</v>
      </c>
      <c r="AW26">
        <v>9350500</v>
      </c>
      <c r="AX26">
        <v>38.139501000000003</v>
      </c>
      <c r="AY26">
        <f t="shared" si="18"/>
        <v>1.1000486606679294E-2</v>
      </c>
      <c r="AZ26">
        <f t="shared" si="19"/>
        <v>1.0110004866066793</v>
      </c>
      <c r="BB26" s="15">
        <f t="shared" si="20"/>
        <v>53.231059234288928</v>
      </c>
      <c r="BD26" s="10">
        <v>42597</v>
      </c>
      <c r="BE26">
        <v>538000</v>
      </c>
      <c r="BF26">
        <v>72.753005999999999</v>
      </c>
      <c r="BG26">
        <f t="shared" si="21"/>
        <v>1.6410677292169051E-3</v>
      </c>
      <c r="BH26">
        <f t="shared" si="22"/>
        <v>1.0016410677292169</v>
      </c>
      <c r="BJ26" s="15">
        <f t="shared" si="23"/>
        <v>0.8193854275019441</v>
      </c>
      <c r="BL26" s="10">
        <v>42597</v>
      </c>
      <c r="BM26">
        <v>343300</v>
      </c>
      <c r="BN26">
        <v>113.33000199999999</v>
      </c>
      <c r="BO26">
        <f t="shared" si="24"/>
        <v>-1.1457518169024627E-3</v>
      </c>
      <c r="BP26">
        <f t="shared" si="25"/>
        <v>0.99885424818309754</v>
      </c>
      <c r="BR26" s="15">
        <f t="shared" si="26"/>
        <v>-0.34192684280675623</v>
      </c>
      <c r="BT26" s="10">
        <v>42597</v>
      </c>
      <c r="BU26">
        <v>459500</v>
      </c>
      <c r="BV26">
        <v>49.369999</v>
      </c>
      <c r="BW26">
        <f t="shared" si="27"/>
        <v>0</v>
      </c>
      <c r="BX26">
        <f t="shared" si="28"/>
        <v>1</v>
      </c>
      <c r="BZ26" s="15">
        <f t="shared" si="29"/>
        <v>0</v>
      </c>
      <c r="CB26" s="10">
        <v>42597</v>
      </c>
      <c r="CC26">
        <v>866400</v>
      </c>
      <c r="CD26">
        <v>117.146236</v>
      </c>
      <c r="CE26">
        <f t="shared" si="30"/>
        <v>1.1914860623856161E-3</v>
      </c>
      <c r="CF26">
        <f t="shared" si="31"/>
        <v>1.0011914860623856</v>
      </c>
      <c r="CH26" s="15">
        <f t="shared" si="32"/>
        <v>0.54439698664932057</v>
      </c>
      <c r="CJ26" s="10">
        <v>42597</v>
      </c>
      <c r="CK26">
        <v>589400</v>
      </c>
      <c r="CL26">
        <v>89.273375000000001</v>
      </c>
      <c r="CM26">
        <f t="shared" si="33"/>
        <v>-2.4518063432011905E-3</v>
      </c>
      <c r="CN26">
        <f t="shared" si="34"/>
        <v>0.99754819365679881</v>
      </c>
      <c r="CP26" s="15">
        <f t="shared" si="35"/>
        <v>-0.59180414538854609</v>
      </c>
      <c r="CR26" s="10">
        <v>42597</v>
      </c>
      <c r="CS26">
        <v>11200</v>
      </c>
      <c r="CT26">
        <v>61.349997999999999</v>
      </c>
      <c r="CU26">
        <f t="shared" si="36"/>
        <v>-1.1396939478897083E-3</v>
      </c>
      <c r="CV26">
        <f t="shared" si="37"/>
        <v>0.99886030605211029</v>
      </c>
      <c r="CX26" s="15">
        <f t="shared" si="38"/>
        <v>-0.34046848443755529</v>
      </c>
      <c r="CZ26" s="10">
        <v>42597</v>
      </c>
      <c r="DA26">
        <v>212900</v>
      </c>
      <c r="DB26">
        <v>57.092644</v>
      </c>
      <c r="DC26">
        <f t="shared" si="39"/>
        <v>7.8905934497099928E-3</v>
      </c>
      <c r="DD26">
        <f t="shared" si="40"/>
        <v>1.00789059344971</v>
      </c>
      <c r="DF26" s="15">
        <f t="shared" si="41"/>
        <v>16.615220204164704</v>
      </c>
      <c r="DH26" s="10">
        <v>42597</v>
      </c>
      <c r="DI26">
        <v>626000</v>
      </c>
      <c r="DJ26">
        <v>44.299999</v>
      </c>
      <c r="DK26">
        <f t="shared" si="42"/>
        <v>2.2573943947312713E-4</v>
      </c>
      <c r="DL26">
        <f t="shared" si="43"/>
        <v>1.0002257394394731</v>
      </c>
      <c r="DM26" s="18"/>
      <c r="DN26" s="15">
        <f t="shared" si="44"/>
        <v>8.5874438950589438E-2</v>
      </c>
      <c r="DP26" s="10">
        <v>42597</v>
      </c>
      <c r="DQ26">
        <v>160300</v>
      </c>
      <c r="DR26">
        <v>19.403473000000002</v>
      </c>
      <c r="DS26">
        <f t="shared" si="45"/>
        <v>9.3023333233983596E-3</v>
      </c>
      <c r="DT26">
        <f t="shared" si="46"/>
        <v>1.0093023333233984</v>
      </c>
      <c r="DV26" s="15">
        <f t="shared" si="47"/>
        <v>28.360686201455657</v>
      </c>
      <c r="DX26" s="10">
        <v>42597</v>
      </c>
      <c r="DY26">
        <v>3932700</v>
      </c>
      <c r="DZ26">
        <v>12.91</v>
      </c>
      <c r="EA26">
        <f t="shared" si="48"/>
        <v>3.8880248833592645E-3</v>
      </c>
      <c r="EB26">
        <f t="shared" si="49"/>
        <v>1.0038880248833593</v>
      </c>
      <c r="ED26" s="15">
        <f t="shared" si="50"/>
        <v>3.122160453807636</v>
      </c>
      <c r="EF26" s="10">
        <v>42594</v>
      </c>
      <c r="EG26">
        <v>296300</v>
      </c>
      <c r="EH26">
        <v>101.152207</v>
      </c>
      <c r="EI26">
        <f t="shared" si="51"/>
        <v>2.9634430566405356E-4</v>
      </c>
      <c r="EJ26">
        <f t="shared" si="52"/>
        <v>1.0002963443056641</v>
      </c>
      <c r="EL26" s="15">
        <f t="shared" si="53"/>
        <v>0.11421447242449112</v>
      </c>
    </row>
    <row r="27" spans="1:163">
      <c r="A27" s="10">
        <v>42594</v>
      </c>
      <c r="B27" s="11">
        <v>0.21</v>
      </c>
      <c r="C27">
        <f t="shared" si="0"/>
        <v>2.0999999999999999E-3</v>
      </c>
      <c r="D27" s="12">
        <f t="shared" si="1"/>
        <v>4.3762445943951178E-5</v>
      </c>
      <c r="E27" s="13">
        <f t="shared" si="2"/>
        <v>1.000043762445944</v>
      </c>
      <c r="H27" s="10">
        <v>42594</v>
      </c>
      <c r="I27">
        <v>75400</v>
      </c>
      <c r="J27">
        <v>85.635774999999995</v>
      </c>
      <c r="K27" s="15">
        <f t="shared" si="3"/>
        <v>6.6877860529150901E-3</v>
      </c>
      <c r="L27">
        <f t="shared" si="4"/>
        <v>1.0066877860529151</v>
      </c>
      <c r="N27" s="15">
        <f t="shared" si="5"/>
        <v>10.392047654299917</v>
      </c>
      <c r="P27" s="10">
        <v>42594</v>
      </c>
      <c r="Q27">
        <v>594200</v>
      </c>
      <c r="R27">
        <v>51.970001000000003</v>
      </c>
      <c r="S27">
        <f t="shared" si="9"/>
        <v>-9.6114955786230638E-4</v>
      </c>
      <c r="T27">
        <f t="shared" si="6"/>
        <v>0.99903885044213769</v>
      </c>
      <c r="V27" s="15">
        <f t="shared" si="10"/>
        <v>-0.29600800369520286</v>
      </c>
      <c r="X27" s="10">
        <v>42594</v>
      </c>
      <c r="Y27">
        <v>148300</v>
      </c>
      <c r="Z27">
        <v>43.639999000000003</v>
      </c>
      <c r="AA27">
        <f t="shared" si="11"/>
        <v>-1.3730434468410824E-3</v>
      </c>
      <c r="AB27">
        <f t="shared" si="7"/>
        <v>0.99862695655315892</v>
      </c>
      <c r="AC27" s="18"/>
      <c r="AD27" s="15">
        <f t="shared" si="12"/>
        <v>-0.39438162237513463</v>
      </c>
      <c r="AF27" s="10">
        <v>42594</v>
      </c>
      <c r="AG27">
        <v>193800</v>
      </c>
      <c r="AH27">
        <v>57.080002</v>
      </c>
      <c r="AI27">
        <f t="shared" si="13"/>
        <v>0</v>
      </c>
      <c r="AJ27">
        <f t="shared" si="14"/>
        <v>1</v>
      </c>
      <c r="AK27" s="18"/>
      <c r="AL27" s="15">
        <f t="shared" si="15"/>
        <v>0</v>
      </c>
      <c r="AN27" s="10">
        <v>42594</v>
      </c>
      <c r="AO27">
        <v>3882600</v>
      </c>
      <c r="AP27">
        <v>37.195326000000001</v>
      </c>
      <c r="AQ27">
        <f t="shared" si="16"/>
        <v>-2.6688663620436648E-3</v>
      </c>
      <c r="AR27">
        <f t="shared" si="8"/>
        <v>0.99733113363795634</v>
      </c>
      <c r="AS27" s="18"/>
      <c r="AT27" s="15">
        <f t="shared" si="17"/>
        <v>-0.62297299370224191</v>
      </c>
      <c r="AV27" s="10">
        <v>42594</v>
      </c>
      <c r="AW27">
        <v>10770300</v>
      </c>
      <c r="AX27">
        <v>37.724513000000002</v>
      </c>
      <c r="AY27">
        <f t="shared" si="18"/>
        <v>-3.9134231825146415E-3</v>
      </c>
      <c r="AZ27">
        <f t="shared" si="19"/>
        <v>0.99608657681748536</v>
      </c>
      <c r="BB27" s="15">
        <f t="shared" si="20"/>
        <v>-0.76097849231684722</v>
      </c>
      <c r="BD27" s="10">
        <v>42594</v>
      </c>
      <c r="BE27">
        <v>517600</v>
      </c>
      <c r="BF27">
        <v>72.633808999999999</v>
      </c>
      <c r="BG27">
        <f t="shared" si="21"/>
        <v>-1.5021223050253329E-3</v>
      </c>
      <c r="BH27">
        <f t="shared" si="22"/>
        <v>0.99849787769497467</v>
      </c>
      <c r="BJ27" s="15">
        <f t="shared" si="23"/>
        <v>-0.42229206567442246</v>
      </c>
      <c r="BL27" s="10">
        <v>42594</v>
      </c>
      <c r="BM27">
        <v>335100</v>
      </c>
      <c r="BN27">
        <v>113.459999</v>
      </c>
      <c r="BO27">
        <f t="shared" si="24"/>
        <v>2.0312284192025576E-3</v>
      </c>
      <c r="BP27">
        <f t="shared" si="25"/>
        <v>1.0020312284192026</v>
      </c>
      <c r="BR27" s="15">
        <f t="shared" si="26"/>
        <v>1.0972907995300827</v>
      </c>
      <c r="BT27" s="10">
        <v>42594</v>
      </c>
      <c r="BU27">
        <v>86700</v>
      </c>
      <c r="BV27">
        <v>49.369999</v>
      </c>
      <c r="BW27">
        <f t="shared" si="27"/>
        <v>6.0800567490870705E-4</v>
      </c>
      <c r="BX27">
        <f t="shared" si="28"/>
        <v>1.0006080056749087</v>
      </c>
      <c r="BZ27" s="15">
        <f t="shared" si="29"/>
        <v>0.24838989089896857</v>
      </c>
      <c r="CB27" s="10">
        <v>42594</v>
      </c>
      <c r="CC27">
        <v>2981200</v>
      </c>
      <c r="CD27">
        <v>117.00682399999999</v>
      </c>
      <c r="CE27">
        <f t="shared" si="30"/>
        <v>4.2735010090171333E-3</v>
      </c>
      <c r="CF27">
        <f t="shared" si="31"/>
        <v>1.0042735010090171</v>
      </c>
      <c r="CH27" s="15">
        <f t="shared" si="32"/>
        <v>3.7422152108149387</v>
      </c>
      <c r="CJ27" s="10">
        <v>42594</v>
      </c>
      <c r="CK27">
        <v>1124100</v>
      </c>
      <c r="CL27">
        <v>89.492794000000004</v>
      </c>
      <c r="CM27">
        <f t="shared" si="33"/>
        <v>3.2424042269165732E-3</v>
      </c>
      <c r="CN27">
        <f t="shared" si="34"/>
        <v>1.0032424042269166</v>
      </c>
      <c r="CP27" s="15">
        <f t="shared" si="35"/>
        <v>2.2594648447277188</v>
      </c>
      <c r="CR27" s="10">
        <v>42594</v>
      </c>
      <c r="CS27">
        <v>54300</v>
      </c>
      <c r="CT27">
        <v>61.419998</v>
      </c>
      <c r="CU27">
        <f t="shared" si="36"/>
        <v>2.1210148128403272E-3</v>
      </c>
      <c r="CV27">
        <f t="shared" si="37"/>
        <v>1.0021210148128403</v>
      </c>
      <c r="CX27" s="15">
        <f t="shared" si="38"/>
        <v>1.1670148001402225</v>
      </c>
      <c r="CZ27" s="10">
        <v>42594</v>
      </c>
      <c r="DA27">
        <v>120200</v>
      </c>
      <c r="DB27">
        <v>56.645676000000002</v>
      </c>
      <c r="DC27">
        <f t="shared" si="39"/>
        <v>-3.1463033799369322E-3</v>
      </c>
      <c r="DD27">
        <f t="shared" si="40"/>
        <v>0.99685369662006307</v>
      </c>
      <c r="DF27" s="15">
        <f t="shared" si="41"/>
        <v>-0.68343007844806003</v>
      </c>
      <c r="DH27" s="10">
        <v>42594</v>
      </c>
      <c r="DI27">
        <v>274300</v>
      </c>
      <c r="DJ27">
        <v>44.290000999999997</v>
      </c>
      <c r="DK27">
        <f t="shared" si="42"/>
        <v>4.3084582452814768E-3</v>
      </c>
      <c r="DL27">
        <f t="shared" si="43"/>
        <v>1.0043084582452815</v>
      </c>
      <c r="DM27" s="18"/>
      <c r="DN27" s="15">
        <f t="shared" si="44"/>
        <v>3.8028488173176402</v>
      </c>
      <c r="DP27" s="10">
        <v>42594</v>
      </c>
      <c r="DQ27">
        <v>77300</v>
      </c>
      <c r="DR27">
        <v>19.224639</v>
      </c>
      <c r="DS27">
        <f t="shared" si="45"/>
        <v>5.1947978610726864E-3</v>
      </c>
      <c r="DT27">
        <f t="shared" si="46"/>
        <v>1.0051947978610727</v>
      </c>
      <c r="DV27" s="15">
        <f t="shared" si="47"/>
        <v>5.6272721416483158</v>
      </c>
      <c r="DX27" s="10">
        <v>42594</v>
      </c>
      <c r="DY27">
        <v>7171400</v>
      </c>
      <c r="DZ27">
        <v>12.86</v>
      </c>
      <c r="EA27">
        <f t="shared" si="48"/>
        <v>-3.1007751937984773E-3</v>
      </c>
      <c r="EB27">
        <f t="shared" si="49"/>
        <v>0.99689922480620152</v>
      </c>
      <c r="ED27" s="15">
        <f t="shared" si="50"/>
        <v>-0.67810867285047938</v>
      </c>
      <c r="EF27" s="10">
        <v>42593</v>
      </c>
      <c r="EG27">
        <v>331700</v>
      </c>
      <c r="EH27">
        <v>101.12224000000001</v>
      </c>
      <c r="EI27">
        <f t="shared" si="51"/>
        <v>1.9765137389571308E-4</v>
      </c>
      <c r="EJ27">
        <f t="shared" si="52"/>
        <v>1.0001976513738957</v>
      </c>
      <c r="EL27" s="15">
        <f t="shared" si="53"/>
        <v>7.4801101772718148E-2</v>
      </c>
    </row>
    <row r="28" spans="1:163">
      <c r="A28" s="10">
        <v>42593</v>
      </c>
      <c r="B28" s="11">
        <v>0.21</v>
      </c>
      <c r="C28">
        <f t="shared" si="0"/>
        <v>2.0999999999999999E-3</v>
      </c>
      <c r="D28" s="12">
        <f t="shared" si="1"/>
        <v>4.3762445943951178E-5</v>
      </c>
      <c r="E28" s="13">
        <f t="shared" si="2"/>
        <v>1.000043762445944</v>
      </c>
      <c r="H28" s="10">
        <v>42593</v>
      </c>
      <c r="I28">
        <v>106000</v>
      </c>
      <c r="J28">
        <v>85.066866000000005</v>
      </c>
      <c r="K28" s="15">
        <f t="shared" si="3"/>
        <v>-7.2218373400435576E-3</v>
      </c>
      <c r="L28">
        <f t="shared" si="4"/>
        <v>0.99277816265995644</v>
      </c>
      <c r="N28" s="15">
        <f t="shared" si="5"/>
        <v>-0.92903262258941965</v>
      </c>
      <c r="P28" s="10">
        <v>42593</v>
      </c>
      <c r="Q28">
        <v>389000</v>
      </c>
      <c r="R28">
        <v>52.02</v>
      </c>
      <c r="S28">
        <f t="shared" si="9"/>
        <v>4.8290515742708262E-3</v>
      </c>
      <c r="T28">
        <f t="shared" si="6"/>
        <v>1.0048290515742708</v>
      </c>
      <c r="V28" s="15">
        <f t="shared" si="10"/>
        <v>4.8029222329826755</v>
      </c>
      <c r="X28" s="10">
        <v>42593</v>
      </c>
      <c r="Y28">
        <v>119900</v>
      </c>
      <c r="Z28">
        <v>43.700001</v>
      </c>
      <c r="AA28">
        <f t="shared" si="11"/>
        <v>4.1360523897058243E-3</v>
      </c>
      <c r="AB28">
        <f t="shared" si="7"/>
        <v>1.0041360523897058</v>
      </c>
      <c r="AC28" s="18"/>
      <c r="AD28" s="15">
        <f t="shared" si="12"/>
        <v>3.5111210368704597</v>
      </c>
      <c r="AF28" s="10">
        <v>42593</v>
      </c>
      <c r="AG28">
        <v>158900</v>
      </c>
      <c r="AH28">
        <v>57.080002</v>
      </c>
      <c r="AI28">
        <f t="shared" si="13"/>
        <v>3.516191921304701E-3</v>
      </c>
      <c r="AJ28">
        <f t="shared" si="14"/>
        <v>1.0035161919213047</v>
      </c>
      <c r="AK28" s="18"/>
      <c r="AL28" s="15">
        <f t="shared" si="15"/>
        <v>2.6008105342829051</v>
      </c>
      <c r="AN28" s="10">
        <v>42593</v>
      </c>
      <c r="AO28">
        <v>3871100</v>
      </c>
      <c r="AP28">
        <v>37.294860999999997</v>
      </c>
      <c r="AQ28">
        <f t="shared" si="16"/>
        <v>7.5289805127578546E-3</v>
      </c>
      <c r="AR28">
        <f t="shared" si="8"/>
        <v>1.0075289805127579</v>
      </c>
      <c r="AS28" s="18"/>
      <c r="AT28" s="15">
        <f t="shared" si="17"/>
        <v>14.452710250532244</v>
      </c>
      <c r="AV28" s="10">
        <v>42593</v>
      </c>
      <c r="AW28">
        <v>15284900</v>
      </c>
      <c r="AX28">
        <v>37.872725000000003</v>
      </c>
      <c r="AY28">
        <f t="shared" si="18"/>
        <v>1.1612621538367618E-2</v>
      </c>
      <c r="AZ28">
        <f t="shared" si="19"/>
        <v>1.0116126215383676</v>
      </c>
      <c r="BB28" s="15">
        <f t="shared" si="20"/>
        <v>66.639022896678895</v>
      </c>
      <c r="BD28" s="10">
        <v>42593</v>
      </c>
      <c r="BE28">
        <v>567800</v>
      </c>
      <c r="BF28">
        <v>72.743077999999997</v>
      </c>
      <c r="BG28">
        <f t="shared" si="21"/>
        <v>5.2162629757785961E-3</v>
      </c>
      <c r="BH28">
        <f t="shared" si="22"/>
        <v>1.0052162629757786</v>
      </c>
      <c r="BJ28" s="15">
        <f t="shared" si="23"/>
        <v>5.6791282117228263</v>
      </c>
      <c r="BL28" s="10">
        <v>42593</v>
      </c>
      <c r="BM28">
        <v>726100</v>
      </c>
      <c r="BN28">
        <v>113.230003</v>
      </c>
      <c r="BO28">
        <f t="shared" si="24"/>
        <v>-7.0598359731677274E-4</v>
      </c>
      <c r="BP28">
        <f t="shared" si="25"/>
        <v>0.99929401640268323</v>
      </c>
      <c r="BR28" s="15">
        <f t="shared" si="26"/>
        <v>-0.22723092692503111</v>
      </c>
      <c r="BT28" s="10">
        <v>42593</v>
      </c>
      <c r="BU28">
        <v>218100</v>
      </c>
      <c r="BV28">
        <v>49.34</v>
      </c>
      <c r="BW28">
        <f t="shared" si="27"/>
        <v>-1.0123304517580811E-3</v>
      </c>
      <c r="BX28">
        <f t="shared" si="28"/>
        <v>0.99898766954824192</v>
      </c>
      <c r="BZ28" s="15">
        <f t="shared" si="29"/>
        <v>-0.3090499674149243</v>
      </c>
      <c r="CB28" s="10">
        <v>42593</v>
      </c>
      <c r="CC28">
        <v>2082500</v>
      </c>
      <c r="CD28">
        <v>116.508923</v>
      </c>
      <c r="CE28">
        <f t="shared" si="30"/>
        <v>-1.536102614962731E-3</v>
      </c>
      <c r="CF28">
        <f t="shared" si="31"/>
        <v>0.99846389738503727</v>
      </c>
      <c r="CH28" s="15">
        <f t="shared" si="32"/>
        <v>-0.42942378485851374</v>
      </c>
      <c r="CJ28" s="10">
        <v>42593</v>
      </c>
      <c r="CK28">
        <v>753400</v>
      </c>
      <c r="CL28">
        <v>89.203559999999996</v>
      </c>
      <c r="CM28">
        <f t="shared" si="33"/>
        <v>-3.7869994879983215E-3</v>
      </c>
      <c r="CN28">
        <f t="shared" si="34"/>
        <v>0.99621300051200168</v>
      </c>
      <c r="CP28" s="15">
        <f t="shared" si="35"/>
        <v>-0.74964584382499821</v>
      </c>
      <c r="CR28" s="10">
        <v>42593</v>
      </c>
      <c r="CS28">
        <v>23500</v>
      </c>
      <c r="CT28">
        <v>61.290000999999997</v>
      </c>
      <c r="CU28">
        <f t="shared" si="36"/>
        <v>-2.7659941875366467E-3</v>
      </c>
      <c r="CV28">
        <f t="shared" si="37"/>
        <v>0.99723400581246335</v>
      </c>
      <c r="CX28" s="15">
        <f t="shared" si="38"/>
        <v>-0.63614022373195933</v>
      </c>
      <c r="CZ28" s="10">
        <v>42593</v>
      </c>
      <c r="DA28">
        <v>118000</v>
      </c>
      <c r="DB28">
        <v>56.824463000000002</v>
      </c>
      <c r="DC28">
        <f t="shared" si="39"/>
        <v>3.6841960892279868E-3</v>
      </c>
      <c r="DD28">
        <f t="shared" si="40"/>
        <v>1.003684196089228</v>
      </c>
      <c r="DF28" s="15">
        <f t="shared" si="41"/>
        <v>2.8276862660109545</v>
      </c>
      <c r="DH28" s="10">
        <v>42593</v>
      </c>
      <c r="DI28">
        <v>531600</v>
      </c>
      <c r="DJ28">
        <v>44.099997999999999</v>
      </c>
      <c r="DK28">
        <f t="shared" si="42"/>
        <v>-1.2539229735781365E-2</v>
      </c>
      <c r="DL28">
        <f t="shared" si="43"/>
        <v>0.98746077026421863</v>
      </c>
      <c r="DM28" s="18"/>
      <c r="DN28" s="15">
        <f t="shared" si="44"/>
        <v>-0.99000585540916386</v>
      </c>
      <c r="DP28" s="10">
        <v>42593</v>
      </c>
      <c r="DQ28">
        <v>199100</v>
      </c>
      <c r="DR28">
        <v>19.125287</v>
      </c>
      <c r="DS28">
        <f t="shared" si="45"/>
        <v>1.4760201834765008E-2</v>
      </c>
      <c r="DT28">
        <f t="shared" si="46"/>
        <v>1.014760201834765</v>
      </c>
      <c r="DV28" s="15">
        <f t="shared" si="47"/>
        <v>209.20863434945352</v>
      </c>
      <c r="DX28" s="10">
        <v>42593</v>
      </c>
      <c r="DY28">
        <v>8168400</v>
      </c>
      <c r="DZ28">
        <v>12.9</v>
      </c>
      <c r="EA28">
        <f t="shared" si="48"/>
        <v>-6.9284064665127154E-3</v>
      </c>
      <c r="EB28">
        <f t="shared" si="49"/>
        <v>0.99307159353348728</v>
      </c>
      <c r="ED28" s="15">
        <f t="shared" si="50"/>
        <v>-0.92094959167448531</v>
      </c>
      <c r="EF28" s="10">
        <v>42592</v>
      </c>
      <c r="EG28">
        <v>529400</v>
      </c>
      <c r="EH28">
        <v>101.10225699999999</v>
      </c>
      <c r="EI28">
        <f t="shared" si="51"/>
        <v>0</v>
      </c>
      <c r="EJ28">
        <f t="shared" si="52"/>
        <v>1</v>
      </c>
      <c r="EL28" s="15">
        <f t="shared" si="53"/>
        <v>0</v>
      </c>
    </row>
    <row r="29" spans="1:163">
      <c r="A29" s="10">
        <v>42592</v>
      </c>
      <c r="B29" s="11">
        <v>0.21</v>
      </c>
      <c r="C29">
        <f t="shared" si="0"/>
        <v>2.0999999999999999E-3</v>
      </c>
      <c r="D29" s="12">
        <f t="shared" si="1"/>
        <v>4.3762445943951178E-5</v>
      </c>
      <c r="E29" s="13">
        <f t="shared" si="2"/>
        <v>1.000043762445944</v>
      </c>
      <c r="H29" s="10">
        <v>42592</v>
      </c>
      <c r="I29">
        <v>220100</v>
      </c>
      <c r="J29">
        <v>85.685674000000006</v>
      </c>
      <c r="K29" s="15">
        <f t="shared" si="3"/>
        <v>3.8587659559394805E-3</v>
      </c>
      <c r="L29">
        <f t="shared" si="4"/>
        <v>1.0038587659559395</v>
      </c>
      <c r="N29" s="15">
        <f t="shared" si="5"/>
        <v>3.0785400999960446</v>
      </c>
      <c r="P29" s="10">
        <v>42592</v>
      </c>
      <c r="Q29">
        <v>551600</v>
      </c>
      <c r="R29">
        <v>51.77</v>
      </c>
      <c r="S29">
        <f t="shared" si="9"/>
        <v>-2.3125650860005287E-3</v>
      </c>
      <c r="T29">
        <f t="shared" si="6"/>
        <v>0.99768743491399947</v>
      </c>
      <c r="V29" s="15">
        <f t="shared" si="10"/>
        <v>-0.57047003203623659</v>
      </c>
      <c r="X29" s="10">
        <v>42592</v>
      </c>
      <c r="Y29">
        <v>142000</v>
      </c>
      <c r="Z29">
        <v>43.52</v>
      </c>
      <c r="AA29">
        <f t="shared" si="11"/>
        <v>-3.2065964269352154E-3</v>
      </c>
      <c r="AB29">
        <f t="shared" si="7"/>
        <v>0.99679340357306478</v>
      </c>
      <c r="AC29" s="18"/>
      <c r="AD29" s="15">
        <f t="shared" si="12"/>
        <v>-0.69034243762056868</v>
      </c>
      <c r="AF29" s="10">
        <v>42592</v>
      </c>
      <c r="AG29">
        <v>266100</v>
      </c>
      <c r="AH29">
        <v>56.880001</v>
      </c>
      <c r="AI29">
        <f t="shared" si="13"/>
        <v>-5.2465722280518046E-3</v>
      </c>
      <c r="AJ29">
        <f t="shared" si="14"/>
        <v>0.9947534277719482</v>
      </c>
      <c r="AK29" s="18"/>
      <c r="AL29" s="15">
        <f t="shared" si="15"/>
        <v>-0.85339891576482263</v>
      </c>
      <c r="AN29" s="10">
        <v>42592</v>
      </c>
      <c r="AO29">
        <v>4781100</v>
      </c>
      <c r="AP29">
        <v>37.016167000000003</v>
      </c>
      <c r="AQ29">
        <f t="shared" si="16"/>
        <v>3.5077338552043091E-3</v>
      </c>
      <c r="AR29">
        <f t="shared" si="8"/>
        <v>1.0035077338552043</v>
      </c>
      <c r="AS29" s="18"/>
      <c r="AT29" s="15">
        <f t="shared" si="17"/>
        <v>2.5897500588010018</v>
      </c>
      <c r="AV29" s="10">
        <v>42592</v>
      </c>
      <c r="AW29">
        <v>12931300</v>
      </c>
      <c r="AX29">
        <v>37.437972000000002</v>
      </c>
      <c r="AY29">
        <f t="shared" si="18"/>
        <v>-2.3696868744736976E-3</v>
      </c>
      <c r="AZ29">
        <f t="shared" si="19"/>
        <v>0.9976303131255263</v>
      </c>
      <c r="BB29" s="15">
        <f t="shared" si="20"/>
        <v>-0.57935336496373147</v>
      </c>
      <c r="BD29" s="10">
        <v>42592</v>
      </c>
      <c r="BE29">
        <v>670900</v>
      </c>
      <c r="BF29">
        <v>72.365600000000001</v>
      </c>
      <c r="BG29">
        <f t="shared" si="21"/>
        <v>-2.6013468333023759E-3</v>
      </c>
      <c r="BH29">
        <f t="shared" si="22"/>
        <v>0.99739865316669762</v>
      </c>
      <c r="BJ29" s="15">
        <f t="shared" si="23"/>
        <v>-0.61354069924518462</v>
      </c>
      <c r="BL29" s="10">
        <v>42592</v>
      </c>
      <c r="BM29">
        <v>415900</v>
      </c>
      <c r="BN29">
        <v>113.30999799999999</v>
      </c>
      <c r="BO29">
        <f t="shared" si="24"/>
        <v>5.2978366445910474E-4</v>
      </c>
      <c r="BP29">
        <f t="shared" si="25"/>
        <v>1.0005297836644591</v>
      </c>
      <c r="BR29" s="15">
        <f t="shared" si="26"/>
        <v>0.21327077574950404</v>
      </c>
      <c r="BT29" s="10">
        <v>42592</v>
      </c>
      <c r="BU29">
        <v>207900</v>
      </c>
      <c r="BV29">
        <v>49.389999000000003</v>
      </c>
      <c r="BW29">
        <f t="shared" si="27"/>
        <v>-2.0248987034443555E-4</v>
      </c>
      <c r="BX29">
        <f t="shared" si="28"/>
        <v>0.99979751012965556</v>
      </c>
      <c r="BZ29" s="15">
        <f t="shared" si="29"/>
        <v>-7.1250560619137038E-2</v>
      </c>
      <c r="CB29" s="10">
        <v>42592</v>
      </c>
      <c r="CC29">
        <v>1565800</v>
      </c>
      <c r="CD29">
        <v>116.688168</v>
      </c>
      <c r="CE29">
        <f t="shared" si="30"/>
        <v>2.9099973372488375E-3</v>
      </c>
      <c r="CF29">
        <f t="shared" si="31"/>
        <v>1.0029099973372488</v>
      </c>
      <c r="CH29" s="15">
        <f t="shared" si="32"/>
        <v>1.8881223765035933</v>
      </c>
      <c r="CJ29" s="10">
        <v>42592</v>
      </c>
      <c r="CK29">
        <v>614300</v>
      </c>
      <c r="CL29">
        <v>89.542658000000003</v>
      </c>
      <c r="CM29">
        <f t="shared" si="33"/>
        <v>3.016386464609333E-3</v>
      </c>
      <c r="CN29">
        <f t="shared" si="34"/>
        <v>1.0030163864646093</v>
      </c>
      <c r="CP29" s="15">
        <f t="shared" si="35"/>
        <v>2.0021355907226739</v>
      </c>
      <c r="CR29" s="10">
        <v>42592</v>
      </c>
      <c r="CS29">
        <v>72400</v>
      </c>
      <c r="CT29">
        <v>61.459999000000003</v>
      </c>
      <c r="CU29">
        <f t="shared" si="36"/>
        <v>1.3033235369286356E-3</v>
      </c>
      <c r="CV29">
        <f t="shared" si="37"/>
        <v>1.0013033235369286</v>
      </c>
      <c r="CX29" s="15">
        <f t="shared" si="38"/>
        <v>0.60866293054925347</v>
      </c>
      <c r="CZ29" s="10">
        <v>42592</v>
      </c>
      <c r="DA29">
        <v>215600</v>
      </c>
      <c r="DB29">
        <v>56.615879</v>
      </c>
      <c r="DC29">
        <f t="shared" si="39"/>
        <v>2.9913355755653015E-3</v>
      </c>
      <c r="DD29">
        <f t="shared" si="40"/>
        <v>1.0029913355755653</v>
      </c>
      <c r="DF29" s="15">
        <f t="shared" si="41"/>
        <v>1.9748919180074394</v>
      </c>
      <c r="DH29" s="10">
        <v>42592</v>
      </c>
      <c r="DI29">
        <v>282100</v>
      </c>
      <c r="DJ29">
        <v>44.66</v>
      </c>
      <c r="DK29">
        <f t="shared" si="42"/>
        <v>-1.7881536974451162E-3</v>
      </c>
      <c r="DL29">
        <f t="shared" si="43"/>
        <v>0.99821184630255488</v>
      </c>
      <c r="DM29" s="18"/>
      <c r="DN29" s="15">
        <f t="shared" si="44"/>
        <v>-0.47965349769580468</v>
      </c>
      <c r="DP29" s="10">
        <v>42592</v>
      </c>
      <c r="DQ29">
        <v>90900</v>
      </c>
      <c r="DR29">
        <v>18.847100000000001</v>
      </c>
      <c r="DS29">
        <f t="shared" si="45"/>
        <v>-1.3007266641110737E-2</v>
      </c>
      <c r="DT29">
        <f t="shared" si="46"/>
        <v>0.98699273335888926</v>
      </c>
      <c r="DV29" s="15">
        <f t="shared" si="47"/>
        <v>-0.99159391729393853</v>
      </c>
      <c r="DX29" s="10">
        <v>42592</v>
      </c>
      <c r="DY29">
        <v>4816700</v>
      </c>
      <c r="DZ29">
        <v>12.99</v>
      </c>
      <c r="EA29">
        <f t="shared" si="48"/>
        <v>4.6403712296985145E-3</v>
      </c>
      <c r="EB29">
        <f t="shared" si="49"/>
        <v>1.0046403712296985</v>
      </c>
      <c r="ED29" s="15">
        <f t="shared" si="50"/>
        <v>4.4184935447279701</v>
      </c>
      <c r="EF29" s="10">
        <v>42591</v>
      </c>
      <c r="EG29">
        <v>451100</v>
      </c>
      <c r="EH29">
        <v>101.10225699999999</v>
      </c>
      <c r="EI29">
        <f t="shared" si="51"/>
        <v>0</v>
      </c>
      <c r="EJ29">
        <f t="shared" si="52"/>
        <v>1</v>
      </c>
      <c r="EL29" s="15">
        <f t="shared" si="53"/>
        <v>0</v>
      </c>
    </row>
    <row r="30" spans="1:163">
      <c r="A30" s="10">
        <v>42591</v>
      </c>
      <c r="B30" s="11">
        <v>0.24</v>
      </c>
      <c r="C30">
        <f t="shared" si="0"/>
        <v>2.3999999999999998E-3</v>
      </c>
      <c r="D30" s="12">
        <f t="shared" si="1"/>
        <v>5.0016256774032541E-5</v>
      </c>
      <c r="E30" s="13">
        <f t="shared" si="2"/>
        <v>1.000050016256774</v>
      </c>
      <c r="H30" s="10">
        <v>42591</v>
      </c>
      <c r="I30">
        <v>43200</v>
      </c>
      <c r="J30">
        <v>85.356303999999994</v>
      </c>
      <c r="K30" s="15">
        <f t="shared" si="3"/>
        <v>7.7774721544257019E-3</v>
      </c>
      <c r="L30">
        <f t="shared" si="4"/>
        <v>1.0077774721544257</v>
      </c>
      <c r="N30" s="15">
        <f t="shared" si="5"/>
        <v>15.908137028755998</v>
      </c>
      <c r="P30" s="10">
        <v>42591</v>
      </c>
      <c r="Q30">
        <v>842400</v>
      </c>
      <c r="R30">
        <v>51.889999000000003</v>
      </c>
      <c r="S30">
        <f t="shared" si="9"/>
        <v>3.8557934038130348E-4</v>
      </c>
      <c r="T30">
        <f t="shared" si="6"/>
        <v>1.0003855793403813</v>
      </c>
      <c r="V30" s="15">
        <f t="shared" si="10"/>
        <v>0.15109001625051199</v>
      </c>
      <c r="X30" s="10">
        <v>42591</v>
      </c>
      <c r="Y30">
        <v>737800</v>
      </c>
      <c r="Z30">
        <v>43.66</v>
      </c>
      <c r="AA30">
        <f t="shared" si="11"/>
        <v>-6.8663311253458481E-4</v>
      </c>
      <c r="AB30">
        <f t="shared" si="7"/>
        <v>0.99931336688746542</v>
      </c>
      <c r="AC30" s="18"/>
      <c r="AD30" s="15">
        <f t="shared" si="12"/>
        <v>-0.22174976511599132</v>
      </c>
      <c r="AF30" s="10">
        <v>42591</v>
      </c>
      <c r="AG30">
        <v>684100</v>
      </c>
      <c r="AH30">
        <v>57.18</v>
      </c>
      <c r="AI30">
        <f t="shared" si="13"/>
        <v>3.4989503149063239E-4</v>
      </c>
      <c r="AJ30">
        <f t="shared" si="14"/>
        <v>1.0003498950314906</v>
      </c>
      <c r="AK30" s="18"/>
      <c r="AL30" s="15">
        <f t="shared" si="15"/>
        <v>0.13619998604897354</v>
      </c>
      <c r="AN30" s="10">
        <v>42591</v>
      </c>
      <c r="AO30">
        <v>7133900</v>
      </c>
      <c r="AP30">
        <v>36.886778</v>
      </c>
      <c r="AQ30">
        <f t="shared" si="16"/>
        <v>8.1611335814844033E-3</v>
      </c>
      <c r="AR30">
        <f t="shared" si="8"/>
        <v>1.0081611335814844</v>
      </c>
      <c r="AS30" s="18"/>
      <c r="AT30" s="15">
        <f t="shared" si="17"/>
        <v>18.428173217571846</v>
      </c>
      <c r="AV30" s="10">
        <v>42591</v>
      </c>
      <c r="AW30">
        <v>12643400</v>
      </c>
      <c r="AX30">
        <v>37.526899</v>
      </c>
      <c r="AY30">
        <f t="shared" si="18"/>
        <v>6.6260404640239301E-3</v>
      </c>
      <c r="AZ30">
        <f t="shared" si="19"/>
        <v>1.0066260404640239</v>
      </c>
      <c r="BB30" s="15">
        <f t="shared" si="20"/>
        <v>10.139835118246493</v>
      </c>
      <c r="BD30" s="10">
        <v>42591</v>
      </c>
      <c r="BE30">
        <v>721600</v>
      </c>
      <c r="BF30">
        <v>72.554338999999999</v>
      </c>
      <c r="BG30">
        <f t="shared" si="21"/>
        <v>-4.1055801460965213E-4</v>
      </c>
      <c r="BH30">
        <f t="shared" si="22"/>
        <v>0.99958944198539035</v>
      </c>
      <c r="BJ30" s="15">
        <f t="shared" si="23"/>
        <v>-0.1391925592073846</v>
      </c>
      <c r="BL30" s="10">
        <v>42591</v>
      </c>
      <c r="BM30">
        <v>549000</v>
      </c>
      <c r="BN30">
        <v>113.25</v>
      </c>
      <c r="BO30">
        <f t="shared" si="24"/>
        <v>7.9529866400496196E-4</v>
      </c>
      <c r="BP30">
        <f t="shared" si="25"/>
        <v>1.000795298664005</v>
      </c>
      <c r="BR30" s="15">
        <f t="shared" si="26"/>
        <v>0.3366528852136943</v>
      </c>
      <c r="BT30" s="10">
        <v>42591</v>
      </c>
      <c r="BU30">
        <v>201200</v>
      </c>
      <c r="BV30">
        <v>49.400002000000001</v>
      </c>
      <c r="BW30">
        <f t="shared" si="27"/>
        <v>1.0132523206991539E-3</v>
      </c>
      <c r="BX30">
        <f t="shared" si="28"/>
        <v>1.0010132523206992</v>
      </c>
      <c r="BZ30" s="15">
        <f t="shared" si="29"/>
        <v>0.44722778546453323</v>
      </c>
      <c r="CB30" s="10">
        <v>42591</v>
      </c>
      <c r="CC30">
        <v>2394600</v>
      </c>
      <c r="CD30">
        <v>116.349591</v>
      </c>
      <c r="CE30">
        <f t="shared" si="30"/>
        <v>4.6431080670630287E-3</v>
      </c>
      <c r="CF30">
        <f t="shared" si="31"/>
        <v>1.004643108067063</v>
      </c>
      <c r="CH30" s="15">
        <f t="shared" si="32"/>
        <v>4.4238839960853822</v>
      </c>
      <c r="CJ30" s="10">
        <v>42591</v>
      </c>
      <c r="CK30">
        <v>963400</v>
      </c>
      <c r="CL30">
        <v>89.273375000000001</v>
      </c>
      <c r="CM30">
        <f t="shared" si="33"/>
        <v>4.1508092686128872E-3</v>
      </c>
      <c r="CN30">
        <f t="shared" si="34"/>
        <v>1.0041508092686129</v>
      </c>
      <c r="CP30" s="15">
        <f t="shared" si="35"/>
        <v>3.5353838644744888</v>
      </c>
      <c r="CR30" s="10">
        <v>42591</v>
      </c>
      <c r="CS30">
        <v>128700</v>
      </c>
      <c r="CT30">
        <v>61.380001</v>
      </c>
      <c r="CU30">
        <f t="shared" si="36"/>
        <v>1.1417386863197265E-3</v>
      </c>
      <c r="CV30">
        <f t="shared" si="37"/>
        <v>1.0011417386863197</v>
      </c>
      <c r="CX30" s="15">
        <f t="shared" si="38"/>
        <v>0.5166393003599572</v>
      </c>
      <c r="CZ30" s="10">
        <v>42591</v>
      </c>
      <c r="DA30">
        <v>196200</v>
      </c>
      <c r="DB30">
        <v>56.447026999999999</v>
      </c>
      <c r="DC30">
        <f t="shared" si="39"/>
        <v>4.5961135619663196E-3</v>
      </c>
      <c r="DD30">
        <f t="shared" si="40"/>
        <v>1.0045961135619663</v>
      </c>
      <c r="DF30" s="15">
        <f t="shared" si="41"/>
        <v>4.3320620774243634</v>
      </c>
      <c r="DH30" s="10">
        <v>42591</v>
      </c>
      <c r="DI30">
        <v>453700</v>
      </c>
      <c r="DJ30">
        <v>44.740001999999997</v>
      </c>
      <c r="DK30">
        <f t="shared" si="42"/>
        <v>5.1674682169160491E-3</v>
      </c>
      <c r="DL30">
        <f t="shared" si="43"/>
        <v>1.005167468216916</v>
      </c>
      <c r="DM30" s="18"/>
      <c r="DN30" s="15">
        <f t="shared" si="44"/>
        <v>5.5618289981861899</v>
      </c>
      <c r="DP30" s="10">
        <v>42591</v>
      </c>
      <c r="DQ30">
        <v>147200</v>
      </c>
      <c r="DR30">
        <v>19.095479999999998</v>
      </c>
      <c r="DS30">
        <f t="shared" si="45"/>
        <v>-5.1760283613825342E-3</v>
      </c>
      <c r="DT30">
        <f t="shared" si="46"/>
        <v>0.99482397163861747</v>
      </c>
      <c r="DV30" s="15">
        <f t="shared" si="47"/>
        <v>-0.84955484746219123</v>
      </c>
      <c r="DX30" s="10">
        <v>42591</v>
      </c>
      <c r="DY30">
        <v>4158100</v>
      </c>
      <c r="DZ30">
        <v>12.93</v>
      </c>
      <c r="EA30">
        <f t="shared" si="48"/>
        <v>3.8819875776396895E-3</v>
      </c>
      <c r="EB30">
        <f t="shared" si="49"/>
        <v>1.0038819875776397</v>
      </c>
      <c r="ED30" s="15">
        <f t="shared" si="50"/>
        <v>3.1131218700389169</v>
      </c>
      <c r="EF30" s="10">
        <v>42590</v>
      </c>
      <c r="EG30">
        <v>309700</v>
      </c>
      <c r="EH30">
        <v>101.10225699999999</v>
      </c>
      <c r="EI30">
        <f t="shared" si="51"/>
        <v>1.9761128859352439E-4</v>
      </c>
      <c r="EJ30">
        <f t="shared" si="52"/>
        <v>1.0001976112885935</v>
      </c>
      <c r="EL30" s="15">
        <f t="shared" si="53"/>
        <v>7.4785379434642918E-2</v>
      </c>
    </row>
    <row r="31" spans="1:163">
      <c r="A31" s="10">
        <v>42590</v>
      </c>
      <c r="B31" s="11">
        <v>0.26</v>
      </c>
      <c r="C31">
        <f t="shared" si="0"/>
        <v>2.5999999999999999E-3</v>
      </c>
      <c r="D31" s="12">
        <f t="shared" si="1"/>
        <v>5.4185746459989304E-5</v>
      </c>
      <c r="E31" s="13">
        <f t="shared" si="2"/>
        <v>1.00005418574646</v>
      </c>
      <c r="H31" s="10">
        <v>42590</v>
      </c>
      <c r="I31">
        <v>94600</v>
      </c>
      <c r="J31">
        <v>84.697570999999996</v>
      </c>
      <c r="K31" s="15">
        <f t="shared" si="3"/>
        <v>2.4807909348141255E-3</v>
      </c>
      <c r="L31">
        <f t="shared" si="4"/>
        <v>1.0024807909348141</v>
      </c>
      <c r="N31" s="15">
        <f t="shared" si="5"/>
        <v>1.4703686271023964</v>
      </c>
      <c r="P31" s="10">
        <v>42590</v>
      </c>
      <c r="Q31">
        <v>507300</v>
      </c>
      <c r="R31">
        <v>51.869999</v>
      </c>
      <c r="S31">
        <f t="shared" si="9"/>
        <v>-5.7809246327200636E-4</v>
      </c>
      <c r="T31">
        <f t="shared" si="6"/>
        <v>0.99942190753672799</v>
      </c>
      <c r="V31" s="15">
        <f t="shared" si="10"/>
        <v>-0.19027837437165174</v>
      </c>
      <c r="X31" s="10">
        <v>42590</v>
      </c>
      <c r="Y31">
        <v>131100</v>
      </c>
      <c r="Z31">
        <v>43.689999</v>
      </c>
      <c r="AA31">
        <f t="shared" si="11"/>
        <v>9.1631152731674881E-4</v>
      </c>
      <c r="AB31">
        <f t="shared" si="7"/>
        <v>1.0009163115273167</v>
      </c>
      <c r="AC31" s="18"/>
      <c r="AD31" s="15">
        <f t="shared" si="12"/>
        <v>0.39696296440488599</v>
      </c>
      <c r="AF31" s="10">
        <v>42590</v>
      </c>
      <c r="AG31">
        <v>183100</v>
      </c>
      <c r="AH31">
        <v>57.16</v>
      </c>
      <c r="AI31">
        <f t="shared" si="13"/>
        <v>-5.2454975563132056E-4</v>
      </c>
      <c r="AJ31">
        <f t="shared" si="14"/>
        <v>0.99947545024436868</v>
      </c>
      <c r="AK31" s="18"/>
      <c r="AL31" s="15">
        <f t="shared" si="15"/>
        <v>-0.17428936998148969</v>
      </c>
      <c r="AN31" s="10">
        <v>42590</v>
      </c>
      <c r="AO31">
        <v>4865100</v>
      </c>
      <c r="AP31">
        <v>36.588177000000002</v>
      </c>
      <c r="AQ31">
        <f t="shared" si="16"/>
        <v>3.275078965576661E-3</v>
      </c>
      <c r="AR31">
        <f t="shared" si="8"/>
        <v>1.0032750789655767</v>
      </c>
      <c r="AS31" s="18"/>
      <c r="AT31" s="15">
        <f t="shared" si="17"/>
        <v>2.2984430860296592</v>
      </c>
      <c r="AV31" s="10">
        <v>42590</v>
      </c>
      <c r="AW31">
        <v>8541800</v>
      </c>
      <c r="AX31">
        <v>37.279881000000003</v>
      </c>
      <c r="AY31">
        <f t="shared" si="18"/>
        <v>6.4016582355963525E-3</v>
      </c>
      <c r="AZ31">
        <f t="shared" si="19"/>
        <v>1.0064016582355964</v>
      </c>
      <c r="BB31" s="15">
        <f t="shared" si="20"/>
        <v>9.2692906183585215</v>
      </c>
      <c r="BD31" s="10">
        <v>42590</v>
      </c>
      <c r="BE31">
        <v>786500</v>
      </c>
      <c r="BF31">
        <v>72.584138999999993</v>
      </c>
      <c r="BG31">
        <f t="shared" si="21"/>
        <v>-1.3685690101938874E-4</v>
      </c>
      <c r="BH31">
        <f t="shared" si="22"/>
        <v>0.99986314309898061</v>
      </c>
      <c r="BJ31" s="15">
        <f t="shared" si="23"/>
        <v>-4.8728898727813608E-2</v>
      </c>
      <c r="BL31" s="10">
        <v>42590</v>
      </c>
      <c r="BM31">
        <v>389700</v>
      </c>
      <c r="BN31">
        <v>113.160004</v>
      </c>
      <c r="BO31">
        <f t="shared" si="24"/>
        <v>3.5361562004210256E-4</v>
      </c>
      <c r="BP31">
        <f t="shared" si="25"/>
        <v>1.0003536156200421</v>
      </c>
      <c r="BR31" s="15">
        <f t="shared" si="26"/>
        <v>0.13774346734028997</v>
      </c>
      <c r="BT31" s="10">
        <v>42590</v>
      </c>
      <c r="BU31">
        <v>165200</v>
      </c>
      <c r="BV31">
        <v>49.349997999999999</v>
      </c>
      <c r="BW31">
        <f t="shared" si="27"/>
        <v>2.0263477908377681E-4</v>
      </c>
      <c r="BX31">
        <f t="shared" si="28"/>
        <v>1.0002026347790838</v>
      </c>
      <c r="BZ31" s="15">
        <f t="shared" si="29"/>
        <v>7.6757490781800719E-2</v>
      </c>
      <c r="CB31" s="10">
        <v>42590</v>
      </c>
      <c r="CC31">
        <v>2728500</v>
      </c>
      <c r="CD31">
        <v>115.811864</v>
      </c>
      <c r="CE31">
        <f t="shared" si="30"/>
        <v>5.9683599942941257E-3</v>
      </c>
      <c r="CF31">
        <f t="shared" si="31"/>
        <v>1.0059683599942941</v>
      </c>
      <c r="CH31" s="15">
        <f t="shared" si="32"/>
        <v>7.7756097843779646</v>
      </c>
      <c r="CJ31" s="10">
        <v>42590</v>
      </c>
      <c r="CK31">
        <v>924300</v>
      </c>
      <c r="CL31">
        <v>88.904349999999994</v>
      </c>
      <c r="CM31">
        <f t="shared" si="33"/>
        <v>-2.2437061130942126E-4</v>
      </c>
      <c r="CN31">
        <f t="shared" si="34"/>
        <v>0.99977562938869058</v>
      </c>
      <c r="CP31" s="15">
        <f t="shared" si="35"/>
        <v>-7.8640020571383751E-2</v>
      </c>
      <c r="CR31" s="10">
        <v>42590</v>
      </c>
      <c r="CS31">
        <v>11800</v>
      </c>
      <c r="CT31">
        <v>61.310001</v>
      </c>
      <c r="CU31">
        <f t="shared" si="36"/>
        <v>-3.2612097420114949E-4</v>
      </c>
      <c r="CV31">
        <f t="shared" si="37"/>
        <v>0.99967387902579885</v>
      </c>
      <c r="CX31" s="15">
        <f t="shared" si="38"/>
        <v>-0.11223975744793058</v>
      </c>
      <c r="CZ31" s="10">
        <v>42590</v>
      </c>
      <c r="DA31">
        <v>199700</v>
      </c>
      <c r="DB31">
        <v>56.188777000000002</v>
      </c>
      <c r="DC31">
        <f t="shared" si="39"/>
        <v>2.658664685122103E-3</v>
      </c>
      <c r="DD31">
        <f t="shared" si="40"/>
        <v>1.0026586646851221</v>
      </c>
      <c r="DF31" s="15">
        <f t="shared" si="41"/>
        <v>1.6356369804882398</v>
      </c>
      <c r="DH31" s="10">
        <v>42590</v>
      </c>
      <c r="DI31">
        <v>297400</v>
      </c>
      <c r="DJ31">
        <v>44.509998000000003</v>
      </c>
      <c r="DK31">
        <f t="shared" si="42"/>
        <v>2.2517000675525978E-3</v>
      </c>
      <c r="DL31">
        <f t="shared" si="43"/>
        <v>1.0022517000675526</v>
      </c>
      <c r="DM31" s="18"/>
      <c r="DN31" s="15">
        <f t="shared" si="44"/>
        <v>1.2726501292424133</v>
      </c>
      <c r="DP31" s="10">
        <v>42590</v>
      </c>
      <c r="DQ31">
        <v>252000</v>
      </c>
      <c r="DR31">
        <v>19.194832999999999</v>
      </c>
      <c r="DS31">
        <f t="shared" si="45"/>
        <v>1.4705829489452871E-2</v>
      </c>
      <c r="DT31">
        <f t="shared" si="46"/>
        <v>1.0147058294894529</v>
      </c>
      <c r="DV31" s="15">
        <f t="shared" si="47"/>
        <v>205.13736628530748</v>
      </c>
      <c r="DX31" s="10">
        <v>42590</v>
      </c>
      <c r="DY31">
        <v>3426300</v>
      </c>
      <c r="DZ31">
        <v>12.88</v>
      </c>
      <c r="EA31">
        <f t="shared" si="48"/>
        <v>-7.7579519006976128E-4</v>
      </c>
      <c r="EB31">
        <f t="shared" si="49"/>
        <v>0.99922420480993024</v>
      </c>
      <c r="ED31" s="15">
        <f t="shared" si="50"/>
        <v>-0.24668750730765221</v>
      </c>
      <c r="EF31" s="10">
        <v>42587</v>
      </c>
      <c r="EG31">
        <v>461900</v>
      </c>
      <c r="EH31">
        <v>101.08228200000001</v>
      </c>
      <c r="EI31">
        <f t="shared" si="51"/>
        <v>-1.975722460872964E-4</v>
      </c>
      <c r="EJ31">
        <f t="shared" si="52"/>
        <v>0.9998024277539127</v>
      </c>
      <c r="EL31" s="15">
        <f t="shared" si="53"/>
        <v>-6.9581686600497128E-2</v>
      </c>
    </row>
    <row r="32" spans="1:163">
      <c r="A32" s="10">
        <v>42587</v>
      </c>
      <c r="B32" s="11">
        <v>0.21</v>
      </c>
      <c r="C32">
        <f t="shared" si="0"/>
        <v>2.0999999999999999E-3</v>
      </c>
      <c r="D32" s="12">
        <f t="shared" si="1"/>
        <v>4.3762445943951178E-5</v>
      </c>
      <c r="E32" s="13">
        <f t="shared" si="2"/>
        <v>1.000043762445944</v>
      </c>
      <c r="H32" s="10">
        <v>42587</v>
      </c>
      <c r="I32">
        <v>113000</v>
      </c>
      <c r="J32">
        <v>84.487973999999994</v>
      </c>
      <c r="K32" s="15">
        <f t="shared" si="3"/>
        <v>-1.4437052810794659E-2</v>
      </c>
      <c r="L32">
        <f t="shared" si="4"/>
        <v>0.98556294718920534</v>
      </c>
      <c r="N32" s="15">
        <f t="shared" si="5"/>
        <v>-0.99504784573918403</v>
      </c>
      <c r="P32" s="10">
        <v>42587</v>
      </c>
      <c r="Q32">
        <v>396600</v>
      </c>
      <c r="R32">
        <v>51.900002000000001</v>
      </c>
      <c r="S32">
        <f t="shared" si="9"/>
        <v>8.1585470085470124E-3</v>
      </c>
      <c r="T32">
        <f t="shared" si="6"/>
        <v>1.008158547008547</v>
      </c>
      <c r="V32" s="15">
        <f t="shared" si="10"/>
        <v>18.409988069824731</v>
      </c>
      <c r="X32" s="10">
        <v>42587</v>
      </c>
      <c r="Y32">
        <v>113100</v>
      </c>
      <c r="Z32">
        <v>43.650002000000001</v>
      </c>
      <c r="AA32">
        <f t="shared" si="11"/>
        <v>5.9922333715656251E-3</v>
      </c>
      <c r="AB32">
        <f t="shared" si="7"/>
        <v>1.0059922333715656</v>
      </c>
      <c r="AC32" s="18"/>
      <c r="AD32" s="15">
        <f t="shared" si="12"/>
        <v>7.8519541231355969</v>
      </c>
      <c r="AF32" s="10">
        <v>42587</v>
      </c>
      <c r="AG32">
        <v>356400</v>
      </c>
      <c r="AH32">
        <v>57.189999</v>
      </c>
      <c r="AI32">
        <f t="shared" si="13"/>
        <v>1.203328656992686E-2</v>
      </c>
      <c r="AJ32">
        <f t="shared" si="14"/>
        <v>1.0120332865699269</v>
      </c>
      <c r="AK32" s="18"/>
      <c r="AL32" s="15">
        <f t="shared" si="15"/>
        <v>77.722869182694282</v>
      </c>
      <c r="AN32" s="10">
        <v>42587</v>
      </c>
      <c r="AO32">
        <v>4473600</v>
      </c>
      <c r="AP32">
        <v>36.468738999999999</v>
      </c>
      <c r="AQ32">
        <f t="shared" si="16"/>
        <v>3.5606859848276162E-3</v>
      </c>
      <c r="AR32">
        <f t="shared" si="8"/>
        <v>1.0035606859848276</v>
      </c>
      <c r="AS32" s="18"/>
      <c r="AT32" s="15">
        <f t="shared" si="17"/>
        <v>2.6595567697318958</v>
      </c>
      <c r="AV32" s="10">
        <v>42587</v>
      </c>
      <c r="AW32">
        <v>12316500</v>
      </c>
      <c r="AX32">
        <v>37.042746000000001</v>
      </c>
      <c r="AY32">
        <f t="shared" si="18"/>
        <v>1.1057153848182066E-2</v>
      </c>
      <c r="AZ32">
        <f t="shared" si="19"/>
        <v>1.0110571538481821</v>
      </c>
      <c r="BB32" s="15">
        <f t="shared" si="20"/>
        <v>54.35194006452484</v>
      </c>
      <c r="BD32" s="10">
        <v>42587</v>
      </c>
      <c r="BE32">
        <v>819600</v>
      </c>
      <c r="BF32">
        <v>72.594074000000006</v>
      </c>
      <c r="BG32">
        <f t="shared" si="21"/>
        <v>5.2270256548787586E-3</v>
      </c>
      <c r="BH32">
        <f t="shared" si="22"/>
        <v>1.0052270256548788</v>
      </c>
      <c r="BJ32" s="15">
        <f t="shared" si="23"/>
        <v>5.7052811257823492</v>
      </c>
      <c r="BL32" s="10">
        <v>42587</v>
      </c>
      <c r="BM32">
        <v>270800</v>
      </c>
      <c r="BN32">
        <v>113.120003</v>
      </c>
      <c r="BO32">
        <f t="shared" si="24"/>
        <v>-1.9410005978824918E-3</v>
      </c>
      <c r="BP32">
        <f t="shared" si="25"/>
        <v>0.99805899940211751</v>
      </c>
      <c r="BR32" s="15">
        <f t="shared" si="26"/>
        <v>-0.50793953561074434</v>
      </c>
      <c r="BT32" s="10">
        <v>42587</v>
      </c>
      <c r="BU32">
        <v>129300</v>
      </c>
      <c r="BV32">
        <v>49.34</v>
      </c>
      <c r="BW32">
        <f t="shared" si="27"/>
        <v>-1.8207566255309393E-3</v>
      </c>
      <c r="BX32">
        <f t="shared" si="28"/>
        <v>0.99817924337446906</v>
      </c>
      <c r="BZ32" s="15">
        <f t="shared" si="29"/>
        <v>-0.48582002013869574</v>
      </c>
      <c r="CB32" s="10">
        <v>42587</v>
      </c>
      <c r="CC32">
        <v>1896700</v>
      </c>
      <c r="CD32">
        <v>115.124758</v>
      </c>
      <c r="CE32">
        <f t="shared" si="30"/>
        <v>-2.588242384120365E-3</v>
      </c>
      <c r="CF32">
        <f t="shared" si="31"/>
        <v>0.99741175761587963</v>
      </c>
      <c r="CH32" s="15">
        <f t="shared" si="32"/>
        <v>-0.61168295669169692</v>
      </c>
      <c r="CJ32" s="10">
        <v>42587</v>
      </c>
      <c r="CK32">
        <v>503300</v>
      </c>
      <c r="CL32">
        <v>88.924301999999997</v>
      </c>
      <c r="CM32">
        <f t="shared" si="33"/>
        <v>-3.687488826058849E-3</v>
      </c>
      <c r="CN32">
        <f t="shared" si="34"/>
        <v>0.99631251117394115</v>
      </c>
      <c r="CP32" s="15">
        <f t="shared" si="35"/>
        <v>-0.74035010059974993</v>
      </c>
      <c r="CR32" s="10">
        <v>42587</v>
      </c>
      <c r="CS32">
        <v>33600</v>
      </c>
      <c r="CT32">
        <v>61.330002</v>
      </c>
      <c r="CU32">
        <f t="shared" si="36"/>
        <v>-3.4123983845888439E-3</v>
      </c>
      <c r="CV32">
        <f t="shared" si="37"/>
        <v>0.99658760161541116</v>
      </c>
      <c r="CX32" s="15">
        <f t="shared" si="38"/>
        <v>-0.71282266777676784</v>
      </c>
      <c r="CZ32" s="10">
        <v>42587</v>
      </c>
      <c r="DA32">
        <v>177900</v>
      </c>
      <c r="DB32">
        <v>56.039785999999999</v>
      </c>
      <c r="DC32">
        <f t="shared" si="39"/>
        <v>5.1665290536297981E-3</v>
      </c>
      <c r="DD32">
        <f t="shared" si="40"/>
        <v>1.0051665290536298</v>
      </c>
      <c r="DF32" s="15">
        <f t="shared" si="41"/>
        <v>5.5595915828732929</v>
      </c>
      <c r="DH32" s="10">
        <v>42587</v>
      </c>
      <c r="DI32">
        <v>261700</v>
      </c>
      <c r="DJ32">
        <v>44.41</v>
      </c>
      <c r="DK32">
        <f t="shared" si="42"/>
        <v>2.4830926068417636E-3</v>
      </c>
      <c r="DL32">
        <f t="shared" si="43"/>
        <v>1.0024830926068418</v>
      </c>
      <c r="DM32" s="18"/>
      <c r="DN32" s="15">
        <f t="shared" si="44"/>
        <v>1.4724397386875037</v>
      </c>
      <c r="DP32" s="10">
        <v>42587</v>
      </c>
      <c r="DQ32">
        <v>142300</v>
      </c>
      <c r="DR32">
        <v>18.916647999999999</v>
      </c>
      <c r="DS32">
        <f t="shared" si="45"/>
        <v>8.4746607563417342E-3</v>
      </c>
      <c r="DT32">
        <f t="shared" si="46"/>
        <v>1.0084746607563417</v>
      </c>
      <c r="DV32" s="15">
        <f t="shared" si="47"/>
        <v>20.76313827283294</v>
      </c>
      <c r="DX32" s="10">
        <v>42587</v>
      </c>
      <c r="DY32">
        <v>6775800</v>
      </c>
      <c r="DZ32">
        <v>12.89</v>
      </c>
      <c r="EA32">
        <f t="shared" si="48"/>
        <v>-1.7530487804877981E-2</v>
      </c>
      <c r="EB32">
        <f t="shared" si="49"/>
        <v>0.98246951219512202</v>
      </c>
      <c r="ED32" s="15">
        <f t="shared" si="50"/>
        <v>-0.99842795474334556</v>
      </c>
      <c r="EF32" s="10">
        <v>42586</v>
      </c>
      <c r="EG32">
        <v>455500</v>
      </c>
      <c r="EH32">
        <v>101.10225699999999</v>
      </c>
      <c r="EI32">
        <f t="shared" si="51"/>
        <v>5.9315738415866015E-4</v>
      </c>
      <c r="EJ32">
        <f t="shared" si="52"/>
        <v>1.0005931573841587</v>
      </c>
      <c r="EL32" s="15">
        <f t="shared" si="53"/>
        <v>0.24164642446429996</v>
      </c>
    </row>
    <row r="33" spans="1:142">
      <c r="A33" s="10">
        <v>42586</v>
      </c>
      <c r="B33" s="11">
        <v>0.17</v>
      </c>
      <c r="C33">
        <f t="shared" si="0"/>
        <v>1.7000000000000001E-3</v>
      </c>
      <c r="D33" s="12">
        <f t="shared" si="1"/>
        <v>3.5424822285579083E-5</v>
      </c>
      <c r="E33" s="13">
        <f t="shared" si="2"/>
        <v>1.0000354248222856</v>
      </c>
      <c r="H33" s="10">
        <v>42586</v>
      </c>
      <c r="I33">
        <v>308300</v>
      </c>
      <c r="J33">
        <v>85.725599000000003</v>
      </c>
      <c r="K33" s="15">
        <f t="shared" si="3"/>
        <v>1.1541582257567962E-2</v>
      </c>
      <c r="L33">
        <f t="shared" si="4"/>
        <v>1.011541582257568</v>
      </c>
      <c r="N33" s="15">
        <f t="shared" si="5"/>
        <v>64.927291566841106</v>
      </c>
      <c r="P33" s="10">
        <v>42586</v>
      </c>
      <c r="Q33">
        <v>292400</v>
      </c>
      <c r="R33">
        <v>51.48</v>
      </c>
      <c r="S33">
        <f t="shared" si="9"/>
        <v>9.7219521679958731E-4</v>
      </c>
      <c r="T33">
        <f t="shared" si="6"/>
        <v>1.0009721952167996</v>
      </c>
      <c r="V33" s="15">
        <f t="shared" si="10"/>
        <v>0.42572274340995242</v>
      </c>
      <c r="X33" s="10">
        <v>42586</v>
      </c>
      <c r="Y33">
        <v>214000</v>
      </c>
      <c r="Z33">
        <v>43.389999000000003</v>
      </c>
      <c r="AA33">
        <f t="shared" si="11"/>
        <v>-1.380943581566263E-3</v>
      </c>
      <c r="AB33">
        <f t="shared" si="7"/>
        <v>0.99861905641843374</v>
      </c>
      <c r="AC33" s="18"/>
      <c r="AD33" s="15">
        <f t="shared" si="12"/>
        <v>-0.39612783841474619</v>
      </c>
      <c r="AF33" s="10">
        <v>42586</v>
      </c>
      <c r="AG33">
        <v>698700</v>
      </c>
      <c r="AH33">
        <v>56.509998000000003</v>
      </c>
      <c r="AI33">
        <f t="shared" si="13"/>
        <v>7.0828757378627039E-4</v>
      </c>
      <c r="AJ33">
        <f t="shared" si="14"/>
        <v>1.0007082875737863</v>
      </c>
      <c r="AK33" s="18"/>
      <c r="AL33" s="15">
        <f t="shared" si="15"/>
        <v>0.29489997479863383</v>
      </c>
      <c r="AN33" s="10">
        <v>42586</v>
      </c>
      <c r="AO33">
        <v>7456400</v>
      </c>
      <c r="AP33">
        <v>36.339345999999999</v>
      </c>
      <c r="AQ33">
        <f t="shared" si="16"/>
        <v>5.7851121639416192E-3</v>
      </c>
      <c r="AR33">
        <f t="shared" si="8"/>
        <v>1.0057851121639416</v>
      </c>
      <c r="AS33" s="18"/>
      <c r="AT33" s="15">
        <f t="shared" si="17"/>
        <v>7.2110562682698021</v>
      </c>
      <c r="AV33" s="10">
        <v>42586</v>
      </c>
      <c r="AW33">
        <v>17134100</v>
      </c>
      <c r="AX33">
        <v>36.637638000000003</v>
      </c>
      <c r="AY33">
        <f t="shared" si="18"/>
        <v>4.8780594838946367E-3</v>
      </c>
      <c r="AZ33">
        <f t="shared" si="19"/>
        <v>1.0048780594838946</v>
      </c>
      <c r="BB33" s="15">
        <f t="shared" si="20"/>
        <v>4.9071478075813415</v>
      </c>
      <c r="BD33" s="10">
        <v>42586</v>
      </c>
      <c r="BE33">
        <v>550200</v>
      </c>
      <c r="BF33">
        <v>72.216595999999996</v>
      </c>
      <c r="BG33">
        <f t="shared" si="21"/>
        <v>8.2596286538905161E-4</v>
      </c>
      <c r="BH33">
        <f t="shared" si="22"/>
        <v>1.0008259628653891</v>
      </c>
      <c r="BJ33" s="15">
        <f t="shared" si="23"/>
        <v>0.35168506474315286</v>
      </c>
      <c r="BL33" s="10">
        <v>42586</v>
      </c>
      <c r="BM33">
        <v>394700</v>
      </c>
      <c r="BN33">
        <v>113.339996</v>
      </c>
      <c r="BO33">
        <f t="shared" si="24"/>
        <v>1.3251523752071392E-3</v>
      </c>
      <c r="BP33">
        <f t="shared" si="25"/>
        <v>1.0013251523752071</v>
      </c>
      <c r="BR33" s="15">
        <f t="shared" si="26"/>
        <v>0.62151423320695542</v>
      </c>
      <c r="BT33" s="10">
        <v>42586</v>
      </c>
      <c r="BU33">
        <v>123400</v>
      </c>
      <c r="BV33">
        <v>49.43</v>
      </c>
      <c r="BW33">
        <f t="shared" si="27"/>
        <v>1.6211145540472316E-3</v>
      </c>
      <c r="BX33">
        <f t="shared" si="28"/>
        <v>1.0016211145540472</v>
      </c>
      <c r="BZ33" s="15">
        <f t="shared" si="29"/>
        <v>0.8062045639812101</v>
      </c>
      <c r="CB33" s="10">
        <v>42586</v>
      </c>
      <c r="CC33">
        <v>1375000</v>
      </c>
      <c r="CD33">
        <v>115.423502</v>
      </c>
      <c r="CE33">
        <f t="shared" si="30"/>
        <v>6.6875534186920937E-3</v>
      </c>
      <c r="CF33">
        <f t="shared" si="31"/>
        <v>1.0066875534186921</v>
      </c>
      <c r="CH33" s="15">
        <f t="shared" si="32"/>
        <v>10.391086805179334</v>
      </c>
      <c r="CJ33" s="10">
        <v>42586</v>
      </c>
      <c r="CK33">
        <v>991300</v>
      </c>
      <c r="CL33">
        <v>89.253422999999998</v>
      </c>
      <c r="CM33">
        <f t="shared" si="33"/>
        <v>1.5668618036843718E-3</v>
      </c>
      <c r="CN33">
        <f t="shared" si="34"/>
        <v>1.0015668618036844</v>
      </c>
      <c r="CP33" s="15">
        <f t="shared" si="35"/>
        <v>0.77084525555916739</v>
      </c>
      <c r="CR33" s="10">
        <v>42586</v>
      </c>
      <c r="CS33">
        <v>47500</v>
      </c>
      <c r="CT33">
        <v>61.540000999999997</v>
      </c>
      <c r="CU33">
        <f t="shared" si="36"/>
        <v>1.6276367452414675E-3</v>
      </c>
      <c r="CV33">
        <f t="shared" si="37"/>
        <v>1.0016276367452415</v>
      </c>
      <c r="CX33" s="15">
        <f t="shared" si="38"/>
        <v>0.81050254650302134</v>
      </c>
      <c r="CZ33" s="10">
        <v>42586</v>
      </c>
      <c r="DA33">
        <v>105600</v>
      </c>
      <c r="DB33">
        <v>55.751742999999998</v>
      </c>
      <c r="DC33">
        <f t="shared" si="39"/>
        <v>8.2630314148661732E-3</v>
      </c>
      <c r="DD33">
        <f t="shared" si="40"/>
        <v>1.0082630314148662</v>
      </c>
      <c r="DF33" s="15">
        <f t="shared" si="41"/>
        <v>19.158257535946856</v>
      </c>
      <c r="DH33" s="10">
        <v>42586</v>
      </c>
      <c r="DI33">
        <v>319200</v>
      </c>
      <c r="DJ33">
        <v>44.299999</v>
      </c>
      <c r="DK33">
        <f t="shared" si="42"/>
        <v>-4.270689850721876E-3</v>
      </c>
      <c r="DL33">
        <f t="shared" si="43"/>
        <v>0.99572931014927812</v>
      </c>
      <c r="DM33" s="18"/>
      <c r="DN33" s="15">
        <f t="shared" si="44"/>
        <v>-0.79031311449814967</v>
      </c>
      <c r="DP33" s="10">
        <v>42586</v>
      </c>
      <c r="DQ33">
        <v>81300</v>
      </c>
      <c r="DR33">
        <v>18.757683</v>
      </c>
      <c r="DS33">
        <f t="shared" si="45"/>
        <v>-5.29369257196044E-4</v>
      </c>
      <c r="DT33">
        <f t="shared" si="46"/>
        <v>0.99947063074280396</v>
      </c>
      <c r="DV33" s="15">
        <f t="shared" si="47"/>
        <v>-0.17574138011955964</v>
      </c>
      <c r="DX33" s="10">
        <v>42586</v>
      </c>
      <c r="DY33">
        <v>3809300</v>
      </c>
      <c r="DZ33">
        <v>13.12</v>
      </c>
      <c r="EA33">
        <f t="shared" si="48"/>
        <v>1.5267175572519776E-3</v>
      </c>
      <c r="EB33">
        <f t="shared" si="49"/>
        <v>1.001526717557252</v>
      </c>
      <c r="ED33" s="15">
        <f t="shared" si="50"/>
        <v>0.7451263461880191</v>
      </c>
      <c r="EF33" s="10">
        <v>42585</v>
      </c>
      <c r="EG33">
        <v>316800</v>
      </c>
      <c r="EH33">
        <v>101.042323</v>
      </c>
      <c r="EI33">
        <f t="shared" si="51"/>
        <v>-2.9649075923776635E-4</v>
      </c>
      <c r="EJ33">
        <f t="shared" si="52"/>
        <v>0.99970350924076223</v>
      </c>
      <c r="EL33" s="15">
        <f t="shared" si="53"/>
        <v>-0.10258347677449531</v>
      </c>
    </row>
    <row r="34" spans="1:142">
      <c r="A34" s="10">
        <v>42585</v>
      </c>
      <c r="B34" s="11">
        <v>0.13</v>
      </c>
      <c r="C34">
        <f t="shared" si="0"/>
        <v>1.2999999999999999E-3</v>
      </c>
      <c r="D34" s="12">
        <f t="shared" si="1"/>
        <v>2.7088102204864128E-5</v>
      </c>
      <c r="E34" s="13">
        <f t="shared" si="2"/>
        <v>1.0000270881022049</v>
      </c>
      <c r="H34" s="10">
        <v>42585</v>
      </c>
      <c r="I34">
        <v>102100</v>
      </c>
      <c r="J34">
        <v>84.747478999999998</v>
      </c>
      <c r="K34" s="15">
        <f t="shared" si="3"/>
        <v>-1.1763134061825165E-3</v>
      </c>
      <c r="L34">
        <f t="shared" si="4"/>
        <v>0.99882368659381748</v>
      </c>
      <c r="N34" s="15">
        <f t="shared" si="5"/>
        <v>-0.34923528248646163</v>
      </c>
      <c r="P34" s="10">
        <v>42585</v>
      </c>
      <c r="Q34">
        <v>786300</v>
      </c>
      <c r="R34">
        <v>51.43</v>
      </c>
      <c r="S34">
        <f t="shared" si="9"/>
        <v>2.9251365625027059E-3</v>
      </c>
      <c r="T34">
        <f t="shared" si="6"/>
        <v>1.0029251365625027</v>
      </c>
      <c r="V34" s="15">
        <f t="shared" si="10"/>
        <v>1.9040791045331114</v>
      </c>
      <c r="X34" s="10">
        <v>42585</v>
      </c>
      <c r="Y34">
        <v>181000</v>
      </c>
      <c r="Z34">
        <v>43.450001</v>
      </c>
      <c r="AA34">
        <f t="shared" si="11"/>
        <v>6.9524678121684058E-3</v>
      </c>
      <c r="AB34">
        <f t="shared" si="7"/>
        <v>1.0069524678121684</v>
      </c>
      <c r="AC34" s="18"/>
      <c r="AD34" s="15">
        <f t="shared" si="12"/>
        <v>11.539328174253287</v>
      </c>
      <c r="AF34" s="10">
        <v>42585</v>
      </c>
      <c r="AG34">
        <v>348900</v>
      </c>
      <c r="AH34">
        <v>56.470001000000003</v>
      </c>
      <c r="AI34">
        <f t="shared" si="13"/>
        <v>7.6730905126145554E-3</v>
      </c>
      <c r="AJ34">
        <f t="shared" si="14"/>
        <v>1.0076730905126146</v>
      </c>
      <c r="AK34" s="18"/>
      <c r="AL34" s="15">
        <f t="shared" si="15"/>
        <v>15.280820510658423</v>
      </c>
      <c r="AN34" s="10">
        <v>42585</v>
      </c>
      <c r="AO34">
        <v>7072300</v>
      </c>
      <c r="AP34">
        <v>36.130327999999999</v>
      </c>
      <c r="AQ34">
        <f t="shared" si="16"/>
        <v>-3.8419149794926E-3</v>
      </c>
      <c r="AR34">
        <f t="shared" si="8"/>
        <v>0.9961580850205074</v>
      </c>
      <c r="AS34" s="18"/>
      <c r="AT34" s="15">
        <f t="shared" si="17"/>
        <v>-0.75463285610243369</v>
      </c>
      <c r="AV34" s="10">
        <v>42585</v>
      </c>
      <c r="AW34">
        <v>14441500</v>
      </c>
      <c r="AX34">
        <v>36.459784999999997</v>
      </c>
      <c r="AY34">
        <f t="shared" si="18"/>
        <v>5.4496187073194147E-3</v>
      </c>
      <c r="AZ34">
        <f t="shared" si="19"/>
        <v>1.0054496187073194</v>
      </c>
      <c r="BB34" s="15">
        <f t="shared" si="20"/>
        <v>6.2696670401918757</v>
      </c>
      <c r="BD34" s="10">
        <v>42585</v>
      </c>
      <c r="BE34">
        <v>610500</v>
      </c>
      <c r="BF34">
        <v>72.156997000000004</v>
      </c>
      <c r="BG34">
        <f t="shared" si="21"/>
        <v>1.2404603455644647E-3</v>
      </c>
      <c r="BH34">
        <f t="shared" si="22"/>
        <v>1.0012404603455645</v>
      </c>
      <c r="BJ34" s="15">
        <f t="shared" si="23"/>
        <v>0.57221812030310382</v>
      </c>
      <c r="BL34" s="10">
        <v>42585</v>
      </c>
      <c r="BM34">
        <v>383100</v>
      </c>
      <c r="BN34">
        <v>113.19000200000001</v>
      </c>
      <c r="BO34">
        <f t="shared" si="24"/>
        <v>2.650936633052936E-4</v>
      </c>
      <c r="BP34">
        <f t="shared" si="25"/>
        <v>1.0002650936633053</v>
      </c>
      <c r="BR34" s="15">
        <f t="shared" si="26"/>
        <v>0.10158093787645317</v>
      </c>
      <c r="BT34" s="10">
        <v>42585</v>
      </c>
      <c r="BU34">
        <v>161300</v>
      </c>
      <c r="BV34">
        <v>49.349997999999999</v>
      </c>
      <c r="BW34">
        <f t="shared" si="27"/>
        <v>1.2172245644710422E-3</v>
      </c>
      <c r="BX34">
        <f t="shared" si="28"/>
        <v>1.001217224564471</v>
      </c>
      <c r="BZ34" s="15">
        <f t="shared" si="29"/>
        <v>0.55895665521983773</v>
      </c>
      <c r="CB34" s="10">
        <v>42585</v>
      </c>
      <c r="CC34">
        <v>2821500</v>
      </c>
      <c r="CD34">
        <v>114.656729</v>
      </c>
      <c r="CE34">
        <f t="shared" si="30"/>
        <v>1.3915075193189352E-3</v>
      </c>
      <c r="CF34">
        <f t="shared" si="31"/>
        <v>1.0013915075193189</v>
      </c>
      <c r="CH34" s="15">
        <f t="shared" si="32"/>
        <v>0.66121157153608845</v>
      </c>
      <c r="CJ34" s="10">
        <v>42585</v>
      </c>
      <c r="CK34">
        <v>711400</v>
      </c>
      <c r="CL34">
        <v>89.113793999999999</v>
      </c>
      <c r="CM34">
        <f t="shared" si="33"/>
        <v>1.1204297388525131E-3</v>
      </c>
      <c r="CN34">
        <f t="shared" si="34"/>
        <v>1.0011204297388525</v>
      </c>
      <c r="CP34" s="15">
        <f t="shared" si="35"/>
        <v>0.50490221392887435</v>
      </c>
      <c r="CR34" s="10">
        <v>42585</v>
      </c>
      <c r="CS34">
        <v>82000</v>
      </c>
      <c r="CT34">
        <v>61.439999</v>
      </c>
      <c r="CU34">
        <f t="shared" si="36"/>
        <v>1.6277063324099394E-4</v>
      </c>
      <c r="CV34">
        <f t="shared" si="37"/>
        <v>1.000162770633241</v>
      </c>
      <c r="CX34" s="15">
        <f t="shared" si="38"/>
        <v>6.120647670398438E-2</v>
      </c>
      <c r="CZ34" s="10">
        <v>42585</v>
      </c>
      <c r="DA34">
        <v>191500</v>
      </c>
      <c r="DB34">
        <v>55.294840000000001</v>
      </c>
      <c r="DC34">
        <f t="shared" si="39"/>
        <v>-6.602488037246057E-3</v>
      </c>
      <c r="DD34">
        <f t="shared" si="40"/>
        <v>0.99339751196275394</v>
      </c>
      <c r="DF34" s="15">
        <f t="shared" si="41"/>
        <v>-0.9108913636959165</v>
      </c>
      <c r="DH34" s="10">
        <v>42585</v>
      </c>
      <c r="DI34">
        <v>361400</v>
      </c>
      <c r="DJ34">
        <v>44.490001999999997</v>
      </c>
      <c r="DK34">
        <f t="shared" si="42"/>
        <v>-4.9205324294462338E-3</v>
      </c>
      <c r="DL34">
        <f t="shared" si="43"/>
        <v>0.99507946757055377</v>
      </c>
      <c r="DM34" s="18"/>
      <c r="DN34" s="15">
        <f t="shared" si="44"/>
        <v>-0.83477176348631521</v>
      </c>
      <c r="DP34" s="10">
        <v>42585</v>
      </c>
      <c r="DQ34">
        <v>193500</v>
      </c>
      <c r="DR34">
        <v>18.767617999999999</v>
      </c>
      <c r="DS34">
        <f t="shared" si="45"/>
        <v>1.997829675918239E-2</v>
      </c>
      <c r="DT34">
        <f t="shared" si="46"/>
        <v>1.0199782967591824</v>
      </c>
      <c r="DV34" s="15">
        <f t="shared" si="47"/>
        <v>1365.7521689266707</v>
      </c>
      <c r="DX34" s="10">
        <v>42585</v>
      </c>
      <c r="DY34">
        <v>2902900</v>
      </c>
      <c r="DZ34">
        <v>13.1</v>
      </c>
      <c r="EA34">
        <f t="shared" si="48"/>
        <v>-4.5592705167173397E-3</v>
      </c>
      <c r="EB34">
        <f t="shared" si="49"/>
        <v>0.99544072948328266</v>
      </c>
      <c r="ED34" s="15">
        <f t="shared" si="50"/>
        <v>-0.81136454327946472</v>
      </c>
      <c r="EF34" s="10">
        <v>42584</v>
      </c>
      <c r="EG34">
        <v>609100</v>
      </c>
      <c r="EH34">
        <v>101.07229</v>
      </c>
      <c r="EI34">
        <f t="shared" si="51"/>
        <v>1.9766989009606384E-4</v>
      </c>
      <c r="EJ34">
        <f t="shared" si="52"/>
        <v>1.0001976698900961</v>
      </c>
      <c r="EL34" s="15">
        <f t="shared" si="53"/>
        <v>7.4808364311634179E-2</v>
      </c>
    </row>
    <row r="35" spans="1:142">
      <c r="A35" s="10">
        <v>42584</v>
      </c>
      <c r="B35" s="11">
        <v>0.14000000000000001</v>
      </c>
      <c r="C35">
        <f t="shared" ref="C35:C66" si="59">B35/100</f>
        <v>1.4000000000000002E-3</v>
      </c>
      <c r="D35" s="12">
        <f t="shared" si="1"/>
        <v>2.9172197524962584E-5</v>
      </c>
      <c r="E35" s="13">
        <f t="shared" ref="E35:E66" si="60">1+(D35)</f>
        <v>1.000029172197525</v>
      </c>
      <c r="H35" s="10">
        <v>42584</v>
      </c>
      <c r="I35">
        <v>597400</v>
      </c>
      <c r="J35">
        <v>84.847285999999997</v>
      </c>
      <c r="K35" s="15">
        <f t="shared" ref="K35:K66" si="61">(J35/J36)-1</f>
        <v>-7.1245102998417353E-3</v>
      </c>
      <c r="L35">
        <f t="shared" ref="L35:L66" si="62">1+K35</f>
        <v>0.99287548970015826</v>
      </c>
      <c r="N35" s="15">
        <f t="shared" ref="N35:N67" si="63">((1+K35)^365)-1</f>
        <v>-0.92644736064130018</v>
      </c>
      <c r="P35" s="10">
        <v>42584</v>
      </c>
      <c r="Q35">
        <v>591100</v>
      </c>
      <c r="R35">
        <v>51.279998999999997</v>
      </c>
      <c r="S35">
        <f t="shared" si="9"/>
        <v>-6.2015312481213947E-3</v>
      </c>
      <c r="T35">
        <f t="shared" ref="T35:T66" si="64">1+S35</f>
        <v>0.99379846875187861</v>
      </c>
      <c r="V35" s="15">
        <f t="shared" si="10"/>
        <v>-0.89675049330348</v>
      </c>
      <c r="X35" s="10">
        <v>42584</v>
      </c>
      <c r="Y35">
        <v>380000</v>
      </c>
      <c r="Z35">
        <v>43.150002000000001</v>
      </c>
      <c r="AA35">
        <f t="shared" si="11"/>
        <v>-1.122816249377101E-2</v>
      </c>
      <c r="AB35">
        <f t="shared" si="7"/>
        <v>0.98877183750622899</v>
      </c>
      <c r="AC35" s="18"/>
      <c r="AD35" s="15">
        <f t="shared" si="12"/>
        <v>-0.98377920263802066</v>
      </c>
      <c r="AF35" s="10">
        <v>42584</v>
      </c>
      <c r="AG35">
        <v>450800</v>
      </c>
      <c r="AH35">
        <v>56.040000999999997</v>
      </c>
      <c r="AI35">
        <f t="shared" si="13"/>
        <v>-1.3380246714441046E-2</v>
      </c>
      <c r="AJ35">
        <f t="shared" si="14"/>
        <v>0.98661975328555895</v>
      </c>
      <c r="AK35" s="18"/>
      <c r="AL35" s="15">
        <f t="shared" si="15"/>
        <v>-0.99267716415136975</v>
      </c>
      <c r="AN35" s="10">
        <v>42584</v>
      </c>
      <c r="AO35">
        <v>7383400</v>
      </c>
      <c r="AP35">
        <v>36.269672999999997</v>
      </c>
      <c r="AQ35">
        <f t="shared" si="16"/>
        <v>-4.915356409774807E-3</v>
      </c>
      <c r="AR35">
        <f t="shared" si="8"/>
        <v>0.99508464359022519</v>
      </c>
      <c r="AS35" s="18"/>
      <c r="AT35" s="15">
        <f t="shared" si="17"/>
        <v>-0.83445776576728947</v>
      </c>
      <c r="AV35" s="10">
        <v>42584</v>
      </c>
      <c r="AW35">
        <v>12871300</v>
      </c>
      <c r="AX35">
        <v>36.262169999999998</v>
      </c>
      <c r="AY35">
        <f t="shared" si="18"/>
        <v>-5.4200813307044848E-3</v>
      </c>
      <c r="AZ35">
        <f t="shared" si="19"/>
        <v>0.99457991866929552</v>
      </c>
      <c r="BB35" s="15">
        <f t="shared" si="20"/>
        <v>-0.86244211812298044</v>
      </c>
      <c r="BD35" s="10">
        <v>42584</v>
      </c>
      <c r="BE35">
        <v>698900</v>
      </c>
      <c r="BF35">
        <v>72.067599999999999</v>
      </c>
      <c r="BG35">
        <f t="shared" si="21"/>
        <v>-5.2104304682154545E-3</v>
      </c>
      <c r="BH35">
        <f t="shared" si="22"/>
        <v>0.99478956953178455</v>
      </c>
      <c r="BJ35" s="15">
        <f t="shared" si="23"/>
        <v>-0.85144187984250042</v>
      </c>
      <c r="BL35" s="10">
        <v>42584</v>
      </c>
      <c r="BM35">
        <v>350700</v>
      </c>
      <c r="BN35">
        <v>113.160004</v>
      </c>
      <c r="BO35">
        <f t="shared" si="24"/>
        <v>-6.1820187357930489E-4</v>
      </c>
      <c r="BP35">
        <f t="shared" si="25"/>
        <v>0.9993817981264207</v>
      </c>
      <c r="BR35" s="15">
        <f t="shared" si="26"/>
        <v>-0.20205328687050839</v>
      </c>
      <c r="BT35" s="10">
        <v>42584</v>
      </c>
      <c r="BU35">
        <v>675400</v>
      </c>
      <c r="BV35">
        <v>49.290000999999997</v>
      </c>
      <c r="BW35">
        <f t="shared" si="27"/>
        <v>-2.0279919275456582E-4</v>
      </c>
      <c r="BX35">
        <f t="shared" si="28"/>
        <v>0.99979720080724543</v>
      </c>
      <c r="BZ35" s="15">
        <f t="shared" si="29"/>
        <v>-7.1355434251298866E-2</v>
      </c>
      <c r="CB35" s="10">
        <v>42584</v>
      </c>
      <c r="CC35">
        <v>2596900</v>
      </c>
      <c r="CD35">
        <v>114.497405</v>
      </c>
      <c r="CE35">
        <f t="shared" si="30"/>
        <v>-2.3427005572752568E-3</v>
      </c>
      <c r="CF35">
        <f t="shared" si="31"/>
        <v>0.99765729944272474</v>
      </c>
      <c r="CH35" s="15">
        <f t="shared" si="32"/>
        <v>-0.57517963727135191</v>
      </c>
      <c r="CJ35" s="10">
        <v>42584</v>
      </c>
      <c r="CK35">
        <v>788800</v>
      </c>
      <c r="CL35">
        <v>89.014060000000001</v>
      </c>
      <c r="CM35">
        <f t="shared" si="33"/>
        <v>-3.4613389183226762E-3</v>
      </c>
      <c r="CN35">
        <f t="shared" si="34"/>
        <v>0.99653866108167732</v>
      </c>
      <c r="CP35" s="15">
        <f t="shared" si="35"/>
        <v>-0.71792443193116973</v>
      </c>
      <c r="CR35" s="10">
        <v>42584</v>
      </c>
      <c r="CS35">
        <v>27600</v>
      </c>
      <c r="CT35">
        <v>61.43</v>
      </c>
      <c r="CU35">
        <f t="shared" si="36"/>
        <v>-6.5074018788457977E-4</v>
      </c>
      <c r="CV35">
        <f t="shared" si="37"/>
        <v>0.99934925981211542</v>
      </c>
      <c r="CX35" s="15">
        <f t="shared" si="38"/>
        <v>-0.21147998091499698</v>
      </c>
      <c r="CZ35" s="10">
        <v>42584</v>
      </c>
      <c r="DA35">
        <v>627400</v>
      </c>
      <c r="DB35">
        <v>55.662350000000004</v>
      </c>
      <c r="DC35">
        <f t="shared" si="39"/>
        <v>-2.4919623439588756E-3</v>
      </c>
      <c r="DD35">
        <f t="shared" si="40"/>
        <v>0.99750803765604112</v>
      </c>
      <c r="DF35" s="15">
        <f t="shared" si="41"/>
        <v>-0.59775802527201871</v>
      </c>
      <c r="DH35" s="10">
        <v>42584</v>
      </c>
      <c r="DI35">
        <v>490700</v>
      </c>
      <c r="DJ35">
        <v>44.709999000000003</v>
      </c>
      <c r="DK35">
        <f t="shared" si="42"/>
        <v>-1.6498020600484442E-2</v>
      </c>
      <c r="DL35">
        <f t="shared" si="43"/>
        <v>0.98350197939951556</v>
      </c>
      <c r="DM35" s="18"/>
      <c r="DN35" s="15">
        <f t="shared" si="44"/>
        <v>-0.99769345471113779</v>
      </c>
      <c r="DP35" s="10">
        <v>42584</v>
      </c>
      <c r="DQ35">
        <v>357000</v>
      </c>
      <c r="DR35">
        <v>18.400016999999998</v>
      </c>
      <c r="DS35">
        <f t="shared" si="45"/>
        <v>8.1654753065709684E-3</v>
      </c>
      <c r="DT35">
        <f t="shared" si="46"/>
        <v>1.008165475306571</v>
      </c>
      <c r="DV35" s="15">
        <f t="shared" si="47"/>
        <v>18.458736334608634</v>
      </c>
      <c r="DX35" s="10">
        <v>42584</v>
      </c>
      <c r="DY35">
        <v>3990300</v>
      </c>
      <c r="DZ35">
        <v>13.16</v>
      </c>
      <c r="EA35">
        <f t="shared" si="48"/>
        <v>8.4291187739462536E-3</v>
      </c>
      <c r="EB35">
        <f t="shared" si="49"/>
        <v>1.0084291187739463</v>
      </c>
      <c r="ED35" s="15">
        <f t="shared" si="50"/>
        <v>20.407345844565874</v>
      </c>
      <c r="EF35" s="10">
        <v>42583</v>
      </c>
      <c r="EG35">
        <v>432400</v>
      </c>
      <c r="EH35">
        <v>101.05231499999999</v>
      </c>
      <c r="EI35">
        <f t="shared" si="51"/>
        <v>1.2864625276165498E-7</v>
      </c>
      <c r="EJ35">
        <f t="shared" si="52"/>
        <v>1.0000001286462528</v>
      </c>
      <c r="EL35" s="15">
        <f t="shared" si="53"/>
        <v>4.6956981702317435E-5</v>
      </c>
    </row>
    <row r="36" spans="1:142">
      <c r="A36" s="10">
        <v>42583</v>
      </c>
      <c r="B36" s="11">
        <v>0.06</v>
      </c>
      <c r="C36">
        <f t="shared" si="59"/>
        <v>5.9999999999999995E-4</v>
      </c>
      <c r="D36" s="12">
        <f t="shared" si="1"/>
        <v>1.2501015730803644E-5</v>
      </c>
      <c r="E36" s="13">
        <f t="shared" si="60"/>
        <v>1.0000125010157308</v>
      </c>
      <c r="H36" s="10">
        <v>42583</v>
      </c>
      <c r="I36">
        <v>201100</v>
      </c>
      <c r="J36">
        <v>85.456119000000001</v>
      </c>
      <c r="K36" s="15">
        <f t="shared" si="61"/>
        <v>-1.101942893464769E-2</v>
      </c>
      <c r="L36">
        <f t="shared" si="62"/>
        <v>0.98898057106535231</v>
      </c>
      <c r="N36" s="15">
        <f t="shared" si="63"/>
        <v>-0.98248007181592012</v>
      </c>
      <c r="P36" s="10">
        <v>42583</v>
      </c>
      <c r="Q36">
        <v>479300</v>
      </c>
      <c r="R36">
        <v>51.599997999999999</v>
      </c>
      <c r="S36">
        <f t="shared" si="9"/>
        <v>-1.1614789005032211E-3</v>
      </c>
      <c r="T36">
        <f t="shared" si="64"/>
        <v>0.99883852109949678</v>
      </c>
      <c r="V36" s="15">
        <f t="shared" si="10"/>
        <v>-0.3456979526563505</v>
      </c>
      <c r="X36" s="10">
        <v>42583</v>
      </c>
      <c r="Y36">
        <v>380300</v>
      </c>
      <c r="Z36">
        <v>43.639999000000003</v>
      </c>
      <c r="AA36">
        <f t="shared" si="11"/>
        <v>-3.1978072909502053E-3</v>
      </c>
      <c r="AB36">
        <f t="shared" si="7"/>
        <v>0.99680219270904979</v>
      </c>
      <c r="AC36" s="18"/>
      <c r="AD36" s="15">
        <f t="shared" si="12"/>
        <v>-0.68934424878008005</v>
      </c>
      <c r="AF36" s="10">
        <v>42583</v>
      </c>
      <c r="AG36">
        <v>390300</v>
      </c>
      <c r="AH36">
        <v>56.799999</v>
      </c>
      <c r="AI36">
        <f t="shared" si="13"/>
        <v>-8.7948991660469211E-4</v>
      </c>
      <c r="AJ36">
        <f t="shared" si="14"/>
        <v>0.99912051008339531</v>
      </c>
      <c r="AK36" s="18"/>
      <c r="AL36" s="15">
        <f t="shared" si="15"/>
        <v>-0.27468922920024375</v>
      </c>
      <c r="AN36" s="10">
        <v>42583</v>
      </c>
      <c r="AO36">
        <v>10705200</v>
      </c>
      <c r="AP36">
        <v>36.448832000000003</v>
      </c>
      <c r="AQ36">
        <f t="shared" si="16"/>
        <v>-5.7019433189390289E-3</v>
      </c>
      <c r="AR36">
        <f t="shared" si="8"/>
        <v>0.99429805668106097</v>
      </c>
      <c r="AS36" s="18"/>
      <c r="AT36" s="15">
        <f t="shared" si="17"/>
        <v>-0.87596176720917374</v>
      </c>
      <c r="AV36" s="10">
        <v>42583</v>
      </c>
      <c r="AW36">
        <v>11055000</v>
      </c>
      <c r="AX36">
        <v>36.459784999999997</v>
      </c>
      <c r="AY36">
        <f t="shared" si="18"/>
        <v>-3.7796756412094012E-3</v>
      </c>
      <c r="AZ36">
        <f t="shared" si="19"/>
        <v>0.9962203243587906</v>
      </c>
      <c r="BB36" s="15">
        <f t="shared" si="20"/>
        <v>-0.74897315233609008</v>
      </c>
      <c r="BD36" s="10">
        <v>42583</v>
      </c>
      <c r="BE36">
        <v>1111300</v>
      </c>
      <c r="BF36">
        <v>72.445070000000001</v>
      </c>
      <c r="BG36">
        <f t="shared" si="21"/>
        <v>-2.8711968904860941E-3</v>
      </c>
      <c r="BH36">
        <f t="shared" si="22"/>
        <v>0.99712880310951391</v>
      </c>
      <c r="BJ36" s="15">
        <f t="shared" si="23"/>
        <v>-0.64988522138021176</v>
      </c>
      <c r="BL36" s="10">
        <v>42583</v>
      </c>
      <c r="BM36">
        <v>396600</v>
      </c>
      <c r="BN36">
        <v>113.230003</v>
      </c>
      <c r="BO36">
        <f t="shared" si="24"/>
        <v>-2.009562939252918E-3</v>
      </c>
      <c r="BP36">
        <f t="shared" si="25"/>
        <v>0.99799043706074708</v>
      </c>
      <c r="BR36" s="15">
        <f t="shared" si="26"/>
        <v>-0.52012444029938043</v>
      </c>
      <c r="BT36" s="10">
        <v>42583</v>
      </c>
      <c r="BU36">
        <v>168200</v>
      </c>
      <c r="BV36">
        <v>49.299999</v>
      </c>
      <c r="BW36">
        <f t="shared" si="27"/>
        <v>-2.831715267631818E-3</v>
      </c>
      <c r="BX36">
        <f t="shared" si="28"/>
        <v>0.99716828473236818</v>
      </c>
      <c r="BZ36" s="15">
        <f t="shared" si="29"/>
        <v>-0.64478862272258397</v>
      </c>
      <c r="CB36" s="10">
        <v>42583</v>
      </c>
      <c r="CC36">
        <v>2198100</v>
      </c>
      <c r="CD36">
        <v>114.766268</v>
      </c>
      <c r="CE36">
        <f t="shared" si="30"/>
        <v>-3.7946873959802119E-3</v>
      </c>
      <c r="CF36">
        <f t="shared" si="31"/>
        <v>0.99620531260401979</v>
      </c>
      <c r="CH36" s="15">
        <f t="shared" si="32"/>
        <v>-0.75035004023770435</v>
      </c>
      <c r="CJ36" s="10">
        <v>42583</v>
      </c>
      <c r="CK36">
        <v>843600</v>
      </c>
      <c r="CL36">
        <v>89.323238000000003</v>
      </c>
      <c r="CM36">
        <f t="shared" si="33"/>
        <v>-2.9390242629653285E-3</v>
      </c>
      <c r="CN36">
        <f t="shared" si="34"/>
        <v>0.99706097573703467</v>
      </c>
      <c r="CP36" s="15">
        <f t="shared" si="35"/>
        <v>-0.65847123140347041</v>
      </c>
      <c r="CR36" s="10">
        <v>42583</v>
      </c>
      <c r="CS36">
        <v>17800</v>
      </c>
      <c r="CT36">
        <v>61.470001000000003</v>
      </c>
      <c r="CU36">
        <f t="shared" si="36"/>
        <v>-1.9321955901769883E-3</v>
      </c>
      <c r="CV36">
        <f t="shared" si="37"/>
        <v>0.99806780440982301</v>
      </c>
      <c r="CX36" s="15">
        <f t="shared" si="38"/>
        <v>-0.50635251574955342</v>
      </c>
      <c r="CZ36" s="10">
        <v>42583</v>
      </c>
      <c r="DA36">
        <v>578500</v>
      </c>
      <c r="DB36">
        <v>55.801405000000003</v>
      </c>
      <c r="DC36">
        <f t="shared" si="39"/>
        <v>-1.0668981364332364E-3</v>
      </c>
      <c r="DD36">
        <f t="shared" si="40"/>
        <v>0.99893310186356676</v>
      </c>
      <c r="DF36" s="15">
        <f t="shared" si="41"/>
        <v>-0.32268965719968357</v>
      </c>
      <c r="DH36" s="10">
        <v>42583</v>
      </c>
      <c r="DI36">
        <v>542100</v>
      </c>
      <c r="DJ36">
        <v>45.459999000000003</v>
      </c>
      <c r="DK36">
        <f t="shared" si="42"/>
        <v>3.753543745781851E-3</v>
      </c>
      <c r="DL36">
        <f t="shared" si="43"/>
        <v>1.0037535437457819</v>
      </c>
      <c r="DM36" s="18"/>
      <c r="DN36" s="15">
        <f t="shared" si="44"/>
        <v>2.9254406966373057</v>
      </c>
      <c r="DP36" s="10">
        <v>42583</v>
      </c>
      <c r="DQ36">
        <v>618500</v>
      </c>
      <c r="DR36">
        <v>18.250989000000001</v>
      </c>
      <c r="DS36">
        <f t="shared" si="45"/>
        <v>-3.366645413775371E-2</v>
      </c>
      <c r="DT36">
        <f t="shared" si="46"/>
        <v>0.96633354586224629</v>
      </c>
      <c r="DV36" s="15">
        <f t="shared" si="47"/>
        <v>-0.9999962728618107</v>
      </c>
      <c r="DX36" s="10">
        <v>42583</v>
      </c>
      <c r="DY36">
        <v>3849100</v>
      </c>
      <c r="DZ36">
        <v>13.05</v>
      </c>
      <c r="EA36">
        <f t="shared" si="48"/>
        <v>2.3041474654379446E-3</v>
      </c>
      <c r="EB36">
        <f t="shared" si="49"/>
        <v>1.0023041474654379</v>
      </c>
      <c r="ED36" s="15">
        <f t="shared" si="50"/>
        <v>1.3164744603748431</v>
      </c>
      <c r="EF36" s="10">
        <v>42580</v>
      </c>
      <c r="EG36">
        <v>300600</v>
      </c>
      <c r="EH36">
        <v>101.052302</v>
      </c>
      <c r="EI36">
        <f t="shared" si="51"/>
        <v>2.9631061509061141E-4</v>
      </c>
      <c r="EJ36">
        <f t="shared" si="52"/>
        <v>1.0002963106150906</v>
      </c>
      <c r="EL36" s="15">
        <f t="shared" si="53"/>
        <v>0.11420077500616155</v>
      </c>
    </row>
    <row r="37" spans="1:142">
      <c r="A37" s="10">
        <v>42580</v>
      </c>
      <c r="B37" s="11">
        <v>0.05</v>
      </c>
      <c r="C37">
        <f t="shared" si="59"/>
        <v>5.0000000000000001E-4</v>
      </c>
      <c r="D37" s="12">
        <f t="shared" si="1"/>
        <v>1.0417372023008298E-5</v>
      </c>
      <c r="E37" s="13">
        <f t="shared" si="60"/>
        <v>1.000010417372023</v>
      </c>
      <c r="H37" s="10">
        <v>42580</v>
      </c>
      <c r="I37">
        <v>118200</v>
      </c>
      <c r="J37">
        <v>86.408288999999996</v>
      </c>
      <c r="K37" s="15">
        <f t="shared" si="61"/>
        <v>7.6672389022252041E-3</v>
      </c>
      <c r="L37">
        <f t="shared" si="62"/>
        <v>1.0076672389022252</v>
      </c>
      <c r="N37" s="15">
        <f t="shared" si="63"/>
        <v>15.246348550797293</v>
      </c>
      <c r="P37" s="10">
        <v>42580</v>
      </c>
      <c r="Q37">
        <v>318500</v>
      </c>
      <c r="R37">
        <v>51.66</v>
      </c>
      <c r="S37">
        <f t="shared" si="9"/>
        <v>1.5509499204748867E-3</v>
      </c>
      <c r="T37">
        <f t="shared" si="64"/>
        <v>1.0015509499204749</v>
      </c>
      <c r="V37" s="15">
        <f t="shared" si="10"/>
        <v>0.76060619815762087</v>
      </c>
      <c r="X37" s="10">
        <v>42580</v>
      </c>
      <c r="Y37">
        <v>160100</v>
      </c>
      <c r="Z37">
        <v>43.779998999999997</v>
      </c>
      <c r="AA37">
        <f t="shared" si="11"/>
        <v>2.5189147020341363E-3</v>
      </c>
      <c r="AB37">
        <f t="shared" si="7"/>
        <v>1.0025189147020341</v>
      </c>
      <c r="AC37" s="18"/>
      <c r="AD37" s="15">
        <f t="shared" si="12"/>
        <v>1.5048976042050777</v>
      </c>
      <c r="AF37" s="10">
        <v>42580</v>
      </c>
      <c r="AG37">
        <v>274400</v>
      </c>
      <c r="AH37">
        <v>56.849997999999999</v>
      </c>
      <c r="AI37">
        <f t="shared" si="13"/>
        <v>2.645449688792656E-3</v>
      </c>
      <c r="AJ37">
        <f t="shared" si="14"/>
        <v>1.0026454496887927</v>
      </c>
      <c r="AK37" s="18"/>
      <c r="AL37" s="15">
        <f t="shared" si="15"/>
        <v>1.6229881305642508</v>
      </c>
      <c r="AN37" s="10">
        <v>42580</v>
      </c>
      <c r="AO37">
        <v>5422100</v>
      </c>
      <c r="AP37">
        <v>36.657853000000003</v>
      </c>
      <c r="AQ37">
        <f t="shared" si="16"/>
        <v>1.1535323786834972E-2</v>
      </c>
      <c r="AR37">
        <f t="shared" si="8"/>
        <v>1.011535323786835</v>
      </c>
      <c r="AS37" s="18"/>
      <c r="AT37" s="15">
        <f t="shared" si="17"/>
        <v>64.778576955784558</v>
      </c>
      <c r="AV37" s="10">
        <v>42580</v>
      </c>
      <c r="AW37">
        <v>17030800</v>
      </c>
      <c r="AX37">
        <v>36.598114000000002</v>
      </c>
      <c r="AY37">
        <f t="shared" si="18"/>
        <v>5.4289090927022166E-3</v>
      </c>
      <c r="AZ37">
        <f t="shared" si="19"/>
        <v>1.0054289090927022</v>
      </c>
      <c r="BB37" s="15">
        <f t="shared" si="20"/>
        <v>6.2152177722288791</v>
      </c>
      <c r="BD37" s="10">
        <v>42580</v>
      </c>
      <c r="BE37">
        <v>578800</v>
      </c>
      <c r="BF37">
        <v>72.653672999999998</v>
      </c>
      <c r="BG37">
        <f t="shared" si="21"/>
        <v>1.5062360978248535E-3</v>
      </c>
      <c r="BH37">
        <f t="shared" si="22"/>
        <v>1.0015062360978249</v>
      </c>
      <c r="BJ37" s="15">
        <f t="shared" si="23"/>
        <v>0.73214849852592678</v>
      </c>
      <c r="BL37" s="10">
        <v>42580</v>
      </c>
      <c r="BM37">
        <v>306000</v>
      </c>
      <c r="BN37">
        <v>113.458004</v>
      </c>
      <c r="BO37">
        <f t="shared" si="24"/>
        <v>1.4097300891160458E-3</v>
      </c>
      <c r="BP37">
        <f t="shared" si="25"/>
        <v>1.001409730089116</v>
      </c>
      <c r="BR37" s="15">
        <f t="shared" si="26"/>
        <v>0.67228195476206265</v>
      </c>
      <c r="BT37" s="10">
        <v>42580</v>
      </c>
      <c r="BU37">
        <v>147600</v>
      </c>
      <c r="BV37">
        <v>49.439999</v>
      </c>
      <c r="BW37">
        <f t="shared" si="27"/>
        <v>1.6207049914769289E-3</v>
      </c>
      <c r="BX37">
        <f t="shared" si="28"/>
        <v>1.0016207049914769</v>
      </c>
      <c r="BZ37" s="15">
        <f t="shared" si="29"/>
        <v>0.8059350109196719</v>
      </c>
      <c r="CB37" s="10">
        <v>42580</v>
      </c>
      <c r="CC37">
        <v>1852800</v>
      </c>
      <c r="CD37">
        <v>115.203429</v>
      </c>
      <c r="CE37">
        <f t="shared" si="30"/>
        <v>3.1946357017567095E-3</v>
      </c>
      <c r="CF37">
        <f t="shared" si="31"/>
        <v>1.0031946357017567</v>
      </c>
      <c r="CH37" s="15">
        <f t="shared" si="32"/>
        <v>2.203306151093313</v>
      </c>
      <c r="CJ37" s="10">
        <v>42580</v>
      </c>
      <c r="CK37">
        <v>584300</v>
      </c>
      <c r="CL37">
        <v>89.586534999999998</v>
      </c>
      <c r="CM37">
        <f t="shared" si="33"/>
        <v>2.7836577977156107E-3</v>
      </c>
      <c r="CN37">
        <f t="shared" si="34"/>
        <v>1.0027836577977156</v>
      </c>
      <c r="CP37" s="15">
        <f t="shared" si="35"/>
        <v>1.7583248802395079</v>
      </c>
      <c r="CR37" s="10">
        <v>42580</v>
      </c>
      <c r="CS37">
        <v>15000</v>
      </c>
      <c r="CT37">
        <v>61.589002999999998</v>
      </c>
      <c r="CU37">
        <f t="shared" si="36"/>
        <v>2.1131604043207464E-3</v>
      </c>
      <c r="CV37">
        <f t="shared" si="37"/>
        <v>1.0021131604043207</v>
      </c>
      <c r="CX37" s="15">
        <f t="shared" si="38"/>
        <v>1.1608242578772474</v>
      </c>
      <c r="CZ37" s="10">
        <v>42580</v>
      </c>
      <c r="DA37">
        <v>268500</v>
      </c>
      <c r="DB37">
        <v>55.861002999999997</v>
      </c>
      <c r="DC37">
        <f t="shared" si="39"/>
        <v>2.4956057257370379E-3</v>
      </c>
      <c r="DD37">
        <f t="shared" si="40"/>
        <v>1.002495605725737</v>
      </c>
      <c r="DF37" s="15">
        <f t="shared" si="41"/>
        <v>1.483729742030965</v>
      </c>
      <c r="DH37" s="10">
        <v>42580</v>
      </c>
      <c r="DI37">
        <v>473000</v>
      </c>
      <c r="DJ37">
        <v>45.290000999999997</v>
      </c>
      <c r="DK37">
        <f t="shared" si="42"/>
        <v>1.3199104850131871E-2</v>
      </c>
      <c r="DL37">
        <f t="shared" si="43"/>
        <v>1.0131991048501319</v>
      </c>
      <c r="DM37" s="18"/>
      <c r="DN37" s="15">
        <f t="shared" si="44"/>
        <v>118.83979568447505</v>
      </c>
      <c r="DP37" s="10">
        <v>42580</v>
      </c>
      <c r="DQ37">
        <v>141500</v>
      </c>
      <c r="DR37">
        <v>18.886842000000001</v>
      </c>
      <c r="DS37">
        <f t="shared" si="45"/>
        <v>8.4880407439624772E-3</v>
      </c>
      <c r="DT37">
        <f t="shared" si="46"/>
        <v>1.0084880407439625</v>
      </c>
      <c r="DV37" s="15">
        <f t="shared" si="47"/>
        <v>20.868784553641628</v>
      </c>
      <c r="DX37" s="10">
        <v>42580</v>
      </c>
      <c r="DY37">
        <v>4040400</v>
      </c>
      <c r="DZ37">
        <v>13.02</v>
      </c>
      <c r="EA37">
        <f t="shared" si="48"/>
        <v>1.0085337470907563E-2</v>
      </c>
      <c r="EB37">
        <f t="shared" si="49"/>
        <v>1.0100853374709076</v>
      </c>
      <c r="ED37" s="15">
        <f t="shared" si="50"/>
        <v>37.966770236092124</v>
      </c>
      <c r="EF37" s="10">
        <v>42579</v>
      </c>
      <c r="EG37">
        <v>163900</v>
      </c>
      <c r="EH37">
        <v>101.022368</v>
      </c>
      <c r="EI37">
        <f t="shared" si="51"/>
        <v>3.9526669054068542E-4</v>
      </c>
      <c r="EJ37">
        <f t="shared" si="52"/>
        <v>1.0003952666905407</v>
      </c>
      <c r="EL37" s="15">
        <f t="shared" si="53"/>
        <v>0.1551657457973088</v>
      </c>
    </row>
    <row r="38" spans="1:142">
      <c r="A38" s="10">
        <v>42579</v>
      </c>
      <c r="B38" s="11">
        <v>0.01</v>
      </c>
      <c r="C38">
        <f t="shared" si="59"/>
        <v>1E-4</v>
      </c>
      <c r="D38" s="12">
        <f t="shared" si="1"/>
        <v>2.0833615455018162E-6</v>
      </c>
      <c r="E38" s="13">
        <f t="shared" si="60"/>
        <v>1.0000020833615455</v>
      </c>
      <c r="H38" s="10">
        <v>42579</v>
      </c>
      <c r="I38">
        <v>308600</v>
      </c>
      <c r="J38">
        <v>85.750816999999998</v>
      </c>
      <c r="K38" s="15">
        <f t="shared" si="61"/>
        <v>1.2795237882889943E-3</v>
      </c>
      <c r="L38">
        <f t="shared" si="62"/>
        <v>1.001279523788289</v>
      </c>
      <c r="N38" s="15">
        <f t="shared" si="63"/>
        <v>0.59476701233319829</v>
      </c>
      <c r="P38" s="10">
        <v>42579</v>
      </c>
      <c r="Q38">
        <v>507600</v>
      </c>
      <c r="R38">
        <v>51.580002</v>
      </c>
      <c r="S38">
        <f t="shared" si="9"/>
        <v>1.5534368932039744E-3</v>
      </c>
      <c r="T38">
        <f t="shared" si="64"/>
        <v>1.001553436893204</v>
      </c>
      <c r="V38" s="15">
        <f t="shared" si="10"/>
        <v>0.76220262621242485</v>
      </c>
      <c r="X38" s="10">
        <v>42579</v>
      </c>
      <c r="Y38">
        <v>139900</v>
      </c>
      <c r="Z38">
        <v>43.669998</v>
      </c>
      <c r="AA38">
        <f t="shared" si="11"/>
        <v>3.4466452205881293E-3</v>
      </c>
      <c r="AB38">
        <f t="shared" si="7"/>
        <v>1.0034466452205881</v>
      </c>
      <c r="AC38" s="18"/>
      <c r="AD38" s="15">
        <f t="shared" si="12"/>
        <v>2.5108651563240283</v>
      </c>
      <c r="AF38" s="10">
        <v>42579</v>
      </c>
      <c r="AG38">
        <v>211000</v>
      </c>
      <c r="AH38">
        <v>56.700001</v>
      </c>
      <c r="AI38">
        <f t="shared" si="13"/>
        <v>7.0598305683033935E-4</v>
      </c>
      <c r="AJ38">
        <f t="shared" si="14"/>
        <v>1.0007059830568303</v>
      </c>
      <c r="AK38" s="18"/>
      <c r="AL38" s="15">
        <f t="shared" si="15"/>
        <v>0.2938119983681724</v>
      </c>
      <c r="AN38" s="10">
        <v>42579</v>
      </c>
      <c r="AO38">
        <v>4251200</v>
      </c>
      <c r="AP38">
        <v>36.239815</v>
      </c>
      <c r="AQ38">
        <f t="shared" si="16"/>
        <v>0</v>
      </c>
      <c r="AR38">
        <f t="shared" si="8"/>
        <v>1</v>
      </c>
      <c r="AS38" s="18"/>
      <c r="AT38" s="15">
        <f t="shared" si="17"/>
        <v>0</v>
      </c>
      <c r="AV38" s="10">
        <v>42579</v>
      </c>
      <c r="AW38">
        <v>8528500</v>
      </c>
      <c r="AX38">
        <v>36.400499000000003</v>
      </c>
      <c r="AY38">
        <f t="shared" si="18"/>
        <v>-5.4261005982358945E-4</v>
      </c>
      <c r="AZ38">
        <f t="shared" si="19"/>
        <v>0.99945738994017641</v>
      </c>
      <c r="BB38" s="15">
        <f t="shared" si="20"/>
        <v>-0.1797174492305984</v>
      </c>
      <c r="BD38" s="10">
        <v>42579</v>
      </c>
      <c r="BE38">
        <v>795100</v>
      </c>
      <c r="BF38">
        <v>72.544404</v>
      </c>
      <c r="BG38">
        <f t="shared" si="21"/>
        <v>-1.7769877852662486E-3</v>
      </c>
      <c r="BH38">
        <f t="shared" si="22"/>
        <v>0.99822301221473375</v>
      </c>
      <c r="BJ38" s="15">
        <f t="shared" si="23"/>
        <v>-0.47752466544226724</v>
      </c>
      <c r="BL38" s="10">
        <v>42579</v>
      </c>
      <c r="BM38">
        <v>328700</v>
      </c>
      <c r="BN38">
        <v>113.298284</v>
      </c>
      <c r="BO38">
        <f t="shared" si="24"/>
        <v>4.4074806551308576E-4</v>
      </c>
      <c r="BP38">
        <f t="shared" si="25"/>
        <v>1.0004407480655131</v>
      </c>
      <c r="BR38" s="15">
        <f t="shared" si="26"/>
        <v>0.1744942179126201</v>
      </c>
      <c r="BT38" s="10">
        <v>42579</v>
      </c>
      <c r="BU38">
        <v>125800</v>
      </c>
      <c r="BV38">
        <v>49.360000999999997</v>
      </c>
      <c r="BW38">
        <f t="shared" si="27"/>
        <v>2.0269504367553814E-4</v>
      </c>
      <c r="BX38">
        <f t="shared" si="28"/>
        <v>1.0002026950436755</v>
      </c>
      <c r="BZ38" s="15">
        <f t="shared" si="29"/>
        <v>7.6781171221064648E-2</v>
      </c>
      <c r="CB38" s="10">
        <v>42579</v>
      </c>
      <c r="CC38">
        <v>1636100</v>
      </c>
      <c r="CD38">
        <v>114.836568</v>
      </c>
      <c r="CE38">
        <f t="shared" si="30"/>
        <v>-2.411700958949492E-3</v>
      </c>
      <c r="CF38">
        <f t="shared" si="31"/>
        <v>0.99758829904105051</v>
      </c>
      <c r="CH38" s="15">
        <f t="shared" si="32"/>
        <v>-0.58577005422731099</v>
      </c>
      <c r="CJ38" s="10">
        <v>42579</v>
      </c>
      <c r="CK38">
        <v>838300</v>
      </c>
      <c r="CL38">
        <v>89.337849000000006</v>
      </c>
      <c r="CM38">
        <f t="shared" si="33"/>
        <v>-2.2270032786964045E-4</v>
      </c>
      <c r="CN38">
        <f t="shared" si="34"/>
        <v>0.99977729967213036</v>
      </c>
      <c r="CP38" s="15">
        <f t="shared" si="35"/>
        <v>-7.8078013350195152E-2</v>
      </c>
      <c r="CR38" s="10">
        <v>42579</v>
      </c>
      <c r="CS38">
        <v>17000</v>
      </c>
      <c r="CT38">
        <v>61.459130000000002</v>
      </c>
      <c r="CU38">
        <f t="shared" si="36"/>
        <v>1.1391254487760349E-3</v>
      </c>
      <c r="CV38">
        <f t="shared" si="37"/>
        <v>1.001139125448776</v>
      </c>
      <c r="CX38" s="15">
        <f t="shared" si="38"/>
        <v>0.51519501772942378</v>
      </c>
      <c r="CZ38" s="10">
        <v>42579</v>
      </c>
      <c r="DA38">
        <v>297100</v>
      </c>
      <c r="DB38">
        <v>55.721943000000003</v>
      </c>
      <c r="DC38">
        <f t="shared" si="39"/>
        <v>7.5430738123427599E-3</v>
      </c>
      <c r="DD38">
        <f t="shared" si="40"/>
        <v>1.0075430738123428</v>
      </c>
      <c r="DF38" s="15">
        <f t="shared" si="41"/>
        <v>14.531807022406827</v>
      </c>
      <c r="DH38" s="10">
        <v>42579</v>
      </c>
      <c r="DI38">
        <v>456800</v>
      </c>
      <c r="DJ38">
        <v>44.700001</v>
      </c>
      <c r="DK38">
        <f t="shared" si="42"/>
        <v>7.664562496290328E-3</v>
      </c>
      <c r="DL38">
        <f t="shared" si="43"/>
        <v>1.0076645624962903</v>
      </c>
      <c r="DM38" s="18"/>
      <c r="DN38" s="15">
        <f t="shared" si="44"/>
        <v>15.230606056125094</v>
      </c>
      <c r="DP38" s="10">
        <v>42579</v>
      </c>
      <c r="DQ38">
        <v>102900</v>
      </c>
      <c r="DR38">
        <v>18.727879000000001</v>
      </c>
      <c r="DS38">
        <f t="shared" si="45"/>
        <v>-2.1174237455172662E-3</v>
      </c>
      <c r="DT38">
        <f t="shared" si="46"/>
        <v>0.99788257625448273</v>
      </c>
      <c r="DV38" s="15">
        <f t="shared" si="47"/>
        <v>-0.53868725469210132</v>
      </c>
      <c r="DX38" s="10">
        <v>42579</v>
      </c>
      <c r="DY38">
        <v>3118500</v>
      </c>
      <c r="DZ38">
        <v>12.89</v>
      </c>
      <c r="EA38">
        <f t="shared" si="48"/>
        <v>-3.8639876352394298E-3</v>
      </c>
      <c r="EB38">
        <f t="shared" si="49"/>
        <v>0.99613601236476057</v>
      </c>
      <c r="ED38" s="15">
        <f t="shared" si="50"/>
        <v>-0.75660930402487048</v>
      </c>
      <c r="EF38" s="10">
        <v>42578</v>
      </c>
      <c r="EG38">
        <v>244600</v>
      </c>
      <c r="EH38">
        <v>100.98245300000001</v>
      </c>
      <c r="EI38">
        <f t="shared" si="51"/>
        <v>-1.976388386356609E-4</v>
      </c>
      <c r="EJ38">
        <f t="shared" si="52"/>
        <v>0.99980236116136434</v>
      </c>
      <c r="EL38" s="15">
        <f t="shared" si="53"/>
        <v>-6.9604305803458222E-2</v>
      </c>
    </row>
    <row r="39" spans="1:142">
      <c r="A39" s="10">
        <v>42578</v>
      </c>
      <c r="B39" s="11">
        <v>0.01</v>
      </c>
      <c r="C39">
        <f t="shared" si="59"/>
        <v>1E-4</v>
      </c>
      <c r="D39" s="12">
        <f t="shared" si="1"/>
        <v>2.0833615455018162E-6</v>
      </c>
      <c r="E39" s="13">
        <f t="shared" si="60"/>
        <v>1.0000020833615455</v>
      </c>
      <c r="H39" s="10">
        <v>42578</v>
      </c>
      <c r="I39">
        <v>1822000</v>
      </c>
      <c r="J39">
        <v>85.641237000000004</v>
      </c>
      <c r="K39" s="15">
        <f t="shared" si="61"/>
        <v>9.0376134074325876E-3</v>
      </c>
      <c r="L39">
        <f t="shared" si="62"/>
        <v>1.0090376134074326</v>
      </c>
      <c r="N39" s="15">
        <f t="shared" si="63"/>
        <v>25.679934946960103</v>
      </c>
      <c r="P39" s="10">
        <v>42578</v>
      </c>
      <c r="Q39">
        <v>468300</v>
      </c>
      <c r="R39">
        <v>51.5</v>
      </c>
      <c r="S39">
        <f t="shared" si="9"/>
        <v>-1.5510274699097604E-3</v>
      </c>
      <c r="T39">
        <f t="shared" si="64"/>
        <v>0.99844897253009024</v>
      </c>
      <c r="V39" s="15">
        <f t="shared" si="10"/>
        <v>-0.43252836811997519</v>
      </c>
      <c r="X39" s="10">
        <v>42578</v>
      </c>
      <c r="Y39">
        <v>200700</v>
      </c>
      <c r="Z39">
        <v>43.52</v>
      </c>
      <c r="AA39">
        <f t="shared" si="11"/>
        <v>-4.8021952892749464E-3</v>
      </c>
      <c r="AB39">
        <f t="shared" si="7"/>
        <v>0.99519780471072505</v>
      </c>
      <c r="AC39" s="18"/>
      <c r="AD39" s="15">
        <f t="shared" si="12"/>
        <v>-0.82744227316200503</v>
      </c>
      <c r="AF39" s="10">
        <v>42578</v>
      </c>
      <c r="AG39">
        <v>237800</v>
      </c>
      <c r="AH39">
        <v>56.66</v>
      </c>
      <c r="AI39">
        <f t="shared" si="13"/>
        <v>-3.5285815102337192E-4</v>
      </c>
      <c r="AJ39">
        <f t="shared" si="14"/>
        <v>0.99964714184897663</v>
      </c>
      <c r="AK39" s="18"/>
      <c r="AL39" s="15">
        <f t="shared" si="15"/>
        <v>-0.12086424734399126</v>
      </c>
      <c r="AN39" s="10">
        <v>42578</v>
      </c>
      <c r="AO39">
        <v>5256500</v>
      </c>
      <c r="AP39">
        <v>36.239815</v>
      </c>
      <c r="AQ39">
        <f t="shared" si="16"/>
        <v>4.413789219420039E-3</v>
      </c>
      <c r="AR39">
        <f t="shared" si="8"/>
        <v>1.00441378921942</v>
      </c>
      <c r="AS39" s="18"/>
      <c r="AT39" s="15">
        <f t="shared" si="17"/>
        <v>3.9902604969066502</v>
      </c>
      <c r="AV39" s="10">
        <v>42578</v>
      </c>
      <c r="AW39">
        <v>13836300</v>
      </c>
      <c r="AX39">
        <v>36.420261000000004</v>
      </c>
      <c r="AY39">
        <f t="shared" si="18"/>
        <v>1.3583127458802746E-3</v>
      </c>
      <c r="AZ39">
        <f t="shared" si="19"/>
        <v>1.0013583127458803</v>
      </c>
      <c r="BB39" s="15">
        <f t="shared" si="20"/>
        <v>0.64123292328306847</v>
      </c>
      <c r="BD39" s="10">
        <v>42578</v>
      </c>
      <c r="BE39">
        <v>1273000</v>
      </c>
      <c r="BF39">
        <v>72.673544000000007</v>
      </c>
      <c r="BG39">
        <f t="shared" si="21"/>
        <v>-4.6258057659034346E-3</v>
      </c>
      <c r="BH39">
        <f t="shared" si="22"/>
        <v>0.99537419423409657</v>
      </c>
      <c r="BJ39" s="15">
        <f t="shared" si="23"/>
        <v>-0.81591107293917542</v>
      </c>
      <c r="BL39" s="10">
        <v>42578</v>
      </c>
      <c r="BM39">
        <v>542000</v>
      </c>
      <c r="BN39">
        <v>113.24836999999999</v>
      </c>
      <c r="BO39">
        <f t="shared" si="24"/>
        <v>1.2355468684486226E-3</v>
      </c>
      <c r="BP39">
        <f t="shared" si="25"/>
        <v>1.0012355468684486</v>
      </c>
      <c r="BR39" s="15">
        <f t="shared" si="26"/>
        <v>0.56940448128798327</v>
      </c>
      <c r="BT39" s="10">
        <v>42578</v>
      </c>
      <c r="BU39">
        <v>164600</v>
      </c>
      <c r="BV39">
        <v>49.349997999999999</v>
      </c>
      <c r="BW39">
        <f t="shared" si="27"/>
        <v>4.0535169651922942E-4</v>
      </c>
      <c r="BX39">
        <f t="shared" si="28"/>
        <v>1.0004053516965192</v>
      </c>
      <c r="BZ39" s="15">
        <f t="shared" si="29"/>
        <v>0.15942407035887229</v>
      </c>
      <c r="CB39" s="10">
        <v>42578</v>
      </c>
      <c r="CC39">
        <v>2657800</v>
      </c>
      <c r="CD39">
        <v>115.114189</v>
      </c>
      <c r="CE39">
        <f t="shared" si="30"/>
        <v>4.4990250186898173E-3</v>
      </c>
      <c r="CF39">
        <f t="shared" si="31"/>
        <v>1.0044990250186898</v>
      </c>
      <c r="CH39" s="15">
        <f t="shared" si="32"/>
        <v>4.1472425828122788</v>
      </c>
      <c r="CJ39" s="10">
        <v>42578</v>
      </c>
      <c r="CK39">
        <v>720200</v>
      </c>
      <c r="CL39">
        <v>89.357748999999998</v>
      </c>
      <c r="CM39">
        <f t="shared" si="33"/>
        <v>3.5750228457771538E-3</v>
      </c>
      <c r="CN39">
        <f t="shared" si="34"/>
        <v>1.0035750228457772</v>
      </c>
      <c r="CP39" s="15">
        <f t="shared" si="35"/>
        <v>2.6786888175713819</v>
      </c>
      <c r="CR39" s="10">
        <v>42578</v>
      </c>
      <c r="CS39">
        <v>27400</v>
      </c>
      <c r="CT39">
        <v>61.389200000000002</v>
      </c>
      <c r="CU39">
        <f t="shared" si="36"/>
        <v>1.6300235912316552E-3</v>
      </c>
      <c r="CV39">
        <f t="shared" si="37"/>
        <v>1.0016300235912317</v>
      </c>
      <c r="CX39" s="15">
        <f t="shared" si="38"/>
        <v>0.81207797417610261</v>
      </c>
      <c r="CZ39" s="10">
        <v>42578</v>
      </c>
      <c r="DA39">
        <v>182100</v>
      </c>
      <c r="DB39">
        <v>55.304774999999999</v>
      </c>
      <c r="DC39">
        <f t="shared" si="39"/>
        <v>-1.792737360592489E-3</v>
      </c>
      <c r="DD39">
        <f t="shared" si="40"/>
        <v>0.99820726263940751</v>
      </c>
      <c r="DF39" s="15">
        <f t="shared" si="41"/>
        <v>-0.48052488771120572</v>
      </c>
      <c r="DH39" s="10">
        <v>42578</v>
      </c>
      <c r="DI39">
        <v>507300</v>
      </c>
      <c r="DJ39">
        <v>44.360000999999997</v>
      </c>
      <c r="DK39">
        <f t="shared" si="42"/>
        <v>-8.9364838666884383E-3</v>
      </c>
      <c r="DL39">
        <f t="shared" si="43"/>
        <v>0.99106351613331156</v>
      </c>
      <c r="DM39" s="18"/>
      <c r="DN39" s="15">
        <f t="shared" si="44"/>
        <v>-0.96223900598986711</v>
      </c>
      <c r="DP39" s="10">
        <v>42578</v>
      </c>
      <c r="DQ39">
        <v>127300</v>
      </c>
      <c r="DR39">
        <v>18.767617999999999</v>
      </c>
      <c r="DS39">
        <f t="shared" si="45"/>
        <v>-1.0476779791381841E-2</v>
      </c>
      <c r="DT39">
        <f t="shared" si="46"/>
        <v>0.98952322020861816</v>
      </c>
      <c r="DV39" s="15">
        <f t="shared" si="47"/>
        <v>-0.97859642631993127</v>
      </c>
      <c r="DX39" s="10">
        <v>42578</v>
      </c>
      <c r="DY39">
        <v>5028000</v>
      </c>
      <c r="DZ39">
        <v>12.94</v>
      </c>
      <c r="EA39">
        <f t="shared" si="48"/>
        <v>1.64964650432049E-2</v>
      </c>
      <c r="EB39">
        <f t="shared" si="49"/>
        <v>1.0164964650432049</v>
      </c>
      <c r="ED39" s="15">
        <f t="shared" si="50"/>
        <v>391.32278173424123</v>
      </c>
      <c r="EF39" s="10">
        <v>42577</v>
      </c>
      <c r="EG39">
        <v>162200</v>
      </c>
      <c r="EH39">
        <v>101.002415</v>
      </c>
      <c r="EI39">
        <f t="shared" si="51"/>
        <v>4.9425215432230551E-4</v>
      </c>
      <c r="EJ39">
        <f t="shared" si="52"/>
        <v>1.0004942521543223</v>
      </c>
      <c r="EL39" s="15">
        <f t="shared" si="53"/>
        <v>0.197645407674647</v>
      </c>
    </row>
    <row r="40" spans="1:142">
      <c r="A40" s="10">
        <v>42577</v>
      </c>
      <c r="B40" s="11">
        <v>0</v>
      </c>
      <c r="C40">
        <f t="shared" si="59"/>
        <v>0</v>
      </c>
      <c r="D40" s="12">
        <f t="shared" si="1"/>
        <v>0</v>
      </c>
      <c r="E40" s="13">
        <f t="shared" si="60"/>
        <v>1</v>
      </c>
      <c r="H40" s="10">
        <v>42577</v>
      </c>
      <c r="I40">
        <v>50100</v>
      </c>
      <c r="J40">
        <v>84.874177000000003</v>
      </c>
      <c r="K40" s="15">
        <f t="shared" si="61"/>
        <v>1.7635931372457225E-3</v>
      </c>
      <c r="L40">
        <f t="shared" si="62"/>
        <v>1.0017635931372457</v>
      </c>
      <c r="N40" s="15">
        <f t="shared" si="63"/>
        <v>0.90245382354108239</v>
      </c>
      <c r="P40" s="10">
        <v>42577</v>
      </c>
      <c r="Q40">
        <v>411800</v>
      </c>
      <c r="R40">
        <v>51.580002</v>
      </c>
      <c r="S40">
        <f t="shared" si="9"/>
        <v>9.7036679546613769E-4</v>
      </c>
      <c r="T40">
        <f t="shared" si="64"/>
        <v>1.0009703667954661</v>
      </c>
      <c r="V40" s="15">
        <f t="shared" si="10"/>
        <v>0.42477249350470792</v>
      </c>
      <c r="X40" s="10">
        <v>42577</v>
      </c>
      <c r="Y40">
        <v>311300</v>
      </c>
      <c r="Z40">
        <v>43.73</v>
      </c>
      <c r="AA40">
        <f t="shared" si="11"/>
        <v>4.3637803315621504E-3</v>
      </c>
      <c r="AB40">
        <f t="shared" si="7"/>
        <v>1.0043637803315622</v>
      </c>
      <c r="AC40" s="18"/>
      <c r="AD40" s="15">
        <f t="shared" si="12"/>
        <v>3.9003891857715818</v>
      </c>
      <c r="AF40" s="10">
        <v>42577</v>
      </c>
      <c r="AG40">
        <v>223600</v>
      </c>
      <c r="AH40">
        <v>56.68</v>
      </c>
      <c r="AI40">
        <f t="shared" si="13"/>
        <v>5.8562912460085048E-3</v>
      </c>
      <c r="AJ40">
        <f t="shared" si="14"/>
        <v>1.0058562912460085</v>
      </c>
      <c r="AK40" s="18"/>
      <c r="AL40" s="15">
        <f t="shared" si="15"/>
        <v>7.4259108878024964</v>
      </c>
      <c r="AN40" s="10">
        <v>42577</v>
      </c>
      <c r="AO40">
        <v>4521600</v>
      </c>
      <c r="AP40">
        <v>36.080562999999998</v>
      </c>
      <c r="AQ40">
        <f t="shared" si="16"/>
        <v>4.711712525276468E-3</v>
      </c>
      <c r="AR40">
        <f t="shared" si="8"/>
        <v>1.0047117125252765</v>
      </c>
      <c r="AS40" s="18"/>
      <c r="AT40" s="15">
        <f t="shared" si="17"/>
        <v>4.560767901571098</v>
      </c>
      <c r="AV40" s="10">
        <v>42577</v>
      </c>
      <c r="AW40">
        <v>12670200</v>
      </c>
      <c r="AX40">
        <v>36.370857999999998</v>
      </c>
      <c r="AY40">
        <f t="shared" si="18"/>
        <v>6.0125882204098424E-3</v>
      </c>
      <c r="AZ40">
        <f t="shared" si="19"/>
        <v>1.0060125882204098</v>
      </c>
      <c r="BB40" s="15">
        <f t="shared" si="20"/>
        <v>7.9175694867517787</v>
      </c>
      <c r="BD40" s="10">
        <v>42577</v>
      </c>
      <c r="BE40">
        <v>554800</v>
      </c>
      <c r="BF40">
        <v>73.011279999999999</v>
      </c>
      <c r="BG40">
        <f t="shared" si="21"/>
        <v>0</v>
      </c>
      <c r="BH40">
        <f t="shared" si="22"/>
        <v>1</v>
      </c>
      <c r="BJ40" s="15">
        <f t="shared" si="23"/>
        <v>0</v>
      </c>
      <c r="BL40" s="10">
        <v>42577</v>
      </c>
      <c r="BM40">
        <v>412400</v>
      </c>
      <c r="BN40">
        <v>113.108619</v>
      </c>
      <c r="BO40">
        <f t="shared" si="24"/>
        <v>6.1815088815930785E-4</v>
      </c>
      <c r="BP40">
        <f t="shared" si="25"/>
        <v>1.0006181508881593</v>
      </c>
      <c r="BR40" s="15">
        <f t="shared" si="26"/>
        <v>0.25301840898420003</v>
      </c>
      <c r="BT40" s="10">
        <v>42577</v>
      </c>
      <c r="BU40">
        <v>107500</v>
      </c>
      <c r="BV40">
        <v>49.330002</v>
      </c>
      <c r="BW40">
        <f t="shared" si="27"/>
        <v>-4.0518745309769955E-4</v>
      </c>
      <c r="BX40">
        <f t="shared" si="28"/>
        <v>0.9995948125469023</v>
      </c>
      <c r="BZ40" s="15">
        <f t="shared" si="29"/>
        <v>-0.13750281233125361</v>
      </c>
      <c r="CB40" s="10">
        <v>42577</v>
      </c>
      <c r="CC40">
        <v>3716500</v>
      </c>
      <c r="CD40">
        <v>114.598607</v>
      </c>
      <c r="CE40">
        <f t="shared" si="30"/>
        <v>-2.8470541868808041E-3</v>
      </c>
      <c r="CF40">
        <f t="shared" si="31"/>
        <v>0.9971529458131192</v>
      </c>
      <c r="CH40" s="15">
        <f t="shared" si="32"/>
        <v>-0.64677742102915781</v>
      </c>
      <c r="CJ40" s="10">
        <v>42577</v>
      </c>
      <c r="CK40">
        <v>1035600</v>
      </c>
      <c r="CL40">
        <v>89.039430999999993</v>
      </c>
      <c r="CM40">
        <f t="shared" si="33"/>
        <v>-1.1164592927581651E-4</v>
      </c>
      <c r="CN40">
        <f t="shared" si="34"/>
        <v>0.99988835407072418</v>
      </c>
      <c r="CP40" s="15">
        <f t="shared" si="35"/>
        <v>-3.9933800594317725E-2</v>
      </c>
      <c r="CR40" s="10">
        <v>42577</v>
      </c>
      <c r="CS40">
        <v>101200</v>
      </c>
      <c r="CT40">
        <v>61.289296999999998</v>
      </c>
      <c r="CU40">
        <f t="shared" si="36"/>
        <v>-6.5158133822529329E-4</v>
      </c>
      <c r="CV40">
        <f t="shared" si="37"/>
        <v>0.99934841866177471</v>
      </c>
      <c r="CX40" s="15">
        <f t="shared" si="38"/>
        <v>-0.21172219276721671</v>
      </c>
      <c r="CZ40" s="10">
        <v>42577</v>
      </c>
      <c r="DA40">
        <v>150100</v>
      </c>
      <c r="DB40">
        <v>55.4041</v>
      </c>
      <c r="DC40">
        <f t="shared" si="39"/>
        <v>7.0409857889039973E-3</v>
      </c>
      <c r="DD40">
        <f t="shared" si="40"/>
        <v>1.007040985788904</v>
      </c>
      <c r="DF40" s="15">
        <f t="shared" si="41"/>
        <v>11.948170883801014</v>
      </c>
      <c r="DH40" s="10">
        <v>42577</v>
      </c>
      <c r="DI40">
        <v>312000</v>
      </c>
      <c r="DJ40">
        <v>44.759998000000003</v>
      </c>
      <c r="DK40">
        <f t="shared" si="42"/>
        <v>-5.1123358474176595E-3</v>
      </c>
      <c r="DL40">
        <f t="shared" si="43"/>
        <v>0.99488766415258234</v>
      </c>
      <c r="DM40" s="18"/>
      <c r="DN40" s="15">
        <f t="shared" si="44"/>
        <v>-0.84599785058838828</v>
      </c>
      <c r="DP40" s="10">
        <v>42577</v>
      </c>
      <c r="DQ40">
        <v>144900</v>
      </c>
      <c r="DR40">
        <v>18.966324</v>
      </c>
      <c r="DS40">
        <f t="shared" si="45"/>
        <v>4.7368991507399372E-3</v>
      </c>
      <c r="DT40">
        <f t="shared" si="46"/>
        <v>1.0047368991507399</v>
      </c>
      <c r="DV40" s="15">
        <f t="shared" si="47"/>
        <v>4.6118818107755599</v>
      </c>
      <c r="DX40" s="10">
        <v>42577</v>
      </c>
      <c r="DY40">
        <v>2071300</v>
      </c>
      <c r="DZ40">
        <v>12.73</v>
      </c>
      <c r="EA40">
        <f t="shared" si="48"/>
        <v>3.9432176656151174E-3</v>
      </c>
      <c r="EB40">
        <f t="shared" si="49"/>
        <v>1.0039432176656151</v>
      </c>
      <c r="ED40" s="15">
        <f t="shared" si="50"/>
        <v>3.2057145156849289</v>
      </c>
      <c r="EF40" s="10">
        <v>42576</v>
      </c>
      <c r="EG40">
        <v>281200</v>
      </c>
      <c r="EH40">
        <v>100.952519</v>
      </c>
      <c r="EI40">
        <f t="shared" si="51"/>
        <v>-1.9768752832460823E-4</v>
      </c>
      <c r="EJ40">
        <f t="shared" si="52"/>
        <v>0.99980231247167539</v>
      </c>
      <c r="EL40" s="15">
        <f t="shared" si="53"/>
        <v>-6.9620843672525634E-2</v>
      </c>
    </row>
    <row r="41" spans="1:142">
      <c r="A41" s="10">
        <v>42576</v>
      </c>
      <c r="B41" s="11">
        <v>0</v>
      </c>
      <c r="C41">
        <f t="shared" si="59"/>
        <v>0</v>
      </c>
      <c r="D41" s="12">
        <f t="shared" si="1"/>
        <v>0</v>
      </c>
      <c r="E41" s="13">
        <f t="shared" si="60"/>
        <v>1</v>
      </c>
      <c r="H41" s="10">
        <v>42576</v>
      </c>
      <c r="I41">
        <v>322000</v>
      </c>
      <c r="J41">
        <v>84.724756999999997</v>
      </c>
      <c r="K41" s="15">
        <f t="shared" si="61"/>
        <v>-1.0570373720343307E-3</v>
      </c>
      <c r="L41">
        <f t="shared" si="62"/>
        <v>0.99894296262796567</v>
      </c>
      <c r="N41" s="15">
        <f t="shared" si="63"/>
        <v>-0.32024490287101348</v>
      </c>
      <c r="P41" s="10">
        <v>42576</v>
      </c>
      <c r="Q41">
        <v>413700</v>
      </c>
      <c r="R41">
        <v>51.529998999999997</v>
      </c>
      <c r="S41">
        <f t="shared" si="9"/>
        <v>-2.7094833640211036E-3</v>
      </c>
      <c r="T41">
        <f t="shared" si="64"/>
        <v>0.9972905166359789</v>
      </c>
      <c r="V41" s="15">
        <f t="shared" si="10"/>
        <v>-0.62853611745345583</v>
      </c>
      <c r="X41" s="10">
        <v>42576</v>
      </c>
      <c r="Y41">
        <v>219000</v>
      </c>
      <c r="Z41">
        <v>43.540000999999997</v>
      </c>
      <c r="AA41">
        <f t="shared" si="11"/>
        <v>-2.2914299333509636E-3</v>
      </c>
      <c r="AB41">
        <f t="shared" si="7"/>
        <v>0.99770857006664904</v>
      </c>
      <c r="AC41" s="18"/>
      <c r="AD41" s="15">
        <f t="shared" si="12"/>
        <v>-0.56713597739732624</v>
      </c>
      <c r="AF41" s="10">
        <v>42576</v>
      </c>
      <c r="AG41">
        <v>355400</v>
      </c>
      <c r="AH41">
        <v>56.349997999999999</v>
      </c>
      <c r="AI41">
        <f t="shared" si="13"/>
        <v>-2.8313573821043825E-3</v>
      </c>
      <c r="AJ41">
        <f t="shared" si="14"/>
        <v>0.99716864261789562</v>
      </c>
      <c r="AK41" s="18"/>
      <c r="AL41" s="15">
        <f t="shared" si="15"/>
        <v>-0.64474208728739701</v>
      </c>
      <c r="AN41" s="10">
        <v>42576</v>
      </c>
      <c r="AO41">
        <v>3846900</v>
      </c>
      <c r="AP41">
        <v>35.911358999999997</v>
      </c>
      <c r="AQ41">
        <f t="shared" si="16"/>
        <v>-1.6601393853217239E-3</v>
      </c>
      <c r="AR41">
        <f t="shared" si="8"/>
        <v>0.99833986061467828</v>
      </c>
      <c r="AS41" s="18"/>
      <c r="AT41" s="15">
        <f t="shared" si="17"/>
        <v>-0.45471921462823739</v>
      </c>
      <c r="AV41" s="10">
        <v>42576</v>
      </c>
      <c r="AW41">
        <v>7189200</v>
      </c>
      <c r="AX41">
        <v>36.153481999999997</v>
      </c>
      <c r="AY41">
        <f t="shared" si="18"/>
        <v>-8.1322578041500559E-3</v>
      </c>
      <c r="AZ41">
        <f t="shared" si="19"/>
        <v>0.99186774219584994</v>
      </c>
      <c r="BB41" s="15">
        <f t="shared" si="20"/>
        <v>-0.94922795238112911</v>
      </c>
      <c r="BD41" s="10">
        <v>42576</v>
      </c>
      <c r="BE41">
        <v>568900</v>
      </c>
      <c r="BF41">
        <v>73.011279999999999</v>
      </c>
      <c r="BG41">
        <f t="shared" si="21"/>
        <v>-2.7136613006972787E-3</v>
      </c>
      <c r="BH41">
        <f t="shared" si="22"/>
        <v>0.99728633869930272</v>
      </c>
      <c r="BJ41" s="15">
        <f t="shared" si="23"/>
        <v>-0.62910368628219637</v>
      </c>
      <c r="BL41" s="10">
        <v>42576</v>
      </c>
      <c r="BM41">
        <v>486000</v>
      </c>
      <c r="BN41">
        <v>113.03874399999999</v>
      </c>
      <c r="BO41">
        <f t="shared" si="24"/>
        <v>-5.2961731822021019E-4</v>
      </c>
      <c r="BP41">
        <f t="shared" si="25"/>
        <v>0.99947038268177979</v>
      </c>
      <c r="BR41" s="15">
        <f t="shared" si="26"/>
        <v>-0.17581604652428984</v>
      </c>
      <c r="BT41" s="10">
        <v>42576</v>
      </c>
      <c r="BU41">
        <v>131100</v>
      </c>
      <c r="BV41">
        <v>49.349997999999999</v>
      </c>
      <c r="BW41">
        <f t="shared" si="27"/>
        <v>-8.0990080603171588E-4</v>
      </c>
      <c r="BX41">
        <f t="shared" si="28"/>
        <v>0.99919009919396828</v>
      </c>
      <c r="BZ41" s="15">
        <f t="shared" si="29"/>
        <v>-0.25601437665804261</v>
      </c>
      <c r="CB41" s="10">
        <v>42576</v>
      </c>
      <c r="CC41">
        <v>1088000</v>
      </c>
      <c r="CD41">
        <v>114.92580700000001</v>
      </c>
      <c r="CE41">
        <f t="shared" si="30"/>
        <v>-2.4956398711405425E-3</v>
      </c>
      <c r="CF41">
        <f t="shared" si="31"/>
        <v>0.99750436012885946</v>
      </c>
      <c r="CH41" s="15">
        <f t="shared" si="32"/>
        <v>-0.59829893945455248</v>
      </c>
      <c r="CJ41" s="10">
        <v>42576</v>
      </c>
      <c r="CK41">
        <v>888300</v>
      </c>
      <c r="CL41">
        <v>89.049373000000003</v>
      </c>
      <c r="CM41">
        <f t="shared" si="33"/>
        <v>-6.6985330100488572E-4</v>
      </c>
      <c r="CN41">
        <f t="shared" si="34"/>
        <v>0.99933014669899511</v>
      </c>
      <c r="CP41" s="15">
        <f t="shared" si="35"/>
        <v>-0.21696538816178945</v>
      </c>
      <c r="CR41" s="10">
        <v>42576</v>
      </c>
      <c r="CS41">
        <v>538400</v>
      </c>
      <c r="CT41">
        <v>61.329258000000003</v>
      </c>
      <c r="CU41">
        <f t="shared" si="36"/>
        <v>1.6290148533903981E-4</v>
      </c>
      <c r="CV41">
        <f t="shared" si="37"/>
        <v>1.000162901485339</v>
      </c>
      <c r="CX41" s="15">
        <f t="shared" si="38"/>
        <v>6.125715396139797E-2</v>
      </c>
      <c r="CZ41" s="10">
        <v>42576</v>
      </c>
      <c r="DA41">
        <v>293800</v>
      </c>
      <c r="DB41">
        <v>55.016728000000001</v>
      </c>
      <c r="DC41">
        <f t="shared" si="39"/>
        <v>-1.8054883684293088E-4</v>
      </c>
      <c r="DD41">
        <f t="shared" si="40"/>
        <v>0.99981945116315707</v>
      </c>
      <c r="DF41" s="15">
        <f t="shared" si="41"/>
        <v>-6.3781392991028363E-2</v>
      </c>
      <c r="DH41" s="10">
        <v>42576</v>
      </c>
      <c r="DI41">
        <v>478300</v>
      </c>
      <c r="DJ41">
        <v>44.990001999999997</v>
      </c>
      <c r="DK41">
        <f t="shared" si="42"/>
        <v>-8.8823008856830921E-4</v>
      </c>
      <c r="DL41">
        <f t="shared" si="43"/>
        <v>0.99911176991143169</v>
      </c>
      <c r="DM41" s="18"/>
      <c r="DN41" s="15">
        <f t="shared" si="44"/>
        <v>-0.27700144215754807</v>
      </c>
      <c r="DP41" s="10">
        <v>42576</v>
      </c>
      <c r="DQ41">
        <v>236000</v>
      </c>
      <c r="DR41">
        <v>18.876906000000002</v>
      </c>
      <c r="DS41">
        <f t="shared" si="45"/>
        <v>-2.0113443573758549E-2</v>
      </c>
      <c r="DT41">
        <f t="shared" si="46"/>
        <v>0.97988655642624145</v>
      </c>
      <c r="DV41" s="15">
        <f t="shared" si="47"/>
        <v>-0.99939859535264985</v>
      </c>
      <c r="DX41" s="10">
        <v>42576</v>
      </c>
      <c r="DY41">
        <v>2922500</v>
      </c>
      <c r="DZ41">
        <v>12.68</v>
      </c>
      <c r="EA41">
        <f t="shared" si="48"/>
        <v>-6.2695924764890609E-3</v>
      </c>
      <c r="EB41">
        <f t="shared" si="49"/>
        <v>0.99373040752351094</v>
      </c>
      <c r="ED41" s="15">
        <f t="shared" si="50"/>
        <v>-0.89929955409973994</v>
      </c>
      <c r="EF41" s="10">
        <v>42573</v>
      </c>
      <c r="EG41">
        <v>205300</v>
      </c>
      <c r="EH41">
        <v>100.97248</v>
      </c>
      <c r="EI41">
        <f t="shared" si="51"/>
        <v>2.9654492764641383E-4</v>
      </c>
      <c r="EJ41">
        <f t="shared" si="52"/>
        <v>1.0002965449276464</v>
      </c>
      <c r="EL41" s="15">
        <f t="shared" si="53"/>
        <v>0.11429604183959885</v>
      </c>
    </row>
    <row r="42" spans="1:142">
      <c r="A42" s="10">
        <v>42573</v>
      </c>
      <c r="B42" s="11">
        <v>0</v>
      </c>
      <c r="C42">
        <f t="shared" si="59"/>
        <v>0</v>
      </c>
      <c r="D42" s="12">
        <f t="shared" si="1"/>
        <v>0</v>
      </c>
      <c r="E42" s="13">
        <f t="shared" si="60"/>
        <v>1</v>
      </c>
      <c r="H42" s="10">
        <v>42573</v>
      </c>
      <c r="I42">
        <v>73500</v>
      </c>
      <c r="J42">
        <v>84.814408999999998</v>
      </c>
      <c r="K42" s="15">
        <f t="shared" si="61"/>
        <v>1.1758985234135988E-3</v>
      </c>
      <c r="L42">
        <f t="shared" si="62"/>
        <v>1.0011758985234136</v>
      </c>
      <c r="N42" s="15">
        <f t="shared" si="63"/>
        <v>0.53564549280554052</v>
      </c>
      <c r="P42" s="10">
        <v>42573</v>
      </c>
      <c r="Q42">
        <v>479900</v>
      </c>
      <c r="R42">
        <v>51.669998</v>
      </c>
      <c r="S42">
        <f t="shared" si="9"/>
        <v>4.4712092626595368E-3</v>
      </c>
      <c r="T42">
        <f t="shared" si="64"/>
        <v>1.0044712092626595</v>
      </c>
      <c r="V42" s="15">
        <f t="shared" si="10"/>
        <v>4.0954792877977066</v>
      </c>
      <c r="X42" s="10">
        <v>42573</v>
      </c>
      <c r="Y42">
        <v>157800</v>
      </c>
      <c r="Z42">
        <v>43.639999000000003</v>
      </c>
      <c r="AA42">
        <f t="shared" si="11"/>
        <v>6.4575183012567372E-3</v>
      </c>
      <c r="AB42">
        <f t="shared" si="7"/>
        <v>1.0064575183012567</v>
      </c>
      <c r="AC42" s="18"/>
      <c r="AD42" s="15">
        <f t="shared" si="12"/>
        <v>9.4794544101446032</v>
      </c>
      <c r="AF42" s="10">
        <v>42573</v>
      </c>
      <c r="AG42">
        <v>200900</v>
      </c>
      <c r="AH42">
        <v>56.509998000000003</v>
      </c>
      <c r="AI42">
        <f t="shared" si="13"/>
        <v>7.1288004432579211E-3</v>
      </c>
      <c r="AJ42">
        <f t="shared" si="14"/>
        <v>1.0071288004432579</v>
      </c>
      <c r="AK42" s="18"/>
      <c r="AL42" s="15">
        <f t="shared" si="15"/>
        <v>12.366898540198493</v>
      </c>
      <c r="AN42" s="10">
        <v>42573</v>
      </c>
      <c r="AO42">
        <v>7760000</v>
      </c>
      <c r="AP42">
        <v>35.971075999999996</v>
      </c>
      <c r="AQ42">
        <f t="shared" si="16"/>
        <v>5.5372330173741879E-4</v>
      </c>
      <c r="AR42">
        <f t="shared" si="8"/>
        <v>1.0005537233017374</v>
      </c>
      <c r="AS42" s="18"/>
      <c r="AT42" s="15">
        <f t="shared" si="17"/>
        <v>0.22391295889656493</v>
      </c>
      <c r="AV42" s="10">
        <v>42573</v>
      </c>
      <c r="AW42">
        <v>13089900</v>
      </c>
      <c r="AX42">
        <v>36.449902000000002</v>
      </c>
      <c r="AY42">
        <f t="shared" si="18"/>
        <v>6.5483811275730552E-3</v>
      </c>
      <c r="AZ42">
        <f t="shared" si="19"/>
        <v>1.0065483811275731</v>
      </c>
      <c r="BB42" s="15">
        <f t="shared" si="20"/>
        <v>9.8305113136807041</v>
      </c>
      <c r="BD42" s="10">
        <v>42573</v>
      </c>
      <c r="BE42">
        <v>568800</v>
      </c>
      <c r="BF42">
        <v>73.209947</v>
      </c>
      <c r="BG42">
        <f t="shared" si="21"/>
        <v>4.7716187180317782E-3</v>
      </c>
      <c r="BH42">
        <f t="shared" si="22"/>
        <v>1.0047716187180318</v>
      </c>
      <c r="BJ42" s="15">
        <f t="shared" si="23"/>
        <v>4.6831109203914192</v>
      </c>
      <c r="BL42" s="10">
        <v>42573</v>
      </c>
      <c r="BM42">
        <v>259200</v>
      </c>
      <c r="BN42">
        <v>113.098643</v>
      </c>
      <c r="BO42">
        <f t="shared" si="24"/>
        <v>-3.5285934552908849E-4</v>
      </c>
      <c r="BP42">
        <f t="shared" si="25"/>
        <v>0.99964714065447091</v>
      </c>
      <c r="BR42" s="15">
        <f t="shared" si="26"/>
        <v>-0.12086463077764187</v>
      </c>
      <c r="BT42" s="10">
        <v>42573</v>
      </c>
      <c r="BU42">
        <v>228400</v>
      </c>
      <c r="BV42">
        <v>49.389999000000003</v>
      </c>
      <c r="BW42">
        <f t="shared" si="27"/>
        <v>-4.0479659987846528E-4</v>
      </c>
      <c r="BX42">
        <f t="shared" si="28"/>
        <v>0.99959520340012153</v>
      </c>
      <c r="BZ42" s="15">
        <f t="shared" si="29"/>
        <v>-0.1373797086164944</v>
      </c>
      <c r="CB42" s="10">
        <v>42573</v>
      </c>
      <c r="CC42">
        <v>2897300</v>
      </c>
      <c r="CD42">
        <v>115.21333799999999</v>
      </c>
      <c r="CE42">
        <f t="shared" si="30"/>
        <v>8.601306476729853E-5</v>
      </c>
      <c r="CF42">
        <f t="shared" si="31"/>
        <v>1.0000860130647673</v>
      </c>
      <c r="CH42" s="15">
        <f t="shared" si="32"/>
        <v>3.1891389240942258E-2</v>
      </c>
      <c r="CJ42" s="10">
        <v>42573</v>
      </c>
      <c r="CK42">
        <v>553700</v>
      </c>
      <c r="CL42">
        <v>89.109063000000006</v>
      </c>
      <c r="CM42">
        <f t="shared" si="33"/>
        <v>0</v>
      </c>
      <c r="CN42">
        <f t="shared" si="34"/>
        <v>1</v>
      </c>
      <c r="CP42" s="15">
        <f t="shared" si="35"/>
        <v>0</v>
      </c>
      <c r="CR42" s="10">
        <v>42573</v>
      </c>
      <c r="CS42">
        <v>20400</v>
      </c>
      <c r="CT42">
        <v>61.319268999999998</v>
      </c>
      <c r="CU42">
        <f t="shared" si="36"/>
        <v>-6.5121420124802931E-4</v>
      </c>
      <c r="CV42">
        <f t="shared" si="37"/>
        <v>0.99934878579875197</v>
      </c>
      <c r="CX42" s="15">
        <f t="shared" si="38"/>
        <v>-0.21161648366096142</v>
      </c>
      <c r="CZ42" s="10">
        <v>42573</v>
      </c>
      <c r="DA42">
        <v>198200</v>
      </c>
      <c r="DB42">
        <v>55.026662999999999</v>
      </c>
      <c r="DC42">
        <f t="shared" si="39"/>
        <v>2.5335411349627357E-3</v>
      </c>
      <c r="DD42">
        <f t="shared" si="40"/>
        <v>1.0025335411349627</v>
      </c>
      <c r="DF42" s="15">
        <f t="shared" si="41"/>
        <v>1.5182722530115584</v>
      </c>
      <c r="DH42" s="10">
        <v>42573</v>
      </c>
      <c r="DI42">
        <v>337700</v>
      </c>
      <c r="DJ42">
        <v>45.029998999999997</v>
      </c>
      <c r="DK42">
        <f t="shared" si="42"/>
        <v>8.736559335496219E-3</v>
      </c>
      <c r="DL42">
        <f t="shared" si="43"/>
        <v>1.0087365593354962</v>
      </c>
      <c r="DM42" s="18"/>
      <c r="DN42" s="15">
        <f t="shared" si="44"/>
        <v>22.926700200383568</v>
      </c>
      <c r="DP42" s="10">
        <v>42573</v>
      </c>
      <c r="DQ42">
        <v>84900</v>
      </c>
      <c r="DR42">
        <v>19.264379000000002</v>
      </c>
      <c r="DS42">
        <f t="shared" si="45"/>
        <v>2.5852597052757886E-3</v>
      </c>
      <c r="DT42">
        <f t="shared" si="46"/>
        <v>1.0025852597052758</v>
      </c>
      <c r="DV42" s="15">
        <f t="shared" si="47"/>
        <v>1.5661382426120389</v>
      </c>
      <c r="DX42" s="10">
        <v>42573</v>
      </c>
      <c r="DY42">
        <v>2179400</v>
      </c>
      <c r="DZ42">
        <v>12.76</v>
      </c>
      <c r="EA42">
        <f t="shared" si="48"/>
        <v>-7.7760497667185291E-3</v>
      </c>
      <c r="EB42">
        <f t="shared" si="49"/>
        <v>0.99222395023328147</v>
      </c>
      <c r="ED42" s="15">
        <f t="shared" si="50"/>
        <v>-0.94211812168619091</v>
      </c>
      <c r="EF42" s="10">
        <v>42572</v>
      </c>
      <c r="EG42">
        <v>393600</v>
      </c>
      <c r="EH42">
        <v>100.94254599999999</v>
      </c>
      <c r="EI42">
        <f t="shared" si="51"/>
        <v>1.9778526283276143E-4</v>
      </c>
      <c r="EJ42">
        <f t="shared" si="52"/>
        <v>1.0001977852628328</v>
      </c>
      <c r="EL42" s="15">
        <f t="shared" si="53"/>
        <v>7.4853617624234481E-2</v>
      </c>
    </row>
    <row r="43" spans="1:142">
      <c r="A43" s="10">
        <v>42572</v>
      </c>
      <c r="B43" s="11">
        <v>0.04</v>
      </c>
      <c r="C43">
        <f t="shared" si="59"/>
        <v>4.0000000000000002E-4</v>
      </c>
      <c r="D43" s="12">
        <f t="shared" si="1"/>
        <v>8.333784753622453E-6</v>
      </c>
      <c r="E43" s="13">
        <f t="shared" si="60"/>
        <v>1.0000083337847536</v>
      </c>
      <c r="H43" s="10">
        <v>42572</v>
      </c>
      <c r="I43">
        <v>68000</v>
      </c>
      <c r="J43">
        <v>84.714793</v>
      </c>
      <c r="K43" s="15">
        <f t="shared" si="61"/>
        <v>1.0594961191965346E-3</v>
      </c>
      <c r="L43">
        <f t="shared" si="62"/>
        <v>1.0010594961191965</v>
      </c>
      <c r="N43" s="15">
        <f t="shared" si="63"/>
        <v>0.47183712586827009</v>
      </c>
      <c r="P43" s="10">
        <v>42572</v>
      </c>
      <c r="Q43">
        <v>335000</v>
      </c>
      <c r="R43">
        <v>51.439999</v>
      </c>
      <c r="S43">
        <f t="shared" si="9"/>
        <v>-3.4870206022281636E-3</v>
      </c>
      <c r="T43">
        <f t="shared" si="64"/>
        <v>0.99651297939777184</v>
      </c>
      <c r="V43" s="15">
        <f t="shared" si="10"/>
        <v>-0.72056533391713473</v>
      </c>
      <c r="X43" s="10">
        <v>42572</v>
      </c>
      <c r="Y43">
        <v>162600</v>
      </c>
      <c r="Z43">
        <v>43.360000999999997</v>
      </c>
      <c r="AA43">
        <f t="shared" si="11"/>
        <v>-3.6764476102942867E-3</v>
      </c>
      <c r="AB43">
        <f t="shared" si="7"/>
        <v>0.99632355238970571</v>
      </c>
      <c r="AC43" s="18"/>
      <c r="AD43" s="15">
        <f t="shared" si="12"/>
        <v>-0.73929770609295153</v>
      </c>
      <c r="AF43" s="10">
        <v>42572</v>
      </c>
      <c r="AG43">
        <v>387900</v>
      </c>
      <c r="AH43">
        <v>56.110000999999997</v>
      </c>
      <c r="AI43">
        <f t="shared" si="13"/>
        <v>-4.2590418548018594E-3</v>
      </c>
      <c r="AJ43">
        <f t="shared" si="14"/>
        <v>0.99574095814519814</v>
      </c>
      <c r="AK43" s="18"/>
      <c r="AL43" s="15">
        <f t="shared" si="15"/>
        <v>-0.78941589438281712</v>
      </c>
      <c r="AN43" s="10">
        <v>42572</v>
      </c>
      <c r="AO43">
        <v>8032800</v>
      </c>
      <c r="AP43">
        <v>35.951169</v>
      </c>
      <c r="AQ43">
        <f t="shared" si="16"/>
        <v>-2.4855199318970511E-3</v>
      </c>
      <c r="AR43">
        <f t="shared" si="8"/>
        <v>0.99751448006810295</v>
      </c>
      <c r="AS43" s="18"/>
      <c r="AT43" s="15">
        <f t="shared" si="17"/>
        <v>-0.5968086827418988</v>
      </c>
      <c r="AV43" s="10">
        <v>42572</v>
      </c>
      <c r="AW43">
        <v>10652300</v>
      </c>
      <c r="AX43">
        <v>36.212766999999999</v>
      </c>
      <c r="AY43">
        <f t="shared" si="18"/>
        <v>-2.7210608584762319E-3</v>
      </c>
      <c r="AZ43">
        <f t="shared" si="19"/>
        <v>0.99727893914152377</v>
      </c>
      <c r="BB43" s="15">
        <f t="shared" si="20"/>
        <v>-0.63010678792905039</v>
      </c>
      <c r="BD43" s="10">
        <v>42572</v>
      </c>
      <c r="BE43">
        <v>1127000</v>
      </c>
      <c r="BF43">
        <v>72.862275999999994</v>
      </c>
      <c r="BG43">
        <f t="shared" si="21"/>
        <v>-2.3122601271625687E-3</v>
      </c>
      <c r="BH43">
        <f t="shared" si="22"/>
        <v>0.99768773987283743</v>
      </c>
      <c r="BJ43" s="15">
        <f t="shared" si="23"/>
        <v>-0.57042210757756573</v>
      </c>
      <c r="BL43" s="10">
        <v>42572</v>
      </c>
      <c r="BM43">
        <v>537500</v>
      </c>
      <c r="BN43">
        <v>113.138565</v>
      </c>
      <c r="BO43">
        <f t="shared" si="24"/>
        <v>1.7646080568667344E-4</v>
      </c>
      <c r="BP43">
        <f t="shared" si="25"/>
        <v>1.0001764608056867</v>
      </c>
      <c r="BR43" s="15">
        <f t="shared" si="26"/>
        <v>6.6521600100693856E-2</v>
      </c>
      <c r="BT43" s="10">
        <v>42572</v>
      </c>
      <c r="BU43">
        <v>3214300</v>
      </c>
      <c r="BV43">
        <v>49.41</v>
      </c>
      <c r="BW43">
        <f t="shared" si="27"/>
        <v>-4.0461258345136919E-4</v>
      </c>
      <c r="BX43">
        <f t="shared" si="28"/>
        <v>0.99959538741654863</v>
      </c>
      <c r="BZ43" s="15">
        <f t="shared" si="29"/>
        <v>-0.13732174446059375</v>
      </c>
      <c r="CB43" s="10">
        <v>42572</v>
      </c>
      <c r="CC43">
        <v>1963700</v>
      </c>
      <c r="CD43">
        <v>115.203429</v>
      </c>
      <c r="CE43">
        <f t="shared" si="30"/>
        <v>0</v>
      </c>
      <c r="CF43">
        <f t="shared" si="31"/>
        <v>1</v>
      </c>
      <c r="CH43" s="15">
        <f t="shared" si="32"/>
        <v>0</v>
      </c>
      <c r="CJ43" s="10">
        <v>42572</v>
      </c>
      <c r="CK43">
        <v>1014900</v>
      </c>
      <c r="CL43">
        <v>89.109063000000006</v>
      </c>
      <c r="CM43">
        <f t="shared" si="33"/>
        <v>1.6773072346683016E-3</v>
      </c>
      <c r="CN43">
        <f t="shared" si="34"/>
        <v>1.0016773072346683</v>
      </c>
      <c r="CP43" s="15">
        <f t="shared" si="35"/>
        <v>0.84357067607511005</v>
      </c>
      <c r="CR43" s="10">
        <v>42572</v>
      </c>
      <c r="CS43">
        <v>23900</v>
      </c>
      <c r="CT43">
        <v>61.359226999999997</v>
      </c>
      <c r="CU43">
        <f t="shared" si="36"/>
        <v>1.3041759544674125E-3</v>
      </c>
      <c r="CV43">
        <f t="shared" si="37"/>
        <v>1.0013041759544674</v>
      </c>
      <c r="CX43" s="15">
        <f t="shared" si="38"/>
        <v>0.60916286369126116</v>
      </c>
      <c r="CZ43" s="10">
        <v>42572</v>
      </c>
      <c r="DA43">
        <v>109700</v>
      </c>
      <c r="DB43">
        <v>54.887602999999999</v>
      </c>
      <c r="DC43">
        <f t="shared" si="39"/>
        <v>-1.8064110214406348E-3</v>
      </c>
      <c r="DD43">
        <f t="shared" si="40"/>
        <v>0.99819358897855937</v>
      </c>
      <c r="DF43" s="15">
        <f t="shared" si="41"/>
        <v>-0.48311572061770747</v>
      </c>
      <c r="DH43" s="10">
        <v>42572</v>
      </c>
      <c r="DI43">
        <v>1616700</v>
      </c>
      <c r="DJ43">
        <v>44.639999000000003</v>
      </c>
      <c r="DK43">
        <f t="shared" si="42"/>
        <v>2.2451279244473099E-3</v>
      </c>
      <c r="DL43">
        <f t="shared" si="43"/>
        <v>1.0022451279244473</v>
      </c>
      <c r="DM43" s="18"/>
      <c r="DN43" s="15">
        <f t="shared" si="44"/>
        <v>1.2672171574204083</v>
      </c>
      <c r="DP43" s="10">
        <v>42572</v>
      </c>
      <c r="DQ43">
        <v>95300</v>
      </c>
      <c r="DR43">
        <v>19.214704000000001</v>
      </c>
      <c r="DS43">
        <f t="shared" si="45"/>
        <v>-1.0235451177070476E-2</v>
      </c>
      <c r="DT43">
        <f t="shared" si="46"/>
        <v>0.98976454882292952</v>
      </c>
      <c r="DV43" s="15">
        <f t="shared" si="47"/>
        <v>-0.9766040106846684</v>
      </c>
      <c r="DX43" s="10">
        <v>42572</v>
      </c>
      <c r="DY43">
        <v>4035100</v>
      </c>
      <c r="DZ43">
        <v>12.86</v>
      </c>
      <c r="EA43">
        <f t="shared" si="48"/>
        <v>1.4996053670086829E-2</v>
      </c>
      <c r="EB43">
        <f t="shared" si="49"/>
        <v>1.0149960536700868</v>
      </c>
      <c r="ED43" s="15">
        <f t="shared" si="50"/>
        <v>227.81742936419275</v>
      </c>
      <c r="EF43" s="10">
        <v>42571</v>
      </c>
      <c r="EG43">
        <v>248800</v>
      </c>
      <c r="EH43">
        <v>100.922585</v>
      </c>
      <c r="EI43">
        <f t="shared" si="51"/>
        <v>0</v>
      </c>
      <c r="EJ43">
        <f t="shared" si="52"/>
        <v>1</v>
      </c>
      <c r="EL43" s="15">
        <f t="shared" si="53"/>
        <v>0</v>
      </c>
    </row>
    <row r="44" spans="1:142">
      <c r="A44" s="10">
        <v>42571</v>
      </c>
      <c r="B44" s="11">
        <v>0.04</v>
      </c>
      <c r="C44">
        <f t="shared" si="59"/>
        <v>4.0000000000000002E-4</v>
      </c>
      <c r="D44" s="12">
        <f t="shared" si="1"/>
        <v>8.333784753622453E-6</v>
      </c>
      <c r="E44" s="13">
        <f t="shared" si="60"/>
        <v>1.0000083337847536</v>
      </c>
      <c r="H44" s="10">
        <v>42571</v>
      </c>
      <c r="I44">
        <v>84100</v>
      </c>
      <c r="J44">
        <v>84.625133000000005</v>
      </c>
      <c r="K44" s="15">
        <f t="shared" si="61"/>
        <v>-4.9198332341153783E-3</v>
      </c>
      <c r="L44">
        <f t="shared" si="62"/>
        <v>0.99508016676588462</v>
      </c>
      <c r="N44" s="15">
        <f t="shared" si="63"/>
        <v>-0.83472938226903715</v>
      </c>
      <c r="P44" s="10">
        <v>42571</v>
      </c>
      <c r="Q44">
        <v>342000</v>
      </c>
      <c r="R44">
        <v>51.619999</v>
      </c>
      <c r="S44">
        <f t="shared" si="9"/>
        <v>4.8666537836608015E-3</v>
      </c>
      <c r="T44">
        <f t="shared" si="64"/>
        <v>1.0048666537836608</v>
      </c>
      <c r="V44" s="15">
        <f t="shared" si="10"/>
        <v>4.8827257388779772</v>
      </c>
      <c r="X44" s="10">
        <v>42571</v>
      </c>
      <c r="Y44">
        <v>206200</v>
      </c>
      <c r="Z44">
        <v>43.52</v>
      </c>
      <c r="AA44">
        <f t="shared" si="11"/>
        <v>6.7083044182281171E-3</v>
      </c>
      <c r="AB44">
        <f t="shared" si="7"/>
        <v>1.0067083044182281</v>
      </c>
      <c r="AC44" s="18"/>
      <c r="AD44" s="15">
        <f t="shared" si="12"/>
        <v>10.477113383852274</v>
      </c>
      <c r="AF44" s="10">
        <v>42571</v>
      </c>
      <c r="AG44">
        <v>478800</v>
      </c>
      <c r="AH44">
        <v>56.349997999999999</v>
      </c>
      <c r="AI44">
        <f t="shared" si="13"/>
        <v>6.4296479217844649E-3</v>
      </c>
      <c r="AJ44">
        <f t="shared" si="14"/>
        <v>1.0064296479217845</v>
      </c>
      <c r="AK44" s="18"/>
      <c r="AL44" s="15">
        <f t="shared" si="15"/>
        <v>9.3740662060433255</v>
      </c>
      <c r="AN44" s="10">
        <v>42571</v>
      </c>
      <c r="AO44">
        <v>6348100</v>
      </c>
      <c r="AP44">
        <v>36.040748999999998</v>
      </c>
      <c r="AQ44">
        <f t="shared" si="16"/>
        <v>7.2322185986091192E-3</v>
      </c>
      <c r="AR44">
        <f t="shared" si="8"/>
        <v>1.0072322185986091</v>
      </c>
      <c r="AS44" s="18"/>
      <c r="AT44" s="15">
        <f t="shared" si="17"/>
        <v>12.877376226899623</v>
      </c>
      <c r="AV44" s="10">
        <v>42571</v>
      </c>
      <c r="AW44">
        <v>7415600</v>
      </c>
      <c r="AX44">
        <v>36.311573000000003</v>
      </c>
      <c r="AY44">
        <f t="shared" si="18"/>
        <v>5.1969002963998534E-3</v>
      </c>
      <c r="AZ44">
        <f t="shared" si="19"/>
        <v>1.0051969002963999</v>
      </c>
      <c r="BB44" s="15">
        <f t="shared" si="20"/>
        <v>5.6323334804976657</v>
      </c>
      <c r="BD44" s="10">
        <v>42571</v>
      </c>
      <c r="BE44">
        <v>523700</v>
      </c>
      <c r="BF44">
        <v>73.031143</v>
      </c>
      <c r="BG44">
        <f t="shared" si="21"/>
        <v>3.1381538346453297E-3</v>
      </c>
      <c r="BH44">
        <f t="shared" si="22"/>
        <v>1.0031381538346453</v>
      </c>
      <c r="BJ44" s="15">
        <f t="shared" si="23"/>
        <v>2.1381474418636994</v>
      </c>
      <c r="BL44" s="10">
        <v>42571</v>
      </c>
      <c r="BM44">
        <v>367100</v>
      </c>
      <c r="BN44">
        <v>113.118604</v>
      </c>
      <c r="BO44">
        <f t="shared" si="24"/>
        <v>-7.0547777667262501E-4</v>
      </c>
      <c r="BP44">
        <f t="shared" si="25"/>
        <v>0.99929452222332737</v>
      </c>
      <c r="BR44" s="15">
        <f t="shared" si="26"/>
        <v>-0.22708814084513496</v>
      </c>
      <c r="BT44" s="10">
        <v>42571</v>
      </c>
      <c r="BU44">
        <v>193400</v>
      </c>
      <c r="BV44">
        <v>49.43</v>
      </c>
      <c r="BW44">
        <f t="shared" si="27"/>
        <v>-6.0653054198411827E-4</v>
      </c>
      <c r="BX44">
        <f t="shared" si="28"/>
        <v>0.99939346945801588</v>
      </c>
      <c r="BZ44" s="15">
        <f t="shared" si="29"/>
        <v>-0.19864466252119461</v>
      </c>
      <c r="CB44" s="10">
        <v>42571</v>
      </c>
      <c r="CC44">
        <v>2212700</v>
      </c>
      <c r="CD44">
        <v>115.203429</v>
      </c>
      <c r="CE44">
        <f t="shared" si="30"/>
        <v>-4.3009726801124248E-4</v>
      </c>
      <c r="CF44">
        <f t="shared" si="31"/>
        <v>0.99956990273198876</v>
      </c>
      <c r="CH44" s="15">
        <f t="shared" si="32"/>
        <v>-0.14531241290166097</v>
      </c>
      <c r="CJ44" s="10">
        <v>42571</v>
      </c>
      <c r="CK44">
        <v>1242000</v>
      </c>
      <c r="CL44">
        <v>88.959850000000003</v>
      </c>
      <c r="CM44">
        <f t="shared" si="33"/>
        <v>-5.5881619048014919E-4</v>
      </c>
      <c r="CN44">
        <f t="shared" si="34"/>
        <v>0.99944118380951985</v>
      </c>
      <c r="CP44" s="15">
        <f t="shared" si="35"/>
        <v>-0.18455795073852821</v>
      </c>
      <c r="CR44" s="10">
        <v>42571</v>
      </c>
      <c r="CS44">
        <v>14900</v>
      </c>
      <c r="CT44">
        <v>61.279308</v>
      </c>
      <c r="CU44">
        <f t="shared" si="36"/>
        <v>-6.5168748179300628E-4</v>
      </c>
      <c r="CV44">
        <f t="shared" si="37"/>
        <v>0.99934831251820699</v>
      </c>
      <c r="CX44" s="15">
        <f t="shared" si="38"/>
        <v>-0.21175275186447595</v>
      </c>
      <c r="CZ44" s="10">
        <v>42571</v>
      </c>
      <c r="DA44">
        <v>134700</v>
      </c>
      <c r="DB44">
        <v>54.986932000000003</v>
      </c>
      <c r="DC44">
        <f t="shared" si="39"/>
        <v>1.1511082836029862E-2</v>
      </c>
      <c r="DD44">
        <f t="shared" si="40"/>
        <v>1.0115110828360299</v>
      </c>
      <c r="DF44" s="15">
        <f t="shared" si="41"/>
        <v>64.205710881529669</v>
      </c>
      <c r="DH44" s="10">
        <v>42571</v>
      </c>
      <c r="DI44">
        <v>309800</v>
      </c>
      <c r="DJ44">
        <v>44.540000999999997</v>
      </c>
      <c r="DK44">
        <f t="shared" si="42"/>
        <v>0</v>
      </c>
      <c r="DL44">
        <f t="shared" si="43"/>
        <v>1</v>
      </c>
      <c r="DM44" s="18"/>
      <c r="DN44" s="15">
        <f t="shared" si="44"/>
        <v>0</v>
      </c>
      <c r="DP44" s="10">
        <v>42571</v>
      </c>
      <c r="DQ44">
        <v>176900</v>
      </c>
      <c r="DR44">
        <v>19.413409000000001</v>
      </c>
      <c r="DS44">
        <f t="shared" si="45"/>
        <v>-1.0224214360541328E-3</v>
      </c>
      <c r="DT44">
        <f t="shared" si="46"/>
        <v>0.99897757856394587</v>
      </c>
      <c r="DV44" s="15">
        <f t="shared" si="47"/>
        <v>-0.31159278224020848</v>
      </c>
      <c r="DX44" s="10">
        <v>42571</v>
      </c>
      <c r="DY44">
        <v>4200300</v>
      </c>
      <c r="DZ44">
        <v>12.67</v>
      </c>
      <c r="EA44">
        <f t="shared" si="48"/>
        <v>-1.4007782101167265E-2</v>
      </c>
      <c r="EB44">
        <f t="shared" si="49"/>
        <v>0.98599221789883273</v>
      </c>
      <c r="ED44" s="15">
        <f t="shared" si="50"/>
        <v>-0.9941947245122762</v>
      </c>
      <c r="EF44" s="10">
        <v>42570</v>
      </c>
      <c r="EG44">
        <v>199300</v>
      </c>
      <c r="EH44">
        <v>100.922585</v>
      </c>
      <c r="EI44">
        <f t="shared" si="51"/>
        <v>-9.8877899318172702E-5</v>
      </c>
      <c r="EJ44">
        <f t="shared" si="52"/>
        <v>0.99990112210068183</v>
      </c>
      <c r="EL44" s="15">
        <f t="shared" si="53"/>
        <v>-3.5448659268421556E-2</v>
      </c>
    </row>
    <row r="45" spans="1:142">
      <c r="A45" s="10">
        <v>42570</v>
      </c>
      <c r="B45" s="11">
        <v>0.04</v>
      </c>
      <c r="C45">
        <f t="shared" si="59"/>
        <v>4.0000000000000002E-4</v>
      </c>
      <c r="D45" s="12">
        <f t="shared" si="1"/>
        <v>8.333784753622453E-6</v>
      </c>
      <c r="E45" s="13">
        <f t="shared" si="60"/>
        <v>1.0000083337847536</v>
      </c>
      <c r="H45" s="10">
        <v>42570</v>
      </c>
      <c r="I45">
        <v>62200</v>
      </c>
      <c r="J45">
        <v>85.043532999999996</v>
      </c>
      <c r="K45" s="15">
        <f t="shared" si="61"/>
        <v>7.5533983782500869E-3</v>
      </c>
      <c r="L45">
        <f t="shared" si="62"/>
        <v>1.0075533983782501</v>
      </c>
      <c r="N45" s="15">
        <f t="shared" si="63"/>
        <v>14.590008396618574</v>
      </c>
      <c r="P45" s="10">
        <v>42570</v>
      </c>
      <c r="Q45">
        <v>306000</v>
      </c>
      <c r="R45">
        <v>51.369999</v>
      </c>
      <c r="S45">
        <f t="shared" si="9"/>
        <v>-1.360808735630048E-3</v>
      </c>
      <c r="T45">
        <f t="shared" si="64"/>
        <v>0.99863919126436995</v>
      </c>
      <c r="V45" s="15">
        <f t="shared" si="10"/>
        <v>-0.39166736463979213</v>
      </c>
      <c r="X45" s="10">
        <v>42570</v>
      </c>
      <c r="Y45">
        <v>145800</v>
      </c>
      <c r="Z45">
        <v>43.23</v>
      </c>
      <c r="AA45">
        <f t="shared" si="11"/>
        <v>-2.5380710659900219E-3</v>
      </c>
      <c r="AB45">
        <f t="shared" si="7"/>
        <v>0.99746192893400998</v>
      </c>
      <c r="AC45" s="18"/>
      <c r="AD45" s="15">
        <f t="shared" si="12"/>
        <v>-0.60448776687365746</v>
      </c>
      <c r="AF45" s="10">
        <v>42570</v>
      </c>
      <c r="AG45">
        <v>171700</v>
      </c>
      <c r="AH45">
        <v>55.990001999999997</v>
      </c>
      <c r="AI45">
        <f t="shared" si="13"/>
        <v>-4.4452345503117607E-3</v>
      </c>
      <c r="AJ45">
        <f t="shared" si="14"/>
        <v>0.99555476544968824</v>
      </c>
      <c r="AK45" s="18"/>
      <c r="AL45" s="15">
        <f t="shared" si="15"/>
        <v>-0.80331022816209208</v>
      </c>
      <c r="AN45" s="10">
        <v>42570</v>
      </c>
      <c r="AO45">
        <v>4204200</v>
      </c>
      <c r="AP45">
        <v>35.781965999999997</v>
      </c>
      <c r="AQ45">
        <f t="shared" si="16"/>
        <v>-8.0022209770719277E-3</v>
      </c>
      <c r="AR45">
        <f t="shared" si="8"/>
        <v>0.99199777902292807</v>
      </c>
      <c r="AS45" s="18"/>
      <c r="AT45" s="15">
        <f t="shared" si="17"/>
        <v>-0.94673947623883203</v>
      </c>
      <c r="AV45" s="10">
        <v>42570</v>
      </c>
      <c r="AW45">
        <v>10503800</v>
      </c>
      <c r="AX45">
        <v>36.123840999999999</v>
      </c>
      <c r="AY45">
        <f t="shared" si="18"/>
        <v>-8.6767782775548641E-3</v>
      </c>
      <c r="AZ45">
        <f t="shared" si="19"/>
        <v>0.99132322172244514</v>
      </c>
      <c r="BB45" s="15">
        <f t="shared" si="20"/>
        <v>-0.95844942225649421</v>
      </c>
      <c r="BD45" s="10">
        <v>42570</v>
      </c>
      <c r="BE45">
        <v>829600</v>
      </c>
      <c r="BF45">
        <v>72.802677000000003</v>
      </c>
      <c r="BG45">
        <f t="shared" si="21"/>
        <v>-1.0903904902801465E-3</v>
      </c>
      <c r="BH45">
        <f t="shared" si="22"/>
        <v>0.99890960950971985</v>
      </c>
      <c r="BJ45" s="15">
        <f t="shared" si="23"/>
        <v>-0.32847878525289476</v>
      </c>
      <c r="BL45" s="10">
        <v>42570</v>
      </c>
      <c r="BM45">
        <v>278400</v>
      </c>
      <c r="BN45">
        <v>113.198463</v>
      </c>
      <c r="BO45">
        <f t="shared" si="24"/>
        <v>1.7642927660421748E-4</v>
      </c>
      <c r="BP45">
        <f t="shared" si="25"/>
        <v>1.0001764292766042</v>
      </c>
      <c r="BR45" s="15">
        <f t="shared" si="26"/>
        <v>6.6509328683218794E-2</v>
      </c>
      <c r="BT45" s="10">
        <v>42570</v>
      </c>
      <c r="BU45">
        <v>125300</v>
      </c>
      <c r="BV45">
        <v>49.459999000000003</v>
      </c>
      <c r="BW45">
        <f t="shared" si="27"/>
        <v>-2.021831372107652E-4</v>
      </c>
      <c r="BX45">
        <f t="shared" si="28"/>
        <v>0.99979781686278923</v>
      </c>
      <c r="BZ45" s="15">
        <f t="shared" si="29"/>
        <v>-7.1146553200064355E-2</v>
      </c>
      <c r="CB45" s="10">
        <v>42570</v>
      </c>
      <c r="CC45">
        <v>2461700</v>
      </c>
      <c r="CD45">
        <v>115.252999</v>
      </c>
      <c r="CE45">
        <f t="shared" si="30"/>
        <v>2.5814233420162758E-4</v>
      </c>
      <c r="CF45">
        <f t="shared" si="31"/>
        <v>1.0002581423342016</v>
      </c>
      <c r="CH45" s="15">
        <f t="shared" si="32"/>
        <v>9.8790239952123216E-2</v>
      </c>
      <c r="CJ45" s="10">
        <v>42570</v>
      </c>
      <c r="CK45">
        <v>648500</v>
      </c>
      <c r="CL45">
        <v>89.009590000000003</v>
      </c>
      <c r="CM45">
        <f t="shared" si="33"/>
        <v>1.9035467143704299E-3</v>
      </c>
      <c r="CN45">
        <f t="shared" si="34"/>
        <v>1.0019035467143704</v>
      </c>
      <c r="CP45" s="15">
        <f t="shared" si="35"/>
        <v>1.0019748168152396</v>
      </c>
      <c r="CR45" s="10">
        <v>42570</v>
      </c>
      <c r="CS45">
        <v>12300</v>
      </c>
      <c r="CT45">
        <v>61.319268999999998</v>
      </c>
      <c r="CU45">
        <f t="shared" si="36"/>
        <v>4.8902502503822554E-4</v>
      </c>
      <c r="CV45">
        <f t="shared" si="37"/>
        <v>1.0004890250250382</v>
      </c>
      <c r="CX45" s="15">
        <f t="shared" si="38"/>
        <v>0.19536371646115125</v>
      </c>
      <c r="CZ45" s="10">
        <v>42570</v>
      </c>
      <c r="DA45">
        <v>160600</v>
      </c>
      <c r="DB45">
        <v>54.361176</v>
      </c>
      <c r="DC45">
        <f t="shared" si="39"/>
        <v>-4.728171255406366E-3</v>
      </c>
      <c r="DD45">
        <f t="shared" si="40"/>
        <v>0.99527182874459363</v>
      </c>
      <c r="DF45" s="15">
        <f t="shared" si="41"/>
        <v>-0.82269348340068393</v>
      </c>
      <c r="DH45" s="10">
        <v>42570</v>
      </c>
      <c r="DI45">
        <v>381000</v>
      </c>
      <c r="DJ45">
        <v>44.540000999999997</v>
      </c>
      <c r="DK45">
        <f t="shared" si="42"/>
        <v>5.4176524924978153E-3</v>
      </c>
      <c r="DL45">
        <f t="shared" si="43"/>
        <v>1.0054176524924978</v>
      </c>
      <c r="DM45" s="18"/>
      <c r="DN45" s="15">
        <f t="shared" si="44"/>
        <v>6.1857929706241013</v>
      </c>
      <c r="DP45" s="10">
        <v>42570</v>
      </c>
      <c r="DQ45">
        <v>76900</v>
      </c>
      <c r="DR45">
        <v>19.433278000000001</v>
      </c>
      <c r="DS45">
        <f t="shared" si="45"/>
        <v>-5.0864630108694575E-3</v>
      </c>
      <c r="DT45">
        <f t="shared" si="46"/>
        <v>0.99491353698913054</v>
      </c>
      <c r="DV45" s="15">
        <f t="shared" si="47"/>
        <v>-0.84452910427945738</v>
      </c>
      <c r="DX45" s="10">
        <v>42570</v>
      </c>
      <c r="DY45">
        <v>2521000</v>
      </c>
      <c r="DZ45">
        <v>12.85</v>
      </c>
      <c r="EA45">
        <f t="shared" si="48"/>
        <v>7.7881619937691937E-4</v>
      </c>
      <c r="EB45">
        <f t="shared" si="49"/>
        <v>1.0007788161993769</v>
      </c>
      <c r="ED45" s="15">
        <f t="shared" si="50"/>
        <v>0.32864187512527421</v>
      </c>
      <c r="EF45" s="10">
        <v>42569</v>
      </c>
      <c r="EG45">
        <v>298800</v>
      </c>
      <c r="EH45">
        <v>100.932565</v>
      </c>
      <c r="EI45">
        <f t="shared" si="51"/>
        <v>1.9780482525244558E-4</v>
      </c>
      <c r="EJ45">
        <f t="shared" si="52"/>
        <v>1.0001978048252524</v>
      </c>
      <c r="EL45" s="15">
        <f t="shared" si="53"/>
        <v>7.4861290893112109E-2</v>
      </c>
    </row>
    <row r="46" spans="1:142">
      <c r="A46" s="10">
        <v>42569</v>
      </c>
      <c r="B46" s="11">
        <v>0.06</v>
      </c>
      <c r="C46">
        <f t="shared" si="59"/>
        <v>5.9999999999999995E-4</v>
      </c>
      <c r="D46" s="12">
        <f t="shared" si="1"/>
        <v>1.2501015730803644E-5</v>
      </c>
      <c r="E46" s="13">
        <f t="shared" si="60"/>
        <v>1.0000125010157308</v>
      </c>
      <c r="H46" s="10">
        <v>42569</v>
      </c>
      <c r="I46">
        <v>110300</v>
      </c>
      <c r="J46">
        <v>84.405980999999997</v>
      </c>
      <c r="K46" s="15">
        <f t="shared" si="61"/>
        <v>-1.6495743797907414E-3</v>
      </c>
      <c r="L46">
        <f t="shared" si="62"/>
        <v>0.99835042562020926</v>
      </c>
      <c r="N46" s="15">
        <f t="shared" si="63"/>
        <v>-0.45260892966168342</v>
      </c>
      <c r="P46" s="10">
        <v>42569</v>
      </c>
      <c r="Q46">
        <v>682800</v>
      </c>
      <c r="R46">
        <v>51.439999</v>
      </c>
      <c r="S46">
        <f t="shared" si="9"/>
        <v>2.142937769610942E-3</v>
      </c>
      <c r="T46">
        <f t="shared" si="64"/>
        <v>1.0021429377696109</v>
      </c>
      <c r="V46" s="15">
        <f t="shared" si="10"/>
        <v>1.1843873670326928</v>
      </c>
      <c r="X46" s="10">
        <v>42569</v>
      </c>
      <c r="Y46">
        <v>233900</v>
      </c>
      <c r="Z46">
        <v>43.34</v>
      </c>
      <c r="AA46">
        <f t="shared" si="11"/>
        <v>1.1549780282982258E-3</v>
      </c>
      <c r="AB46">
        <f t="shared" si="7"/>
        <v>1.0011549780282982</v>
      </c>
      <c r="AC46" s="18"/>
      <c r="AD46" s="15">
        <f t="shared" si="12"/>
        <v>0.5239775364901067</v>
      </c>
      <c r="AF46" s="10">
        <v>42569</v>
      </c>
      <c r="AG46">
        <v>273300</v>
      </c>
      <c r="AH46">
        <v>56.240001999999997</v>
      </c>
      <c r="AI46">
        <f t="shared" si="13"/>
        <v>1.6028494531485915E-3</v>
      </c>
      <c r="AJ46">
        <f t="shared" si="14"/>
        <v>1.0016028494531486</v>
      </c>
      <c r="AK46" s="18"/>
      <c r="AL46" s="15">
        <f t="shared" si="15"/>
        <v>0.79422232914846469</v>
      </c>
      <c r="AN46" s="10">
        <v>42569</v>
      </c>
      <c r="AO46">
        <v>8629700</v>
      </c>
      <c r="AP46">
        <v>36.070611</v>
      </c>
      <c r="AQ46">
        <f t="shared" si="16"/>
        <v>2.2124430444148135E-3</v>
      </c>
      <c r="AR46">
        <f t="shared" si="8"/>
        <v>1.0022124430444148</v>
      </c>
      <c r="AS46" s="18"/>
      <c r="AT46" s="15">
        <f t="shared" si="17"/>
        <v>1.2403894371381599</v>
      </c>
      <c r="AV46" s="10">
        <v>42569</v>
      </c>
      <c r="AW46">
        <v>10288200</v>
      </c>
      <c r="AX46">
        <v>36.440022999999997</v>
      </c>
      <c r="AY46">
        <f t="shared" si="18"/>
        <v>8.752723720603095E-3</v>
      </c>
      <c r="AZ46">
        <f t="shared" si="19"/>
        <v>1.0087527237206031</v>
      </c>
      <c r="BB46" s="15">
        <f t="shared" si="20"/>
        <v>23.067054041293535</v>
      </c>
      <c r="BD46" s="10">
        <v>42569</v>
      </c>
      <c r="BE46">
        <v>690000</v>
      </c>
      <c r="BF46">
        <v>72.882147000000003</v>
      </c>
      <c r="BG46">
        <f t="shared" si="21"/>
        <v>-2.7247533679142233E-4</v>
      </c>
      <c r="BH46">
        <f t="shared" si="22"/>
        <v>0.99972752466320858</v>
      </c>
      <c r="BJ46" s="15">
        <f t="shared" si="23"/>
        <v>-9.4680220067582699E-2</v>
      </c>
      <c r="BL46" s="10">
        <v>42569</v>
      </c>
      <c r="BM46">
        <v>366400</v>
      </c>
      <c r="BN46">
        <v>113.178495</v>
      </c>
      <c r="BO46">
        <f t="shared" si="24"/>
        <v>-2.6458272796037186E-4</v>
      </c>
      <c r="BP46">
        <f t="shared" si="25"/>
        <v>0.99973541727203963</v>
      </c>
      <c r="BR46" s="15">
        <f t="shared" si="26"/>
        <v>-9.2067710042829209E-2</v>
      </c>
      <c r="BT46" s="10">
        <v>42569</v>
      </c>
      <c r="BU46">
        <v>122400</v>
      </c>
      <c r="BV46">
        <v>49.470001000000003</v>
      </c>
      <c r="BW46">
        <f t="shared" si="27"/>
        <v>6.0683658185345379E-4</v>
      </c>
      <c r="BX46">
        <f t="shared" si="28"/>
        <v>1.0006068365818535</v>
      </c>
      <c r="BZ46" s="15">
        <f t="shared" si="29"/>
        <v>0.24785761614545243</v>
      </c>
      <c r="CB46" s="10">
        <v>42569</v>
      </c>
      <c r="CC46">
        <v>3840700</v>
      </c>
      <c r="CD46">
        <v>115.22325499999999</v>
      </c>
      <c r="CE46">
        <f t="shared" si="30"/>
        <v>-1.3749556906239579E-3</v>
      </c>
      <c r="CF46">
        <f t="shared" si="31"/>
        <v>0.99862504430937604</v>
      </c>
      <c r="CH46" s="15">
        <f t="shared" si="32"/>
        <v>-0.39480475892102995</v>
      </c>
      <c r="CJ46" s="10">
        <v>42569</v>
      </c>
      <c r="CK46">
        <v>691100</v>
      </c>
      <c r="CL46">
        <v>88.840478000000004</v>
      </c>
      <c r="CM46">
        <f t="shared" si="33"/>
        <v>2.5819053605466991E-3</v>
      </c>
      <c r="CN46">
        <f t="shared" si="34"/>
        <v>1.0025819053605467</v>
      </c>
      <c r="CP46" s="15">
        <f t="shared" si="35"/>
        <v>1.5630064364878833</v>
      </c>
      <c r="CR46" s="10">
        <v>42569</v>
      </c>
      <c r="CS46">
        <v>33100</v>
      </c>
      <c r="CT46">
        <v>61.289296999999998</v>
      </c>
      <c r="CU46">
        <f t="shared" si="36"/>
        <v>6.5238255060995343E-4</v>
      </c>
      <c r="CV46">
        <f t="shared" si="37"/>
        <v>1.00065238255061</v>
      </c>
      <c r="CX46" s="15">
        <f t="shared" si="38"/>
        <v>0.26876246982288987</v>
      </c>
      <c r="CZ46" s="10">
        <v>42569</v>
      </c>
      <c r="DA46">
        <v>112200</v>
      </c>
      <c r="DB46">
        <v>54.619425999999997</v>
      </c>
      <c r="DC46">
        <f t="shared" si="39"/>
        <v>5.4855131339013319E-3</v>
      </c>
      <c r="DD46">
        <f t="shared" si="40"/>
        <v>1.0054855131339013</v>
      </c>
      <c r="DF46" s="15">
        <f t="shared" si="41"/>
        <v>6.3650122519763244</v>
      </c>
      <c r="DH46" s="10">
        <v>42569</v>
      </c>
      <c r="DI46">
        <v>471100</v>
      </c>
      <c r="DJ46">
        <v>44.299999</v>
      </c>
      <c r="DK46">
        <f t="shared" si="42"/>
        <v>1.809090868179597E-3</v>
      </c>
      <c r="DL46">
        <f t="shared" si="43"/>
        <v>1.0018090908681796</v>
      </c>
      <c r="DM46" s="18"/>
      <c r="DN46" s="15">
        <f t="shared" si="44"/>
        <v>0.9342537602717067</v>
      </c>
      <c r="DP46" s="10">
        <v>42569</v>
      </c>
      <c r="DQ46">
        <v>91400</v>
      </c>
      <c r="DR46">
        <v>19.532630000000001</v>
      </c>
      <c r="DS46">
        <f t="shared" si="45"/>
        <v>-1.0162894250713705E-3</v>
      </c>
      <c r="DT46">
        <f t="shared" si="46"/>
        <v>0.99898371057492863</v>
      </c>
      <c r="DV46" s="15">
        <f t="shared" si="47"/>
        <v>-0.31004869891815157</v>
      </c>
      <c r="DX46" s="10">
        <v>42569</v>
      </c>
      <c r="DY46">
        <v>3466100</v>
      </c>
      <c r="DZ46">
        <v>12.84</v>
      </c>
      <c r="EA46">
        <f t="shared" si="48"/>
        <v>1.5600624024960652E-3</v>
      </c>
      <c r="EB46">
        <f t="shared" si="49"/>
        <v>1.0015600624024961</v>
      </c>
      <c r="ED46" s="15">
        <f t="shared" si="50"/>
        <v>0.76646269716779192</v>
      </c>
      <c r="EF46" s="10">
        <v>42566</v>
      </c>
      <c r="EG46">
        <v>809700</v>
      </c>
      <c r="EH46">
        <v>100.912604</v>
      </c>
      <c r="EI46">
        <f t="shared" si="51"/>
        <v>9.8837858846234639E-5</v>
      </c>
      <c r="EJ46">
        <f t="shared" si="52"/>
        <v>1.0000988378588462</v>
      </c>
      <c r="EL46" s="15">
        <f t="shared" si="53"/>
        <v>3.6732598943864492E-2</v>
      </c>
    </row>
    <row r="47" spans="1:142">
      <c r="A47" s="10">
        <v>42566</v>
      </c>
      <c r="B47" s="11">
        <v>0.05</v>
      </c>
      <c r="C47">
        <f t="shared" si="59"/>
        <v>5.0000000000000001E-4</v>
      </c>
      <c r="D47" s="12">
        <f t="shared" si="1"/>
        <v>1.0417372023008298E-5</v>
      </c>
      <c r="E47" s="13">
        <f t="shared" si="60"/>
        <v>1.000010417372023</v>
      </c>
      <c r="H47" s="10">
        <v>42566</v>
      </c>
      <c r="I47">
        <v>156900</v>
      </c>
      <c r="J47">
        <v>84.545445000000001</v>
      </c>
      <c r="K47" s="15">
        <f t="shared" si="61"/>
        <v>-1.0723839885422581E-2</v>
      </c>
      <c r="L47">
        <f t="shared" si="62"/>
        <v>0.98927616011457742</v>
      </c>
      <c r="N47" s="15">
        <f t="shared" si="63"/>
        <v>-0.98046095399397337</v>
      </c>
      <c r="P47" s="10">
        <v>42566</v>
      </c>
      <c r="Q47">
        <v>321900</v>
      </c>
      <c r="R47">
        <v>51.330002</v>
      </c>
      <c r="S47">
        <f t="shared" si="9"/>
        <v>-7.7860620554026649E-4</v>
      </c>
      <c r="T47">
        <f t="shared" si="64"/>
        <v>0.99922139379445973</v>
      </c>
      <c r="V47" s="15">
        <f t="shared" si="10"/>
        <v>-0.24746062566114646</v>
      </c>
      <c r="X47" s="10">
        <v>42566</v>
      </c>
      <c r="Y47">
        <v>157300</v>
      </c>
      <c r="Z47">
        <v>43.290000999999997</v>
      </c>
      <c r="AA47">
        <f t="shared" si="11"/>
        <v>4.6223711578452509E-4</v>
      </c>
      <c r="AB47">
        <f t="shared" si="7"/>
        <v>1.0004622371157845</v>
      </c>
      <c r="AC47" s="18"/>
      <c r="AD47" s="15">
        <f t="shared" si="12"/>
        <v>0.18373839957923299</v>
      </c>
      <c r="AF47" s="10">
        <v>42566</v>
      </c>
      <c r="AG47">
        <v>188800</v>
      </c>
      <c r="AH47">
        <v>56.150002000000001</v>
      </c>
      <c r="AI47">
        <f t="shared" si="13"/>
        <v>1.784174875721245E-3</v>
      </c>
      <c r="AJ47">
        <f t="shared" si="14"/>
        <v>1.0017841748757212</v>
      </c>
      <c r="AK47" s="18"/>
      <c r="AL47" s="15">
        <f t="shared" si="15"/>
        <v>0.91677401256120605</v>
      </c>
      <c r="AN47" s="10">
        <v>42566</v>
      </c>
      <c r="AO47">
        <v>6603800</v>
      </c>
      <c r="AP47">
        <v>35.990983</v>
      </c>
      <c r="AQ47">
        <f t="shared" si="16"/>
        <v>-4.9532291026117559E-3</v>
      </c>
      <c r="AR47">
        <f t="shared" si="8"/>
        <v>0.99504677089738824</v>
      </c>
      <c r="AS47" s="18"/>
      <c r="AT47" s="15">
        <f t="shared" si="17"/>
        <v>-0.83674159153280114</v>
      </c>
      <c r="AV47" s="10">
        <v>42566</v>
      </c>
      <c r="AW47">
        <v>16445900</v>
      </c>
      <c r="AX47">
        <v>36.123840999999999</v>
      </c>
      <c r="AY47">
        <f t="shared" si="18"/>
        <v>-3.5431143971690338E-3</v>
      </c>
      <c r="AZ47">
        <f t="shared" si="19"/>
        <v>0.99645688560283097</v>
      </c>
      <c r="BB47" s="15">
        <f t="shared" si="20"/>
        <v>-0.72624814562145712</v>
      </c>
      <c r="BD47" s="10">
        <v>42566</v>
      </c>
      <c r="BE47">
        <v>1389400</v>
      </c>
      <c r="BF47">
        <v>72.902011000000002</v>
      </c>
      <c r="BG47">
        <f t="shared" si="21"/>
        <v>-4.0858714462177481E-4</v>
      </c>
      <c r="BH47">
        <f t="shared" si="22"/>
        <v>0.99959141285537823</v>
      </c>
      <c r="BJ47" s="15">
        <f t="shared" si="23"/>
        <v>-0.13857284557958038</v>
      </c>
      <c r="BL47" s="10">
        <v>42566</v>
      </c>
      <c r="BM47">
        <v>414600</v>
      </c>
      <c r="BN47">
        <v>113.208448</v>
      </c>
      <c r="BO47">
        <f t="shared" si="24"/>
        <v>-1.0569475937284301E-3</v>
      </c>
      <c r="BP47">
        <f t="shared" si="25"/>
        <v>0.99894305240627157</v>
      </c>
      <c r="BR47" s="15">
        <f t="shared" si="26"/>
        <v>-0.32022260398562263</v>
      </c>
      <c r="BT47" s="10">
        <v>42566</v>
      </c>
      <c r="BU47">
        <v>170400</v>
      </c>
      <c r="BV47">
        <v>49.439999</v>
      </c>
      <c r="BW47">
        <f t="shared" si="27"/>
        <v>-1.0103656896194302E-3</v>
      </c>
      <c r="BX47">
        <f t="shared" si="28"/>
        <v>0.99898963431038057</v>
      </c>
      <c r="BZ47" s="15">
        <f t="shared" si="29"/>
        <v>-0.3085537810527248</v>
      </c>
      <c r="CB47" s="10">
        <v>42566</v>
      </c>
      <c r="CC47">
        <v>6078700</v>
      </c>
      <c r="CD47">
        <v>115.3819</v>
      </c>
      <c r="CE47">
        <f t="shared" si="30"/>
        <v>-2.5772962511705355E-4</v>
      </c>
      <c r="CF47">
        <f t="shared" si="31"/>
        <v>0.99974227037488295</v>
      </c>
      <c r="CH47" s="15">
        <f t="shared" si="32"/>
        <v>-8.9793186520906398E-2</v>
      </c>
      <c r="CJ47" s="10">
        <v>42566</v>
      </c>
      <c r="CK47">
        <v>834400</v>
      </c>
      <c r="CL47">
        <v>88.611690999999993</v>
      </c>
      <c r="CM47">
        <f t="shared" si="33"/>
        <v>-4.3589951599805055E-3</v>
      </c>
      <c r="CN47">
        <f t="shared" si="34"/>
        <v>0.99564100484001949</v>
      </c>
      <c r="CP47" s="15">
        <f t="shared" si="35"/>
        <v>-0.79699222425733807</v>
      </c>
      <c r="CR47" s="10">
        <v>42566</v>
      </c>
      <c r="CS47">
        <v>22000</v>
      </c>
      <c r="CT47">
        <v>61.249338999999999</v>
      </c>
      <c r="CU47">
        <f t="shared" si="36"/>
        <v>-2.2782671870622551E-3</v>
      </c>
      <c r="CV47">
        <f t="shared" si="37"/>
        <v>0.99772173281293774</v>
      </c>
      <c r="CX47" s="15">
        <f t="shared" si="38"/>
        <v>-0.565046535158785</v>
      </c>
      <c r="CZ47" s="10">
        <v>42566</v>
      </c>
      <c r="DA47">
        <v>193300</v>
      </c>
      <c r="DB47">
        <v>54.321444999999997</v>
      </c>
      <c r="DC47">
        <f t="shared" si="39"/>
        <v>-8.520691077009479E-3</v>
      </c>
      <c r="DD47">
        <f t="shared" si="40"/>
        <v>0.99147930892299052</v>
      </c>
      <c r="DF47" s="15">
        <f t="shared" si="41"/>
        <v>-0.95599173800667048</v>
      </c>
      <c r="DH47" s="10">
        <v>42566</v>
      </c>
      <c r="DI47">
        <v>327100</v>
      </c>
      <c r="DJ47">
        <v>44.220001000000003</v>
      </c>
      <c r="DK47">
        <f t="shared" si="42"/>
        <v>0</v>
      </c>
      <c r="DL47">
        <f t="shared" si="43"/>
        <v>1</v>
      </c>
      <c r="DM47" s="18"/>
      <c r="DN47" s="15">
        <f t="shared" si="44"/>
        <v>0</v>
      </c>
      <c r="DP47" s="10">
        <v>42566</v>
      </c>
      <c r="DQ47">
        <v>72100</v>
      </c>
      <c r="DR47">
        <v>19.552500999999999</v>
      </c>
      <c r="DS47">
        <f t="shared" si="45"/>
        <v>0</v>
      </c>
      <c r="DT47">
        <f t="shared" si="46"/>
        <v>1</v>
      </c>
      <c r="DV47" s="15">
        <f t="shared" si="47"/>
        <v>0</v>
      </c>
      <c r="DX47" s="10">
        <v>42566</v>
      </c>
      <c r="DY47">
        <v>4710300</v>
      </c>
      <c r="DZ47">
        <v>12.82</v>
      </c>
      <c r="EA47">
        <f t="shared" si="48"/>
        <v>-3.1104199066873672E-3</v>
      </c>
      <c r="EB47">
        <f t="shared" si="49"/>
        <v>0.99688958009331263</v>
      </c>
      <c r="ED47" s="15">
        <f t="shared" si="50"/>
        <v>-0.67924335886668752</v>
      </c>
      <c r="EF47" s="10">
        <v>42565</v>
      </c>
      <c r="EG47">
        <v>163800</v>
      </c>
      <c r="EH47">
        <v>100.902631</v>
      </c>
      <c r="EI47">
        <f t="shared" si="51"/>
        <v>3.957359228754509E-4</v>
      </c>
      <c r="EJ47">
        <f t="shared" si="52"/>
        <v>1.0003957359228755</v>
      </c>
      <c r="EL47" s="15">
        <f t="shared" si="53"/>
        <v>0.15536352951912025</v>
      </c>
    </row>
    <row r="48" spans="1:142">
      <c r="A48" s="10">
        <v>42565</v>
      </c>
      <c r="B48" s="11">
        <v>0.1</v>
      </c>
      <c r="C48">
        <f t="shared" si="59"/>
        <v>1E-3</v>
      </c>
      <c r="D48" s="12">
        <f t="shared" si="1"/>
        <v>2.0836155003811641E-5</v>
      </c>
      <c r="E48" s="13">
        <f t="shared" si="60"/>
        <v>1.0000208361550038</v>
      </c>
      <c r="H48" s="10">
        <v>42565</v>
      </c>
      <c r="I48">
        <v>47000</v>
      </c>
      <c r="J48">
        <v>85.461924999999994</v>
      </c>
      <c r="K48" s="15">
        <f t="shared" si="61"/>
        <v>-1.1408134798786995E-2</v>
      </c>
      <c r="L48">
        <f t="shared" si="62"/>
        <v>0.988591865201213</v>
      </c>
      <c r="N48" s="15">
        <f t="shared" si="63"/>
        <v>-0.98482191948088194</v>
      </c>
      <c r="P48" s="10">
        <v>42565</v>
      </c>
      <c r="Q48">
        <v>342100</v>
      </c>
      <c r="R48">
        <v>51.369999</v>
      </c>
      <c r="S48">
        <f t="shared" si="9"/>
        <v>5.0870278793382351E-3</v>
      </c>
      <c r="T48">
        <f t="shared" si="64"/>
        <v>1.0050870278793382</v>
      </c>
      <c r="V48" s="15">
        <f t="shared" si="10"/>
        <v>5.3729242065186984</v>
      </c>
      <c r="X48" s="10">
        <v>42565</v>
      </c>
      <c r="Y48">
        <v>191100</v>
      </c>
      <c r="Z48">
        <v>43.27</v>
      </c>
      <c r="AA48">
        <f t="shared" si="11"/>
        <v>1.6203471847142659E-3</v>
      </c>
      <c r="AB48">
        <f t="shared" si="7"/>
        <v>1.0016203471847143</v>
      </c>
      <c r="AC48" s="18"/>
      <c r="AD48" s="15">
        <f t="shared" si="12"/>
        <v>0.80569955370752377</v>
      </c>
      <c r="AF48" s="10">
        <v>42565</v>
      </c>
      <c r="AG48">
        <v>304600</v>
      </c>
      <c r="AH48">
        <v>56.049999</v>
      </c>
      <c r="AI48">
        <f t="shared" si="13"/>
        <v>7.1417606549450952E-4</v>
      </c>
      <c r="AJ48">
        <f t="shared" si="14"/>
        <v>1.0007141760654945</v>
      </c>
      <c r="AK48" s="18"/>
      <c r="AL48" s="15">
        <f t="shared" si="15"/>
        <v>0.29768411336754164</v>
      </c>
      <c r="AN48" s="10">
        <v>42565</v>
      </c>
      <c r="AO48">
        <v>6508900</v>
      </c>
      <c r="AP48">
        <v>36.170141999999998</v>
      </c>
      <c r="AQ48">
        <f t="shared" si="16"/>
        <v>8.6039687587751157E-3</v>
      </c>
      <c r="AR48">
        <f t="shared" si="8"/>
        <v>1.0086039687587751</v>
      </c>
      <c r="AS48" s="18"/>
      <c r="AT48" s="15">
        <f t="shared" si="17"/>
        <v>21.805812404567661</v>
      </c>
      <c r="AV48" s="10">
        <v>42565</v>
      </c>
      <c r="AW48">
        <v>14575100</v>
      </c>
      <c r="AX48">
        <v>36.252287000000003</v>
      </c>
      <c r="AY48">
        <f t="shared" si="18"/>
        <v>1.3815971765062995E-2</v>
      </c>
      <c r="AZ48">
        <f t="shared" si="19"/>
        <v>1.013815971765063</v>
      </c>
      <c r="BB48" s="15">
        <f t="shared" si="20"/>
        <v>148.65183104602818</v>
      </c>
      <c r="BD48" s="10">
        <v>42565</v>
      </c>
      <c r="BE48">
        <v>1945800</v>
      </c>
      <c r="BF48">
        <v>72.931809999999999</v>
      </c>
      <c r="BG48">
        <f t="shared" si="21"/>
        <v>4.1027863484344174E-3</v>
      </c>
      <c r="BH48">
        <f t="shared" si="22"/>
        <v>1.0041027863484344</v>
      </c>
      <c r="BJ48" s="15">
        <f t="shared" si="23"/>
        <v>3.4568997353513087</v>
      </c>
      <c r="BL48" s="10">
        <v>42565</v>
      </c>
      <c r="BM48">
        <v>365900</v>
      </c>
      <c r="BN48">
        <v>113.32823</v>
      </c>
      <c r="BO48">
        <f t="shared" si="24"/>
        <v>-1.143806478386411E-3</v>
      </c>
      <c r="BP48">
        <f t="shared" si="25"/>
        <v>0.99885619352161359</v>
      </c>
      <c r="BR48" s="15">
        <f t="shared" si="26"/>
        <v>-0.3414588770732716</v>
      </c>
      <c r="BT48" s="10">
        <v>42565</v>
      </c>
      <c r="BU48">
        <v>253400</v>
      </c>
      <c r="BV48">
        <v>49.490001999999997</v>
      </c>
      <c r="BW48">
        <f t="shared" si="27"/>
        <v>-2.0197979797986765E-4</v>
      </c>
      <c r="BX48">
        <f t="shared" si="28"/>
        <v>0.99979802020202013</v>
      </c>
      <c r="BZ48" s="15">
        <f t="shared" si="29"/>
        <v>-7.1077598300608336E-2</v>
      </c>
      <c r="CB48" s="10">
        <v>42565</v>
      </c>
      <c r="CC48">
        <v>3426400</v>
      </c>
      <c r="CD48">
        <v>115.41164499999999</v>
      </c>
      <c r="CE48">
        <f t="shared" si="30"/>
        <v>4.2976865549548826E-4</v>
      </c>
      <c r="CF48">
        <f t="shared" si="31"/>
        <v>1.0004297686554955</v>
      </c>
      <c r="CH48" s="15">
        <f t="shared" si="32"/>
        <v>0.16979890849927171</v>
      </c>
      <c r="CJ48" s="10">
        <v>42565</v>
      </c>
      <c r="CK48">
        <v>554000</v>
      </c>
      <c r="CL48">
        <v>88.999639999999999</v>
      </c>
      <c r="CM48">
        <f t="shared" si="33"/>
        <v>-2.2345657804623276E-4</v>
      </c>
      <c r="CN48">
        <f t="shared" si="34"/>
        <v>0.99977654342195377</v>
      </c>
      <c r="CP48" s="15">
        <f t="shared" si="35"/>
        <v>-7.8332514334935821E-2</v>
      </c>
      <c r="CR48" s="10">
        <v>42565</v>
      </c>
      <c r="CS48">
        <v>17600</v>
      </c>
      <c r="CT48">
        <v>61.389200000000002</v>
      </c>
      <c r="CU48">
        <f t="shared" si="36"/>
        <v>-9.7540831248110749E-4</v>
      </c>
      <c r="CV48">
        <f t="shared" si="37"/>
        <v>0.99902459168751889</v>
      </c>
      <c r="CX48" s="15">
        <f t="shared" si="38"/>
        <v>-0.29966590655511838</v>
      </c>
      <c r="CZ48" s="10">
        <v>42565</v>
      </c>
      <c r="DA48">
        <v>135500</v>
      </c>
      <c r="DB48">
        <v>54.788279000000003</v>
      </c>
      <c r="DC48">
        <f t="shared" si="39"/>
        <v>7.672603931157651E-3</v>
      </c>
      <c r="DD48">
        <f t="shared" si="40"/>
        <v>1.0076726039311577</v>
      </c>
      <c r="DF48" s="15">
        <f t="shared" si="41"/>
        <v>15.277951270640919</v>
      </c>
      <c r="DH48" s="10">
        <v>42565</v>
      </c>
      <c r="DI48">
        <v>513800</v>
      </c>
      <c r="DJ48">
        <v>44.220001000000003</v>
      </c>
      <c r="DK48">
        <f t="shared" si="42"/>
        <v>-7.852793358761434E-3</v>
      </c>
      <c r="DL48">
        <f t="shared" si="43"/>
        <v>0.99214720664123857</v>
      </c>
      <c r="DM48" s="18"/>
      <c r="DN48" s="15">
        <f t="shared" si="44"/>
        <v>-0.94372939275476597</v>
      </c>
      <c r="DP48" s="10">
        <v>42565</v>
      </c>
      <c r="DQ48">
        <v>166500</v>
      </c>
      <c r="DR48">
        <v>19.552500999999999</v>
      </c>
      <c r="DS48">
        <f t="shared" si="45"/>
        <v>4.5941845598571618E-3</v>
      </c>
      <c r="DT48">
        <f t="shared" si="46"/>
        <v>1.0045941845598572</v>
      </c>
      <c r="DV48" s="15">
        <f t="shared" si="47"/>
        <v>4.3283263300051038</v>
      </c>
      <c r="DX48" s="10">
        <v>42565</v>
      </c>
      <c r="DY48">
        <v>8832200</v>
      </c>
      <c r="DZ48">
        <v>12.86</v>
      </c>
      <c r="EA48">
        <f t="shared" si="48"/>
        <v>-7.7160493827161947E-3</v>
      </c>
      <c r="EB48">
        <f t="shared" si="49"/>
        <v>0.99228395061728381</v>
      </c>
      <c r="ED48" s="15">
        <f t="shared" si="50"/>
        <v>-0.94082640232834192</v>
      </c>
      <c r="EF48" s="10">
        <v>42564</v>
      </c>
      <c r="EG48">
        <v>294900</v>
      </c>
      <c r="EH48">
        <v>100.86271600000001</v>
      </c>
      <c r="EI48">
        <f t="shared" si="51"/>
        <v>2.9686773890680307E-4</v>
      </c>
      <c r="EJ48">
        <f t="shared" si="52"/>
        <v>1.0002968677389068</v>
      </c>
      <c r="EL48" s="15">
        <f t="shared" si="53"/>
        <v>0.11442730379429955</v>
      </c>
    </row>
    <row r="49" spans="1:142">
      <c r="A49" s="10">
        <v>42564</v>
      </c>
      <c r="B49" s="11">
        <v>7.0000000000000007E-2</v>
      </c>
      <c r="C49">
        <f t="shared" si="59"/>
        <v>7.000000000000001E-4</v>
      </c>
      <c r="D49" s="12">
        <f t="shared" si="1"/>
        <v>1.4584715879895072E-5</v>
      </c>
      <c r="E49" s="13">
        <f t="shared" si="60"/>
        <v>1.0000145847158799</v>
      </c>
      <c r="H49" s="10">
        <v>42564</v>
      </c>
      <c r="I49">
        <v>113800</v>
      </c>
      <c r="J49">
        <v>86.448137000000003</v>
      </c>
      <c r="K49" s="15">
        <f t="shared" si="61"/>
        <v>1.0009320443023384E-2</v>
      </c>
      <c r="L49">
        <f t="shared" si="62"/>
        <v>1.0100093204430234</v>
      </c>
      <c r="N49" s="15">
        <f t="shared" si="63"/>
        <v>36.910913461973578</v>
      </c>
      <c r="P49" s="10">
        <v>42564</v>
      </c>
      <c r="Q49">
        <v>404700</v>
      </c>
      <c r="R49">
        <v>51.110000999999997</v>
      </c>
      <c r="S49">
        <f t="shared" si="9"/>
        <v>-1.9557903355993389E-4</v>
      </c>
      <c r="T49">
        <f t="shared" si="64"/>
        <v>0.99980442096644007</v>
      </c>
      <c r="V49" s="15">
        <f t="shared" si="10"/>
        <v>-6.8904406800643692E-2</v>
      </c>
      <c r="X49" s="10">
        <v>42564</v>
      </c>
      <c r="Y49">
        <v>240100</v>
      </c>
      <c r="Z49">
        <v>43.200001</v>
      </c>
      <c r="AA49">
        <f t="shared" si="11"/>
        <v>-2.5398290801239565E-3</v>
      </c>
      <c r="AB49">
        <f t="shared" si="7"/>
        <v>0.99746017091987604</v>
      </c>
      <c r="AC49" s="18"/>
      <c r="AD49" s="15">
        <f t="shared" si="12"/>
        <v>-0.60474212142695438</v>
      </c>
      <c r="AF49" s="10">
        <v>42564</v>
      </c>
      <c r="AG49">
        <v>447000</v>
      </c>
      <c r="AH49">
        <v>56.009998000000003</v>
      </c>
      <c r="AI49">
        <f t="shared" si="13"/>
        <v>-3.5581036035955416E-3</v>
      </c>
      <c r="AJ49">
        <f t="shared" si="14"/>
        <v>0.99644189639640446</v>
      </c>
      <c r="AK49" s="18"/>
      <c r="AL49" s="15">
        <f t="shared" si="15"/>
        <v>-0.72774707653116133</v>
      </c>
      <c r="AN49" s="10">
        <v>42564</v>
      </c>
      <c r="AO49">
        <v>8674400</v>
      </c>
      <c r="AP49">
        <v>35.86159</v>
      </c>
      <c r="AQ49">
        <f t="shared" si="16"/>
        <v>-8.3200869109445463E-4</v>
      </c>
      <c r="AR49">
        <f t="shared" si="8"/>
        <v>0.99916799130890555</v>
      </c>
      <c r="AS49" s="18"/>
      <c r="AT49" s="15">
        <f t="shared" si="17"/>
        <v>-0.26199861366909427</v>
      </c>
      <c r="AV49" s="10">
        <v>42564</v>
      </c>
      <c r="AW49">
        <v>15234600</v>
      </c>
      <c r="AX49">
        <v>35.758251999999999</v>
      </c>
      <c r="AY49">
        <f t="shared" si="18"/>
        <v>-1.655222645397858E-3</v>
      </c>
      <c r="AZ49">
        <f t="shared" si="19"/>
        <v>0.99834477735460214</v>
      </c>
      <c r="BB49" s="15">
        <f t="shared" si="20"/>
        <v>-0.45373814187516404</v>
      </c>
      <c r="BD49" s="10">
        <v>42564</v>
      </c>
      <c r="BE49">
        <v>1302800</v>
      </c>
      <c r="BF49">
        <v>72.633808999999999</v>
      </c>
      <c r="BG49">
        <f t="shared" si="21"/>
        <v>2.6052704483547906E-3</v>
      </c>
      <c r="BH49">
        <f t="shared" si="22"/>
        <v>1.0026052704483548</v>
      </c>
      <c r="BJ49" s="15">
        <f t="shared" si="23"/>
        <v>1.5849008573621979</v>
      </c>
      <c r="BL49" s="10">
        <v>42564</v>
      </c>
      <c r="BM49">
        <v>338600</v>
      </c>
      <c r="BN49">
        <v>113.458004</v>
      </c>
      <c r="BO49">
        <f t="shared" si="24"/>
        <v>-1.7590199119266181E-4</v>
      </c>
      <c r="BP49">
        <f t="shared" si="25"/>
        <v>0.99982409800880734</v>
      </c>
      <c r="BR49" s="15">
        <f t="shared" si="26"/>
        <v>-6.2191842930073515E-2</v>
      </c>
      <c r="BT49" s="10">
        <v>42564</v>
      </c>
      <c r="BU49">
        <v>166700</v>
      </c>
      <c r="BV49">
        <v>49.5</v>
      </c>
      <c r="BW49">
        <f t="shared" si="27"/>
        <v>0</v>
      </c>
      <c r="BX49">
        <f t="shared" si="28"/>
        <v>1</v>
      </c>
      <c r="BZ49" s="15">
        <f t="shared" si="29"/>
        <v>0</v>
      </c>
      <c r="CB49" s="10">
        <v>42564</v>
      </c>
      <c r="CC49">
        <v>1701800</v>
      </c>
      <c r="CD49">
        <v>115.362066</v>
      </c>
      <c r="CE49">
        <f t="shared" si="30"/>
        <v>5.1592948771705949E-4</v>
      </c>
      <c r="CF49">
        <f t="shared" si="31"/>
        <v>1.0005159294877171</v>
      </c>
      <c r="CH49" s="15">
        <f t="shared" si="32"/>
        <v>0.20715421516068688</v>
      </c>
      <c r="CJ49" s="10">
        <v>42564</v>
      </c>
      <c r="CK49">
        <v>922500</v>
      </c>
      <c r="CL49">
        <v>89.019531999999998</v>
      </c>
      <c r="CM49">
        <f t="shared" si="33"/>
        <v>2.4644516545238027E-3</v>
      </c>
      <c r="CN49">
        <f t="shared" si="34"/>
        <v>1.0024644516545238</v>
      </c>
      <c r="CP49" s="15">
        <f t="shared" si="35"/>
        <v>1.4557157187217014</v>
      </c>
      <c r="CR49" s="10">
        <v>42564</v>
      </c>
      <c r="CS49">
        <v>113600</v>
      </c>
      <c r="CT49">
        <v>61.449137999999998</v>
      </c>
      <c r="CU49">
        <f t="shared" si="36"/>
        <v>4.8794212764424749E-4</v>
      </c>
      <c r="CV49">
        <f t="shared" si="37"/>
        <v>1.0004879421276442</v>
      </c>
      <c r="CX49" s="15">
        <f t="shared" si="38"/>
        <v>0.1948915638844988</v>
      </c>
      <c r="CZ49" s="10">
        <v>42564</v>
      </c>
      <c r="DA49">
        <v>172000</v>
      </c>
      <c r="DB49">
        <v>54.371110999999999</v>
      </c>
      <c r="DC49">
        <f t="shared" si="39"/>
        <v>-1.8234662193634676E-3</v>
      </c>
      <c r="DD49">
        <f t="shared" si="40"/>
        <v>0.99817653378063653</v>
      </c>
      <c r="DF49" s="15">
        <f t="shared" si="41"/>
        <v>-0.48632922101688569</v>
      </c>
      <c r="DH49" s="10">
        <v>42564</v>
      </c>
      <c r="DI49">
        <v>380300</v>
      </c>
      <c r="DJ49">
        <v>44.57</v>
      </c>
      <c r="DK49">
        <f t="shared" si="42"/>
        <v>4.5075727858365777E-3</v>
      </c>
      <c r="DL49">
        <f t="shared" si="43"/>
        <v>1.0045075727858366</v>
      </c>
      <c r="DM49" s="18"/>
      <c r="DN49" s="15">
        <f t="shared" si="44"/>
        <v>4.1632545038242794</v>
      </c>
      <c r="DP49" s="10">
        <v>42564</v>
      </c>
      <c r="DQ49">
        <v>354500</v>
      </c>
      <c r="DR49">
        <v>19.463083999999998</v>
      </c>
      <c r="DS49">
        <f t="shared" si="45"/>
        <v>-9.104711668178278E-3</v>
      </c>
      <c r="DT49">
        <f t="shared" si="46"/>
        <v>0.99089528833182172</v>
      </c>
      <c r="DV49" s="15">
        <f t="shared" si="47"/>
        <v>-0.96450774219715951</v>
      </c>
      <c r="DX49" s="10">
        <v>42564</v>
      </c>
      <c r="DY49">
        <v>3109100</v>
      </c>
      <c r="DZ49">
        <v>12.96</v>
      </c>
      <c r="EA49">
        <f t="shared" si="48"/>
        <v>8.5603112840468842E-3</v>
      </c>
      <c r="EB49">
        <f t="shared" si="49"/>
        <v>1.0085603112840469</v>
      </c>
      <c r="ED49" s="15">
        <f t="shared" si="50"/>
        <v>21.448326046063528</v>
      </c>
      <c r="EF49" s="10">
        <v>42563</v>
      </c>
      <c r="EG49">
        <v>410100</v>
      </c>
      <c r="EH49">
        <v>100.83278199999999</v>
      </c>
      <c r="EI49">
        <f t="shared" si="51"/>
        <v>0</v>
      </c>
      <c r="EJ49">
        <f t="shared" si="52"/>
        <v>1</v>
      </c>
      <c r="EL49" s="15">
        <f t="shared" si="53"/>
        <v>0</v>
      </c>
    </row>
    <row r="50" spans="1:142">
      <c r="A50" s="10">
        <v>42563</v>
      </c>
      <c r="B50" s="11">
        <v>0.06</v>
      </c>
      <c r="C50">
        <f t="shared" si="59"/>
        <v>5.9999999999999995E-4</v>
      </c>
      <c r="D50" s="12">
        <f t="shared" si="1"/>
        <v>1.2501015730803644E-5</v>
      </c>
      <c r="E50" s="13">
        <f t="shared" si="60"/>
        <v>1.0000125010157308</v>
      </c>
      <c r="H50" s="10">
        <v>42563</v>
      </c>
      <c r="I50">
        <v>132700</v>
      </c>
      <c r="J50">
        <v>85.591425000000001</v>
      </c>
      <c r="K50" s="15">
        <f t="shared" si="61"/>
        <v>-1.4113639969717817E-2</v>
      </c>
      <c r="L50">
        <f t="shared" si="62"/>
        <v>0.98588636003028218</v>
      </c>
      <c r="N50" s="15">
        <f t="shared" si="63"/>
        <v>-0.99441782814700597</v>
      </c>
      <c r="P50" s="10">
        <v>42563</v>
      </c>
      <c r="Q50">
        <v>906400</v>
      </c>
      <c r="R50">
        <v>51.119999</v>
      </c>
      <c r="S50">
        <f t="shared" si="9"/>
        <v>7.2906206896552472E-3</v>
      </c>
      <c r="T50">
        <f t="shared" si="64"/>
        <v>1.0072906206896552</v>
      </c>
      <c r="V50" s="15">
        <f t="shared" si="10"/>
        <v>13.174194090786306</v>
      </c>
      <c r="X50" s="10">
        <v>42563</v>
      </c>
      <c r="Y50">
        <v>571300</v>
      </c>
      <c r="Z50">
        <v>43.310001</v>
      </c>
      <c r="AA50">
        <f t="shared" si="11"/>
        <v>9.7925392817097556E-3</v>
      </c>
      <c r="AB50">
        <f t="shared" si="7"/>
        <v>1.0097925392817098</v>
      </c>
      <c r="AC50" s="18"/>
      <c r="AD50" s="15">
        <f t="shared" si="12"/>
        <v>34.053996592169547</v>
      </c>
      <c r="AF50" s="10">
        <v>42563</v>
      </c>
      <c r="AG50">
        <v>660600</v>
      </c>
      <c r="AH50">
        <v>56.209999000000003</v>
      </c>
      <c r="AI50">
        <f t="shared" si="13"/>
        <v>1.2245633211698914E-2</v>
      </c>
      <c r="AJ50">
        <f t="shared" si="14"/>
        <v>1.0122456332116989</v>
      </c>
      <c r="AK50" s="18"/>
      <c r="AL50" s="15">
        <f t="shared" si="15"/>
        <v>83.988046916321181</v>
      </c>
      <c r="AN50" s="10">
        <v>42563</v>
      </c>
      <c r="AO50">
        <v>10073600</v>
      </c>
      <c r="AP50">
        <v>35.891452000000001</v>
      </c>
      <c r="AQ50">
        <f t="shared" si="16"/>
        <v>1.4060743821465493E-2</v>
      </c>
      <c r="AR50">
        <f t="shared" si="8"/>
        <v>1.0140607438214655</v>
      </c>
      <c r="AS50" s="18"/>
      <c r="AT50" s="15">
        <f t="shared" si="17"/>
        <v>162.43659407596337</v>
      </c>
      <c r="AV50" s="10">
        <v>42563</v>
      </c>
      <c r="AW50">
        <v>18160500</v>
      </c>
      <c r="AX50">
        <v>35.817537999999999</v>
      </c>
      <c r="AY50">
        <f t="shared" si="18"/>
        <v>1.5406147853524343E-2</v>
      </c>
      <c r="AZ50">
        <f t="shared" si="19"/>
        <v>1.0154061478535243</v>
      </c>
      <c r="BB50" s="15">
        <f t="shared" si="20"/>
        <v>264.16904167755746</v>
      </c>
      <c r="BD50" s="10">
        <v>42563</v>
      </c>
      <c r="BE50">
        <v>777600</v>
      </c>
      <c r="BF50">
        <v>72.445070000000001</v>
      </c>
      <c r="BG50">
        <f t="shared" si="21"/>
        <v>6.2085696330866913E-3</v>
      </c>
      <c r="BH50">
        <f t="shared" si="22"/>
        <v>1.0062085696330867</v>
      </c>
      <c r="BJ50" s="15">
        <f t="shared" si="23"/>
        <v>8.5746807422029896</v>
      </c>
      <c r="BL50" s="10">
        <v>42563</v>
      </c>
      <c r="BM50">
        <v>427300</v>
      </c>
      <c r="BN50">
        <v>113.477965</v>
      </c>
      <c r="BO50">
        <f t="shared" si="24"/>
        <v>-1.1422286041431473E-3</v>
      </c>
      <c r="BP50">
        <f t="shared" si="25"/>
        <v>0.99885777139585685</v>
      </c>
      <c r="BR50" s="15">
        <f t="shared" si="26"/>
        <v>-0.3410790638761092</v>
      </c>
      <c r="BT50" s="10">
        <v>42563</v>
      </c>
      <c r="BU50">
        <v>271900</v>
      </c>
      <c r="BV50">
        <v>49.5</v>
      </c>
      <c r="BW50">
        <f t="shared" si="27"/>
        <v>-2.0193901037934836E-4</v>
      </c>
      <c r="BX50">
        <f t="shared" si="28"/>
        <v>0.99979806098962065</v>
      </c>
      <c r="BZ50" s="15">
        <f t="shared" si="29"/>
        <v>-7.1063766095826542E-2</v>
      </c>
      <c r="CB50" s="10">
        <v>42563</v>
      </c>
      <c r="CC50">
        <v>1644300</v>
      </c>
      <c r="CD50">
        <v>115.302578</v>
      </c>
      <c r="CE50">
        <f t="shared" si="30"/>
        <v>-3.4278980172228746E-3</v>
      </c>
      <c r="CF50">
        <f t="shared" si="31"/>
        <v>0.99657210198277713</v>
      </c>
      <c r="CH50" s="15">
        <f t="shared" si="32"/>
        <v>-0.71444829217632666</v>
      </c>
      <c r="CJ50" s="10">
        <v>42563</v>
      </c>
      <c r="CK50">
        <v>1184200</v>
      </c>
      <c r="CL50">
        <v>88.800686999999996</v>
      </c>
      <c r="CM50">
        <f t="shared" si="33"/>
        <v>-5.2373735073327765E-3</v>
      </c>
      <c r="CN50">
        <f t="shared" si="34"/>
        <v>0.99476262649266722</v>
      </c>
      <c r="CP50" s="15">
        <f t="shared" si="35"/>
        <v>-0.8529032679965457</v>
      </c>
      <c r="CR50" s="10">
        <v>42563</v>
      </c>
      <c r="CS50">
        <v>35200</v>
      </c>
      <c r="CT50">
        <v>61.419168999999997</v>
      </c>
      <c r="CU50">
        <f t="shared" si="36"/>
        <v>-2.1100572468709666E-3</v>
      </c>
      <c r="CV50">
        <f t="shared" si="37"/>
        <v>0.99788994275312903</v>
      </c>
      <c r="CX50" s="15">
        <f t="shared" si="38"/>
        <v>-0.53744258642768328</v>
      </c>
      <c r="CZ50" s="10">
        <v>42563</v>
      </c>
      <c r="DA50">
        <v>252700</v>
      </c>
      <c r="DB50">
        <v>54.470435999999999</v>
      </c>
      <c r="DC50">
        <f t="shared" si="39"/>
        <v>8.8300163921064545E-3</v>
      </c>
      <c r="DD50">
        <f t="shared" si="40"/>
        <v>1.0088300163921065</v>
      </c>
      <c r="DF50" s="15">
        <f t="shared" si="41"/>
        <v>23.749612169100352</v>
      </c>
      <c r="DH50" s="10">
        <v>42563</v>
      </c>
      <c r="DI50">
        <v>1160500</v>
      </c>
      <c r="DJ50">
        <v>44.369999</v>
      </c>
      <c r="DK50">
        <f t="shared" si="42"/>
        <v>9.0225576800118112E-4</v>
      </c>
      <c r="DL50">
        <f t="shared" si="43"/>
        <v>1.0009022557680012</v>
      </c>
      <c r="DM50" s="18"/>
      <c r="DN50" s="15">
        <f t="shared" si="44"/>
        <v>0.38982088298182238</v>
      </c>
      <c r="DP50" s="10">
        <v>42563</v>
      </c>
      <c r="DQ50">
        <v>905300</v>
      </c>
      <c r="DR50">
        <v>19.641918</v>
      </c>
      <c r="DS50">
        <f t="shared" si="45"/>
        <v>2.5947030575563801E-2</v>
      </c>
      <c r="DT50">
        <f t="shared" si="46"/>
        <v>1.0259470305755638</v>
      </c>
      <c r="DV50" s="15">
        <f t="shared" si="47"/>
        <v>11496.480210695183</v>
      </c>
      <c r="DX50" s="10">
        <v>42563</v>
      </c>
      <c r="DY50">
        <v>6182200</v>
      </c>
      <c r="DZ50">
        <v>12.85</v>
      </c>
      <c r="EA50">
        <f t="shared" si="48"/>
        <v>-1.6832440703902107E-2</v>
      </c>
      <c r="EB50">
        <f t="shared" si="49"/>
        <v>0.98316755929609789</v>
      </c>
      <c r="ED50" s="15">
        <f t="shared" si="50"/>
        <v>-0.99796271338595977</v>
      </c>
      <c r="EF50" s="10">
        <v>42562</v>
      </c>
      <c r="EG50">
        <v>500100</v>
      </c>
      <c r="EH50">
        <v>100.83278199999999</v>
      </c>
      <c r="EI50">
        <f t="shared" si="51"/>
        <v>-4.945150638856477E-4</v>
      </c>
      <c r="EJ50">
        <f t="shared" si="52"/>
        <v>0.99950548493611435</v>
      </c>
      <c r="EL50" s="15">
        <f t="shared" si="53"/>
        <v>-0.16518291877166624</v>
      </c>
    </row>
    <row r="51" spans="1:142">
      <c r="A51" s="10">
        <v>42562</v>
      </c>
      <c r="B51" s="11">
        <v>0.04</v>
      </c>
      <c r="C51">
        <f t="shared" si="59"/>
        <v>4.0000000000000002E-4</v>
      </c>
      <c r="D51" s="12">
        <f t="shared" si="1"/>
        <v>8.333784753622453E-6</v>
      </c>
      <c r="E51" s="13">
        <f t="shared" si="60"/>
        <v>1.0000083337847536</v>
      </c>
      <c r="H51" s="10">
        <v>42562</v>
      </c>
      <c r="I51">
        <v>160900</v>
      </c>
      <c r="J51">
        <v>86.816725000000005</v>
      </c>
      <c r="K51" s="15">
        <f t="shared" si="61"/>
        <v>-8.5324245139177801E-3</v>
      </c>
      <c r="L51">
        <f t="shared" si="62"/>
        <v>0.99146757548608222</v>
      </c>
      <c r="N51" s="15">
        <f t="shared" si="63"/>
        <v>-0.95618142327409927</v>
      </c>
      <c r="P51" s="10">
        <v>42562</v>
      </c>
      <c r="Q51">
        <v>363200</v>
      </c>
      <c r="R51">
        <v>50.75</v>
      </c>
      <c r="S51">
        <f t="shared" si="9"/>
        <v>3.9564985945894637E-3</v>
      </c>
      <c r="T51">
        <f t="shared" si="64"/>
        <v>1.0039564985945895</v>
      </c>
      <c r="V51" s="15">
        <f t="shared" si="10"/>
        <v>3.2260707759790526</v>
      </c>
      <c r="X51" s="10">
        <v>42562</v>
      </c>
      <c r="Y51">
        <v>1479300</v>
      </c>
      <c r="Z51">
        <v>42.889999000000003</v>
      </c>
      <c r="AA51">
        <f t="shared" si="11"/>
        <v>4.6849380343156888E-3</v>
      </c>
      <c r="AB51">
        <f t="shared" si="7"/>
        <v>1.0046849380343157</v>
      </c>
      <c r="AC51" s="18"/>
      <c r="AD51" s="15">
        <f t="shared" si="12"/>
        <v>4.5069405885704814</v>
      </c>
      <c r="AF51" s="10">
        <v>42562</v>
      </c>
      <c r="AG51">
        <v>313000</v>
      </c>
      <c r="AH51">
        <v>55.529998999999997</v>
      </c>
      <c r="AI51">
        <f t="shared" si="13"/>
        <v>8.9025797801129958E-3</v>
      </c>
      <c r="AJ51">
        <f t="shared" si="14"/>
        <v>1.008902579780113</v>
      </c>
      <c r="AK51" s="18"/>
      <c r="AL51" s="15">
        <f t="shared" si="15"/>
        <v>24.407964549437988</v>
      </c>
      <c r="AN51" s="10">
        <v>42562</v>
      </c>
      <c r="AO51">
        <v>8942000</v>
      </c>
      <c r="AP51">
        <v>35.393788999999998</v>
      </c>
      <c r="AQ51">
        <f t="shared" si="16"/>
        <v>1.3682997721992107E-2</v>
      </c>
      <c r="AR51">
        <f t="shared" si="8"/>
        <v>1.0136829977219921</v>
      </c>
      <c r="AS51" s="18"/>
      <c r="AT51" s="15">
        <f t="shared" si="17"/>
        <v>141.65572803407491</v>
      </c>
      <c r="AV51" s="10">
        <v>42562</v>
      </c>
      <c r="AW51">
        <v>15134400</v>
      </c>
      <c r="AX51">
        <v>35.274099999999997</v>
      </c>
      <c r="AY51">
        <f t="shared" si="18"/>
        <v>8.1897968360695739E-3</v>
      </c>
      <c r="AZ51">
        <f t="shared" si="19"/>
        <v>1.0081897968360696</v>
      </c>
      <c r="BB51" s="15">
        <f t="shared" si="20"/>
        <v>18.630833921968225</v>
      </c>
      <c r="BD51" s="10">
        <v>42562</v>
      </c>
      <c r="BE51">
        <v>983000</v>
      </c>
      <c r="BF51">
        <v>71.998064999999997</v>
      </c>
      <c r="BG51">
        <f t="shared" si="21"/>
        <v>3.600135891110412E-3</v>
      </c>
      <c r="BH51">
        <f t="shared" si="22"/>
        <v>1.0036001358911104</v>
      </c>
      <c r="BJ51" s="15">
        <f t="shared" si="23"/>
        <v>2.7124420089763697</v>
      </c>
      <c r="BL51" s="10">
        <v>42562</v>
      </c>
      <c r="BM51">
        <v>371400</v>
      </c>
      <c r="BN51">
        <v>113.607731</v>
      </c>
      <c r="BO51">
        <f t="shared" si="24"/>
        <v>-1.4915347800865675E-3</v>
      </c>
      <c r="BP51">
        <f t="shared" si="25"/>
        <v>0.99850846521991343</v>
      </c>
      <c r="BR51" s="15">
        <f t="shared" si="26"/>
        <v>-0.42005186523894067</v>
      </c>
      <c r="BT51" s="10">
        <v>42562</v>
      </c>
      <c r="BU51">
        <v>1302900</v>
      </c>
      <c r="BV51">
        <v>49.509998000000003</v>
      </c>
      <c r="BW51">
        <f t="shared" si="27"/>
        <v>-1.6132688041944343E-3</v>
      </c>
      <c r="BX51">
        <f t="shared" si="28"/>
        <v>0.99838673119580557</v>
      </c>
      <c r="BZ51" s="15">
        <f t="shared" si="29"/>
        <v>-0.44529487132540946</v>
      </c>
      <c r="CB51" s="10">
        <v>42562</v>
      </c>
      <c r="CC51">
        <v>1456600</v>
      </c>
      <c r="CD51">
        <v>115.699183</v>
      </c>
      <c r="CE51">
        <f t="shared" si="30"/>
        <v>2.8360438253021147E-3</v>
      </c>
      <c r="CF51">
        <f t="shared" si="31"/>
        <v>1.0028360438253021</v>
      </c>
      <c r="CH51" s="15">
        <f t="shared" si="32"/>
        <v>1.8114233680248306</v>
      </c>
      <c r="CJ51" s="10">
        <v>42562</v>
      </c>
      <c r="CK51">
        <v>538600</v>
      </c>
      <c r="CL51">
        <v>89.268218000000005</v>
      </c>
      <c r="CM51">
        <f t="shared" si="33"/>
        <v>-2.6673120987763532E-3</v>
      </c>
      <c r="CN51">
        <f t="shared" si="34"/>
        <v>0.99733268790122365</v>
      </c>
      <c r="CP51" s="15">
        <f t="shared" si="35"/>
        <v>-0.6227584707738788</v>
      </c>
      <c r="CR51" s="10">
        <v>42562</v>
      </c>
      <c r="CS51">
        <v>51500</v>
      </c>
      <c r="CT51">
        <v>61.549041000000003</v>
      </c>
      <c r="CU51">
        <f t="shared" si="36"/>
        <v>-2.1056304590576502E-3</v>
      </c>
      <c r="CV51">
        <f t="shared" si="37"/>
        <v>0.99789436954094235</v>
      </c>
      <c r="CX51" s="15">
        <f t="shared" si="38"/>
        <v>-0.53669301114470103</v>
      </c>
      <c r="CZ51" s="10">
        <v>42562</v>
      </c>
      <c r="DA51">
        <v>795500</v>
      </c>
      <c r="DB51">
        <v>53.993670999999999</v>
      </c>
      <c r="DC51">
        <f t="shared" si="39"/>
        <v>8.5343023669786078E-3</v>
      </c>
      <c r="DD51">
        <f t="shared" si="40"/>
        <v>1.0085343023669786</v>
      </c>
      <c r="DF51" s="15">
        <f t="shared" si="41"/>
        <v>21.238015785474527</v>
      </c>
      <c r="DH51" s="10">
        <v>42562</v>
      </c>
      <c r="DI51">
        <v>709200</v>
      </c>
      <c r="DJ51">
        <v>44.330002</v>
      </c>
      <c r="DK51">
        <f t="shared" si="42"/>
        <v>6.1280298200629968E-3</v>
      </c>
      <c r="DL51">
        <f t="shared" si="43"/>
        <v>1.006128029820063</v>
      </c>
      <c r="DM51" s="18"/>
      <c r="DN51" s="15">
        <f t="shared" si="44"/>
        <v>8.2989861487644436</v>
      </c>
      <c r="DP51" s="10">
        <v>42562</v>
      </c>
      <c r="DQ51">
        <v>179100</v>
      </c>
      <c r="DR51">
        <v>19.145157999999999</v>
      </c>
      <c r="DS51">
        <f t="shared" si="45"/>
        <v>5.1925188011936463E-4</v>
      </c>
      <c r="DT51">
        <f t="shared" si="46"/>
        <v>1.0005192518801194</v>
      </c>
      <c r="DV51" s="15">
        <f t="shared" si="47"/>
        <v>0.20861822850397349</v>
      </c>
      <c r="DX51" s="10">
        <v>42562</v>
      </c>
      <c r="DY51">
        <v>5660900</v>
      </c>
      <c r="DZ51">
        <v>13.07</v>
      </c>
      <c r="EA51">
        <f t="shared" si="48"/>
        <v>-8.3459787556904308E-3</v>
      </c>
      <c r="EB51">
        <f t="shared" si="49"/>
        <v>0.99165402124430957</v>
      </c>
      <c r="ED51" s="15">
        <f t="shared" si="50"/>
        <v>-0.95306846892030228</v>
      </c>
      <c r="EF51" s="10">
        <v>42559</v>
      </c>
      <c r="EG51">
        <v>260600</v>
      </c>
      <c r="EH51">
        <v>100.88267</v>
      </c>
      <c r="EI51">
        <f t="shared" si="51"/>
        <v>2.9681892117272568E-4</v>
      </c>
      <c r="EJ51">
        <f t="shared" si="52"/>
        <v>1.0002968189211727</v>
      </c>
      <c r="EL51" s="15">
        <f t="shared" si="53"/>
        <v>0.11440745247109718</v>
      </c>
    </row>
    <row r="52" spans="1:142">
      <c r="A52" s="10">
        <v>42559</v>
      </c>
      <c r="B52" s="11">
        <v>0.02</v>
      </c>
      <c r="C52">
        <f t="shared" si="59"/>
        <v>2.0000000000000001E-4</v>
      </c>
      <c r="D52" s="12">
        <f t="shared" si="1"/>
        <v>4.1667795178668143E-6</v>
      </c>
      <c r="E52" s="13">
        <f t="shared" si="60"/>
        <v>1.0000041667795179</v>
      </c>
      <c r="H52" s="10">
        <v>42559</v>
      </c>
      <c r="I52">
        <v>88500</v>
      </c>
      <c r="J52">
        <v>87.563856999999999</v>
      </c>
      <c r="K52" s="15">
        <f t="shared" si="61"/>
        <v>5.7208246790996231E-3</v>
      </c>
      <c r="L52">
        <f t="shared" si="62"/>
        <v>1.0057208246790996</v>
      </c>
      <c r="N52" s="15">
        <f t="shared" si="63"/>
        <v>7.0217039376357064</v>
      </c>
      <c r="P52" s="10">
        <v>42559</v>
      </c>
      <c r="Q52">
        <v>573800</v>
      </c>
      <c r="R52">
        <v>50.549999</v>
      </c>
      <c r="S52">
        <f t="shared" si="9"/>
        <v>1.5060241266269925E-2</v>
      </c>
      <c r="T52">
        <f t="shared" si="64"/>
        <v>1.0150602412662699</v>
      </c>
      <c r="V52" s="15">
        <f t="shared" si="10"/>
        <v>233.1603255888561</v>
      </c>
      <c r="X52" s="10">
        <v>42559</v>
      </c>
      <c r="Y52">
        <v>150400</v>
      </c>
      <c r="Z52">
        <v>42.689999</v>
      </c>
      <c r="AA52">
        <f t="shared" si="11"/>
        <v>1.7882689982896771E-2</v>
      </c>
      <c r="AB52">
        <f t="shared" si="7"/>
        <v>1.0178826899828968</v>
      </c>
      <c r="AC52" s="18"/>
      <c r="AD52" s="15">
        <f t="shared" si="12"/>
        <v>644.16534705892082</v>
      </c>
      <c r="AF52" s="10">
        <v>42559</v>
      </c>
      <c r="AG52">
        <v>220800</v>
      </c>
      <c r="AH52">
        <v>55.040000999999997</v>
      </c>
      <c r="AI52">
        <f t="shared" si="13"/>
        <v>1.9636921081882086E-2</v>
      </c>
      <c r="AJ52">
        <f t="shared" si="14"/>
        <v>1.0196369210818821</v>
      </c>
      <c r="AK52" s="18"/>
      <c r="AL52" s="15">
        <f t="shared" si="15"/>
        <v>1208.5583045658088</v>
      </c>
      <c r="AN52" s="10">
        <v>42559</v>
      </c>
      <c r="AO52">
        <v>5240300</v>
      </c>
      <c r="AP52">
        <v>34.916032999999999</v>
      </c>
      <c r="AQ52">
        <f t="shared" si="16"/>
        <v>1.3872937240493988E-2</v>
      </c>
      <c r="AR52">
        <f t="shared" si="8"/>
        <v>1.013872937240494</v>
      </c>
      <c r="AS52" s="18"/>
      <c r="AT52" s="15">
        <f t="shared" si="17"/>
        <v>151.75264896057595</v>
      </c>
      <c r="AV52" s="10">
        <v>42559</v>
      </c>
      <c r="AW52">
        <v>9527200</v>
      </c>
      <c r="AX52">
        <v>34.987558999999997</v>
      </c>
      <c r="AY52">
        <f t="shared" si="18"/>
        <v>2.2228640205196104E-2</v>
      </c>
      <c r="AZ52">
        <f t="shared" si="19"/>
        <v>1.0222286402051961</v>
      </c>
      <c r="BB52" s="15">
        <f t="shared" si="20"/>
        <v>3054.1763153671882</v>
      </c>
      <c r="BD52" s="10">
        <v>42559</v>
      </c>
      <c r="BE52">
        <v>893200</v>
      </c>
      <c r="BF52">
        <v>71.739791999999994</v>
      </c>
      <c r="BG52">
        <f t="shared" si="21"/>
        <v>1.4183426023332224E-2</v>
      </c>
      <c r="BH52">
        <f t="shared" si="22"/>
        <v>1.0141834260233322</v>
      </c>
      <c r="BJ52" s="15">
        <f t="shared" si="23"/>
        <v>169.81490582954811</v>
      </c>
      <c r="BL52" s="10">
        <v>42559</v>
      </c>
      <c r="BM52">
        <v>373700</v>
      </c>
      <c r="BN52">
        <v>113.777434</v>
      </c>
      <c r="BO52">
        <f t="shared" si="24"/>
        <v>-1.0504379069102177E-2</v>
      </c>
      <c r="BP52">
        <f t="shared" si="25"/>
        <v>0.98949562093089782</v>
      </c>
      <c r="BR52" s="15">
        <f t="shared" si="26"/>
        <v>-0.97881322076001087</v>
      </c>
      <c r="BT52" s="10">
        <v>42559</v>
      </c>
      <c r="BU52">
        <v>276300</v>
      </c>
      <c r="BV52">
        <v>49.59</v>
      </c>
      <c r="BW52">
        <f t="shared" si="27"/>
        <v>4.0346984062944458E-4</v>
      </c>
      <c r="BX52">
        <f t="shared" si="28"/>
        <v>1.0004034698406294</v>
      </c>
      <c r="BZ52" s="15">
        <f t="shared" si="29"/>
        <v>0.15862828332838763</v>
      </c>
      <c r="CB52" s="10">
        <v>42559</v>
      </c>
      <c r="CC52">
        <v>1447800</v>
      </c>
      <c r="CD52">
        <v>115.371983</v>
      </c>
      <c r="CE52">
        <f t="shared" si="30"/>
        <v>7.9694881863192624E-3</v>
      </c>
      <c r="CF52">
        <f t="shared" si="31"/>
        <v>1.0079694881863193</v>
      </c>
      <c r="CH52" s="15">
        <f t="shared" si="32"/>
        <v>17.125745485574168</v>
      </c>
      <c r="CJ52" s="10">
        <v>42559</v>
      </c>
      <c r="CK52">
        <v>839000</v>
      </c>
      <c r="CL52">
        <v>89.506961000000004</v>
      </c>
      <c r="CM52">
        <f t="shared" si="33"/>
        <v>3.457173637259281E-3</v>
      </c>
      <c r="CN52">
        <f t="shared" si="34"/>
        <v>1.0034571736372593</v>
      </c>
      <c r="CP52" s="15">
        <f t="shared" si="35"/>
        <v>2.5243363282361884</v>
      </c>
      <c r="CR52" s="10">
        <v>42559</v>
      </c>
      <c r="CS52">
        <v>26500</v>
      </c>
      <c r="CT52">
        <v>61.678913999999999</v>
      </c>
      <c r="CU52">
        <f t="shared" si="36"/>
        <v>1.6202650664132179E-4</v>
      </c>
      <c r="CV52">
        <f t="shared" si="37"/>
        <v>1.0001620265066413</v>
      </c>
      <c r="CX52" s="15">
        <f t="shared" si="38"/>
        <v>6.0918332362896788E-2</v>
      </c>
      <c r="CZ52" s="10">
        <v>42559</v>
      </c>
      <c r="DA52">
        <v>141400</v>
      </c>
      <c r="DB52">
        <v>53.536771999999999</v>
      </c>
      <c r="DC52">
        <f t="shared" si="39"/>
        <v>1.3157918641503841E-2</v>
      </c>
      <c r="DD52">
        <f t="shared" si="40"/>
        <v>1.0131579186415038</v>
      </c>
      <c r="DF52" s="15">
        <f t="shared" si="41"/>
        <v>117.07480732403926</v>
      </c>
      <c r="DH52" s="10">
        <v>42559</v>
      </c>
      <c r="DI52">
        <v>426200</v>
      </c>
      <c r="DJ52">
        <v>44.060001</v>
      </c>
      <c r="DK52">
        <f t="shared" si="42"/>
        <v>1.7317016455391077E-2</v>
      </c>
      <c r="DL52">
        <f t="shared" si="43"/>
        <v>1.0173170164553911</v>
      </c>
      <c r="DM52" s="18"/>
      <c r="DN52" s="15">
        <f t="shared" si="44"/>
        <v>525.68718762548917</v>
      </c>
      <c r="DP52" s="10">
        <v>42559</v>
      </c>
      <c r="DQ52">
        <v>164200</v>
      </c>
      <c r="DR52">
        <v>19.135221999999999</v>
      </c>
      <c r="DS52">
        <f t="shared" si="45"/>
        <v>1.3150954511082169E-2</v>
      </c>
      <c r="DT52">
        <f t="shared" si="46"/>
        <v>1.0131509545110822</v>
      </c>
      <c r="DV52" s="15">
        <f t="shared" si="47"/>
        <v>116.7789402290517</v>
      </c>
      <c r="DX52" s="10">
        <v>42559</v>
      </c>
      <c r="DY52">
        <v>4898400</v>
      </c>
      <c r="DZ52">
        <v>13.18</v>
      </c>
      <c r="EA52">
        <f t="shared" si="48"/>
        <v>5.339435545385296E-3</v>
      </c>
      <c r="EB52">
        <f t="shared" si="49"/>
        <v>1.0053394355453853</v>
      </c>
      <c r="ED52" s="15">
        <f t="shared" si="50"/>
        <v>5.9846118636648749</v>
      </c>
      <c r="EF52" s="10">
        <v>42558</v>
      </c>
      <c r="EG52">
        <v>1097200</v>
      </c>
      <c r="EH52">
        <v>100.852735</v>
      </c>
      <c r="EI52">
        <f t="shared" si="51"/>
        <v>0</v>
      </c>
      <c r="EJ52">
        <f t="shared" si="52"/>
        <v>1</v>
      </c>
      <c r="EL52" s="15">
        <f t="shared" si="53"/>
        <v>0</v>
      </c>
    </row>
    <row r="53" spans="1:142">
      <c r="A53" s="10">
        <v>42558</v>
      </c>
      <c r="B53" s="11">
        <v>0.02</v>
      </c>
      <c r="C53">
        <f t="shared" si="59"/>
        <v>2.0000000000000001E-4</v>
      </c>
      <c r="D53" s="12">
        <f t="shared" si="1"/>
        <v>4.1667795178668143E-6</v>
      </c>
      <c r="E53" s="13">
        <f t="shared" si="60"/>
        <v>1.0000041667795179</v>
      </c>
      <c r="H53" s="10">
        <v>42558</v>
      </c>
      <c r="I53">
        <v>59700</v>
      </c>
      <c r="J53">
        <v>87.065769000000003</v>
      </c>
      <c r="K53" s="15">
        <f t="shared" si="61"/>
        <v>1.1454571297409011E-3</v>
      </c>
      <c r="L53">
        <f t="shared" si="62"/>
        <v>1.0011454571297409</v>
      </c>
      <c r="N53" s="15">
        <f t="shared" si="63"/>
        <v>0.51869677451754859</v>
      </c>
      <c r="P53" s="10">
        <v>42558</v>
      </c>
      <c r="Q53">
        <v>383500</v>
      </c>
      <c r="R53">
        <v>49.799999</v>
      </c>
      <c r="S53">
        <f t="shared" si="9"/>
        <v>-6.021071401923761E-4</v>
      </c>
      <c r="T53">
        <f t="shared" si="64"/>
        <v>0.99939789285980762</v>
      </c>
      <c r="V53" s="15">
        <f t="shared" si="10"/>
        <v>-0.19734901230434398</v>
      </c>
      <c r="X53" s="10">
        <v>42558</v>
      </c>
      <c r="Y53">
        <v>143800</v>
      </c>
      <c r="Z53">
        <v>41.939999</v>
      </c>
      <c r="AA53">
        <f t="shared" si="11"/>
        <v>1.4326169667473465E-3</v>
      </c>
      <c r="AB53">
        <f t="shared" si="7"/>
        <v>1.0014326169667473</v>
      </c>
      <c r="AC53" s="18"/>
      <c r="AD53" s="15">
        <f t="shared" si="12"/>
        <v>0.68629023482447393</v>
      </c>
      <c r="AF53" s="10">
        <v>42558</v>
      </c>
      <c r="AG53">
        <v>263300</v>
      </c>
      <c r="AH53">
        <v>53.98</v>
      </c>
      <c r="AI53">
        <f t="shared" si="13"/>
        <v>2.2279799066471373E-3</v>
      </c>
      <c r="AJ53">
        <f t="shared" si="14"/>
        <v>1.0022279799066471</v>
      </c>
      <c r="AK53" s="18"/>
      <c r="AL53" s="15">
        <f t="shared" si="15"/>
        <v>1.2531023720200816</v>
      </c>
      <c r="AN53" s="10">
        <v>42558</v>
      </c>
      <c r="AO53">
        <v>6562500</v>
      </c>
      <c r="AP53">
        <v>34.438273000000002</v>
      </c>
      <c r="AQ53">
        <f t="shared" si="16"/>
        <v>-4.3166080396386253E-3</v>
      </c>
      <c r="AR53">
        <f t="shared" si="8"/>
        <v>0.99568339196036137</v>
      </c>
      <c r="AS53" s="18"/>
      <c r="AT53" s="15">
        <f t="shared" si="17"/>
        <v>-0.79381311109612707</v>
      </c>
      <c r="AV53" s="10">
        <v>42558</v>
      </c>
      <c r="AW53">
        <v>11178100</v>
      </c>
      <c r="AX53">
        <v>34.226745000000001</v>
      </c>
      <c r="AY53">
        <f t="shared" si="18"/>
        <v>-4.3116272116354715E-3</v>
      </c>
      <c r="AZ53">
        <f t="shared" si="19"/>
        <v>0.99568837278836453</v>
      </c>
      <c r="BB53" s="15">
        <f t="shared" si="20"/>
        <v>-0.79343629482222167</v>
      </c>
      <c r="BD53" s="10">
        <v>42558</v>
      </c>
      <c r="BE53">
        <v>929700</v>
      </c>
      <c r="BF53">
        <v>70.736506000000006</v>
      </c>
      <c r="BG53">
        <f t="shared" si="21"/>
        <v>-3.6379154022014859E-3</v>
      </c>
      <c r="BH53">
        <f t="shared" si="22"/>
        <v>0.99636208459779851</v>
      </c>
      <c r="BJ53" s="15">
        <f t="shared" si="23"/>
        <v>-0.73559156755598298</v>
      </c>
      <c r="BL53" s="10">
        <v>42558</v>
      </c>
      <c r="BM53">
        <v>272500</v>
      </c>
      <c r="BN53">
        <v>114.985283</v>
      </c>
      <c r="BO53">
        <f t="shared" si="24"/>
        <v>9.7300202749002196E-3</v>
      </c>
      <c r="BP53">
        <f t="shared" si="25"/>
        <v>1.0097300202749002</v>
      </c>
      <c r="BR53" s="15">
        <f t="shared" si="26"/>
        <v>33.270700920944641</v>
      </c>
      <c r="BT53" s="10">
        <v>42558</v>
      </c>
      <c r="BU53">
        <v>115000</v>
      </c>
      <c r="BV53">
        <v>49.57</v>
      </c>
      <c r="BW53">
        <f t="shared" si="27"/>
        <v>-8.0630919559943059E-4</v>
      </c>
      <c r="BX53">
        <f t="shared" si="28"/>
        <v>0.99919369080440057</v>
      </c>
      <c r="BZ53" s="15">
        <f t="shared" si="29"/>
        <v>-0.25503762837265964</v>
      </c>
      <c r="CB53" s="10">
        <v>42558</v>
      </c>
      <c r="CC53">
        <v>1119400</v>
      </c>
      <c r="CD53">
        <v>114.45979699999999</v>
      </c>
      <c r="CE53">
        <f t="shared" si="30"/>
        <v>-3.4638591913693784E-4</v>
      </c>
      <c r="CF53">
        <f t="shared" si="31"/>
        <v>0.99965361408086306</v>
      </c>
      <c r="CH53" s="15">
        <f t="shared" si="32"/>
        <v>-0.1187842249898472</v>
      </c>
      <c r="CJ53" s="10">
        <v>42558</v>
      </c>
      <c r="CK53">
        <v>730500</v>
      </c>
      <c r="CL53">
        <v>89.198586000000006</v>
      </c>
      <c r="CM53">
        <f t="shared" si="33"/>
        <v>3.3465762022344414E-4</v>
      </c>
      <c r="CN53">
        <f t="shared" si="34"/>
        <v>1.0003346576202234</v>
      </c>
      <c r="CP53" s="15">
        <f t="shared" si="35"/>
        <v>0.12990052369525062</v>
      </c>
      <c r="CR53" s="10">
        <v>42558</v>
      </c>
      <c r="CS53">
        <v>59800</v>
      </c>
      <c r="CT53">
        <v>61.668922000000002</v>
      </c>
      <c r="CU53">
        <f t="shared" si="36"/>
        <v>-3.2388321646570351E-4</v>
      </c>
      <c r="CV53">
        <f t="shared" si="37"/>
        <v>0.9996761167835343</v>
      </c>
      <c r="CX53" s="15">
        <f t="shared" si="38"/>
        <v>-0.11151411910254383</v>
      </c>
      <c r="CZ53" s="10">
        <v>42558</v>
      </c>
      <c r="DA53">
        <v>253400</v>
      </c>
      <c r="DB53">
        <v>52.841487999999998</v>
      </c>
      <c r="DC53">
        <f t="shared" si="39"/>
        <v>-4.1182621116701013E-3</v>
      </c>
      <c r="DD53">
        <f t="shared" si="40"/>
        <v>0.9958817378883299</v>
      </c>
      <c r="DF53" s="15">
        <f t="shared" si="41"/>
        <v>-0.77826435836968955</v>
      </c>
      <c r="DH53" s="10">
        <v>42558</v>
      </c>
      <c r="DI53">
        <v>370400</v>
      </c>
      <c r="DJ53">
        <v>43.310001</v>
      </c>
      <c r="DK53">
        <f t="shared" si="42"/>
        <v>-9.8308408856496721E-3</v>
      </c>
      <c r="DL53">
        <f t="shared" si="43"/>
        <v>0.99016915911435033</v>
      </c>
      <c r="DM53" s="18"/>
      <c r="DN53" s="15">
        <f t="shared" si="44"/>
        <v>-0.97284003242043238</v>
      </c>
      <c r="DP53" s="10">
        <v>42558</v>
      </c>
      <c r="DQ53">
        <v>280600</v>
      </c>
      <c r="DR53">
        <v>18.886842000000001</v>
      </c>
      <c r="DS53">
        <f t="shared" si="45"/>
        <v>-1.092604113643636E-2</v>
      </c>
      <c r="DT53">
        <f t="shared" si="46"/>
        <v>0.98907395886356364</v>
      </c>
      <c r="DV53" s="15">
        <f t="shared" si="47"/>
        <v>-0.98186572661353677</v>
      </c>
      <c r="DX53" s="10">
        <v>42558</v>
      </c>
      <c r="DY53">
        <v>5509200</v>
      </c>
      <c r="DZ53">
        <v>13.11</v>
      </c>
      <c r="EA53">
        <f t="shared" si="48"/>
        <v>-3.7993920972645423E-3</v>
      </c>
      <c r="EB53">
        <f t="shared" si="49"/>
        <v>0.99620060790273546</v>
      </c>
      <c r="ED53" s="15">
        <f t="shared" si="50"/>
        <v>-0.75078000645554288</v>
      </c>
      <c r="EF53" s="10">
        <v>42557</v>
      </c>
      <c r="EG53">
        <v>2538900</v>
      </c>
      <c r="EH53">
        <v>100.852735</v>
      </c>
      <c r="EI53">
        <f t="shared" si="51"/>
        <v>9.8965959428598538E-5</v>
      </c>
      <c r="EJ53">
        <f t="shared" si="52"/>
        <v>1.0000989659594286</v>
      </c>
      <c r="EL53" s="15">
        <f t="shared" si="53"/>
        <v>3.6781069491329532E-2</v>
      </c>
    </row>
    <row r="54" spans="1:142">
      <c r="A54" s="10">
        <v>42557</v>
      </c>
      <c r="B54" s="11">
        <v>0.01</v>
      </c>
      <c r="C54">
        <f t="shared" si="59"/>
        <v>1E-4</v>
      </c>
      <c r="D54" s="12">
        <f t="shared" si="1"/>
        <v>2.0833615455018162E-6</v>
      </c>
      <c r="E54" s="13">
        <f t="shared" si="60"/>
        <v>1.0000020833615455</v>
      </c>
      <c r="H54" s="10">
        <v>42557</v>
      </c>
      <c r="I54">
        <v>76800</v>
      </c>
      <c r="J54">
        <v>86.966153000000006</v>
      </c>
      <c r="K54" s="15">
        <f t="shared" si="61"/>
        <v>1.1468629073461134E-3</v>
      </c>
      <c r="L54">
        <f t="shared" si="62"/>
        <v>1.0011468629073461</v>
      </c>
      <c r="N54" s="15">
        <f t="shared" si="63"/>
        <v>0.51947533860434603</v>
      </c>
      <c r="P54" s="10">
        <v>42557</v>
      </c>
      <c r="Q54">
        <v>374400</v>
      </c>
      <c r="R54">
        <v>49.830002</v>
      </c>
      <c r="S54">
        <f t="shared" si="9"/>
        <v>6.0569958824348014E-3</v>
      </c>
      <c r="T54">
        <f t="shared" si="64"/>
        <v>1.0060569958824348</v>
      </c>
      <c r="V54" s="15">
        <f t="shared" si="10"/>
        <v>8.062409166160089</v>
      </c>
      <c r="X54" s="10">
        <v>42557</v>
      </c>
      <c r="Y54">
        <v>548000</v>
      </c>
      <c r="Z54">
        <v>41.880001</v>
      </c>
      <c r="AA54">
        <f t="shared" si="11"/>
        <v>5.2808689390302366E-3</v>
      </c>
      <c r="AB54">
        <f t="shared" si="7"/>
        <v>1.0052808689390302</v>
      </c>
      <c r="AC54" s="18"/>
      <c r="AD54" s="15">
        <f t="shared" si="12"/>
        <v>5.8376597224486479</v>
      </c>
      <c r="AF54" s="10">
        <v>42557</v>
      </c>
      <c r="AG54">
        <v>235600</v>
      </c>
      <c r="AH54">
        <v>53.860000999999997</v>
      </c>
      <c r="AI54">
        <f t="shared" si="13"/>
        <v>6.9171618277374947E-3</v>
      </c>
      <c r="AJ54">
        <f t="shared" si="14"/>
        <v>1.0069171618277375</v>
      </c>
      <c r="AK54" s="18"/>
      <c r="AL54" s="15">
        <f t="shared" si="15"/>
        <v>11.379873215450058</v>
      </c>
      <c r="AN54" s="10">
        <v>42557</v>
      </c>
      <c r="AO54">
        <v>10036700</v>
      </c>
      <c r="AP54">
        <v>34.587573999999996</v>
      </c>
      <c r="AQ54">
        <f t="shared" si="16"/>
        <v>2.8781620667839292E-4</v>
      </c>
      <c r="AR54">
        <f t="shared" si="8"/>
        <v>1.0002878162066784</v>
      </c>
      <c r="AS54" s="18"/>
      <c r="AT54" s="15">
        <f t="shared" si="17"/>
        <v>0.11075259642345303</v>
      </c>
      <c r="AV54" s="10">
        <v>42557</v>
      </c>
      <c r="AW54">
        <v>19563600</v>
      </c>
      <c r="AX54">
        <v>34.374957000000002</v>
      </c>
      <c r="AY54">
        <f t="shared" si="18"/>
        <v>0</v>
      </c>
      <c r="AZ54">
        <f t="shared" si="19"/>
        <v>1</v>
      </c>
      <c r="BB54" s="15">
        <f t="shared" si="20"/>
        <v>0</v>
      </c>
      <c r="BD54" s="10">
        <v>42557</v>
      </c>
      <c r="BE54">
        <v>2100600</v>
      </c>
      <c r="BF54">
        <v>70.994778999999994</v>
      </c>
      <c r="BG54">
        <f t="shared" si="21"/>
        <v>5.3454039541953602E-3</v>
      </c>
      <c r="BH54">
        <f t="shared" si="22"/>
        <v>1.0053454039541954</v>
      </c>
      <c r="BJ54" s="15">
        <f t="shared" si="23"/>
        <v>5.9997631782871679</v>
      </c>
      <c r="BL54" s="10">
        <v>42557</v>
      </c>
      <c r="BM54">
        <v>423800</v>
      </c>
      <c r="BN54">
        <v>113.87725500000001</v>
      </c>
      <c r="BO54">
        <f t="shared" si="24"/>
        <v>5.2626419712065164E-4</v>
      </c>
      <c r="BP54">
        <f t="shared" si="25"/>
        <v>1.0005262641971207</v>
      </c>
      <c r="BR54" s="15">
        <f t="shared" si="26"/>
        <v>0.21171402346545665</v>
      </c>
      <c r="BT54" s="10">
        <v>42557</v>
      </c>
      <c r="BU54">
        <v>103400</v>
      </c>
      <c r="BV54">
        <v>49.610000999999997</v>
      </c>
      <c r="BW54">
        <f t="shared" si="27"/>
        <v>6.0506250080427648E-4</v>
      </c>
      <c r="BX54">
        <f t="shared" si="28"/>
        <v>1.0006050625008043</v>
      </c>
      <c r="BZ54" s="15">
        <f t="shared" si="29"/>
        <v>0.24705032952327022</v>
      </c>
      <c r="CB54" s="10">
        <v>42557</v>
      </c>
      <c r="CC54">
        <v>1354700</v>
      </c>
      <c r="CD54">
        <v>114.499458</v>
      </c>
      <c r="CE54">
        <f t="shared" si="30"/>
        <v>1.3874748293070116E-3</v>
      </c>
      <c r="CF54">
        <f t="shared" si="31"/>
        <v>1.001387474829307</v>
      </c>
      <c r="CH54" s="15">
        <f t="shared" si="32"/>
        <v>0.65877156787020552</v>
      </c>
      <c r="CJ54" s="10">
        <v>42557</v>
      </c>
      <c r="CK54">
        <v>1082600</v>
      </c>
      <c r="CL54">
        <v>89.168745000000001</v>
      </c>
      <c r="CM54">
        <f t="shared" si="33"/>
        <v>-1.5593562449629506E-3</v>
      </c>
      <c r="CN54">
        <f t="shared" si="34"/>
        <v>0.99844064375503705</v>
      </c>
      <c r="CP54" s="15">
        <f t="shared" si="35"/>
        <v>-0.43425354290232565</v>
      </c>
      <c r="CR54" s="10">
        <v>42557</v>
      </c>
      <c r="CS54">
        <v>130300</v>
      </c>
      <c r="CT54">
        <v>61.688901999999999</v>
      </c>
      <c r="CU54">
        <f t="shared" si="36"/>
        <v>-8.0905294448951892E-4</v>
      </c>
      <c r="CV54">
        <f t="shared" si="37"/>
        <v>0.99919094705551048</v>
      </c>
      <c r="CX54" s="15">
        <f t="shared" si="38"/>
        <v>-0.25578391361348485</v>
      </c>
      <c r="CZ54" s="10">
        <v>42557</v>
      </c>
      <c r="DA54">
        <v>166800</v>
      </c>
      <c r="DB54">
        <v>53.060003000000002</v>
      </c>
      <c r="DC54">
        <f t="shared" si="39"/>
        <v>1.8720049993525834E-4</v>
      </c>
      <c r="DD54">
        <f t="shared" si="40"/>
        <v>1.0001872004999353</v>
      </c>
      <c r="DF54" s="15">
        <f t="shared" si="41"/>
        <v>7.0709794334492981E-2</v>
      </c>
      <c r="DH54" s="10">
        <v>42557</v>
      </c>
      <c r="DI54">
        <v>526800</v>
      </c>
      <c r="DJ54">
        <v>43.740001999999997</v>
      </c>
      <c r="DK54">
        <f t="shared" si="42"/>
        <v>-4.3250170726155668E-3</v>
      </c>
      <c r="DL54">
        <f t="shared" si="43"/>
        <v>0.99567498292738443</v>
      </c>
      <c r="DM54" s="18"/>
      <c r="DN54" s="15">
        <f t="shared" si="44"/>
        <v>-0.79444772754839832</v>
      </c>
      <c r="DP54" s="10">
        <v>42557</v>
      </c>
      <c r="DQ54">
        <v>170300</v>
      </c>
      <c r="DR54">
        <v>19.095479999999998</v>
      </c>
      <c r="DS54">
        <f t="shared" si="45"/>
        <v>5.2300126394164703E-3</v>
      </c>
      <c r="DT54">
        <f t="shared" si="46"/>
        <v>1.0052300126394165</v>
      </c>
      <c r="DV54" s="15">
        <f t="shared" si="47"/>
        <v>5.7125574754804171</v>
      </c>
      <c r="DX54" s="10">
        <v>42557</v>
      </c>
      <c r="DY54">
        <v>8068500</v>
      </c>
      <c r="DZ54">
        <v>13.16</v>
      </c>
      <c r="EA54">
        <f t="shared" si="48"/>
        <v>6.1162079510703737E-3</v>
      </c>
      <c r="EB54">
        <f t="shared" si="49"/>
        <v>1.0061162079510704</v>
      </c>
      <c r="ED54" s="15">
        <f t="shared" si="50"/>
        <v>8.2591907410438079</v>
      </c>
      <c r="EF54" s="10">
        <v>42556</v>
      </c>
      <c r="EG54">
        <v>210000</v>
      </c>
      <c r="EH54">
        <v>100.842755</v>
      </c>
      <c r="EI54">
        <f t="shared" si="51"/>
        <v>9.8906325920911087E-5</v>
      </c>
      <c r="EJ54">
        <f t="shared" si="52"/>
        <v>1.0000989063259209</v>
      </c>
      <c r="EL54" s="15">
        <f t="shared" si="53"/>
        <v>3.6758505153784649E-2</v>
      </c>
    </row>
    <row r="55" spans="1:142">
      <c r="A55" s="10">
        <v>42556</v>
      </c>
      <c r="B55" s="11">
        <v>0.01</v>
      </c>
      <c r="C55">
        <f t="shared" si="59"/>
        <v>1E-4</v>
      </c>
      <c r="D55" s="12">
        <f t="shared" si="1"/>
        <v>2.0833615455018162E-6</v>
      </c>
      <c r="E55" s="13">
        <f t="shared" si="60"/>
        <v>1.0000020833615455</v>
      </c>
      <c r="H55" s="10">
        <v>42556</v>
      </c>
      <c r="I55">
        <v>198600</v>
      </c>
      <c r="J55">
        <v>86.866529</v>
      </c>
      <c r="K55" s="15">
        <f t="shared" si="61"/>
        <v>1.1953103378314456E-2</v>
      </c>
      <c r="L55">
        <f t="shared" si="62"/>
        <v>1.0119531033783145</v>
      </c>
      <c r="N55" s="15">
        <f t="shared" si="63"/>
        <v>75.478807670044731</v>
      </c>
      <c r="P55" s="10">
        <v>42556</v>
      </c>
      <c r="Q55">
        <v>648800</v>
      </c>
      <c r="R55">
        <v>49.529998999999997</v>
      </c>
      <c r="S55">
        <f t="shared" si="9"/>
        <v>-7.4148894823692357E-3</v>
      </c>
      <c r="T55">
        <f t="shared" si="64"/>
        <v>0.99258511051763076</v>
      </c>
      <c r="V55" s="15">
        <f t="shared" si="10"/>
        <v>-0.93389550265612187</v>
      </c>
      <c r="X55" s="10">
        <v>42556</v>
      </c>
      <c r="Y55">
        <v>387100</v>
      </c>
      <c r="Z55">
        <v>41.66</v>
      </c>
      <c r="AA55">
        <f t="shared" si="11"/>
        <v>-1.0921154105440589E-2</v>
      </c>
      <c r="AB55">
        <f t="shared" si="7"/>
        <v>0.98907884589455941</v>
      </c>
      <c r="AC55" s="18"/>
      <c r="AD55" s="15">
        <f t="shared" si="12"/>
        <v>-0.98183299254759926</v>
      </c>
      <c r="AF55" s="10">
        <v>42556</v>
      </c>
      <c r="AG55">
        <v>372000</v>
      </c>
      <c r="AH55">
        <v>53.490001999999997</v>
      </c>
      <c r="AI55">
        <f t="shared" si="13"/>
        <v>-1.4009179723502352E-2</v>
      </c>
      <c r="AJ55">
        <f t="shared" si="14"/>
        <v>0.98599082027649765</v>
      </c>
      <c r="AK55" s="18"/>
      <c r="AL55" s="15">
        <f t="shared" si="15"/>
        <v>-0.99419772726803501</v>
      </c>
      <c r="AN55" s="10">
        <v>42556</v>
      </c>
      <c r="AO55">
        <v>7082700</v>
      </c>
      <c r="AP55">
        <v>34.577621999999998</v>
      </c>
      <c r="AQ55">
        <f t="shared" si="16"/>
        <v>-1.9751605890819257E-2</v>
      </c>
      <c r="AR55">
        <f t="shared" si="8"/>
        <v>0.98024839410918074</v>
      </c>
      <c r="AS55" s="18"/>
      <c r="AT55" s="15">
        <f t="shared" si="17"/>
        <v>-0.99931183764095333</v>
      </c>
      <c r="AV55" s="10">
        <v>42556</v>
      </c>
      <c r="AW55">
        <v>21404200</v>
      </c>
      <c r="AX55">
        <v>34.374957000000002</v>
      </c>
      <c r="AY55">
        <f t="shared" si="18"/>
        <v>-1.9723864921515344E-2</v>
      </c>
      <c r="AZ55">
        <f t="shared" si="19"/>
        <v>0.98027613507848466</v>
      </c>
      <c r="BB55" s="15">
        <f t="shared" si="20"/>
        <v>-0.99930469254538379</v>
      </c>
      <c r="BD55" s="10">
        <v>42556</v>
      </c>
      <c r="BE55">
        <v>992800</v>
      </c>
      <c r="BF55">
        <v>70.617300999999998</v>
      </c>
      <c r="BG55">
        <f t="shared" si="21"/>
        <v>-5.5952122437622487E-3</v>
      </c>
      <c r="BH55">
        <f t="shared" si="22"/>
        <v>0.99440478775623775</v>
      </c>
      <c r="BJ55" s="15">
        <f t="shared" si="23"/>
        <v>-0.87100572928592124</v>
      </c>
      <c r="BL55" s="10">
        <v>42556</v>
      </c>
      <c r="BM55">
        <v>321800</v>
      </c>
      <c r="BN55">
        <v>113.817357</v>
      </c>
      <c r="BO55">
        <f t="shared" si="24"/>
        <v>1.6691088528588693E-3</v>
      </c>
      <c r="BP55">
        <f t="shared" si="25"/>
        <v>1.0016691088528589</v>
      </c>
      <c r="BR55" s="15">
        <f t="shared" si="26"/>
        <v>0.83807139152650789</v>
      </c>
      <c r="BT55" s="10">
        <v>42556</v>
      </c>
      <c r="BU55">
        <v>170600</v>
      </c>
      <c r="BV55">
        <v>49.580002</v>
      </c>
      <c r="BW55">
        <f t="shared" si="27"/>
        <v>-4.031451775461381E-4</v>
      </c>
      <c r="BX55">
        <f t="shared" si="28"/>
        <v>0.99959685482245386</v>
      </c>
      <c r="BZ55" s="15">
        <f t="shared" si="29"/>
        <v>-0.136859380715183</v>
      </c>
      <c r="CB55" s="10">
        <v>42556</v>
      </c>
      <c r="CC55">
        <v>1809900</v>
      </c>
      <c r="CD55">
        <v>114.340813</v>
      </c>
      <c r="CE55">
        <f t="shared" si="30"/>
        <v>2.259705276558277E-3</v>
      </c>
      <c r="CF55">
        <f t="shared" si="31"/>
        <v>1.0022597052765583</v>
      </c>
      <c r="CH55" s="15">
        <f t="shared" si="32"/>
        <v>1.2792853105463338</v>
      </c>
      <c r="CJ55" s="10">
        <v>42556</v>
      </c>
      <c r="CK55">
        <v>1047000</v>
      </c>
      <c r="CL55">
        <v>89.308008000000001</v>
      </c>
      <c r="CM55">
        <f t="shared" si="33"/>
        <v>4.8125304391237744E-3</v>
      </c>
      <c r="CN55">
        <f t="shared" si="34"/>
        <v>1.0048125304391238</v>
      </c>
      <c r="CP55" s="15">
        <f t="shared" si="35"/>
        <v>4.768201540702468</v>
      </c>
      <c r="CR55" s="10">
        <v>42556</v>
      </c>
      <c r="CS55">
        <v>24400</v>
      </c>
      <c r="CT55">
        <v>61.738852000000001</v>
      </c>
      <c r="CU55">
        <f t="shared" si="36"/>
        <v>9.7177456788566374E-4</v>
      </c>
      <c r="CV55">
        <f t="shared" si="37"/>
        <v>1.0009717745678857</v>
      </c>
      <c r="CX55" s="15">
        <f t="shared" si="38"/>
        <v>0.42550407175889315</v>
      </c>
      <c r="CZ55" s="10">
        <v>42556</v>
      </c>
      <c r="DA55">
        <v>159500</v>
      </c>
      <c r="DB55">
        <v>53.050072</v>
      </c>
      <c r="DC55">
        <f t="shared" si="39"/>
        <v>-1.3847862268584032E-2</v>
      </c>
      <c r="DD55">
        <f t="shared" si="40"/>
        <v>0.98615213773141597</v>
      </c>
      <c r="DF55" s="15">
        <f t="shared" si="41"/>
        <v>-0.99384070532470492</v>
      </c>
      <c r="DH55" s="10">
        <v>42556</v>
      </c>
      <c r="DI55">
        <v>749900</v>
      </c>
      <c r="DJ55">
        <v>43.93</v>
      </c>
      <c r="DK55">
        <f t="shared" si="42"/>
        <v>1.0349586016559442E-2</v>
      </c>
      <c r="DL55">
        <f t="shared" si="43"/>
        <v>1.0103495860165594</v>
      </c>
      <c r="DM55" s="18"/>
      <c r="DN55" s="15">
        <f t="shared" si="44"/>
        <v>41.870521411609985</v>
      </c>
      <c r="DP55" s="10">
        <v>42556</v>
      </c>
      <c r="DQ55">
        <v>323400</v>
      </c>
      <c r="DR55">
        <v>18.996130000000001</v>
      </c>
      <c r="DS55">
        <f t="shared" si="45"/>
        <v>-2.1994773093116593E-2</v>
      </c>
      <c r="DT55">
        <f t="shared" si="46"/>
        <v>0.97800522690688341</v>
      </c>
      <c r="DV55" s="15">
        <f t="shared" si="47"/>
        <v>-0.99970178520238806</v>
      </c>
      <c r="DX55" s="10">
        <v>42556</v>
      </c>
      <c r="DY55">
        <v>4068400</v>
      </c>
      <c r="DZ55">
        <v>13.08</v>
      </c>
      <c r="EA55">
        <f t="shared" si="48"/>
        <v>8.4811102544333217E-3</v>
      </c>
      <c r="EB55">
        <f t="shared" si="49"/>
        <v>1.0084811102544333</v>
      </c>
      <c r="ED55" s="15">
        <f t="shared" si="50"/>
        <v>20.813998805662138</v>
      </c>
      <c r="EF55" s="10">
        <v>42552</v>
      </c>
      <c r="EG55">
        <v>342600</v>
      </c>
      <c r="EH55">
        <v>100.83278199999999</v>
      </c>
      <c r="EI55">
        <f t="shared" si="51"/>
        <v>-7.912474996107921E-5</v>
      </c>
      <c r="EJ55">
        <f t="shared" si="52"/>
        <v>0.99992087525003892</v>
      </c>
      <c r="EL55" s="15">
        <f t="shared" si="53"/>
        <v>-2.8468587218991703E-2</v>
      </c>
    </row>
    <row r="56" spans="1:142">
      <c r="A56" s="10">
        <v>42552</v>
      </c>
      <c r="B56" s="11">
        <v>0.01</v>
      </c>
      <c r="C56">
        <f t="shared" si="59"/>
        <v>1E-4</v>
      </c>
      <c r="D56" s="12">
        <f t="shared" si="1"/>
        <v>2.0833615455018162E-6</v>
      </c>
      <c r="E56" s="13">
        <f t="shared" si="60"/>
        <v>1.0000020833615455</v>
      </c>
      <c r="H56" s="10">
        <v>42552</v>
      </c>
      <c r="I56">
        <v>78000</v>
      </c>
      <c r="J56">
        <v>85.840468999999999</v>
      </c>
      <c r="K56" s="15">
        <f t="shared" si="61"/>
        <v>1.4253983406403936E-2</v>
      </c>
      <c r="L56">
        <f t="shared" si="62"/>
        <v>1.0142539834064039</v>
      </c>
      <c r="N56" s="15">
        <f t="shared" si="63"/>
        <v>174.20784344751831</v>
      </c>
      <c r="P56" s="10">
        <v>42552</v>
      </c>
      <c r="Q56">
        <v>469200</v>
      </c>
      <c r="R56">
        <v>49.900002000000001</v>
      </c>
      <c r="S56">
        <f t="shared" si="9"/>
        <v>2.6120554550934649E-3</v>
      </c>
      <c r="T56">
        <f t="shared" si="64"/>
        <v>1.0026120554550935</v>
      </c>
      <c r="V56" s="15">
        <f t="shared" si="10"/>
        <v>1.5912936713496943</v>
      </c>
      <c r="X56" s="10">
        <v>42552</v>
      </c>
      <c r="Y56">
        <v>325500</v>
      </c>
      <c r="Z56">
        <v>42.119999</v>
      </c>
      <c r="AA56">
        <f t="shared" si="11"/>
        <v>2.6184481132323079E-3</v>
      </c>
      <c r="AB56">
        <f t="shared" si="7"/>
        <v>1.0026184481132323</v>
      </c>
      <c r="AC56" s="18"/>
      <c r="AD56" s="15">
        <f t="shared" si="12"/>
        <v>1.5973312405662692</v>
      </c>
      <c r="AF56" s="10">
        <v>42552</v>
      </c>
      <c r="AG56">
        <v>398600</v>
      </c>
      <c r="AH56">
        <v>54.25</v>
      </c>
      <c r="AI56">
        <f t="shared" si="13"/>
        <v>4.0718305399192189E-3</v>
      </c>
      <c r="AJ56">
        <f t="shared" si="14"/>
        <v>1.0040718305399192</v>
      </c>
      <c r="AK56" s="18"/>
      <c r="AL56" s="15">
        <f t="shared" si="15"/>
        <v>3.407027921621669</v>
      </c>
      <c r="AN56" s="10">
        <v>42552</v>
      </c>
      <c r="AO56">
        <v>10763000</v>
      </c>
      <c r="AP56">
        <v>35.274346999999999</v>
      </c>
      <c r="AQ56">
        <f t="shared" si="16"/>
        <v>2.2623846194214092E-3</v>
      </c>
      <c r="AR56">
        <f t="shared" si="8"/>
        <v>1.0022623846194214</v>
      </c>
      <c r="AS56" s="18"/>
      <c r="AT56" s="15">
        <f t="shared" si="17"/>
        <v>1.281510417528362</v>
      </c>
      <c r="AV56" s="10">
        <v>42552</v>
      </c>
      <c r="AW56">
        <v>18071300</v>
      </c>
      <c r="AX56">
        <v>35.066606</v>
      </c>
      <c r="AY56">
        <f t="shared" si="18"/>
        <v>7.3801255316550129E-3</v>
      </c>
      <c r="AZ56">
        <f t="shared" si="19"/>
        <v>1.007380125531655</v>
      </c>
      <c r="BB56" s="15">
        <f t="shared" si="20"/>
        <v>13.641418045525542</v>
      </c>
      <c r="BD56" s="10">
        <v>42552</v>
      </c>
      <c r="BE56">
        <v>1060900</v>
      </c>
      <c r="BF56">
        <v>71.014643000000007</v>
      </c>
      <c r="BG56">
        <f t="shared" si="21"/>
        <v>4.198079299830848E-4</v>
      </c>
      <c r="BH56">
        <f t="shared" si="22"/>
        <v>1.0004198079299831</v>
      </c>
      <c r="BJ56" s="15">
        <f t="shared" si="23"/>
        <v>0.1655554329487734</v>
      </c>
      <c r="BL56" s="10">
        <v>42552</v>
      </c>
      <c r="BM56">
        <v>456800</v>
      </c>
      <c r="BN56">
        <v>113.6277</v>
      </c>
      <c r="BO56">
        <f t="shared" si="24"/>
        <v>1.0729484985250171E-3</v>
      </c>
      <c r="BP56">
        <f t="shared" si="25"/>
        <v>1.001072948498525</v>
      </c>
      <c r="BR56" s="15">
        <f t="shared" si="26"/>
        <v>0.47907405689543148</v>
      </c>
      <c r="BT56" s="10">
        <v>42552</v>
      </c>
      <c r="BU56">
        <v>158200</v>
      </c>
      <c r="BV56">
        <v>49.599997999999999</v>
      </c>
      <c r="BW56">
        <f t="shared" si="27"/>
        <v>2.4251818916734003E-3</v>
      </c>
      <c r="BX56">
        <f t="shared" si="28"/>
        <v>1.0024251818916734</v>
      </c>
      <c r="BZ56" s="15">
        <f t="shared" si="29"/>
        <v>1.420852492259097</v>
      </c>
      <c r="CB56" s="10">
        <v>42552</v>
      </c>
      <c r="CC56">
        <v>1587200</v>
      </c>
      <c r="CD56">
        <v>114.08301899999999</v>
      </c>
      <c r="CE56">
        <f t="shared" si="30"/>
        <v>3.829965770022481E-3</v>
      </c>
      <c r="CF56">
        <f t="shared" si="31"/>
        <v>1.0038299657700225</v>
      </c>
      <c r="CH56" s="15">
        <f t="shared" si="32"/>
        <v>3.0360532467902344</v>
      </c>
      <c r="CJ56" s="10">
        <v>42552</v>
      </c>
      <c r="CK56">
        <v>2016600</v>
      </c>
      <c r="CL56">
        <v>88.880268999999998</v>
      </c>
      <c r="CM56">
        <f t="shared" si="33"/>
        <v>2.0073230414821008E-3</v>
      </c>
      <c r="CN56">
        <f t="shared" si="34"/>
        <v>1.0020073230414821</v>
      </c>
      <c r="CP56" s="15">
        <f t="shared" si="35"/>
        <v>1.07910712997713</v>
      </c>
      <c r="CR56" s="10">
        <v>42552</v>
      </c>
      <c r="CS56">
        <v>85000</v>
      </c>
      <c r="CT56">
        <v>61.678913999999999</v>
      </c>
      <c r="CU56">
        <f t="shared" si="36"/>
        <v>2.4191751992708177E-3</v>
      </c>
      <c r="CV56">
        <f t="shared" si="37"/>
        <v>1.0024191751992708</v>
      </c>
      <c r="CX56" s="15">
        <f t="shared" si="38"/>
        <v>1.4155635226431524</v>
      </c>
      <c r="CZ56" s="10">
        <v>42552</v>
      </c>
      <c r="DA56">
        <v>268900</v>
      </c>
      <c r="DB56">
        <v>53.795017999999999</v>
      </c>
      <c r="DC56">
        <f t="shared" si="39"/>
        <v>1.8497759215063692E-3</v>
      </c>
      <c r="DD56">
        <f t="shared" si="40"/>
        <v>1.0018497759215064</v>
      </c>
      <c r="DF56" s="15">
        <f t="shared" si="41"/>
        <v>0.96313861253248612</v>
      </c>
      <c r="DH56" s="10">
        <v>42552</v>
      </c>
      <c r="DI56">
        <v>1043500</v>
      </c>
      <c r="DJ56">
        <v>43.48</v>
      </c>
      <c r="DK56">
        <f t="shared" si="42"/>
        <v>9.2083335453096993E-4</v>
      </c>
      <c r="DL56">
        <f t="shared" si="43"/>
        <v>1.000920833354531</v>
      </c>
      <c r="DM56" s="18"/>
      <c r="DN56" s="15">
        <f t="shared" si="44"/>
        <v>0.39926838987556668</v>
      </c>
      <c r="DP56" s="10">
        <v>42552</v>
      </c>
      <c r="DQ56">
        <v>186300</v>
      </c>
      <c r="DR56">
        <v>19.423342000000002</v>
      </c>
      <c r="DS56">
        <f t="shared" si="45"/>
        <v>7.7318960492240851E-3</v>
      </c>
      <c r="DT56">
        <f t="shared" si="46"/>
        <v>1.0077318960492241</v>
      </c>
      <c r="DV56" s="15">
        <f t="shared" si="47"/>
        <v>15.631320875264759</v>
      </c>
      <c r="DX56" s="10">
        <v>42552</v>
      </c>
      <c r="DY56">
        <v>8911500</v>
      </c>
      <c r="DZ56">
        <v>12.97</v>
      </c>
      <c r="EA56">
        <f t="shared" si="48"/>
        <v>1.6457680250783868E-2</v>
      </c>
      <c r="EB56">
        <f t="shared" si="49"/>
        <v>1.0164576802507839</v>
      </c>
      <c r="ED56" s="15">
        <f t="shared" si="50"/>
        <v>385.89678432003376</v>
      </c>
      <c r="EF56" s="10">
        <v>42551</v>
      </c>
      <c r="EG56">
        <v>322600</v>
      </c>
      <c r="EH56">
        <v>100.840761</v>
      </c>
      <c r="EI56">
        <f t="shared" si="51"/>
        <v>3.9554214253478825E-4</v>
      </c>
      <c r="EJ56">
        <f t="shared" si="52"/>
        <v>1.0003955421425348</v>
      </c>
      <c r="EL56" s="15">
        <f t="shared" si="53"/>
        <v>0.15528184606552964</v>
      </c>
    </row>
    <row r="57" spans="1:142">
      <c r="A57" s="10">
        <v>42551</v>
      </c>
      <c r="B57" s="11">
        <v>0.02</v>
      </c>
      <c r="C57">
        <f t="shared" si="59"/>
        <v>2.0000000000000001E-4</v>
      </c>
      <c r="D57" s="12">
        <f t="shared" si="1"/>
        <v>4.1667795178668143E-6</v>
      </c>
      <c r="E57" s="13">
        <f t="shared" si="60"/>
        <v>1.0000041667795179</v>
      </c>
      <c r="H57" s="10">
        <v>42551</v>
      </c>
      <c r="I57">
        <v>40100</v>
      </c>
      <c r="J57">
        <v>84.634096</v>
      </c>
      <c r="K57" s="15">
        <f t="shared" si="61"/>
        <v>2.5909021512002806E-3</v>
      </c>
      <c r="L57">
        <f t="shared" si="62"/>
        <v>1.0025909021512003</v>
      </c>
      <c r="N57" s="15">
        <f t="shared" si="63"/>
        <v>1.5714149609973171</v>
      </c>
      <c r="P57" s="10">
        <v>42551</v>
      </c>
      <c r="Q57">
        <v>610100</v>
      </c>
      <c r="R57">
        <v>49.77</v>
      </c>
      <c r="S57">
        <f t="shared" si="9"/>
        <v>1.3645662470291864E-2</v>
      </c>
      <c r="T57">
        <f t="shared" si="64"/>
        <v>1.0136456624702919</v>
      </c>
      <c r="V57" s="15">
        <f t="shared" si="10"/>
        <v>139.75074543413339</v>
      </c>
      <c r="X57" s="10">
        <v>42551</v>
      </c>
      <c r="Y57">
        <v>659200</v>
      </c>
      <c r="Z57">
        <v>42.009998000000003</v>
      </c>
      <c r="AA57">
        <f t="shared" si="11"/>
        <v>1.5224673387514098E-2</v>
      </c>
      <c r="AB57">
        <f t="shared" si="7"/>
        <v>1.0152246733875141</v>
      </c>
      <c r="AC57" s="18"/>
      <c r="AD57" s="15">
        <f t="shared" si="12"/>
        <v>247.42189686871475</v>
      </c>
      <c r="AF57" s="10">
        <v>42551</v>
      </c>
      <c r="AG57">
        <v>326900</v>
      </c>
      <c r="AH57">
        <v>54.029998999999997</v>
      </c>
      <c r="AI57">
        <f t="shared" si="13"/>
        <v>1.7514143785843483E-2</v>
      </c>
      <c r="AJ57">
        <f t="shared" si="14"/>
        <v>1.0175141437858435</v>
      </c>
      <c r="AK57" s="18"/>
      <c r="AL57" s="15">
        <f t="shared" si="15"/>
        <v>564.28308953427916</v>
      </c>
      <c r="AN57" s="10">
        <v>42551</v>
      </c>
      <c r="AO57">
        <v>15905200</v>
      </c>
      <c r="AP57">
        <v>35.194723000000003</v>
      </c>
      <c r="AQ57">
        <f t="shared" si="16"/>
        <v>1.2310331258332585E-2</v>
      </c>
      <c r="AR57">
        <f t="shared" si="8"/>
        <v>1.0123103312583326</v>
      </c>
      <c r="AS57" s="18"/>
      <c r="AT57" s="15">
        <f t="shared" si="17"/>
        <v>85.993985484716546</v>
      </c>
      <c r="AV57" s="10">
        <v>42551</v>
      </c>
      <c r="AW57">
        <v>24261600</v>
      </c>
      <c r="AX57">
        <v>34.809705999999998</v>
      </c>
      <c r="AY57">
        <f t="shared" si="18"/>
        <v>1.0034359738280152E-2</v>
      </c>
      <c r="AZ57">
        <f t="shared" si="19"/>
        <v>1.0100343597382802</v>
      </c>
      <c r="BB57" s="15">
        <f t="shared" si="20"/>
        <v>37.255513104579471</v>
      </c>
      <c r="BD57" s="10">
        <v>42551</v>
      </c>
      <c r="BE57">
        <v>1079100</v>
      </c>
      <c r="BF57">
        <v>70.984842999999998</v>
      </c>
      <c r="BG57">
        <f t="shared" si="21"/>
        <v>1.678998498396167E-2</v>
      </c>
      <c r="BH57">
        <f t="shared" si="22"/>
        <v>1.0167899849839617</v>
      </c>
      <c r="BJ57" s="15">
        <f t="shared" si="23"/>
        <v>434.92308830894979</v>
      </c>
      <c r="BL57" s="10">
        <v>42551</v>
      </c>
      <c r="BM57">
        <v>728900</v>
      </c>
      <c r="BN57">
        <v>113.505914</v>
      </c>
      <c r="BO57">
        <f t="shared" si="24"/>
        <v>9.665305431931781E-4</v>
      </c>
      <c r="BP57">
        <f t="shared" si="25"/>
        <v>1.0009665305431932</v>
      </c>
      <c r="BR57" s="15">
        <f t="shared" si="26"/>
        <v>0.4227808049395001</v>
      </c>
      <c r="BT57" s="10">
        <v>42551</v>
      </c>
      <c r="BU57">
        <v>130000</v>
      </c>
      <c r="BV57">
        <v>49.48</v>
      </c>
      <c r="BW57">
        <f t="shared" si="27"/>
        <v>6.0665317276731301E-4</v>
      </c>
      <c r="BX57">
        <f t="shared" si="28"/>
        <v>1.0006066531727673</v>
      </c>
      <c r="BZ57" s="15">
        <f t="shared" si="29"/>
        <v>0.2477741326179248</v>
      </c>
      <c r="CB57" s="10">
        <v>42551</v>
      </c>
      <c r="CC57">
        <v>5314800</v>
      </c>
      <c r="CD57">
        <v>113.647752</v>
      </c>
      <c r="CE57">
        <f t="shared" si="30"/>
        <v>4.6239694124359243E-3</v>
      </c>
      <c r="CF57">
        <f t="shared" si="31"/>
        <v>1.0046239694124359</v>
      </c>
      <c r="CH57" s="15">
        <f t="shared" si="32"/>
        <v>4.3863004326240578</v>
      </c>
      <c r="CJ57" s="10">
        <v>42551</v>
      </c>
      <c r="CK57">
        <v>1259500</v>
      </c>
      <c r="CL57">
        <v>88.702214999999995</v>
      </c>
      <c r="CM57">
        <f t="shared" si="33"/>
        <v>3.2540473277518078E-3</v>
      </c>
      <c r="CN57">
        <f t="shared" si="34"/>
        <v>1.0032540473277518</v>
      </c>
      <c r="CP57" s="15">
        <f t="shared" si="35"/>
        <v>2.2733011322587062</v>
      </c>
      <c r="CR57" s="10">
        <v>42551</v>
      </c>
      <c r="CS57">
        <v>62000</v>
      </c>
      <c r="CT57">
        <v>61.530062000000001</v>
      </c>
      <c r="CU57">
        <f t="shared" si="36"/>
        <v>1.2993607703510879E-3</v>
      </c>
      <c r="CV57">
        <f t="shared" si="37"/>
        <v>1.0012993607703511</v>
      </c>
      <c r="CX57" s="15">
        <f t="shared" si="38"/>
        <v>0.60634084629345231</v>
      </c>
      <c r="CZ57" s="10">
        <v>42551</v>
      </c>
      <c r="DA57">
        <v>241800</v>
      </c>
      <c r="DB57">
        <v>53.695692999999999</v>
      </c>
      <c r="DC57">
        <f t="shared" si="39"/>
        <v>1.0278498550039927E-2</v>
      </c>
      <c r="DD57">
        <f t="shared" si="40"/>
        <v>1.0102784985500399</v>
      </c>
      <c r="DF57" s="15">
        <f t="shared" si="41"/>
        <v>40.783536717311947</v>
      </c>
      <c r="DH57" s="10">
        <v>42551</v>
      </c>
      <c r="DI57">
        <v>548000</v>
      </c>
      <c r="DJ57">
        <v>43.439999</v>
      </c>
      <c r="DK57">
        <f t="shared" si="42"/>
        <v>9.9976986746197483E-3</v>
      </c>
      <c r="DL57">
        <f t="shared" si="43"/>
        <v>1.0099976986746197</v>
      </c>
      <c r="DM57" s="18"/>
      <c r="DN57" s="15">
        <f t="shared" si="44"/>
        <v>36.752024121342906</v>
      </c>
      <c r="DP57" s="10">
        <v>42551</v>
      </c>
      <c r="DQ57">
        <v>164500</v>
      </c>
      <c r="DR57">
        <v>19.274315000000001</v>
      </c>
      <c r="DS57">
        <f t="shared" si="45"/>
        <v>7.7921967916090296E-3</v>
      </c>
      <c r="DT57">
        <f t="shared" si="46"/>
        <v>1.007792196791609</v>
      </c>
      <c r="DV57" s="15">
        <f t="shared" si="47"/>
        <v>15.99854858877503</v>
      </c>
      <c r="DX57" s="10">
        <v>42551</v>
      </c>
      <c r="DY57">
        <v>63065900</v>
      </c>
      <c r="DZ57">
        <v>12.76</v>
      </c>
      <c r="EA57">
        <f t="shared" si="48"/>
        <v>4.7244094488190225E-3</v>
      </c>
      <c r="EB57">
        <f t="shared" si="49"/>
        <v>1.004724409448819</v>
      </c>
      <c r="ED57" s="15">
        <f t="shared" si="50"/>
        <v>4.586476827305507</v>
      </c>
      <c r="EF57" s="10">
        <v>42550</v>
      </c>
      <c r="EG57">
        <v>2646100</v>
      </c>
      <c r="EH57">
        <v>100.80089</v>
      </c>
      <c r="EI57">
        <f t="shared" si="51"/>
        <v>2.9672230367805419E-4</v>
      </c>
      <c r="EJ57">
        <f t="shared" si="52"/>
        <v>1.0002967223036781</v>
      </c>
      <c r="EL57" s="15">
        <f t="shared" si="53"/>
        <v>0.11436816481482182</v>
      </c>
    </row>
    <row r="58" spans="1:142">
      <c r="A58" s="10">
        <v>42550</v>
      </c>
      <c r="B58" s="11">
        <v>0.02</v>
      </c>
      <c r="C58">
        <f t="shared" si="59"/>
        <v>2.0000000000000001E-4</v>
      </c>
      <c r="D58" s="12">
        <f t="shared" si="1"/>
        <v>4.1667795178668143E-6</v>
      </c>
      <c r="E58" s="13">
        <f t="shared" si="60"/>
        <v>1.0000041667795179</v>
      </c>
      <c r="H58" s="10">
        <v>42550</v>
      </c>
      <c r="I58">
        <v>54800</v>
      </c>
      <c r="J58">
        <v>84.415384000000003</v>
      </c>
      <c r="K58" s="15">
        <f t="shared" si="61"/>
        <v>-7.4809949318446201E-3</v>
      </c>
      <c r="L58">
        <f t="shared" si="62"/>
        <v>0.99251900506815538</v>
      </c>
      <c r="N58" s="15">
        <f t="shared" si="63"/>
        <v>-0.93548309787816353</v>
      </c>
      <c r="P58" s="10">
        <v>42550</v>
      </c>
      <c r="Q58">
        <v>607700</v>
      </c>
      <c r="R58">
        <v>49.099997999999999</v>
      </c>
      <c r="S58">
        <f t="shared" si="9"/>
        <v>1.74057197432953E-2</v>
      </c>
      <c r="T58">
        <f t="shared" si="64"/>
        <v>1.0174057197432953</v>
      </c>
      <c r="V58" s="15">
        <f t="shared" si="10"/>
        <v>542.71814082033848</v>
      </c>
      <c r="X58" s="10">
        <v>42550</v>
      </c>
      <c r="Y58">
        <v>523600</v>
      </c>
      <c r="Z58">
        <v>41.380001</v>
      </c>
      <c r="AA58">
        <f t="shared" si="11"/>
        <v>1.8710044773757817E-2</v>
      </c>
      <c r="AB58">
        <f t="shared" si="7"/>
        <v>1.0187100447737578</v>
      </c>
      <c r="AC58" s="18"/>
      <c r="AD58" s="15">
        <f t="shared" si="12"/>
        <v>866.89019802766597</v>
      </c>
      <c r="AF58" s="10">
        <v>42550</v>
      </c>
      <c r="AG58">
        <v>352800</v>
      </c>
      <c r="AH58">
        <v>53.099997999999999</v>
      </c>
      <c r="AI58">
        <f t="shared" si="13"/>
        <v>2.1350181906128807E-2</v>
      </c>
      <c r="AJ58">
        <f t="shared" si="14"/>
        <v>1.0213501819061288</v>
      </c>
      <c r="AK58" s="18"/>
      <c r="AL58" s="15">
        <f t="shared" si="15"/>
        <v>2231.3113271632924</v>
      </c>
      <c r="AN58" s="10">
        <v>42550</v>
      </c>
      <c r="AO58">
        <v>12729900</v>
      </c>
      <c r="AP58">
        <v>34.766733000000002</v>
      </c>
      <c r="AQ58">
        <f t="shared" si="16"/>
        <v>1.8070502194577287E-2</v>
      </c>
      <c r="AR58">
        <f t="shared" si="8"/>
        <v>1.0180705021945773</v>
      </c>
      <c r="AS58" s="18"/>
      <c r="AT58" s="15">
        <f t="shared" si="17"/>
        <v>689.10760404122902</v>
      </c>
      <c r="AV58" s="10">
        <v>42550</v>
      </c>
      <c r="AW58">
        <v>16422300</v>
      </c>
      <c r="AX58">
        <v>34.463883000000003</v>
      </c>
      <c r="AY58">
        <f t="shared" si="18"/>
        <v>2.3474147033679005E-2</v>
      </c>
      <c r="AZ58">
        <f t="shared" si="19"/>
        <v>1.023474147033679</v>
      </c>
      <c r="BB58" s="15">
        <f t="shared" si="20"/>
        <v>4763.9686965653091</v>
      </c>
      <c r="BD58" s="10">
        <v>42550</v>
      </c>
      <c r="BE58">
        <v>1364800</v>
      </c>
      <c r="BF58">
        <v>69.812689000000006</v>
      </c>
      <c r="BG58">
        <f t="shared" si="21"/>
        <v>1.5900522708052867E-2</v>
      </c>
      <c r="BH58">
        <f t="shared" si="22"/>
        <v>1.0159005227080529</v>
      </c>
      <c r="BJ58" s="15">
        <f t="shared" si="23"/>
        <v>315.72480678267277</v>
      </c>
      <c r="BL58" s="10">
        <v>42550</v>
      </c>
      <c r="BM58">
        <v>351600</v>
      </c>
      <c r="BN58">
        <v>113.39631300000001</v>
      </c>
      <c r="BO58">
        <f t="shared" si="24"/>
        <v>-2.5416399628236386E-3</v>
      </c>
      <c r="BP58">
        <f t="shared" si="25"/>
        <v>0.99745836003717636</v>
      </c>
      <c r="BR58" s="15">
        <f t="shared" si="26"/>
        <v>-0.60500395459753764</v>
      </c>
      <c r="BT58" s="10">
        <v>42550</v>
      </c>
      <c r="BU58">
        <v>129400</v>
      </c>
      <c r="BV58">
        <v>49.450001</v>
      </c>
      <c r="BW58">
        <f t="shared" si="27"/>
        <v>1.0121254650961031E-3</v>
      </c>
      <c r="BX58">
        <f t="shared" si="28"/>
        <v>1.0010121254650961</v>
      </c>
      <c r="BZ58" s="15">
        <f t="shared" si="29"/>
        <v>0.44663326169531592</v>
      </c>
      <c r="CB58" s="10">
        <v>42550</v>
      </c>
      <c r="CC58">
        <v>1368300</v>
      </c>
      <c r="CD58">
        <v>113.124667</v>
      </c>
      <c r="CE58">
        <f t="shared" si="30"/>
        <v>1.0045818045324229E-2</v>
      </c>
      <c r="CF58">
        <f t="shared" si="31"/>
        <v>1.0100458180453242</v>
      </c>
      <c r="CH58" s="15">
        <f t="shared" si="32"/>
        <v>37.414246458928361</v>
      </c>
      <c r="CJ58" s="10">
        <v>42550</v>
      </c>
      <c r="CK58">
        <v>755800</v>
      </c>
      <c r="CL58">
        <v>88.414510000000007</v>
      </c>
      <c r="CM58">
        <f t="shared" si="33"/>
        <v>-7.8483155505415514E-4</v>
      </c>
      <c r="CN58">
        <f t="shared" si="34"/>
        <v>0.99921516844494584</v>
      </c>
      <c r="CP58" s="15">
        <f t="shared" si="35"/>
        <v>-0.24916997864706047</v>
      </c>
      <c r="CR58" s="10">
        <v>42550</v>
      </c>
      <c r="CS58">
        <v>75900</v>
      </c>
      <c r="CT58">
        <v>61.450215999999998</v>
      </c>
      <c r="CU58">
        <f t="shared" si="36"/>
        <v>-2.5919209353093553E-3</v>
      </c>
      <c r="CV58">
        <f t="shared" si="37"/>
        <v>0.99740807906469064</v>
      </c>
      <c r="CX58" s="15">
        <f t="shared" si="38"/>
        <v>-0.61220534104022883</v>
      </c>
      <c r="CZ58" s="10">
        <v>42550</v>
      </c>
      <c r="DA58">
        <v>351800</v>
      </c>
      <c r="DB58">
        <v>53.149397</v>
      </c>
      <c r="DC58">
        <f t="shared" si="39"/>
        <v>1.8268304653316747E-2</v>
      </c>
      <c r="DD58">
        <f t="shared" si="40"/>
        <v>1.0182683046533167</v>
      </c>
      <c r="DF58" s="15">
        <f t="shared" si="41"/>
        <v>739.81953077182936</v>
      </c>
      <c r="DH58" s="10">
        <v>42550</v>
      </c>
      <c r="DI58">
        <v>447500</v>
      </c>
      <c r="DJ58">
        <v>43.009998000000003</v>
      </c>
      <c r="DK58">
        <f t="shared" si="42"/>
        <v>1.2238078972083954E-2</v>
      </c>
      <c r="DL58">
        <f t="shared" si="43"/>
        <v>1.012238078972084</v>
      </c>
      <c r="DM58" s="18"/>
      <c r="DN58" s="15">
        <f t="shared" si="44"/>
        <v>83.756858636254151</v>
      </c>
      <c r="DP58" s="10">
        <v>42550</v>
      </c>
      <c r="DQ58">
        <v>352100</v>
      </c>
      <c r="DR58">
        <v>19.125287</v>
      </c>
      <c r="DS58">
        <f t="shared" si="45"/>
        <v>2.0137723193449864E-2</v>
      </c>
      <c r="DT58">
        <f t="shared" si="46"/>
        <v>1.0201377231934499</v>
      </c>
      <c r="DV58" s="15">
        <f t="shared" si="47"/>
        <v>1445.9872797790383</v>
      </c>
      <c r="DX58" s="10">
        <v>42550</v>
      </c>
      <c r="DY58">
        <v>6196400</v>
      </c>
      <c r="DZ58">
        <v>12.7</v>
      </c>
      <c r="EA58">
        <f t="shared" si="48"/>
        <v>3.1595576619272148E-3</v>
      </c>
      <c r="EB58">
        <f t="shared" si="49"/>
        <v>1.0031595576619272</v>
      </c>
      <c r="ED58" s="15">
        <f t="shared" si="50"/>
        <v>2.1626823523330221</v>
      </c>
      <c r="EF58" s="10">
        <v>42549</v>
      </c>
      <c r="EG58">
        <v>297300</v>
      </c>
      <c r="EH58">
        <v>100.770989</v>
      </c>
      <c r="EI58">
        <f t="shared" si="51"/>
        <v>9.8937069116677989E-5</v>
      </c>
      <c r="EJ58">
        <f t="shared" si="52"/>
        <v>1.0000989370691167</v>
      </c>
      <c r="EL58" s="15">
        <f t="shared" si="53"/>
        <v>3.6770137811795944E-2</v>
      </c>
    </row>
    <row r="59" spans="1:142">
      <c r="A59" s="10">
        <v>42549</v>
      </c>
      <c r="B59" s="11">
        <v>0.01</v>
      </c>
      <c r="C59">
        <f t="shared" si="59"/>
        <v>1E-4</v>
      </c>
      <c r="D59" s="12">
        <f t="shared" si="1"/>
        <v>2.0833615455018162E-6</v>
      </c>
      <c r="E59" s="13">
        <f t="shared" si="60"/>
        <v>1.0000020833615455</v>
      </c>
      <c r="H59" s="10">
        <v>42549</v>
      </c>
      <c r="I59">
        <v>92700</v>
      </c>
      <c r="J59">
        <v>85.051654999999997</v>
      </c>
      <c r="K59" s="15">
        <f t="shared" si="61"/>
        <v>9.3601289458233872E-4</v>
      </c>
      <c r="L59">
        <f t="shared" si="62"/>
        <v>1.0009360128945823</v>
      </c>
      <c r="N59" s="15">
        <f t="shared" si="63"/>
        <v>0.40703536703417398</v>
      </c>
      <c r="P59" s="10">
        <v>42549</v>
      </c>
      <c r="Q59">
        <v>929400</v>
      </c>
      <c r="R59">
        <v>48.259998000000003</v>
      </c>
      <c r="S59">
        <f t="shared" si="9"/>
        <v>1.7714045453987692E-2</v>
      </c>
      <c r="T59">
        <f t="shared" si="64"/>
        <v>1.0177140454539877</v>
      </c>
      <c r="V59" s="15">
        <f t="shared" si="10"/>
        <v>606.30297839464481</v>
      </c>
      <c r="X59" s="10">
        <v>42549</v>
      </c>
      <c r="Y59">
        <v>225100</v>
      </c>
      <c r="Z59">
        <v>40.619999</v>
      </c>
      <c r="AA59">
        <f t="shared" si="11"/>
        <v>2.1372868996731187E-2</v>
      </c>
      <c r="AB59">
        <f t="shared" si="7"/>
        <v>1.0213728689967312</v>
      </c>
      <c r="AC59" s="18"/>
      <c r="AD59" s="15">
        <f t="shared" si="12"/>
        <v>2249.4835758184895</v>
      </c>
      <c r="AF59" s="10">
        <v>42549</v>
      </c>
      <c r="AG59">
        <v>755700</v>
      </c>
      <c r="AH59">
        <v>51.990001999999997</v>
      </c>
      <c r="AI59">
        <f t="shared" si="13"/>
        <v>1.8413379400849639E-2</v>
      </c>
      <c r="AJ59">
        <f t="shared" si="14"/>
        <v>1.0184133794008496</v>
      </c>
      <c r="AK59" s="18"/>
      <c r="AL59" s="15">
        <f t="shared" si="15"/>
        <v>779.3602191658847</v>
      </c>
      <c r="AN59" s="10">
        <v>42549</v>
      </c>
      <c r="AO59">
        <v>19627400</v>
      </c>
      <c r="AP59">
        <v>34.149631999999997</v>
      </c>
      <c r="AQ59">
        <f t="shared" si="16"/>
        <v>2.6630850742830114E-2</v>
      </c>
      <c r="AR59">
        <f t="shared" si="8"/>
        <v>1.0266308507428301</v>
      </c>
      <c r="AS59" s="18"/>
      <c r="AT59" s="15">
        <f t="shared" si="17"/>
        <v>14662.02143905788</v>
      </c>
      <c r="AV59" s="10">
        <v>42549</v>
      </c>
      <c r="AW59">
        <v>17853600</v>
      </c>
      <c r="AX59">
        <v>33.673428000000001</v>
      </c>
      <c r="AY59">
        <f t="shared" si="18"/>
        <v>2.8674930603586946E-2</v>
      </c>
      <c r="AZ59">
        <f t="shared" si="19"/>
        <v>1.0286749306035869</v>
      </c>
      <c r="BB59" s="15">
        <f t="shared" si="20"/>
        <v>30304.881790151325</v>
      </c>
      <c r="BD59" s="10">
        <v>42549</v>
      </c>
      <c r="BE59">
        <v>2069900</v>
      </c>
      <c r="BF59">
        <v>68.720005</v>
      </c>
      <c r="BG59">
        <f t="shared" si="21"/>
        <v>1.4369550328771297E-2</v>
      </c>
      <c r="BH59">
        <f t="shared" si="22"/>
        <v>1.0143695503287713</v>
      </c>
      <c r="BJ59" s="15">
        <f t="shared" si="23"/>
        <v>181.64779719557151</v>
      </c>
      <c r="BL59" s="10">
        <v>42549</v>
      </c>
      <c r="BM59">
        <v>279400</v>
      </c>
      <c r="BN59">
        <v>113.68526</v>
      </c>
      <c r="BO59">
        <f t="shared" si="24"/>
        <v>0</v>
      </c>
      <c r="BP59">
        <f t="shared" si="25"/>
        <v>1</v>
      </c>
      <c r="BR59" s="15">
        <f t="shared" si="26"/>
        <v>0</v>
      </c>
      <c r="BT59" s="10">
        <v>42549</v>
      </c>
      <c r="BU59">
        <v>392900</v>
      </c>
      <c r="BV59">
        <v>49.400002000000001</v>
      </c>
      <c r="BW59">
        <f t="shared" si="27"/>
        <v>8.1039301437613176E-4</v>
      </c>
      <c r="BX59">
        <f t="shared" si="28"/>
        <v>1.0008103930143761</v>
      </c>
      <c r="BZ59" s="15">
        <f t="shared" si="29"/>
        <v>0.34403147468059458</v>
      </c>
      <c r="CB59" s="10">
        <v>42549</v>
      </c>
      <c r="CC59">
        <v>1278400</v>
      </c>
      <c r="CD59">
        <v>111.99954</v>
      </c>
      <c r="CE59">
        <f t="shared" si="30"/>
        <v>7.3679645256072845E-3</v>
      </c>
      <c r="CF59">
        <f t="shared" si="31"/>
        <v>1.0073679645256073</v>
      </c>
      <c r="CH59" s="15">
        <f t="shared" si="32"/>
        <v>13.577045854175864</v>
      </c>
      <c r="CJ59" s="10">
        <v>42549</v>
      </c>
      <c r="CK59">
        <v>1105300</v>
      </c>
      <c r="CL59">
        <v>88.483954999999995</v>
      </c>
      <c r="CM59">
        <f t="shared" si="33"/>
        <v>3.036475579868414E-3</v>
      </c>
      <c r="CN59">
        <f t="shared" si="34"/>
        <v>1.0030364755798684</v>
      </c>
      <c r="CP59" s="15">
        <f t="shared" si="35"/>
        <v>2.0241628265555742</v>
      </c>
      <c r="CR59" s="10">
        <v>42549</v>
      </c>
      <c r="CS59">
        <v>89800</v>
      </c>
      <c r="CT59">
        <v>61.609904</v>
      </c>
      <c r="CU59">
        <f t="shared" si="36"/>
        <v>0</v>
      </c>
      <c r="CV59">
        <f t="shared" si="37"/>
        <v>1</v>
      </c>
      <c r="CX59" s="15">
        <f t="shared" si="38"/>
        <v>0</v>
      </c>
      <c r="CZ59" s="10">
        <v>42549</v>
      </c>
      <c r="DA59">
        <v>771800</v>
      </c>
      <c r="DB59">
        <v>52.195867</v>
      </c>
      <c r="DC59">
        <f t="shared" si="39"/>
        <v>2.7169647055651724E-2</v>
      </c>
      <c r="DD59">
        <f t="shared" si="40"/>
        <v>1.0271696470556517</v>
      </c>
      <c r="DF59" s="15">
        <f t="shared" si="41"/>
        <v>17757.029761234397</v>
      </c>
      <c r="DH59" s="10">
        <v>42549</v>
      </c>
      <c r="DI59">
        <v>368900</v>
      </c>
      <c r="DJ59">
        <v>42.490001999999997</v>
      </c>
      <c r="DK59">
        <f t="shared" si="42"/>
        <v>2.1639865352248044E-2</v>
      </c>
      <c r="DL59">
        <f t="shared" si="43"/>
        <v>1.021639865352248</v>
      </c>
      <c r="DM59" s="18"/>
      <c r="DN59" s="15">
        <f t="shared" si="44"/>
        <v>2474.7590534745113</v>
      </c>
      <c r="DP59" s="10">
        <v>42549</v>
      </c>
      <c r="DQ59">
        <v>136200</v>
      </c>
      <c r="DR59">
        <v>18.74775</v>
      </c>
      <c r="DS59">
        <f t="shared" si="45"/>
        <v>2.7777837167624053E-2</v>
      </c>
      <c r="DT59">
        <f t="shared" si="46"/>
        <v>1.0277778371676241</v>
      </c>
      <c r="DV59" s="15">
        <f t="shared" si="47"/>
        <v>22039.714257784173</v>
      </c>
      <c r="DX59" s="10">
        <v>42549</v>
      </c>
      <c r="DY59">
        <v>6797200</v>
      </c>
      <c r="DZ59">
        <v>12.66</v>
      </c>
      <c r="EA59">
        <f t="shared" si="48"/>
        <v>-1.0937500000000044E-2</v>
      </c>
      <c r="EB59">
        <f t="shared" si="49"/>
        <v>0.98906249999999996</v>
      </c>
      <c r="ED59" s="15">
        <f t="shared" si="50"/>
        <v>-0.98194224933205099</v>
      </c>
      <c r="EF59" s="10">
        <v>42548</v>
      </c>
      <c r="EG59">
        <v>440800</v>
      </c>
      <c r="EH59">
        <v>100.76102</v>
      </c>
      <c r="EI59">
        <f t="shared" si="51"/>
        <v>-6.9204053416249689E-4</v>
      </c>
      <c r="EJ59">
        <f t="shared" si="52"/>
        <v>0.9993079594658375</v>
      </c>
      <c r="EL59" s="15">
        <f t="shared" si="53"/>
        <v>-0.22328534716492865</v>
      </c>
    </row>
    <row r="60" spans="1:142">
      <c r="A60" s="10">
        <v>42548</v>
      </c>
      <c r="B60" s="11">
        <v>0.02</v>
      </c>
      <c r="C60">
        <f t="shared" si="59"/>
        <v>2.0000000000000001E-4</v>
      </c>
      <c r="D60" s="12">
        <f t="shared" si="1"/>
        <v>4.1667795178668143E-6</v>
      </c>
      <c r="E60" s="13">
        <f t="shared" si="60"/>
        <v>1.0000041667795179</v>
      </c>
      <c r="H60" s="10">
        <v>42548</v>
      </c>
      <c r="I60">
        <v>188500</v>
      </c>
      <c r="J60">
        <v>84.972120000000004</v>
      </c>
      <c r="K60" s="15">
        <f t="shared" si="61"/>
        <v>2.4451653538492213E-2</v>
      </c>
      <c r="L60">
        <f t="shared" si="62"/>
        <v>1.0244516535384922</v>
      </c>
      <c r="N60" s="15">
        <f t="shared" si="63"/>
        <v>6750.274012921328</v>
      </c>
      <c r="P60" s="10">
        <v>42548</v>
      </c>
      <c r="Q60">
        <v>2582100</v>
      </c>
      <c r="R60">
        <v>47.419998</v>
      </c>
      <c r="S60">
        <f t="shared" si="9"/>
        <v>-1.9031899048407186E-2</v>
      </c>
      <c r="T60">
        <f t="shared" si="64"/>
        <v>0.98096810095159281</v>
      </c>
      <c r="V60" s="15">
        <f t="shared" si="10"/>
        <v>-0.99910043382375546</v>
      </c>
      <c r="X60" s="10">
        <v>42548</v>
      </c>
      <c r="Y60">
        <v>506000</v>
      </c>
      <c r="Z60">
        <v>39.770000000000003</v>
      </c>
      <c r="AA60">
        <f t="shared" si="11"/>
        <v>-2.8578383697566712E-2</v>
      </c>
      <c r="AB60">
        <f t="shared" si="7"/>
        <v>0.97142161630243329</v>
      </c>
      <c r="AC60" s="18"/>
      <c r="AD60" s="15">
        <f t="shared" si="12"/>
        <v>-0.99997465842561206</v>
      </c>
      <c r="AF60" s="10">
        <v>42548</v>
      </c>
      <c r="AG60">
        <v>574700</v>
      </c>
      <c r="AH60">
        <v>51.049999</v>
      </c>
      <c r="AI60">
        <f t="shared" si="13"/>
        <v>-3.1860439977242527E-2</v>
      </c>
      <c r="AJ60">
        <f t="shared" si="14"/>
        <v>0.96813956002275747</v>
      </c>
      <c r="AK60" s="18"/>
      <c r="AL60" s="15">
        <f t="shared" si="15"/>
        <v>-0.99999263186111864</v>
      </c>
      <c r="AN60" s="10">
        <v>42548</v>
      </c>
      <c r="AO60">
        <v>16229100</v>
      </c>
      <c r="AP60">
        <v>33.263789000000003</v>
      </c>
      <c r="AQ60">
        <f t="shared" si="16"/>
        <v>-1.9366282666219092E-2</v>
      </c>
      <c r="AR60">
        <f t="shared" si="8"/>
        <v>0.98063371733378091</v>
      </c>
      <c r="AS60" s="18"/>
      <c r="AT60" s="15">
        <f t="shared" si="17"/>
        <v>-0.99920569026417438</v>
      </c>
      <c r="AV60" s="10">
        <v>42548</v>
      </c>
      <c r="AW60">
        <v>35826600</v>
      </c>
      <c r="AX60">
        <v>32.734760999999999</v>
      </c>
      <c r="AY60">
        <f t="shared" si="18"/>
        <v>-1.0453956919261209E-2</v>
      </c>
      <c r="AZ60">
        <f t="shared" si="19"/>
        <v>0.98954604308073879</v>
      </c>
      <c r="BB60" s="15">
        <f t="shared" si="20"/>
        <v>-0.97841548082244889</v>
      </c>
      <c r="BD60" s="10">
        <v>42548</v>
      </c>
      <c r="BE60">
        <v>2837900</v>
      </c>
      <c r="BF60">
        <v>67.746517999999995</v>
      </c>
      <c r="BG60">
        <f t="shared" si="21"/>
        <v>-1.3310262103605974E-2</v>
      </c>
      <c r="BH60">
        <f t="shared" si="22"/>
        <v>0.98668973789639403</v>
      </c>
      <c r="BJ60" s="15">
        <f t="shared" si="23"/>
        <v>-0.99248510121964184</v>
      </c>
      <c r="BL60" s="10">
        <v>42548</v>
      </c>
      <c r="BM60">
        <v>517200</v>
      </c>
      <c r="BN60">
        <v>113.68526</v>
      </c>
      <c r="BO60">
        <f t="shared" si="24"/>
        <v>3.1651183507119818E-3</v>
      </c>
      <c r="BP60">
        <f t="shared" si="25"/>
        <v>1.003165118350712</v>
      </c>
      <c r="BR60" s="15">
        <f t="shared" si="26"/>
        <v>2.1690877371828692</v>
      </c>
      <c r="BT60" s="10">
        <v>42548</v>
      </c>
      <c r="BU60">
        <v>337100</v>
      </c>
      <c r="BV60">
        <v>49.360000999999997</v>
      </c>
      <c r="BW60">
        <f t="shared" si="27"/>
        <v>-8.0973680932250325E-4</v>
      </c>
      <c r="BX60">
        <f t="shared" si="28"/>
        <v>0.9991902631906775</v>
      </c>
      <c r="BZ60" s="15">
        <f t="shared" si="29"/>
        <v>-0.25596980514343237</v>
      </c>
      <c r="CB60" s="10">
        <v>42548</v>
      </c>
      <c r="CC60">
        <v>1853900</v>
      </c>
      <c r="CD60">
        <v>111.180367</v>
      </c>
      <c r="CE60">
        <f t="shared" si="30"/>
        <v>3.0273770718587389E-3</v>
      </c>
      <c r="CF60">
        <f t="shared" si="31"/>
        <v>1.0030273770718587</v>
      </c>
      <c r="CH60" s="15">
        <f t="shared" si="32"/>
        <v>2.0141666319581586</v>
      </c>
      <c r="CJ60" s="10">
        <v>42548</v>
      </c>
      <c r="CK60">
        <v>928500</v>
      </c>
      <c r="CL60">
        <v>88.216088999999997</v>
      </c>
      <c r="CM60">
        <f t="shared" si="33"/>
        <v>3.272049253993492E-3</v>
      </c>
      <c r="CN60">
        <f t="shared" si="34"/>
        <v>1.0032720492539935</v>
      </c>
      <c r="CP60" s="15">
        <f t="shared" si="35"/>
        <v>2.2948094246579531</v>
      </c>
      <c r="CR60" s="10">
        <v>42548</v>
      </c>
      <c r="CS60">
        <v>35300</v>
      </c>
      <c r="CT60">
        <v>61.609904</v>
      </c>
      <c r="CU60">
        <f t="shared" si="36"/>
        <v>3.7398286669976244E-3</v>
      </c>
      <c r="CV60">
        <f t="shared" si="37"/>
        <v>1.0037398286669976</v>
      </c>
      <c r="CX60" s="15">
        <f t="shared" si="38"/>
        <v>2.9059120145666606</v>
      </c>
      <c r="CZ60" s="10">
        <v>42548</v>
      </c>
      <c r="DA60">
        <v>1024600</v>
      </c>
      <c r="DB60">
        <v>50.815235000000001</v>
      </c>
      <c r="DC60">
        <f t="shared" si="39"/>
        <v>-1.2545865929630029E-2</v>
      </c>
      <c r="DD60">
        <f t="shared" si="40"/>
        <v>0.98745413407036997</v>
      </c>
      <c r="DF60" s="15">
        <f t="shared" si="41"/>
        <v>-0.99003034077607943</v>
      </c>
      <c r="DH60" s="10">
        <v>42548</v>
      </c>
      <c r="DI60">
        <v>423400</v>
      </c>
      <c r="DJ60">
        <v>41.59</v>
      </c>
      <c r="DK60">
        <f t="shared" si="42"/>
        <v>1.6859344894026851E-3</v>
      </c>
      <c r="DL60">
        <f t="shared" si="43"/>
        <v>1.0016859344894027</v>
      </c>
      <c r="DM60" s="18"/>
      <c r="DN60" s="15">
        <f t="shared" si="44"/>
        <v>0.84937535748599946</v>
      </c>
      <c r="DP60" s="10">
        <v>42548</v>
      </c>
      <c r="DQ60">
        <v>285700</v>
      </c>
      <c r="DR60">
        <v>18.241053000000001</v>
      </c>
      <c r="DS60">
        <f t="shared" si="45"/>
        <v>-2.9085100196199698E-2</v>
      </c>
      <c r="DT60">
        <f t="shared" si="46"/>
        <v>0.9709148998038003</v>
      </c>
      <c r="DV60" s="15">
        <f t="shared" si="47"/>
        <v>-0.99997905282078181</v>
      </c>
      <c r="DX60" s="10">
        <v>42548</v>
      </c>
      <c r="DY60">
        <v>11722300</v>
      </c>
      <c r="DZ60">
        <v>12.8</v>
      </c>
      <c r="EA60">
        <f t="shared" si="48"/>
        <v>6.2893081761006275E-3</v>
      </c>
      <c r="EB60">
        <f t="shared" si="49"/>
        <v>1.0062893081761006</v>
      </c>
      <c r="ED60" s="15">
        <f t="shared" si="50"/>
        <v>8.8592366816371584</v>
      </c>
      <c r="EF60" s="10">
        <v>42545</v>
      </c>
      <c r="EG60">
        <v>443800</v>
      </c>
      <c r="EH60">
        <v>100.830799</v>
      </c>
      <c r="EI60">
        <f t="shared" si="51"/>
        <v>2.9671365004824146E-4</v>
      </c>
      <c r="EJ60">
        <f t="shared" si="52"/>
        <v>1.0002967136500482</v>
      </c>
      <c r="EL60" s="15">
        <f t="shared" si="53"/>
        <v>0.11436464604914542</v>
      </c>
    </row>
    <row r="61" spans="1:142">
      <c r="A61" s="10">
        <v>42545</v>
      </c>
      <c r="B61" s="11">
        <v>0.02</v>
      </c>
      <c r="C61">
        <f t="shared" si="59"/>
        <v>2.0000000000000001E-4</v>
      </c>
      <c r="D61" s="12">
        <f t="shared" si="1"/>
        <v>4.1667795178668143E-6</v>
      </c>
      <c r="E61" s="13">
        <f t="shared" si="60"/>
        <v>1.0000041667795179</v>
      </c>
      <c r="H61" s="10">
        <v>42545</v>
      </c>
      <c r="I61">
        <v>123500</v>
      </c>
      <c r="J61">
        <v>82.944001999999998</v>
      </c>
      <c r="K61" s="15">
        <f t="shared" si="61"/>
        <v>2.2927933073797258E-2</v>
      </c>
      <c r="L61">
        <f t="shared" si="62"/>
        <v>1.0229279330737973</v>
      </c>
      <c r="N61" s="15">
        <f t="shared" si="63"/>
        <v>3920.3796002668632</v>
      </c>
      <c r="P61" s="10">
        <v>42545</v>
      </c>
      <c r="Q61">
        <v>1650300</v>
      </c>
      <c r="R61">
        <v>48.34</v>
      </c>
      <c r="S61">
        <f t="shared" si="9"/>
        <v>-3.5707180616254108E-2</v>
      </c>
      <c r="T61">
        <f t="shared" si="64"/>
        <v>0.96429281938374589</v>
      </c>
      <c r="V61" s="15">
        <f t="shared" si="10"/>
        <v>-0.99999827709841616</v>
      </c>
      <c r="X61" s="10">
        <v>42545</v>
      </c>
      <c r="Y61">
        <v>413400</v>
      </c>
      <c r="Z61">
        <v>40.939999</v>
      </c>
      <c r="AA61">
        <f t="shared" si="11"/>
        <v>-3.8289898989898985E-2</v>
      </c>
      <c r="AB61">
        <f t="shared" si="7"/>
        <v>0.96171010101010102</v>
      </c>
      <c r="AC61" s="18"/>
      <c r="AD61" s="15">
        <f t="shared" si="12"/>
        <v>-0.99999935267138906</v>
      </c>
      <c r="AF61" s="10">
        <v>42545</v>
      </c>
      <c r="AG61">
        <v>458600</v>
      </c>
      <c r="AH61">
        <v>52.73</v>
      </c>
      <c r="AI61">
        <f t="shared" si="13"/>
        <v>-3.7598119408685515E-2</v>
      </c>
      <c r="AJ61">
        <f t="shared" si="14"/>
        <v>0.96240188059131448</v>
      </c>
      <c r="AK61" s="18"/>
      <c r="AL61" s="15">
        <f t="shared" si="15"/>
        <v>-0.9999991583936878</v>
      </c>
      <c r="AN61" s="10">
        <v>42545</v>
      </c>
      <c r="AO61">
        <v>20033400</v>
      </c>
      <c r="AP61">
        <v>33.920707</v>
      </c>
      <c r="AQ61">
        <f t="shared" si="16"/>
        <v>-8.1896483008740084E-2</v>
      </c>
      <c r="AR61">
        <f t="shared" si="8"/>
        <v>0.91810351699125992</v>
      </c>
      <c r="AS61" s="18"/>
      <c r="AT61" s="15">
        <f t="shared" si="17"/>
        <v>-0.99999999999997147</v>
      </c>
      <c r="AV61" s="10">
        <v>42545</v>
      </c>
      <c r="AW61">
        <v>33890700</v>
      </c>
      <c r="AX61">
        <v>33.080584000000002</v>
      </c>
      <c r="AY61">
        <f t="shared" si="18"/>
        <v>-5.663570634694437E-2</v>
      </c>
      <c r="AZ61">
        <f t="shared" si="19"/>
        <v>0.94336429365305563</v>
      </c>
      <c r="BB61" s="15">
        <f t="shared" si="20"/>
        <v>-0.99999999942721263</v>
      </c>
      <c r="BD61" s="10">
        <v>42545</v>
      </c>
      <c r="BE61">
        <v>3624600</v>
      </c>
      <c r="BF61">
        <v>68.660405999999995</v>
      </c>
      <c r="BG61">
        <f t="shared" si="21"/>
        <v>-3.2474806587700078E-2</v>
      </c>
      <c r="BH61">
        <f t="shared" si="22"/>
        <v>0.96752519341229992</v>
      </c>
      <c r="BJ61" s="15">
        <f t="shared" si="23"/>
        <v>-0.99999415569205252</v>
      </c>
      <c r="BL61" s="10">
        <v>42545</v>
      </c>
      <c r="BM61">
        <v>519000</v>
      </c>
      <c r="BN61">
        <v>113.32656799999999</v>
      </c>
      <c r="BO61">
        <f t="shared" si="24"/>
        <v>7.440179483218845E-3</v>
      </c>
      <c r="BP61">
        <f t="shared" si="25"/>
        <v>1.0074401794832188</v>
      </c>
      <c r="BR61" s="15">
        <f t="shared" si="26"/>
        <v>13.963483858923155</v>
      </c>
      <c r="BT61" s="10">
        <v>42545</v>
      </c>
      <c r="BU61">
        <v>159900</v>
      </c>
      <c r="BV61">
        <v>49.400002000000001</v>
      </c>
      <c r="BW61">
        <f t="shared" si="27"/>
        <v>1.8252078315714737E-3</v>
      </c>
      <c r="BX61">
        <f t="shared" si="28"/>
        <v>1.0018252078315715</v>
      </c>
      <c r="BZ61" s="15">
        <f t="shared" si="29"/>
        <v>0.945645152064438</v>
      </c>
      <c r="CB61" s="10">
        <v>42545</v>
      </c>
      <c r="CC61">
        <v>1312400</v>
      </c>
      <c r="CD61">
        <v>110.844798</v>
      </c>
      <c r="CE61">
        <f t="shared" si="30"/>
        <v>-8.4753174309283308E-3</v>
      </c>
      <c r="CF61">
        <f t="shared" si="31"/>
        <v>0.99152468256907167</v>
      </c>
      <c r="CH61" s="15">
        <f t="shared" si="32"/>
        <v>-0.95525048016931635</v>
      </c>
      <c r="CJ61" s="10">
        <v>42545</v>
      </c>
      <c r="CK61">
        <v>607700</v>
      </c>
      <c r="CL61">
        <v>87.928382999999997</v>
      </c>
      <c r="CM61">
        <f t="shared" si="33"/>
        <v>4.647422426407477E-3</v>
      </c>
      <c r="CN61">
        <f t="shared" si="34"/>
        <v>1.0046474224264075</v>
      </c>
      <c r="CP61" s="15">
        <f t="shared" si="35"/>
        <v>4.4323923832532284</v>
      </c>
      <c r="CR61" s="10">
        <v>42545</v>
      </c>
      <c r="CS61">
        <v>62800</v>
      </c>
      <c r="CT61">
        <v>61.380352000000002</v>
      </c>
      <c r="CU61">
        <f t="shared" si="36"/>
        <v>6.3819299832070797E-3</v>
      </c>
      <c r="CV61">
        <f t="shared" si="37"/>
        <v>1.0063819299832071</v>
      </c>
      <c r="CX61" s="15">
        <f t="shared" si="38"/>
        <v>9.1960752826284704</v>
      </c>
      <c r="CZ61" s="10">
        <v>42545</v>
      </c>
      <c r="DA61">
        <v>471400</v>
      </c>
      <c r="DB61">
        <v>51.460856</v>
      </c>
      <c r="DC61">
        <f t="shared" si="39"/>
        <v>-6.0050744360393704E-2</v>
      </c>
      <c r="DD61">
        <f t="shared" si="40"/>
        <v>0.9399492556396063</v>
      </c>
      <c r="DF61" s="15">
        <f t="shared" si="41"/>
        <v>-0.9999999998475565</v>
      </c>
      <c r="DH61" s="10">
        <v>42545</v>
      </c>
      <c r="DI61">
        <v>452500</v>
      </c>
      <c r="DJ61">
        <v>41.52</v>
      </c>
      <c r="DK61">
        <f t="shared" si="42"/>
        <v>-1.0957598856598194E-2</v>
      </c>
      <c r="DL61">
        <f t="shared" si="43"/>
        <v>0.98904240114340181</v>
      </c>
      <c r="DM61" s="18"/>
      <c r="DN61" s="15">
        <f t="shared" si="44"/>
        <v>-0.98207569328481481</v>
      </c>
      <c r="DP61" s="10">
        <v>42545</v>
      </c>
      <c r="DQ61">
        <v>314000</v>
      </c>
      <c r="DR61">
        <v>18.787489000000001</v>
      </c>
      <c r="DS61">
        <f t="shared" si="45"/>
        <v>-3.6678534349692149E-2</v>
      </c>
      <c r="DT61">
        <f t="shared" si="46"/>
        <v>0.96332146565030785</v>
      </c>
      <c r="DV61" s="15">
        <f t="shared" si="47"/>
        <v>-0.99999880738084046</v>
      </c>
      <c r="DX61" s="10">
        <v>42545</v>
      </c>
      <c r="DY61">
        <v>10857300</v>
      </c>
      <c r="DZ61">
        <v>12.72</v>
      </c>
      <c r="EA61">
        <f t="shared" si="48"/>
        <v>4.9504950495049549E-2</v>
      </c>
      <c r="EB61">
        <f t="shared" si="49"/>
        <v>1.0495049504950495</v>
      </c>
      <c r="ED61" s="15">
        <f t="shared" si="50"/>
        <v>45639342.741984934</v>
      </c>
      <c r="EF61" s="10">
        <v>42544</v>
      </c>
      <c r="EG61">
        <v>137100</v>
      </c>
      <c r="EH61">
        <v>100.80089</v>
      </c>
      <c r="EI61">
        <f t="shared" si="51"/>
        <v>-9.8898075068576397E-5</v>
      </c>
      <c r="EJ61">
        <f t="shared" si="52"/>
        <v>0.99990110192493142</v>
      </c>
      <c r="EL61" s="15">
        <f t="shared" si="53"/>
        <v>-3.5455763044435318E-2</v>
      </c>
    </row>
    <row r="62" spans="1:142">
      <c r="A62" s="10">
        <v>42544</v>
      </c>
      <c r="B62" s="11">
        <v>0.01</v>
      </c>
      <c r="C62">
        <f t="shared" si="59"/>
        <v>1E-4</v>
      </c>
      <c r="D62" s="12">
        <f t="shared" si="1"/>
        <v>2.0833615455018162E-6</v>
      </c>
      <c r="E62" s="13">
        <f t="shared" si="60"/>
        <v>1.0000020833615455</v>
      </c>
      <c r="H62" s="10">
        <v>42544</v>
      </c>
      <c r="I62">
        <v>81200</v>
      </c>
      <c r="J62">
        <v>81.084892999999994</v>
      </c>
      <c r="K62" s="15">
        <f t="shared" si="61"/>
        <v>-9.8337310997941296E-3</v>
      </c>
      <c r="L62">
        <f t="shared" si="62"/>
        <v>0.99016626890020587</v>
      </c>
      <c r="N62" s="15">
        <f t="shared" si="63"/>
        <v>-0.97286895333639489</v>
      </c>
      <c r="P62" s="10">
        <v>42544</v>
      </c>
      <c r="Q62">
        <v>392500</v>
      </c>
      <c r="R62">
        <v>50.130001</v>
      </c>
      <c r="S62">
        <f t="shared" si="9"/>
        <v>1.2727292929292977E-2</v>
      </c>
      <c r="T62">
        <f t="shared" si="64"/>
        <v>1.012727292929293</v>
      </c>
      <c r="V62" s="15">
        <f t="shared" si="10"/>
        <v>100.10385964936064</v>
      </c>
      <c r="X62" s="10">
        <v>42544</v>
      </c>
      <c r="Y62">
        <v>151400</v>
      </c>
      <c r="Z62">
        <v>42.57</v>
      </c>
      <c r="AA62">
        <f t="shared" si="11"/>
        <v>1.4295901494021823E-2</v>
      </c>
      <c r="AB62">
        <f t="shared" si="7"/>
        <v>1.0142959014940218</v>
      </c>
      <c r="AC62" s="18"/>
      <c r="AD62" s="15">
        <f t="shared" si="12"/>
        <v>176.8708479864865</v>
      </c>
      <c r="AF62" s="10">
        <v>42544</v>
      </c>
      <c r="AG62">
        <v>167600</v>
      </c>
      <c r="AH62">
        <v>54.790000999999997</v>
      </c>
      <c r="AI62">
        <f t="shared" si="13"/>
        <v>1.8590815791210025E-2</v>
      </c>
      <c r="AJ62">
        <f t="shared" si="14"/>
        <v>1.01859081579121</v>
      </c>
      <c r="AK62" s="18"/>
      <c r="AL62" s="15">
        <f t="shared" si="15"/>
        <v>830.59322411427388</v>
      </c>
      <c r="AN62" s="10">
        <v>42544</v>
      </c>
      <c r="AO62">
        <v>7340800</v>
      </c>
      <c r="AP62">
        <v>36.946494999999999</v>
      </c>
      <c r="AQ62">
        <f t="shared" si="16"/>
        <v>2.626487339842698E-2</v>
      </c>
      <c r="AR62">
        <f t="shared" si="8"/>
        <v>1.026264873398427</v>
      </c>
      <c r="AS62" s="18"/>
      <c r="AT62" s="15">
        <f t="shared" si="17"/>
        <v>12872.732096993506</v>
      </c>
      <c r="AV62" s="10">
        <v>42544</v>
      </c>
      <c r="AW62">
        <v>15544600</v>
      </c>
      <c r="AX62">
        <v>35.066606</v>
      </c>
      <c r="AY62">
        <f t="shared" si="18"/>
        <v>2.4833951771035867E-2</v>
      </c>
      <c r="AZ62">
        <f t="shared" si="19"/>
        <v>1.0248339517710359</v>
      </c>
      <c r="BB62" s="15">
        <f t="shared" si="20"/>
        <v>7735.2274345400374</v>
      </c>
      <c r="BD62" s="10">
        <v>42544</v>
      </c>
      <c r="BE62">
        <v>579700</v>
      </c>
      <c r="BF62">
        <v>70.964979999999997</v>
      </c>
      <c r="BG62">
        <f t="shared" si="21"/>
        <v>1.3333380550365037E-2</v>
      </c>
      <c r="BH62">
        <f t="shared" si="22"/>
        <v>1.013333380550365</v>
      </c>
      <c r="BJ62" s="15">
        <f t="shared" si="23"/>
        <v>124.77879529654454</v>
      </c>
      <c r="BL62" s="10">
        <v>42544</v>
      </c>
      <c r="BM62">
        <v>729500</v>
      </c>
      <c r="BN62">
        <v>112.489625</v>
      </c>
      <c r="BO62">
        <f t="shared" si="24"/>
        <v>-2.3857595302674284E-3</v>
      </c>
      <c r="BP62">
        <f t="shared" si="25"/>
        <v>0.99761424046973257</v>
      </c>
      <c r="BR62" s="15">
        <f t="shared" si="26"/>
        <v>-0.5818197193537229</v>
      </c>
      <c r="BT62" s="10">
        <v>42544</v>
      </c>
      <c r="BU62">
        <v>97500</v>
      </c>
      <c r="BV62">
        <v>49.310001</v>
      </c>
      <c r="BW62">
        <f t="shared" si="27"/>
        <v>1.421588081982561E-3</v>
      </c>
      <c r="BX62">
        <f t="shared" si="28"/>
        <v>1.0014215880819826</v>
      </c>
      <c r="BZ62" s="15">
        <f t="shared" si="29"/>
        <v>0.67952528078816199</v>
      </c>
      <c r="CB62" s="10">
        <v>42544</v>
      </c>
      <c r="CC62">
        <v>583900</v>
      </c>
      <c r="CD62">
        <v>111.79227299999999</v>
      </c>
      <c r="CE62">
        <f t="shared" si="30"/>
        <v>2.3893484950507915E-3</v>
      </c>
      <c r="CF62">
        <f t="shared" si="31"/>
        <v>1.0023893484950508</v>
      </c>
      <c r="CH62" s="15">
        <f t="shared" si="32"/>
        <v>1.3894709159655072</v>
      </c>
      <c r="CJ62" s="10">
        <v>42544</v>
      </c>
      <c r="CK62">
        <v>463100</v>
      </c>
      <c r="CL62">
        <v>87.521632999999994</v>
      </c>
      <c r="CM62">
        <f t="shared" si="33"/>
        <v>-4.5321383185692454E-4</v>
      </c>
      <c r="CN62">
        <f t="shared" si="34"/>
        <v>0.99954678616814308</v>
      </c>
      <c r="CP62" s="15">
        <f t="shared" si="35"/>
        <v>-0.15249670002951388</v>
      </c>
      <c r="CR62" s="10">
        <v>42544</v>
      </c>
      <c r="CS62">
        <v>22000</v>
      </c>
      <c r="CT62">
        <v>60.991110999999997</v>
      </c>
      <c r="CU62">
        <f t="shared" si="36"/>
        <v>-2.1228268057746913E-3</v>
      </c>
      <c r="CV62">
        <f t="shared" si="37"/>
        <v>0.99787717319422531</v>
      </c>
      <c r="CX62" s="15">
        <f t="shared" si="38"/>
        <v>-0.539598050003536</v>
      </c>
      <c r="CZ62" s="10">
        <v>42544</v>
      </c>
      <c r="DA62">
        <v>256600</v>
      </c>
      <c r="DB62">
        <v>54.748547000000002</v>
      </c>
      <c r="DC62">
        <f t="shared" si="39"/>
        <v>1.716184286303335E-2</v>
      </c>
      <c r="DD62">
        <f t="shared" si="40"/>
        <v>1.0171618428630333</v>
      </c>
      <c r="DF62" s="15">
        <f t="shared" si="41"/>
        <v>497.16348417664864</v>
      </c>
      <c r="DH62" s="10">
        <v>42544</v>
      </c>
      <c r="DI62">
        <v>275400</v>
      </c>
      <c r="DJ62">
        <v>41.98</v>
      </c>
      <c r="DK62">
        <f t="shared" si="42"/>
        <v>5.7498320196534003E-3</v>
      </c>
      <c r="DL62">
        <f t="shared" si="43"/>
        <v>1.0057498320196534</v>
      </c>
      <c r="DM62" s="18"/>
      <c r="DN62" s="15">
        <f t="shared" si="44"/>
        <v>7.1065968985964965</v>
      </c>
      <c r="DP62" s="10">
        <v>42544</v>
      </c>
      <c r="DQ62">
        <v>116700</v>
      </c>
      <c r="DR62">
        <v>19.502824</v>
      </c>
      <c r="DS62">
        <f t="shared" si="45"/>
        <v>1.8153448798186478E-2</v>
      </c>
      <c r="DT62">
        <f t="shared" si="46"/>
        <v>1.0181534487981865</v>
      </c>
      <c r="DV62" s="15">
        <f t="shared" si="47"/>
        <v>709.93744865510826</v>
      </c>
      <c r="DX62" s="10">
        <v>42544</v>
      </c>
      <c r="DY62">
        <v>6421000</v>
      </c>
      <c r="DZ62">
        <v>12.12</v>
      </c>
      <c r="EA62">
        <f t="shared" si="48"/>
        <v>-6.5573770491803574E-3</v>
      </c>
      <c r="EB62">
        <f t="shared" si="49"/>
        <v>0.99344262295081964</v>
      </c>
      <c r="ED62" s="15">
        <f t="shared" si="50"/>
        <v>-0.90940211864284637</v>
      </c>
      <c r="EF62" s="10">
        <v>42543</v>
      </c>
      <c r="EG62">
        <v>253400</v>
      </c>
      <c r="EH62">
        <v>100.81086000000001</v>
      </c>
      <c r="EI62">
        <f t="shared" si="51"/>
        <v>0</v>
      </c>
      <c r="EJ62">
        <f t="shared" si="52"/>
        <v>1</v>
      </c>
      <c r="EL62" s="15">
        <f t="shared" si="53"/>
        <v>0</v>
      </c>
    </row>
    <row r="63" spans="1:142">
      <c r="A63" s="10">
        <v>42543</v>
      </c>
      <c r="B63" s="11">
        <v>0.01</v>
      </c>
      <c r="C63">
        <f t="shared" si="59"/>
        <v>1E-4</v>
      </c>
      <c r="D63" s="12">
        <f t="shared" si="1"/>
        <v>2.0833615455018162E-6</v>
      </c>
      <c r="E63" s="13">
        <f t="shared" si="60"/>
        <v>1.0000020833615455</v>
      </c>
      <c r="H63" s="10">
        <v>42543</v>
      </c>
      <c r="I63">
        <v>48900</v>
      </c>
      <c r="J63">
        <v>81.890179000000003</v>
      </c>
      <c r="K63" s="15">
        <f t="shared" si="61"/>
        <v>1.4589913406333199E-3</v>
      </c>
      <c r="L63">
        <f t="shared" si="62"/>
        <v>1.0014589913406333</v>
      </c>
      <c r="N63" s="15">
        <f t="shared" si="63"/>
        <v>0.70257827945443396</v>
      </c>
      <c r="P63" s="10">
        <v>42543</v>
      </c>
      <c r="Q63">
        <v>344100</v>
      </c>
      <c r="R63">
        <v>49.5</v>
      </c>
      <c r="S63">
        <f t="shared" si="9"/>
        <v>-1.412144442202945E-3</v>
      </c>
      <c r="T63">
        <f t="shared" si="64"/>
        <v>0.99858785555779706</v>
      </c>
      <c r="V63" s="15">
        <f t="shared" si="10"/>
        <v>-0.40297542191229385</v>
      </c>
      <c r="X63" s="10">
        <v>42543</v>
      </c>
      <c r="Y63">
        <v>92800</v>
      </c>
      <c r="Z63">
        <v>41.970001000000003</v>
      </c>
      <c r="AA63">
        <f t="shared" si="11"/>
        <v>-1.18988576868162E-3</v>
      </c>
      <c r="AB63">
        <f t="shared" si="7"/>
        <v>0.99881011423131838</v>
      </c>
      <c r="AC63" s="18"/>
      <c r="AD63" s="15">
        <f t="shared" si="12"/>
        <v>-0.35245494146368328</v>
      </c>
      <c r="AF63" s="10">
        <v>42543</v>
      </c>
      <c r="AG63">
        <v>184800</v>
      </c>
      <c r="AH63">
        <v>53.790000999999997</v>
      </c>
      <c r="AI63">
        <f t="shared" si="13"/>
        <v>-3.3351861527667337E-3</v>
      </c>
      <c r="AJ63">
        <f t="shared" si="14"/>
        <v>0.99666481384723327</v>
      </c>
      <c r="AK63" s="18"/>
      <c r="AL63" s="15">
        <f t="shared" si="15"/>
        <v>-0.70458599609958106</v>
      </c>
      <c r="AN63" s="10">
        <v>42543</v>
      </c>
      <c r="AO63">
        <v>14039300</v>
      </c>
      <c r="AP63">
        <v>36.000934999999998</v>
      </c>
      <c r="AQ63">
        <f t="shared" si="16"/>
        <v>-1.6561262779025698E-3</v>
      </c>
      <c r="AR63">
        <f t="shared" si="8"/>
        <v>0.99834387372209743</v>
      </c>
      <c r="AS63" s="18"/>
      <c r="AT63" s="15">
        <f t="shared" si="17"/>
        <v>-0.45391858215639536</v>
      </c>
      <c r="AV63" s="10">
        <v>42543</v>
      </c>
      <c r="AW63">
        <v>30414000</v>
      </c>
      <c r="AX63">
        <v>34.216866000000003</v>
      </c>
      <c r="AY63">
        <f t="shared" si="18"/>
        <v>1.4459077631840955E-3</v>
      </c>
      <c r="AZ63">
        <f t="shared" si="19"/>
        <v>1.0014459077631841</v>
      </c>
      <c r="BB63" s="15">
        <f t="shared" si="20"/>
        <v>0.69447872635272745</v>
      </c>
      <c r="BD63" s="10">
        <v>42543</v>
      </c>
      <c r="BE63">
        <v>773800</v>
      </c>
      <c r="BF63">
        <v>70.031227000000001</v>
      </c>
      <c r="BG63">
        <f t="shared" si="21"/>
        <v>-1.6992767770838135E-3</v>
      </c>
      <c r="BH63">
        <f t="shared" si="22"/>
        <v>0.99830072322291619</v>
      </c>
      <c r="BJ63" s="15">
        <f t="shared" si="23"/>
        <v>-0.46246617875793694</v>
      </c>
      <c r="BL63" s="10">
        <v>42543</v>
      </c>
      <c r="BM63">
        <v>430100</v>
      </c>
      <c r="BN63">
        <v>112.75864</v>
      </c>
      <c r="BO63">
        <f t="shared" si="24"/>
        <v>-3.5332918227326537E-4</v>
      </c>
      <c r="BP63">
        <f t="shared" si="25"/>
        <v>0.99964667081772673</v>
      </c>
      <c r="BR63" s="15">
        <f t="shared" si="26"/>
        <v>-0.12101543438081841</v>
      </c>
      <c r="BT63" s="10">
        <v>42543</v>
      </c>
      <c r="BU63">
        <v>160000</v>
      </c>
      <c r="BV63">
        <v>49.240001999999997</v>
      </c>
      <c r="BW63">
        <f t="shared" si="27"/>
        <v>-6.0884919829518047E-4</v>
      </c>
      <c r="BX63">
        <f t="shared" si="28"/>
        <v>0.99939115080170482</v>
      </c>
      <c r="BZ63" s="15">
        <f t="shared" si="29"/>
        <v>-0.19932298233237322</v>
      </c>
      <c r="CB63" s="10">
        <v>42543</v>
      </c>
      <c r="CC63">
        <v>1392900</v>
      </c>
      <c r="CD63">
        <v>111.52579900000001</v>
      </c>
      <c r="CE63">
        <f t="shared" si="30"/>
        <v>4.3551462969113608E-3</v>
      </c>
      <c r="CF63">
        <f t="shared" si="31"/>
        <v>1.0043551462969114</v>
      </c>
      <c r="CH63" s="15">
        <f t="shared" si="32"/>
        <v>3.8850371181626029</v>
      </c>
      <c r="CJ63" s="10">
        <v>42543</v>
      </c>
      <c r="CK63">
        <v>429600</v>
      </c>
      <c r="CL63">
        <v>87.561317000000003</v>
      </c>
      <c r="CM63">
        <f t="shared" si="33"/>
        <v>1.8161592026231244E-3</v>
      </c>
      <c r="CN63">
        <f t="shared" si="34"/>
        <v>1.0018161592026231</v>
      </c>
      <c r="CP63" s="15">
        <f t="shared" si="35"/>
        <v>0.93924141334718558</v>
      </c>
      <c r="CR63" s="10">
        <v>42543</v>
      </c>
      <c r="CS63">
        <v>67100</v>
      </c>
      <c r="CT63">
        <v>61.12086</v>
      </c>
      <c r="CU63">
        <f t="shared" si="36"/>
        <v>6.536245613524283E-4</v>
      </c>
      <c r="CV63">
        <f t="shared" si="37"/>
        <v>1.0006536245613524</v>
      </c>
      <c r="CX63" s="15">
        <f t="shared" si="38"/>
        <v>0.26933739776545851</v>
      </c>
      <c r="CZ63" s="10">
        <v>42543</v>
      </c>
      <c r="DA63">
        <v>963400</v>
      </c>
      <c r="DB63">
        <v>53.824814000000003</v>
      </c>
      <c r="DC63">
        <f t="shared" si="39"/>
        <v>-1.8420135114617375E-3</v>
      </c>
      <c r="DD63">
        <f t="shared" si="40"/>
        <v>0.99815798648853826</v>
      </c>
      <c r="DF63" s="15">
        <f t="shared" si="41"/>
        <v>-0.48980124738098141</v>
      </c>
      <c r="DH63" s="10">
        <v>42543</v>
      </c>
      <c r="DI63">
        <v>309400</v>
      </c>
      <c r="DJ63">
        <v>41.740001999999997</v>
      </c>
      <c r="DK63">
        <f t="shared" si="42"/>
        <v>-1.6742166545272719E-3</v>
      </c>
      <c r="DL63">
        <f t="shared" si="43"/>
        <v>0.99832578334547273</v>
      </c>
      <c r="DM63" s="18"/>
      <c r="DN63" s="15">
        <f t="shared" si="44"/>
        <v>-0.45751844727443092</v>
      </c>
      <c r="DP63" s="10">
        <v>42543</v>
      </c>
      <c r="DQ63">
        <v>179900</v>
      </c>
      <c r="DR63">
        <v>19.155093000000001</v>
      </c>
      <c r="DS63">
        <f t="shared" si="45"/>
        <v>-6.1855375923866029E-3</v>
      </c>
      <c r="DT63">
        <f t="shared" si="46"/>
        <v>0.9938144624076134</v>
      </c>
      <c r="DV63" s="15">
        <f t="shared" si="47"/>
        <v>-0.89614221414421524</v>
      </c>
      <c r="DX63" s="10">
        <v>42543</v>
      </c>
      <c r="DY63">
        <v>5366300</v>
      </c>
      <c r="DZ63">
        <v>12.2</v>
      </c>
      <c r="EA63">
        <f t="shared" si="48"/>
        <v>-8.1900081900099231E-4</v>
      </c>
      <c r="EB63">
        <f t="shared" si="49"/>
        <v>0.99918099918099901</v>
      </c>
      <c r="ED63" s="15">
        <f t="shared" si="50"/>
        <v>-0.25848343658678063</v>
      </c>
      <c r="EF63" s="10">
        <v>42542</v>
      </c>
      <c r="EG63">
        <v>209900</v>
      </c>
      <c r="EH63">
        <v>100.81086000000001</v>
      </c>
      <c r="EI63">
        <f t="shared" si="51"/>
        <v>2.9669294970702254E-4</v>
      </c>
      <c r="EJ63">
        <f t="shared" si="52"/>
        <v>1.000296692949707</v>
      </c>
      <c r="EL63" s="15">
        <f t="shared" si="53"/>
        <v>0.11435622885748509</v>
      </c>
    </row>
    <row r="64" spans="1:142">
      <c r="A64" s="10">
        <v>42542</v>
      </c>
      <c r="B64" s="11">
        <v>0.03</v>
      </c>
      <c r="C64">
        <f t="shared" si="59"/>
        <v>2.9999999999999997E-4</v>
      </c>
      <c r="D64" s="12">
        <f t="shared" si="1"/>
        <v>6.2502539195374851E-6</v>
      </c>
      <c r="E64" s="13">
        <f t="shared" si="60"/>
        <v>1.0000062502539195</v>
      </c>
      <c r="H64" s="10">
        <v>42542</v>
      </c>
      <c r="I64">
        <v>65800</v>
      </c>
      <c r="J64">
        <v>81.770876000000001</v>
      </c>
      <c r="K64" s="15">
        <f t="shared" si="61"/>
        <v>-1.9415489186145329E-3</v>
      </c>
      <c r="L64">
        <f t="shared" si="62"/>
        <v>0.99805845108138547</v>
      </c>
      <c r="N64" s="15">
        <f t="shared" si="63"/>
        <v>-0.50803819680424001</v>
      </c>
      <c r="P64" s="10">
        <v>42542</v>
      </c>
      <c r="Q64">
        <v>355700</v>
      </c>
      <c r="R64">
        <v>49.57</v>
      </c>
      <c r="S64">
        <f t="shared" si="9"/>
        <v>2.2240396729484857E-3</v>
      </c>
      <c r="T64">
        <f t="shared" si="64"/>
        <v>1.0022240396729485</v>
      </c>
      <c r="V64" s="15">
        <f t="shared" si="10"/>
        <v>1.2498715090872685</v>
      </c>
      <c r="X64" s="10">
        <v>42542</v>
      </c>
      <c r="Y64">
        <v>143800</v>
      </c>
      <c r="Z64">
        <v>42.02</v>
      </c>
      <c r="AA64">
        <f t="shared" si="11"/>
        <v>0</v>
      </c>
      <c r="AB64">
        <f t="shared" si="7"/>
        <v>1</v>
      </c>
      <c r="AC64" s="18"/>
      <c r="AD64" s="15">
        <f t="shared" si="12"/>
        <v>0</v>
      </c>
      <c r="AF64" s="10">
        <v>42542</v>
      </c>
      <c r="AG64">
        <v>172800</v>
      </c>
      <c r="AH64">
        <v>53.970001000000003</v>
      </c>
      <c r="AI64">
        <f t="shared" si="13"/>
        <v>-1.8494359164046292E-3</v>
      </c>
      <c r="AJ64">
        <f t="shared" si="14"/>
        <v>0.99815056408359537</v>
      </c>
      <c r="AK64" s="18"/>
      <c r="AL64" s="15">
        <f t="shared" si="15"/>
        <v>-0.49118414486036766</v>
      </c>
      <c r="AN64" s="10">
        <v>42542</v>
      </c>
      <c r="AO64">
        <v>9676800</v>
      </c>
      <c r="AP64">
        <v>36.060656000000002</v>
      </c>
      <c r="AQ64">
        <f t="shared" si="16"/>
        <v>7.7885603043723606E-3</v>
      </c>
      <c r="AR64">
        <f t="shared" si="8"/>
        <v>1.0077885603043724</v>
      </c>
      <c r="AS64" s="18"/>
      <c r="AT64" s="15">
        <f t="shared" si="17"/>
        <v>15.976175260172717</v>
      </c>
      <c r="AV64" s="10">
        <v>42542</v>
      </c>
      <c r="AW64">
        <v>17067200</v>
      </c>
      <c r="AX64">
        <v>34.167462999999998</v>
      </c>
      <c r="AY64">
        <f t="shared" si="18"/>
        <v>7.5758402352634757E-3</v>
      </c>
      <c r="AZ64">
        <f t="shared" si="19"/>
        <v>1.0075758402352635</v>
      </c>
      <c r="BB64" s="15">
        <f t="shared" si="20"/>
        <v>14.717268318065532</v>
      </c>
      <c r="BD64" s="10">
        <v>42542</v>
      </c>
      <c r="BE64">
        <v>857900</v>
      </c>
      <c r="BF64">
        <v>70.150431999999995</v>
      </c>
      <c r="BG64">
        <f t="shared" si="21"/>
        <v>2.9540711485087634E-3</v>
      </c>
      <c r="BH64">
        <f t="shared" si="22"/>
        <v>1.0029540711485088</v>
      </c>
      <c r="BJ64" s="15">
        <f t="shared" si="23"/>
        <v>1.9348211246293854</v>
      </c>
      <c r="BL64" s="10">
        <v>42542</v>
      </c>
      <c r="BM64">
        <v>238800</v>
      </c>
      <c r="BN64">
        <v>112.798495</v>
      </c>
      <c r="BO64">
        <f t="shared" si="24"/>
        <v>-3.5321324396175857E-4</v>
      </c>
      <c r="BP64">
        <f t="shared" si="25"/>
        <v>0.99964678675603824</v>
      </c>
      <c r="BR64" s="15">
        <f t="shared" si="26"/>
        <v>-0.12097822403311265</v>
      </c>
      <c r="BT64" s="10">
        <v>42542</v>
      </c>
      <c r="BU64">
        <v>168900</v>
      </c>
      <c r="BV64">
        <v>49.27</v>
      </c>
      <c r="BW64">
        <f t="shared" si="27"/>
        <v>-1.0137875101378091E-3</v>
      </c>
      <c r="BX64">
        <f t="shared" si="28"/>
        <v>0.99898621248986219</v>
      </c>
      <c r="BZ64" s="15">
        <f t="shared" si="29"/>
        <v>-0.30941770756702236</v>
      </c>
      <c r="CB64" s="10">
        <v>42542</v>
      </c>
      <c r="CC64">
        <v>946300</v>
      </c>
      <c r="CD64">
        <v>111.04219399999999</v>
      </c>
      <c r="CE64">
        <f t="shared" si="30"/>
        <v>-7.992548182949033E-4</v>
      </c>
      <c r="CF64">
        <f t="shared" si="31"/>
        <v>0.9992007451817051</v>
      </c>
      <c r="CH64" s="15">
        <f t="shared" si="32"/>
        <v>-0.25311544701953204</v>
      </c>
      <c r="CJ64" s="10">
        <v>42542</v>
      </c>
      <c r="CK64">
        <v>707400</v>
      </c>
      <c r="CL64">
        <v>87.40258</v>
      </c>
      <c r="CM64">
        <f t="shared" si="33"/>
        <v>-7.9392239068520887E-4</v>
      </c>
      <c r="CN64">
        <f t="shared" si="34"/>
        <v>0.99920607760931479</v>
      </c>
      <c r="CP64" s="15">
        <f t="shared" si="35"/>
        <v>-0.2516591818935221</v>
      </c>
      <c r="CR64" s="10">
        <v>42542</v>
      </c>
      <c r="CS64">
        <v>72000</v>
      </c>
      <c r="CT64">
        <v>61.080936000000001</v>
      </c>
      <c r="CU64">
        <f t="shared" si="36"/>
        <v>-6.5319761534765597E-4</v>
      </c>
      <c r="CV64">
        <f t="shared" si="37"/>
        <v>0.99934680238465234</v>
      </c>
      <c r="CX64" s="15">
        <f t="shared" si="38"/>
        <v>-0.21218739654218621</v>
      </c>
      <c r="CZ64" s="10">
        <v>42542</v>
      </c>
      <c r="DA64">
        <v>213300</v>
      </c>
      <c r="DB64">
        <v>53.924143000000001</v>
      </c>
      <c r="DC64">
        <f t="shared" si="39"/>
        <v>6.3021360966097895E-3</v>
      </c>
      <c r="DD64">
        <f t="shared" si="40"/>
        <v>1.0063021360966098</v>
      </c>
      <c r="DF64" s="15">
        <f t="shared" si="41"/>
        <v>8.9052175899532422</v>
      </c>
      <c r="DH64" s="10">
        <v>42542</v>
      </c>
      <c r="DI64">
        <v>228700</v>
      </c>
      <c r="DJ64">
        <v>41.810001</v>
      </c>
      <c r="DK64">
        <f t="shared" si="42"/>
        <v>3.1190259117082064E-3</v>
      </c>
      <c r="DL64">
        <f t="shared" si="43"/>
        <v>1.0031190259117082</v>
      </c>
      <c r="DM64" s="18"/>
      <c r="DN64" s="15">
        <f t="shared" si="44"/>
        <v>2.1163820262815336</v>
      </c>
      <c r="DP64" s="10">
        <v>42542</v>
      </c>
      <c r="DQ64">
        <v>96600</v>
      </c>
      <c r="DR64">
        <v>19.274315000000001</v>
      </c>
      <c r="DS64">
        <f t="shared" si="45"/>
        <v>1.041665192270913E-2</v>
      </c>
      <c r="DT64">
        <f t="shared" si="46"/>
        <v>1.0104166519227091</v>
      </c>
      <c r="DV64" s="15">
        <f t="shared" si="47"/>
        <v>42.921851034603478</v>
      </c>
      <c r="DX64" s="10">
        <v>42542</v>
      </c>
      <c r="DY64">
        <v>4791300</v>
      </c>
      <c r="DZ64">
        <v>12.21</v>
      </c>
      <c r="EA64">
        <f t="shared" si="48"/>
        <v>-1.9277108433734869E-2</v>
      </c>
      <c r="EB64">
        <f t="shared" si="49"/>
        <v>0.98072289156626513</v>
      </c>
      <c r="ED64" s="15">
        <f t="shared" si="50"/>
        <v>-0.99917888484597372</v>
      </c>
      <c r="EF64" s="10">
        <v>42541</v>
      </c>
      <c r="EG64">
        <v>164300</v>
      </c>
      <c r="EH64">
        <v>100.780959</v>
      </c>
      <c r="EI64">
        <f t="shared" si="51"/>
        <v>9.8937205032179065E-5</v>
      </c>
      <c r="EJ64">
        <f t="shared" si="52"/>
        <v>1.0000989372050322</v>
      </c>
      <c r="EL64" s="15">
        <f t="shared" si="53"/>
        <v>3.6770189239983875E-2</v>
      </c>
    </row>
    <row r="65" spans="1:142">
      <c r="A65" s="10">
        <v>42541</v>
      </c>
      <c r="B65" s="11">
        <v>0.02</v>
      </c>
      <c r="C65">
        <f t="shared" si="59"/>
        <v>2.0000000000000001E-4</v>
      </c>
      <c r="D65" s="12">
        <f t="shared" si="1"/>
        <v>4.1667795178668143E-6</v>
      </c>
      <c r="E65" s="13">
        <f t="shared" si="60"/>
        <v>1.0000041667795179</v>
      </c>
      <c r="H65" s="10">
        <v>42541</v>
      </c>
      <c r="I65">
        <v>35500</v>
      </c>
      <c r="J65">
        <v>81.929946999999999</v>
      </c>
      <c r="K65" s="15">
        <f t="shared" si="61"/>
        <v>-1.1159016764347607E-2</v>
      </c>
      <c r="L65">
        <f t="shared" si="62"/>
        <v>0.98884098323565239</v>
      </c>
      <c r="N65" s="15">
        <f t="shared" si="63"/>
        <v>-0.98335985578831686</v>
      </c>
      <c r="P65" s="10">
        <v>42541</v>
      </c>
      <c r="Q65">
        <v>359400</v>
      </c>
      <c r="R65">
        <v>49.459999000000003</v>
      </c>
      <c r="S65">
        <f t="shared" si="9"/>
        <v>6.5324691182155892E-3</v>
      </c>
      <c r="T65">
        <f t="shared" si="64"/>
        <v>1.0065324691182156</v>
      </c>
      <c r="V65" s="15">
        <f t="shared" si="10"/>
        <v>9.7681976537259239</v>
      </c>
      <c r="X65" s="10">
        <v>42541</v>
      </c>
      <c r="Y65">
        <v>176500</v>
      </c>
      <c r="Z65">
        <v>42.02</v>
      </c>
      <c r="AA65">
        <f t="shared" si="11"/>
        <v>1.0752195192846203E-2</v>
      </c>
      <c r="AB65">
        <f t="shared" si="7"/>
        <v>1.0107521951928462</v>
      </c>
      <c r="AC65" s="18"/>
      <c r="AD65" s="15">
        <f t="shared" si="12"/>
        <v>48.580742604063985</v>
      </c>
      <c r="AF65" s="10">
        <v>42541</v>
      </c>
      <c r="AG65">
        <v>195900</v>
      </c>
      <c r="AH65">
        <v>54.07</v>
      </c>
      <c r="AI65">
        <f t="shared" si="13"/>
        <v>1.1486100933218113E-2</v>
      </c>
      <c r="AJ65">
        <f t="shared" si="14"/>
        <v>1.0114861009332181</v>
      </c>
      <c r="AK65" s="18"/>
      <c r="AL65" s="15">
        <f t="shared" si="15"/>
        <v>63.620540042672999</v>
      </c>
      <c r="AN65" s="10">
        <v>42541</v>
      </c>
      <c r="AO65">
        <v>13512400</v>
      </c>
      <c r="AP65">
        <v>35.781965999999997</v>
      </c>
      <c r="AQ65">
        <f t="shared" si="16"/>
        <v>2.3341866147545964E-2</v>
      </c>
      <c r="AR65">
        <f t="shared" si="8"/>
        <v>1.023341866147546</v>
      </c>
      <c r="AS65" s="18"/>
      <c r="AT65" s="15">
        <f t="shared" si="17"/>
        <v>4544.3866303388222</v>
      </c>
      <c r="AV65" s="10">
        <v>42541</v>
      </c>
      <c r="AW65">
        <v>26054100</v>
      </c>
      <c r="AX65">
        <v>33.910561999999999</v>
      </c>
      <c r="AY65">
        <f t="shared" si="18"/>
        <v>1.4484116002885239E-2</v>
      </c>
      <c r="AZ65">
        <f t="shared" si="19"/>
        <v>1.0144841160028852</v>
      </c>
      <c r="BB65" s="15">
        <f t="shared" si="20"/>
        <v>189.33419809730151</v>
      </c>
      <c r="BD65" s="10">
        <v>42541</v>
      </c>
      <c r="BE65">
        <v>856200</v>
      </c>
      <c r="BF65">
        <v>69.943813000000006</v>
      </c>
      <c r="BG65">
        <f t="shared" si="21"/>
        <v>5.8089562706762354E-3</v>
      </c>
      <c r="BH65">
        <f t="shared" si="22"/>
        <v>1.0058089562706762</v>
      </c>
      <c r="BJ65" s="15">
        <f t="shared" si="23"/>
        <v>7.2824143087532658</v>
      </c>
      <c r="BL65" s="10">
        <v>42541</v>
      </c>
      <c r="BM65">
        <v>372300</v>
      </c>
      <c r="BN65">
        <v>112.838351</v>
      </c>
      <c r="BO65">
        <f t="shared" si="24"/>
        <v>-2.0268155174327784E-3</v>
      </c>
      <c r="BP65">
        <f t="shared" si="25"/>
        <v>0.99797318448256722</v>
      </c>
      <c r="BR65" s="15">
        <f t="shared" si="26"/>
        <v>-0.52314288630710692</v>
      </c>
      <c r="BT65" s="10">
        <v>42541</v>
      </c>
      <c r="BU65">
        <v>171500</v>
      </c>
      <c r="BV65">
        <v>49.32</v>
      </c>
      <c r="BW65">
        <f t="shared" si="27"/>
        <v>-8.1039301437613176E-4</v>
      </c>
      <c r="BX65">
        <f t="shared" si="28"/>
        <v>0.99918960698562387</v>
      </c>
      <c r="BZ65" s="15">
        <f t="shared" si="29"/>
        <v>-0.25614813452115237</v>
      </c>
      <c r="CB65" s="10">
        <v>42541</v>
      </c>
      <c r="CC65">
        <v>1483700</v>
      </c>
      <c r="CD65">
        <v>111.131016</v>
      </c>
      <c r="CE65">
        <f t="shared" si="30"/>
        <v>6.795440179707235E-3</v>
      </c>
      <c r="CF65">
        <f t="shared" si="31"/>
        <v>1.0067954401797072</v>
      </c>
      <c r="CH65" s="15">
        <f t="shared" si="32"/>
        <v>10.845477684339013</v>
      </c>
      <c r="CJ65" s="10">
        <v>42541</v>
      </c>
      <c r="CK65">
        <v>341800</v>
      </c>
      <c r="CL65">
        <v>87.472026</v>
      </c>
      <c r="CM65">
        <f t="shared" si="33"/>
        <v>-5.6679701120287973E-4</v>
      </c>
      <c r="CN65">
        <f t="shared" si="34"/>
        <v>0.99943320298879712</v>
      </c>
      <c r="CP65" s="15">
        <f t="shared" si="35"/>
        <v>-0.18693121042720318</v>
      </c>
      <c r="CR65" s="10">
        <v>42541</v>
      </c>
      <c r="CS65">
        <v>116300</v>
      </c>
      <c r="CT65">
        <v>61.12086</v>
      </c>
      <c r="CU65">
        <f t="shared" si="36"/>
        <v>-2.2808628980326429E-3</v>
      </c>
      <c r="CV65">
        <f t="shared" si="37"/>
        <v>0.99771913710196736</v>
      </c>
      <c r="CX65" s="15">
        <f t="shared" si="38"/>
        <v>-0.56545937056604245</v>
      </c>
      <c r="CZ65" s="10">
        <v>42541</v>
      </c>
      <c r="DA65">
        <v>339500</v>
      </c>
      <c r="DB65">
        <v>53.586433999999997</v>
      </c>
      <c r="DC65">
        <f t="shared" si="39"/>
        <v>2.0041620619924982E-2</v>
      </c>
      <c r="DD65">
        <f t="shared" si="40"/>
        <v>1.020041620619925</v>
      </c>
      <c r="DF65" s="15">
        <f t="shared" si="41"/>
        <v>1397.0760388185411</v>
      </c>
      <c r="DH65" s="10">
        <v>42541</v>
      </c>
      <c r="DI65">
        <v>288500</v>
      </c>
      <c r="DJ65">
        <v>41.68</v>
      </c>
      <c r="DK65">
        <f t="shared" si="42"/>
        <v>1.8989687291419699E-3</v>
      </c>
      <c r="DL65">
        <f t="shared" si="43"/>
        <v>1.001898968729142</v>
      </c>
      <c r="DM65" s="18"/>
      <c r="DN65" s="15">
        <f t="shared" si="44"/>
        <v>0.99863871855783448</v>
      </c>
      <c r="DP65" s="10">
        <v>42541</v>
      </c>
      <c r="DQ65">
        <v>186600</v>
      </c>
      <c r="DR65">
        <v>19.075610999999999</v>
      </c>
      <c r="DS65">
        <f t="shared" si="45"/>
        <v>9.463730243522317E-3</v>
      </c>
      <c r="DT65">
        <f t="shared" si="46"/>
        <v>1.0094637302435223</v>
      </c>
      <c r="DV65" s="15">
        <f t="shared" si="47"/>
        <v>30.125232868570457</v>
      </c>
      <c r="DX65" s="10">
        <v>42541</v>
      </c>
      <c r="DY65">
        <v>3983200</v>
      </c>
      <c r="DZ65">
        <v>12.45</v>
      </c>
      <c r="EA65">
        <f t="shared" si="48"/>
        <v>-5.5910543130990309E-3</v>
      </c>
      <c r="EB65">
        <f t="shared" si="49"/>
        <v>0.99440894568690097</v>
      </c>
      <c r="ED65" s="15">
        <f t="shared" si="50"/>
        <v>-0.87080871039846341</v>
      </c>
      <c r="EF65" s="10">
        <v>42538</v>
      </c>
      <c r="EG65">
        <v>199400</v>
      </c>
      <c r="EH65">
        <v>100.770989</v>
      </c>
      <c r="EI65">
        <f t="shared" si="51"/>
        <v>0</v>
      </c>
      <c r="EJ65">
        <f t="shared" si="52"/>
        <v>1</v>
      </c>
      <c r="EL65" s="15">
        <f t="shared" si="53"/>
        <v>0</v>
      </c>
    </row>
    <row r="66" spans="1:142">
      <c r="A66" s="10">
        <v>42538</v>
      </c>
      <c r="B66" s="11">
        <v>0.03</v>
      </c>
      <c r="C66">
        <f t="shared" si="59"/>
        <v>2.9999999999999997E-4</v>
      </c>
      <c r="D66" s="12">
        <f t="shared" si="1"/>
        <v>6.2502539195374851E-6</v>
      </c>
      <c r="E66" s="13">
        <f t="shared" si="60"/>
        <v>1.0000062502539195</v>
      </c>
      <c r="H66" s="10">
        <v>42538</v>
      </c>
      <c r="I66">
        <v>45200</v>
      </c>
      <c r="J66">
        <v>82.854522000000003</v>
      </c>
      <c r="K66" s="15">
        <f t="shared" si="61"/>
        <v>-5.6079450817341225E-3</v>
      </c>
      <c r="L66">
        <f t="shared" si="62"/>
        <v>0.99439205491826588</v>
      </c>
      <c r="N66" s="15">
        <f t="shared" si="63"/>
        <v>-0.87160719876450998</v>
      </c>
      <c r="P66" s="10">
        <v>42538</v>
      </c>
      <c r="Q66">
        <v>339000</v>
      </c>
      <c r="R66">
        <v>49.139000000000003</v>
      </c>
      <c r="S66">
        <f t="shared" si="9"/>
        <v>-3.4308311758813881E-3</v>
      </c>
      <c r="T66">
        <f t="shared" si="64"/>
        <v>0.99656916882411861</v>
      </c>
      <c r="V66" s="15">
        <f t="shared" si="10"/>
        <v>-0.71475489195551567</v>
      </c>
      <c r="X66" s="10">
        <v>42538</v>
      </c>
      <c r="Y66">
        <v>207800</v>
      </c>
      <c r="Z66">
        <v>41.572999000000003</v>
      </c>
      <c r="AA66">
        <f t="shared" si="11"/>
        <v>0</v>
      </c>
      <c r="AB66">
        <f t="shared" si="7"/>
        <v>1</v>
      </c>
      <c r="AC66" s="18"/>
      <c r="AD66" s="15">
        <f t="shared" si="12"/>
        <v>0</v>
      </c>
      <c r="AF66" s="10">
        <v>42538</v>
      </c>
      <c r="AG66">
        <v>169600</v>
      </c>
      <c r="AH66">
        <v>53.455998999999998</v>
      </c>
      <c r="AI66">
        <f t="shared" si="13"/>
        <v>-7.4572081160917403E-4</v>
      </c>
      <c r="AJ66">
        <f t="shared" si="14"/>
        <v>0.99925427918839083</v>
      </c>
      <c r="AK66" s="18"/>
      <c r="AL66" s="15">
        <f t="shared" si="15"/>
        <v>-0.23836636652854792</v>
      </c>
      <c r="AN66" s="10">
        <v>42538</v>
      </c>
      <c r="AO66">
        <v>9513300</v>
      </c>
      <c r="AP66">
        <v>34.965798999999997</v>
      </c>
      <c r="AQ66">
        <f t="shared" si="16"/>
        <v>9.4828300753704298E-3</v>
      </c>
      <c r="AR66">
        <f t="shared" si="8"/>
        <v>1.0094828300753704</v>
      </c>
      <c r="AS66" s="18"/>
      <c r="AT66" s="15">
        <f t="shared" si="17"/>
        <v>30.340928165098994</v>
      </c>
      <c r="AV66" s="10">
        <v>42538</v>
      </c>
      <c r="AW66">
        <v>25507600</v>
      </c>
      <c r="AX66">
        <v>33.426409999999997</v>
      </c>
      <c r="AY66">
        <f t="shared" si="18"/>
        <v>4.4537267312367845E-3</v>
      </c>
      <c r="AZ66">
        <f t="shared" si="19"/>
        <v>1.0044537267312368</v>
      </c>
      <c r="BB66" s="15">
        <f t="shared" si="20"/>
        <v>4.0632114584495058</v>
      </c>
      <c r="BD66" s="10">
        <v>42538</v>
      </c>
      <c r="BE66">
        <v>976500</v>
      </c>
      <c r="BF66">
        <v>69.539859000000007</v>
      </c>
      <c r="BG66">
        <f t="shared" si="21"/>
        <v>-1.1322104604049033E-3</v>
      </c>
      <c r="BH66">
        <f t="shared" si="22"/>
        <v>0.9988677895395951</v>
      </c>
      <c r="BJ66" s="15">
        <f t="shared" si="23"/>
        <v>-0.33866247500584612</v>
      </c>
      <c r="BL66" s="10">
        <v>42538</v>
      </c>
      <c r="BM66">
        <v>256400</v>
      </c>
      <c r="BN66">
        <v>113.06751800000001</v>
      </c>
      <c r="BO66">
        <f t="shared" si="24"/>
        <v>1.7630628418463523E-4</v>
      </c>
      <c r="BP66">
        <f t="shared" si="25"/>
        <v>1.0001763062841846</v>
      </c>
      <c r="BR66" s="15">
        <f t="shared" si="26"/>
        <v>6.6461460214727985E-2</v>
      </c>
      <c r="BT66" s="10">
        <v>42538</v>
      </c>
      <c r="BU66">
        <v>129500</v>
      </c>
      <c r="BV66">
        <v>49.360000999999997</v>
      </c>
      <c r="BW66">
        <f t="shared" si="27"/>
        <v>-2.0251165085105605E-4</v>
      </c>
      <c r="BX66">
        <f t="shared" si="28"/>
        <v>0.99979748834914894</v>
      </c>
      <c r="BZ66" s="15">
        <f t="shared" si="29"/>
        <v>-7.1257945536383205E-2</v>
      </c>
      <c r="CB66" s="10">
        <v>42538</v>
      </c>
      <c r="CC66">
        <v>761200</v>
      </c>
      <c r="CD66">
        <v>110.38092899999999</v>
      </c>
      <c r="CE66">
        <f t="shared" si="30"/>
        <v>-9.825821086663078E-4</v>
      </c>
      <c r="CF66">
        <f t="shared" si="31"/>
        <v>0.99901741789133369</v>
      </c>
      <c r="CH66" s="15">
        <f t="shared" si="32"/>
        <v>-0.30149907987894753</v>
      </c>
      <c r="CJ66" s="10">
        <v>42538</v>
      </c>
      <c r="CK66">
        <v>495300</v>
      </c>
      <c r="CL66">
        <v>87.521632999999994</v>
      </c>
      <c r="CM66">
        <f t="shared" si="33"/>
        <v>-2.149101795321795E-3</v>
      </c>
      <c r="CN66">
        <f t="shared" si="34"/>
        <v>0.9978508982046782</v>
      </c>
      <c r="CP66" s="15">
        <f t="shared" si="35"/>
        <v>-0.54400173141039709</v>
      </c>
      <c r="CR66" s="10">
        <v>42538</v>
      </c>
      <c r="CS66">
        <v>57200</v>
      </c>
      <c r="CT66">
        <v>61.260587000000001</v>
      </c>
      <c r="CU66">
        <f t="shared" si="36"/>
        <v>-6.5120180247779658E-4</v>
      </c>
      <c r="CV66">
        <f t="shared" si="37"/>
        <v>0.9993487981975222</v>
      </c>
      <c r="CX66" s="15">
        <f t="shared" si="38"/>
        <v>-0.21161291345803102</v>
      </c>
      <c r="CZ66" s="10">
        <v>42538</v>
      </c>
      <c r="DA66">
        <v>222400</v>
      </c>
      <c r="DB66">
        <v>52.533575999999996</v>
      </c>
      <c r="DC66">
        <f t="shared" si="39"/>
        <v>1.7045551401677628E-3</v>
      </c>
      <c r="DD66">
        <f t="shared" si="40"/>
        <v>1.0017045551401678</v>
      </c>
      <c r="DF66" s="15">
        <f t="shared" si="41"/>
        <v>0.86196610046109412</v>
      </c>
      <c r="DH66" s="10">
        <v>42538</v>
      </c>
      <c r="DI66">
        <v>555200</v>
      </c>
      <c r="DJ66">
        <v>41.601000999999997</v>
      </c>
      <c r="DK66">
        <f t="shared" si="42"/>
        <v>-7.1663227509133343E-4</v>
      </c>
      <c r="DL66">
        <f t="shared" si="43"/>
        <v>0.99928336772490867</v>
      </c>
      <c r="DM66" s="18"/>
      <c r="DN66" s="15">
        <f t="shared" si="44"/>
        <v>-0.23023080070548452</v>
      </c>
      <c r="DP66" s="10">
        <v>42538</v>
      </c>
      <c r="DQ66">
        <v>293900</v>
      </c>
      <c r="DR66">
        <v>18.896777</v>
      </c>
      <c r="DS66">
        <f t="shared" si="45"/>
        <v>9.6077624617132429E-3</v>
      </c>
      <c r="DT66">
        <f t="shared" si="46"/>
        <v>1.0096077624617132</v>
      </c>
      <c r="DV66" s="15">
        <f t="shared" si="47"/>
        <v>31.789030401070256</v>
      </c>
      <c r="DX66" s="10">
        <v>42538</v>
      </c>
      <c r="DY66">
        <v>5163900</v>
      </c>
      <c r="DZ66">
        <v>12.52</v>
      </c>
      <c r="EA66">
        <f t="shared" si="48"/>
        <v>1.2944983818770295E-2</v>
      </c>
      <c r="EB66">
        <f t="shared" si="49"/>
        <v>1.0129449838187703</v>
      </c>
      <c r="ED66" s="15">
        <f t="shared" si="50"/>
        <v>108.35489159254142</v>
      </c>
      <c r="EF66" s="10">
        <v>42537</v>
      </c>
      <c r="EG66">
        <v>261800</v>
      </c>
      <c r="EH66">
        <v>100.770989</v>
      </c>
      <c r="EI66">
        <f t="shared" si="51"/>
        <v>-2.9663428566950589E-4</v>
      </c>
      <c r="EJ66">
        <f t="shared" si="52"/>
        <v>0.99970336571433049</v>
      </c>
      <c r="EL66" s="15">
        <f t="shared" si="53"/>
        <v>-0.1026305025806542</v>
      </c>
    </row>
    <row r="67" spans="1:142">
      <c r="A67" s="10">
        <v>42537</v>
      </c>
      <c r="B67" s="11">
        <v>0.03</v>
      </c>
      <c r="C67">
        <f t="shared" ref="C67:C130" si="65">B67/100</f>
        <v>2.9999999999999997E-4</v>
      </c>
      <c r="D67" s="12">
        <f t="shared" ref="D67:D130" si="66">1/((1-($D$2*C67)))^(1/12)-1</f>
        <v>6.2502539195374851E-6</v>
      </c>
      <c r="E67" s="13">
        <f t="shared" ref="E67:E130" si="67">1+(D67)</f>
        <v>1.0000062502539195</v>
      </c>
      <c r="H67" s="10">
        <v>42537</v>
      </c>
      <c r="I67">
        <v>120700</v>
      </c>
      <c r="J67">
        <v>83.321786000000003</v>
      </c>
      <c r="K67" s="15">
        <f t="shared" ref="K67:K130" si="68">(J67/J68)-1</f>
        <v>4.1936116095213638E-3</v>
      </c>
      <c r="L67">
        <f>1+K67</f>
        <v>1.0041936116095214</v>
      </c>
      <c r="N67" s="15">
        <f t="shared" si="63"/>
        <v>3.606496861618786</v>
      </c>
      <c r="P67" s="10">
        <v>42537</v>
      </c>
      <c r="Q67">
        <v>376300</v>
      </c>
      <c r="R67">
        <v>49.308168000000002</v>
      </c>
      <c r="S67">
        <f t="shared" si="9"/>
        <v>2.8334198244042152E-3</v>
      </c>
      <c r="T67">
        <f>1+S67</f>
        <v>1.0028334198244042</v>
      </c>
      <c r="V67" s="15">
        <f t="shared" si="10"/>
        <v>1.8087395914572828</v>
      </c>
      <c r="X67" s="10">
        <v>42537</v>
      </c>
      <c r="Y67">
        <v>144500</v>
      </c>
      <c r="Z67">
        <v>41.572999000000003</v>
      </c>
      <c r="AA67">
        <f t="shared" si="11"/>
        <v>-4.7974472983436378E-4</v>
      </c>
      <c r="AB67">
        <f t="shared" ref="AB67:AB130" si="69">1+AA67</f>
        <v>0.99952025527016564</v>
      </c>
      <c r="AC67" s="18"/>
      <c r="AD67" s="15">
        <f t="shared" si="12"/>
        <v>-0.16066791733189389</v>
      </c>
      <c r="AF67" s="10">
        <v>42537</v>
      </c>
      <c r="AG67">
        <v>298000</v>
      </c>
      <c r="AH67">
        <v>53.495891999999998</v>
      </c>
      <c r="AI67">
        <f t="shared" si="13"/>
        <v>-2.232131491507694E-3</v>
      </c>
      <c r="AJ67">
        <f t="shared" si="14"/>
        <v>0.99776786850849231</v>
      </c>
      <c r="AK67" s="18"/>
      <c r="AL67" s="15">
        <f t="shared" si="15"/>
        <v>-0.55764326947267429</v>
      </c>
      <c r="AN67" s="10">
        <v>42537</v>
      </c>
      <c r="AO67">
        <v>10151400</v>
      </c>
      <c r="AP67">
        <v>34.637338999999997</v>
      </c>
      <c r="AQ67">
        <f t="shared" si="16"/>
        <v>2.8737368235787208E-4</v>
      </c>
      <c r="AR67">
        <f t="shared" ref="AR67:AR130" si="70">1+AQ67</f>
        <v>1.0002873736823579</v>
      </c>
      <c r="AS67" s="18"/>
      <c r="AT67" s="15">
        <f t="shared" si="17"/>
        <v>0.11057325219743741</v>
      </c>
      <c r="AV67" s="10">
        <v>42537</v>
      </c>
      <c r="AW67">
        <v>18044900</v>
      </c>
      <c r="AX67">
        <v>33.278198000000003</v>
      </c>
      <c r="AY67">
        <f t="shared" si="18"/>
        <v>-2.3696203660961146E-3</v>
      </c>
      <c r="AZ67">
        <f t="shared" si="19"/>
        <v>0.99763037963390389</v>
      </c>
      <c r="BB67" s="15">
        <f t="shared" si="20"/>
        <v>-0.57934312915245678</v>
      </c>
      <c r="BD67" s="10">
        <v>42537</v>
      </c>
      <c r="BE67">
        <v>913600</v>
      </c>
      <c r="BF67">
        <v>69.618682000000007</v>
      </c>
      <c r="BG67">
        <f t="shared" si="21"/>
        <v>4.8350918496851136E-3</v>
      </c>
      <c r="BH67">
        <f t="shared" si="22"/>
        <v>1.0048350918496851</v>
      </c>
      <c r="BJ67" s="15">
        <f t="shared" si="23"/>
        <v>4.815668393915252</v>
      </c>
      <c r="BL67" s="10">
        <v>42537</v>
      </c>
      <c r="BM67">
        <v>290700</v>
      </c>
      <c r="BN67">
        <v>113.04758699999999</v>
      </c>
      <c r="BO67">
        <f t="shared" si="24"/>
        <v>1.5005642453245205E-3</v>
      </c>
      <c r="BP67">
        <f t="shared" si="25"/>
        <v>1.0015005642453245</v>
      </c>
      <c r="BR67" s="15">
        <f t="shared" si="26"/>
        <v>0.72857164056367352</v>
      </c>
      <c r="BT67" s="10">
        <v>42537</v>
      </c>
      <c r="BU67">
        <v>354400</v>
      </c>
      <c r="BV67">
        <v>49.369999</v>
      </c>
      <c r="BW67">
        <f t="shared" si="27"/>
        <v>-8.0957296093897568E-4</v>
      </c>
      <c r="BX67">
        <f t="shared" si="28"/>
        <v>0.99919042703906102</v>
      </c>
      <c r="BZ67" s="15">
        <f t="shared" si="29"/>
        <v>-0.2559252712818918</v>
      </c>
      <c r="CB67" s="10">
        <v>42537</v>
      </c>
      <c r="CC67">
        <v>894900</v>
      </c>
      <c r="CD67">
        <v>110.48949399999999</v>
      </c>
      <c r="CE67">
        <f t="shared" si="30"/>
        <v>1.7864617591856202E-4</v>
      </c>
      <c r="CF67">
        <f t="shared" si="31"/>
        <v>1.0001786461759186</v>
      </c>
      <c r="CH67" s="15">
        <f t="shared" si="32"/>
        <v>6.7372510105178973E-2</v>
      </c>
      <c r="CJ67" s="10">
        <v>42537</v>
      </c>
      <c r="CK67">
        <v>608200</v>
      </c>
      <c r="CL67">
        <v>87.710131000000004</v>
      </c>
      <c r="CM67">
        <f t="shared" si="33"/>
        <v>9.0570933406119991E-4</v>
      </c>
      <c r="CN67">
        <f t="shared" si="34"/>
        <v>1.0009057093340612</v>
      </c>
      <c r="CP67" s="15">
        <f t="shared" si="35"/>
        <v>0.3915723443176593</v>
      </c>
      <c r="CR67" s="10">
        <v>42537</v>
      </c>
      <c r="CS67">
        <v>45400</v>
      </c>
      <c r="CT67">
        <v>61.300505999999999</v>
      </c>
      <c r="CU67">
        <f t="shared" si="36"/>
        <v>1.6281472012802389E-4</v>
      </c>
      <c r="CV67">
        <f t="shared" si="37"/>
        <v>1.000162814720128</v>
      </c>
      <c r="CX67" s="15">
        <f t="shared" si="38"/>
        <v>6.1223550692720341E-2</v>
      </c>
      <c r="CZ67" s="10">
        <v>42537</v>
      </c>
      <c r="DA67">
        <v>180600</v>
      </c>
      <c r="DB67">
        <v>52.444181999999998</v>
      </c>
      <c r="DC67">
        <f t="shared" si="39"/>
        <v>-3.2093945991107375E-3</v>
      </c>
      <c r="DD67">
        <f t="shared" si="40"/>
        <v>0.99679060540088926</v>
      </c>
      <c r="DF67" s="15">
        <f t="shared" si="41"/>
        <v>-0.69065955640551424</v>
      </c>
      <c r="DH67" s="10">
        <v>42537</v>
      </c>
      <c r="DI67">
        <v>203200</v>
      </c>
      <c r="DJ67">
        <v>41.630834999999998</v>
      </c>
      <c r="DK67">
        <f t="shared" si="42"/>
        <v>5.5248411946302589E-3</v>
      </c>
      <c r="DL67">
        <f t="shared" si="43"/>
        <v>1.0055248411946303</v>
      </c>
      <c r="DM67" s="18"/>
      <c r="DN67" s="15">
        <f t="shared" si="44"/>
        <v>6.4709103776455761</v>
      </c>
      <c r="DP67" s="10">
        <v>42537</v>
      </c>
      <c r="DQ67">
        <v>358600</v>
      </c>
      <c r="DR67">
        <v>18.716949</v>
      </c>
      <c r="DS67">
        <f t="shared" si="45"/>
        <v>-4.7243947942642306E-3</v>
      </c>
      <c r="DT67">
        <f t="shared" si="46"/>
        <v>0.99527560520573577</v>
      </c>
      <c r="DV67" s="15">
        <f t="shared" si="47"/>
        <v>-0.82244775190690378</v>
      </c>
      <c r="DX67" s="10">
        <v>42537</v>
      </c>
      <c r="DY67">
        <v>14666900</v>
      </c>
      <c r="DZ67">
        <v>12.36</v>
      </c>
      <c r="EA67">
        <f t="shared" si="48"/>
        <v>-1.040832666132907E-2</v>
      </c>
      <c r="EB67">
        <f t="shared" si="49"/>
        <v>0.98959167333867093</v>
      </c>
      <c r="ED67" s="15">
        <f t="shared" si="50"/>
        <v>-0.97804912593223048</v>
      </c>
      <c r="EF67" s="10">
        <v>42536</v>
      </c>
      <c r="EG67">
        <v>258100</v>
      </c>
      <c r="EH67">
        <v>100.80089</v>
      </c>
      <c r="EI67">
        <f t="shared" si="51"/>
        <v>6.9264593397377894E-4</v>
      </c>
      <c r="EJ67">
        <f t="shared" si="52"/>
        <v>1.0006926459339738</v>
      </c>
      <c r="EL67" s="15">
        <f t="shared" si="53"/>
        <v>0.28753334262316455</v>
      </c>
    </row>
    <row r="68" spans="1:142">
      <c r="A68" s="10">
        <v>42536</v>
      </c>
      <c r="B68" s="11">
        <v>0.03</v>
      </c>
      <c r="C68">
        <f t="shared" si="65"/>
        <v>2.9999999999999997E-4</v>
      </c>
      <c r="D68" s="12">
        <f t="shared" si="66"/>
        <v>6.2502539195374851E-6</v>
      </c>
      <c r="E68" s="13">
        <f t="shared" si="67"/>
        <v>1.0000062502539195</v>
      </c>
      <c r="H68" s="10">
        <v>42536</v>
      </c>
      <c r="I68">
        <v>92800</v>
      </c>
      <c r="J68">
        <v>82.973826000000003</v>
      </c>
      <c r="K68" s="15">
        <f t="shared" si="68"/>
        <v>3.6074498324039084E-3</v>
      </c>
      <c r="L68">
        <f t="shared" ref="L68:L131" si="71">1+K68</f>
        <v>1.0036074498324039</v>
      </c>
      <c r="N68" s="15">
        <f t="shared" ref="N68:N131" si="72">((1+K68)^365)-1</f>
        <v>2.7223302594604575</v>
      </c>
      <c r="P68" s="10">
        <v>42536</v>
      </c>
      <c r="Q68">
        <v>405000</v>
      </c>
      <c r="R68">
        <v>49.168852000000001</v>
      </c>
      <c r="S68">
        <f t="shared" ref="S68:S131" si="73">(R68/R69)-1</f>
        <v>-1.2128934664573654E-3</v>
      </c>
      <c r="T68">
        <f t="shared" ref="T68:T131" si="74">1+S68</f>
        <v>0.99878710653354263</v>
      </c>
      <c r="V68" s="15">
        <f t="shared" ref="V68:V131" si="75">((1+S68)^365)-1</f>
        <v>-0.3578766181704135</v>
      </c>
      <c r="X68" s="10">
        <v>42536</v>
      </c>
      <c r="Y68">
        <v>131700</v>
      </c>
      <c r="Z68">
        <v>41.592953000000001</v>
      </c>
      <c r="AA68">
        <f t="shared" ref="AA68:AA131" si="76">(Z68/Z69)-1</f>
        <v>1.4412121225253482E-3</v>
      </c>
      <c r="AB68">
        <f t="shared" si="69"/>
        <v>1.0014412121225253</v>
      </c>
      <c r="AC68" s="18"/>
      <c r="AD68" s="15">
        <f t="shared" ref="AD68:AD131" si="77">((1+AA68)^365)-1</f>
        <v>0.69158121076814849</v>
      </c>
      <c r="AF68" s="10">
        <v>42536</v>
      </c>
      <c r="AG68">
        <v>257900</v>
      </c>
      <c r="AH68">
        <v>53.615569000000001</v>
      </c>
      <c r="AI68">
        <f t="shared" ref="AI68:AI131" si="78">(AH68/AH69)-1</f>
        <v>2.2371250487795979E-3</v>
      </c>
      <c r="AJ68">
        <f t="shared" ref="AJ68:AJ131" si="79">1+AI68</f>
        <v>1.0022371250487796</v>
      </c>
      <c r="AK68" s="18"/>
      <c r="AL68" s="15">
        <f t="shared" ref="AL68:AL131" si="80">((1+AI68)^365)-1</f>
        <v>1.260618932615627</v>
      </c>
      <c r="AN68" s="10">
        <v>42536</v>
      </c>
      <c r="AO68">
        <v>14624200</v>
      </c>
      <c r="AP68">
        <v>34.627388000000003</v>
      </c>
      <c r="AQ68">
        <f t="shared" ref="AQ68:AQ131" si="81">(AP68/AP69)-1</f>
        <v>6.6550938627694123E-3</v>
      </c>
      <c r="AR68">
        <f t="shared" si="70"/>
        <v>1.0066550938627694</v>
      </c>
      <c r="AS68" s="18"/>
      <c r="AT68" s="15">
        <f t="shared" ref="AT68:AT131" si="82">((1+AQ68)^365)-1</f>
        <v>10.257808409903443</v>
      </c>
      <c r="AV68" s="10">
        <v>42536</v>
      </c>
      <c r="AW68">
        <v>14844500</v>
      </c>
      <c r="AX68">
        <v>33.357241999999999</v>
      </c>
      <c r="AY68">
        <f t="shared" ref="AY68:AY131" si="83">(AX68/AX69)-1</f>
        <v>9.2674814149782403E-3</v>
      </c>
      <c r="AZ68">
        <f t="shared" ref="AZ68:AZ131" si="84">1+AY68</f>
        <v>1.0092674814149782</v>
      </c>
      <c r="BB68" s="15">
        <f t="shared" ref="BB68:BB131" si="85">((1+AY68)^365)-1</f>
        <v>27.992948786119253</v>
      </c>
      <c r="BD68" s="10">
        <v>42536</v>
      </c>
      <c r="BE68">
        <v>929900</v>
      </c>
      <c r="BF68">
        <v>69.283688999999995</v>
      </c>
      <c r="BG68">
        <f t="shared" ref="BG68:BG131" si="86">(BF68/BF69)-1</f>
        <v>-1.5618355688722385E-3</v>
      </c>
      <c r="BH68">
        <f t="shared" ref="BH68:BH131" si="87">1+BG68</f>
        <v>0.99843816443112776</v>
      </c>
      <c r="BJ68" s="15">
        <f t="shared" ref="BJ68:BJ131" si="88">((1+BG68)^365)-1</f>
        <v>-0.43476608490693502</v>
      </c>
      <c r="BL68" s="10">
        <v>42536</v>
      </c>
      <c r="BM68">
        <v>313600</v>
      </c>
      <c r="BN68">
        <v>112.87820600000001</v>
      </c>
      <c r="BO68">
        <f t="shared" ref="BO68:BO131" si="89">(BN68/BN69)-1</f>
        <v>5.298691143780232E-4</v>
      </c>
      <c r="BP68">
        <f t="shared" ref="BP68:BP131" si="90">1+BO68</f>
        <v>1.000529869114378</v>
      </c>
      <c r="BR68" s="15">
        <f t="shared" ref="BR68:BR131" si="91">((1+BO68)^365)-1</f>
        <v>0.21330859727013673</v>
      </c>
      <c r="BT68" s="10">
        <v>42536</v>
      </c>
      <c r="BU68">
        <v>170000</v>
      </c>
      <c r="BV68">
        <v>49.41</v>
      </c>
      <c r="BW68">
        <f t="shared" ref="BW68:BW131" si="92">(BV68/BV69)-1</f>
        <v>1.6216905890251709E-3</v>
      </c>
      <c r="BX68">
        <f t="shared" ref="BX68:BX131" si="93">1+BW68</f>
        <v>1.0016216905890252</v>
      </c>
      <c r="BZ68" s="15">
        <f t="shared" ref="BZ68:BZ131" si="94">((1+BW68)^365)-1</f>
        <v>0.80658374853860604</v>
      </c>
      <c r="CB68" s="10">
        <v>42536</v>
      </c>
      <c r="CC68">
        <v>1151300</v>
      </c>
      <c r="CD68">
        <v>110.469759</v>
      </c>
      <c r="CE68">
        <f t="shared" ref="CE68:CE131" si="95">(CD68/CD69)-1</f>
        <v>3.9465719316611469E-3</v>
      </c>
      <c r="CF68">
        <f t="shared" ref="CF68:CF131" si="96">1+CE68</f>
        <v>1.0039465719316611</v>
      </c>
      <c r="CH68" s="15">
        <f t="shared" ref="CH68:CH131" si="97">((1+CE68)^365)-1</f>
        <v>3.210846497649082</v>
      </c>
      <c r="CJ68" s="10">
        <v>42536</v>
      </c>
      <c r="CK68">
        <v>744800</v>
      </c>
      <c r="CL68">
        <v>87.630763000000002</v>
      </c>
      <c r="CM68">
        <f t="shared" ref="CM68:CM131" si="98">(CL68/CL69)-1</f>
        <v>1.4739813256614553E-3</v>
      </c>
      <c r="CN68">
        <f t="shared" ref="CN68:CN131" si="99">1+CM68</f>
        <v>1.0014739813256615</v>
      </c>
      <c r="CP68" s="15">
        <f t="shared" ref="CP68:CP131" si="100">((1+CM68)^365)-1</f>
        <v>0.71190548654593511</v>
      </c>
      <c r="CR68" s="10">
        <v>42536</v>
      </c>
      <c r="CS68">
        <v>50400</v>
      </c>
      <c r="CT68">
        <v>61.290526999999997</v>
      </c>
      <c r="CU68">
        <f t="shared" ref="CU68:CU131" si="101">(CT68/CT69)-1</f>
        <v>1.4677119226507163E-3</v>
      </c>
      <c r="CV68">
        <f t="shared" ref="CV68:CV131" si="102">1+CU68</f>
        <v>1.0014677119226507</v>
      </c>
      <c r="CX68" s="15">
        <f t="shared" ref="CX68:CX131" si="103">((1+CU68)^365)-1</f>
        <v>0.70799829732255604</v>
      </c>
      <c r="CZ68" s="10">
        <v>42536</v>
      </c>
      <c r="DA68">
        <v>115200</v>
      </c>
      <c r="DB68">
        <v>52.613038000000003</v>
      </c>
      <c r="DC68">
        <f t="shared" ref="DC68:DC131" si="104">(DB68/DB69)-1</f>
        <v>4.5515145551129343E-3</v>
      </c>
      <c r="DD68">
        <f t="shared" ref="DD68:DD131" si="105">1+DC68</f>
        <v>1.0045515145551129</v>
      </c>
      <c r="DF68" s="15">
        <f t="shared" ref="DF68:DF131" si="106">((1+DC68)^365)-1</f>
        <v>4.2463548629497785</v>
      </c>
      <c r="DH68" s="10">
        <v>42536</v>
      </c>
      <c r="DI68">
        <v>402400</v>
      </c>
      <c r="DJ68">
        <v>41.402095000000003</v>
      </c>
      <c r="DK68">
        <f t="shared" ref="DK68:DK94" si="107">(DJ68/DJ69)-1</f>
        <v>1.0436894465621904E-2</v>
      </c>
      <c r="DL68">
        <f t="shared" ref="DL68:DL94" si="108">1+DK68</f>
        <v>1.0104368944656219</v>
      </c>
      <c r="DM68" s="18"/>
      <c r="DN68" s="15">
        <f t="shared" ref="DN68:DN93" si="109">((1+DK68)^365)-1</f>
        <v>43.244197218061728</v>
      </c>
      <c r="DP68" s="10">
        <v>42536</v>
      </c>
      <c r="DQ68">
        <v>74000</v>
      </c>
      <c r="DR68">
        <v>18.805795</v>
      </c>
      <c r="DS68">
        <f t="shared" ref="DS68:DS131" si="110">(DR68/DR69)-1</f>
        <v>-2.0953784562427469E-3</v>
      </c>
      <c r="DT68">
        <f t="shared" ref="DT68:DT131" si="111">1+DS68</f>
        <v>0.99790462154375725</v>
      </c>
      <c r="DV68" s="15">
        <f t="shared" ref="DV68:DV93" si="112">((1+DS68)^365)-1</f>
        <v>-0.53495241444680131</v>
      </c>
      <c r="DX68" s="10">
        <v>42536</v>
      </c>
      <c r="DY68">
        <v>9776700</v>
      </c>
      <c r="DZ68">
        <v>12.49</v>
      </c>
      <c r="EA68">
        <f t="shared" ref="EA68:EA131" si="113">(DZ68/DZ69)-1</f>
        <v>7.2580645161290924E-3</v>
      </c>
      <c r="EB68">
        <f t="shared" ref="EB68:EB131" si="114">1+EA68</f>
        <v>1.0072580645161291</v>
      </c>
      <c r="ED68" s="15">
        <f t="shared" ref="ED68:ED93" si="115">((1+EA68)^365)-1</f>
        <v>13.007960948372432</v>
      </c>
      <c r="EF68" s="10">
        <v>42535</v>
      </c>
      <c r="EG68">
        <v>136900</v>
      </c>
      <c r="EH68">
        <v>100.73111900000001</v>
      </c>
      <c r="EI68">
        <f t="shared" ref="EI68:EI131" si="116">(EH68/EH69)-1</f>
        <v>-2.9675166051312818E-4</v>
      </c>
      <c r="EJ68">
        <f t="shared" ref="EJ68:EJ131" si="117">1+EI68</f>
        <v>0.99970324833948687</v>
      </c>
      <c r="EL68" s="15">
        <f t="shared" ref="EL68:EL93" si="118">((1+EI68)^365)-1</f>
        <v>-0.10266895810699261</v>
      </c>
    </row>
    <row r="69" spans="1:142">
      <c r="A69" s="10">
        <v>42535</v>
      </c>
      <c r="B69" s="11">
        <v>0.03</v>
      </c>
      <c r="C69">
        <f t="shared" si="65"/>
        <v>2.9999999999999997E-4</v>
      </c>
      <c r="D69" s="12">
        <f t="shared" si="66"/>
        <v>6.2502539195374851E-6</v>
      </c>
      <c r="E69" s="13">
        <f t="shared" si="67"/>
        <v>1.0000062502539195</v>
      </c>
      <c r="H69" s="10">
        <v>42535</v>
      </c>
      <c r="I69">
        <v>67900</v>
      </c>
      <c r="J69">
        <v>82.675578000000002</v>
      </c>
      <c r="K69" s="15">
        <f t="shared" si="68"/>
        <v>-2.5188831175543269E-3</v>
      </c>
      <c r="L69">
        <f t="shared" si="71"/>
        <v>0.99748111688244567</v>
      </c>
      <c r="N69" s="15">
        <f t="shared" si="72"/>
        <v>-0.60170096315106247</v>
      </c>
      <c r="P69" s="10">
        <v>42535</v>
      </c>
      <c r="Q69">
        <v>448200</v>
      </c>
      <c r="R69">
        <v>49.228560999999999</v>
      </c>
      <c r="S69">
        <f t="shared" si="73"/>
        <v>-1.4129922218895086E-3</v>
      </c>
      <c r="T69">
        <f t="shared" si="74"/>
        <v>0.99858700777811049</v>
      </c>
      <c r="V69" s="15">
        <f t="shared" si="75"/>
        <v>-0.40316039762027467</v>
      </c>
      <c r="X69" s="10">
        <v>42535</v>
      </c>
      <c r="Y69">
        <v>122000</v>
      </c>
      <c r="Z69">
        <v>41.533095000000003</v>
      </c>
      <c r="AA69">
        <f t="shared" si="76"/>
        <v>-3.5901667987636721E-3</v>
      </c>
      <c r="AB69">
        <f t="shared" si="69"/>
        <v>0.99640983320123633</v>
      </c>
      <c r="AC69" s="18"/>
      <c r="AD69" s="15">
        <f t="shared" si="77"/>
        <v>-0.73092599445420037</v>
      </c>
      <c r="AF69" s="10">
        <v>42535</v>
      </c>
      <c r="AG69">
        <v>207800</v>
      </c>
      <c r="AH69">
        <v>53.495891999999998</v>
      </c>
      <c r="AI69">
        <f t="shared" si="78"/>
        <v>-3.3444924471838222E-3</v>
      </c>
      <c r="AJ69">
        <f t="shared" si="79"/>
        <v>0.99665550755281618</v>
      </c>
      <c r="AK69" s="18"/>
      <c r="AL69" s="15">
        <f t="shared" si="80"/>
        <v>-0.70559110649765966</v>
      </c>
      <c r="AN69" s="10">
        <v>42535</v>
      </c>
      <c r="AO69">
        <v>13060100</v>
      </c>
      <c r="AP69">
        <v>34.398463</v>
      </c>
      <c r="AQ69">
        <f t="shared" si="81"/>
        <v>-1.420502327970008E-2</v>
      </c>
      <c r="AR69">
        <f t="shared" si="70"/>
        <v>0.98579497672029992</v>
      </c>
      <c r="AS69" s="18"/>
      <c r="AT69" s="15">
        <f t="shared" si="82"/>
        <v>-0.99460353587734884</v>
      </c>
      <c r="AV69" s="10">
        <v>42535</v>
      </c>
      <c r="AW69">
        <v>21714100</v>
      </c>
      <c r="AX69">
        <v>33.050942999999997</v>
      </c>
      <c r="AY69">
        <f t="shared" si="83"/>
        <v>-2.8914117279069673E-3</v>
      </c>
      <c r="AZ69">
        <f t="shared" si="84"/>
        <v>0.99710858827209303</v>
      </c>
      <c r="BB69" s="15">
        <f t="shared" si="85"/>
        <v>-0.65246641664437433</v>
      </c>
      <c r="BD69" s="10">
        <v>42535</v>
      </c>
      <c r="BE69">
        <v>785000</v>
      </c>
      <c r="BF69">
        <v>69.392067999999995</v>
      </c>
      <c r="BG69">
        <f t="shared" si="86"/>
        <v>-7.0947656752273769E-4</v>
      </c>
      <c r="BH69">
        <f t="shared" si="87"/>
        <v>0.99929052343247726</v>
      </c>
      <c r="BJ69" s="15">
        <f t="shared" si="88"/>
        <v>-0.22821622568368849</v>
      </c>
      <c r="BL69" s="10">
        <v>42535</v>
      </c>
      <c r="BM69">
        <v>393100</v>
      </c>
      <c r="BN69">
        <v>112.818427</v>
      </c>
      <c r="BO69">
        <f t="shared" si="89"/>
        <v>1.6808442470670482E-3</v>
      </c>
      <c r="BP69">
        <f t="shared" si="90"/>
        <v>1.001680844247067</v>
      </c>
      <c r="BR69" s="15">
        <f t="shared" si="91"/>
        <v>0.84594828562099944</v>
      </c>
      <c r="BT69" s="10">
        <v>42535</v>
      </c>
      <c r="BU69">
        <v>154100</v>
      </c>
      <c r="BV69">
        <v>49.330002</v>
      </c>
      <c r="BW69">
        <f t="shared" si="92"/>
        <v>-6.0775930697398728E-4</v>
      </c>
      <c r="BX69">
        <f t="shared" si="93"/>
        <v>0.99939224069302601</v>
      </c>
      <c r="BZ69" s="15">
        <f t="shared" si="94"/>
        <v>-0.19900420742805858</v>
      </c>
      <c r="CB69" s="10">
        <v>42535</v>
      </c>
      <c r="CC69">
        <v>1144200</v>
      </c>
      <c r="CD69">
        <v>110.03549599999999</v>
      </c>
      <c r="CE69">
        <f t="shared" si="95"/>
        <v>-4.5535938067744475E-3</v>
      </c>
      <c r="CF69">
        <f t="shared" si="96"/>
        <v>0.99544640619322555</v>
      </c>
      <c r="CH69" s="15">
        <f t="shared" si="97"/>
        <v>-0.81097149281076542</v>
      </c>
      <c r="CJ69" s="10">
        <v>42535</v>
      </c>
      <c r="CK69">
        <v>1098800</v>
      </c>
      <c r="CL69">
        <v>87.501786999999993</v>
      </c>
      <c r="CM69">
        <f t="shared" si="98"/>
        <v>-1.8108150939184497E-3</v>
      </c>
      <c r="CN69">
        <f t="shared" si="99"/>
        <v>0.99818918490608155</v>
      </c>
      <c r="CP69" s="15">
        <f t="shared" si="100"/>
        <v>-0.48394744068628814</v>
      </c>
      <c r="CR69" s="10">
        <v>42535</v>
      </c>
      <c r="CS69">
        <v>28500</v>
      </c>
      <c r="CT69">
        <v>61.200702</v>
      </c>
      <c r="CU69">
        <f t="shared" si="101"/>
        <v>-3.2605004620744893E-4</v>
      </c>
      <c r="CV69">
        <f t="shared" si="102"/>
        <v>0.99967394995379255</v>
      </c>
      <c r="CX69" s="15">
        <f t="shared" si="103"/>
        <v>-0.11221676667906466</v>
      </c>
      <c r="CZ69" s="10">
        <v>42535</v>
      </c>
      <c r="DA69">
        <v>265300</v>
      </c>
      <c r="DB69">
        <v>52.374654</v>
      </c>
      <c r="DC69">
        <f t="shared" si="104"/>
        <v>-8.0701108063554461E-3</v>
      </c>
      <c r="DD69">
        <f t="shared" si="105"/>
        <v>0.99192988919364455</v>
      </c>
      <c r="DF69" s="15">
        <f t="shared" si="106"/>
        <v>-0.9480534721486602</v>
      </c>
      <c r="DH69" s="10">
        <v>42535</v>
      </c>
      <c r="DI69">
        <v>185700</v>
      </c>
      <c r="DJ69">
        <v>40.974449</v>
      </c>
      <c r="DK69">
        <f t="shared" si="107"/>
        <v>-2.4212699548862293E-3</v>
      </c>
      <c r="DL69">
        <f t="shared" si="108"/>
        <v>0.99757873004511377</v>
      </c>
      <c r="DM69" s="18"/>
      <c r="DN69" s="15">
        <f t="shared" si="109"/>
        <v>-0.58721779705156574</v>
      </c>
      <c r="DP69" s="10">
        <v>42535</v>
      </c>
      <c r="DQ69">
        <v>173800</v>
      </c>
      <c r="DR69">
        <v>18.845282999999998</v>
      </c>
      <c r="DS69">
        <f t="shared" si="110"/>
        <v>-1.0465927241982698E-3</v>
      </c>
      <c r="DT69">
        <f t="shared" si="111"/>
        <v>0.99895340727580173</v>
      </c>
      <c r="DV69" s="15">
        <f t="shared" si="112"/>
        <v>-0.31764578999116777</v>
      </c>
      <c r="DX69" s="10">
        <v>42535</v>
      </c>
      <c r="DY69">
        <v>4781800</v>
      </c>
      <c r="DZ69">
        <v>12.4</v>
      </c>
      <c r="EA69">
        <f t="shared" si="113"/>
        <v>8.0710250201776468E-4</v>
      </c>
      <c r="EB69">
        <f t="shared" si="114"/>
        <v>1.0008071025020178</v>
      </c>
      <c r="ED69" s="15">
        <f t="shared" si="115"/>
        <v>0.34241951500980283</v>
      </c>
      <c r="EF69" s="10">
        <v>42534</v>
      </c>
      <c r="EG69">
        <v>157800</v>
      </c>
      <c r="EH69">
        <v>100.76102</v>
      </c>
      <c r="EI69">
        <f t="shared" si="116"/>
        <v>-1.978449123508641E-4</v>
      </c>
      <c r="EJ69">
        <f t="shared" si="117"/>
        <v>0.99980215508764914</v>
      </c>
      <c r="EL69" s="15">
        <f t="shared" si="118"/>
        <v>-6.9674298497110931E-2</v>
      </c>
    </row>
    <row r="70" spans="1:142">
      <c r="A70" s="10">
        <v>42534</v>
      </c>
      <c r="B70" s="11">
        <v>0.03</v>
      </c>
      <c r="C70">
        <f t="shared" si="65"/>
        <v>2.9999999999999997E-4</v>
      </c>
      <c r="D70" s="12">
        <f t="shared" si="66"/>
        <v>6.2502539195374851E-6</v>
      </c>
      <c r="E70" s="13">
        <f t="shared" si="67"/>
        <v>1.0000062502539195</v>
      </c>
      <c r="H70" s="10">
        <v>42534</v>
      </c>
      <c r="I70">
        <v>71700</v>
      </c>
      <c r="J70">
        <v>82.884354000000002</v>
      </c>
      <c r="K70" s="15">
        <f t="shared" si="68"/>
        <v>7.857850479812134E-3</v>
      </c>
      <c r="L70">
        <f t="shared" si="71"/>
        <v>1.0078578504798121</v>
      </c>
      <c r="N70" s="15">
        <f t="shared" si="72"/>
        <v>16.407575755238916</v>
      </c>
      <c r="P70" s="10">
        <v>42534</v>
      </c>
      <c r="Q70">
        <v>656700</v>
      </c>
      <c r="R70">
        <v>49.298219000000003</v>
      </c>
      <c r="S70">
        <f t="shared" si="73"/>
        <v>-8.2081885249887243E-3</v>
      </c>
      <c r="T70">
        <f t="shared" si="74"/>
        <v>0.99179181147501128</v>
      </c>
      <c r="V70" s="15">
        <f t="shared" si="75"/>
        <v>-0.95062703803833126</v>
      </c>
      <c r="X70" s="10">
        <v>42534</v>
      </c>
      <c r="Y70">
        <v>145500</v>
      </c>
      <c r="Z70">
        <v>41.682743000000002</v>
      </c>
      <c r="AA70">
        <f t="shared" si="76"/>
        <v>-9.4832176198488272E-3</v>
      </c>
      <c r="AB70">
        <f t="shared" si="69"/>
        <v>0.99051678238015117</v>
      </c>
      <c r="AC70" s="18"/>
      <c r="AD70" s="15">
        <f t="shared" si="77"/>
        <v>-0.96912756055679361</v>
      </c>
      <c r="AF70" s="10">
        <v>42534</v>
      </c>
      <c r="AG70">
        <v>316400</v>
      </c>
      <c r="AH70">
        <v>53.675409000000002</v>
      </c>
      <c r="AI70">
        <f t="shared" si="78"/>
        <v>-1.1751733527067043E-2</v>
      </c>
      <c r="AJ70">
        <f t="shared" si="79"/>
        <v>0.98824826647293296</v>
      </c>
      <c r="AK70" s="18"/>
      <c r="AL70" s="15">
        <f t="shared" si="80"/>
        <v>-0.98663058702480966</v>
      </c>
      <c r="AN70" s="10">
        <v>42534</v>
      </c>
      <c r="AO70">
        <v>10385200</v>
      </c>
      <c r="AP70">
        <v>34.894134999999999</v>
      </c>
      <c r="AQ70">
        <f t="shared" si="81"/>
        <v>-1.4420435758136674E-2</v>
      </c>
      <c r="AR70">
        <f t="shared" si="70"/>
        <v>0.98557956424186333</v>
      </c>
      <c r="AS70" s="18"/>
      <c r="AT70" s="15">
        <f t="shared" si="82"/>
        <v>-0.99501727612131163</v>
      </c>
      <c r="AV70" s="10">
        <v>42534</v>
      </c>
      <c r="AW70">
        <v>17217100</v>
      </c>
      <c r="AX70">
        <v>33.146783999999997</v>
      </c>
      <c r="AY70">
        <f t="shared" si="83"/>
        <v>-1.257311503292835E-2</v>
      </c>
      <c r="AZ70">
        <f t="shared" si="84"/>
        <v>0.98742688496707165</v>
      </c>
      <c r="BB70" s="15">
        <f t="shared" si="85"/>
        <v>-0.99013025540725497</v>
      </c>
      <c r="BD70" s="10">
        <v>42534</v>
      </c>
      <c r="BE70">
        <v>715600</v>
      </c>
      <c r="BF70">
        <v>69.441334999999995</v>
      </c>
      <c r="BG70">
        <f t="shared" si="86"/>
        <v>-8.0225065995090938E-3</v>
      </c>
      <c r="BH70">
        <f t="shared" si="87"/>
        <v>0.99197749340049091</v>
      </c>
      <c r="BJ70" s="15">
        <f t="shared" si="88"/>
        <v>-0.94713553587565324</v>
      </c>
      <c r="BL70" s="10">
        <v>42534</v>
      </c>
      <c r="BM70">
        <v>281900</v>
      </c>
      <c r="BN70">
        <v>112.629115</v>
      </c>
      <c r="BO70">
        <f t="shared" si="89"/>
        <v>6.1962855691177765E-4</v>
      </c>
      <c r="BP70">
        <f t="shared" si="90"/>
        <v>1.0006196285569118</v>
      </c>
      <c r="BR70" s="15">
        <f t="shared" si="91"/>
        <v>0.25369398739008586</v>
      </c>
      <c r="BT70" s="10">
        <v>42534</v>
      </c>
      <c r="BU70">
        <v>194500</v>
      </c>
      <c r="BV70">
        <v>49.360000999999997</v>
      </c>
      <c r="BW70">
        <f t="shared" si="92"/>
        <v>0</v>
      </c>
      <c r="BX70">
        <f t="shared" si="93"/>
        <v>1</v>
      </c>
      <c r="BZ70" s="15">
        <f t="shared" si="94"/>
        <v>0</v>
      </c>
      <c r="CB70" s="10">
        <v>42534</v>
      </c>
      <c r="CC70">
        <v>816300</v>
      </c>
      <c r="CD70">
        <v>110.53884499999999</v>
      </c>
      <c r="CE70">
        <f t="shared" si="95"/>
        <v>-3.6473970985231308E-3</v>
      </c>
      <c r="CF70">
        <f t="shared" si="96"/>
        <v>0.99635260290147687</v>
      </c>
      <c r="CH70" s="15">
        <f t="shared" si="97"/>
        <v>-0.73650838959583043</v>
      </c>
      <c r="CJ70" s="10">
        <v>42534</v>
      </c>
      <c r="CK70">
        <v>1188200</v>
      </c>
      <c r="CL70">
        <v>87.660523999999995</v>
      </c>
      <c r="CM70">
        <f t="shared" si="98"/>
        <v>3.3961817723748844E-4</v>
      </c>
      <c r="CN70">
        <f t="shared" si="99"/>
        <v>1.0003396181772375</v>
      </c>
      <c r="CP70" s="15">
        <f t="shared" si="100"/>
        <v>0.1319474877753366</v>
      </c>
      <c r="CR70" s="10">
        <v>42534</v>
      </c>
      <c r="CS70">
        <v>17300</v>
      </c>
      <c r="CT70">
        <v>61.220663000000002</v>
      </c>
      <c r="CU70">
        <f t="shared" si="101"/>
        <v>1.6328795111848482E-3</v>
      </c>
      <c r="CV70">
        <f t="shared" si="102"/>
        <v>1.0016328795111848</v>
      </c>
      <c r="CX70" s="15">
        <f t="shared" si="103"/>
        <v>0.81396480877436783</v>
      </c>
      <c r="CZ70" s="10">
        <v>42534</v>
      </c>
      <c r="DA70">
        <v>233000</v>
      </c>
      <c r="DB70">
        <v>52.800761999999999</v>
      </c>
      <c r="DC70">
        <f t="shared" si="104"/>
        <v>-8.8691602470440944E-3</v>
      </c>
      <c r="DD70">
        <f t="shared" si="105"/>
        <v>0.99113083975295591</v>
      </c>
      <c r="DF70" s="15">
        <f t="shared" si="106"/>
        <v>-0.96129106229489358</v>
      </c>
      <c r="DH70" s="10">
        <v>42534</v>
      </c>
      <c r="DI70">
        <v>236000</v>
      </c>
      <c r="DJ70">
        <v>41.073900000000002</v>
      </c>
      <c r="DK70">
        <f t="shared" si="107"/>
        <v>9.6948592875811812E-4</v>
      </c>
      <c r="DL70">
        <f t="shared" si="108"/>
        <v>1.0009694859287581</v>
      </c>
      <c r="DM70" s="18"/>
      <c r="DN70" s="15">
        <f t="shared" si="109"/>
        <v>0.42431492322685482</v>
      </c>
      <c r="DP70" s="10">
        <v>42534</v>
      </c>
      <c r="DQ70">
        <v>134300</v>
      </c>
      <c r="DR70">
        <v>18.865027000000001</v>
      </c>
      <c r="DS70">
        <f t="shared" si="110"/>
        <v>-4.1688656916315514E-3</v>
      </c>
      <c r="DT70">
        <f t="shared" si="111"/>
        <v>0.99583113430836845</v>
      </c>
      <c r="DV70" s="15">
        <f t="shared" si="112"/>
        <v>-0.78233902084490148</v>
      </c>
      <c r="DX70" s="10">
        <v>42534</v>
      </c>
      <c r="DY70">
        <v>3794200</v>
      </c>
      <c r="DZ70">
        <v>12.39</v>
      </c>
      <c r="EA70">
        <f t="shared" si="113"/>
        <v>7.3170731707317138E-3</v>
      </c>
      <c r="EB70">
        <f t="shared" si="114"/>
        <v>1.0073170731707317</v>
      </c>
      <c r="ED70" s="15">
        <f t="shared" si="115"/>
        <v>13.310709039565394</v>
      </c>
      <c r="EF70" s="10">
        <v>42531</v>
      </c>
      <c r="EG70">
        <v>190100</v>
      </c>
      <c r="EH70">
        <v>100.780959</v>
      </c>
      <c r="EI70">
        <f t="shared" si="116"/>
        <v>1.9788406270593306E-4</v>
      </c>
      <c r="EJ70">
        <f t="shared" si="117"/>
        <v>1.0001978840627059</v>
      </c>
      <c r="EL70" s="15">
        <f t="shared" si="118"/>
        <v>7.4892371977441918E-2</v>
      </c>
    </row>
    <row r="71" spans="1:142">
      <c r="A71" s="10">
        <v>42531</v>
      </c>
      <c r="B71" s="11">
        <v>0.02</v>
      </c>
      <c r="C71">
        <f t="shared" si="65"/>
        <v>2.0000000000000001E-4</v>
      </c>
      <c r="D71" s="12">
        <f t="shared" si="66"/>
        <v>4.1667795178668143E-6</v>
      </c>
      <c r="E71" s="13">
        <f t="shared" si="67"/>
        <v>1.0000041667795179</v>
      </c>
      <c r="H71" s="10">
        <v>42531</v>
      </c>
      <c r="I71">
        <v>134700</v>
      </c>
      <c r="J71">
        <v>82.238139000000004</v>
      </c>
      <c r="K71" s="15">
        <f t="shared" si="68"/>
        <v>3.8834959515321454E-3</v>
      </c>
      <c r="L71">
        <f t="shared" si="71"/>
        <v>1.0038834959515321</v>
      </c>
      <c r="N71" s="15">
        <f t="shared" si="72"/>
        <v>3.1153782360844735</v>
      </c>
      <c r="P71" s="10">
        <v>42531</v>
      </c>
      <c r="Q71">
        <v>433000</v>
      </c>
      <c r="R71">
        <v>49.706217000000002</v>
      </c>
      <c r="S71">
        <f t="shared" si="73"/>
        <v>-9.7144820047979641E-3</v>
      </c>
      <c r="T71">
        <f t="shared" si="74"/>
        <v>0.99028551799520204</v>
      </c>
      <c r="V71" s="15">
        <f t="shared" si="75"/>
        <v>-0.97164979527728534</v>
      </c>
      <c r="X71" s="10">
        <v>42531</v>
      </c>
      <c r="Y71">
        <v>350600</v>
      </c>
      <c r="Z71">
        <v>42.081814000000001</v>
      </c>
      <c r="AA71">
        <f t="shared" si="76"/>
        <v>-1.4946258716255434E-2</v>
      </c>
      <c r="AB71">
        <f t="shared" si="69"/>
        <v>0.98505374128374457</v>
      </c>
      <c r="AC71" s="18"/>
      <c r="AD71" s="15">
        <f t="shared" si="77"/>
        <v>-0.99589916251336152</v>
      </c>
      <c r="AF71" s="10">
        <v>42531</v>
      </c>
      <c r="AG71">
        <v>413000</v>
      </c>
      <c r="AH71">
        <v>54.313688999999997</v>
      </c>
      <c r="AI71">
        <f t="shared" si="78"/>
        <v>-1.4655348545034586E-2</v>
      </c>
      <c r="AJ71">
        <f t="shared" si="79"/>
        <v>0.98534465145496541</v>
      </c>
      <c r="AK71" s="18"/>
      <c r="AL71" s="15">
        <f t="shared" si="80"/>
        <v>-0.99543248806009987</v>
      </c>
      <c r="AN71" s="10">
        <v>42531</v>
      </c>
      <c r="AO71">
        <v>5918400</v>
      </c>
      <c r="AP71">
        <v>35.404685999999998</v>
      </c>
      <c r="AQ71">
        <f t="shared" si="81"/>
        <v>-2.6983267124277677E-2</v>
      </c>
      <c r="AR71">
        <f t="shared" si="70"/>
        <v>0.97301673287572232</v>
      </c>
      <c r="AS71" s="18"/>
      <c r="AT71" s="15">
        <f t="shared" si="82"/>
        <v>-0.9999538775114799</v>
      </c>
      <c r="AV71" s="10">
        <v>42531</v>
      </c>
      <c r="AW71">
        <v>13902700</v>
      </c>
      <c r="AX71">
        <v>33.568849</v>
      </c>
      <c r="AY71">
        <f t="shared" si="83"/>
        <v>-2.5363342603296535E-2</v>
      </c>
      <c r="AZ71">
        <f t="shared" si="84"/>
        <v>0.97463665739670347</v>
      </c>
      <c r="BB71" s="15">
        <f t="shared" si="85"/>
        <v>-0.99991535511102447</v>
      </c>
      <c r="BD71" s="10">
        <v>42531</v>
      </c>
      <c r="BE71">
        <v>753100</v>
      </c>
      <c r="BF71">
        <v>70.002933999999996</v>
      </c>
      <c r="BG71">
        <f t="shared" si="86"/>
        <v>-6.0156817456950007E-3</v>
      </c>
      <c r="BH71">
        <f t="shared" si="87"/>
        <v>0.993984318254305</v>
      </c>
      <c r="BJ71" s="15">
        <f t="shared" si="88"/>
        <v>-0.88945745746022553</v>
      </c>
      <c r="BL71" s="10">
        <v>42531</v>
      </c>
      <c r="BM71">
        <v>263600</v>
      </c>
      <c r="BN71">
        <v>112.55937</v>
      </c>
      <c r="BO71">
        <f t="shared" si="89"/>
        <v>1.6847192514575227E-3</v>
      </c>
      <c r="BP71">
        <f t="shared" si="90"/>
        <v>1.0016847192514575</v>
      </c>
      <c r="BR71" s="15">
        <f t="shared" si="91"/>
        <v>0.84855660659074772</v>
      </c>
      <c r="BT71" s="10">
        <v>42531</v>
      </c>
      <c r="BU71">
        <v>368000</v>
      </c>
      <c r="BV71">
        <v>49.360000999999997</v>
      </c>
      <c r="BW71">
        <f t="shared" si="92"/>
        <v>4.053708958247082E-4</v>
      </c>
      <c r="BX71">
        <f t="shared" si="93"/>
        <v>1.0004053708958247</v>
      </c>
      <c r="BZ71" s="15">
        <f t="shared" si="94"/>
        <v>0.15943219204511294</v>
      </c>
      <c r="CB71" s="10">
        <v>42531</v>
      </c>
      <c r="CC71">
        <v>893100</v>
      </c>
      <c r="CD71">
        <v>110.9435</v>
      </c>
      <c r="CE71">
        <f t="shared" si="95"/>
        <v>-3.8106408110496481E-3</v>
      </c>
      <c r="CF71">
        <f t="shared" si="96"/>
        <v>0.99618935918895035</v>
      </c>
      <c r="CH71" s="15">
        <f t="shared" si="97"/>
        <v>-0.75180504360209865</v>
      </c>
      <c r="CJ71" s="10">
        <v>42531</v>
      </c>
      <c r="CK71">
        <v>695300</v>
      </c>
      <c r="CL71">
        <v>87.630763000000002</v>
      </c>
      <c r="CM71">
        <f t="shared" si="98"/>
        <v>1.587473176936971E-3</v>
      </c>
      <c r="CN71">
        <f t="shared" si="99"/>
        <v>1.001587473176937</v>
      </c>
      <c r="CP71" s="15">
        <f t="shared" si="100"/>
        <v>0.78419669435367823</v>
      </c>
      <c r="CR71" s="10">
        <v>42531</v>
      </c>
      <c r="CS71">
        <v>11700</v>
      </c>
      <c r="CT71">
        <v>61.12086</v>
      </c>
      <c r="CU71">
        <f t="shared" si="101"/>
        <v>1.3080877278364156E-3</v>
      </c>
      <c r="CV71">
        <f t="shared" si="102"/>
        <v>1.0013080877278364</v>
      </c>
      <c r="CX71" s="15">
        <f t="shared" si="103"/>
        <v>0.61145906177630449</v>
      </c>
      <c r="CZ71" s="10">
        <v>42531</v>
      </c>
      <c r="DA71">
        <v>162900</v>
      </c>
      <c r="DB71">
        <v>53.273251000000002</v>
      </c>
      <c r="DC71">
        <f t="shared" si="104"/>
        <v>-2.045251964156003E-2</v>
      </c>
      <c r="DD71">
        <f t="shared" si="105"/>
        <v>0.97954748035843997</v>
      </c>
      <c r="DF71" s="15">
        <f t="shared" si="106"/>
        <v>-0.99946996503071084</v>
      </c>
      <c r="DH71" s="10">
        <v>42531</v>
      </c>
      <c r="DI71">
        <v>320100</v>
      </c>
      <c r="DJ71">
        <v>41.034117999999999</v>
      </c>
      <c r="DK71">
        <f t="shared" si="107"/>
        <v>-4.8239488813627274E-3</v>
      </c>
      <c r="DL71">
        <f t="shared" si="108"/>
        <v>0.99517605111863727</v>
      </c>
      <c r="DM71" s="18"/>
      <c r="DN71" s="15">
        <f t="shared" si="109"/>
        <v>-0.82881354085503722</v>
      </c>
      <c r="DP71" s="10">
        <v>42531</v>
      </c>
      <c r="DQ71">
        <v>176700</v>
      </c>
      <c r="DR71">
        <v>18.944002000000001</v>
      </c>
      <c r="DS71">
        <f t="shared" si="110"/>
        <v>-2.1916421982302148E-2</v>
      </c>
      <c r="DT71">
        <f t="shared" si="111"/>
        <v>0.97808357801769785</v>
      </c>
      <c r="DV71" s="15">
        <f t="shared" si="112"/>
        <v>-0.99969293662349024</v>
      </c>
      <c r="DX71" s="10">
        <v>42531</v>
      </c>
      <c r="DY71">
        <v>4967500</v>
      </c>
      <c r="DZ71">
        <v>12.3</v>
      </c>
      <c r="EA71">
        <f t="shared" si="113"/>
        <v>4.0816326530612734E-3</v>
      </c>
      <c r="EB71">
        <f t="shared" si="114"/>
        <v>1.0040816326530613</v>
      </c>
      <c r="ED71" s="15">
        <f t="shared" si="115"/>
        <v>3.422759252051141</v>
      </c>
      <c r="EF71" s="10">
        <v>42530</v>
      </c>
      <c r="EG71">
        <v>200000</v>
      </c>
      <c r="EH71">
        <v>100.76102</v>
      </c>
      <c r="EI71">
        <f t="shared" si="116"/>
        <v>0</v>
      </c>
      <c r="EJ71">
        <f t="shared" si="117"/>
        <v>1</v>
      </c>
      <c r="EL71" s="15">
        <f t="shared" si="118"/>
        <v>0</v>
      </c>
    </row>
    <row r="72" spans="1:142">
      <c r="A72" s="10">
        <v>42530</v>
      </c>
      <c r="B72" s="11">
        <v>0.02</v>
      </c>
      <c r="C72">
        <f t="shared" si="65"/>
        <v>2.0000000000000001E-4</v>
      </c>
      <c r="D72" s="12">
        <f t="shared" si="66"/>
        <v>4.1667795178668143E-6</v>
      </c>
      <c r="E72" s="13">
        <f t="shared" si="67"/>
        <v>1.0000041667795179</v>
      </c>
      <c r="H72" s="10">
        <v>42530</v>
      </c>
      <c r="I72">
        <v>39600</v>
      </c>
      <c r="J72">
        <v>81.920002999999994</v>
      </c>
      <c r="K72" s="15">
        <f t="shared" si="68"/>
        <v>4.0209739385479448E-3</v>
      </c>
      <c r="L72">
        <f t="shared" si="71"/>
        <v>1.0040209739385479</v>
      </c>
      <c r="N72" s="15">
        <f t="shared" si="72"/>
        <v>3.3262999917947056</v>
      </c>
      <c r="P72" s="10">
        <v>42530</v>
      </c>
      <c r="Q72">
        <v>338100</v>
      </c>
      <c r="R72">
        <v>50.193823999999999</v>
      </c>
      <c r="S72">
        <f t="shared" si="73"/>
        <v>-1.583559985507299E-3</v>
      </c>
      <c r="T72">
        <f t="shared" si="74"/>
        <v>0.9984164400144927</v>
      </c>
      <c r="V72" s="15">
        <f t="shared" si="75"/>
        <v>-0.43923733879601257</v>
      </c>
      <c r="X72" s="10">
        <v>42530</v>
      </c>
      <c r="Y72">
        <v>159100</v>
      </c>
      <c r="Z72">
        <v>42.720323</v>
      </c>
      <c r="AA72">
        <f t="shared" si="76"/>
        <v>-2.329887730966762E-3</v>
      </c>
      <c r="AB72">
        <f t="shared" si="69"/>
        <v>0.99767011226903324</v>
      </c>
      <c r="AC72" s="18"/>
      <c r="AD72" s="15">
        <f t="shared" si="77"/>
        <v>-0.57318356041249818</v>
      </c>
      <c r="AF72" s="10">
        <v>42530</v>
      </c>
      <c r="AG72">
        <v>153600</v>
      </c>
      <c r="AH72">
        <v>55.121513999999998</v>
      </c>
      <c r="AI72">
        <f t="shared" si="78"/>
        <v>-5.7564256006071846E-3</v>
      </c>
      <c r="AJ72">
        <f t="shared" si="79"/>
        <v>0.99424357439939282</v>
      </c>
      <c r="AK72" s="18"/>
      <c r="AL72" s="15">
        <f t="shared" si="80"/>
        <v>-0.87841796416674356</v>
      </c>
      <c r="AN72" s="10">
        <v>42530</v>
      </c>
      <c r="AO72">
        <v>6600600</v>
      </c>
      <c r="AP72">
        <v>36.386513000000001</v>
      </c>
      <c r="AQ72">
        <f t="shared" si="81"/>
        <v>-1.2523241104550387E-2</v>
      </c>
      <c r="AR72">
        <f t="shared" si="70"/>
        <v>0.98747675889544961</v>
      </c>
      <c r="AS72" s="18"/>
      <c r="AT72" s="15">
        <f t="shared" si="82"/>
        <v>-0.98994661604832135</v>
      </c>
      <c r="AV72" s="10">
        <v>42530</v>
      </c>
      <c r="AW72">
        <v>12983200</v>
      </c>
      <c r="AX72">
        <v>34.442424000000003</v>
      </c>
      <c r="AY72">
        <f t="shared" si="83"/>
        <v>-1.1270805665432815E-2</v>
      </c>
      <c r="AZ72">
        <f t="shared" si="84"/>
        <v>0.98872919433456719</v>
      </c>
      <c r="BB72" s="15">
        <f t="shared" si="85"/>
        <v>-0.98403254862234812</v>
      </c>
      <c r="BD72" s="10">
        <v>42530</v>
      </c>
      <c r="BE72">
        <v>742200</v>
      </c>
      <c r="BF72">
        <v>70.426597999999998</v>
      </c>
      <c r="BG72">
        <f t="shared" si="86"/>
        <v>-1.1178574331591751E-3</v>
      </c>
      <c r="BH72">
        <f t="shared" si="87"/>
        <v>0.99888214256684082</v>
      </c>
      <c r="BJ72" s="15">
        <f t="shared" si="88"/>
        <v>-0.33518480962183661</v>
      </c>
      <c r="BL72" s="10">
        <v>42530</v>
      </c>
      <c r="BM72">
        <v>525900</v>
      </c>
      <c r="BN72">
        <v>112.370058</v>
      </c>
      <c r="BO72">
        <f t="shared" si="89"/>
        <v>1.6875623201864087E-3</v>
      </c>
      <c r="BP72">
        <f t="shared" si="90"/>
        <v>1.0016875623201864</v>
      </c>
      <c r="BR72" s="15">
        <f t="shared" si="91"/>
        <v>0.85047265417447626</v>
      </c>
      <c r="BT72" s="10">
        <v>42530</v>
      </c>
      <c r="BU72">
        <v>175900</v>
      </c>
      <c r="BV72">
        <v>49.34</v>
      </c>
      <c r="BW72">
        <f t="shared" si="92"/>
        <v>-2.0259372654884977E-4</v>
      </c>
      <c r="BX72">
        <f t="shared" si="93"/>
        <v>0.99979740627345115</v>
      </c>
      <c r="BZ72" s="15">
        <f t="shared" si="94"/>
        <v>-7.1285773666770025E-2</v>
      </c>
      <c r="CB72" s="10">
        <v>42530</v>
      </c>
      <c r="CC72">
        <v>916300</v>
      </c>
      <c r="CD72">
        <v>111.36788300000001</v>
      </c>
      <c r="CE72">
        <f t="shared" si="95"/>
        <v>-1.2392151268042495E-3</v>
      </c>
      <c r="CF72">
        <f t="shared" si="96"/>
        <v>0.99876078487319575</v>
      </c>
      <c r="CH72" s="15">
        <f t="shared" si="97"/>
        <v>-0.36402371871223727</v>
      </c>
      <c r="CJ72" s="10">
        <v>42530</v>
      </c>
      <c r="CK72">
        <v>866800</v>
      </c>
      <c r="CL72">
        <v>87.491872000000001</v>
      </c>
      <c r="CM72">
        <f t="shared" si="98"/>
        <v>9.0798223682031498E-4</v>
      </c>
      <c r="CN72">
        <f t="shared" si="99"/>
        <v>1.0009079822368203</v>
      </c>
      <c r="CP72" s="15">
        <f t="shared" si="100"/>
        <v>0.39272623813508312</v>
      </c>
      <c r="CR72" s="10">
        <v>42530</v>
      </c>
      <c r="CS72">
        <v>66200</v>
      </c>
      <c r="CT72">
        <v>61.041013</v>
      </c>
      <c r="CU72">
        <f t="shared" si="101"/>
        <v>6.5446371532051906E-4</v>
      </c>
      <c r="CV72">
        <f t="shared" si="102"/>
        <v>1.0006544637153205</v>
      </c>
      <c r="CX72" s="15">
        <f t="shared" si="103"/>
        <v>0.26972598998981012</v>
      </c>
      <c r="CZ72" s="10">
        <v>42530</v>
      </c>
      <c r="DA72">
        <v>185800</v>
      </c>
      <c r="DB72">
        <v>54.385573000000001</v>
      </c>
      <c r="DC72">
        <f t="shared" si="104"/>
        <v>-4.6838023470913148E-3</v>
      </c>
      <c r="DD72">
        <f t="shared" si="105"/>
        <v>0.99531619765290869</v>
      </c>
      <c r="DF72" s="15">
        <f t="shared" si="106"/>
        <v>-0.81978489039280156</v>
      </c>
      <c r="DH72" s="10">
        <v>42530</v>
      </c>
      <c r="DI72">
        <v>307100</v>
      </c>
      <c r="DJ72">
        <v>41.233024</v>
      </c>
      <c r="DK72">
        <f t="shared" si="107"/>
        <v>2.1755068283419998E-3</v>
      </c>
      <c r="DL72">
        <f t="shared" si="108"/>
        <v>1.002175506828342</v>
      </c>
      <c r="DM72" s="18"/>
      <c r="DN72" s="15">
        <f t="shared" si="109"/>
        <v>1.2104530655475085</v>
      </c>
      <c r="DP72" s="10">
        <v>42530</v>
      </c>
      <c r="DQ72">
        <v>98900</v>
      </c>
      <c r="DR72">
        <v>19.368490000000001</v>
      </c>
      <c r="DS72">
        <f t="shared" si="110"/>
        <v>-5.5751689242091729E-3</v>
      </c>
      <c r="DT72">
        <f t="shared" si="111"/>
        <v>0.99442483107579083</v>
      </c>
      <c r="DV72" s="15">
        <f t="shared" si="112"/>
        <v>-0.87005323174459559</v>
      </c>
      <c r="DX72" s="10">
        <v>42530</v>
      </c>
      <c r="DY72">
        <v>3608300</v>
      </c>
      <c r="DZ72">
        <v>12.25</v>
      </c>
      <c r="EA72">
        <f t="shared" si="113"/>
        <v>5.7471264367816577E-3</v>
      </c>
      <c r="EB72">
        <f t="shared" si="114"/>
        <v>1.0057471264367817</v>
      </c>
      <c r="ED72" s="15">
        <f t="shared" si="115"/>
        <v>7.0986409915386108</v>
      </c>
      <c r="EF72" s="10">
        <v>42529</v>
      </c>
      <c r="EG72">
        <v>377100</v>
      </c>
      <c r="EH72">
        <v>100.76102</v>
      </c>
      <c r="EI72">
        <f t="shared" si="116"/>
        <v>0</v>
      </c>
      <c r="EJ72">
        <f t="shared" si="117"/>
        <v>1</v>
      </c>
      <c r="EL72" s="15">
        <f t="shared" si="118"/>
        <v>0</v>
      </c>
    </row>
    <row r="73" spans="1:142">
      <c r="A73" s="10">
        <v>42529</v>
      </c>
      <c r="B73" s="11">
        <v>0.02</v>
      </c>
      <c r="C73">
        <f t="shared" si="65"/>
        <v>2.0000000000000001E-4</v>
      </c>
      <c r="D73" s="12">
        <f t="shared" si="66"/>
        <v>4.1667795178668143E-6</v>
      </c>
      <c r="E73" s="13">
        <f t="shared" si="67"/>
        <v>1.0000041667795179</v>
      </c>
      <c r="H73" s="10">
        <v>42529</v>
      </c>
      <c r="I73">
        <v>86400</v>
      </c>
      <c r="J73">
        <v>81.591924000000006</v>
      </c>
      <c r="K73" s="15">
        <f t="shared" si="68"/>
        <v>5.6365592170759538E-3</v>
      </c>
      <c r="L73">
        <f t="shared" si="71"/>
        <v>1.005636559217076</v>
      </c>
      <c r="N73" s="15">
        <f t="shared" si="72"/>
        <v>6.7800879238898322</v>
      </c>
      <c r="P73" s="10">
        <v>42529</v>
      </c>
      <c r="Q73">
        <v>329500</v>
      </c>
      <c r="R73">
        <v>50.273434999999999</v>
      </c>
      <c r="S73">
        <f t="shared" si="73"/>
        <v>3.1771224356778038E-3</v>
      </c>
      <c r="T73">
        <f t="shared" si="74"/>
        <v>1.0031771224356778</v>
      </c>
      <c r="V73" s="15">
        <f t="shared" si="75"/>
        <v>2.1829594450258365</v>
      </c>
      <c r="X73" s="10">
        <v>42529</v>
      </c>
      <c r="Y73">
        <v>117500</v>
      </c>
      <c r="Z73">
        <v>42.820089000000003</v>
      </c>
      <c r="AA73">
        <f t="shared" si="76"/>
        <v>4.2114175364498241E-3</v>
      </c>
      <c r="AB73">
        <f t="shared" si="69"/>
        <v>1.0042114175364498</v>
      </c>
      <c r="AC73" s="18"/>
      <c r="AD73" s="15">
        <f t="shared" si="77"/>
        <v>3.636406630254827</v>
      </c>
      <c r="AF73" s="10">
        <v>42529</v>
      </c>
      <c r="AG73">
        <v>392400</v>
      </c>
      <c r="AH73">
        <v>55.440654000000002</v>
      </c>
      <c r="AI73">
        <f t="shared" si="78"/>
        <v>5.971798392347516E-3</v>
      </c>
      <c r="AJ73">
        <f t="shared" si="79"/>
        <v>1.0059717983923475</v>
      </c>
      <c r="AK73" s="18"/>
      <c r="AL73" s="15">
        <f t="shared" si="80"/>
        <v>7.7865647795570627</v>
      </c>
      <c r="AN73" s="10">
        <v>42529</v>
      </c>
      <c r="AO73">
        <v>4654100</v>
      </c>
      <c r="AP73">
        <v>36.847968999999999</v>
      </c>
      <c r="AQ73">
        <f t="shared" si="81"/>
        <v>3.2076644607315075E-3</v>
      </c>
      <c r="AR73">
        <f t="shared" si="70"/>
        <v>1.0032076644607315</v>
      </c>
      <c r="AS73" s="18"/>
      <c r="AT73" s="15">
        <f t="shared" si="82"/>
        <v>2.2185269025843031</v>
      </c>
      <c r="AV73" s="10">
        <v>42529</v>
      </c>
      <c r="AW73">
        <v>13666600</v>
      </c>
      <c r="AX73">
        <v>34.835042999999999</v>
      </c>
      <c r="AY73">
        <f t="shared" si="83"/>
        <v>8.2386614751774889E-3</v>
      </c>
      <c r="AZ73">
        <f t="shared" si="84"/>
        <v>1.0082386614751775</v>
      </c>
      <c r="BB73" s="15">
        <f t="shared" si="85"/>
        <v>18.981198784716192</v>
      </c>
      <c r="BD73" s="10">
        <v>42529</v>
      </c>
      <c r="BE73">
        <v>571100</v>
      </c>
      <c r="BF73">
        <v>70.505413000000004</v>
      </c>
      <c r="BG73">
        <f t="shared" si="86"/>
        <v>2.3812617717442475E-3</v>
      </c>
      <c r="BH73">
        <f t="shared" si="87"/>
        <v>1.0023812617717442</v>
      </c>
      <c r="BJ73" s="15">
        <f t="shared" si="88"/>
        <v>1.3824451570343173</v>
      </c>
      <c r="BL73" s="10">
        <v>42529</v>
      </c>
      <c r="BM73">
        <v>271000</v>
      </c>
      <c r="BN73">
        <v>112.180746</v>
      </c>
      <c r="BO73">
        <f t="shared" si="89"/>
        <v>1.0669082061391943E-3</v>
      </c>
      <c r="BP73">
        <f t="shared" si="90"/>
        <v>1.0010669082061392</v>
      </c>
      <c r="BR73" s="15">
        <f t="shared" si="91"/>
        <v>0.47582020198771713</v>
      </c>
      <c r="BT73" s="10">
        <v>42529</v>
      </c>
      <c r="BU73">
        <v>254300</v>
      </c>
      <c r="BV73">
        <v>49.349997999999999</v>
      </c>
      <c r="BW73">
        <f t="shared" si="92"/>
        <v>8.1113362784157594E-4</v>
      </c>
      <c r="BX73">
        <f t="shared" si="93"/>
        <v>1.0008111336278416</v>
      </c>
      <c r="BZ73" s="15">
        <f t="shared" si="94"/>
        <v>0.34439455323199053</v>
      </c>
      <c r="CB73" s="10">
        <v>42529</v>
      </c>
      <c r="CC73">
        <v>810000</v>
      </c>
      <c r="CD73">
        <v>111.506063</v>
      </c>
      <c r="CE73">
        <f t="shared" si="95"/>
        <v>5.2496058170838911E-3</v>
      </c>
      <c r="CF73">
        <f t="shared" si="96"/>
        <v>1.0052496058170839</v>
      </c>
      <c r="CH73" s="15">
        <f t="shared" si="97"/>
        <v>5.7604824434365085</v>
      </c>
      <c r="CJ73" s="10">
        <v>42529</v>
      </c>
      <c r="CK73">
        <v>881900</v>
      </c>
      <c r="CL73">
        <v>87.412503000000001</v>
      </c>
      <c r="CM73">
        <f t="shared" si="98"/>
        <v>1.136218703735592E-3</v>
      </c>
      <c r="CN73">
        <f t="shared" si="99"/>
        <v>1.0011362187037356</v>
      </c>
      <c r="CP73" s="15">
        <f t="shared" si="100"/>
        <v>0.51359013083164351</v>
      </c>
      <c r="CR73" s="10">
        <v>42529</v>
      </c>
      <c r="CS73">
        <v>71700</v>
      </c>
      <c r="CT73">
        <v>61.001089999999998</v>
      </c>
      <c r="CU73">
        <f t="shared" si="101"/>
        <v>3.2733077145863376E-4</v>
      </c>
      <c r="CV73">
        <f t="shared" si="102"/>
        <v>1.0003273307714586</v>
      </c>
      <c r="CX73" s="15">
        <f t="shared" si="103"/>
        <v>0.12688386497037674</v>
      </c>
      <c r="CZ73" s="10">
        <v>42529</v>
      </c>
      <c r="DA73">
        <v>161100</v>
      </c>
      <c r="DB73">
        <v>54.641503</v>
      </c>
      <c r="DC73">
        <f t="shared" si="104"/>
        <v>4.7058435883353678E-3</v>
      </c>
      <c r="DD73">
        <f t="shared" si="105"/>
        <v>1.0047058435883354</v>
      </c>
      <c r="DF73" s="15">
        <f t="shared" si="106"/>
        <v>4.5489242948586233</v>
      </c>
      <c r="DH73" s="10">
        <v>42529</v>
      </c>
      <c r="DI73">
        <v>408200</v>
      </c>
      <c r="DJ73">
        <v>41.143515999999998</v>
      </c>
      <c r="DK73">
        <f t="shared" si="107"/>
        <v>6.8142826204788953E-3</v>
      </c>
      <c r="DL73">
        <f t="shared" si="108"/>
        <v>1.0068142826204789</v>
      </c>
      <c r="DM73" s="18"/>
      <c r="DN73" s="15">
        <f t="shared" si="109"/>
        <v>10.926671224359922</v>
      </c>
      <c r="DP73" s="10">
        <v>42529</v>
      </c>
      <c r="DQ73">
        <v>182000</v>
      </c>
      <c r="DR73">
        <v>19.477077999999999</v>
      </c>
      <c r="DS73">
        <f t="shared" si="110"/>
        <v>-1.0127290995051164E-3</v>
      </c>
      <c r="DT73">
        <f t="shared" si="111"/>
        <v>0.99898727090049488</v>
      </c>
      <c r="DV73" s="15">
        <f t="shared" si="112"/>
        <v>-0.30915059965750524</v>
      </c>
      <c r="DX73" s="10">
        <v>42529</v>
      </c>
      <c r="DY73">
        <v>2643300</v>
      </c>
      <c r="DZ73">
        <v>12.18</v>
      </c>
      <c r="EA73">
        <f t="shared" si="113"/>
        <v>1.5846538782318564E-2</v>
      </c>
      <c r="EB73">
        <f t="shared" si="114"/>
        <v>1.0158465387823186</v>
      </c>
      <c r="ED73" s="15">
        <f t="shared" si="115"/>
        <v>309.64072939175895</v>
      </c>
      <c r="EF73" s="10">
        <v>42528</v>
      </c>
      <c r="EG73">
        <v>208500</v>
      </c>
      <c r="EH73">
        <v>100.76102</v>
      </c>
      <c r="EI73">
        <f t="shared" si="116"/>
        <v>1.9785372975134052E-4</v>
      </c>
      <c r="EJ73">
        <f t="shared" si="117"/>
        <v>1.0001978537297513</v>
      </c>
      <c r="EL73" s="15">
        <f t="shared" si="118"/>
        <v>7.4880473696152139E-2</v>
      </c>
    </row>
    <row r="74" spans="1:142">
      <c r="A74" s="10">
        <v>42528</v>
      </c>
      <c r="B74" s="11">
        <v>0.01</v>
      </c>
      <c r="C74">
        <f t="shared" si="65"/>
        <v>1E-4</v>
      </c>
      <c r="D74" s="12">
        <f t="shared" si="66"/>
        <v>2.0833615455018162E-6</v>
      </c>
      <c r="E74" s="13">
        <f t="shared" si="67"/>
        <v>1.0000020833615455</v>
      </c>
      <c r="H74" s="10">
        <v>42528</v>
      </c>
      <c r="I74">
        <v>41600</v>
      </c>
      <c r="J74">
        <v>81.134603999999996</v>
      </c>
      <c r="K74" s="15">
        <f t="shared" si="68"/>
        <v>-1.7125324588045387E-3</v>
      </c>
      <c r="L74">
        <f t="shared" si="71"/>
        <v>0.99828746754119546</v>
      </c>
      <c r="N74" s="15">
        <f t="shared" si="72"/>
        <v>-0.465065082687941</v>
      </c>
      <c r="P74" s="10">
        <v>42528</v>
      </c>
      <c r="Q74">
        <v>428800</v>
      </c>
      <c r="R74">
        <v>50.114215999999999</v>
      </c>
      <c r="S74">
        <f t="shared" si="73"/>
        <v>1.5911187866877174E-3</v>
      </c>
      <c r="T74">
        <f t="shared" si="74"/>
        <v>1.0015911187866877</v>
      </c>
      <c r="V74" s="15">
        <f t="shared" si="75"/>
        <v>0.78656863936911692</v>
      </c>
      <c r="X74" s="10">
        <v>42528</v>
      </c>
      <c r="Y74">
        <v>146700</v>
      </c>
      <c r="Z74">
        <v>42.640512000000001</v>
      </c>
      <c r="AA74">
        <f t="shared" si="76"/>
        <v>3.2864766841989024E-3</v>
      </c>
      <c r="AB74">
        <f t="shared" si="69"/>
        <v>1.0032864766841989</v>
      </c>
      <c r="AC74" s="18"/>
      <c r="AD74" s="15">
        <f t="shared" si="77"/>
        <v>2.3121486851523865</v>
      </c>
      <c r="AF74" s="10">
        <v>42528</v>
      </c>
      <c r="AG74">
        <v>253500</v>
      </c>
      <c r="AH74">
        <v>55.111539</v>
      </c>
      <c r="AI74">
        <f t="shared" si="78"/>
        <v>4.362009561638347E-3</v>
      </c>
      <c r="AJ74">
        <f t="shared" si="79"/>
        <v>1.0043620095616383</v>
      </c>
      <c r="AK74" s="18"/>
      <c r="AL74" s="15">
        <f t="shared" si="80"/>
        <v>3.8972366851380613</v>
      </c>
      <c r="AN74" s="10">
        <v>42528</v>
      </c>
      <c r="AO74">
        <v>4908800</v>
      </c>
      <c r="AP74">
        <v>36.730150999999999</v>
      </c>
      <c r="AQ74">
        <f t="shared" si="81"/>
        <v>7.541028188511989E-3</v>
      </c>
      <c r="AR74">
        <f t="shared" si="70"/>
        <v>1.007541028188512</v>
      </c>
      <c r="AS74" s="18"/>
      <c r="AT74" s="15">
        <f t="shared" si="82"/>
        <v>14.520301230004026</v>
      </c>
      <c r="AV74" s="10">
        <v>42528</v>
      </c>
      <c r="AW74">
        <v>12981800</v>
      </c>
      <c r="AX74">
        <v>34.550393999999997</v>
      </c>
      <c r="AY74">
        <f t="shared" si="83"/>
        <v>9.753287206302641E-3</v>
      </c>
      <c r="AZ74">
        <f t="shared" si="84"/>
        <v>1.0097532872063026</v>
      </c>
      <c r="BB74" s="15">
        <f t="shared" si="85"/>
        <v>33.560150075334775</v>
      </c>
      <c r="BD74" s="10">
        <v>42528</v>
      </c>
      <c r="BE74">
        <v>770300</v>
      </c>
      <c r="BF74">
        <v>70.337919999999997</v>
      </c>
      <c r="BG74">
        <f t="shared" si="86"/>
        <v>2.9502495728850331E-3</v>
      </c>
      <c r="BH74">
        <f t="shared" si="87"/>
        <v>1.002950249572885</v>
      </c>
      <c r="BJ74" s="15">
        <f t="shared" si="88"/>
        <v>1.9307423024321979</v>
      </c>
      <c r="BL74" s="10">
        <v>42528</v>
      </c>
      <c r="BM74">
        <v>287600</v>
      </c>
      <c r="BN74">
        <v>112.061187</v>
      </c>
      <c r="BO74">
        <f t="shared" si="89"/>
        <v>6.2277080064743195E-4</v>
      </c>
      <c r="BP74">
        <f t="shared" si="90"/>
        <v>1.0006227708006474</v>
      </c>
      <c r="BR74" s="15">
        <f t="shared" si="91"/>
        <v>0.25513180399950341</v>
      </c>
      <c r="BT74" s="10">
        <v>42528</v>
      </c>
      <c r="BU74">
        <v>150100</v>
      </c>
      <c r="BV74">
        <v>49.310001</v>
      </c>
      <c r="BW74">
        <f t="shared" si="92"/>
        <v>1.421588081982561E-3</v>
      </c>
      <c r="BX74">
        <f t="shared" si="93"/>
        <v>1.0014215880819826</v>
      </c>
      <c r="BZ74" s="15">
        <f t="shared" si="94"/>
        <v>0.67952528078816199</v>
      </c>
      <c r="CB74" s="10">
        <v>42528</v>
      </c>
      <c r="CC74">
        <v>1512700</v>
      </c>
      <c r="CD74">
        <v>110.92375699999999</v>
      </c>
      <c r="CE74">
        <f t="shared" si="95"/>
        <v>1.6041467246559193E-3</v>
      </c>
      <c r="CF74">
        <f t="shared" si="96"/>
        <v>1.0016041467246559</v>
      </c>
      <c r="CH74" s="15">
        <f t="shared" si="97"/>
        <v>0.79507074119826071</v>
      </c>
      <c r="CJ74" s="10">
        <v>42528</v>
      </c>
      <c r="CK74">
        <v>694800</v>
      </c>
      <c r="CL74">
        <v>87.313295999999994</v>
      </c>
      <c r="CM74">
        <f t="shared" si="98"/>
        <v>1.9354031153449025E-3</v>
      </c>
      <c r="CN74">
        <f t="shared" si="99"/>
        <v>1.0019354031153449</v>
      </c>
      <c r="CP74" s="15">
        <f t="shared" si="100"/>
        <v>1.0253436949446941</v>
      </c>
      <c r="CR74" s="10">
        <v>42528</v>
      </c>
      <c r="CS74">
        <v>16300</v>
      </c>
      <c r="CT74">
        <v>60.981129000000003</v>
      </c>
      <c r="CU74">
        <f t="shared" si="101"/>
        <v>1.6393204320044319E-3</v>
      </c>
      <c r="CV74">
        <f t="shared" si="102"/>
        <v>1.0016393204320044</v>
      </c>
      <c r="CX74" s="15">
        <f t="shared" si="103"/>
        <v>0.81822735869932717</v>
      </c>
      <c r="CZ74" s="10">
        <v>42528</v>
      </c>
      <c r="DA74">
        <v>148500</v>
      </c>
      <c r="DB74">
        <v>54.385573000000001</v>
      </c>
      <c r="DC74">
        <f t="shared" si="104"/>
        <v>4.1802891669022735E-3</v>
      </c>
      <c r="DD74">
        <f t="shared" si="105"/>
        <v>1.0041802891669023</v>
      </c>
      <c r="DF74" s="15">
        <f t="shared" si="106"/>
        <v>3.5842442065542031</v>
      </c>
      <c r="DH74" s="10">
        <v>42528</v>
      </c>
      <c r="DI74">
        <v>384300</v>
      </c>
      <c r="DJ74">
        <v>40.865049999999997</v>
      </c>
      <c r="DK74">
        <f t="shared" si="107"/>
        <v>4.39991264816042E-3</v>
      </c>
      <c r="DL74">
        <f t="shared" si="108"/>
        <v>1.0043999126481604</v>
      </c>
      <c r="DM74" s="18"/>
      <c r="DN74" s="15">
        <f t="shared" si="109"/>
        <v>3.9651593230730029</v>
      </c>
      <c r="DP74" s="10">
        <v>42528</v>
      </c>
      <c r="DQ74">
        <v>144900</v>
      </c>
      <c r="DR74">
        <v>19.496822999999999</v>
      </c>
      <c r="DS74">
        <f t="shared" si="110"/>
        <v>2.0671815146002581E-2</v>
      </c>
      <c r="DT74">
        <f t="shared" si="111"/>
        <v>1.0206718151460026</v>
      </c>
      <c r="DV74" s="15">
        <f t="shared" si="112"/>
        <v>1750.5988302099258</v>
      </c>
      <c r="DX74" s="10">
        <v>42528</v>
      </c>
      <c r="DY74">
        <v>3618300</v>
      </c>
      <c r="DZ74">
        <v>11.99</v>
      </c>
      <c r="EA74">
        <f t="shared" si="113"/>
        <v>-8.3333333333335258E-4</v>
      </c>
      <c r="EB74">
        <f t="shared" si="114"/>
        <v>0.99916666666666665</v>
      </c>
      <c r="ED74" s="15">
        <f t="shared" si="115"/>
        <v>-0.26235564419016388</v>
      </c>
      <c r="EF74" s="10">
        <v>42527</v>
      </c>
      <c r="EG74">
        <v>322500</v>
      </c>
      <c r="EH74">
        <v>100.741088</v>
      </c>
      <c r="EI74">
        <f t="shared" si="116"/>
        <v>-4.944889484497228E-4</v>
      </c>
      <c r="EJ74">
        <f t="shared" si="117"/>
        <v>0.99950551105155028</v>
      </c>
      <c r="EL74" s="15">
        <f t="shared" si="118"/>
        <v>-0.16517495720834996</v>
      </c>
    </row>
    <row r="75" spans="1:142">
      <c r="A75" s="10">
        <v>42527</v>
      </c>
      <c r="B75" s="11">
        <v>0.02</v>
      </c>
      <c r="C75">
        <f t="shared" si="65"/>
        <v>2.0000000000000001E-4</v>
      </c>
      <c r="D75" s="12">
        <f t="shared" si="66"/>
        <v>4.1667795178668143E-6</v>
      </c>
      <c r="E75" s="13">
        <f t="shared" si="67"/>
        <v>1.0000041667795179</v>
      </c>
      <c r="H75" s="10">
        <v>42527</v>
      </c>
      <c r="I75">
        <v>67700</v>
      </c>
      <c r="J75">
        <v>81.273787999999996</v>
      </c>
      <c r="K75" s="15">
        <f t="shared" si="68"/>
        <v>-9.7766134300802943E-4</v>
      </c>
      <c r="L75">
        <f t="shared" si="71"/>
        <v>0.99902233865699197</v>
      </c>
      <c r="N75" s="15">
        <f t="shared" si="72"/>
        <v>-0.3002421563527552</v>
      </c>
      <c r="P75" s="10">
        <v>42527</v>
      </c>
      <c r="Q75">
        <v>571000</v>
      </c>
      <c r="R75">
        <v>50.034604999999999</v>
      </c>
      <c r="S75">
        <f t="shared" si="73"/>
        <v>4.7961295031879736E-3</v>
      </c>
      <c r="T75">
        <f t="shared" si="74"/>
        <v>1.004796129503188</v>
      </c>
      <c r="V75" s="15">
        <f t="shared" si="75"/>
        <v>4.7339383845848939</v>
      </c>
      <c r="X75" s="10">
        <v>42527</v>
      </c>
      <c r="Y75">
        <v>118400</v>
      </c>
      <c r="Z75">
        <v>42.500833999999998</v>
      </c>
      <c r="AA75">
        <f t="shared" si="76"/>
        <v>7.3302815695972523E-3</v>
      </c>
      <c r="AB75">
        <f t="shared" si="69"/>
        <v>1.0073302815695973</v>
      </c>
      <c r="AC75" s="18"/>
      <c r="AD75" s="15">
        <f t="shared" si="77"/>
        <v>13.379364460407507</v>
      </c>
      <c r="AF75" s="10">
        <v>42527</v>
      </c>
      <c r="AG75">
        <v>323500</v>
      </c>
      <c r="AH75">
        <v>54.872185999999999</v>
      </c>
      <c r="AI75">
        <f t="shared" si="78"/>
        <v>1.0097293879146374E-2</v>
      </c>
      <c r="AJ75">
        <f t="shared" si="79"/>
        <v>1.0100972938791464</v>
      </c>
      <c r="AK75" s="18"/>
      <c r="AL75" s="15">
        <f t="shared" si="80"/>
        <v>38.135489974462338</v>
      </c>
      <c r="AN75" s="10">
        <v>42527</v>
      </c>
      <c r="AO75">
        <v>9932900</v>
      </c>
      <c r="AP75">
        <v>36.455241000000001</v>
      </c>
      <c r="AQ75">
        <f t="shared" si="81"/>
        <v>6.7787479759615632E-3</v>
      </c>
      <c r="AR75">
        <f t="shared" si="70"/>
        <v>1.0067787479759616</v>
      </c>
      <c r="AS75" s="18"/>
      <c r="AT75" s="15">
        <f t="shared" si="82"/>
        <v>10.774010271751511</v>
      </c>
      <c r="AV75" s="10">
        <v>42527</v>
      </c>
      <c r="AW75">
        <v>14301300</v>
      </c>
      <c r="AX75">
        <v>34.216669000000003</v>
      </c>
      <c r="AY75">
        <f t="shared" si="83"/>
        <v>8.3888020813380759E-3</v>
      </c>
      <c r="AZ75">
        <f t="shared" si="84"/>
        <v>1.0083888020813381</v>
      </c>
      <c r="BB75" s="15">
        <f t="shared" si="85"/>
        <v>20.097219299693265</v>
      </c>
      <c r="BD75" s="10">
        <v>42527</v>
      </c>
      <c r="BE75">
        <v>1121600</v>
      </c>
      <c r="BF75">
        <v>70.131016000000002</v>
      </c>
      <c r="BG75">
        <f t="shared" si="86"/>
        <v>4.9413941944804751E-3</v>
      </c>
      <c r="BH75">
        <f t="shared" si="87"/>
        <v>1.0049413941944805</v>
      </c>
      <c r="BJ75" s="15">
        <f t="shared" si="88"/>
        <v>5.0446122335525336</v>
      </c>
      <c r="BL75" s="10">
        <v>42527</v>
      </c>
      <c r="BM75">
        <v>330700</v>
      </c>
      <c r="BN75">
        <v>111.99144200000001</v>
      </c>
      <c r="BO75">
        <f t="shared" si="89"/>
        <v>0</v>
      </c>
      <c r="BP75">
        <f t="shared" si="90"/>
        <v>1</v>
      </c>
      <c r="BR75" s="15">
        <f t="shared" si="91"/>
        <v>0</v>
      </c>
      <c r="BT75" s="10">
        <v>42527</v>
      </c>
      <c r="BU75">
        <v>154000</v>
      </c>
      <c r="BV75">
        <v>49.240001999999997</v>
      </c>
      <c r="BW75">
        <f t="shared" si="92"/>
        <v>8.1302843875952213E-4</v>
      </c>
      <c r="BX75">
        <f t="shared" si="93"/>
        <v>1.0008130284387595</v>
      </c>
      <c r="BZ75" s="15">
        <f t="shared" si="94"/>
        <v>0.34532391117506989</v>
      </c>
      <c r="CB75" s="10">
        <v>42527</v>
      </c>
      <c r="CC75">
        <v>903800</v>
      </c>
      <c r="CD75">
        <v>110.746104</v>
      </c>
      <c r="CE75">
        <f t="shared" si="95"/>
        <v>1.8749879284518656E-3</v>
      </c>
      <c r="CF75">
        <f t="shared" si="96"/>
        <v>1.0018749879284519</v>
      </c>
      <c r="CH75" s="15">
        <f t="shared" si="97"/>
        <v>0.98125365105239015</v>
      </c>
      <c r="CJ75" s="10">
        <v>42527</v>
      </c>
      <c r="CK75">
        <v>1047800</v>
      </c>
      <c r="CL75">
        <v>87.144636000000006</v>
      </c>
      <c r="CM75">
        <f t="shared" si="98"/>
        <v>-1.9316645657264653E-3</v>
      </c>
      <c r="CN75">
        <f t="shared" si="99"/>
        <v>0.99806833543427353</v>
      </c>
      <c r="CP75" s="15">
        <f t="shared" si="100"/>
        <v>-0.5062566405415182</v>
      </c>
      <c r="CR75" s="10">
        <v>42527</v>
      </c>
      <c r="CS75">
        <v>22700</v>
      </c>
      <c r="CT75">
        <v>60.881324999999997</v>
      </c>
      <c r="CU75">
        <f t="shared" si="101"/>
        <v>-1.8000327949428963E-3</v>
      </c>
      <c r="CV75">
        <f t="shared" si="102"/>
        <v>0.9981999672050571</v>
      </c>
      <c r="CX75" s="15">
        <f t="shared" si="103"/>
        <v>-0.48190880612131382</v>
      </c>
      <c r="CZ75" s="10">
        <v>42527</v>
      </c>
      <c r="DA75">
        <v>130800</v>
      </c>
      <c r="DB75">
        <v>54.159171999999998</v>
      </c>
      <c r="DC75">
        <f t="shared" si="104"/>
        <v>7.1389315468666226E-3</v>
      </c>
      <c r="DD75">
        <f t="shared" si="105"/>
        <v>1.0071389315468666</v>
      </c>
      <c r="DF75" s="15">
        <f t="shared" si="106"/>
        <v>12.416067453256074</v>
      </c>
      <c r="DH75" s="10">
        <v>42527</v>
      </c>
      <c r="DI75">
        <v>443600</v>
      </c>
      <c r="DJ75">
        <v>40.686034999999997</v>
      </c>
      <c r="DK75">
        <f t="shared" si="107"/>
        <v>-8.2424328640963163E-3</v>
      </c>
      <c r="DL75">
        <f t="shared" si="108"/>
        <v>0.99175756713590368</v>
      </c>
      <c r="DM75" s="18"/>
      <c r="DN75" s="15">
        <f t="shared" si="109"/>
        <v>-0.95124537330311099</v>
      </c>
      <c r="DP75" s="10">
        <v>42527</v>
      </c>
      <c r="DQ75">
        <v>104300</v>
      </c>
      <c r="DR75">
        <v>19.101951</v>
      </c>
      <c r="DS75">
        <f t="shared" si="110"/>
        <v>2.3268188341398099E-2</v>
      </c>
      <c r="DT75">
        <f t="shared" si="111"/>
        <v>1.0232681883413981</v>
      </c>
      <c r="DV75" s="15">
        <f t="shared" si="112"/>
        <v>4426.4900650699055</v>
      </c>
      <c r="DX75" s="10">
        <v>42527</v>
      </c>
      <c r="DY75">
        <v>3999400</v>
      </c>
      <c r="DZ75">
        <v>12</v>
      </c>
      <c r="EA75">
        <f t="shared" si="113"/>
        <v>1.6694490818029983E-3</v>
      </c>
      <c r="EB75">
        <f t="shared" si="114"/>
        <v>1.001669449081803</v>
      </c>
      <c r="ED75" s="15">
        <f t="shared" si="115"/>
        <v>0.83829928351855298</v>
      </c>
      <c r="EF75" s="10">
        <v>42524</v>
      </c>
      <c r="EG75">
        <v>305700</v>
      </c>
      <c r="EH75">
        <v>100.79092799999999</v>
      </c>
      <c r="EI75">
        <f t="shared" si="116"/>
        <v>8.9086311638109095E-4</v>
      </c>
      <c r="EJ75">
        <f t="shared" si="117"/>
        <v>1.0008908631163811</v>
      </c>
      <c r="EL75" s="15">
        <f t="shared" si="118"/>
        <v>0.38405872087503279</v>
      </c>
    </row>
    <row r="76" spans="1:142">
      <c r="A76" s="10">
        <v>42524</v>
      </c>
      <c r="B76" s="11">
        <v>0.02</v>
      </c>
      <c r="C76">
        <f t="shared" si="65"/>
        <v>2.0000000000000001E-4</v>
      </c>
      <c r="D76" s="12">
        <f t="shared" si="66"/>
        <v>4.1667795178668143E-6</v>
      </c>
      <c r="E76" s="13">
        <f t="shared" si="67"/>
        <v>1.0000041667795179</v>
      </c>
      <c r="H76" s="10">
        <v>42524</v>
      </c>
      <c r="I76">
        <v>73900</v>
      </c>
      <c r="J76">
        <v>81.353324000000001</v>
      </c>
      <c r="K76" s="15">
        <f t="shared" si="68"/>
        <v>1.2371646693271954E-2</v>
      </c>
      <c r="L76">
        <f t="shared" si="71"/>
        <v>1.012371646693272</v>
      </c>
      <c r="N76" s="15">
        <f t="shared" si="72"/>
        <v>87.938604234757463</v>
      </c>
      <c r="P76" s="10">
        <v>42524</v>
      </c>
      <c r="Q76">
        <v>361500</v>
      </c>
      <c r="R76">
        <v>49.795777999999999</v>
      </c>
      <c r="S76">
        <f t="shared" si="73"/>
        <v>-2.3923377876619023E-3</v>
      </c>
      <c r="T76">
        <f t="shared" si="74"/>
        <v>0.9976076622123381</v>
      </c>
      <c r="V76" s="15">
        <f t="shared" si="75"/>
        <v>-0.58282499124806197</v>
      </c>
      <c r="X76" s="10">
        <v>42524</v>
      </c>
      <c r="Y76">
        <v>808200</v>
      </c>
      <c r="Z76">
        <v>42.191558000000001</v>
      </c>
      <c r="AA76">
        <f t="shared" si="76"/>
        <v>-4.4726760964169943E-3</v>
      </c>
      <c r="AB76">
        <f t="shared" si="69"/>
        <v>0.99552732390358301</v>
      </c>
      <c r="AC76" s="18"/>
      <c r="AD76" s="15">
        <f t="shared" si="77"/>
        <v>-0.80527920748431803</v>
      </c>
      <c r="AF76" s="10">
        <v>42524</v>
      </c>
      <c r="AG76">
        <v>191900</v>
      </c>
      <c r="AH76">
        <v>54.323664000000001</v>
      </c>
      <c r="AI76">
        <f t="shared" si="78"/>
        <v>-5.1141412588789903E-3</v>
      </c>
      <c r="AJ76">
        <f t="shared" si="79"/>
        <v>0.99488585874112101</v>
      </c>
      <c r="AK76" s="18"/>
      <c r="AL76" s="15">
        <f t="shared" si="80"/>
        <v>-0.84609982198509637</v>
      </c>
      <c r="AN76" s="10">
        <v>42524</v>
      </c>
      <c r="AO76">
        <v>14495400</v>
      </c>
      <c r="AP76">
        <v>36.209783999999999</v>
      </c>
      <c r="AQ76">
        <f t="shared" si="81"/>
        <v>7.9256946398937878E-3</v>
      </c>
      <c r="AR76">
        <f t="shared" si="70"/>
        <v>1.0079256946398938</v>
      </c>
      <c r="AS76" s="18"/>
      <c r="AT76" s="15">
        <f t="shared" si="82"/>
        <v>16.840563686190535</v>
      </c>
      <c r="AV76" s="10">
        <v>42524</v>
      </c>
      <c r="AW76">
        <v>31196000</v>
      </c>
      <c r="AX76">
        <v>33.932020000000001</v>
      </c>
      <c r="AY76">
        <f t="shared" si="83"/>
        <v>1.5569887550512806E-2</v>
      </c>
      <c r="AZ76">
        <f t="shared" si="84"/>
        <v>1.0155698875505128</v>
      </c>
      <c r="BB76" s="15">
        <f t="shared" si="85"/>
        <v>280.24353926390353</v>
      </c>
      <c r="BD76" s="10">
        <v>42524</v>
      </c>
      <c r="BE76">
        <v>1638800</v>
      </c>
      <c r="BF76">
        <v>69.786175</v>
      </c>
      <c r="BG76">
        <f t="shared" si="86"/>
        <v>-2.8223984636699395E-4</v>
      </c>
      <c r="BH76">
        <f t="shared" si="87"/>
        <v>0.99971776015363301</v>
      </c>
      <c r="BJ76" s="15">
        <f t="shared" si="88"/>
        <v>-9.790197033607495E-2</v>
      </c>
      <c r="BL76" s="10">
        <v>42524</v>
      </c>
      <c r="BM76">
        <v>309000</v>
      </c>
      <c r="BN76">
        <v>111.99144200000001</v>
      </c>
      <c r="BO76">
        <f t="shared" si="89"/>
        <v>1.2470949098859485E-3</v>
      </c>
      <c r="BP76">
        <f t="shared" si="90"/>
        <v>1.0012470949098859</v>
      </c>
      <c r="BR76" s="15">
        <f t="shared" si="91"/>
        <v>0.57602530144354236</v>
      </c>
      <c r="BT76" s="10">
        <v>42524</v>
      </c>
      <c r="BU76">
        <v>152100</v>
      </c>
      <c r="BV76">
        <v>49.200001</v>
      </c>
      <c r="BW76">
        <f t="shared" si="92"/>
        <v>3.4673058019030201E-3</v>
      </c>
      <c r="BX76">
        <f t="shared" si="93"/>
        <v>1.003467305801903</v>
      </c>
      <c r="BZ76" s="15">
        <f t="shared" si="94"/>
        <v>2.5373491641119132</v>
      </c>
      <c r="CB76" s="10">
        <v>42524</v>
      </c>
      <c r="CC76">
        <v>1301800</v>
      </c>
      <c r="CD76">
        <v>110.53884499999999</v>
      </c>
      <c r="CE76">
        <f t="shared" si="95"/>
        <v>7.9193435073887652E-3</v>
      </c>
      <c r="CF76">
        <f t="shared" si="96"/>
        <v>1.0079193435073888</v>
      </c>
      <c r="CH76" s="15">
        <f t="shared" si="97"/>
        <v>16.799578573692727</v>
      </c>
      <c r="CJ76" s="10">
        <v>42524</v>
      </c>
      <c r="CK76">
        <v>607100</v>
      </c>
      <c r="CL76">
        <v>87.313295999999994</v>
      </c>
      <c r="CM76">
        <f t="shared" si="98"/>
        <v>7.9019950373060421E-3</v>
      </c>
      <c r="CN76">
        <f t="shared" si="99"/>
        <v>1.007901995037306</v>
      </c>
      <c r="CP76" s="15">
        <f t="shared" si="100"/>
        <v>16.688103386135879</v>
      </c>
      <c r="CR76" s="10">
        <v>42524</v>
      </c>
      <c r="CS76">
        <v>20400</v>
      </c>
      <c r="CT76">
        <v>60.991110999999997</v>
      </c>
      <c r="CU76">
        <f t="shared" si="101"/>
        <v>5.2640163539745544E-3</v>
      </c>
      <c r="CV76">
        <f t="shared" si="102"/>
        <v>1.0052640163539746</v>
      </c>
      <c r="CX76" s="15">
        <f t="shared" si="103"/>
        <v>5.795948293580528</v>
      </c>
      <c r="CZ76" s="10">
        <v>42524</v>
      </c>
      <c r="DA76">
        <v>239200</v>
      </c>
      <c r="DB76">
        <v>53.775274000000003</v>
      </c>
      <c r="DC76">
        <f t="shared" si="104"/>
        <v>1.5050187109934443E-2</v>
      </c>
      <c r="DD76">
        <f t="shared" si="105"/>
        <v>1.0150501871099344</v>
      </c>
      <c r="DF76" s="15">
        <f t="shared" si="106"/>
        <v>232.31528548293196</v>
      </c>
      <c r="DH76" s="10">
        <v>42524</v>
      </c>
      <c r="DI76">
        <v>316800</v>
      </c>
      <c r="DJ76">
        <v>41.024174000000002</v>
      </c>
      <c r="DK76">
        <f t="shared" si="107"/>
        <v>7.2775900282828765E-4</v>
      </c>
      <c r="DL76">
        <f t="shared" si="108"/>
        <v>1.0007277590028283</v>
      </c>
      <c r="DM76" s="18"/>
      <c r="DN76" s="15">
        <f t="shared" si="109"/>
        <v>0.30412905197972884</v>
      </c>
      <c r="DP76" s="10">
        <v>42524</v>
      </c>
      <c r="DQ76">
        <v>71700</v>
      </c>
      <c r="DR76">
        <v>18.667590000000001</v>
      </c>
      <c r="DS76">
        <f t="shared" si="110"/>
        <v>-2.637128519183296E-3</v>
      </c>
      <c r="DT76">
        <f t="shared" si="111"/>
        <v>0.9973628714808167</v>
      </c>
      <c r="DV76" s="15">
        <f t="shared" si="112"/>
        <v>-0.61856824559999724</v>
      </c>
      <c r="DX76" s="10">
        <v>42524</v>
      </c>
      <c r="DY76">
        <v>5102800</v>
      </c>
      <c r="DZ76">
        <v>11.98</v>
      </c>
      <c r="EA76">
        <f t="shared" si="113"/>
        <v>2.7444253859348233E-2</v>
      </c>
      <c r="EB76">
        <f t="shared" si="114"/>
        <v>1.0274442538593482</v>
      </c>
      <c r="ED76" s="15">
        <f t="shared" si="115"/>
        <v>19576.971188799678</v>
      </c>
      <c r="EF76" s="10">
        <v>42523</v>
      </c>
      <c r="EG76">
        <v>170500</v>
      </c>
      <c r="EH76">
        <v>100.701217</v>
      </c>
      <c r="EI76">
        <f t="shared" si="116"/>
        <v>-1.9797230883678019E-4</v>
      </c>
      <c r="EJ76">
        <f t="shared" si="117"/>
        <v>0.99980202769116322</v>
      </c>
      <c r="EL76" s="15">
        <f t="shared" si="118"/>
        <v>-6.9717565936329717E-2</v>
      </c>
    </row>
    <row r="77" spans="1:142">
      <c r="A77" s="10">
        <v>42523</v>
      </c>
      <c r="B77" s="11">
        <v>0.03</v>
      </c>
      <c r="C77">
        <f t="shared" si="65"/>
        <v>2.9999999999999997E-4</v>
      </c>
      <c r="D77" s="12">
        <f t="shared" si="66"/>
        <v>6.2502539195374851E-6</v>
      </c>
      <c r="E77" s="13">
        <f t="shared" si="67"/>
        <v>1.0000062502539195</v>
      </c>
      <c r="H77" s="10">
        <v>42523</v>
      </c>
      <c r="I77">
        <v>110000</v>
      </c>
      <c r="J77">
        <v>80.359149000000002</v>
      </c>
      <c r="K77" s="15">
        <f t="shared" si="68"/>
        <v>6.0991462865371826E-3</v>
      </c>
      <c r="L77">
        <f t="shared" si="71"/>
        <v>1.0060991462865372</v>
      </c>
      <c r="N77" s="15">
        <f t="shared" si="72"/>
        <v>8.2020561073569649</v>
      </c>
      <c r="P77" s="10">
        <v>42523</v>
      </c>
      <c r="Q77">
        <v>260000</v>
      </c>
      <c r="R77">
        <v>49.915191999999998</v>
      </c>
      <c r="S77">
        <f t="shared" si="73"/>
        <v>2.9994420680077294E-3</v>
      </c>
      <c r="T77">
        <f t="shared" si="74"/>
        <v>1.0029994420680077</v>
      </c>
      <c r="V77" s="15">
        <f t="shared" si="75"/>
        <v>1.9836809055942766</v>
      </c>
      <c r="X77" s="10">
        <v>42523</v>
      </c>
      <c r="Y77">
        <v>181500</v>
      </c>
      <c r="Z77">
        <v>42.381115000000001</v>
      </c>
      <c r="AA77">
        <f t="shared" si="76"/>
        <v>4.968058601707348E-3</v>
      </c>
      <c r="AB77">
        <f t="shared" si="69"/>
        <v>1.0049680586017073</v>
      </c>
      <c r="AC77" s="18"/>
      <c r="AD77" s="15">
        <f t="shared" si="77"/>
        <v>5.1034358080546252</v>
      </c>
      <c r="AF77" s="10">
        <v>42523</v>
      </c>
      <c r="AG77">
        <v>151900</v>
      </c>
      <c r="AH77">
        <v>54.602910999999999</v>
      </c>
      <c r="AI77">
        <f t="shared" si="78"/>
        <v>7.1743884264197089E-3</v>
      </c>
      <c r="AJ77">
        <f t="shared" si="79"/>
        <v>1.0071743884264197</v>
      </c>
      <c r="AK77" s="18"/>
      <c r="AL77" s="15">
        <f t="shared" si="80"/>
        <v>12.58957360086988</v>
      </c>
      <c r="AN77" s="10">
        <v>42523</v>
      </c>
      <c r="AO77">
        <v>4733700</v>
      </c>
      <c r="AP77">
        <v>35.925052999999998</v>
      </c>
      <c r="AQ77">
        <f t="shared" si="81"/>
        <v>2.7333803403095658E-4</v>
      </c>
      <c r="AR77">
        <f t="shared" si="70"/>
        <v>1.000273338034031</v>
      </c>
      <c r="AS77" s="18"/>
      <c r="AT77" s="15">
        <f t="shared" si="82"/>
        <v>0.10489990776485958</v>
      </c>
      <c r="AV77" s="10">
        <v>42523</v>
      </c>
      <c r="AW77">
        <v>12816100</v>
      </c>
      <c r="AX77">
        <v>33.411802000000002</v>
      </c>
      <c r="AY77">
        <f t="shared" si="83"/>
        <v>7.9952854551441632E-3</v>
      </c>
      <c r="AZ77">
        <f t="shared" si="84"/>
        <v>1.0079952854551442</v>
      </c>
      <c r="BB77" s="15">
        <f t="shared" si="85"/>
        <v>17.295859296574445</v>
      </c>
      <c r="BD77" s="10">
        <v>42523</v>
      </c>
      <c r="BE77">
        <v>665800</v>
      </c>
      <c r="BF77">
        <v>69.805876999999995</v>
      </c>
      <c r="BG77">
        <f t="shared" si="86"/>
        <v>3.1148404553711373E-3</v>
      </c>
      <c r="BH77">
        <f t="shared" si="87"/>
        <v>1.0031148404553711</v>
      </c>
      <c r="BJ77" s="15">
        <f t="shared" si="88"/>
        <v>2.1116395611312631</v>
      </c>
      <c r="BL77" s="10">
        <v>42523</v>
      </c>
      <c r="BM77">
        <v>330000</v>
      </c>
      <c r="BN77">
        <v>111.851952</v>
      </c>
      <c r="BO77">
        <f t="shared" si="89"/>
        <v>1.2486610602910897E-3</v>
      </c>
      <c r="BP77">
        <f t="shared" si="90"/>
        <v>1.0012486610602911</v>
      </c>
      <c r="BR77" s="15">
        <f t="shared" si="91"/>
        <v>0.57692536233303593</v>
      </c>
      <c r="BT77" s="10">
        <v>42523</v>
      </c>
      <c r="BU77">
        <v>160400</v>
      </c>
      <c r="BV77">
        <v>49.029998999999997</v>
      </c>
      <c r="BW77">
        <f t="shared" si="92"/>
        <v>6.1222448979592059E-4</v>
      </c>
      <c r="BX77">
        <f t="shared" si="93"/>
        <v>1.0006122244897959</v>
      </c>
      <c r="BZ77" s="15">
        <f t="shared" si="94"/>
        <v>0.25031255273419406</v>
      </c>
      <c r="CB77" s="10">
        <v>42523</v>
      </c>
      <c r="CC77">
        <v>4650500</v>
      </c>
      <c r="CD77">
        <v>109.670328</v>
      </c>
      <c r="CE77">
        <f t="shared" si="95"/>
        <v>1.8031397770259527E-3</v>
      </c>
      <c r="CF77">
        <f t="shared" si="96"/>
        <v>1.001803139777026</v>
      </c>
      <c r="CH77" s="15">
        <f t="shared" si="97"/>
        <v>0.93006439240028893</v>
      </c>
      <c r="CJ77" s="10">
        <v>42523</v>
      </c>
      <c r="CK77">
        <v>534100</v>
      </c>
      <c r="CL77">
        <v>86.628755999999996</v>
      </c>
      <c r="CM77">
        <f t="shared" si="98"/>
        <v>1.0317141754689896E-3</v>
      </c>
      <c r="CN77">
        <f t="shared" si="99"/>
        <v>1.001031714175469</v>
      </c>
      <c r="CP77" s="15">
        <f t="shared" si="100"/>
        <v>0.45700294476409442</v>
      </c>
      <c r="CR77" s="10">
        <v>42523</v>
      </c>
      <c r="CS77">
        <v>18000</v>
      </c>
      <c r="CT77">
        <v>60.671734000000001</v>
      </c>
      <c r="CU77">
        <f t="shared" si="101"/>
        <v>1.152819192661525E-3</v>
      </c>
      <c r="CV77">
        <f t="shared" si="102"/>
        <v>1.0011528191926615</v>
      </c>
      <c r="CX77" s="15">
        <f t="shared" si="103"/>
        <v>0.52277853625728854</v>
      </c>
      <c r="CZ77" s="10">
        <v>42523</v>
      </c>
      <c r="DA77">
        <v>1036200</v>
      </c>
      <c r="DB77">
        <v>52.977946000000003</v>
      </c>
      <c r="DC77">
        <f t="shared" si="104"/>
        <v>5.5771262354675777E-4</v>
      </c>
      <c r="DD77">
        <f t="shared" si="105"/>
        <v>1.0005577126235468</v>
      </c>
      <c r="DF77" s="15">
        <f t="shared" si="106"/>
        <v>0.22569540842791258</v>
      </c>
      <c r="DH77" s="10">
        <v>42523</v>
      </c>
      <c r="DI77">
        <v>264100</v>
      </c>
      <c r="DJ77">
        <v>40.994340000000001</v>
      </c>
      <c r="DK77">
        <f t="shared" si="107"/>
        <v>5.1207922347671353E-3</v>
      </c>
      <c r="DL77">
        <f t="shared" si="108"/>
        <v>1.0051207922347671</v>
      </c>
      <c r="DM77" s="18"/>
      <c r="DN77" s="15">
        <f t="shared" si="109"/>
        <v>5.4515462577627662</v>
      </c>
      <c r="DP77" s="10">
        <v>42523</v>
      </c>
      <c r="DQ77">
        <v>86500</v>
      </c>
      <c r="DR77">
        <v>18.716949</v>
      </c>
      <c r="DS77">
        <f t="shared" si="110"/>
        <v>-3.678473599536769E-3</v>
      </c>
      <c r="DT77">
        <f t="shared" si="111"/>
        <v>0.99632152640046323</v>
      </c>
      <c r="DV77" s="15">
        <f t="shared" si="112"/>
        <v>-0.73949113159671742</v>
      </c>
      <c r="DX77" s="10">
        <v>42523</v>
      </c>
      <c r="DY77">
        <v>3108700</v>
      </c>
      <c r="DZ77">
        <v>11.66</v>
      </c>
      <c r="EA77">
        <f t="shared" si="113"/>
        <v>-2.5662959794695572E-3</v>
      </c>
      <c r="EB77">
        <f t="shared" si="114"/>
        <v>0.99743370402053044</v>
      </c>
      <c r="ED77" s="15">
        <f t="shared" si="115"/>
        <v>-0.60855177301669006</v>
      </c>
      <c r="EF77" s="10">
        <v>42522</v>
      </c>
      <c r="EG77">
        <v>228700</v>
      </c>
      <c r="EH77">
        <v>100.72115700000001</v>
      </c>
      <c r="EI77">
        <f t="shared" si="116"/>
        <v>2.9701687088001805E-4</v>
      </c>
      <c r="EJ77">
        <f t="shared" si="117"/>
        <v>1.00029701687088</v>
      </c>
      <c r="EL77" s="15">
        <f t="shared" si="118"/>
        <v>0.11448794924775529</v>
      </c>
    </row>
    <row r="78" spans="1:142">
      <c r="A78" s="10">
        <v>42522</v>
      </c>
      <c r="B78" s="11">
        <v>0.03</v>
      </c>
      <c r="C78">
        <f t="shared" si="65"/>
        <v>2.9999999999999997E-4</v>
      </c>
      <c r="D78" s="12">
        <f t="shared" si="66"/>
        <v>6.2502539195374851E-6</v>
      </c>
      <c r="E78" s="13">
        <f t="shared" si="67"/>
        <v>1.0000062502539195</v>
      </c>
      <c r="H78" s="10">
        <v>42522</v>
      </c>
      <c r="I78">
        <v>50700</v>
      </c>
      <c r="J78">
        <v>79.871998000000005</v>
      </c>
      <c r="K78" s="15">
        <f t="shared" si="68"/>
        <v>1.8830087564041254E-3</v>
      </c>
      <c r="L78">
        <f t="shared" si="71"/>
        <v>1.0018830087564041</v>
      </c>
      <c r="N78" s="15">
        <f t="shared" si="72"/>
        <v>0.98705156219510926</v>
      </c>
      <c r="P78" s="10">
        <v>42522</v>
      </c>
      <c r="Q78">
        <v>382900</v>
      </c>
      <c r="R78">
        <v>49.765922000000003</v>
      </c>
      <c r="S78">
        <f t="shared" si="73"/>
        <v>2.0035673203049331E-3</v>
      </c>
      <c r="T78">
        <f t="shared" si="74"/>
        <v>1.0020035673203049</v>
      </c>
      <c r="V78" s="15">
        <f t="shared" si="75"/>
        <v>1.0762646595861223</v>
      </c>
      <c r="X78" s="10">
        <v>42522</v>
      </c>
      <c r="Y78">
        <v>285200</v>
      </c>
      <c r="Z78">
        <v>42.171604000000002</v>
      </c>
      <c r="AA78">
        <f t="shared" si="76"/>
        <v>2.8469353989721835E-3</v>
      </c>
      <c r="AB78">
        <f t="shared" si="69"/>
        <v>1.0028469353989722</v>
      </c>
      <c r="AC78" s="18"/>
      <c r="AD78" s="15">
        <f t="shared" si="77"/>
        <v>1.8225904202093415</v>
      </c>
      <c r="AF78" s="10">
        <v>42522</v>
      </c>
      <c r="AG78">
        <v>314500</v>
      </c>
      <c r="AH78">
        <v>54.213959000000003</v>
      </c>
      <c r="AI78">
        <f t="shared" si="78"/>
        <v>5.5493702782647425E-3</v>
      </c>
      <c r="AJ78">
        <f t="shared" si="79"/>
        <v>1.0055493702782647</v>
      </c>
      <c r="AK78" s="18"/>
      <c r="AL78" s="15">
        <f t="shared" si="80"/>
        <v>6.5377269952532506</v>
      </c>
      <c r="AN78" s="10">
        <v>42522</v>
      </c>
      <c r="AO78">
        <v>8542300</v>
      </c>
      <c r="AP78">
        <v>35.915236</v>
      </c>
      <c r="AQ78">
        <f t="shared" si="81"/>
        <v>-5.4637737662599495E-4</v>
      </c>
      <c r="AR78">
        <f t="shared" si="70"/>
        <v>0.99945362262337401</v>
      </c>
      <c r="AS78" s="18"/>
      <c r="AT78" s="15">
        <f t="shared" si="82"/>
        <v>-0.18084523417887155</v>
      </c>
      <c r="AV78" s="10">
        <v>42522</v>
      </c>
      <c r="AW78">
        <v>16739100</v>
      </c>
      <c r="AX78">
        <v>33.146783999999997</v>
      </c>
      <c r="AY78">
        <f t="shared" si="83"/>
        <v>-8.875330586849417E-4</v>
      </c>
      <c r="AZ78">
        <f t="shared" si="84"/>
        <v>0.99911246694131506</v>
      </c>
      <c r="BB78" s="15">
        <f t="shared" si="85"/>
        <v>-0.27681731291671297</v>
      </c>
      <c r="BD78" s="10">
        <v>42522</v>
      </c>
      <c r="BE78">
        <v>698100</v>
      </c>
      <c r="BF78">
        <v>69.589117999999999</v>
      </c>
      <c r="BG78">
        <f t="shared" si="86"/>
        <v>1.7018206949441783E-3</v>
      </c>
      <c r="BH78">
        <f t="shared" si="87"/>
        <v>1.0017018206949442</v>
      </c>
      <c r="BJ78" s="15">
        <f t="shared" si="88"/>
        <v>0.86011180701156675</v>
      </c>
      <c r="BL78" s="10">
        <v>42522</v>
      </c>
      <c r="BM78">
        <v>307600</v>
      </c>
      <c r="BN78">
        <v>111.712461</v>
      </c>
      <c r="BO78">
        <f t="shared" si="89"/>
        <v>4.4652339418860265E-5</v>
      </c>
      <c r="BP78">
        <f t="shared" si="90"/>
        <v>1.0000446523394189</v>
      </c>
      <c r="BR78" s="15">
        <f t="shared" si="91"/>
        <v>1.6431272629686466E-2</v>
      </c>
      <c r="BT78" s="10">
        <v>42522</v>
      </c>
      <c r="BU78">
        <v>163900</v>
      </c>
      <c r="BV78">
        <v>49</v>
      </c>
      <c r="BW78">
        <f t="shared" si="92"/>
        <v>-2.0399919216484985E-4</v>
      </c>
      <c r="BX78">
        <f t="shared" si="93"/>
        <v>0.99979600080783515</v>
      </c>
      <c r="BZ78" s="15">
        <f t="shared" si="94"/>
        <v>-7.1762174019290748E-2</v>
      </c>
      <c r="CB78" s="10">
        <v>42522</v>
      </c>
      <c r="CC78">
        <v>1858600</v>
      </c>
      <c r="CD78">
        <v>109.472933</v>
      </c>
      <c r="CE78">
        <f t="shared" si="95"/>
        <v>3.4739783857660189E-3</v>
      </c>
      <c r="CF78">
        <f t="shared" si="96"/>
        <v>1.003473978385766</v>
      </c>
      <c r="CH78" s="15">
        <f t="shared" si="97"/>
        <v>2.5459449839103718</v>
      </c>
      <c r="CJ78" s="10">
        <v>42522</v>
      </c>
      <c r="CK78">
        <v>579000</v>
      </c>
      <c r="CL78">
        <v>86.539472000000004</v>
      </c>
      <c r="CM78">
        <f t="shared" si="98"/>
        <v>1.1132044178399081E-3</v>
      </c>
      <c r="CN78">
        <f t="shared" si="99"/>
        <v>1.0011132044178399</v>
      </c>
      <c r="CP78" s="15">
        <f t="shared" si="100"/>
        <v>0.50094306689902512</v>
      </c>
      <c r="CR78" s="10">
        <v>42522</v>
      </c>
      <c r="CS78">
        <v>57100</v>
      </c>
      <c r="CT78">
        <v>60.601871000000003</v>
      </c>
      <c r="CU78">
        <f t="shared" si="101"/>
        <v>-4.7736452952784614E-4</v>
      </c>
      <c r="CV78">
        <f t="shared" si="102"/>
        <v>0.99952263547047215</v>
      </c>
      <c r="CX78" s="15">
        <f t="shared" si="103"/>
        <v>-0.15993806191740223</v>
      </c>
      <c r="CZ78" s="10">
        <v>42522</v>
      </c>
      <c r="DA78">
        <v>244100</v>
      </c>
      <c r="DB78">
        <v>52.948416000000002</v>
      </c>
      <c r="DC78">
        <f t="shared" si="104"/>
        <v>1.6759798519192515E-3</v>
      </c>
      <c r="DD78">
        <f t="shared" si="105"/>
        <v>1.0016759798519193</v>
      </c>
      <c r="DF78" s="15">
        <f t="shared" si="106"/>
        <v>0.84267918653571861</v>
      </c>
      <c r="DH78" s="10">
        <v>42522</v>
      </c>
      <c r="DI78">
        <v>422100</v>
      </c>
      <c r="DJ78">
        <v>40.785485999999999</v>
      </c>
      <c r="DK78">
        <f t="shared" si="107"/>
        <v>-7.3107343871459118E-4</v>
      </c>
      <c r="DL78">
        <f t="shared" si="108"/>
        <v>0.99926892656128541</v>
      </c>
      <c r="DM78" s="18"/>
      <c r="DN78" s="15">
        <f t="shared" si="109"/>
        <v>-0.23428052211409278</v>
      </c>
      <c r="DP78" s="10">
        <v>42522</v>
      </c>
      <c r="DQ78">
        <v>117600</v>
      </c>
      <c r="DR78">
        <v>18.786052999999999</v>
      </c>
      <c r="DS78">
        <f t="shared" si="110"/>
        <v>1.5789779263513104E-3</v>
      </c>
      <c r="DT78">
        <f t="shared" si="111"/>
        <v>1.0015789779263513</v>
      </c>
      <c r="DV78" s="15">
        <f t="shared" si="112"/>
        <v>0.77868160362761341</v>
      </c>
      <c r="DX78" s="10">
        <v>42522</v>
      </c>
      <c r="DY78">
        <v>5632900</v>
      </c>
      <c r="DZ78">
        <v>11.69</v>
      </c>
      <c r="EA78">
        <f t="shared" si="113"/>
        <v>-2.5597269624574315E-3</v>
      </c>
      <c r="EB78">
        <f t="shared" si="114"/>
        <v>0.99744027303754257</v>
      </c>
      <c r="ED78" s="15">
        <f t="shared" si="115"/>
        <v>-0.60760965739207839</v>
      </c>
      <c r="EF78" s="10">
        <v>42521</v>
      </c>
      <c r="EG78">
        <v>165000</v>
      </c>
      <c r="EH78">
        <v>100.69125</v>
      </c>
      <c r="EI78">
        <f t="shared" si="116"/>
        <v>1.9776234032686801E-4</v>
      </c>
      <c r="EJ78">
        <f t="shared" si="117"/>
        <v>1.0001977623403269</v>
      </c>
      <c r="EL78" s="15">
        <f t="shared" si="118"/>
        <v>7.4844626446551654E-2</v>
      </c>
    </row>
    <row r="79" spans="1:142">
      <c r="A79" s="10">
        <v>42521</v>
      </c>
      <c r="B79" s="11">
        <v>0.03</v>
      </c>
      <c r="C79">
        <f t="shared" si="65"/>
        <v>2.9999999999999997E-4</v>
      </c>
      <c r="D79" s="12">
        <f t="shared" si="66"/>
        <v>6.2502539195374851E-6</v>
      </c>
      <c r="E79" s="13">
        <f t="shared" si="67"/>
        <v>1.0000062502539195</v>
      </c>
      <c r="H79" s="10">
        <v>42521</v>
      </c>
      <c r="I79">
        <v>39000</v>
      </c>
      <c r="J79">
        <v>79.721880999999996</v>
      </c>
      <c r="K79" s="15">
        <f t="shared" si="68"/>
        <v>2.370200050994864E-3</v>
      </c>
      <c r="L79">
        <f t="shared" si="71"/>
        <v>1.0023702000509949</v>
      </c>
      <c r="N79" s="15">
        <f t="shared" si="72"/>
        <v>1.3728680672808986</v>
      </c>
      <c r="P79" s="10">
        <v>42521</v>
      </c>
      <c r="Q79">
        <v>372300</v>
      </c>
      <c r="R79">
        <v>49.666412000000001</v>
      </c>
      <c r="S79">
        <f t="shared" si="73"/>
        <v>-8.0080525943060366E-4</v>
      </c>
      <c r="T79">
        <f t="shared" si="74"/>
        <v>0.9991991947405694</v>
      </c>
      <c r="V79" s="15">
        <f t="shared" si="75"/>
        <v>-0.25353833586841446</v>
      </c>
      <c r="X79" s="10">
        <v>42521</v>
      </c>
      <c r="Y79">
        <v>113100</v>
      </c>
      <c r="Z79">
        <v>42.051884999999999</v>
      </c>
      <c r="AA79">
        <f t="shared" si="76"/>
        <v>2.37818760746622E-3</v>
      </c>
      <c r="AB79">
        <f t="shared" si="69"/>
        <v>1.0023781876074662</v>
      </c>
      <c r="AC79" s="18"/>
      <c r="AD79" s="15">
        <f t="shared" si="77"/>
        <v>1.3797797255611108</v>
      </c>
      <c r="AF79" s="10">
        <v>42521</v>
      </c>
      <c r="AG79">
        <v>166600</v>
      </c>
      <c r="AH79">
        <v>53.914766</v>
      </c>
      <c r="AI79">
        <f t="shared" si="78"/>
        <v>3.3407679938357582E-3</v>
      </c>
      <c r="AJ79">
        <f t="shared" si="79"/>
        <v>1.0033407679938358</v>
      </c>
      <c r="AK79" s="18"/>
      <c r="AL79" s="15">
        <f t="shared" si="80"/>
        <v>2.3782168443311873</v>
      </c>
      <c r="AN79" s="10">
        <v>42521</v>
      </c>
      <c r="AO79">
        <v>14875800</v>
      </c>
      <c r="AP79">
        <v>35.934869999999997</v>
      </c>
      <c r="AQ79">
        <f t="shared" si="81"/>
        <v>-3.5393545008018945E-3</v>
      </c>
      <c r="AR79">
        <f t="shared" si="70"/>
        <v>0.99646064549919811</v>
      </c>
      <c r="AS79" s="18"/>
      <c r="AT79" s="15">
        <f t="shared" si="82"/>
        <v>-0.72587086406495316</v>
      </c>
      <c r="AV79" s="10">
        <v>42521</v>
      </c>
      <c r="AW79">
        <v>23613800</v>
      </c>
      <c r="AX79">
        <v>33.176228999999999</v>
      </c>
      <c r="AY79">
        <f t="shared" si="83"/>
        <v>2.6698287500350748E-3</v>
      </c>
      <c r="AZ79">
        <f t="shared" si="84"/>
        <v>1.0026698287500351</v>
      </c>
      <c r="BB79" s="15">
        <f t="shared" si="85"/>
        <v>1.6463701522247982</v>
      </c>
      <c r="BD79" s="10">
        <v>42521</v>
      </c>
      <c r="BE79">
        <v>712200</v>
      </c>
      <c r="BF79">
        <v>69.470890999999995</v>
      </c>
      <c r="BG79">
        <f t="shared" si="86"/>
        <v>-5.6699508272894938E-4</v>
      </c>
      <c r="BH79">
        <f t="shared" si="87"/>
        <v>0.99943300491727105</v>
      </c>
      <c r="BJ79" s="15">
        <f t="shared" si="88"/>
        <v>-0.18699002335022286</v>
      </c>
      <c r="BL79" s="10">
        <v>42521</v>
      </c>
      <c r="BM79">
        <v>337300</v>
      </c>
      <c r="BN79">
        <v>111.70747299999999</v>
      </c>
      <c r="BO79">
        <f t="shared" si="89"/>
        <v>8.0189598866287071E-4</v>
      </c>
      <c r="BP79">
        <f t="shared" si="90"/>
        <v>1.0008018959886629</v>
      </c>
      <c r="BR79" s="15">
        <f t="shared" si="91"/>
        <v>0.33987288065070032</v>
      </c>
      <c r="BT79" s="10">
        <v>42521</v>
      </c>
      <c r="BU79">
        <v>344600</v>
      </c>
      <c r="BV79">
        <v>49.009998000000003</v>
      </c>
      <c r="BW79">
        <f t="shared" si="92"/>
        <v>-4.0793392632931802E-4</v>
      </c>
      <c r="BX79">
        <f t="shared" si="93"/>
        <v>0.99959206607367068</v>
      </c>
      <c r="BZ79" s="15">
        <f t="shared" si="94"/>
        <v>-0.13836735169725489</v>
      </c>
      <c r="CB79" s="10">
        <v>42521</v>
      </c>
      <c r="CC79">
        <v>976900</v>
      </c>
      <c r="CD79">
        <v>109.093943</v>
      </c>
      <c r="CE79">
        <f t="shared" si="95"/>
        <v>-5.403245232439291E-4</v>
      </c>
      <c r="CF79">
        <f t="shared" si="96"/>
        <v>0.99945967547675607</v>
      </c>
      <c r="CH79" s="15">
        <f t="shared" si="97"/>
        <v>-0.17903249588129855</v>
      </c>
      <c r="CJ79" s="10">
        <v>42521</v>
      </c>
      <c r="CK79">
        <v>518000</v>
      </c>
      <c r="CL79">
        <v>86.443242999999995</v>
      </c>
      <c r="CM79">
        <f t="shared" si="98"/>
        <v>2.2944190852700608E-3</v>
      </c>
      <c r="CN79">
        <f t="shared" si="99"/>
        <v>1.0022944190852701</v>
      </c>
      <c r="CP79" s="15">
        <f t="shared" si="100"/>
        <v>1.3082823757206414</v>
      </c>
      <c r="CR79" s="10">
        <v>42521</v>
      </c>
      <c r="CS79">
        <v>38400</v>
      </c>
      <c r="CT79">
        <v>60.630814000000001</v>
      </c>
      <c r="CU79">
        <f t="shared" si="101"/>
        <v>1.1524409405185843E-3</v>
      </c>
      <c r="CV79">
        <f t="shared" si="102"/>
        <v>1.0011524409405186</v>
      </c>
      <c r="CX79" s="15">
        <f t="shared" si="103"/>
        <v>0.52256855488443765</v>
      </c>
      <c r="CZ79" s="10">
        <v>42521</v>
      </c>
      <c r="DA79">
        <v>224800</v>
      </c>
      <c r="DB79">
        <v>52.859824000000003</v>
      </c>
      <c r="DC79">
        <f t="shared" si="104"/>
        <v>-5.5833542606686937E-4</v>
      </c>
      <c r="DD79">
        <f t="shared" si="105"/>
        <v>0.99944166457393313</v>
      </c>
      <c r="DF79" s="15">
        <f t="shared" si="106"/>
        <v>-0.18441476523169753</v>
      </c>
      <c r="DH79" s="10">
        <v>42521</v>
      </c>
      <c r="DI79">
        <v>429500</v>
      </c>
      <c r="DJ79">
        <v>40.815325000000001</v>
      </c>
      <c r="DK79">
        <f t="shared" si="107"/>
        <v>4.8757907563867775E-4</v>
      </c>
      <c r="DL79">
        <f t="shared" si="108"/>
        <v>1.0004875790756387</v>
      </c>
      <c r="DM79" s="18"/>
      <c r="DN79" s="15">
        <f t="shared" si="109"/>
        <v>0.1947333117199892</v>
      </c>
      <c r="DP79" s="10">
        <v>42521</v>
      </c>
      <c r="DQ79">
        <v>259900</v>
      </c>
      <c r="DR79">
        <v>18.756436999999998</v>
      </c>
      <c r="DS79">
        <f t="shared" si="110"/>
        <v>-3.6706518735002414E-3</v>
      </c>
      <c r="DT79">
        <f t="shared" si="111"/>
        <v>0.99632934812649976</v>
      </c>
      <c r="DV79" s="15">
        <f t="shared" si="112"/>
        <v>-0.73874358351072411</v>
      </c>
      <c r="DX79" s="10">
        <v>42521</v>
      </c>
      <c r="DY79">
        <v>4109700</v>
      </c>
      <c r="DZ79">
        <v>11.72</v>
      </c>
      <c r="EA79">
        <f t="shared" si="113"/>
        <v>3.4246575342467001E-3</v>
      </c>
      <c r="EB79">
        <f t="shared" si="114"/>
        <v>1.0034246575342467</v>
      </c>
      <c r="ED79" s="15">
        <f t="shared" si="115"/>
        <v>2.4828971552259405</v>
      </c>
      <c r="EF79" s="10">
        <v>42517</v>
      </c>
      <c r="EG79">
        <v>258500</v>
      </c>
      <c r="EH79">
        <v>100.671341</v>
      </c>
      <c r="EI79">
        <f t="shared" si="116"/>
        <v>0</v>
      </c>
      <c r="EJ79">
        <f t="shared" si="117"/>
        <v>1</v>
      </c>
      <c r="EL79" s="15">
        <f t="shared" si="118"/>
        <v>0</v>
      </c>
    </row>
    <row r="80" spans="1:142">
      <c r="A80" s="10">
        <v>42517</v>
      </c>
      <c r="B80" s="11">
        <v>0.03</v>
      </c>
      <c r="C80">
        <f t="shared" si="65"/>
        <v>2.9999999999999997E-4</v>
      </c>
      <c r="D80" s="12">
        <f t="shared" si="66"/>
        <v>6.2502539195374851E-6</v>
      </c>
      <c r="E80" s="13">
        <f t="shared" si="67"/>
        <v>1.0000062502539195</v>
      </c>
      <c r="H80" s="10">
        <v>42517</v>
      </c>
      <c r="I80">
        <v>39500</v>
      </c>
      <c r="J80">
        <v>79.533371000000002</v>
      </c>
      <c r="K80" s="15">
        <f t="shared" si="68"/>
        <v>-7.4791847011479451E-4</v>
      </c>
      <c r="L80">
        <f t="shared" si="71"/>
        <v>0.99925208152988521</v>
      </c>
      <c r="N80" s="15">
        <f t="shared" si="72"/>
        <v>-0.2389775186807197</v>
      </c>
      <c r="P80" s="10">
        <v>42517</v>
      </c>
      <c r="Q80">
        <v>222300</v>
      </c>
      <c r="R80">
        <v>49.706217000000002</v>
      </c>
      <c r="S80">
        <f t="shared" si="73"/>
        <v>4.2219321185223979E-3</v>
      </c>
      <c r="T80">
        <f t="shared" si="74"/>
        <v>1.0042219321185224</v>
      </c>
      <c r="V80" s="15">
        <f t="shared" si="75"/>
        <v>3.6541595220907643</v>
      </c>
      <c r="X80" s="10">
        <v>42517</v>
      </c>
      <c r="Y80">
        <v>118900</v>
      </c>
      <c r="Z80">
        <v>41.952114999999999</v>
      </c>
      <c r="AA80">
        <f t="shared" si="76"/>
        <v>7.4268711602492044E-3</v>
      </c>
      <c r="AB80">
        <f t="shared" si="69"/>
        <v>1.0074268711602492</v>
      </c>
      <c r="AC80" s="18"/>
      <c r="AD80" s="15">
        <f t="shared" si="77"/>
        <v>13.891508155252916</v>
      </c>
      <c r="AF80" s="10">
        <v>42517</v>
      </c>
      <c r="AG80">
        <v>161900</v>
      </c>
      <c r="AH80">
        <v>53.735249000000003</v>
      </c>
      <c r="AI80">
        <f t="shared" si="78"/>
        <v>8.2335722717932214E-3</v>
      </c>
      <c r="AJ80">
        <f t="shared" si="79"/>
        <v>1.0082335722717932</v>
      </c>
      <c r="AK80" s="18"/>
      <c r="AL80" s="15">
        <f t="shared" si="80"/>
        <v>18.944419612180383</v>
      </c>
      <c r="AN80" s="10">
        <v>42517</v>
      </c>
      <c r="AO80">
        <v>4320300</v>
      </c>
      <c r="AP80">
        <v>36.062508000000001</v>
      </c>
      <c r="AQ80">
        <f t="shared" si="81"/>
        <v>-1.3594247100494616E-3</v>
      </c>
      <c r="AR80">
        <f t="shared" si="70"/>
        <v>0.99864057528995054</v>
      </c>
      <c r="AS80" s="18"/>
      <c r="AT80" s="15">
        <f t="shared" si="82"/>
        <v>-0.39135955725091931</v>
      </c>
      <c r="AV80" s="10">
        <v>42517</v>
      </c>
      <c r="AW80">
        <v>13249900</v>
      </c>
      <c r="AX80">
        <v>33.087890000000002</v>
      </c>
      <c r="AY80">
        <f t="shared" si="83"/>
        <v>-2.9663685473313439E-4</v>
      </c>
      <c r="AZ80">
        <f t="shared" si="84"/>
        <v>0.99970336314526687</v>
      </c>
      <c r="BB80" s="15">
        <f t="shared" si="85"/>
        <v>-0.10263134430070764</v>
      </c>
      <c r="BD80" s="10">
        <v>42517</v>
      </c>
      <c r="BE80">
        <v>489900</v>
      </c>
      <c r="BF80">
        <v>69.510302999999993</v>
      </c>
      <c r="BG80">
        <f t="shared" si="86"/>
        <v>3.5561914736441658E-3</v>
      </c>
      <c r="BH80">
        <f t="shared" si="87"/>
        <v>1.0035561914736442</v>
      </c>
      <c r="BJ80" s="15">
        <f t="shared" si="88"/>
        <v>2.6535794534924335</v>
      </c>
      <c r="BL80" s="10">
        <v>42517</v>
      </c>
      <c r="BM80">
        <v>244400</v>
      </c>
      <c r="BN80">
        <v>111.61796699999999</v>
      </c>
      <c r="BO80">
        <f t="shared" si="89"/>
        <v>-1.2458794266710926E-3</v>
      </c>
      <c r="BP80">
        <f t="shared" si="90"/>
        <v>0.99875412057332891</v>
      </c>
      <c r="BR80" s="15">
        <f t="shared" si="91"/>
        <v>-0.36557075153092833</v>
      </c>
      <c r="BT80" s="10">
        <v>42517</v>
      </c>
      <c r="BU80">
        <v>141000</v>
      </c>
      <c r="BV80">
        <v>49.029998999999997</v>
      </c>
      <c r="BW80">
        <f t="shared" si="92"/>
        <v>-6.1153688113468885E-4</v>
      </c>
      <c r="BX80">
        <f t="shared" si="93"/>
        <v>0.99938846311886531</v>
      </c>
      <c r="BZ80" s="15">
        <f t="shared" si="94"/>
        <v>-0.20010854384025611</v>
      </c>
      <c r="CB80" s="10">
        <v>42517</v>
      </c>
      <c r="CC80">
        <v>555800</v>
      </c>
      <c r="CD80">
        <v>109.15292100000001</v>
      </c>
      <c r="CE80">
        <f t="shared" si="95"/>
        <v>-5.4003273031633103E-4</v>
      </c>
      <c r="CF80">
        <f t="shared" si="96"/>
        <v>0.99945996726968367</v>
      </c>
      <c r="CH80" s="15">
        <f t="shared" si="97"/>
        <v>-0.17894500729626694</v>
      </c>
      <c r="CJ80" s="10">
        <v>42517</v>
      </c>
      <c r="CK80">
        <v>751100</v>
      </c>
      <c r="CL80">
        <v>86.245360000000005</v>
      </c>
      <c r="CM80">
        <f t="shared" si="98"/>
        <v>-1.0314427472363219E-3</v>
      </c>
      <c r="CN80">
        <f t="shared" si="99"/>
        <v>0.99896855725276368</v>
      </c>
      <c r="CP80" s="15">
        <f t="shared" si="100"/>
        <v>-0.31385814943525769</v>
      </c>
      <c r="CR80" s="10">
        <v>42517</v>
      </c>
      <c r="CS80">
        <v>10700</v>
      </c>
      <c r="CT80">
        <v>60.561020999999997</v>
      </c>
      <c r="CU80">
        <f t="shared" si="101"/>
        <v>-2.1356507474341591E-3</v>
      </c>
      <c r="CV80">
        <f t="shared" si="102"/>
        <v>0.99786434925256584</v>
      </c>
      <c r="CX80" s="15">
        <f t="shared" si="103"/>
        <v>-0.54175261239495687</v>
      </c>
      <c r="CZ80" s="10">
        <v>42517</v>
      </c>
      <c r="DA80">
        <v>209700</v>
      </c>
      <c r="DB80">
        <v>52.889353999999997</v>
      </c>
      <c r="DC80">
        <f t="shared" si="104"/>
        <v>-2.5988378823887937E-3</v>
      </c>
      <c r="DD80">
        <f t="shared" si="105"/>
        <v>0.99740116211761121</v>
      </c>
      <c r="DF80" s="15">
        <f t="shared" si="106"/>
        <v>-0.61318570700562058</v>
      </c>
      <c r="DH80" s="10">
        <v>42517</v>
      </c>
      <c r="DI80">
        <v>227000</v>
      </c>
      <c r="DJ80">
        <v>40.795434</v>
      </c>
      <c r="DK80">
        <f t="shared" si="107"/>
        <v>3.9158083005075284E-3</v>
      </c>
      <c r="DL80">
        <f t="shared" si="108"/>
        <v>1.0039158083005075</v>
      </c>
      <c r="DM80" s="18"/>
      <c r="DN80" s="15">
        <f t="shared" si="109"/>
        <v>3.1640116137678111</v>
      </c>
      <c r="DP80" s="10">
        <v>42517</v>
      </c>
      <c r="DQ80">
        <v>73900</v>
      </c>
      <c r="DR80">
        <v>18.825538999999999</v>
      </c>
      <c r="DS80">
        <f t="shared" si="110"/>
        <v>1.5755542757271979E-3</v>
      </c>
      <c r="DT80">
        <f t="shared" si="111"/>
        <v>1.0015755542757272</v>
      </c>
      <c r="DV80" s="15">
        <f t="shared" si="112"/>
        <v>0.77646378942572447</v>
      </c>
      <c r="DX80" s="10">
        <v>42517</v>
      </c>
      <c r="DY80">
        <v>9888500</v>
      </c>
      <c r="DZ80">
        <v>11.68</v>
      </c>
      <c r="EA80">
        <f t="shared" si="113"/>
        <v>-6.8027210884353817E-3</v>
      </c>
      <c r="EB80">
        <f t="shared" si="114"/>
        <v>0.99319727891156462</v>
      </c>
      <c r="ED80" s="15">
        <f t="shared" si="115"/>
        <v>-0.91721242180923268</v>
      </c>
      <c r="EF80" s="10">
        <v>42516</v>
      </c>
      <c r="EG80">
        <v>277200</v>
      </c>
      <c r="EH80">
        <v>100.671341</v>
      </c>
      <c r="EI80">
        <f t="shared" si="116"/>
        <v>-2.9660021261523895E-4</v>
      </c>
      <c r="EJ80">
        <f t="shared" si="117"/>
        <v>0.99970339978738476</v>
      </c>
      <c r="EL80" s="15">
        <f t="shared" si="118"/>
        <v>-0.10261933891624386</v>
      </c>
    </row>
    <row r="81" spans="1:142">
      <c r="A81" s="10">
        <v>42516</v>
      </c>
      <c r="B81" s="11">
        <v>0.03</v>
      </c>
      <c r="C81">
        <f t="shared" si="65"/>
        <v>2.9999999999999997E-4</v>
      </c>
      <c r="D81" s="12">
        <f t="shared" si="66"/>
        <v>6.2502539195374851E-6</v>
      </c>
      <c r="E81" s="13">
        <f t="shared" si="67"/>
        <v>1.0000062502539195</v>
      </c>
      <c r="H81" s="10">
        <v>42516</v>
      </c>
      <c r="I81">
        <v>51400</v>
      </c>
      <c r="J81">
        <v>79.5929</v>
      </c>
      <c r="K81" s="15">
        <f t="shared" si="68"/>
        <v>5.8934310222180653E-3</v>
      </c>
      <c r="L81">
        <f t="shared" si="71"/>
        <v>1.0058934310222181</v>
      </c>
      <c r="N81" s="15">
        <f t="shared" si="72"/>
        <v>7.5402342005236367</v>
      </c>
      <c r="P81" s="10">
        <v>42516</v>
      </c>
      <c r="Q81">
        <v>299400</v>
      </c>
      <c r="R81">
        <v>49.497242999999997</v>
      </c>
      <c r="S81">
        <f t="shared" si="73"/>
        <v>0</v>
      </c>
      <c r="T81">
        <f t="shared" si="74"/>
        <v>1</v>
      </c>
      <c r="V81" s="15">
        <f t="shared" si="75"/>
        <v>0</v>
      </c>
      <c r="X81" s="10">
        <v>42516</v>
      </c>
      <c r="Y81">
        <v>344800</v>
      </c>
      <c r="Z81">
        <v>41.642839000000002</v>
      </c>
      <c r="AA81">
        <f t="shared" si="76"/>
        <v>-1.4353508119629987E-3</v>
      </c>
      <c r="AB81">
        <f t="shared" si="69"/>
        <v>0.998564649188037</v>
      </c>
      <c r="AC81" s="18"/>
      <c r="AD81" s="15">
        <f t="shared" si="77"/>
        <v>-0.40801820654676391</v>
      </c>
      <c r="AF81" s="10">
        <v>42516</v>
      </c>
      <c r="AG81">
        <v>133100</v>
      </c>
      <c r="AH81">
        <v>53.296429000000003</v>
      </c>
      <c r="AI81">
        <f t="shared" si="78"/>
        <v>-7.4795183664888576E-4</v>
      </c>
      <c r="AJ81">
        <f t="shared" si="79"/>
        <v>0.99925204816335111</v>
      </c>
      <c r="AK81" s="18"/>
      <c r="AL81" s="15">
        <f t="shared" si="80"/>
        <v>-0.23898679389062594</v>
      </c>
      <c r="AN81" s="10">
        <v>42516</v>
      </c>
      <c r="AO81">
        <v>6272900</v>
      </c>
      <c r="AP81">
        <v>36.111598999999998</v>
      </c>
      <c r="AQ81">
        <f t="shared" si="81"/>
        <v>2.1797763192712427E-3</v>
      </c>
      <c r="AR81">
        <f t="shared" si="70"/>
        <v>1.0021797763192712</v>
      </c>
      <c r="AS81" s="18"/>
      <c r="AT81" s="15">
        <f t="shared" si="82"/>
        <v>1.2138929452197198</v>
      </c>
      <c r="AV81" s="10">
        <v>42516</v>
      </c>
      <c r="AW81">
        <v>9200700</v>
      </c>
      <c r="AX81">
        <v>33.097707999999997</v>
      </c>
      <c r="AY81">
        <f t="shared" si="83"/>
        <v>6.5671957349491272E-3</v>
      </c>
      <c r="AZ81">
        <f t="shared" si="84"/>
        <v>1.0065671957349491</v>
      </c>
      <c r="BB81" s="15">
        <f t="shared" si="85"/>
        <v>9.9046561003765596</v>
      </c>
      <c r="BD81" s="10">
        <v>42516</v>
      </c>
      <c r="BE81">
        <v>500000</v>
      </c>
      <c r="BF81">
        <v>69.263987</v>
      </c>
      <c r="BG81">
        <f t="shared" si="86"/>
        <v>0</v>
      </c>
      <c r="BH81">
        <f t="shared" si="87"/>
        <v>1</v>
      </c>
      <c r="BJ81" s="15">
        <f t="shared" si="88"/>
        <v>0</v>
      </c>
      <c r="BL81" s="10">
        <v>42516</v>
      </c>
      <c r="BM81">
        <v>304600</v>
      </c>
      <c r="BN81">
        <v>111.757203</v>
      </c>
      <c r="BO81">
        <f t="shared" si="89"/>
        <v>4.4518060130149806E-4</v>
      </c>
      <c r="BP81">
        <f t="shared" si="90"/>
        <v>1.0004451806013015</v>
      </c>
      <c r="BR81" s="15">
        <f t="shared" si="91"/>
        <v>0.17639509866384451</v>
      </c>
      <c r="BT81" s="10">
        <v>42516</v>
      </c>
      <c r="BU81">
        <v>170400</v>
      </c>
      <c r="BV81">
        <v>49.060001</v>
      </c>
      <c r="BW81">
        <f t="shared" si="92"/>
        <v>8.1601387188889873E-4</v>
      </c>
      <c r="BX81">
        <f t="shared" si="93"/>
        <v>1.0008160138718889</v>
      </c>
      <c r="BZ81" s="15">
        <f t="shared" si="94"/>
        <v>0.34678949251229962</v>
      </c>
      <c r="CB81" s="10">
        <v>42516</v>
      </c>
      <c r="CC81">
        <v>1003800</v>
      </c>
      <c r="CD81">
        <v>109.211899</v>
      </c>
      <c r="CE81">
        <f t="shared" si="95"/>
        <v>3.6017286318923425E-4</v>
      </c>
      <c r="CF81">
        <f t="shared" si="96"/>
        <v>1.0003601728631892</v>
      </c>
      <c r="CH81" s="15">
        <f t="shared" si="97"/>
        <v>0.14046882290292895</v>
      </c>
      <c r="CJ81" s="10">
        <v>42516</v>
      </c>
      <c r="CK81">
        <v>716100</v>
      </c>
      <c r="CL81">
        <v>86.334408999999994</v>
      </c>
      <c r="CM81">
        <f t="shared" si="98"/>
        <v>3.7961741843550723E-3</v>
      </c>
      <c r="CN81">
        <f t="shared" si="99"/>
        <v>1.0037961741843551</v>
      </c>
      <c r="CP81" s="15">
        <f t="shared" si="100"/>
        <v>2.9867653706851502</v>
      </c>
      <c r="CR81" s="10">
        <v>42516</v>
      </c>
      <c r="CS81">
        <v>381900</v>
      </c>
      <c r="CT81">
        <v>60.690635</v>
      </c>
      <c r="CU81">
        <f t="shared" si="101"/>
        <v>1.975285528600379E-3</v>
      </c>
      <c r="CV81">
        <f t="shared" si="102"/>
        <v>1.0019752855286004</v>
      </c>
      <c r="CX81" s="15">
        <f t="shared" si="103"/>
        <v>1.0549840458442312</v>
      </c>
      <c r="CZ81" s="10">
        <v>42516</v>
      </c>
      <c r="DA81">
        <v>370600</v>
      </c>
      <c r="DB81">
        <v>53.027163000000002</v>
      </c>
      <c r="DC81">
        <f t="shared" si="104"/>
        <v>1.1149917693864531E-3</v>
      </c>
      <c r="DD81">
        <f t="shared" si="105"/>
        <v>1.0011149917693865</v>
      </c>
      <c r="DF81" s="15">
        <f t="shared" si="106"/>
        <v>0.50192148617439925</v>
      </c>
      <c r="DH81" s="10">
        <v>42516</v>
      </c>
      <c r="DI81">
        <v>185400</v>
      </c>
      <c r="DJ81">
        <v>40.636310000000002</v>
      </c>
      <c r="DK81">
        <f t="shared" si="107"/>
        <v>2.45344637614342E-3</v>
      </c>
      <c r="DL81">
        <f t="shared" si="108"/>
        <v>1.0024534463761434</v>
      </c>
      <c r="DM81" s="18"/>
      <c r="DN81" s="15">
        <f t="shared" si="109"/>
        <v>1.4458951745002713</v>
      </c>
      <c r="DP81" s="10">
        <v>42516</v>
      </c>
      <c r="DQ81">
        <v>121400</v>
      </c>
      <c r="DR81">
        <v>18.795925</v>
      </c>
      <c r="DS81">
        <f t="shared" si="110"/>
        <v>-4.7045846997342267E-3</v>
      </c>
      <c r="DT81">
        <f t="shared" si="111"/>
        <v>0.99529541530026577</v>
      </c>
      <c r="DV81" s="15">
        <f t="shared" si="112"/>
        <v>-0.82115314946433449</v>
      </c>
      <c r="DX81" s="10">
        <v>42516</v>
      </c>
      <c r="DY81">
        <v>4095200</v>
      </c>
      <c r="DZ81">
        <v>11.76</v>
      </c>
      <c r="EA81">
        <f t="shared" si="113"/>
        <v>-4.2337002540220325E-3</v>
      </c>
      <c r="EB81">
        <f t="shared" si="114"/>
        <v>0.99576629974597797</v>
      </c>
      <c r="ED81" s="15">
        <f t="shared" si="115"/>
        <v>-0.78745063775128987</v>
      </c>
      <c r="EF81" s="10">
        <v>42515</v>
      </c>
      <c r="EG81">
        <v>294300</v>
      </c>
      <c r="EH81">
        <v>100.70120900000001</v>
      </c>
      <c r="EI81">
        <f t="shared" si="116"/>
        <v>4.94637815503296E-4</v>
      </c>
      <c r="EJ81">
        <f t="shared" si="117"/>
        <v>1.0004946378155033</v>
      </c>
      <c r="EL81" s="15">
        <f t="shared" si="118"/>
        <v>0.19781392436284073</v>
      </c>
    </row>
    <row r="82" spans="1:142">
      <c r="A82" s="10">
        <v>42515</v>
      </c>
      <c r="B82" s="11">
        <v>0.04</v>
      </c>
      <c r="C82">
        <f t="shared" si="65"/>
        <v>4.0000000000000002E-4</v>
      </c>
      <c r="D82" s="12">
        <f t="shared" si="66"/>
        <v>8.333784753622453E-6</v>
      </c>
      <c r="E82" s="13">
        <f t="shared" si="67"/>
        <v>1.0000083337847536</v>
      </c>
      <c r="H82" s="10">
        <v>42515</v>
      </c>
      <c r="I82">
        <v>36200</v>
      </c>
      <c r="J82">
        <v>79.126572999999993</v>
      </c>
      <c r="K82" s="15">
        <f t="shared" si="68"/>
        <v>-2.5015188779186071E-3</v>
      </c>
      <c r="L82">
        <f t="shared" si="71"/>
        <v>0.99749848112208139</v>
      </c>
      <c r="N82" s="15">
        <f t="shared" si="72"/>
        <v>-0.59916215496392211</v>
      </c>
      <c r="P82" s="10">
        <v>42515</v>
      </c>
      <c r="Q82">
        <v>307800</v>
      </c>
      <c r="R82">
        <v>49.497242999999997</v>
      </c>
      <c r="S82">
        <f t="shared" si="73"/>
        <v>6.6788421254984076E-3</v>
      </c>
      <c r="T82">
        <f t="shared" si="74"/>
        <v>1.0066788421254984</v>
      </c>
      <c r="V82" s="15">
        <f t="shared" si="75"/>
        <v>10.355164669002169</v>
      </c>
      <c r="X82" s="10">
        <v>42515</v>
      </c>
      <c r="Y82">
        <v>330800</v>
      </c>
      <c r="Z82">
        <v>41.702697000000001</v>
      </c>
      <c r="AA82">
        <f t="shared" si="76"/>
        <v>7.4716221208197542E-3</v>
      </c>
      <c r="AB82">
        <f t="shared" si="69"/>
        <v>1.0074716221208198</v>
      </c>
      <c r="AC82" s="18"/>
      <c r="AD82" s="15">
        <f t="shared" si="77"/>
        <v>14.134916895589823</v>
      </c>
      <c r="AF82" s="10">
        <v>42515</v>
      </c>
      <c r="AG82">
        <v>183600</v>
      </c>
      <c r="AH82">
        <v>53.336322000000003</v>
      </c>
      <c r="AI82">
        <f t="shared" si="78"/>
        <v>7.1563259349385344E-3</v>
      </c>
      <c r="AJ82">
        <f t="shared" si="79"/>
        <v>1.0071563259349385</v>
      </c>
      <c r="AK82" s="18"/>
      <c r="AL82" s="15">
        <f t="shared" si="80"/>
        <v>12.500908049175379</v>
      </c>
      <c r="AN82" s="10">
        <v>42515</v>
      </c>
      <c r="AO82">
        <v>8883600</v>
      </c>
      <c r="AP82">
        <v>36.033054999999997</v>
      </c>
      <c r="AQ82">
        <f t="shared" si="81"/>
        <v>9.9064742773433689E-3</v>
      </c>
      <c r="AR82">
        <f t="shared" si="70"/>
        <v>1.0099064742773434</v>
      </c>
      <c r="AS82" s="18"/>
      <c r="AT82" s="15">
        <f t="shared" si="82"/>
        <v>35.527678805811298</v>
      </c>
      <c r="AV82" s="10">
        <v>42515</v>
      </c>
      <c r="AW82">
        <v>10387000</v>
      </c>
      <c r="AX82">
        <v>32.881767000000004</v>
      </c>
      <c r="AY82">
        <f t="shared" si="83"/>
        <v>1.1473485715150611E-2</v>
      </c>
      <c r="AZ82">
        <f t="shared" si="84"/>
        <v>1.0114734857151506</v>
      </c>
      <c r="BB82" s="15">
        <f t="shared" si="85"/>
        <v>63.327036832758367</v>
      </c>
      <c r="BD82" s="10">
        <v>42515</v>
      </c>
      <c r="BE82">
        <v>699000</v>
      </c>
      <c r="BF82">
        <v>69.263987</v>
      </c>
      <c r="BG82">
        <f t="shared" si="86"/>
        <v>7.8853540089562912E-3</v>
      </c>
      <c r="BH82">
        <f t="shared" si="87"/>
        <v>1.0078853540089563</v>
      </c>
      <c r="BJ82" s="15">
        <f t="shared" si="88"/>
        <v>16.581828263856863</v>
      </c>
      <c r="BL82" s="10">
        <v>42515</v>
      </c>
      <c r="BM82">
        <v>283500</v>
      </c>
      <c r="BN82">
        <v>111.70747299999999</v>
      </c>
      <c r="BO82">
        <f t="shared" si="89"/>
        <v>-1.7800474138118805E-4</v>
      </c>
      <c r="BP82">
        <f t="shared" si="90"/>
        <v>0.99982199525861881</v>
      </c>
      <c r="BR82" s="15">
        <f t="shared" si="91"/>
        <v>-6.2911465419713486E-2</v>
      </c>
      <c r="BT82" s="10">
        <v>42515</v>
      </c>
      <c r="BU82">
        <v>164600</v>
      </c>
      <c r="BV82">
        <v>49.02</v>
      </c>
      <c r="BW82">
        <f t="shared" si="92"/>
        <v>6.1232902174612747E-4</v>
      </c>
      <c r="BX82">
        <f t="shared" si="93"/>
        <v>1.0006123290217461</v>
      </c>
      <c r="BZ82" s="15">
        <f t="shared" si="94"/>
        <v>0.25036022908006661</v>
      </c>
      <c r="CB82" s="10">
        <v>42515</v>
      </c>
      <c r="CC82">
        <v>972900</v>
      </c>
      <c r="CD82">
        <v>109.172578</v>
      </c>
      <c r="CE82">
        <f t="shared" si="95"/>
        <v>2.7990724791484567E-3</v>
      </c>
      <c r="CF82">
        <f t="shared" si="96"/>
        <v>1.0027990724791485</v>
      </c>
      <c r="CH82" s="15">
        <f t="shared" si="97"/>
        <v>1.7738445032124153</v>
      </c>
      <c r="CJ82" s="10">
        <v>42515</v>
      </c>
      <c r="CK82">
        <v>716800</v>
      </c>
      <c r="CL82">
        <v>86.007908</v>
      </c>
      <c r="CM82">
        <f t="shared" si="98"/>
        <v>3.4521530666120626E-4</v>
      </c>
      <c r="CN82">
        <f t="shared" si="99"/>
        <v>1.0003452153066612</v>
      </c>
      <c r="CP82" s="15">
        <f t="shared" si="100"/>
        <v>0.13426157302738373</v>
      </c>
      <c r="CR82" s="10">
        <v>42515</v>
      </c>
      <c r="CS82">
        <v>47500</v>
      </c>
      <c r="CT82">
        <v>60.570990000000002</v>
      </c>
      <c r="CU82">
        <f t="shared" si="101"/>
        <v>6.5890089634246252E-4</v>
      </c>
      <c r="CV82">
        <f t="shared" si="102"/>
        <v>1.0006589008963425</v>
      </c>
      <c r="CX82" s="15">
        <f t="shared" si="103"/>
        <v>0.27178271591598491</v>
      </c>
      <c r="CZ82" s="10">
        <v>42515</v>
      </c>
      <c r="DA82">
        <v>127400</v>
      </c>
      <c r="DB82">
        <v>52.968103999999997</v>
      </c>
      <c r="DC82">
        <f t="shared" si="104"/>
        <v>2.9822986128524853E-3</v>
      </c>
      <c r="DD82">
        <f t="shared" si="105"/>
        <v>1.0029822986128525</v>
      </c>
      <c r="DF82" s="15">
        <f t="shared" si="106"/>
        <v>1.9651245535733577</v>
      </c>
      <c r="DH82" s="10">
        <v>42515</v>
      </c>
      <c r="DI82">
        <v>272700</v>
      </c>
      <c r="DJ82">
        <v>40.536855000000003</v>
      </c>
      <c r="DK82">
        <f t="shared" si="107"/>
        <v>-2.4532144359978858E-4</v>
      </c>
      <c r="DL82">
        <f t="shared" si="108"/>
        <v>0.99975467855640021</v>
      </c>
      <c r="DM82" s="18"/>
      <c r="DN82" s="15">
        <f t="shared" si="109"/>
        <v>-8.5660481477318862E-2</v>
      </c>
      <c r="DP82" s="10">
        <v>42515</v>
      </c>
      <c r="DQ82">
        <v>183400</v>
      </c>
      <c r="DR82">
        <v>18.88477</v>
      </c>
      <c r="DS82">
        <f t="shared" si="110"/>
        <v>1.7012234238030111E-2</v>
      </c>
      <c r="DT82">
        <f t="shared" si="111"/>
        <v>1.0170122342380301</v>
      </c>
      <c r="DV82" s="15">
        <f t="shared" si="112"/>
        <v>471.12253277180514</v>
      </c>
      <c r="DX82" s="10">
        <v>42515</v>
      </c>
      <c r="DY82">
        <v>4544700</v>
      </c>
      <c r="DZ82">
        <v>11.81</v>
      </c>
      <c r="EA82">
        <f t="shared" si="113"/>
        <v>-2.5337837837837718E-3</v>
      </c>
      <c r="EB82">
        <f t="shared" si="114"/>
        <v>0.99746621621621623</v>
      </c>
      <c r="ED82" s="15">
        <f t="shared" si="115"/>
        <v>-0.60386678588023013</v>
      </c>
      <c r="EF82" s="10">
        <v>42514</v>
      </c>
      <c r="EG82">
        <v>504200</v>
      </c>
      <c r="EH82">
        <v>100.65142299999999</v>
      </c>
      <c r="EI82">
        <f t="shared" si="116"/>
        <v>-1.9785174014919082E-4</v>
      </c>
      <c r="EJ82">
        <f t="shared" si="117"/>
        <v>0.99980214825985081</v>
      </c>
      <c r="EL82" s="15">
        <f t="shared" si="118"/>
        <v>-6.9676617460872614E-2</v>
      </c>
    </row>
    <row r="83" spans="1:142">
      <c r="A83" s="10">
        <v>42514</v>
      </c>
      <c r="B83" s="11">
        <v>0.03</v>
      </c>
      <c r="C83">
        <f t="shared" si="65"/>
        <v>2.9999999999999997E-4</v>
      </c>
      <c r="D83" s="12">
        <f t="shared" si="66"/>
        <v>6.2502539195374851E-6</v>
      </c>
      <c r="E83" s="13">
        <f t="shared" si="67"/>
        <v>1.0000062502539195</v>
      </c>
      <c r="H83" s="10">
        <v>42514</v>
      </c>
      <c r="I83">
        <v>44300</v>
      </c>
      <c r="J83">
        <v>79.325006000000002</v>
      </c>
      <c r="K83" s="15">
        <f t="shared" si="68"/>
        <v>-4.3587307584885826E-3</v>
      </c>
      <c r="L83">
        <f t="shared" si="71"/>
        <v>0.99564126924151142</v>
      </c>
      <c r="N83" s="15">
        <f t="shared" si="72"/>
        <v>-0.79697254595382416</v>
      </c>
      <c r="P83" s="10">
        <v>42514</v>
      </c>
      <c r="Q83">
        <v>326700</v>
      </c>
      <c r="R83">
        <v>49.168852000000001</v>
      </c>
      <c r="S83">
        <f t="shared" si="73"/>
        <v>1.3538464950776374E-2</v>
      </c>
      <c r="T83">
        <f t="shared" si="74"/>
        <v>1.0135384649507764</v>
      </c>
      <c r="V83" s="15">
        <f t="shared" si="75"/>
        <v>134.42096078643661</v>
      </c>
      <c r="X83" s="10">
        <v>42514</v>
      </c>
      <c r="Y83">
        <v>1119300</v>
      </c>
      <c r="Z83">
        <v>41.393420999999996</v>
      </c>
      <c r="AA83">
        <f t="shared" si="76"/>
        <v>1.4425412503604074E-2</v>
      </c>
      <c r="AB83">
        <f t="shared" si="69"/>
        <v>1.0144254125036041</v>
      </c>
      <c r="AC83" s="18"/>
      <c r="AD83" s="15">
        <f t="shared" si="77"/>
        <v>185.35621806584572</v>
      </c>
      <c r="AF83" s="10">
        <v>42514</v>
      </c>
      <c r="AG83">
        <v>222100</v>
      </c>
      <c r="AH83">
        <v>52.957341999999997</v>
      </c>
      <c r="AI83">
        <f t="shared" si="78"/>
        <v>1.7631230671530274E-2</v>
      </c>
      <c r="AJ83">
        <f t="shared" si="79"/>
        <v>1.0176312306715303</v>
      </c>
      <c r="AK83" s="18"/>
      <c r="AL83" s="15">
        <f t="shared" si="80"/>
        <v>588.52983694419606</v>
      </c>
      <c r="AN83" s="10">
        <v>42514</v>
      </c>
      <c r="AO83">
        <v>12342500</v>
      </c>
      <c r="AP83">
        <v>35.679595999999997</v>
      </c>
      <c r="AQ83">
        <f t="shared" si="81"/>
        <v>1.2256212438216174E-2</v>
      </c>
      <c r="AR83">
        <f t="shared" si="70"/>
        <v>1.0122562124382162</v>
      </c>
      <c r="AS83" s="18"/>
      <c r="AT83" s="15">
        <f t="shared" si="82"/>
        <v>84.312868634811892</v>
      </c>
      <c r="AV83" s="10">
        <v>42514</v>
      </c>
      <c r="AW83">
        <v>18077800</v>
      </c>
      <c r="AX83">
        <v>32.508778</v>
      </c>
      <c r="AY83">
        <f t="shared" si="83"/>
        <v>1.1915653550883532E-2</v>
      </c>
      <c r="AZ83">
        <f t="shared" si="84"/>
        <v>1.0119156535508835</v>
      </c>
      <c r="BB83" s="15">
        <f t="shared" si="85"/>
        <v>74.452679701393492</v>
      </c>
      <c r="BD83" s="10">
        <v>42514</v>
      </c>
      <c r="BE83">
        <v>902000</v>
      </c>
      <c r="BF83">
        <v>68.722088999999997</v>
      </c>
      <c r="BG83">
        <f t="shared" si="86"/>
        <v>1.1749303033834924E-2</v>
      </c>
      <c r="BH83">
        <f t="shared" si="87"/>
        <v>1.0117493030338349</v>
      </c>
      <c r="BJ83" s="15">
        <f t="shared" si="88"/>
        <v>70.058096578261683</v>
      </c>
      <c r="BL83" s="10">
        <v>42514</v>
      </c>
      <c r="BM83">
        <v>333100</v>
      </c>
      <c r="BN83">
        <v>111.727361</v>
      </c>
      <c r="BO83">
        <f t="shared" si="89"/>
        <v>-1.1558990284851189E-3</v>
      </c>
      <c r="BP83">
        <f t="shared" si="90"/>
        <v>0.99884410097151488</v>
      </c>
      <c r="BR83" s="15">
        <f t="shared" si="91"/>
        <v>-0.34436245931351528</v>
      </c>
      <c r="BT83" s="10">
        <v>42514</v>
      </c>
      <c r="BU83">
        <v>127600</v>
      </c>
      <c r="BV83">
        <v>48.990001999999997</v>
      </c>
      <c r="BW83">
        <f t="shared" si="92"/>
        <v>-2.0404081632663384E-4</v>
      </c>
      <c r="BX83">
        <f t="shared" si="93"/>
        <v>0.99979595918367337</v>
      </c>
      <c r="BZ83" s="15">
        <f t="shared" si="94"/>
        <v>-7.1776279339226701E-2</v>
      </c>
      <c r="CB83" s="10">
        <v>42514</v>
      </c>
      <c r="CC83">
        <v>1989200</v>
      </c>
      <c r="CD83">
        <v>108.86784900000001</v>
      </c>
      <c r="CE83">
        <f t="shared" si="95"/>
        <v>2.3531780687937598E-3</v>
      </c>
      <c r="CF83">
        <f t="shared" si="96"/>
        <v>1.0023531780687938</v>
      </c>
      <c r="CH83" s="15">
        <f t="shared" si="97"/>
        <v>1.3582056065428496</v>
      </c>
      <c r="CJ83" s="10">
        <v>42514</v>
      </c>
      <c r="CK83">
        <v>412500</v>
      </c>
      <c r="CL83">
        <v>85.978227000000004</v>
      </c>
      <c r="CM83">
        <f t="shared" si="98"/>
        <v>-2.2961702305819287E-3</v>
      </c>
      <c r="CN83">
        <f t="shared" si="99"/>
        <v>0.99770382976941807</v>
      </c>
      <c r="CP83" s="15">
        <f t="shared" si="100"/>
        <v>-0.56788599376166249</v>
      </c>
      <c r="CR83" s="10">
        <v>42514</v>
      </c>
      <c r="CS83">
        <v>43400</v>
      </c>
      <c r="CT83">
        <v>60.531106000000001</v>
      </c>
      <c r="CU83">
        <f t="shared" si="101"/>
        <v>-1.6445103310009923E-3</v>
      </c>
      <c r="CV83">
        <f t="shared" si="102"/>
        <v>0.99835548966899901</v>
      </c>
      <c r="CX83" s="15">
        <f t="shared" si="103"/>
        <v>-0.45159453620394352</v>
      </c>
      <c r="CZ83" s="10">
        <v>42514</v>
      </c>
      <c r="DA83">
        <v>152500</v>
      </c>
      <c r="DB83">
        <v>52.810606999999997</v>
      </c>
      <c r="DC83">
        <f t="shared" si="104"/>
        <v>1.0548137512875977E-2</v>
      </c>
      <c r="DD83">
        <f t="shared" si="105"/>
        <v>1.010548137512876</v>
      </c>
      <c r="DF83" s="15">
        <f t="shared" si="106"/>
        <v>45.058223642808791</v>
      </c>
      <c r="DH83" s="10">
        <v>42514</v>
      </c>
      <c r="DI83">
        <v>314400</v>
      </c>
      <c r="DJ83">
        <v>40.546802</v>
      </c>
      <c r="DK83">
        <f t="shared" si="107"/>
        <v>1.1411517510822478E-2</v>
      </c>
      <c r="DL83">
        <f t="shared" si="108"/>
        <v>1.0114115175108225</v>
      </c>
      <c r="DM83" s="18"/>
      <c r="DN83" s="15">
        <f t="shared" si="109"/>
        <v>61.904487896572967</v>
      </c>
      <c r="DP83" s="10">
        <v>42514</v>
      </c>
      <c r="DQ83">
        <v>84200</v>
      </c>
      <c r="DR83">
        <v>18.568871999999999</v>
      </c>
      <c r="DS83">
        <f t="shared" si="110"/>
        <v>3.735289681979781E-3</v>
      </c>
      <c r="DT83">
        <f t="shared" si="111"/>
        <v>1.0037352896819798</v>
      </c>
      <c r="DV83" s="15">
        <f t="shared" si="112"/>
        <v>2.8994703882284374</v>
      </c>
      <c r="DX83" s="10">
        <v>42514</v>
      </c>
      <c r="DY83">
        <v>10133500</v>
      </c>
      <c r="DZ83">
        <v>11.84</v>
      </c>
      <c r="EA83">
        <f t="shared" si="113"/>
        <v>-1.7427385892116232E-2</v>
      </c>
      <c r="EB83">
        <f t="shared" si="114"/>
        <v>0.98257261410788377</v>
      </c>
      <c r="ED83" s="15">
        <f t="shared" si="115"/>
        <v>-0.99836657481025171</v>
      </c>
      <c r="EF83" s="10">
        <v>42513</v>
      </c>
      <c r="EG83">
        <v>156100</v>
      </c>
      <c r="EH83">
        <v>100.671341</v>
      </c>
      <c r="EI83">
        <f t="shared" si="116"/>
        <v>9.8935657370624597E-5</v>
      </c>
      <c r="EJ83">
        <f t="shared" si="117"/>
        <v>1.0000989356573706</v>
      </c>
      <c r="EL83" s="15">
        <f t="shared" si="118"/>
        <v>3.6769603630247172E-2</v>
      </c>
    </row>
    <row r="84" spans="1:142">
      <c r="A84" s="10">
        <v>42513</v>
      </c>
      <c r="B84" s="11">
        <v>0.02</v>
      </c>
      <c r="C84">
        <f t="shared" si="65"/>
        <v>2.0000000000000001E-4</v>
      </c>
      <c r="D84" s="12">
        <f t="shared" si="66"/>
        <v>4.1667795178668143E-6</v>
      </c>
      <c r="E84" s="13">
        <f t="shared" si="67"/>
        <v>1.0000041667795179</v>
      </c>
      <c r="H84" s="10">
        <v>42513</v>
      </c>
      <c r="I84">
        <v>35100</v>
      </c>
      <c r="J84">
        <v>79.672275999999997</v>
      </c>
      <c r="K84" s="15">
        <f t="shared" si="68"/>
        <v>1.9965408651740901E-3</v>
      </c>
      <c r="L84">
        <f t="shared" si="71"/>
        <v>1.0019965408651741</v>
      </c>
      <c r="N84" s="15">
        <f t="shared" si="72"/>
        <v>1.0709571787980088</v>
      </c>
      <c r="P84" s="10">
        <v>42513</v>
      </c>
      <c r="Q84">
        <v>211900</v>
      </c>
      <c r="R84">
        <v>48.512073000000001</v>
      </c>
      <c r="S84">
        <f t="shared" si="73"/>
        <v>-1.4338311658758096E-3</v>
      </c>
      <c r="T84">
        <f t="shared" si="74"/>
        <v>0.99856616883412419</v>
      </c>
      <c r="V84" s="15">
        <f t="shared" si="75"/>
        <v>-0.40768928844374464</v>
      </c>
      <c r="X84" s="10">
        <v>42513</v>
      </c>
      <c r="Y84">
        <v>120000</v>
      </c>
      <c r="Z84">
        <v>40.804794999999999</v>
      </c>
      <c r="AA84">
        <f t="shared" si="76"/>
        <v>-1.4647622595684862E-3</v>
      </c>
      <c r="AB84">
        <f t="shared" si="69"/>
        <v>0.99853523774043151</v>
      </c>
      <c r="AC84" s="18"/>
      <c r="AD84" s="15">
        <f t="shared" si="77"/>
        <v>-0.41434837716414941</v>
      </c>
      <c r="AF84" s="10">
        <v>42513</v>
      </c>
      <c r="AG84">
        <v>134100</v>
      </c>
      <c r="AH84">
        <v>52.039816000000002</v>
      </c>
      <c r="AI84">
        <f t="shared" si="78"/>
        <v>-9.5729132992761201E-4</v>
      </c>
      <c r="AJ84">
        <f t="shared" si="79"/>
        <v>0.99904270867007239</v>
      </c>
      <c r="AK84" s="18"/>
      <c r="AL84" s="15">
        <f t="shared" si="80"/>
        <v>-0.29501495309283021</v>
      </c>
      <c r="AN84" s="10">
        <v>42513</v>
      </c>
      <c r="AO84">
        <v>7097100</v>
      </c>
      <c r="AP84">
        <v>35.247593999999999</v>
      </c>
      <c r="AQ84">
        <f t="shared" si="81"/>
        <v>-3.3314471212720909E-3</v>
      </c>
      <c r="AR84">
        <f t="shared" si="70"/>
        <v>0.99666855287872791</v>
      </c>
      <c r="AS84" s="18"/>
      <c r="AT84" s="15">
        <f t="shared" si="82"/>
        <v>-0.70418120542222851</v>
      </c>
      <c r="AV84" s="10">
        <v>42513</v>
      </c>
      <c r="AW84">
        <v>16081800</v>
      </c>
      <c r="AX84">
        <v>32.125976000000001</v>
      </c>
      <c r="AY84">
        <f t="shared" si="83"/>
        <v>-2.1341411519989473E-3</v>
      </c>
      <c r="AZ84">
        <f t="shared" si="84"/>
        <v>0.99786585884800105</v>
      </c>
      <c r="BB84" s="15">
        <f t="shared" si="85"/>
        <v>-0.54149950693666349</v>
      </c>
      <c r="BD84" s="10">
        <v>42513</v>
      </c>
      <c r="BE84">
        <v>484400</v>
      </c>
      <c r="BF84">
        <v>67.924029000000004</v>
      </c>
      <c r="BG84">
        <f t="shared" si="86"/>
        <v>-2.1709867220809365E-3</v>
      </c>
      <c r="BH84">
        <f t="shared" si="87"/>
        <v>0.99782901327791906</v>
      </c>
      <c r="BJ84" s="15">
        <f t="shared" si="88"/>
        <v>-0.5476375574741279</v>
      </c>
      <c r="BL84" s="10">
        <v>42513</v>
      </c>
      <c r="BM84">
        <v>278300</v>
      </c>
      <c r="BN84">
        <v>111.856656</v>
      </c>
      <c r="BO84">
        <f t="shared" si="89"/>
        <v>4.4478461021268956E-4</v>
      </c>
      <c r="BP84">
        <f t="shared" si="90"/>
        <v>1.0004447846102127</v>
      </c>
      <c r="BR84" s="15">
        <f t="shared" si="91"/>
        <v>0.17622515424681784</v>
      </c>
      <c r="BT84" s="10">
        <v>42513</v>
      </c>
      <c r="BU84">
        <v>254600</v>
      </c>
      <c r="BV84">
        <v>49</v>
      </c>
      <c r="BW84">
        <f t="shared" si="92"/>
        <v>-6.1184990030282993E-4</v>
      </c>
      <c r="BX84">
        <f t="shared" si="93"/>
        <v>0.99938815009969717</v>
      </c>
      <c r="BZ84" s="15">
        <f t="shared" si="94"/>
        <v>-0.20019998374548131</v>
      </c>
      <c r="CB84" s="10">
        <v>42513</v>
      </c>
      <c r="CC84">
        <v>927700</v>
      </c>
      <c r="CD84">
        <v>108.61226499999999</v>
      </c>
      <c r="CE84">
        <f t="shared" si="95"/>
        <v>9.0467580654562951E-5</v>
      </c>
      <c r="CF84">
        <f t="shared" si="96"/>
        <v>1.0000904675806546</v>
      </c>
      <c r="CH84" s="15">
        <f t="shared" si="97"/>
        <v>3.3570356087561093E-2</v>
      </c>
      <c r="CJ84" s="10">
        <v>42513</v>
      </c>
      <c r="CK84">
        <v>518400</v>
      </c>
      <c r="CL84">
        <v>86.176102</v>
      </c>
      <c r="CM84">
        <f t="shared" si="98"/>
        <v>8.0431468601593892E-4</v>
      </c>
      <c r="CN84">
        <f t="shared" si="99"/>
        <v>1.0008043146860159</v>
      </c>
      <c r="CP84" s="15">
        <f t="shared" si="100"/>
        <v>0.3410553255431481</v>
      </c>
      <c r="CR84" s="10">
        <v>42513</v>
      </c>
      <c r="CS84">
        <v>18200</v>
      </c>
      <c r="CT84">
        <v>60.630814000000001</v>
      </c>
      <c r="CU84">
        <f t="shared" si="101"/>
        <v>-1.6439431529102766E-4</v>
      </c>
      <c r="CV84">
        <f t="shared" si="102"/>
        <v>0.99983560568470897</v>
      </c>
      <c r="CX84" s="15">
        <f t="shared" si="103"/>
        <v>-5.8243808316150947E-2</v>
      </c>
      <c r="CZ84" s="10">
        <v>42513</v>
      </c>
      <c r="DA84">
        <v>132100</v>
      </c>
      <c r="DB84">
        <v>52.259368000000002</v>
      </c>
      <c r="DC84">
        <f t="shared" si="104"/>
        <v>-3.0046818520084173E-3</v>
      </c>
      <c r="DD84">
        <f t="shared" si="105"/>
        <v>0.99699531814799158</v>
      </c>
      <c r="DF84" s="15">
        <f t="shared" si="106"/>
        <v>-0.66658249797609237</v>
      </c>
      <c r="DH84" s="10">
        <v>42513</v>
      </c>
      <c r="DI84">
        <v>329100</v>
      </c>
      <c r="DJ84">
        <v>40.089322000000003</v>
      </c>
      <c r="DK84">
        <f t="shared" si="107"/>
        <v>0</v>
      </c>
      <c r="DL84">
        <f t="shared" si="108"/>
        <v>1</v>
      </c>
      <c r="DM84" s="18"/>
      <c r="DN84" s="15">
        <f t="shared" si="109"/>
        <v>0</v>
      </c>
      <c r="DP84" s="10">
        <v>42513</v>
      </c>
      <c r="DQ84">
        <v>56500</v>
      </c>
      <c r="DR84">
        <v>18.499770000000002</v>
      </c>
      <c r="DS84">
        <f t="shared" si="110"/>
        <v>-2.1299665822654967E-3</v>
      </c>
      <c r="DT84">
        <f t="shared" si="111"/>
        <v>0.9978700334177345</v>
      </c>
      <c r="DV84" s="15">
        <f t="shared" si="112"/>
        <v>-0.5407988540114006</v>
      </c>
      <c r="DX84" s="10">
        <v>42513</v>
      </c>
      <c r="DY84">
        <v>4359800</v>
      </c>
      <c r="DZ84">
        <v>12.05</v>
      </c>
      <c r="EA84">
        <f t="shared" si="113"/>
        <v>-8.2918739635151617E-4</v>
      </c>
      <c r="EB84">
        <f t="shared" si="114"/>
        <v>0.99917081260364848</v>
      </c>
      <c r="ED84" s="15">
        <f t="shared" si="115"/>
        <v>-0.26123761623376407</v>
      </c>
      <c r="EF84" s="10">
        <v>42510</v>
      </c>
      <c r="EG84">
        <v>269600</v>
      </c>
      <c r="EH84">
        <v>100.661382</v>
      </c>
      <c r="EI84">
        <f t="shared" si="116"/>
        <v>2.9681557108274248E-4</v>
      </c>
      <c r="EJ84">
        <f t="shared" si="117"/>
        <v>1.0002968155710827</v>
      </c>
      <c r="EL84" s="15">
        <f t="shared" si="118"/>
        <v>0.11440609019797243</v>
      </c>
    </row>
    <row r="85" spans="1:142">
      <c r="A85" s="10">
        <v>42510</v>
      </c>
      <c r="B85" s="11">
        <v>0.02</v>
      </c>
      <c r="C85">
        <f t="shared" si="65"/>
        <v>2.0000000000000001E-4</v>
      </c>
      <c r="D85" s="12">
        <f t="shared" si="66"/>
        <v>4.1667795178668143E-6</v>
      </c>
      <c r="E85" s="13">
        <f t="shared" si="67"/>
        <v>1.0000041667795179</v>
      </c>
      <c r="H85" s="10">
        <v>42510</v>
      </c>
      <c r="I85">
        <v>50500</v>
      </c>
      <c r="J85">
        <v>79.513524000000004</v>
      </c>
      <c r="K85" s="15">
        <f t="shared" si="68"/>
        <v>8.7423767596206403E-4</v>
      </c>
      <c r="L85">
        <f t="shared" si="71"/>
        <v>1.0008742376759621</v>
      </c>
      <c r="N85" s="15">
        <f t="shared" si="72"/>
        <v>0.37569265004119101</v>
      </c>
      <c r="P85" s="10">
        <v>42510</v>
      </c>
      <c r="Q85">
        <v>204300</v>
      </c>
      <c r="R85">
        <v>48.581730999999998</v>
      </c>
      <c r="S85">
        <f t="shared" si="73"/>
        <v>6.1829999820226522E-3</v>
      </c>
      <c r="T85">
        <f t="shared" si="74"/>
        <v>1.0061829999820227</v>
      </c>
      <c r="V85" s="15">
        <f t="shared" si="75"/>
        <v>8.486281835923883</v>
      </c>
      <c r="X85" s="10">
        <v>42510</v>
      </c>
      <c r="Y85">
        <v>76200</v>
      </c>
      <c r="Z85">
        <v>40.864652</v>
      </c>
      <c r="AA85">
        <f t="shared" si="76"/>
        <v>1.1108381423763136E-2</v>
      </c>
      <c r="AB85">
        <f t="shared" si="69"/>
        <v>1.0111083814237631</v>
      </c>
      <c r="AC85" s="18"/>
      <c r="AD85" s="15">
        <f t="shared" si="77"/>
        <v>55.385093258220827</v>
      </c>
      <c r="AF85" s="10">
        <v>42510</v>
      </c>
      <c r="AG85">
        <v>225000</v>
      </c>
      <c r="AH85">
        <v>52.089680999999999</v>
      </c>
      <c r="AI85">
        <f t="shared" si="78"/>
        <v>1.4371684224258274E-2</v>
      </c>
      <c r="AJ85">
        <f t="shared" si="79"/>
        <v>1.0143716842242583</v>
      </c>
      <c r="AK85" s="18"/>
      <c r="AL85" s="15">
        <f t="shared" si="80"/>
        <v>181.7880948892811</v>
      </c>
      <c r="AN85" s="10">
        <v>42510</v>
      </c>
      <c r="AO85">
        <v>10857900</v>
      </c>
      <c r="AP85">
        <v>35.365411999999999</v>
      </c>
      <c r="AQ85">
        <f t="shared" si="81"/>
        <v>9.2463467577086345E-3</v>
      </c>
      <c r="AR85">
        <f t="shared" si="70"/>
        <v>1.0092463467577086</v>
      </c>
      <c r="AS85" s="18"/>
      <c r="AT85" s="15">
        <f t="shared" si="82"/>
        <v>27.772188959684588</v>
      </c>
      <c r="AV85" s="10">
        <v>42510</v>
      </c>
      <c r="AW85">
        <v>20352900</v>
      </c>
      <c r="AX85">
        <v>32.194684000000002</v>
      </c>
      <c r="AY85">
        <f t="shared" si="83"/>
        <v>1.1097433219413366E-2</v>
      </c>
      <c r="AZ85">
        <f t="shared" si="84"/>
        <v>1.0110974332194134</v>
      </c>
      <c r="BB85" s="15">
        <f t="shared" si="85"/>
        <v>55.162687117690972</v>
      </c>
      <c r="BD85" s="10">
        <v>42510</v>
      </c>
      <c r="BE85">
        <v>577100</v>
      </c>
      <c r="BF85">
        <v>68.071811999999994</v>
      </c>
      <c r="BG85">
        <f t="shared" si="86"/>
        <v>4.7992166583039619E-3</v>
      </c>
      <c r="BH85">
        <f t="shared" si="87"/>
        <v>1.004799216658304</v>
      </c>
      <c r="BJ85" s="15">
        <f t="shared" si="88"/>
        <v>4.7403722097567984</v>
      </c>
      <c r="BL85" s="10">
        <v>42510</v>
      </c>
      <c r="BM85">
        <v>292400</v>
      </c>
      <c r="BN85">
        <v>111.806926</v>
      </c>
      <c r="BO85">
        <f t="shared" si="89"/>
        <v>-7.9996290141093329E-4</v>
      </c>
      <c r="BP85">
        <f t="shared" si="90"/>
        <v>0.99920003709858907</v>
      </c>
      <c r="BR85" s="15">
        <f t="shared" si="91"/>
        <v>-0.25330860907584374</v>
      </c>
      <c r="BT85" s="10">
        <v>42510</v>
      </c>
      <c r="BU85">
        <v>448400</v>
      </c>
      <c r="BV85">
        <v>49.029998999999997</v>
      </c>
      <c r="BW85">
        <f t="shared" si="92"/>
        <v>6.1222448979592059E-4</v>
      </c>
      <c r="BX85">
        <f t="shared" si="93"/>
        <v>1.0006122244897959</v>
      </c>
      <c r="BZ85" s="15">
        <f t="shared" si="94"/>
        <v>0.25031255273419406</v>
      </c>
      <c r="CB85" s="10">
        <v>42510</v>
      </c>
      <c r="CC85">
        <v>1528400</v>
      </c>
      <c r="CD85">
        <v>108.60244</v>
      </c>
      <c r="CE85">
        <f t="shared" si="95"/>
        <v>9.9665135431203922E-4</v>
      </c>
      <c r="CF85">
        <f t="shared" si="96"/>
        <v>1.000996651354312</v>
      </c>
      <c r="CH85" s="15">
        <f t="shared" si="97"/>
        <v>0.43849378696245012</v>
      </c>
      <c r="CJ85" s="10">
        <v>42510</v>
      </c>
      <c r="CK85">
        <v>418900</v>
      </c>
      <c r="CL85">
        <v>86.106845000000007</v>
      </c>
      <c r="CM85">
        <f t="shared" si="98"/>
        <v>1.4959368724829503E-3</v>
      </c>
      <c r="CN85">
        <f t="shared" si="99"/>
        <v>1.001495936872483</v>
      </c>
      <c r="CP85" s="15">
        <f t="shared" si="100"/>
        <v>0.72565892291850531</v>
      </c>
      <c r="CR85" s="10">
        <v>42510</v>
      </c>
      <c r="CS85">
        <v>11700</v>
      </c>
      <c r="CT85">
        <v>60.640782999999999</v>
      </c>
      <c r="CU85">
        <f t="shared" si="101"/>
        <v>4.934758157995045E-4</v>
      </c>
      <c r="CV85">
        <f t="shared" si="102"/>
        <v>1.0004934758157995</v>
      </c>
      <c r="CX85" s="15">
        <f t="shared" si="103"/>
        <v>0.19730625415718905</v>
      </c>
      <c r="CZ85" s="10">
        <v>42510</v>
      </c>
      <c r="DA85">
        <v>655000</v>
      </c>
      <c r="DB85">
        <v>52.416863999999997</v>
      </c>
      <c r="DC85">
        <f t="shared" si="104"/>
        <v>9.8615547635101386E-3</v>
      </c>
      <c r="DD85">
        <f t="shared" si="105"/>
        <v>1.0098615547635101</v>
      </c>
      <c r="DF85" s="15">
        <f t="shared" si="106"/>
        <v>34.939434353580133</v>
      </c>
      <c r="DH85" s="10">
        <v>42510</v>
      </c>
      <c r="DI85">
        <v>3490300</v>
      </c>
      <c r="DJ85">
        <v>40.089322000000003</v>
      </c>
      <c r="DK85">
        <f t="shared" si="107"/>
        <v>8.2541928012804799E-3</v>
      </c>
      <c r="DL85">
        <f t="shared" si="108"/>
        <v>1.0082541928012805</v>
      </c>
      <c r="DM85" s="18"/>
      <c r="DN85" s="15">
        <f t="shared" si="109"/>
        <v>19.093860860510635</v>
      </c>
      <c r="DP85" s="10">
        <v>42510</v>
      </c>
      <c r="DQ85">
        <v>57000</v>
      </c>
      <c r="DR85">
        <v>18.539258</v>
      </c>
      <c r="DS85">
        <f t="shared" si="110"/>
        <v>5.3533684671580595E-3</v>
      </c>
      <c r="DT85">
        <f t="shared" si="111"/>
        <v>1.0053533684671581</v>
      </c>
      <c r="DV85" s="15">
        <f t="shared" si="112"/>
        <v>6.0200328384453323</v>
      </c>
      <c r="DX85" s="10">
        <v>42510</v>
      </c>
      <c r="DY85">
        <v>4161100</v>
      </c>
      <c r="DZ85">
        <v>12.06</v>
      </c>
      <c r="EA85">
        <f t="shared" si="113"/>
        <v>-2.4813895781636841E-3</v>
      </c>
      <c r="EB85">
        <f t="shared" si="114"/>
        <v>0.99751861042183632</v>
      </c>
      <c r="ED85" s="15">
        <f t="shared" si="115"/>
        <v>-0.59619886592335125</v>
      </c>
      <c r="EF85" s="10">
        <v>42509</v>
      </c>
      <c r="EG85">
        <v>150100</v>
      </c>
      <c r="EH85">
        <v>100.631513</v>
      </c>
      <c r="EI85">
        <f t="shared" si="116"/>
        <v>3.9592735328053408E-4</v>
      </c>
      <c r="EJ85">
        <f t="shared" si="117"/>
        <v>1.0003959273532805</v>
      </c>
      <c r="EL85" s="15">
        <f t="shared" si="118"/>
        <v>0.15544422806889413</v>
      </c>
    </row>
    <row r="86" spans="1:142">
      <c r="A86" s="10">
        <v>42509</v>
      </c>
      <c r="B86" s="11">
        <v>0.02</v>
      </c>
      <c r="C86">
        <f t="shared" si="65"/>
        <v>2.0000000000000001E-4</v>
      </c>
      <c r="D86" s="12">
        <f t="shared" si="66"/>
        <v>4.1667795178668143E-6</v>
      </c>
      <c r="E86" s="13">
        <f t="shared" si="67"/>
        <v>1.0000041667795179</v>
      </c>
      <c r="H86" s="10">
        <v>42509</v>
      </c>
      <c r="I86">
        <v>82500</v>
      </c>
      <c r="J86">
        <v>79.444070999999994</v>
      </c>
      <c r="K86" s="15">
        <f t="shared" si="68"/>
        <v>3.1320511351420333E-3</v>
      </c>
      <c r="L86">
        <f t="shared" si="71"/>
        <v>1.003132051135142</v>
      </c>
      <c r="N86" s="15">
        <f t="shared" si="72"/>
        <v>2.131186841889432</v>
      </c>
      <c r="P86" s="10">
        <v>42509</v>
      </c>
      <c r="Q86">
        <v>402700</v>
      </c>
      <c r="R86">
        <v>48.283195999999997</v>
      </c>
      <c r="S86">
        <f t="shared" si="73"/>
        <v>-3.491449798167845E-3</v>
      </c>
      <c r="T86">
        <f t="shared" si="74"/>
        <v>0.99650855020183216</v>
      </c>
      <c r="V86" s="15">
        <f t="shared" si="75"/>
        <v>-0.72101829804709183</v>
      </c>
      <c r="X86" s="10">
        <v>42509</v>
      </c>
      <c r="Y86">
        <v>240700</v>
      </c>
      <c r="Z86">
        <v>40.415698999999996</v>
      </c>
      <c r="AA86">
        <f t="shared" si="76"/>
        <v>-3.6891828277492156E-3</v>
      </c>
      <c r="AB86">
        <f t="shared" si="69"/>
        <v>0.99631081717225078</v>
      </c>
      <c r="AC86" s="18"/>
      <c r="AD86" s="15">
        <f t="shared" si="77"/>
        <v>-0.74051118923166248</v>
      </c>
      <c r="AF86" s="10">
        <v>42509</v>
      </c>
      <c r="AG86">
        <v>197400</v>
      </c>
      <c r="AH86">
        <v>51.351671000000003</v>
      </c>
      <c r="AI86">
        <f t="shared" si="78"/>
        <v>-6.3681505438519803E-3</v>
      </c>
      <c r="AJ86">
        <f t="shared" si="79"/>
        <v>0.99363184945614802</v>
      </c>
      <c r="AK86" s="18"/>
      <c r="AL86" s="15">
        <f t="shared" si="80"/>
        <v>-0.90287995657350362</v>
      </c>
      <c r="AN86" s="10">
        <v>42509</v>
      </c>
      <c r="AO86">
        <v>20024200</v>
      </c>
      <c r="AP86">
        <v>35.041407</v>
      </c>
      <c r="AQ86">
        <f t="shared" si="81"/>
        <v>-6.6796974247873564E-3</v>
      </c>
      <c r="AR86">
        <f t="shared" si="70"/>
        <v>0.99332030257521264</v>
      </c>
      <c r="AS86" s="18"/>
      <c r="AT86" s="15">
        <f t="shared" si="82"/>
        <v>-0.91338383812945723</v>
      </c>
      <c r="AV86" s="10">
        <v>42509</v>
      </c>
      <c r="AW86">
        <v>14302500</v>
      </c>
      <c r="AX86">
        <v>31.841327</v>
      </c>
      <c r="AY86">
        <f t="shared" si="83"/>
        <v>-1.218032653587231E-2</v>
      </c>
      <c r="AZ86">
        <f t="shared" si="84"/>
        <v>0.98781967346412769</v>
      </c>
      <c r="BB86" s="15">
        <f t="shared" si="85"/>
        <v>-0.98858830805163245</v>
      </c>
      <c r="BD86" s="10">
        <v>42509</v>
      </c>
      <c r="BE86">
        <v>723500</v>
      </c>
      <c r="BF86">
        <v>67.746680999999995</v>
      </c>
      <c r="BG86">
        <f t="shared" si="86"/>
        <v>-1.8870342132908391E-3</v>
      </c>
      <c r="BH86">
        <f t="shared" si="87"/>
        <v>0.99811296578670916</v>
      </c>
      <c r="BJ86" s="15">
        <f t="shared" si="88"/>
        <v>-0.49813201424619413</v>
      </c>
      <c r="BL86" s="10">
        <v>42509</v>
      </c>
      <c r="BM86">
        <v>354400</v>
      </c>
      <c r="BN86">
        <v>111.896439</v>
      </c>
      <c r="BO86">
        <f t="shared" si="89"/>
        <v>-1.7770418787954601E-4</v>
      </c>
      <c r="BP86">
        <f t="shared" si="90"/>
        <v>0.99982229581212045</v>
      </c>
      <c r="BR86" s="15">
        <f t="shared" si="91"/>
        <v>-6.2808640979253205E-2</v>
      </c>
      <c r="BT86" s="10">
        <v>42509</v>
      </c>
      <c r="BU86">
        <v>162700</v>
      </c>
      <c r="BV86">
        <v>49</v>
      </c>
      <c r="BW86">
        <f t="shared" si="92"/>
        <v>-2.0399919216484985E-4</v>
      </c>
      <c r="BX86">
        <f t="shared" si="93"/>
        <v>0.99979600080783515</v>
      </c>
      <c r="BZ86" s="15">
        <f t="shared" si="94"/>
        <v>-7.1762174019290748E-2</v>
      </c>
      <c r="CB86" s="10">
        <v>42509</v>
      </c>
      <c r="CC86">
        <v>1662600</v>
      </c>
      <c r="CD86">
        <v>108.494309</v>
      </c>
      <c r="CE86">
        <f t="shared" si="95"/>
        <v>-3.4311323630542567E-3</v>
      </c>
      <c r="CF86">
        <f t="shared" si="96"/>
        <v>0.99656886763694574</v>
      </c>
      <c r="CH86" s="15">
        <f t="shared" si="97"/>
        <v>-0.71478635612018004</v>
      </c>
      <c r="CJ86" s="10">
        <v>42509</v>
      </c>
      <c r="CK86">
        <v>912800</v>
      </c>
      <c r="CL86">
        <v>85.978227000000004</v>
      </c>
      <c r="CM86">
        <f t="shared" si="98"/>
        <v>-5.7498927205901218E-4</v>
      </c>
      <c r="CN86">
        <f t="shared" si="99"/>
        <v>0.99942501072794099</v>
      </c>
      <c r="CP86" s="15">
        <f t="shared" si="100"/>
        <v>-0.18936018191498161</v>
      </c>
      <c r="CR86" s="10">
        <v>42509</v>
      </c>
      <c r="CS86">
        <v>28700</v>
      </c>
      <c r="CT86">
        <v>60.610872999999998</v>
      </c>
      <c r="CU86">
        <f t="shared" si="101"/>
        <v>6.584505222713144E-4</v>
      </c>
      <c r="CV86">
        <f t="shared" si="102"/>
        <v>1.0006584505222713</v>
      </c>
      <c r="CX86" s="15">
        <f t="shared" si="103"/>
        <v>0.27157380673560949</v>
      </c>
      <c r="CZ86" s="10">
        <v>42509</v>
      </c>
      <c r="DA86">
        <v>185600</v>
      </c>
      <c r="DB86">
        <v>51.905000000000001</v>
      </c>
      <c r="DC86">
        <f t="shared" si="104"/>
        <v>-9.7652541746868771E-3</v>
      </c>
      <c r="DD86">
        <f t="shared" si="105"/>
        <v>0.99023474582531312</v>
      </c>
      <c r="DF86" s="15">
        <f t="shared" si="106"/>
        <v>-0.97217541071565594</v>
      </c>
      <c r="DH86" s="10">
        <v>42509</v>
      </c>
      <c r="DI86">
        <v>312600</v>
      </c>
      <c r="DJ86">
        <v>39.761125999999997</v>
      </c>
      <c r="DK86">
        <f t="shared" si="107"/>
        <v>-1.1619333580338731E-2</v>
      </c>
      <c r="DL86">
        <f t="shared" si="108"/>
        <v>0.98838066641966127</v>
      </c>
      <c r="DM86" s="18"/>
      <c r="DN86" s="15">
        <f t="shared" si="109"/>
        <v>-0.98596061131709078</v>
      </c>
      <c r="DP86" s="10">
        <v>42509</v>
      </c>
      <c r="DQ86">
        <v>100000</v>
      </c>
      <c r="DR86">
        <v>18.440539000000001</v>
      </c>
      <c r="DS86">
        <f t="shared" si="110"/>
        <v>5.3562901440318278E-4</v>
      </c>
      <c r="DT86">
        <f t="shared" si="111"/>
        <v>1.0005356290144032</v>
      </c>
      <c r="DV86" s="15">
        <f t="shared" si="112"/>
        <v>0.2158607351625863</v>
      </c>
      <c r="DX86" s="10">
        <v>42509</v>
      </c>
      <c r="DY86">
        <v>11196900</v>
      </c>
      <c r="DZ86">
        <v>12.09</v>
      </c>
      <c r="EA86">
        <f t="shared" si="113"/>
        <v>-1.6515276630882925E-3</v>
      </c>
      <c r="EB86">
        <f t="shared" si="114"/>
        <v>0.99834847233691171</v>
      </c>
      <c r="ED86" s="15">
        <f t="shared" si="115"/>
        <v>-0.45299969691770114</v>
      </c>
      <c r="EF86" s="10">
        <v>42508</v>
      </c>
      <c r="EG86">
        <v>322500</v>
      </c>
      <c r="EH86">
        <v>100.591686</v>
      </c>
      <c r="EI86">
        <f t="shared" si="116"/>
        <v>-2.9683501012123248E-4</v>
      </c>
      <c r="EJ86">
        <f t="shared" si="117"/>
        <v>0.99970316498987877</v>
      </c>
      <c r="EL86" s="15">
        <f t="shared" si="118"/>
        <v>-0.10269626494570983</v>
      </c>
    </row>
    <row r="87" spans="1:142">
      <c r="A87" s="10">
        <v>42508</v>
      </c>
      <c r="B87" s="11">
        <v>0.02</v>
      </c>
      <c r="C87">
        <f t="shared" si="65"/>
        <v>2.0000000000000001E-4</v>
      </c>
      <c r="D87" s="12">
        <f t="shared" si="66"/>
        <v>4.1667795178668143E-6</v>
      </c>
      <c r="E87" s="13">
        <f t="shared" si="67"/>
        <v>1.0000041667795179</v>
      </c>
      <c r="H87" s="10">
        <v>42508</v>
      </c>
      <c r="I87">
        <v>89900</v>
      </c>
      <c r="J87">
        <v>79.196025000000006</v>
      </c>
      <c r="K87" s="15">
        <f t="shared" si="68"/>
        <v>-1.3349847263998127E-2</v>
      </c>
      <c r="L87">
        <f t="shared" si="71"/>
        <v>0.98665015273600187</v>
      </c>
      <c r="N87" s="15">
        <f t="shared" si="72"/>
        <v>-0.99259434595880136</v>
      </c>
      <c r="P87" s="10">
        <v>42508</v>
      </c>
      <c r="Q87">
        <v>327800</v>
      </c>
      <c r="R87">
        <v>48.452365</v>
      </c>
      <c r="S87">
        <f t="shared" si="73"/>
        <v>4.1094338751568316E-4</v>
      </c>
      <c r="T87">
        <f t="shared" si="74"/>
        <v>1.0004109433875157</v>
      </c>
      <c r="V87" s="15">
        <f t="shared" si="75"/>
        <v>0.16179186593831418</v>
      </c>
      <c r="X87" s="10">
        <v>42508</v>
      </c>
      <c r="Y87">
        <v>143700</v>
      </c>
      <c r="Z87">
        <v>40.565351999999997</v>
      </c>
      <c r="AA87">
        <f t="shared" si="76"/>
        <v>-1.9637021050991077E-3</v>
      </c>
      <c r="AB87">
        <f t="shared" si="69"/>
        <v>0.99803629789490089</v>
      </c>
      <c r="AC87" s="18"/>
      <c r="AD87" s="15">
        <f t="shared" si="77"/>
        <v>-0.51200783764300317</v>
      </c>
      <c r="AF87" s="10">
        <v>42508</v>
      </c>
      <c r="AG87">
        <v>162900</v>
      </c>
      <c r="AH87">
        <v>51.680782000000001</v>
      </c>
      <c r="AI87">
        <f t="shared" si="78"/>
        <v>1.9334619231883288E-3</v>
      </c>
      <c r="AJ87">
        <f t="shared" si="79"/>
        <v>1.0019334619231883</v>
      </c>
      <c r="AK87" s="18"/>
      <c r="AL87" s="15">
        <f t="shared" si="80"/>
        <v>1.0239119446787659</v>
      </c>
      <c r="AN87" s="10">
        <v>42508</v>
      </c>
      <c r="AO87">
        <v>10720900</v>
      </c>
      <c r="AP87">
        <v>35.277047000000003</v>
      </c>
      <c r="AQ87">
        <f t="shared" si="81"/>
        <v>-8.342372981110513E-4</v>
      </c>
      <c r="AR87">
        <f t="shared" si="70"/>
        <v>0.99916576270188895</v>
      </c>
      <c r="AS87" s="18"/>
      <c r="AT87" s="15">
        <f t="shared" si="82"/>
        <v>-0.26259919072310756</v>
      </c>
      <c r="AV87" s="10">
        <v>42508</v>
      </c>
      <c r="AW87">
        <v>20860300</v>
      </c>
      <c r="AX87">
        <v>32.233947000000001</v>
      </c>
      <c r="AY87">
        <f t="shared" si="83"/>
        <v>-7.8549307557997938E-3</v>
      </c>
      <c r="AZ87">
        <f t="shared" si="84"/>
        <v>0.99214506924420021</v>
      </c>
      <c r="BB87" s="15">
        <f t="shared" si="85"/>
        <v>-0.94377362238271589</v>
      </c>
      <c r="BD87" s="10">
        <v>42508</v>
      </c>
      <c r="BE87">
        <v>865000</v>
      </c>
      <c r="BF87">
        <v>67.874763000000002</v>
      </c>
      <c r="BG87">
        <f t="shared" si="86"/>
        <v>-1.8834653444786964E-3</v>
      </c>
      <c r="BH87">
        <f t="shared" si="87"/>
        <v>0.9981165346555213</v>
      </c>
      <c r="BJ87" s="15">
        <f t="shared" si="88"/>
        <v>-0.49747659997015958</v>
      </c>
      <c r="BL87" s="10">
        <v>42508</v>
      </c>
      <c r="BM87">
        <v>581600</v>
      </c>
      <c r="BN87">
        <v>111.916327</v>
      </c>
      <c r="BO87">
        <f t="shared" si="89"/>
        <v>-2.6588942086318568E-3</v>
      </c>
      <c r="BP87">
        <f t="shared" si="90"/>
        <v>0.99734110579136814</v>
      </c>
      <c r="BR87" s="15">
        <f t="shared" si="91"/>
        <v>-0.62159449786219589</v>
      </c>
      <c r="BT87" s="10">
        <v>42508</v>
      </c>
      <c r="BU87">
        <v>172600</v>
      </c>
      <c r="BV87">
        <v>49.009998000000003</v>
      </c>
      <c r="BW87">
        <f t="shared" si="92"/>
        <v>-2.6455230493593884E-3</v>
      </c>
      <c r="BX87">
        <f t="shared" si="93"/>
        <v>0.99735447695064061</v>
      </c>
      <c r="BZ87" s="15">
        <f t="shared" si="94"/>
        <v>-0.61973825083308398</v>
      </c>
      <c r="CB87" s="10">
        <v>42508</v>
      </c>
      <c r="CC87">
        <v>1817100</v>
      </c>
      <c r="CD87">
        <v>108.86784900000001</v>
      </c>
      <c r="CE87">
        <f t="shared" si="95"/>
        <v>-9.6575263112276266E-3</v>
      </c>
      <c r="CF87">
        <f t="shared" si="96"/>
        <v>0.99034247368877237</v>
      </c>
      <c r="CH87" s="15">
        <f t="shared" si="97"/>
        <v>-0.97104837279983947</v>
      </c>
      <c r="CJ87" s="10">
        <v>42508</v>
      </c>
      <c r="CK87">
        <v>597900</v>
      </c>
      <c r="CL87">
        <v>86.027692000000002</v>
      </c>
      <c r="CM87">
        <f t="shared" si="98"/>
        <v>-6.9666568942082785E-3</v>
      </c>
      <c r="CN87">
        <f t="shared" si="99"/>
        <v>0.99303334310579172</v>
      </c>
      <c r="CP87" s="15">
        <f t="shared" si="100"/>
        <v>-0.92205319186881063</v>
      </c>
      <c r="CR87" s="10">
        <v>42508</v>
      </c>
      <c r="CS87">
        <v>24400</v>
      </c>
      <c r="CT87">
        <v>60.570990000000002</v>
      </c>
      <c r="CU87">
        <f t="shared" si="101"/>
        <v>-3.2813836459627543E-3</v>
      </c>
      <c r="CV87">
        <f t="shared" si="102"/>
        <v>0.99671861635403725</v>
      </c>
      <c r="CX87" s="15">
        <f t="shared" si="103"/>
        <v>-0.69870770478803168</v>
      </c>
      <c r="CZ87" s="10">
        <v>42508</v>
      </c>
      <c r="DA87">
        <v>147300</v>
      </c>
      <c r="DB87">
        <v>52.416863999999997</v>
      </c>
      <c r="DC87">
        <f t="shared" si="104"/>
        <v>-3.3688983209659851E-3</v>
      </c>
      <c r="DD87">
        <f t="shared" si="105"/>
        <v>0.99663110167903401</v>
      </c>
      <c r="DF87" s="15">
        <f t="shared" si="106"/>
        <v>-0.70821085106670534</v>
      </c>
      <c r="DH87" s="10">
        <v>42508</v>
      </c>
      <c r="DI87">
        <v>408700</v>
      </c>
      <c r="DJ87">
        <v>40.228555</v>
      </c>
      <c r="DK87">
        <f t="shared" si="107"/>
        <v>-1.4135931154367176E-2</v>
      </c>
      <c r="DL87">
        <f t="shared" si="108"/>
        <v>0.98586406884563282</v>
      </c>
      <c r="DM87" s="18"/>
      <c r="DN87" s="15">
        <f t="shared" si="109"/>
        <v>-0.99446370740828394</v>
      </c>
      <c r="DP87" s="10">
        <v>42508</v>
      </c>
      <c r="DQ87">
        <v>104400</v>
      </c>
      <c r="DR87">
        <v>18.430667</v>
      </c>
      <c r="DS87">
        <f t="shared" si="110"/>
        <v>-1.0074264838895508E-2</v>
      </c>
      <c r="DT87">
        <f t="shared" si="111"/>
        <v>0.98992573516110449</v>
      </c>
      <c r="DV87" s="15">
        <f t="shared" si="112"/>
        <v>-0.9751712763532473</v>
      </c>
      <c r="DX87" s="10">
        <v>42508</v>
      </c>
      <c r="DY87">
        <v>11266900</v>
      </c>
      <c r="DZ87">
        <v>12.11</v>
      </c>
      <c r="EA87">
        <f t="shared" si="113"/>
        <v>-1.8638573743922193E-2</v>
      </c>
      <c r="EB87">
        <f t="shared" si="114"/>
        <v>0.98136142625607781</v>
      </c>
      <c r="ED87" s="15">
        <f t="shared" si="115"/>
        <v>-0.99895869259272718</v>
      </c>
      <c r="EF87" s="10">
        <v>42507</v>
      </c>
      <c r="EG87">
        <v>357400</v>
      </c>
      <c r="EH87">
        <v>100.621554</v>
      </c>
      <c r="EI87">
        <f t="shared" si="116"/>
        <v>0</v>
      </c>
      <c r="EJ87">
        <f t="shared" si="117"/>
        <v>1</v>
      </c>
      <c r="EL87" s="15">
        <f t="shared" si="118"/>
        <v>0</v>
      </c>
    </row>
    <row r="88" spans="1:142">
      <c r="A88" s="10">
        <v>42507</v>
      </c>
      <c r="B88" s="11">
        <v>0.03</v>
      </c>
      <c r="C88">
        <f t="shared" si="65"/>
        <v>2.9999999999999997E-4</v>
      </c>
      <c r="D88" s="12">
        <f t="shared" si="66"/>
        <v>6.2502539195374851E-6</v>
      </c>
      <c r="E88" s="13">
        <f t="shared" si="67"/>
        <v>1.0000062502539195</v>
      </c>
      <c r="H88" s="10">
        <v>42507</v>
      </c>
      <c r="I88">
        <v>73900</v>
      </c>
      <c r="J88">
        <v>80.267584999999997</v>
      </c>
      <c r="K88" s="15">
        <f t="shared" si="68"/>
        <v>2.2299444376818744E-3</v>
      </c>
      <c r="L88">
        <f t="shared" si="71"/>
        <v>1.0022299444376819</v>
      </c>
      <c r="N88" s="15">
        <f t="shared" si="72"/>
        <v>1.2547149514058127</v>
      </c>
      <c r="P88" s="10">
        <v>42507</v>
      </c>
      <c r="Q88">
        <v>396400</v>
      </c>
      <c r="R88">
        <v>48.432462000000001</v>
      </c>
      <c r="S88">
        <f t="shared" si="73"/>
        <v>-9.16124310780142E-3</v>
      </c>
      <c r="T88">
        <f t="shared" si="74"/>
        <v>0.99083875689219858</v>
      </c>
      <c r="V88" s="15">
        <f t="shared" si="75"/>
        <v>-0.96523919633363797</v>
      </c>
      <c r="X88" s="10">
        <v>42507</v>
      </c>
      <c r="Y88">
        <v>170000</v>
      </c>
      <c r="Z88">
        <v>40.645167000000001</v>
      </c>
      <c r="AA88">
        <f t="shared" si="76"/>
        <v>-7.3099252382519131E-3</v>
      </c>
      <c r="AB88">
        <f t="shared" si="69"/>
        <v>0.99269007476174809</v>
      </c>
      <c r="AC88" s="18"/>
      <c r="AD88" s="15">
        <f t="shared" si="77"/>
        <v>-0.93129425003526045</v>
      </c>
      <c r="AF88" s="10">
        <v>42507</v>
      </c>
      <c r="AG88">
        <v>313700</v>
      </c>
      <c r="AH88">
        <v>51.581052</v>
      </c>
      <c r="AI88">
        <f t="shared" si="78"/>
        <v>-1.2977115275300877E-2</v>
      </c>
      <c r="AJ88">
        <f t="shared" si="79"/>
        <v>0.98702288472469912</v>
      </c>
      <c r="AK88" s="18"/>
      <c r="AL88" s="15">
        <f t="shared" si="80"/>
        <v>-0.99149966403181378</v>
      </c>
      <c r="AN88" s="10">
        <v>42507</v>
      </c>
      <c r="AO88">
        <v>9874200</v>
      </c>
      <c r="AP88">
        <v>35.306500999999997</v>
      </c>
      <c r="AQ88">
        <f t="shared" si="81"/>
        <v>-5.8058974083738946E-3</v>
      </c>
      <c r="AR88">
        <f t="shared" si="70"/>
        <v>0.99419410259162611</v>
      </c>
      <c r="AS88" s="18"/>
      <c r="AT88" s="15">
        <f t="shared" si="82"/>
        <v>-0.88060623042476571</v>
      </c>
      <c r="AV88" s="10">
        <v>42507</v>
      </c>
      <c r="AW88">
        <v>11682000</v>
      </c>
      <c r="AX88">
        <v>32.489147000000003</v>
      </c>
      <c r="AY88">
        <f t="shared" si="83"/>
        <v>-4.2118744583783396E-3</v>
      </c>
      <c r="AZ88">
        <f t="shared" si="84"/>
        <v>0.99578812554162166</v>
      </c>
      <c r="BB88" s="15">
        <f t="shared" si="85"/>
        <v>-0.78574338055970849</v>
      </c>
      <c r="BD88" s="10">
        <v>42507</v>
      </c>
      <c r="BE88">
        <v>1791300</v>
      </c>
      <c r="BF88">
        <v>68.002843999999996</v>
      </c>
      <c r="BG88">
        <f t="shared" si="86"/>
        <v>-1.0324085659562776E-2</v>
      </c>
      <c r="BH88">
        <f t="shared" si="87"/>
        <v>0.98967591434043722</v>
      </c>
      <c r="BJ88" s="15">
        <f t="shared" si="88"/>
        <v>-0.97735640560576431</v>
      </c>
      <c r="BL88" s="10">
        <v>42507</v>
      </c>
      <c r="BM88">
        <v>280500</v>
      </c>
      <c r="BN88">
        <v>112.21469399999999</v>
      </c>
      <c r="BO88">
        <f t="shared" si="89"/>
        <v>1.9536609432067031E-3</v>
      </c>
      <c r="BP88">
        <f t="shared" si="90"/>
        <v>1.0019536609432067</v>
      </c>
      <c r="BR88" s="15">
        <f t="shared" si="91"/>
        <v>1.0388595059394183</v>
      </c>
      <c r="BT88" s="10">
        <v>42507</v>
      </c>
      <c r="BU88">
        <v>128000</v>
      </c>
      <c r="BV88">
        <v>49.139999000000003</v>
      </c>
      <c r="BW88">
        <f t="shared" si="92"/>
        <v>2.0350091179532903E-4</v>
      </c>
      <c r="BX88">
        <f t="shared" si="93"/>
        <v>1.0002035009117953</v>
      </c>
      <c r="BZ88" s="15">
        <f t="shared" si="94"/>
        <v>7.709787989504413E-2</v>
      </c>
      <c r="CB88" s="10">
        <v>42507</v>
      </c>
      <c r="CC88">
        <v>449300</v>
      </c>
      <c r="CD88">
        <v>109.929496</v>
      </c>
      <c r="CE88">
        <f t="shared" si="95"/>
        <v>-7.1487438502049194E-4</v>
      </c>
      <c r="CF88">
        <f t="shared" si="96"/>
        <v>0.99928512561497951</v>
      </c>
      <c r="CH88" s="15">
        <f t="shared" si="97"/>
        <v>-0.22973638130722818</v>
      </c>
      <c r="CJ88" s="10">
        <v>42507</v>
      </c>
      <c r="CK88">
        <v>562700</v>
      </c>
      <c r="CL88">
        <v>86.631221999999994</v>
      </c>
      <c r="CM88">
        <f t="shared" si="98"/>
        <v>-1.8240334038454042E-3</v>
      </c>
      <c r="CN88">
        <f t="shared" si="99"/>
        <v>0.9981759665961546</v>
      </c>
      <c r="CP88" s="15">
        <f t="shared" si="100"/>
        <v>-0.48643574558874891</v>
      </c>
      <c r="CR88" s="10">
        <v>42507</v>
      </c>
      <c r="CS88">
        <v>170800</v>
      </c>
      <c r="CT88">
        <v>60.770401</v>
      </c>
      <c r="CU88">
        <f t="shared" si="101"/>
        <v>-1.6379797603438551E-3</v>
      </c>
      <c r="CV88">
        <f t="shared" si="102"/>
        <v>0.99836202023965614</v>
      </c>
      <c r="CX88" s="15">
        <f t="shared" si="103"/>
        <v>-0.4502836116491612</v>
      </c>
      <c r="CZ88" s="10">
        <v>42507</v>
      </c>
      <c r="DA88">
        <v>178700</v>
      </c>
      <c r="DB88">
        <v>52.594048000000001</v>
      </c>
      <c r="DC88">
        <f t="shared" si="104"/>
        <v>-2.9856376718444544E-3</v>
      </c>
      <c r="DD88">
        <f t="shared" si="105"/>
        <v>0.99701436232815555</v>
      </c>
      <c r="DF88" s="15">
        <f t="shared" si="106"/>
        <v>-0.66424978607813179</v>
      </c>
      <c r="DH88" s="10">
        <v>42507</v>
      </c>
      <c r="DI88">
        <v>297300</v>
      </c>
      <c r="DJ88">
        <v>40.805377</v>
      </c>
      <c r="DK88">
        <f t="shared" si="107"/>
        <v>-1.8890505128591029E-2</v>
      </c>
      <c r="DL88">
        <f t="shared" si="108"/>
        <v>0.98110949487140897</v>
      </c>
      <c r="DM88" s="18"/>
      <c r="DN88" s="15">
        <f t="shared" si="109"/>
        <v>-0.99905184415761839</v>
      </c>
      <c r="DP88" s="10">
        <v>42507</v>
      </c>
      <c r="DQ88">
        <v>298900</v>
      </c>
      <c r="DR88">
        <v>18.618231999999999</v>
      </c>
      <c r="DS88">
        <f t="shared" si="110"/>
        <v>3.7253499220717412E-3</v>
      </c>
      <c r="DT88">
        <f t="shared" si="111"/>
        <v>1.0037253499220717</v>
      </c>
      <c r="DV88" s="15">
        <f t="shared" si="112"/>
        <v>2.8854010816342357</v>
      </c>
      <c r="DX88" s="10">
        <v>42507</v>
      </c>
      <c r="DY88">
        <v>6283400</v>
      </c>
      <c r="DZ88">
        <v>12.34</v>
      </c>
      <c r="EA88">
        <f t="shared" si="113"/>
        <v>3.2520325203251321E-3</v>
      </c>
      <c r="EB88">
        <f t="shared" si="114"/>
        <v>1.0032520325203251</v>
      </c>
      <c r="ED88" s="15">
        <f t="shared" si="115"/>
        <v>2.2709026157044914</v>
      </c>
      <c r="EF88" s="10">
        <v>42506</v>
      </c>
      <c r="EG88">
        <v>515100</v>
      </c>
      <c r="EH88">
        <v>100.621554</v>
      </c>
      <c r="EI88">
        <f t="shared" si="116"/>
        <v>9.8905093481205242E-5</v>
      </c>
      <c r="EJ88">
        <f t="shared" si="117"/>
        <v>1.0000989050934812</v>
      </c>
      <c r="EL88" s="15">
        <f t="shared" si="118"/>
        <v>3.6758038824036499E-2</v>
      </c>
    </row>
    <row r="89" spans="1:142">
      <c r="A89" s="10">
        <v>42506</v>
      </c>
      <c r="B89" s="11">
        <v>0.02</v>
      </c>
      <c r="C89">
        <f t="shared" si="65"/>
        <v>2.0000000000000001E-4</v>
      </c>
      <c r="D89" s="12">
        <f t="shared" si="66"/>
        <v>4.1667795178668143E-6</v>
      </c>
      <c r="E89" s="13">
        <f t="shared" si="67"/>
        <v>1.0000041667795179</v>
      </c>
      <c r="H89" s="10">
        <v>42506</v>
      </c>
      <c r="I89">
        <v>97100</v>
      </c>
      <c r="J89">
        <v>80.088990999999993</v>
      </c>
      <c r="K89" s="15">
        <f t="shared" si="68"/>
        <v>-8.8408819216982959E-3</v>
      </c>
      <c r="L89">
        <f t="shared" si="71"/>
        <v>0.9911591180783017</v>
      </c>
      <c r="N89" s="15">
        <f t="shared" si="72"/>
        <v>-0.96088584879077388</v>
      </c>
      <c r="P89" s="10">
        <v>42506</v>
      </c>
      <c r="Q89">
        <v>414600</v>
      </c>
      <c r="R89">
        <v>48.880265999999999</v>
      </c>
      <c r="S89">
        <f t="shared" si="73"/>
        <v>9.6607775134731622E-3</v>
      </c>
      <c r="T89">
        <f t="shared" si="74"/>
        <v>1.0096607775134732</v>
      </c>
      <c r="V89" s="15">
        <f t="shared" si="75"/>
        <v>32.423520723957814</v>
      </c>
      <c r="X89" s="10">
        <v>42506</v>
      </c>
      <c r="Y89">
        <v>125800</v>
      </c>
      <c r="Z89">
        <v>40.944468000000001</v>
      </c>
      <c r="AA89">
        <f t="shared" si="76"/>
        <v>9.5940917919241642E-3</v>
      </c>
      <c r="AB89">
        <f t="shared" si="69"/>
        <v>1.0095940917919242</v>
      </c>
      <c r="AC89" s="18"/>
      <c r="AD89" s="15">
        <f t="shared" si="77"/>
        <v>31.627375559189687</v>
      </c>
      <c r="AF89" s="10">
        <v>42506</v>
      </c>
      <c r="AG89">
        <v>145600</v>
      </c>
      <c r="AH89">
        <v>52.259225999999998</v>
      </c>
      <c r="AI89">
        <f t="shared" si="78"/>
        <v>1.1192632495382826E-2</v>
      </c>
      <c r="AJ89">
        <f t="shared" si="79"/>
        <v>1.0111926324953828</v>
      </c>
      <c r="AK89" s="18"/>
      <c r="AL89" s="15">
        <f t="shared" si="80"/>
        <v>57.126248643335359</v>
      </c>
      <c r="AN89" s="10">
        <v>42506</v>
      </c>
      <c r="AO89">
        <v>4569600</v>
      </c>
      <c r="AP89">
        <v>35.512684</v>
      </c>
      <c r="AQ89">
        <f t="shared" si="81"/>
        <v>1.2314555695198681E-2</v>
      </c>
      <c r="AR89">
        <f t="shared" si="70"/>
        <v>1.0123145556951987</v>
      </c>
      <c r="AS89" s="18"/>
      <c r="AT89" s="15">
        <f t="shared" si="82"/>
        <v>86.12659269360185</v>
      </c>
      <c r="AV89" s="10">
        <v>42506</v>
      </c>
      <c r="AW89">
        <v>11871300</v>
      </c>
      <c r="AX89">
        <v>32.626565999999997</v>
      </c>
      <c r="AY89">
        <f t="shared" si="83"/>
        <v>1.1564236377123782E-2</v>
      </c>
      <c r="AZ89">
        <f t="shared" si="84"/>
        <v>1.0115642363771238</v>
      </c>
      <c r="BB89" s="15">
        <f t="shared" si="85"/>
        <v>65.468410740750997</v>
      </c>
      <c r="BD89" s="10">
        <v>42506</v>
      </c>
      <c r="BE89">
        <v>705300</v>
      </c>
      <c r="BF89">
        <v>68.712235000000007</v>
      </c>
      <c r="BG89">
        <f t="shared" si="86"/>
        <v>9.1158632054078037E-3</v>
      </c>
      <c r="BH89">
        <f t="shared" si="87"/>
        <v>1.0091158632054078</v>
      </c>
      <c r="BJ89" s="15">
        <f t="shared" si="88"/>
        <v>26.445879533958998</v>
      </c>
      <c r="BL89" s="10">
        <v>42506</v>
      </c>
      <c r="BM89">
        <v>280700</v>
      </c>
      <c r="BN89">
        <v>111.995892</v>
      </c>
      <c r="BO89">
        <f t="shared" si="89"/>
        <v>-1.5073423596636548E-3</v>
      </c>
      <c r="BP89">
        <f t="shared" si="90"/>
        <v>0.99849265764033635</v>
      </c>
      <c r="BR89" s="15">
        <f t="shared" si="91"/>
        <v>-0.42339339180095581</v>
      </c>
      <c r="BT89" s="10">
        <v>42506</v>
      </c>
      <c r="BU89">
        <v>268300</v>
      </c>
      <c r="BV89">
        <v>49.130001</v>
      </c>
      <c r="BW89">
        <f t="shared" si="92"/>
        <v>-2.0345950759992348E-4</v>
      </c>
      <c r="BX89">
        <f t="shared" si="93"/>
        <v>0.99979654049240008</v>
      </c>
      <c r="BZ89" s="15">
        <f t="shared" si="94"/>
        <v>-7.1579269938325085E-2</v>
      </c>
      <c r="CB89" s="10">
        <v>42506</v>
      </c>
      <c r="CC89">
        <v>863800</v>
      </c>
      <c r="CD89">
        <v>110.008138</v>
      </c>
      <c r="CE89">
        <f t="shared" si="95"/>
        <v>5.3647525597577683E-4</v>
      </c>
      <c r="CF89">
        <f t="shared" si="96"/>
        <v>1.0005364752559758</v>
      </c>
      <c r="CH89" s="15">
        <f t="shared" si="97"/>
        <v>0.21623614474215613</v>
      </c>
      <c r="CJ89" s="10">
        <v>42506</v>
      </c>
      <c r="CK89">
        <v>437600</v>
      </c>
      <c r="CL89">
        <v>86.789529000000002</v>
      </c>
      <c r="CM89">
        <f t="shared" si="98"/>
        <v>-3.0684843288442121E-3</v>
      </c>
      <c r="CN89">
        <f t="shared" si="99"/>
        <v>0.99693151567115579</v>
      </c>
      <c r="CP89" s="15">
        <f t="shared" si="100"/>
        <v>-0.674280484405264</v>
      </c>
      <c r="CR89" s="10">
        <v>42506</v>
      </c>
      <c r="CS89">
        <v>9800</v>
      </c>
      <c r="CT89">
        <v>60.870105000000002</v>
      </c>
      <c r="CU89">
        <f t="shared" si="101"/>
        <v>-1.1452759569764437E-3</v>
      </c>
      <c r="CV89">
        <f t="shared" si="102"/>
        <v>0.99885472404302356</v>
      </c>
      <c r="CX89" s="15">
        <f t="shared" si="103"/>
        <v>-0.34181240178967587</v>
      </c>
      <c r="CZ89" s="10">
        <v>42506</v>
      </c>
      <c r="DA89">
        <v>172900</v>
      </c>
      <c r="DB89">
        <v>52.751545</v>
      </c>
      <c r="DC89">
        <f t="shared" si="104"/>
        <v>8.6579901165120265E-3</v>
      </c>
      <c r="DD89">
        <f t="shared" si="105"/>
        <v>1.008657990116512</v>
      </c>
      <c r="DF89" s="15">
        <f t="shared" si="106"/>
        <v>22.2560311215382</v>
      </c>
      <c r="DH89" s="10">
        <v>42506</v>
      </c>
      <c r="DI89">
        <v>336900</v>
      </c>
      <c r="DJ89">
        <v>41.591053000000002</v>
      </c>
      <c r="DK89">
        <f t="shared" si="107"/>
        <v>1.0144886423389288E-2</v>
      </c>
      <c r="DL89">
        <f t="shared" si="108"/>
        <v>1.0101448864233893</v>
      </c>
      <c r="DM89" s="18"/>
      <c r="DN89" s="15">
        <f t="shared" si="109"/>
        <v>38.814332131885195</v>
      </c>
      <c r="DP89" s="10">
        <v>42506</v>
      </c>
      <c r="DQ89">
        <v>103500</v>
      </c>
      <c r="DR89">
        <v>18.549130000000002</v>
      </c>
      <c r="DS89">
        <f t="shared" si="110"/>
        <v>1.7325509522997384E-2</v>
      </c>
      <c r="DT89">
        <f t="shared" si="111"/>
        <v>1.0173255095229974</v>
      </c>
      <c r="DV89" s="15">
        <f t="shared" si="112"/>
        <v>527.29455050369222</v>
      </c>
      <c r="DX89" s="10">
        <v>42506</v>
      </c>
      <c r="DY89">
        <v>4679800</v>
      </c>
      <c r="DZ89">
        <v>12.3</v>
      </c>
      <c r="EA89">
        <f t="shared" si="113"/>
        <v>1.6286644951140072E-3</v>
      </c>
      <c r="EB89">
        <f t="shared" si="114"/>
        <v>1.001628664495114</v>
      </c>
      <c r="ED89" s="15">
        <f t="shared" si="115"/>
        <v>0.81118074097037818</v>
      </c>
      <c r="EF89" s="10">
        <v>42503</v>
      </c>
      <c r="EG89">
        <v>382300</v>
      </c>
      <c r="EH89">
        <v>100.611603</v>
      </c>
      <c r="EI89">
        <f t="shared" si="116"/>
        <v>0</v>
      </c>
      <c r="EJ89">
        <f t="shared" si="117"/>
        <v>1</v>
      </c>
      <c r="EL89" s="15">
        <f t="shared" si="118"/>
        <v>0</v>
      </c>
    </row>
    <row r="90" spans="1:142">
      <c r="A90" s="10">
        <v>42503</v>
      </c>
      <c r="B90" s="11">
        <v>0.02</v>
      </c>
      <c r="C90">
        <f t="shared" si="65"/>
        <v>2.0000000000000001E-4</v>
      </c>
      <c r="D90" s="12">
        <f t="shared" si="66"/>
        <v>4.1667795178668143E-6</v>
      </c>
      <c r="E90" s="13">
        <f t="shared" si="67"/>
        <v>1.0000041667795179</v>
      </c>
      <c r="H90" s="10">
        <v>42503</v>
      </c>
      <c r="I90">
        <v>1330900</v>
      </c>
      <c r="J90">
        <v>80.803364000000002</v>
      </c>
      <c r="K90" s="15">
        <f t="shared" si="68"/>
        <v>9.6702010858176202E-3</v>
      </c>
      <c r="L90">
        <f t="shared" si="71"/>
        <v>1.0096702010858176</v>
      </c>
      <c r="N90" s="15">
        <f t="shared" si="72"/>
        <v>32.537578021386047</v>
      </c>
      <c r="P90" s="10">
        <v>42503</v>
      </c>
      <c r="Q90">
        <v>713600</v>
      </c>
      <c r="R90">
        <v>48.412562999999999</v>
      </c>
      <c r="S90">
        <f t="shared" si="73"/>
        <v>-8.1548871507604037E-3</v>
      </c>
      <c r="T90">
        <f t="shared" si="74"/>
        <v>0.9918451128492396</v>
      </c>
      <c r="V90" s="15">
        <f t="shared" si="75"/>
        <v>-0.94964900240951167</v>
      </c>
      <c r="X90" s="10">
        <v>42503</v>
      </c>
      <c r="Y90">
        <v>249100</v>
      </c>
      <c r="Z90">
        <v>40.555376000000003</v>
      </c>
      <c r="AA90">
        <f t="shared" si="76"/>
        <v>-7.810590387959615E-3</v>
      </c>
      <c r="AB90">
        <f t="shared" si="69"/>
        <v>0.99218940961204038</v>
      </c>
      <c r="AC90" s="18"/>
      <c r="AD90" s="15">
        <f t="shared" si="77"/>
        <v>-0.9428489363462681</v>
      </c>
      <c r="AF90" s="10">
        <v>42503</v>
      </c>
      <c r="AG90">
        <v>218600</v>
      </c>
      <c r="AH90">
        <v>51.680782000000001</v>
      </c>
      <c r="AI90">
        <f t="shared" si="78"/>
        <v>-7.4698288260891532E-3</v>
      </c>
      <c r="AJ90">
        <f t="shared" si="79"/>
        <v>0.99253017117391085</v>
      </c>
      <c r="AK90" s="18"/>
      <c r="AL90" s="15">
        <f t="shared" si="80"/>
        <v>-0.93521762582116064</v>
      </c>
      <c r="AN90" s="10">
        <v>42503</v>
      </c>
      <c r="AO90">
        <v>5473200</v>
      </c>
      <c r="AP90">
        <v>35.080680999999998</v>
      </c>
      <c r="AQ90">
        <f t="shared" si="81"/>
        <v>-1.107116476218406E-2</v>
      </c>
      <c r="AR90">
        <f t="shared" si="70"/>
        <v>0.98892883523781594</v>
      </c>
      <c r="AS90" s="18"/>
      <c r="AT90" s="15">
        <f t="shared" si="82"/>
        <v>-0.98281143211223021</v>
      </c>
      <c r="AV90" s="10">
        <v>42503</v>
      </c>
      <c r="AW90">
        <v>32199700</v>
      </c>
      <c r="AX90">
        <v>32.253577999999997</v>
      </c>
      <c r="AY90">
        <f t="shared" si="83"/>
        <v>-1.7931823955932291E-2</v>
      </c>
      <c r="AZ90">
        <f t="shared" si="84"/>
        <v>0.98206817604406771</v>
      </c>
      <c r="BB90" s="15">
        <f t="shared" si="85"/>
        <v>-0.99864575310433246</v>
      </c>
      <c r="BD90" s="10">
        <v>42503</v>
      </c>
      <c r="BE90">
        <v>770700</v>
      </c>
      <c r="BF90">
        <v>68.091521999999998</v>
      </c>
      <c r="BG90">
        <f t="shared" si="86"/>
        <v>-1.0168981703537416E-2</v>
      </c>
      <c r="BH90">
        <f t="shared" si="87"/>
        <v>0.98983101829646258</v>
      </c>
      <c r="BJ90" s="15">
        <f t="shared" si="88"/>
        <v>-0.97602345550776359</v>
      </c>
      <c r="BL90" s="10">
        <v>42503</v>
      </c>
      <c r="BM90">
        <v>364900</v>
      </c>
      <c r="BN90">
        <v>112.164963</v>
      </c>
      <c r="BO90">
        <f t="shared" si="89"/>
        <v>9.7630137291804253E-4</v>
      </c>
      <c r="BP90">
        <f t="shared" si="90"/>
        <v>1.000976301372918</v>
      </c>
      <c r="BR90" s="15">
        <f t="shared" si="91"/>
        <v>0.42785906026721343</v>
      </c>
      <c r="BT90" s="10">
        <v>42503</v>
      </c>
      <c r="BU90">
        <v>139900</v>
      </c>
      <c r="BV90">
        <v>49.139999000000003</v>
      </c>
      <c r="BW90">
        <f t="shared" si="92"/>
        <v>0</v>
      </c>
      <c r="BX90">
        <f t="shared" si="93"/>
        <v>1</v>
      </c>
      <c r="BZ90" s="15">
        <f t="shared" si="94"/>
        <v>0</v>
      </c>
      <c r="CB90" s="10">
        <v>42503</v>
      </c>
      <c r="CC90">
        <v>378100</v>
      </c>
      <c r="CD90">
        <v>109.949153</v>
      </c>
      <c r="CE90">
        <f t="shared" si="95"/>
        <v>6.2622665821132628E-4</v>
      </c>
      <c r="CF90">
        <f t="shared" si="96"/>
        <v>1.0006262266582113</v>
      </c>
      <c r="CH90" s="15">
        <f t="shared" si="97"/>
        <v>0.25671502180775585</v>
      </c>
      <c r="CJ90" s="10">
        <v>42503</v>
      </c>
      <c r="CK90">
        <v>493900</v>
      </c>
      <c r="CL90">
        <v>87.056661000000005</v>
      </c>
      <c r="CM90">
        <f t="shared" si="98"/>
        <v>2.0498841083596009E-3</v>
      </c>
      <c r="CN90">
        <f t="shared" si="99"/>
        <v>1.0020498841083596</v>
      </c>
      <c r="CP90" s="15">
        <f t="shared" si="100"/>
        <v>1.1115913898304641</v>
      </c>
      <c r="CR90" s="10">
        <v>42503</v>
      </c>
      <c r="CS90">
        <v>15200</v>
      </c>
      <c r="CT90">
        <v>60.939897999999999</v>
      </c>
      <c r="CU90">
        <f t="shared" si="101"/>
        <v>1.3105787341651798E-3</v>
      </c>
      <c r="CV90">
        <f t="shared" si="102"/>
        <v>1.0013105787341652</v>
      </c>
      <c r="CX90" s="15">
        <f t="shared" si="103"/>
        <v>0.61292297690465269</v>
      </c>
      <c r="CZ90" s="10">
        <v>42503</v>
      </c>
      <c r="DA90">
        <v>164000</v>
      </c>
      <c r="DB90">
        <v>52.298743000000002</v>
      </c>
      <c r="DC90">
        <f t="shared" si="104"/>
        <v>-8.2135169258309437E-3</v>
      </c>
      <c r="DD90">
        <f t="shared" si="105"/>
        <v>0.99178648307416906</v>
      </c>
      <c r="DF90" s="15">
        <f t="shared" si="106"/>
        <v>-0.9507237619460337</v>
      </c>
      <c r="DH90" s="10">
        <v>42503</v>
      </c>
      <c r="DI90">
        <v>534000</v>
      </c>
      <c r="DJ90">
        <v>41.173354000000003</v>
      </c>
      <c r="DK90">
        <f t="shared" si="107"/>
        <v>-9.8062798227367409E-3</v>
      </c>
      <c r="DL90">
        <f t="shared" si="108"/>
        <v>0.99019372017726326</v>
      </c>
      <c r="DM90" s="18"/>
      <c r="DN90" s="15">
        <f t="shared" si="109"/>
        <v>-0.97259301820164479</v>
      </c>
      <c r="DP90" s="10">
        <v>42503</v>
      </c>
      <c r="DQ90">
        <v>158100</v>
      </c>
      <c r="DR90">
        <v>18.233229999999999</v>
      </c>
      <c r="DS90">
        <f t="shared" si="110"/>
        <v>-1.2299540586674707E-2</v>
      </c>
      <c r="DT90">
        <f t="shared" si="111"/>
        <v>0.98770045941332529</v>
      </c>
      <c r="DV90" s="15">
        <f t="shared" si="112"/>
        <v>-0.98908010763932197</v>
      </c>
      <c r="DX90" s="10">
        <v>42503</v>
      </c>
      <c r="DY90">
        <v>3715800</v>
      </c>
      <c r="DZ90">
        <v>12.28</v>
      </c>
      <c r="EA90">
        <f t="shared" si="113"/>
        <v>4.0883074407194187E-3</v>
      </c>
      <c r="EB90">
        <f t="shared" si="114"/>
        <v>1.0040883074407194</v>
      </c>
      <c r="ED90" s="15">
        <f t="shared" si="115"/>
        <v>3.4335036019150174</v>
      </c>
      <c r="EF90" s="10">
        <v>42502</v>
      </c>
      <c r="EG90">
        <v>930300</v>
      </c>
      <c r="EH90">
        <v>100.611603</v>
      </c>
      <c r="EI90">
        <f t="shared" si="116"/>
        <v>1.9799847076829025E-4</v>
      </c>
      <c r="EJ90">
        <f t="shared" si="117"/>
        <v>1.0001979984707683</v>
      </c>
      <c r="EL90" s="15">
        <f t="shared" si="118"/>
        <v>7.4937250400243238E-2</v>
      </c>
    </row>
    <row r="91" spans="1:142">
      <c r="A91" s="10">
        <v>42502</v>
      </c>
      <c r="B91" s="11">
        <v>0.02</v>
      </c>
      <c r="C91">
        <f t="shared" si="65"/>
        <v>2.0000000000000001E-4</v>
      </c>
      <c r="D91" s="12">
        <f t="shared" si="66"/>
        <v>4.1667795178668143E-6</v>
      </c>
      <c r="E91" s="13">
        <f t="shared" si="67"/>
        <v>1.0000041667795179</v>
      </c>
      <c r="H91" s="10">
        <v>42502</v>
      </c>
      <c r="I91">
        <v>42600</v>
      </c>
      <c r="J91">
        <v>80.029463000000007</v>
      </c>
      <c r="K91" s="15">
        <f t="shared" si="68"/>
        <v>-5.1800472111924734E-3</v>
      </c>
      <c r="L91">
        <f t="shared" si="71"/>
        <v>0.99481995278880753</v>
      </c>
      <c r="N91" s="15">
        <f t="shared" si="72"/>
        <v>-0.84977651766965823</v>
      </c>
      <c r="P91" s="10">
        <v>42502</v>
      </c>
      <c r="Q91">
        <v>297300</v>
      </c>
      <c r="R91">
        <v>48.810608000000002</v>
      </c>
      <c r="S91">
        <f t="shared" si="73"/>
        <v>-4.0759352282837558E-4</v>
      </c>
      <c r="T91">
        <f t="shared" si="74"/>
        <v>0.99959240647717162</v>
      </c>
      <c r="V91" s="15">
        <f t="shared" si="75"/>
        <v>-0.13826024585865981</v>
      </c>
      <c r="X91" s="10">
        <v>42502</v>
      </c>
      <c r="Y91">
        <v>144300</v>
      </c>
      <c r="Z91">
        <v>40.874631000000001</v>
      </c>
      <c r="AA91">
        <f t="shared" si="76"/>
        <v>-1.218902685075296E-3</v>
      </c>
      <c r="AB91">
        <f t="shared" si="69"/>
        <v>0.9987810973149247</v>
      </c>
      <c r="AC91" s="18"/>
      <c r="AD91" s="15">
        <f t="shared" si="77"/>
        <v>-0.35928519634971667</v>
      </c>
      <c r="AF91" s="10">
        <v>42502</v>
      </c>
      <c r="AG91">
        <v>531800</v>
      </c>
      <c r="AH91">
        <v>52.069733999999997</v>
      </c>
      <c r="AI91">
        <f t="shared" si="78"/>
        <v>-4.3859441980997893E-3</v>
      </c>
      <c r="AJ91">
        <f t="shared" si="79"/>
        <v>0.99561405580190021</v>
      </c>
      <c r="AK91" s="18"/>
      <c r="AL91" s="15">
        <f t="shared" si="80"/>
        <v>-0.79898798441421737</v>
      </c>
      <c r="AN91" s="10">
        <v>42502</v>
      </c>
      <c r="AO91">
        <v>6321900</v>
      </c>
      <c r="AP91">
        <v>35.473413000000001</v>
      </c>
      <c r="AQ91">
        <f t="shared" si="81"/>
        <v>-8.2962314001289172E-4</v>
      </c>
      <c r="AR91">
        <f t="shared" si="70"/>
        <v>0.99917037685998711</v>
      </c>
      <c r="AS91" s="18"/>
      <c r="AT91" s="15">
        <f t="shared" si="82"/>
        <v>-0.26135520193341288</v>
      </c>
      <c r="AV91" s="10">
        <v>42502</v>
      </c>
      <c r="AW91">
        <v>13447900</v>
      </c>
      <c r="AX91">
        <v>32.842503999999998</v>
      </c>
      <c r="AY91">
        <f t="shared" si="83"/>
        <v>-1.790015123369626E-3</v>
      </c>
      <c r="AZ91">
        <f t="shared" si="84"/>
        <v>0.99820998487663037</v>
      </c>
      <c r="BB91" s="15">
        <f t="shared" si="85"/>
        <v>-0.48000754489024466</v>
      </c>
      <c r="BD91" s="10">
        <v>42502</v>
      </c>
      <c r="BE91">
        <v>566600</v>
      </c>
      <c r="BF91">
        <v>68.791056999999995</v>
      </c>
      <c r="BG91">
        <f t="shared" si="86"/>
        <v>2.1530152403730352E-3</v>
      </c>
      <c r="BH91">
        <f t="shared" si="87"/>
        <v>1.002153015240373</v>
      </c>
      <c r="BJ91" s="15">
        <f t="shared" si="88"/>
        <v>1.1924196587541984</v>
      </c>
      <c r="BL91" s="10">
        <v>42502</v>
      </c>
      <c r="BM91">
        <v>367900</v>
      </c>
      <c r="BN91">
        <v>112.05556300000001</v>
      </c>
      <c r="BO91">
        <f t="shared" si="89"/>
        <v>8.8832132520511031E-4</v>
      </c>
      <c r="BP91">
        <f t="shared" si="90"/>
        <v>1.0008883213252051</v>
      </c>
      <c r="BR91" s="15">
        <f t="shared" si="91"/>
        <v>0.38277639085210291</v>
      </c>
      <c r="BT91" s="10">
        <v>42502</v>
      </c>
      <c r="BU91">
        <v>247400</v>
      </c>
      <c r="BV91">
        <v>49.139999000000003</v>
      </c>
      <c r="BW91">
        <f t="shared" si="92"/>
        <v>-4.0685516680216693E-4</v>
      </c>
      <c r="BX91">
        <f t="shared" si="93"/>
        <v>0.99959314483319783</v>
      </c>
      <c r="BZ91" s="15">
        <f t="shared" si="94"/>
        <v>-0.13802788110405229</v>
      </c>
      <c r="CB91" s="10">
        <v>42502</v>
      </c>
      <c r="CC91">
        <v>780200</v>
      </c>
      <c r="CD91">
        <v>109.880343</v>
      </c>
      <c r="CE91">
        <f t="shared" si="95"/>
        <v>1.9720404167704597E-3</v>
      </c>
      <c r="CF91">
        <f t="shared" si="96"/>
        <v>1.0019720404167705</v>
      </c>
      <c r="CH91" s="15">
        <f t="shared" si="97"/>
        <v>1.0525562173240215</v>
      </c>
      <c r="CJ91" s="10">
        <v>42502</v>
      </c>
      <c r="CK91">
        <v>552900</v>
      </c>
      <c r="CL91">
        <v>86.878569999999996</v>
      </c>
      <c r="CM91">
        <f t="shared" si="98"/>
        <v>-1.023944313987224E-3</v>
      </c>
      <c r="CN91">
        <f t="shared" si="99"/>
        <v>0.99897605568601278</v>
      </c>
      <c r="CP91" s="15">
        <f t="shared" si="100"/>
        <v>-0.3119757190756709</v>
      </c>
      <c r="CR91" s="10">
        <v>42502</v>
      </c>
      <c r="CS91">
        <v>47500</v>
      </c>
      <c r="CT91">
        <v>60.860135999999997</v>
      </c>
      <c r="CU91">
        <f t="shared" si="101"/>
        <v>-3.2754557784153704E-4</v>
      </c>
      <c r="CV91">
        <f t="shared" si="102"/>
        <v>0.99967245442215846</v>
      </c>
      <c r="CX91" s="15">
        <f t="shared" si="103"/>
        <v>-0.11270140615832391</v>
      </c>
      <c r="CZ91" s="10">
        <v>42502</v>
      </c>
      <c r="DA91">
        <v>132100</v>
      </c>
      <c r="DB91">
        <v>52.731856999999998</v>
      </c>
      <c r="DC91">
        <f t="shared" si="104"/>
        <v>-4.8300560406453474E-3</v>
      </c>
      <c r="DD91">
        <f t="shared" si="105"/>
        <v>0.99516994395935465</v>
      </c>
      <c r="DF91" s="15">
        <f t="shared" si="106"/>
        <v>-0.82919655660607861</v>
      </c>
      <c r="DH91" s="10">
        <v>42502</v>
      </c>
      <c r="DI91">
        <v>371800</v>
      </c>
      <c r="DJ91">
        <v>41.581110000000002</v>
      </c>
      <c r="DK91">
        <f t="shared" si="107"/>
        <v>5.0481656112735251E-3</v>
      </c>
      <c r="DL91">
        <f t="shared" si="108"/>
        <v>1.0050481656112735</v>
      </c>
      <c r="DM91" s="18"/>
      <c r="DN91" s="15">
        <f t="shared" si="109"/>
        <v>5.2836135154955315</v>
      </c>
      <c r="DP91" s="10">
        <v>42502</v>
      </c>
      <c r="DQ91">
        <v>131900</v>
      </c>
      <c r="DR91">
        <v>18.460283</v>
      </c>
      <c r="DS91">
        <f t="shared" si="110"/>
        <v>2.6810171331441701E-3</v>
      </c>
      <c r="DT91">
        <f t="shared" si="111"/>
        <v>1.0026810171331442</v>
      </c>
      <c r="DV91" s="15">
        <f t="shared" si="112"/>
        <v>1.6571704349471954</v>
      </c>
      <c r="DX91" s="10">
        <v>42502</v>
      </c>
      <c r="DY91">
        <v>5336100</v>
      </c>
      <c r="DZ91">
        <v>12.23</v>
      </c>
      <c r="EA91">
        <f t="shared" si="113"/>
        <v>-8.1103000811029169E-3</v>
      </c>
      <c r="EB91">
        <f t="shared" si="114"/>
        <v>0.99188969991889708</v>
      </c>
      <c r="ED91" s="15">
        <f t="shared" si="115"/>
        <v>-0.94881604265635688</v>
      </c>
      <c r="EF91" s="10">
        <v>42501</v>
      </c>
      <c r="EG91">
        <v>190000</v>
      </c>
      <c r="EH91">
        <v>100.591686</v>
      </c>
      <c r="EI91">
        <f t="shared" si="116"/>
        <v>0</v>
      </c>
      <c r="EJ91">
        <f t="shared" si="117"/>
        <v>1</v>
      </c>
      <c r="EL91" s="15">
        <f t="shared" si="118"/>
        <v>0</v>
      </c>
    </row>
    <row r="92" spans="1:142">
      <c r="A92" s="10">
        <v>42501</v>
      </c>
      <c r="B92" s="11">
        <v>0.01</v>
      </c>
      <c r="C92">
        <f t="shared" si="65"/>
        <v>1E-4</v>
      </c>
      <c r="D92" s="12">
        <f t="shared" si="66"/>
        <v>2.0833615455018162E-6</v>
      </c>
      <c r="E92" s="13">
        <f t="shared" si="67"/>
        <v>1.0000020833615455</v>
      </c>
      <c r="H92" s="10">
        <v>42501</v>
      </c>
      <c r="I92">
        <v>102100</v>
      </c>
      <c r="J92">
        <v>80.446178000000003</v>
      </c>
      <c r="K92" s="15">
        <f t="shared" si="68"/>
        <v>6.0802273856843669E-3</v>
      </c>
      <c r="L92">
        <f t="shared" si="71"/>
        <v>1.0060802273856844</v>
      </c>
      <c r="N92" s="15">
        <f t="shared" si="72"/>
        <v>8.1391131149976932</v>
      </c>
      <c r="P92" s="10">
        <v>42501</v>
      </c>
      <c r="Q92">
        <v>350400</v>
      </c>
      <c r="R92">
        <v>48.830511000000001</v>
      </c>
      <c r="S92">
        <f t="shared" si="73"/>
        <v>-8.4865998762235773E-3</v>
      </c>
      <c r="T92">
        <f t="shared" si="74"/>
        <v>0.99151340012377642</v>
      </c>
      <c r="V92" s="15">
        <f t="shared" si="75"/>
        <v>-0.95543595366294687</v>
      </c>
      <c r="X92" s="10">
        <v>42501</v>
      </c>
      <c r="Y92">
        <v>127400</v>
      </c>
      <c r="Z92">
        <v>40.924514000000002</v>
      </c>
      <c r="AA92">
        <f t="shared" si="76"/>
        <v>-9.1787814005989121E-3</v>
      </c>
      <c r="AB92">
        <f t="shared" si="69"/>
        <v>0.99082121859940109</v>
      </c>
      <c r="AC92" s="18"/>
      <c r="AD92" s="15">
        <f t="shared" si="77"/>
        <v>-0.96546305230037421</v>
      </c>
      <c r="AF92" s="10">
        <v>42501</v>
      </c>
      <c r="AG92">
        <v>184700</v>
      </c>
      <c r="AH92">
        <v>52.299115</v>
      </c>
      <c r="AI92">
        <f t="shared" si="78"/>
        <v>-1.0939309811937359E-2</v>
      </c>
      <c r="AJ92">
        <f t="shared" si="79"/>
        <v>0.98906069018806264</v>
      </c>
      <c r="AK92" s="18"/>
      <c r="AL92" s="15">
        <f t="shared" si="80"/>
        <v>-0.9819543058418837</v>
      </c>
      <c r="AN92" s="10">
        <v>42501</v>
      </c>
      <c r="AO92">
        <v>6016200</v>
      </c>
      <c r="AP92">
        <v>35.502867000000002</v>
      </c>
      <c r="AQ92">
        <f t="shared" si="81"/>
        <v>-7.1388780288906828E-3</v>
      </c>
      <c r="AR92">
        <f t="shared" si="70"/>
        <v>0.99286112197110932</v>
      </c>
      <c r="AS92" s="18"/>
      <c r="AT92" s="15">
        <f t="shared" si="82"/>
        <v>-0.92683483339116968</v>
      </c>
      <c r="AV92" s="10">
        <v>42501</v>
      </c>
      <c r="AW92">
        <v>7523200</v>
      </c>
      <c r="AX92">
        <v>32.901398</v>
      </c>
      <c r="AY92">
        <f t="shared" si="83"/>
        <v>-2.9743738028434885E-3</v>
      </c>
      <c r="AZ92">
        <f t="shared" si="84"/>
        <v>0.99702562619715651</v>
      </c>
      <c r="BB92" s="15">
        <f t="shared" si="85"/>
        <v>-0.66286242782542049</v>
      </c>
      <c r="BD92" s="10">
        <v>42501</v>
      </c>
      <c r="BE92">
        <v>653700</v>
      </c>
      <c r="BF92">
        <v>68.643266999999994</v>
      </c>
      <c r="BG92">
        <f t="shared" si="86"/>
        <v>-5.5666350338716697E-3</v>
      </c>
      <c r="BH92">
        <f t="shared" si="87"/>
        <v>0.99443336496612833</v>
      </c>
      <c r="BJ92" s="15">
        <f t="shared" si="88"/>
        <v>-0.86964555875909211</v>
      </c>
      <c r="BL92" s="10">
        <v>42501</v>
      </c>
      <c r="BM92">
        <v>546100</v>
      </c>
      <c r="BN92">
        <v>111.95611</v>
      </c>
      <c r="BO92">
        <f t="shared" si="89"/>
        <v>8.0011367825205681E-4</v>
      </c>
      <c r="BP92">
        <f t="shared" si="90"/>
        <v>1.0008001136782521</v>
      </c>
      <c r="BR92" s="15">
        <f t="shared" si="91"/>
        <v>0.3390022159652748</v>
      </c>
      <c r="BT92" s="10">
        <v>42501</v>
      </c>
      <c r="BU92">
        <v>129500</v>
      </c>
      <c r="BV92">
        <v>49.16</v>
      </c>
      <c r="BW92">
        <f t="shared" si="92"/>
        <v>4.0702076530352294E-4</v>
      </c>
      <c r="BX92">
        <f t="shared" si="93"/>
        <v>1.0004070207653035</v>
      </c>
      <c r="BZ92" s="15">
        <f t="shared" si="94"/>
        <v>0.16013033145535394</v>
      </c>
      <c r="CB92" s="10">
        <v>42501</v>
      </c>
      <c r="CC92">
        <v>1114900</v>
      </c>
      <c r="CD92">
        <v>109.664081</v>
      </c>
      <c r="CE92">
        <f t="shared" si="95"/>
        <v>2.3359792732748907E-3</v>
      </c>
      <c r="CF92">
        <f t="shared" si="96"/>
        <v>1.0023359792732749</v>
      </c>
      <c r="CH92" s="15">
        <f t="shared" si="97"/>
        <v>1.3434826082159956</v>
      </c>
      <c r="CJ92" s="10">
        <v>42501</v>
      </c>
      <c r="CK92">
        <v>555800</v>
      </c>
      <c r="CL92">
        <v>86.967619999999997</v>
      </c>
      <c r="CM92">
        <f t="shared" si="98"/>
        <v>5.6919068925842531E-4</v>
      </c>
      <c r="CN92">
        <f t="shared" si="99"/>
        <v>1.0005691906892584</v>
      </c>
      <c r="CP92" s="15">
        <f t="shared" si="100"/>
        <v>0.23083831976684288</v>
      </c>
      <c r="CR92" s="10">
        <v>42501</v>
      </c>
      <c r="CS92">
        <v>43300</v>
      </c>
      <c r="CT92">
        <v>60.880077</v>
      </c>
      <c r="CU92">
        <f t="shared" si="101"/>
        <v>-9.8163931944883487E-4</v>
      </c>
      <c r="CV92">
        <f t="shared" si="102"/>
        <v>0.99901836068055117</v>
      </c>
      <c r="CX92" s="15">
        <f t="shared" si="103"/>
        <v>-0.30125843535209029</v>
      </c>
      <c r="CZ92" s="10">
        <v>42501</v>
      </c>
      <c r="DA92">
        <v>224300</v>
      </c>
      <c r="DB92">
        <v>52.987791000000001</v>
      </c>
      <c r="DC92">
        <f t="shared" si="104"/>
        <v>-1.2655897726340015E-2</v>
      </c>
      <c r="DD92">
        <f t="shared" si="105"/>
        <v>0.98734410227365998</v>
      </c>
      <c r="DF92" s="15">
        <f t="shared" si="106"/>
        <v>-0.99042771190358658</v>
      </c>
      <c r="DH92" s="10">
        <v>42501</v>
      </c>
      <c r="DI92">
        <v>319900</v>
      </c>
      <c r="DJ92">
        <v>41.372256</v>
      </c>
      <c r="DK92">
        <f t="shared" si="107"/>
        <v>-2.3474192587957243E-2</v>
      </c>
      <c r="DL92">
        <f t="shared" si="108"/>
        <v>0.97652580741204276</v>
      </c>
      <c r="DM92" s="18"/>
      <c r="DN92" s="15">
        <f t="shared" si="109"/>
        <v>-0.99982838323793433</v>
      </c>
      <c r="DP92" s="10">
        <v>42501</v>
      </c>
      <c r="DQ92">
        <v>138600</v>
      </c>
      <c r="DR92">
        <v>18.410923</v>
      </c>
      <c r="DS92">
        <f t="shared" si="110"/>
        <v>2.1493147215430053E-3</v>
      </c>
      <c r="DT92">
        <f t="shared" si="111"/>
        <v>1.002149314721543</v>
      </c>
      <c r="DV92" s="15">
        <f t="shared" si="112"/>
        <v>1.1894667277560229</v>
      </c>
      <c r="DX92" s="10">
        <v>42501</v>
      </c>
      <c r="DY92">
        <v>3855900</v>
      </c>
      <c r="DZ92">
        <v>12.33</v>
      </c>
      <c r="EA92">
        <f t="shared" si="113"/>
        <v>9.0016366612111209E-3</v>
      </c>
      <c r="EB92">
        <f t="shared" si="114"/>
        <v>1.0090016366612111</v>
      </c>
      <c r="ED92" s="15">
        <f t="shared" si="115"/>
        <v>25.334968399018955</v>
      </c>
      <c r="EF92" s="10">
        <v>42500</v>
      </c>
      <c r="EG92">
        <v>270000</v>
      </c>
      <c r="EH92">
        <v>100.591686</v>
      </c>
      <c r="EI92">
        <f t="shared" si="116"/>
        <v>0</v>
      </c>
      <c r="EJ92">
        <f t="shared" si="117"/>
        <v>1</v>
      </c>
      <c r="EL92" s="15">
        <f t="shared" si="118"/>
        <v>0</v>
      </c>
    </row>
    <row r="93" spans="1:142">
      <c r="A93" s="10">
        <v>42500</v>
      </c>
      <c r="B93" s="11">
        <v>0.02</v>
      </c>
      <c r="C93">
        <f t="shared" si="65"/>
        <v>2.0000000000000001E-4</v>
      </c>
      <c r="D93" s="12">
        <f t="shared" si="66"/>
        <v>4.1667795178668143E-6</v>
      </c>
      <c r="E93" s="13">
        <f t="shared" si="67"/>
        <v>1.0000041667795179</v>
      </c>
      <c r="H93" s="10">
        <v>42500</v>
      </c>
      <c r="I93">
        <v>87600</v>
      </c>
      <c r="J93">
        <v>79.960003</v>
      </c>
      <c r="K93" s="15">
        <f t="shared" si="68"/>
        <v>3.7238723097510196E-4</v>
      </c>
      <c r="L93">
        <f t="shared" si="71"/>
        <v>1.0003723872309751</v>
      </c>
      <c r="N93" s="15">
        <f t="shared" si="72"/>
        <v>0.14556279229198599</v>
      </c>
      <c r="P93" s="10">
        <v>42500</v>
      </c>
      <c r="Q93">
        <v>481100</v>
      </c>
      <c r="R93">
        <v>49.248463000000001</v>
      </c>
      <c r="S93">
        <f t="shared" si="73"/>
        <v>1.2479544191125846E-2</v>
      </c>
      <c r="T93">
        <f t="shared" si="74"/>
        <v>1.0124795441911258</v>
      </c>
      <c r="V93" s="15">
        <f t="shared" si="75"/>
        <v>91.466418203485418</v>
      </c>
      <c r="X93" s="10">
        <v>42500</v>
      </c>
      <c r="Y93">
        <v>192500</v>
      </c>
      <c r="Z93">
        <v>41.303631000000003</v>
      </c>
      <c r="AA93">
        <f t="shared" si="76"/>
        <v>1.0742266935247713E-2</v>
      </c>
      <c r="AB93">
        <f t="shared" si="69"/>
        <v>1.0107422669352477</v>
      </c>
      <c r="AC93" s="18"/>
      <c r="AD93" s="15">
        <f t="shared" si="77"/>
        <v>48.403299932847652</v>
      </c>
      <c r="AF93" s="10">
        <v>42500</v>
      </c>
      <c r="AG93">
        <v>516200</v>
      </c>
      <c r="AH93">
        <v>52.877558999999998</v>
      </c>
      <c r="AI93">
        <f t="shared" si="78"/>
        <v>1.0097139612107675E-2</v>
      </c>
      <c r="AJ93">
        <f t="shared" si="79"/>
        <v>1.0100971396121077</v>
      </c>
      <c r="AK93" s="18"/>
      <c r="AL93" s="15">
        <f t="shared" si="80"/>
        <v>38.133308442883887</v>
      </c>
      <c r="AN93" s="10">
        <v>42500</v>
      </c>
      <c r="AO93">
        <v>4971200</v>
      </c>
      <c r="AP93">
        <v>35.758139999999997</v>
      </c>
      <c r="AQ93">
        <f t="shared" si="81"/>
        <v>1.4767306662654356E-2</v>
      </c>
      <c r="AR93">
        <f t="shared" si="70"/>
        <v>1.0147673066626544</v>
      </c>
      <c r="AS93" s="18"/>
      <c r="AT93" s="15">
        <f t="shared" si="82"/>
        <v>209.74651642946657</v>
      </c>
      <c r="AV93" s="10">
        <v>42500</v>
      </c>
      <c r="AW93">
        <v>15833000</v>
      </c>
      <c r="AX93">
        <v>32.999550999999997</v>
      </c>
      <c r="AY93">
        <f t="shared" si="83"/>
        <v>2.002427628988368E-2</v>
      </c>
      <c r="AZ93">
        <f t="shared" si="84"/>
        <v>1.0200242762898837</v>
      </c>
      <c r="BB93" s="15">
        <f t="shared" si="85"/>
        <v>1388.4259614644111</v>
      </c>
      <c r="BD93" s="10">
        <v>42500</v>
      </c>
      <c r="BE93">
        <v>586500</v>
      </c>
      <c r="BF93">
        <v>69.027518000000001</v>
      </c>
      <c r="BG93">
        <f t="shared" si="86"/>
        <v>1.1550599871953615E-2</v>
      </c>
      <c r="BH93">
        <f t="shared" si="87"/>
        <v>1.0115505998719536</v>
      </c>
      <c r="BJ93" s="15">
        <f t="shared" si="88"/>
        <v>65.142159121290817</v>
      </c>
      <c r="BL93" s="10">
        <v>42500</v>
      </c>
      <c r="BM93">
        <v>464400</v>
      </c>
      <c r="BN93">
        <v>111.866604</v>
      </c>
      <c r="BO93">
        <f t="shared" si="89"/>
        <v>1.7787738394692276E-4</v>
      </c>
      <c r="BP93">
        <f t="shared" si="90"/>
        <v>1.0001778773839469</v>
      </c>
      <c r="BR93" s="15">
        <f t="shared" si="91"/>
        <v>6.7073091084910885E-2</v>
      </c>
      <c r="BT93" s="10">
        <v>42500</v>
      </c>
      <c r="BU93">
        <v>182800</v>
      </c>
      <c r="BV93">
        <v>49.139999000000003</v>
      </c>
      <c r="BW93">
        <f t="shared" si="92"/>
        <v>8.1468435090381597E-4</v>
      </c>
      <c r="BX93">
        <f t="shared" si="93"/>
        <v>1.0008146843509038</v>
      </c>
      <c r="BZ93" s="15">
        <f t="shared" si="94"/>
        <v>0.34613661976990739</v>
      </c>
      <c r="CB93" s="10">
        <v>42500</v>
      </c>
      <c r="CC93">
        <v>969800</v>
      </c>
      <c r="CD93">
        <v>109.40850500000001</v>
      </c>
      <c r="CE93">
        <f t="shared" si="95"/>
        <v>4.4220420046021669E-3</v>
      </c>
      <c r="CF93">
        <f t="shared" si="96"/>
        <v>1.0044220420046022</v>
      </c>
      <c r="CH93" s="15">
        <f t="shared" si="97"/>
        <v>4.0052488378147668</v>
      </c>
      <c r="CJ93" s="10">
        <v>42500</v>
      </c>
      <c r="CK93">
        <v>624300</v>
      </c>
      <c r="CL93">
        <v>86.918147000000005</v>
      </c>
      <c r="CM93">
        <f t="shared" si="98"/>
        <v>6.8341963701867847E-4</v>
      </c>
      <c r="CN93">
        <f t="shared" si="99"/>
        <v>1.0006834196370187</v>
      </c>
      <c r="CP93" s="15">
        <f t="shared" si="100"/>
        <v>0.28320771116942267</v>
      </c>
      <c r="CR93" s="10">
        <v>42500</v>
      </c>
      <c r="CS93">
        <v>343400</v>
      </c>
      <c r="CT93">
        <v>60.939897999999999</v>
      </c>
      <c r="CU93">
        <f t="shared" si="101"/>
        <v>6.5482738190936196E-4</v>
      </c>
      <c r="CV93">
        <f t="shared" si="102"/>
        <v>1.0006548273819094</v>
      </c>
      <c r="CX93" s="15">
        <f t="shared" si="103"/>
        <v>0.26989443217469855</v>
      </c>
      <c r="CZ93" s="10">
        <v>42500</v>
      </c>
      <c r="DA93">
        <v>137100</v>
      </c>
      <c r="DB93">
        <v>53.666995</v>
      </c>
      <c r="DC93">
        <f t="shared" si="104"/>
        <v>1.3571303058433237E-2</v>
      </c>
      <c r="DD93">
        <f t="shared" si="105"/>
        <v>1.0135713030584332</v>
      </c>
      <c r="DF93" s="15">
        <f t="shared" si="106"/>
        <v>136.03190327787797</v>
      </c>
      <c r="DH93" s="10">
        <v>42500</v>
      </c>
      <c r="DI93">
        <v>223800</v>
      </c>
      <c r="DJ93">
        <v>42.366782000000001</v>
      </c>
      <c r="DK93">
        <f t="shared" si="107"/>
        <v>9.3977830323166422E-4</v>
      </c>
      <c r="DL93">
        <f t="shared" si="108"/>
        <v>1.0009397783032317</v>
      </c>
      <c r="DM93" s="18"/>
      <c r="DN93" s="15">
        <f t="shared" si="109"/>
        <v>0.4089686750797672</v>
      </c>
      <c r="DP93" s="10">
        <v>42500</v>
      </c>
      <c r="DQ93">
        <v>229300</v>
      </c>
      <c r="DR93">
        <v>18.371437</v>
      </c>
      <c r="DS93">
        <f t="shared" si="110"/>
        <v>1.9726076485906852E-2</v>
      </c>
      <c r="DT93">
        <f t="shared" si="111"/>
        <v>1.0197260764859069</v>
      </c>
      <c r="DV93" s="15">
        <f t="shared" si="112"/>
        <v>1247.7822420886798</v>
      </c>
      <c r="DX93" s="10">
        <v>42500</v>
      </c>
      <c r="DY93">
        <v>4378900</v>
      </c>
      <c r="DZ93">
        <v>12.22</v>
      </c>
      <c r="EA93">
        <f t="shared" si="113"/>
        <v>4.1084634346755244E-3</v>
      </c>
      <c r="EB93">
        <f t="shared" si="114"/>
        <v>1.0041084634346755</v>
      </c>
      <c r="ED93" s="15">
        <f t="shared" si="115"/>
        <v>3.4661067750608332</v>
      </c>
      <c r="EF93" s="10">
        <v>42499</v>
      </c>
      <c r="EG93">
        <v>229900</v>
      </c>
      <c r="EH93">
        <v>100.591686</v>
      </c>
      <c r="EI93">
        <f t="shared" si="116"/>
        <v>4.9510698061450142E-4</v>
      </c>
      <c r="EJ93">
        <f t="shared" si="117"/>
        <v>1.0004951069806145</v>
      </c>
      <c r="EL93" s="15">
        <f t="shared" si="118"/>
        <v>0.19801896041496803</v>
      </c>
    </row>
    <row r="94" spans="1:142">
      <c r="A94" s="10">
        <v>42499</v>
      </c>
      <c r="B94" s="11">
        <v>0.01</v>
      </c>
      <c r="C94">
        <f t="shared" si="65"/>
        <v>1E-4</v>
      </c>
      <c r="D94" s="12">
        <f t="shared" si="66"/>
        <v>2.0833615455018162E-6</v>
      </c>
      <c r="E94" s="13">
        <f t="shared" si="67"/>
        <v>1.0000020833615455</v>
      </c>
      <c r="H94" s="10">
        <v>42499</v>
      </c>
      <c r="I94">
        <v>49300</v>
      </c>
      <c r="J94">
        <v>79.930238000000003</v>
      </c>
      <c r="K94" s="15">
        <f t="shared" si="68"/>
        <v>2.2393644670277713E-3</v>
      </c>
      <c r="L94">
        <f t="shared" si="71"/>
        <v>1.0022393644670278</v>
      </c>
      <c r="N94" s="15">
        <f t="shared" si="72"/>
        <v>1.2624633600600581</v>
      </c>
      <c r="P94" s="10">
        <v>42499</v>
      </c>
      <c r="Q94">
        <v>368300</v>
      </c>
      <c r="R94">
        <v>48.641440000000003</v>
      </c>
      <c r="S94">
        <f t="shared" si="73"/>
        <v>8.1902596114380444E-4</v>
      </c>
      <c r="T94">
        <f t="shared" si="74"/>
        <v>1.0008190259611438</v>
      </c>
      <c r="V94" s="15">
        <f t="shared" si="75"/>
        <v>0.34826977323201302</v>
      </c>
      <c r="X94" s="10">
        <v>42499</v>
      </c>
      <c r="Y94">
        <v>122600</v>
      </c>
      <c r="Z94">
        <v>40.864652</v>
      </c>
      <c r="AA94">
        <f t="shared" si="76"/>
        <v>2.2020920634875374E-3</v>
      </c>
      <c r="AB94">
        <f t="shared" si="69"/>
        <v>1.0022020920634875</v>
      </c>
      <c r="AC94" s="18"/>
      <c r="AD94" s="15">
        <f t="shared" si="77"/>
        <v>1.2319595453492234</v>
      </c>
      <c r="AF94" s="10">
        <v>42499</v>
      </c>
      <c r="AG94">
        <v>173500</v>
      </c>
      <c r="AH94">
        <v>52.348984000000002</v>
      </c>
      <c r="AI94">
        <f t="shared" si="78"/>
        <v>1.717553183814946E-3</v>
      </c>
      <c r="AJ94">
        <f t="shared" si="79"/>
        <v>1.0017175531838149</v>
      </c>
      <c r="AK94" s="18"/>
      <c r="AL94" s="15">
        <f t="shared" si="80"/>
        <v>0.87080562719634291</v>
      </c>
      <c r="AN94" s="10">
        <v>42499</v>
      </c>
      <c r="AO94">
        <v>6645700</v>
      </c>
      <c r="AP94">
        <v>35.237772999999997</v>
      </c>
      <c r="AQ94">
        <f t="shared" si="81"/>
        <v>-3.3324007133017641E-3</v>
      </c>
      <c r="AR94">
        <f t="shared" si="70"/>
        <v>0.99666759928669824</v>
      </c>
      <c r="AS94" s="18"/>
      <c r="AT94" s="15">
        <f t="shared" si="82"/>
        <v>-0.70428449460975195</v>
      </c>
      <c r="AV94" s="10">
        <v>42499</v>
      </c>
      <c r="AW94">
        <v>13903000</v>
      </c>
      <c r="AX94">
        <v>32.351731000000001</v>
      </c>
      <c r="AY94">
        <f t="shared" si="83"/>
        <v>-1.5237583974660462E-2</v>
      </c>
      <c r="AZ94">
        <f t="shared" si="84"/>
        <v>0.98476241602533954</v>
      </c>
      <c r="BB94" s="15">
        <f t="shared" si="85"/>
        <v>-0.99631883923645714</v>
      </c>
      <c r="BD94" s="10">
        <v>42499</v>
      </c>
      <c r="BE94">
        <v>637500</v>
      </c>
      <c r="BF94">
        <v>68.239312999999996</v>
      </c>
      <c r="BG94">
        <f t="shared" si="86"/>
        <v>-2.886358673650502E-4</v>
      </c>
      <c r="BH94">
        <f t="shared" si="87"/>
        <v>0.99971136413263495</v>
      </c>
      <c r="BJ94" s="15">
        <f t="shared" si="88"/>
        <v>-0.10000610472688143</v>
      </c>
      <c r="BL94" s="10">
        <v>42499</v>
      </c>
      <c r="BM94">
        <v>325100</v>
      </c>
      <c r="BN94">
        <v>111.846709</v>
      </c>
      <c r="BO94">
        <f t="shared" si="89"/>
        <v>9.7909106598481621E-4</v>
      </c>
      <c r="BP94">
        <f t="shared" si="90"/>
        <v>1.0009790910659848</v>
      </c>
      <c r="BR94" s="15">
        <f t="shared" si="91"/>
        <v>0.42931227950640571</v>
      </c>
      <c r="BT94" s="10">
        <v>42499</v>
      </c>
      <c r="BU94">
        <v>155000</v>
      </c>
      <c r="BV94">
        <v>49.099997999999999</v>
      </c>
      <c r="BW94">
        <f t="shared" si="92"/>
        <v>1.0193476252671196E-3</v>
      </c>
      <c r="BX94">
        <f t="shared" si="93"/>
        <v>1.0010193476252671</v>
      </c>
      <c r="BZ94" s="15">
        <f t="shared" si="94"/>
        <v>0.45044786592326336</v>
      </c>
      <c r="CB94" s="10">
        <v>42499</v>
      </c>
      <c r="CC94">
        <v>1198500</v>
      </c>
      <c r="CD94">
        <v>108.92682600000001</v>
      </c>
      <c r="CE94">
        <f t="shared" si="95"/>
        <v>-2.5204742690446702E-3</v>
      </c>
      <c r="CF94">
        <f t="shared" si="96"/>
        <v>0.99747952573095533</v>
      </c>
      <c r="CH94" s="15">
        <f t="shared" si="97"/>
        <v>-0.60193280022614104</v>
      </c>
      <c r="CJ94" s="10">
        <v>42499</v>
      </c>
      <c r="CK94">
        <v>552600</v>
      </c>
      <c r="CL94">
        <v>86.858785999999995</v>
      </c>
      <c r="CM94">
        <f t="shared" si="98"/>
        <v>2.2791604425997924E-4</v>
      </c>
      <c r="CN94">
        <f t="shared" si="99"/>
        <v>1.00022791604426</v>
      </c>
      <c r="CP94" s="15">
        <f t="shared" si="100"/>
        <v>8.6737270552162071E-2</v>
      </c>
      <c r="CR94" s="10">
        <v>42499</v>
      </c>
      <c r="CS94">
        <v>213800</v>
      </c>
      <c r="CT94">
        <v>60.900019</v>
      </c>
      <c r="CU94">
        <f t="shared" si="101"/>
        <v>6.5532222931619089E-4</v>
      </c>
      <c r="CV94">
        <f t="shared" si="102"/>
        <v>1.0006553222293162</v>
      </c>
      <c r="CX94" s="15">
        <f t="shared" si="103"/>
        <v>0.27012367015625527</v>
      </c>
      <c r="CZ94" s="10">
        <v>42499</v>
      </c>
      <c r="DA94">
        <v>174200</v>
      </c>
      <c r="DB94">
        <v>52.948416000000002</v>
      </c>
      <c r="DC94">
        <f t="shared" si="104"/>
        <v>-9.2866411599923371E-4</v>
      </c>
      <c r="DD94">
        <f t="shared" si="105"/>
        <v>0.99907133588400077</v>
      </c>
      <c r="DF94" s="15">
        <f t="shared" si="106"/>
        <v>-0.28760296599513469</v>
      </c>
      <c r="DH94" s="10">
        <v>42499</v>
      </c>
      <c r="DI94">
        <v>426700</v>
      </c>
      <c r="DJ94">
        <v>42.327004000000002</v>
      </c>
      <c r="DK94">
        <f t="shared" si="107"/>
        <v>1.0206504834751939E-2</v>
      </c>
      <c r="DL94">
        <f t="shared" si="108"/>
        <v>1.0102065048347519</v>
      </c>
      <c r="DM94" s="18"/>
      <c r="DN94" s="18"/>
      <c r="DP94" s="10">
        <v>42499</v>
      </c>
      <c r="DQ94">
        <v>660000</v>
      </c>
      <c r="DR94">
        <v>18.016051000000001</v>
      </c>
      <c r="DS94">
        <f t="shared" si="110"/>
        <v>-1.4578896393842578E-2</v>
      </c>
      <c r="DT94">
        <f t="shared" si="111"/>
        <v>0.98542110360615742</v>
      </c>
      <c r="DX94" s="10">
        <v>42499</v>
      </c>
      <c r="DY94">
        <v>5354700</v>
      </c>
      <c r="DZ94">
        <v>12.17</v>
      </c>
      <c r="EA94">
        <f t="shared" si="113"/>
        <v>-2.1704180064308631E-2</v>
      </c>
      <c r="EB94">
        <f t="shared" si="114"/>
        <v>0.97829581993569137</v>
      </c>
      <c r="EF94" s="10">
        <v>42496</v>
      </c>
      <c r="EG94">
        <v>176900</v>
      </c>
      <c r="EH94">
        <v>100.54190699999999</v>
      </c>
      <c r="EI94">
        <f t="shared" si="116"/>
        <v>1.9813575119220772E-4</v>
      </c>
      <c r="EJ94">
        <f t="shared" si="117"/>
        <v>1.0001981357511922</v>
      </c>
    </row>
    <row r="95" spans="1:142">
      <c r="A95" s="10">
        <v>42496</v>
      </c>
      <c r="B95" s="11">
        <v>0.02</v>
      </c>
      <c r="C95">
        <f t="shared" si="65"/>
        <v>2.0000000000000001E-4</v>
      </c>
      <c r="D95" s="12">
        <f t="shared" si="66"/>
        <v>4.1667795178668143E-6</v>
      </c>
      <c r="E95" s="13">
        <f t="shared" si="67"/>
        <v>1.0000041667795179</v>
      </c>
      <c r="H95" s="10">
        <v>42496</v>
      </c>
      <c r="I95">
        <v>40700</v>
      </c>
      <c r="J95">
        <v>79.751644999999996</v>
      </c>
      <c r="K95" s="15">
        <f t="shared" si="68"/>
        <v>-3.8419306746493298E-3</v>
      </c>
      <c r="L95">
        <f t="shared" si="71"/>
        <v>0.99615806932535067</v>
      </c>
      <c r="N95" s="15">
        <f t="shared" si="72"/>
        <v>-0.75463426716224036</v>
      </c>
      <c r="P95" s="10">
        <v>42496</v>
      </c>
      <c r="Q95">
        <v>346500</v>
      </c>
      <c r="R95">
        <v>48.601633999999997</v>
      </c>
      <c r="S95">
        <f t="shared" si="73"/>
        <v>2.8747283611154639E-3</v>
      </c>
      <c r="T95">
        <f t="shared" si="74"/>
        <v>1.0028747283611155</v>
      </c>
      <c r="V95" s="15">
        <f t="shared" si="75"/>
        <v>1.8512872087002572</v>
      </c>
      <c r="X95" s="10">
        <v>42496</v>
      </c>
      <c r="Y95">
        <v>777200</v>
      </c>
      <c r="Z95">
        <v>40.774861999999999</v>
      </c>
      <c r="AA95">
        <f t="shared" si="76"/>
        <v>3.9302494231596707E-3</v>
      </c>
      <c r="AB95">
        <f t="shared" si="69"/>
        <v>1.0039302494231597</v>
      </c>
      <c r="AC95" s="18"/>
      <c r="AD95" s="15">
        <f t="shared" si="77"/>
        <v>3.1859318862286932</v>
      </c>
      <c r="AF95" s="10">
        <v>42496</v>
      </c>
      <c r="AG95">
        <v>286600</v>
      </c>
      <c r="AH95">
        <v>52.259225999999998</v>
      </c>
      <c r="AI95">
        <f t="shared" si="78"/>
        <v>4.793876057858748E-3</v>
      </c>
      <c r="AJ95">
        <f t="shared" si="79"/>
        <v>1.0047938760578587</v>
      </c>
      <c r="AK95" s="18"/>
      <c r="AL95" s="15">
        <f t="shared" si="80"/>
        <v>4.7292466038775194</v>
      </c>
      <c r="AN95" s="10">
        <v>42496</v>
      </c>
      <c r="AO95">
        <v>6479000</v>
      </c>
      <c r="AP95">
        <v>35.355592000000001</v>
      </c>
      <c r="AQ95">
        <f t="shared" si="81"/>
        <v>2.2265185631891171E-3</v>
      </c>
      <c r="AR95">
        <f t="shared" si="70"/>
        <v>1.0022265185631891</v>
      </c>
      <c r="AS95" s="18"/>
      <c r="AT95" s="15">
        <f t="shared" si="82"/>
        <v>1.2519035786821453</v>
      </c>
      <c r="AV95" s="10">
        <v>42496</v>
      </c>
      <c r="AW95">
        <v>17872600</v>
      </c>
      <c r="AX95">
        <v>32.852321000000003</v>
      </c>
      <c r="AY95">
        <f t="shared" si="83"/>
        <v>2.3959690235457742E-3</v>
      </c>
      <c r="AZ95">
        <f t="shared" si="84"/>
        <v>1.0023959690235458</v>
      </c>
      <c r="BB95" s="15">
        <f t="shared" si="85"/>
        <v>1.3952382218024297</v>
      </c>
      <c r="BD95" s="10">
        <v>42496</v>
      </c>
      <c r="BE95">
        <v>555800</v>
      </c>
      <c r="BF95">
        <v>68.259015000000005</v>
      </c>
      <c r="BG95">
        <f t="shared" si="86"/>
        <v>3.9124323347594636E-3</v>
      </c>
      <c r="BH95">
        <f t="shared" si="87"/>
        <v>1.0039124323347595</v>
      </c>
      <c r="BJ95" s="15">
        <f t="shared" si="88"/>
        <v>3.1589037446417789</v>
      </c>
      <c r="BL95" s="10">
        <v>42496</v>
      </c>
      <c r="BM95">
        <v>691100</v>
      </c>
      <c r="BN95">
        <v>111.737308</v>
      </c>
      <c r="BO95">
        <f t="shared" si="89"/>
        <v>-2.6693891602835862E-4</v>
      </c>
      <c r="BP95">
        <f t="shared" si="90"/>
        <v>0.99973306108397164</v>
      </c>
      <c r="BR95" s="15">
        <f t="shared" si="91"/>
        <v>-9.2848411387843721E-2</v>
      </c>
      <c r="BT95" s="10">
        <v>42496</v>
      </c>
      <c r="BU95">
        <v>193000</v>
      </c>
      <c r="BV95">
        <v>49.049999</v>
      </c>
      <c r="BW95">
        <f t="shared" si="92"/>
        <v>-1.0183096137804659E-3</v>
      </c>
      <c r="BX95">
        <f t="shared" si="93"/>
        <v>0.99898169038621953</v>
      </c>
      <c r="BZ95" s="15">
        <f t="shared" si="94"/>
        <v>-0.31055777770856408</v>
      </c>
      <c r="CB95" s="10">
        <v>42496</v>
      </c>
      <c r="CC95">
        <v>1031200</v>
      </c>
      <c r="CD95">
        <v>109.202067</v>
      </c>
      <c r="CE95">
        <f t="shared" si="95"/>
        <v>1.2618227459586517E-3</v>
      </c>
      <c r="CF95">
        <f t="shared" si="96"/>
        <v>1.0012618227459587</v>
      </c>
      <c r="CH95" s="15">
        <f t="shared" si="97"/>
        <v>0.58450961864870932</v>
      </c>
      <c r="CJ95" s="10">
        <v>42496</v>
      </c>
      <c r="CK95">
        <v>419800</v>
      </c>
      <c r="CL95">
        <v>86.838994</v>
      </c>
      <c r="CM95">
        <f t="shared" si="98"/>
        <v>-1.7061090821838265E-3</v>
      </c>
      <c r="CN95">
        <f t="shared" si="99"/>
        <v>0.99829389091781617</v>
      </c>
      <c r="CP95" s="15">
        <f t="shared" si="100"/>
        <v>-0.46380728653489167</v>
      </c>
      <c r="CR95" s="10">
        <v>42496</v>
      </c>
      <c r="CS95">
        <v>37100</v>
      </c>
      <c r="CT95">
        <v>60.860135999999997</v>
      </c>
      <c r="CU95">
        <f t="shared" si="101"/>
        <v>-1.4722754704435959E-3</v>
      </c>
      <c r="CV95">
        <f t="shared" si="102"/>
        <v>0.9985277245295564</v>
      </c>
      <c r="CX95" s="15">
        <f t="shared" si="103"/>
        <v>-0.41595457784410783</v>
      </c>
      <c r="CZ95" s="10">
        <v>42496</v>
      </c>
      <c r="DA95">
        <v>336300</v>
      </c>
      <c r="DB95">
        <v>52.997633</v>
      </c>
      <c r="DC95">
        <f t="shared" si="104"/>
        <v>-7.4240613271392419E-4</v>
      </c>
      <c r="DD95">
        <f t="shared" si="105"/>
        <v>0.99925759386728608</v>
      </c>
      <c r="DF95" s="15">
        <f t="shared" si="106"/>
        <v>-0.23744365351863372</v>
      </c>
      <c r="DH95" s="10">
        <v>42496</v>
      </c>
      <c r="DI95">
        <v>313700</v>
      </c>
      <c r="DJ95">
        <v>41.899357999999999</v>
      </c>
      <c r="DK95">
        <f t="shared" ref="DK95:DK131" si="119">(DJ95/DJ96)-1</f>
        <v>1.055415780187241E-2</v>
      </c>
      <c r="DL95">
        <f t="shared" ref="DL95:DL131" si="120">1+DK95</f>
        <v>1.0105541578018724</v>
      </c>
      <c r="DN95">
        <f t="shared" ref="DN95:DN130" si="121">((1+DK95)^52)-1</f>
        <v>0.72623075445006746</v>
      </c>
      <c r="DP95" s="10">
        <v>42496</v>
      </c>
      <c r="DQ95">
        <v>66100</v>
      </c>
      <c r="DR95">
        <v>18.282591</v>
      </c>
      <c r="DS95">
        <f t="shared" si="110"/>
        <v>-2.1551050134763772E-3</v>
      </c>
      <c r="DT95">
        <f t="shared" si="111"/>
        <v>0.99784489498652362</v>
      </c>
      <c r="DX95" s="10">
        <v>42496</v>
      </c>
      <c r="DY95">
        <v>8346800</v>
      </c>
      <c r="DZ95">
        <v>12.44</v>
      </c>
      <c r="EA95">
        <f t="shared" si="113"/>
        <v>8.1037277147486542E-3</v>
      </c>
      <c r="EB95">
        <f t="shared" si="114"/>
        <v>1.0081037277147487</v>
      </c>
      <c r="EF95" s="10">
        <v>42495</v>
      </c>
      <c r="EG95">
        <v>208600</v>
      </c>
      <c r="EH95">
        <v>100.52199</v>
      </c>
      <c r="EI95">
        <f t="shared" si="116"/>
        <v>0</v>
      </c>
      <c r="EJ95">
        <f t="shared" si="117"/>
        <v>1</v>
      </c>
    </row>
    <row r="96" spans="1:142">
      <c r="A96" s="10">
        <v>42495</v>
      </c>
      <c r="B96" s="11">
        <v>0.02</v>
      </c>
      <c r="C96">
        <f t="shared" si="65"/>
        <v>2.0000000000000001E-4</v>
      </c>
      <c r="D96" s="12">
        <f t="shared" si="66"/>
        <v>4.1667795178668143E-6</v>
      </c>
      <c r="E96" s="13">
        <f t="shared" si="67"/>
        <v>1.0000041667795179</v>
      </c>
      <c r="H96" s="10">
        <v>42495</v>
      </c>
      <c r="I96">
        <v>51500</v>
      </c>
      <c r="J96">
        <v>80.059227000000007</v>
      </c>
      <c r="K96" s="15">
        <f t="shared" si="68"/>
        <v>7.114326304393348E-3</v>
      </c>
      <c r="L96">
        <f t="shared" si="71"/>
        <v>1.0071143263043933</v>
      </c>
      <c r="N96" s="15">
        <f t="shared" si="72"/>
        <v>12.296963349365358</v>
      </c>
      <c r="P96" s="10">
        <v>42495</v>
      </c>
      <c r="Q96">
        <v>367900</v>
      </c>
      <c r="R96">
        <v>48.462318000000003</v>
      </c>
      <c r="S96">
        <f t="shared" si="73"/>
        <v>-2.05272012442137E-4</v>
      </c>
      <c r="T96">
        <f t="shared" si="74"/>
        <v>0.99979472798755786</v>
      </c>
      <c r="V96" s="15">
        <f t="shared" si="75"/>
        <v>-7.2193402259672412E-2</v>
      </c>
      <c r="X96" s="10">
        <v>42495</v>
      </c>
      <c r="Y96">
        <v>195200</v>
      </c>
      <c r="Z96">
        <v>40.615234000000001</v>
      </c>
      <c r="AA96">
        <f t="shared" si="76"/>
        <v>-2.2058947267566964E-3</v>
      </c>
      <c r="AB96">
        <f t="shared" si="69"/>
        <v>0.9977941052732433</v>
      </c>
      <c r="AC96" s="18"/>
      <c r="AD96" s="15">
        <f t="shared" si="77"/>
        <v>-0.55337721549894447</v>
      </c>
      <c r="AF96" s="10">
        <v>42495</v>
      </c>
      <c r="AG96">
        <v>199900</v>
      </c>
      <c r="AH96">
        <v>52.009897000000002</v>
      </c>
      <c r="AI96">
        <f t="shared" si="78"/>
        <v>-2.6773783789882932E-3</v>
      </c>
      <c r="AJ96">
        <f t="shared" si="79"/>
        <v>0.99732262162101171</v>
      </c>
      <c r="AK96" s="18"/>
      <c r="AL96" s="15">
        <f t="shared" si="80"/>
        <v>-0.62414568579260732</v>
      </c>
      <c r="AN96" s="10">
        <v>42495</v>
      </c>
      <c r="AO96">
        <v>7024000</v>
      </c>
      <c r="AP96">
        <v>35.277047000000003</v>
      </c>
      <c r="AQ96">
        <f t="shared" si="81"/>
        <v>-8.342372981110513E-4</v>
      </c>
      <c r="AR96">
        <f t="shared" si="70"/>
        <v>0.99916576270188895</v>
      </c>
      <c r="AS96" s="18"/>
      <c r="AT96" s="15">
        <f t="shared" si="82"/>
        <v>-0.26259919072310756</v>
      </c>
      <c r="AV96" s="10">
        <v>42495</v>
      </c>
      <c r="AW96">
        <v>10408300</v>
      </c>
      <c r="AX96">
        <v>32.773795999999997</v>
      </c>
      <c r="AY96">
        <f t="shared" si="83"/>
        <v>0</v>
      </c>
      <c r="AZ96">
        <f t="shared" si="84"/>
        <v>1</v>
      </c>
      <c r="BB96" s="15">
        <f t="shared" si="85"/>
        <v>0</v>
      </c>
      <c r="BD96" s="10">
        <v>42495</v>
      </c>
      <c r="BE96">
        <v>585500</v>
      </c>
      <c r="BF96">
        <v>67.992997000000003</v>
      </c>
      <c r="BG96">
        <f t="shared" si="86"/>
        <v>-5.7929744306572939E-4</v>
      </c>
      <c r="BH96">
        <f t="shared" si="87"/>
        <v>0.99942070255693427</v>
      </c>
      <c r="BJ96" s="15">
        <f t="shared" si="88"/>
        <v>-0.19063463202826392</v>
      </c>
      <c r="BL96" s="10">
        <v>42495</v>
      </c>
      <c r="BM96">
        <v>430500</v>
      </c>
      <c r="BN96">
        <v>111.767143</v>
      </c>
      <c r="BO96">
        <f t="shared" si="89"/>
        <v>6.2327253893945667E-4</v>
      </c>
      <c r="BP96">
        <f t="shared" si="90"/>
        <v>1.0006232725389395</v>
      </c>
      <c r="BR96" s="15">
        <f t="shared" si="91"/>
        <v>0.25536153981068166</v>
      </c>
      <c r="BT96" s="10">
        <v>42495</v>
      </c>
      <c r="BU96">
        <v>157100</v>
      </c>
      <c r="BV96">
        <v>49.099997999999999</v>
      </c>
      <c r="BW96">
        <f t="shared" si="92"/>
        <v>0</v>
      </c>
      <c r="BX96">
        <f t="shared" si="93"/>
        <v>1</v>
      </c>
      <c r="BZ96" s="15">
        <f t="shared" si="94"/>
        <v>0</v>
      </c>
      <c r="CB96" s="10">
        <v>42495</v>
      </c>
      <c r="CC96">
        <v>975200</v>
      </c>
      <c r="CD96">
        <v>109.064447</v>
      </c>
      <c r="CE96">
        <f t="shared" si="95"/>
        <v>2.3488526041226532E-3</v>
      </c>
      <c r="CF96">
        <f t="shared" si="96"/>
        <v>1.0023488526041227</v>
      </c>
      <c r="CH96" s="15">
        <f t="shared" si="97"/>
        <v>1.3544941405576951</v>
      </c>
      <c r="CJ96" s="10">
        <v>42495</v>
      </c>
      <c r="CK96">
        <v>2970300</v>
      </c>
      <c r="CL96">
        <v>86.987403999999998</v>
      </c>
      <c r="CM96">
        <f t="shared" si="98"/>
        <v>1.0246683360957132E-3</v>
      </c>
      <c r="CN96">
        <f t="shared" si="99"/>
        <v>1.0010246683360957</v>
      </c>
      <c r="CP96" s="15">
        <f t="shared" si="100"/>
        <v>0.45326457743616611</v>
      </c>
      <c r="CR96" s="10">
        <v>42495</v>
      </c>
      <c r="CS96">
        <v>37000</v>
      </c>
      <c r="CT96">
        <v>60.949871000000002</v>
      </c>
      <c r="CU96">
        <f t="shared" si="101"/>
        <v>1.9669334759291335E-3</v>
      </c>
      <c r="CV96">
        <f t="shared" si="102"/>
        <v>1.0019669334759291</v>
      </c>
      <c r="CX96" s="15">
        <f t="shared" si="103"/>
        <v>1.0487412541969316</v>
      </c>
      <c r="CZ96" s="10">
        <v>42495</v>
      </c>
      <c r="DA96">
        <v>130400</v>
      </c>
      <c r="DB96">
        <v>53.037008</v>
      </c>
      <c r="DC96">
        <f t="shared" si="104"/>
        <v>-3.7107474615460934E-4</v>
      </c>
      <c r="DD96">
        <f t="shared" si="105"/>
        <v>0.99962892525384539</v>
      </c>
      <c r="DF96" s="15">
        <f t="shared" si="106"/>
        <v>-0.12669238357482693</v>
      </c>
      <c r="DH96" s="10">
        <v>42495</v>
      </c>
      <c r="DI96">
        <v>1239900</v>
      </c>
      <c r="DJ96">
        <v>41.461764000000002</v>
      </c>
      <c r="DK96">
        <f t="shared" si="119"/>
        <v>2.8866717097513206E-3</v>
      </c>
      <c r="DL96">
        <f t="shared" si="120"/>
        <v>1.0028866717097513</v>
      </c>
      <c r="DN96">
        <f t="shared" si="121"/>
        <v>0.1617072498406813</v>
      </c>
      <c r="DP96" s="10">
        <v>42495</v>
      </c>
      <c r="DQ96">
        <v>94700</v>
      </c>
      <c r="DR96">
        <v>18.322077</v>
      </c>
      <c r="DS96">
        <f t="shared" si="110"/>
        <v>5.962010132271045E-3</v>
      </c>
      <c r="DT96">
        <f t="shared" si="111"/>
        <v>1.005962010132271</v>
      </c>
      <c r="DX96" s="10">
        <v>42495</v>
      </c>
      <c r="DY96">
        <v>11181600</v>
      </c>
      <c r="DZ96">
        <v>12.34</v>
      </c>
      <c r="EA96">
        <f t="shared" si="113"/>
        <v>-1.6181229773462036E-3</v>
      </c>
      <c r="EB96">
        <f t="shared" si="114"/>
        <v>0.9983818770226538</v>
      </c>
      <c r="EF96" s="10">
        <v>42494</v>
      </c>
      <c r="EG96">
        <v>465800</v>
      </c>
      <c r="EH96">
        <v>100.52199</v>
      </c>
      <c r="EI96">
        <f t="shared" si="116"/>
        <v>1.9810535264541684E-4</v>
      </c>
      <c r="EJ96">
        <f t="shared" si="117"/>
        <v>1.0001981053526454</v>
      </c>
    </row>
    <row r="97" spans="1:140">
      <c r="A97" s="10">
        <v>42494</v>
      </c>
      <c r="B97" s="11">
        <v>0.03</v>
      </c>
      <c r="C97">
        <f t="shared" si="65"/>
        <v>2.9999999999999997E-4</v>
      </c>
      <c r="D97" s="12">
        <f t="shared" si="66"/>
        <v>6.2502539195374851E-6</v>
      </c>
      <c r="E97" s="13">
        <f t="shared" si="67"/>
        <v>1.0000062502539195</v>
      </c>
      <c r="H97" s="10">
        <v>42494</v>
      </c>
      <c r="I97">
        <v>105900</v>
      </c>
      <c r="J97">
        <v>79.493683000000004</v>
      </c>
      <c r="K97" s="15">
        <f t="shared" si="68"/>
        <v>4.3876909494307004E-3</v>
      </c>
      <c r="L97">
        <f t="shared" si="71"/>
        <v>1.0043876909494307</v>
      </c>
      <c r="N97" s="15">
        <f t="shared" si="72"/>
        <v>3.9431559368848301</v>
      </c>
      <c r="P97" s="10">
        <v>42494</v>
      </c>
      <c r="Q97">
        <v>517300</v>
      </c>
      <c r="R97">
        <v>48.472268</v>
      </c>
      <c r="S97">
        <f t="shared" si="73"/>
        <v>-5.9183747257250952E-3</v>
      </c>
      <c r="T97">
        <f t="shared" si="74"/>
        <v>0.9940816252742749</v>
      </c>
      <c r="V97" s="15">
        <f t="shared" si="75"/>
        <v>-0.88543633289470225</v>
      </c>
      <c r="X97" s="10">
        <v>42494</v>
      </c>
      <c r="Y97">
        <v>882900</v>
      </c>
      <c r="Z97">
        <v>40.705024999999999</v>
      </c>
      <c r="AA97">
        <f t="shared" si="76"/>
        <v>-4.1494197219786866E-3</v>
      </c>
      <c r="AB97">
        <f t="shared" si="69"/>
        <v>0.99585058027802131</v>
      </c>
      <c r="AC97" s="18"/>
      <c r="AD97" s="15">
        <f t="shared" si="77"/>
        <v>-0.7807821172349676</v>
      </c>
      <c r="AF97" s="10">
        <v>42494</v>
      </c>
      <c r="AG97">
        <v>230300</v>
      </c>
      <c r="AH97">
        <v>52.149521</v>
      </c>
      <c r="AI97">
        <f t="shared" si="78"/>
        <v>-7.0261872924614055E-3</v>
      </c>
      <c r="AJ97">
        <f t="shared" si="79"/>
        <v>0.99297381270753859</v>
      </c>
      <c r="AK97" s="18"/>
      <c r="AL97" s="15">
        <f t="shared" si="80"/>
        <v>-0.92374027425396044</v>
      </c>
      <c r="AN97" s="10">
        <v>42494</v>
      </c>
      <c r="AO97">
        <v>9979400</v>
      </c>
      <c r="AP97">
        <v>35.306500999999997</v>
      </c>
      <c r="AQ97">
        <f t="shared" si="81"/>
        <v>-1.2087969987106706E-2</v>
      </c>
      <c r="AR97">
        <f t="shared" si="70"/>
        <v>0.98791203001289329</v>
      </c>
      <c r="AS97" s="18"/>
      <c r="AT97" s="15">
        <f t="shared" si="82"/>
        <v>-0.98819217263170078</v>
      </c>
      <c r="AV97" s="10">
        <v>42494</v>
      </c>
      <c r="AW97">
        <v>18111200</v>
      </c>
      <c r="AX97">
        <v>32.773795999999997</v>
      </c>
      <c r="AY97">
        <f t="shared" si="83"/>
        <v>-1.4171812086754887E-2</v>
      </c>
      <c r="AZ97">
        <f t="shared" si="84"/>
        <v>0.98582818791324511</v>
      </c>
      <c r="BB97" s="15">
        <f t="shared" si="85"/>
        <v>-0.99453676830020765</v>
      </c>
      <c r="BD97" s="10">
        <v>42494</v>
      </c>
      <c r="BE97">
        <v>1118800</v>
      </c>
      <c r="BF97">
        <v>68.032408000000004</v>
      </c>
      <c r="BG97">
        <f t="shared" si="86"/>
        <v>-4.7563298029205114E-3</v>
      </c>
      <c r="BH97">
        <f t="shared" si="87"/>
        <v>0.99524367019707949</v>
      </c>
      <c r="BJ97" s="15">
        <f t="shared" si="88"/>
        <v>-0.82451507799086299</v>
      </c>
      <c r="BL97" s="10">
        <v>42494</v>
      </c>
      <c r="BM97">
        <v>310000</v>
      </c>
      <c r="BN97">
        <v>111.697525</v>
      </c>
      <c r="BO97">
        <f t="shared" si="89"/>
        <v>1.7807504130762375E-4</v>
      </c>
      <c r="BP97">
        <f t="shared" si="90"/>
        <v>1.0001780750413076</v>
      </c>
      <c r="BR97" s="15">
        <f t="shared" si="91"/>
        <v>6.7150064082698524E-2</v>
      </c>
      <c r="BT97" s="10">
        <v>42494</v>
      </c>
      <c r="BU97">
        <v>224600</v>
      </c>
      <c r="BV97">
        <v>49.099997999999999</v>
      </c>
      <c r="BW97">
        <f t="shared" si="92"/>
        <v>2.0366673456906348E-4</v>
      </c>
      <c r="BX97">
        <f t="shared" si="93"/>
        <v>1.0002036667345691</v>
      </c>
      <c r="BZ97" s="15">
        <f t="shared" si="94"/>
        <v>7.7163060283597318E-2</v>
      </c>
      <c r="CB97" s="10">
        <v>42494</v>
      </c>
      <c r="CC97">
        <v>1001300</v>
      </c>
      <c r="CD97">
        <v>108.808871</v>
      </c>
      <c r="CE97">
        <f t="shared" si="95"/>
        <v>-2.3433484240744651E-3</v>
      </c>
      <c r="CF97">
        <f t="shared" si="96"/>
        <v>0.99765665157592553</v>
      </c>
      <c r="CH97" s="15">
        <f t="shared" si="97"/>
        <v>-0.57528031912490141</v>
      </c>
      <c r="CJ97" s="10">
        <v>42494</v>
      </c>
      <c r="CK97">
        <v>571500</v>
      </c>
      <c r="CL97">
        <v>86.898362000000006</v>
      </c>
      <c r="CM97">
        <f t="shared" si="98"/>
        <v>-5.6891587907170749E-4</v>
      </c>
      <c r="CN97">
        <f t="shared" si="99"/>
        <v>0.99943108412092829</v>
      </c>
      <c r="CP97" s="15">
        <f t="shared" si="100"/>
        <v>-0.18756014098149587</v>
      </c>
      <c r="CR97" s="10">
        <v>42494</v>
      </c>
      <c r="CS97">
        <v>41200</v>
      </c>
      <c r="CT97">
        <v>60.830221999999999</v>
      </c>
      <c r="CU97">
        <f t="shared" si="101"/>
        <v>8.2019902149332857E-4</v>
      </c>
      <c r="CV97">
        <f t="shared" si="102"/>
        <v>1.0008201990214933</v>
      </c>
      <c r="CX97" s="15">
        <f t="shared" si="103"/>
        <v>0.34884670853330979</v>
      </c>
      <c r="CZ97" s="10">
        <v>42494</v>
      </c>
      <c r="DA97">
        <v>200100</v>
      </c>
      <c r="DB97">
        <v>53.056696000000002</v>
      </c>
      <c r="DC97">
        <f t="shared" si="104"/>
        <v>-7.1836402117835263E-3</v>
      </c>
      <c r="DD97">
        <f t="shared" si="105"/>
        <v>0.99281635978821647</v>
      </c>
      <c r="DF97" s="15">
        <f t="shared" si="106"/>
        <v>-0.92802899000602268</v>
      </c>
      <c r="DH97" s="10">
        <v>42494</v>
      </c>
      <c r="DI97">
        <v>1173600</v>
      </c>
      <c r="DJ97">
        <v>41.342421999999999</v>
      </c>
      <c r="DK97">
        <f t="shared" si="119"/>
        <v>1.4644830812609699E-2</v>
      </c>
      <c r="DL97">
        <f t="shared" si="120"/>
        <v>1.0146448308126097</v>
      </c>
      <c r="DN97">
        <f t="shared" si="121"/>
        <v>1.129758952622411</v>
      </c>
      <c r="DP97" s="10">
        <v>42494</v>
      </c>
      <c r="DQ97">
        <v>138500</v>
      </c>
      <c r="DR97">
        <v>18.213488000000002</v>
      </c>
      <c r="DS97">
        <f t="shared" si="110"/>
        <v>-1.3896256631103276E-2</v>
      </c>
      <c r="DT97">
        <f t="shared" si="111"/>
        <v>0.98610374336889672</v>
      </c>
      <c r="DX97" s="10">
        <v>42494</v>
      </c>
      <c r="DY97">
        <v>6260500</v>
      </c>
      <c r="DZ97">
        <v>12.36</v>
      </c>
      <c r="EA97">
        <f t="shared" si="113"/>
        <v>-4.8309178743961567E-3</v>
      </c>
      <c r="EB97">
        <f t="shared" si="114"/>
        <v>0.99516908212560384</v>
      </c>
      <c r="EF97" s="10">
        <v>42493</v>
      </c>
      <c r="EG97">
        <v>399500</v>
      </c>
      <c r="EH97">
        <v>100.50208000000001</v>
      </c>
      <c r="EI97">
        <f t="shared" si="116"/>
        <v>9.9102296786224287E-5</v>
      </c>
      <c r="EJ97">
        <f t="shared" si="117"/>
        <v>1.0000991022967862</v>
      </c>
    </row>
    <row r="98" spans="1:140">
      <c r="A98" s="10">
        <v>42493</v>
      </c>
      <c r="B98" s="11">
        <v>0.03</v>
      </c>
      <c r="C98">
        <f t="shared" si="65"/>
        <v>2.9999999999999997E-4</v>
      </c>
      <c r="D98" s="12">
        <f t="shared" si="66"/>
        <v>6.2502539195374851E-6</v>
      </c>
      <c r="E98" s="13">
        <f t="shared" si="67"/>
        <v>1.0000062502539195</v>
      </c>
      <c r="H98" s="10">
        <v>42493</v>
      </c>
      <c r="I98">
        <v>78800</v>
      </c>
      <c r="J98">
        <v>79.146412999999995</v>
      </c>
      <c r="K98" s="15">
        <f t="shared" si="68"/>
        <v>7.4513280624162181E-3</v>
      </c>
      <c r="L98">
        <f t="shared" si="71"/>
        <v>1.0074513280624162</v>
      </c>
      <c r="N98" s="15">
        <f t="shared" si="72"/>
        <v>14.024045944642147</v>
      </c>
      <c r="P98" s="10">
        <v>42493</v>
      </c>
      <c r="Q98">
        <v>358300</v>
      </c>
      <c r="R98">
        <v>48.760852999999997</v>
      </c>
      <c r="S98">
        <f t="shared" si="73"/>
        <v>-8.6991833804291874E-3</v>
      </c>
      <c r="T98">
        <f t="shared" si="74"/>
        <v>0.99130081661957081</v>
      </c>
      <c r="V98" s="15">
        <f t="shared" si="75"/>
        <v>-0.95879078519607863</v>
      </c>
      <c r="X98" s="10">
        <v>42493</v>
      </c>
      <c r="Y98">
        <v>184200</v>
      </c>
      <c r="Z98">
        <v>40.874631000000001</v>
      </c>
      <c r="AA98">
        <f t="shared" si="76"/>
        <v>-1.1818587160285277E-2</v>
      </c>
      <c r="AB98">
        <f t="shared" si="69"/>
        <v>0.98818141283971472</v>
      </c>
      <c r="AC98" s="18"/>
      <c r="AD98" s="15">
        <f t="shared" si="77"/>
        <v>-0.98695666987137853</v>
      </c>
      <c r="AF98" s="10">
        <v>42493</v>
      </c>
      <c r="AG98">
        <v>273200</v>
      </c>
      <c r="AH98">
        <v>52.518526000000001</v>
      </c>
      <c r="AI98">
        <f t="shared" si="78"/>
        <v>-1.5332815787335363E-2</v>
      </c>
      <c r="AJ98">
        <f t="shared" si="79"/>
        <v>0.98466718421266464</v>
      </c>
      <c r="AK98" s="18"/>
      <c r="AL98" s="15">
        <f t="shared" si="80"/>
        <v>-0.99644651447136012</v>
      </c>
      <c r="AN98" s="10">
        <v>42493</v>
      </c>
      <c r="AO98">
        <v>8450300</v>
      </c>
      <c r="AP98">
        <v>35.738506999999998</v>
      </c>
      <c r="AQ98">
        <f t="shared" si="81"/>
        <v>-1.67476819903708E-2</v>
      </c>
      <c r="AR98">
        <f t="shared" si="70"/>
        <v>0.9832523180096292</v>
      </c>
      <c r="AS98" s="18"/>
      <c r="AT98" s="15">
        <f t="shared" si="82"/>
        <v>-0.99789759050617854</v>
      </c>
      <c r="AV98" s="10">
        <v>42493</v>
      </c>
      <c r="AW98">
        <v>15472600</v>
      </c>
      <c r="AX98">
        <v>33.244937</v>
      </c>
      <c r="AY98">
        <f t="shared" si="83"/>
        <v>-2.7841593410563692E-2</v>
      </c>
      <c r="AZ98">
        <f t="shared" si="84"/>
        <v>0.97215840658943631</v>
      </c>
      <c r="BB98" s="15">
        <f t="shared" si="85"/>
        <v>-0.99996657909952702</v>
      </c>
      <c r="BD98" s="10">
        <v>42493</v>
      </c>
      <c r="BE98">
        <v>1221500</v>
      </c>
      <c r="BF98">
        <v>68.357539000000003</v>
      </c>
      <c r="BG98">
        <f t="shared" si="86"/>
        <v>-8.2904880346867937E-3</v>
      </c>
      <c r="BH98">
        <f t="shared" si="87"/>
        <v>0.99170951196531321</v>
      </c>
      <c r="BJ98" s="15">
        <f t="shared" si="88"/>
        <v>-0.95210008361313225</v>
      </c>
      <c r="BL98" s="10">
        <v>42493</v>
      </c>
      <c r="BM98">
        <v>459100</v>
      </c>
      <c r="BN98">
        <v>111.677638</v>
      </c>
      <c r="BO98">
        <f t="shared" si="89"/>
        <v>2.8579091534657319E-3</v>
      </c>
      <c r="BP98">
        <f t="shared" si="90"/>
        <v>1.0028579091534657</v>
      </c>
      <c r="BR98" s="15">
        <f t="shared" si="91"/>
        <v>1.8338864679839832</v>
      </c>
      <c r="BT98" s="10">
        <v>42493</v>
      </c>
      <c r="BU98">
        <v>147100</v>
      </c>
      <c r="BV98">
        <v>49.09</v>
      </c>
      <c r="BW98">
        <f t="shared" si="92"/>
        <v>1.2237609876355471E-3</v>
      </c>
      <c r="BX98">
        <f t="shared" si="93"/>
        <v>1.0012237609876355</v>
      </c>
      <c r="BZ98" s="15">
        <f t="shared" si="94"/>
        <v>0.56267590096688735</v>
      </c>
      <c r="CB98" s="10">
        <v>42493</v>
      </c>
      <c r="CC98">
        <v>1387300</v>
      </c>
      <c r="CD98">
        <v>109.064447</v>
      </c>
      <c r="CE98">
        <f t="shared" si="95"/>
        <v>-2.2481982879584139E-3</v>
      </c>
      <c r="CF98">
        <f t="shared" si="96"/>
        <v>0.99775180171204159</v>
      </c>
      <c r="CH98" s="15">
        <f t="shared" si="97"/>
        <v>-0.56023561633159191</v>
      </c>
      <c r="CJ98" s="10">
        <v>42493</v>
      </c>
      <c r="CK98">
        <v>2926700</v>
      </c>
      <c r="CL98">
        <v>86.947828000000001</v>
      </c>
      <c r="CM98">
        <f t="shared" si="98"/>
        <v>4.4576506552271855E-3</v>
      </c>
      <c r="CN98">
        <f t="shared" si="99"/>
        <v>1.0044576506552272</v>
      </c>
      <c r="CP98" s="15">
        <f t="shared" si="100"/>
        <v>4.0704361347908673</v>
      </c>
      <c r="CR98" s="10">
        <v>42493</v>
      </c>
      <c r="CS98">
        <v>144800</v>
      </c>
      <c r="CT98">
        <v>60.780369999999998</v>
      </c>
      <c r="CU98">
        <f t="shared" si="101"/>
        <v>1.9723800197306574E-3</v>
      </c>
      <c r="CV98">
        <f t="shared" si="102"/>
        <v>1.0019723800197307</v>
      </c>
      <c r="CX98" s="15">
        <f t="shared" si="103"/>
        <v>1.0528101570109549</v>
      </c>
      <c r="CZ98" s="10">
        <v>42493</v>
      </c>
      <c r="DA98">
        <v>435200</v>
      </c>
      <c r="DB98">
        <v>53.440593999999997</v>
      </c>
      <c r="DC98">
        <f t="shared" si="104"/>
        <v>-1.4521665861794597E-2</v>
      </c>
      <c r="DD98">
        <f t="shared" si="105"/>
        <v>0.9854783341382054</v>
      </c>
      <c r="DF98" s="15">
        <f t="shared" si="106"/>
        <v>-0.99520062752304495</v>
      </c>
      <c r="DH98" s="10">
        <v>42493</v>
      </c>
      <c r="DI98">
        <v>349800</v>
      </c>
      <c r="DJ98">
        <v>40.745708</v>
      </c>
      <c r="DK98">
        <f t="shared" si="119"/>
        <v>1.4666703206642762E-3</v>
      </c>
      <c r="DL98">
        <f t="shared" si="120"/>
        <v>1.0014666703206643</v>
      </c>
      <c r="DN98">
        <f t="shared" si="121"/>
        <v>7.9190239998825351E-2</v>
      </c>
      <c r="DP98" s="10">
        <v>42493</v>
      </c>
      <c r="DQ98">
        <v>793500</v>
      </c>
      <c r="DR98">
        <v>18.470154000000001</v>
      </c>
      <c r="DS98">
        <f t="shared" si="110"/>
        <v>-2.501308857547635E-2</v>
      </c>
      <c r="DT98">
        <f t="shared" si="111"/>
        <v>0.97498691142452365</v>
      </c>
      <c r="DX98" s="10">
        <v>42493</v>
      </c>
      <c r="DY98">
        <v>6448200</v>
      </c>
      <c r="DZ98">
        <v>12.42</v>
      </c>
      <c r="EA98">
        <f t="shared" si="113"/>
        <v>-2.4096385542168308E-3</v>
      </c>
      <c r="EB98">
        <f t="shared" si="114"/>
        <v>0.99759036144578317</v>
      </c>
      <c r="EF98" s="10">
        <v>42492</v>
      </c>
      <c r="EG98">
        <v>330500</v>
      </c>
      <c r="EH98">
        <v>100.492121</v>
      </c>
      <c r="EI98">
        <f t="shared" si="116"/>
        <v>2.1805467855440241E-4</v>
      </c>
      <c r="EJ98">
        <f t="shared" si="117"/>
        <v>1.0002180546785544</v>
      </c>
    </row>
    <row r="99" spans="1:140">
      <c r="A99" s="10">
        <v>42492</v>
      </c>
      <c r="B99" s="11">
        <v>0.03</v>
      </c>
      <c r="C99">
        <f t="shared" si="65"/>
        <v>2.9999999999999997E-4</v>
      </c>
      <c r="D99" s="12">
        <f t="shared" si="66"/>
        <v>6.2502539195374851E-6</v>
      </c>
      <c r="E99" s="13">
        <f t="shared" si="67"/>
        <v>1.0000062502539195</v>
      </c>
      <c r="H99" s="10">
        <v>42492</v>
      </c>
      <c r="I99">
        <v>109100</v>
      </c>
      <c r="J99">
        <v>78.561029000000005</v>
      </c>
      <c r="K99" s="15">
        <f t="shared" si="68"/>
        <v>-8.0926133412321244E-3</v>
      </c>
      <c r="L99">
        <f t="shared" si="71"/>
        <v>0.99190738665876788</v>
      </c>
      <c r="N99" s="15">
        <f t="shared" si="72"/>
        <v>-0.94848183122057439</v>
      </c>
      <c r="P99" s="10">
        <v>42492</v>
      </c>
      <c r="Q99">
        <v>626000</v>
      </c>
      <c r="R99">
        <v>49.188755</v>
      </c>
      <c r="S99">
        <f t="shared" si="73"/>
        <v>7.747229864458971E-3</v>
      </c>
      <c r="T99">
        <f t="shared" si="74"/>
        <v>1.007747229864459</v>
      </c>
      <c r="V99" s="15">
        <f t="shared" si="75"/>
        <v>15.723945846745355</v>
      </c>
      <c r="X99" s="10">
        <v>42492</v>
      </c>
      <c r="Y99">
        <v>188800</v>
      </c>
      <c r="Z99">
        <v>41.363489000000001</v>
      </c>
      <c r="AA99">
        <f t="shared" si="76"/>
        <v>6.7993874619556305E-3</v>
      </c>
      <c r="AB99">
        <f t="shared" si="69"/>
        <v>1.0067993874619556</v>
      </c>
      <c r="AC99" s="18"/>
      <c r="AD99" s="15">
        <f t="shared" si="77"/>
        <v>10.862441061373719</v>
      </c>
      <c r="AF99" s="10">
        <v>42492</v>
      </c>
      <c r="AG99">
        <v>223500</v>
      </c>
      <c r="AH99">
        <v>53.336322000000003</v>
      </c>
      <c r="AI99">
        <f t="shared" si="78"/>
        <v>8.2955895879099906E-3</v>
      </c>
      <c r="AJ99">
        <f t="shared" si="79"/>
        <v>1.00829558958791</v>
      </c>
      <c r="AK99" s="18"/>
      <c r="AL99" s="15">
        <f t="shared" si="80"/>
        <v>19.397251465087724</v>
      </c>
      <c r="AN99" s="10">
        <v>42492</v>
      </c>
      <c r="AO99">
        <v>12828100</v>
      </c>
      <c r="AP99">
        <v>36.347239000000002</v>
      </c>
      <c r="AQ99">
        <f t="shared" si="81"/>
        <v>8.4446103086517343E-3</v>
      </c>
      <c r="AR99">
        <f t="shared" si="70"/>
        <v>1.0084446103086517</v>
      </c>
      <c r="AS99" s="18"/>
      <c r="AT99" s="15">
        <f t="shared" si="82"/>
        <v>20.527716203819836</v>
      </c>
      <c r="AV99" s="10">
        <v>42492</v>
      </c>
      <c r="AW99">
        <v>14558400</v>
      </c>
      <c r="AX99">
        <v>34.197037000000002</v>
      </c>
      <c r="AY99">
        <f t="shared" si="83"/>
        <v>-2.5766086807210709E-3</v>
      </c>
      <c r="AZ99">
        <f t="shared" si="84"/>
        <v>0.99742339131927893</v>
      </c>
      <c r="BB99" s="15">
        <f t="shared" si="85"/>
        <v>-0.61002625210047667</v>
      </c>
      <c r="BD99" s="10">
        <v>42492</v>
      </c>
      <c r="BE99">
        <v>708100</v>
      </c>
      <c r="BF99">
        <v>68.928994000000003</v>
      </c>
      <c r="BG99">
        <f t="shared" si="86"/>
        <v>6.0396684326256E-3</v>
      </c>
      <c r="BH99">
        <f t="shared" si="87"/>
        <v>1.0060396684326256</v>
      </c>
      <c r="BJ99" s="15">
        <f t="shared" si="88"/>
        <v>8.0056170626143004</v>
      </c>
      <c r="BL99" s="10">
        <v>42492</v>
      </c>
      <c r="BM99">
        <v>429500</v>
      </c>
      <c r="BN99">
        <v>111.35938299999999</v>
      </c>
      <c r="BO99">
        <f t="shared" si="89"/>
        <v>-3.5710321847659543E-4</v>
      </c>
      <c r="BP99">
        <f t="shared" si="90"/>
        <v>0.9996428967815234</v>
      </c>
      <c r="BR99" s="15">
        <f t="shared" si="91"/>
        <v>-0.12222585210415104</v>
      </c>
      <c r="BT99" s="10">
        <v>42492</v>
      </c>
      <c r="BU99">
        <v>462600</v>
      </c>
      <c r="BV99">
        <v>49.029998999999997</v>
      </c>
      <c r="BW99">
        <f t="shared" si="92"/>
        <v>-2.0395595016398094E-4</v>
      </c>
      <c r="BX99">
        <f t="shared" si="93"/>
        <v>0.99979604404983602</v>
      </c>
      <c r="BZ99" s="15">
        <f t="shared" si="94"/>
        <v>-7.1747520230386663E-2</v>
      </c>
      <c r="CB99" s="10">
        <v>42492</v>
      </c>
      <c r="CC99">
        <v>1025500</v>
      </c>
      <c r="CD99">
        <v>109.310198</v>
      </c>
      <c r="CE99">
        <f t="shared" si="95"/>
        <v>-1.7988680403102641E-4</v>
      </c>
      <c r="CF99">
        <f t="shared" si="96"/>
        <v>0.99982011319596897</v>
      </c>
      <c r="CH99" s="15">
        <f t="shared" si="97"/>
        <v>-6.3555095153218333E-2</v>
      </c>
      <c r="CJ99" s="10">
        <v>42492</v>
      </c>
      <c r="CK99">
        <v>633500</v>
      </c>
      <c r="CL99">
        <v>86.561965000000001</v>
      </c>
      <c r="CM99">
        <f t="shared" si="98"/>
        <v>1.8780388631660649E-3</v>
      </c>
      <c r="CN99">
        <f t="shared" si="99"/>
        <v>1.0018780388631661</v>
      </c>
      <c r="CP99" s="15">
        <f t="shared" si="100"/>
        <v>0.98345704953366031</v>
      </c>
      <c r="CR99" s="10">
        <v>42492</v>
      </c>
      <c r="CS99">
        <v>30000</v>
      </c>
      <c r="CT99">
        <v>60.660724000000002</v>
      </c>
      <c r="CU99">
        <f t="shared" si="101"/>
        <v>-1.4770917447239906E-3</v>
      </c>
      <c r="CV99">
        <f t="shared" si="102"/>
        <v>0.99852290825527601</v>
      </c>
      <c r="CX99" s="15">
        <f t="shared" si="103"/>
        <v>-0.4169819064477589</v>
      </c>
      <c r="CZ99" s="10">
        <v>42492</v>
      </c>
      <c r="DA99">
        <v>260600</v>
      </c>
      <c r="DB99">
        <v>54.228076000000001</v>
      </c>
      <c r="DC99">
        <f t="shared" si="104"/>
        <v>8.4202639302217719E-3</v>
      </c>
      <c r="DD99">
        <f t="shared" si="105"/>
        <v>1.0084202639302218</v>
      </c>
      <c r="DF99" s="15">
        <f t="shared" si="106"/>
        <v>20.338844776164382</v>
      </c>
      <c r="DH99" s="10">
        <v>42492</v>
      </c>
      <c r="DI99">
        <v>480700</v>
      </c>
      <c r="DJ99">
        <v>40.686034999999997</v>
      </c>
      <c r="DK99">
        <f t="shared" si="119"/>
        <v>1.715560477356215E-2</v>
      </c>
      <c r="DL99">
        <f t="shared" si="120"/>
        <v>1.0171556047735621</v>
      </c>
      <c r="DN99">
        <f t="shared" si="121"/>
        <v>1.4218353741821601</v>
      </c>
      <c r="DP99" s="10">
        <v>42492</v>
      </c>
      <c r="DQ99">
        <v>306700</v>
      </c>
      <c r="DR99">
        <v>18.944002000000001</v>
      </c>
      <c r="DS99">
        <f t="shared" si="110"/>
        <v>-5.2084339064395468E-4</v>
      </c>
      <c r="DT99">
        <f t="shared" si="111"/>
        <v>0.99947915660935605</v>
      </c>
      <c r="DX99" s="10">
        <v>42492</v>
      </c>
      <c r="DY99">
        <v>8232700</v>
      </c>
      <c r="DZ99">
        <v>12.45</v>
      </c>
      <c r="EA99">
        <f t="shared" si="113"/>
        <v>-2.4038461538462563E-3</v>
      </c>
      <c r="EB99">
        <f t="shared" si="114"/>
        <v>0.99759615384615374</v>
      </c>
      <c r="EF99" s="10">
        <v>42489</v>
      </c>
      <c r="EG99">
        <v>345800</v>
      </c>
      <c r="EH99">
        <v>100.470213</v>
      </c>
      <c r="EI99">
        <f t="shared" si="116"/>
        <v>-1.9798963497996702E-4</v>
      </c>
      <c r="EJ99">
        <f t="shared" si="117"/>
        <v>0.99980201036502003</v>
      </c>
    </row>
    <row r="100" spans="1:140">
      <c r="A100" s="10">
        <v>42489</v>
      </c>
      <c r="B100" s="11">
        <v>0.04</v>
      </c>
      <c r="C100">
        <f t="shared" si="65"/>
        <v>4.0000000000000002E-4</v>
      </c>
      <c r="D100" s="12">
        <f t="shared" si="66"/>
        <v>8.333784753622453E-6</v>
      </c>
      <c r="E100" s="13">
        <f t="shared" si="67"/>
        <v>1.0000083337847536</v>
      </c>
      <c r="H100" s="10">
        <v>42489</v>
      </c>
      <c r="I100">
        <v>100500</v>
      </c>
      <c r="J100">
        <v>79.201980000000006</v>
      </c>
      <c r="K100" s="15">
        <f t="shared" si="68"/>
        <v>5.2776901672251242E-3</v>
      </c>
      <c r="L100">
        <f t="shared" si="71"/>
        <v>1.0052776901672251</v>
      </c>
      <c r="N100" s="15">
        <f t="shared" si="72"/>
        <v>5.8297725312023028</v>
      </c>
      <c r="P100" s="10">
        <v>42489</v>
      </c>
      <c r="Q100">
        <v>452400</v>
      </c>
      <c r="R100">
        <v>48.810608000000002</v>
      </c>
      <c r="S100">
        <f t="shared" si="73"/>
        <v>-5.2728239151851319E-3</v>
      </c>
      <c r="T100">
        <f t="shared" si="74"/>
        <v>0.99472717608481487</v>
      </c>
      <c r="V100" s="15">
        <f t="shared" si="75"/>
        <v>-0.85480427565522177</v>
      </c>
      <c r="X100" s="10">
        <v>42489</v>
      </c>
      <c r="Y100">
        <v>145100</v>
      </c>
      <c r="Z100">
        <v>41.084142</v>
      </c>
      <c r="AA100">
        <f t="shared" si="76"/>
        <v>-4.5926585013051913E-3</v>
      </c>
      <c r="AB100">
        <f t="shared" si="69"/>
        <v>0.99540734149869481</v>
      </c>
      <c r="AC100" s="18"/>
      <c r="AD100" s="15">
        <f t="shared" si="77"/>
        <v>-0.81365985952914932</v>
      </c>
      <c r="AF100" s="10">
        <v>42489</v>
      </c>
      <c r="AG100">
        <v>201000</v>
      </c>
      <c r="AH100">
        <v>52.897506</v>
      </c>
      <c r="AI100">
        <f t="shared" si="78"/>
        <v>-7.2992467861017207E-3</v>
      </c>
      <c r="AJ100">
        <f t="shared" si="79"/>
        <v>0.99270075321389828</v>
      </c>
      <c r="AK100" s="18"/>
      <c r="AL100" s="15">
        <f t="shared" si="80"/>
        <v>-0.93102395933285853</v>
      </c>
      <c r="AN100" s="10">
        <v>42489</v>
      </c>
      <c r="AO100">
        <v>10557400</v>
      </c>
      <c r="AP100">
        <v>36.042870999999998</v>
      </c>
      <c r="AQ100">
        <f t="shared" si="81"/>
        <v>-3.2582893253734202E-3</v>
      </c>
      <c r="AR100">
        <f t="shared" si="70"/>
        <v>0.99674171067462658</v>
      </c>
      <c r="AS100" s="18"/>
      <c r="AT100" s="15">
        <f t="shared" si="82"/>
        <v>-0.69614884667512156</v>
      </c>
      <c r="AV100" s="10">
        <v>42489</v>
      </c>
      <c r="AW100">
        <v>15634500</v>
      </c>
      <c r="AX100">
        <v>34.285376999999997</v>
      </c>
      <c r="AY100">
        <f t="shared" si="83"/>
        <v>-1.9999660011311704E-3</v>
      </c>
      <c r="AZ100">
        <f t="shared" si="84"/>
        <v>0.99800003399886883</v>
      </c>
      <c r="BB100" s="15">
        <f t="shared" si="85"/>
        <v>-0.5184371565842476</v>
      </c>
      <c r="BD100" s="10">
        <v>42489</v>
      </c>
      <c r="BE100">
        <v>961700</v>
      </c>
      <c r="BF100">
        <v>68.515185000000002</v>
      </c>
      <c r="BG100">
        <f t="shared" si="86"/>
        <v>-5.1502195154107255E-3</v>
      </c>
      <c r="BH100">
        <f t="shared" si="87"/>
        <v>0.99484978048458927</v>
      </c>
      <c r="BJ100" s="15">
        <f t="shared" si="88"/>
        <v>-0.84812349829477651</v>
      </c>
      <c r="BL100" s="10">
        <v>42489</v>
      </c>
      <c r="BM100">
        <v>319300</v>
      </c>
      <c r="BN100">
        <v>111.399164</v>
      </c>
      <c r="BO100">
        <f t="shared" si="89"/>
        <v>3.566109502766146E-4</v>
      </c>
      <c r="BP100">
        <f t="shared" si="90"/>
        <v>1.0003566109502766</v>
      </c>
      <c r="BR100" s="15">
        <f t="shared" si="91"/>
        <v>0.13898759536333172</v>
      </c>
      <c r="BT100" s="10">
        <v>42489</v>
      </c>
      <c r="BU100">
        <v>285000</v>
      </c>
      <c r="BV100">
        <v>49.040000999999997</v>
      </c>
      <c r="BW100">
        <f t="shared" si="92"/>
        <v>-4.0766407648473724E-4</v>
      </c>
      <c r="BX100">
        <f t="shared" si="93"/>
        <v>0.99959233592351526</v>
      </c>
      <c r="BZ100" s="15">
        <f t="shared" si="94"/>
        <v>-0.13828244621735164</v>
      </c>
      <c r="CB100" s="10">
        <v>42489</v>
      </c>
      <c r="CC100">
        <v>1128000</v>
      </c>
      <c r="CD100">
        <v>109.329865</v>
      </c>
      <c r="CE100">
        <f t="shared" si="95"/>
        <v>-9.8443314714902197E-4</v>
      </c>
      <c r="CF100">
        <f t="shared" si="96"/>
        <v>0.99901556685285098</v>
      </c>
      <c r="CH100" s="15">
        <f t="shared" si="97"/>
        <v>-0.30197131228859919</v>
      </c>
      <c r="CJ100" s="10">
        <v>42489</v>
      </c>
      <c r="CK100">
        <v>631700</v>
      </c>
      <c r="CL100">
        <v>86.399703000000002</v>
      </c>
      <c r="CM100">
        <f t="shared" si="98"/>
        <v>-1.1408421225533871E-3</v>
      </c>
      <c r="CN100">
        <f t="shared" si="99"/>
        <v>0.99885915787744661</v>
      </c>
      <c r="CP100" s="15">
        <f t="shared" si="100"/>
        <v>-0.34074514086713925</v>
      </c>
      <c r="CR100" s="10">
        <v>42489</v>
      </c>
      <c r="CS100">
        <v>56900</v>
      </c>
      <c r="CT100">
        <v>60.750458000000002</v>
      </c>
      <c r="CU100">
        <f t="shared" si="101"/>
        <v>3.2803925853719385E-4</v>
      </c>
      <c r="CV100">
        <f t="shared" si="102"/>
        <v>1.0003280392585372</v>
      </c>
      <c r="CX100" s="15">
        <f t="shared" si="103"/>
        <v>0.12717521683853339</v>
      </c>
      <c r="CZ100" s="10">
        <v>42489</v>
      </c>
      <c r="DA100">
        <v>226900</v>
      </c>
      <c r="DB100">
        <v>53.775274000000003</v>
      </c>
      <c r="DC100">
        <f t="shared" si="104"/>
        <v>1.8312883141202718E-4</v>
      </c>
      <c r="DD100">
        <f t="shared" si="105"/>
        <v>1.000183128831412</v>
      </c>
      <c r="DF100" s="15">
        <f t="shared" si="106"/>
        <v>6.9120025311861788E-2</v>
      </c>
      <c r="DH100" s="10">
        <v>42489</v>
      </c>
      <c r="DI100">
        <v>275400</v>
      </c>
      <c r="DJ100">
        <v>39.999814000000001</v>
      </c>
      <c r="DK100">
        <f t="shared" si="119"/>
        <v>-1.0821416725959931E-2</v>
      </c>
      <c r="DL100">
        <f t="shared" si="120"/>
        <v>0.98917858327404007</v>
      </c>
      <c r="DN100">
        <f t="shared" si="121"/>
        <v>-0.43208328202859125</v>
      </c>
      <c r="DP100" s="10">
        <v>42489</v>
      </c>
      <c r="DQ100">
        <v>150300</v>
      </c>
      <c r="DR100">
        <v>18.953873999999999</v>
      </c>
      <c r="DS100">
        <f t="shared" si="110"/>
        <v>-1.0404974992642702E-3</v>
      </c>
      <c r="DT100">
        <f t="shared" si="111"/>
        <v>0.99895950250073573</v>
      </c>
      <c r="DX100" s="10">
        <v>42489</v>
      </c>
      <c r="DY100">
        <v>38738100</v>
      </c>
      <c r="DZ100">
        <v>12.48</v>
      </c>
      <c r="EA100">
        <f t="shared" si="113"/>
        <v>2.0441537203597759E-2</v>
      </c>
      <c r="EB100">
        <f t="shared" si="114"/>
        <v>1.0204415372035978</v>
      </c>
      <c r="EF100" s="10">
        <v>42488</v>
      </c>
      <c r="EG100">
        <v>394800</v>
      </c>
      <c r="EH100">
        <v>100.490109</v>
      </c>
      <c r="EI100">
        <f t="shared" si="116"/>
        <v>3.9604649963997929E-4</v>
      </c>
      <c r="EJ100">
        <f t="shared" si="117"/>
        <v>1.00039604649964</v>
      </c>
    </row>
    <row r="101" spans="1:140">
      <c r="A101" s="10">
        <v>42488</v>
      </c>
      <c r="B101" s="11">
        <v>0.03</v>
      </c>
      <c r="C101">
        <f t="shared" si="65"/>
        <v>2.9999999999999997E-4</v>
      </c>
      <c r="D101" s="12">
        <f t="shared" si="66"/>
        <v>6.2502539195374851E-6</v>
      </c>
      <c r="E101" s="13">
        <f t="shared" si="67"/>
        <v>1.0000062502539195</v>
      </c>
      <c r="H101" s="10">
        <v>42488</v>
      </c>
      <c r="I101">
        <v>99900</v>
      </c>
      <c r="J101">
        <v>78.786170999999996</v>
      </c>
      <c r="K101" s="15">
        <f t="shared" si="68"/>
        <v>5.1787786304400285E-3</v>
      </c>
      <c r="L101">
        <f t="shared" si="71"/>
        <v>1.00517877863044</v>
      </c>
      <c r="N101" s="15">
        <f t="shared" si="72"/>
        <v>5.5888342063646705</v>
      </c>
      <c r="P101" s="10">
        <v>42488</v>
      </c>
      <c r="Q101">
        <v>358800</v>
      </c>
      <c r="R101">
        <v>49.069341999999999</v>
      </c>
      <c r="S101">
        <f t="shared" si="73"/>
        <v>-9.2424962691129986E-3</v>
      </c>
      <c r="T101">
        <f t="shared" si="74"/>
        <v>0.990757503730887</v>
      </c>
      <c r="V101" s="15">
        <f t="shared" si="75"/>
        <v>-0.96626426779142738</v>
      </c>
      <c r="X101" s="10">
        <v>42488</v>
      </c>
      <c r="Y101">
        <v>166900</v>
      </c>
      <c r="Z101">
        <v>41.273698000000003</v>
      </c>
      <c r="AA101">
        <f t="shared" si="76"/>
        <v>-1.1705724258898931E-2</v>
      </c>
      <c r="AB101">
        <f t="shared" si="69"/>
        <v>0.98829427574110107</v>
      </c>
      <c r="AC101" s="18"/>
      <c r="AD101" s="15">
        <f t="shared" si="77"/>
        <v>-0.98640146359710457</v>
      </c>
      <c r="AF101" s="10">
        <v>42488</v>
      </c>
      <c r="AG101">
        <v>274100</v>
      </c>
      <c r="AH101">
        <v>53.286456999999999</v>
      </c>
      <c r="AI101">
        <f t="shared" si="78"/>
        <v>-1.2567008935908341E-2</v>
      </c>
      <c r="AJ101">
        <f t="shared" si="79"/>
        <v>0.98743299106409166</v>
      </c>
      <c r="AK101" s="18"/>
      <c r="AL101" s="15">
        <f t="shared" si="80"/>
        <v>-0.99010795327415635</v>
      </c>
      <c r="AN101" s="10">
        <v>42488</v>
      </c>
      <c r="AO101">
        <v>9761000</v>
      </c>
      <c r="AP101">
        <v>36.160693000000002</v>
      </c>
      <c r="AQ101">
        <f t="shared" si="81"/>
        <v>-1.2865183062772734E-2</v>
      </c>
      <c r="AR101">
        <f t="shared" si="70"/>
        <v>0.98713481693722727</v>
      </c>
      <c r="AS101" s="18"/>
      <c r="AT101" s="15">
        <f t="shared" si="82"/>
        <v>-0.99114045194960676</v>
      </c>
      <c r="AV101" s="10">
        <v>42488</v>
      </c>
      <c r="AW101">
        <v>12803200</v>
      </c>
      <c r="AX101">
        <v>34.354084</v>
      </c>
      <c r="AY101">
        <f t="shared" si="83"/>
        <v>-1.0181015650217562E-2</v>
      </c>
      <c r="AZ101">
        <f t="shared" si="84"/>
        <v>0.98981898434978244</v>
      </c>
      <c r="BB101" s="15">
        <f t="shared" si="85"/>
        <v>-0.97612961672195409</v>
      </c>
      <c r="BD101" s="10">
        <v>42488</v>
      </c>
      <c r="BE101">
        <v>627700</v>
      </c>
      <c r="BF101">
        <v>68.869879999999995</v>
      </c>
      <c r="BG101">
        <f t="shared" si="86"/>
        <v>-7.1022802634368443E-3</v>
      </c>
      <c r="BH101">
        <f t="shared" si="87"/>
        <v>0.99289771973656316</v>
      </c>
      <c r="BJ101" s="15">
        <f t="shared" si="88"/>
        <v>-0.92584381877058386</v>
      </c>
      <c r="BL101" s="10">
        <v>42488</v>
      </c>
      <c r="BM101">
        <v>535700</v>
      </c>
      <c r="BN101">
        <v>111.359452</v>
      </c>
      <c r="BO101">
        <f t="shared" si="89"/>
        <v>1.1602763899227764E-3</v>
      </c>
      <c r="BP101">
        <f t="shared" si="90"/>
        <v>1.0011602763899228</v>
      </c>
      <c r="BR101" s="15">
        <f t="shared" si="91"/>
        <v>0.52692419690981063</v>
      </c>
      <c r="BT101" s="10">
        <v>42488</v>
      </c>
      <c r="BU101">
        <v>1184700</v>
      </c>
      <c r="BV101">
        <v>49.060001</v>
      </c>
      <c r="BW101">
        <f t="shared" si="92"/>
        <v>1.2245102040815414E-3</v>
      </c>
      <c r="BX101">
        <f t="shared" si="93"/>
        <v>1.0012245102040815</v>
      </c>
      <c r="BZ101" s="15">
        <f t="shared" si="94"/>
        <v>0.56310277238967466</v>
      </c>
      <c r="CB101" s="10">
        <v>42488</v>
      </c>
      <c r="CC101">
        <v>1635200</v>
      </c>
      <c r="CD101">
        <v>109.43759900000001</v>
      </c>
      <c r="CE101">
        <f t="shared" si="95"/>
        <v>2.0625599256904881E-3</v>
      </c>
      <c r="CF101">
        <f t="shared" si="96"/>
        <v>1.0020625599256905</v>
      </c>
      <c r="CH101" s="15">
        <f t="shared" si="97"/>
        <v>1.1213635285527013</v>
      </c>
      <c r="CJ101" s="10">
        <v>42488</v>
      </c>
      <c r="CK101">
        <v>663900</v>
      </c>
      <c r="CL101">
        <v>86.498384000000001</v>
      </c>
      <c r="CM101">
        <f t="shared" si="98"/>
        <v>9.1347500253480263E-4</v>
      </c>
      <c r="CN101">
        <f t="shared" si="99"/>
        <v>1.0009134750025348</v>
      </c>
      <c r="CP101" s="15">
        <f t="shared" si="100"/>
        <v>0.39551871368336755</v>
      </c>
      <c r="CR101" s="10">
        <v>42488</v>
      </c>
      <c r="CS101">
        <v>22900</v>
      </c>
      <c r="CT101">
        <v>60.730536000000001</v>
      </c>
      <c r="CU101">
        <f t="shared" si="101"/>
        <v>1.8074274234618493E-3</v>
      </c>
      <c r="CV101">
        <f t="shared" si="102"/>
        <v>1.0018074274234618</v>
      </c>
      <c r="CX101" s="15">
        <f t="shared" si="103"/>
        <v>0.93308183888245666</v>
      </c>
      <c r="CZ101" s="10">
        <v>42488</v>
      </c>
      <c r="DA101">
        <v>690100</v>
      </c>
      <c r="DB101">
        <v>53.765428</v>
      </c>
      <c r="DC101">
        <f t="shared" si="104"/>
        <v>-9.4305550573423602E-3</v>
      </c>
      <c r="DD101">
        <f t="shared" si="105"/>
        <v>0.99056944494265764</v>
      </c>
      <c r="DF101" s="15">
        <f t="shared" si="106"/>
        <v>-0.9685226195165122</v>
      </c>
      <c r="DH101" s="10">
        <v>42488</v>
      </c>
      <c r="DI101">
        <v>279100</v>
      </c>
      <c r="DJ101">
        <v>40.437404000000001</v>
      </c>
      <c r="DK101">
        <f t="shared" si="119"/>
        <v>-2.4533477005062032E-3</v>
      </c>
      <c r="DL101">
        <f t="shared" si="120"/>
        <v>0.9975466522994938</v>
      </c>
      <c r="DN101">
        <f t="shared" si="121"/>
        <v>-0.11990975764697409</v>
      </c>
      <c r="DP101" s="10">
        <v>42488</v>
      </c>
      <c r="DQ101">
        <v>256900</v>
      </c>
      <c r="DR101">
        <v>18.973616</v>
      </c>
      <c r="DS101">
        <f t="shared" si="110"/>
        <v>-1.4358992847126939E-2</v>
      </c>
      <c r="DT101">
        <f t="shared" si="111"/>
        <v>0.98564100715287306</v>
      </c>
      <c r="DX101" s="10">
        <v>42488</v>
      </c>
      <c r="DY101">
        <v>4776000</v>
      </c>
      <c r="DZ101">
        <v>12.23</v>
      </c>
      <c r="EA101">
        <f t="shared" si="113"/>
        <v>1.7470881863560717E-2</v>
      </c>
      <c r="EB101">
        <f t="shared" si="114"/>
        <v>1.0174708818635607</v>
      </c>
      <c r="EF101" s="10">
        <v>42487</v>
      </c>
      <c r="EG101">
        <v>146800</v>
      </c>
      <c r="EH101">
        <v>100.450326</v>
      </c>
      <c r="EI101">
        <f t="shared" si="116"/>
        <v>2.9711067930460189E-4</v>
      </c>
      <c r="EJ101">
        <f t="shared" si="117"/>
        <v>1.0002971106793046</v>
      </c>
    </row>
    <row r="102" spans="1:140">
      <c r="A102" s="10">
        <v>42487</v>
      </c>
      <c r="B102" s="11">
        <v>0.03</v>
      </c>
      <c r="C102">
        <f t="shared" si="65"/>
        <v>2.9999999999999997E-4</v>
      </c>
      <c r="D102" s="12">
        <f t="shared" si="66"/>
        <v>6.2502539195374851E-6</v>
      </c>
      <c r="E102" s="13">
        <f t="shared" si="67"/>
        <v>1.0000062502539195</v>
      </c>
      <c r="H102" s="10">
        <v>42487</v>
      </c>
      <c r="I102">
        <v>718000</v>
      </c>
      <c r="J102">
        <v>78.380257</v>
      </c>
      <c r="K102" s="15">
        <f t="shared" si="68"/>
        <v>8.0213570191596251E-3</v>
      </c>
      <c r="L102">
        <f t="shared" si="71"/>
        <v>1.0080213570191596</v>
      </c>
      <c r="N102" s="15">
        <f t="shared" si="72"/>
        <v>17.469399554697457</v>
      </c>
      <c r="P102" s="10">
        <v>42487</v>
      </c>
      <c r="Q102">
        <v>374200</v>
      </c>
      <c r="R102">
        <v>49.527096</v>
      </c>
      <c r="S102">
        <f t="shared" si="73"/>
        <v>2.0133495911927035E-3</v>
      </c>
      <c r="T102">
        <f t="shared" si="74"/>
        <v>1.0020133495911927</v>
      </c>
      <c r="V102" s="15">
        <f t="shared" si="75"/>
        <v>1.0836763603977686</v>
      </c>
      <c r="X102" s="10">
        <v>42487</v>
      </c>
      <c r="Y102">
        <v>182700</v>
      </c>
      <c r="Z102">
        <v>41.762559000000003</v>
      </c>
      <c r="AA102">
        <f t="shared" si="76"/>
        <v>4.5596902932116823E-3</v>
      </c>
      <c r="AB102">
        <f t="shared" si="69"/>
        <v>1.0045596902932117</v>
      </c>
      <c r="AC102" s="18"/>
      <c r="AD102" s="15">
        <f t="shared" si="77"/>
        <v>4.2619629161933243</v>
      </c>
      <c r="AF102" s="10">
        <v>42487</v>
      </c>
      <c r="AG102">
        <v>238500</v>
      </c>
      <c r="AH102">
        <v>53.964630999999997</v>
      </c>
      <c r="AI102">
        <f t="shared" si="78"/>
        <v>5.9490554387879868E-3</v>
      </c>
      <c r="AJ102">
        <f t="shared" si="79"/>
        <v>1.005949055438788</v>
      </c>
      <c r="AK102" s="18"/>
      <c r="AL102" s="15">
        <f t="shared" si="80"/>
        <v>7.7143564526185298</v>
      </c>
      <c r="AN102" s="10">
        <v>42487</v>
      </c>
      <c r="AO102">
        <v>4544200</v>
      </c>
      <c r="AP102">
        <v>36.631970000000003</v>
      </c>
      <c r="AQ102">
        <f t="shared" si="81"/>
        <v>1.6107758445909059E-3</v>
      </c>
      <c r="AR102">
        <f t="shared" si="70"/>
        <v>1.0016107758445909</v>
      </c>
      <c r="AS102" s="18"/>
      <c r="AT102" s="15">
        <f t="shared" si="82"/>
        <v>0.79941241745026348</v>
      </c>
      <c r="AV102" s="10">
        <v>42487</v>
      </c>
      <c r="AW102">
        <v>17920200</v>
      </c>
      <c r="AX102">
        <v>34.707441000000003</v>
      </c>
      <c r="AY102">
        <f t="shared" si="83"/>
        <v>5.9743514726018354E-3</v>
      </c>
      <c r="AZ102">
        <f t="shared" si="84"/>
        <v>1.0059743514726018</v>
      </c>
      <c r="BB102" s="15">
        <f t="shared" si="85"/>
        <v>7.794707907483815</v>
      </c>
      <c r="BD102" s="10">
        <v>42487</v>
      </c>
      <c r="BE102">
        <v>614400</v>
      </c>
      <c r="BF102">
        <v>69.362511999999995</v>
      </c>
      <c r="BG102">
        <f t="shared" si="86"/>
        <v>5.8580408085726621E-3</v>
      </c>
      <c r="BH102">
        <f t="shared" si="87"/>
        <v>1.0058580408085727</v>
      </c>
      <c r="BJ102" s="15">
        <f t="shared" si="88"/>
        <v>7.4312619593427947</v>
      </c>
      <c r="BL102" s="10">
        <v>42487</v>
      </c>
      <c r="BM102">
        <v>217500</v>
      </c>
      <c r="BN102">
        <v>111.230394</v>
      </c>
      <c r="BO102">
        <f t="shared" si="89"/>
        <v>3.5715222971655081E-4</v>
      </c>
      <c r="BP102">
        <f t="shared" si="90"/>
        <v>1.0003571522297166</v>
      </c>
      <c r="BR102" s="15">
        <f t="shared" si="91"/>
        <v>0.13921256365594181</v>
      </c>
      <c r="BT102" s="10">
        <v>42487</v>
      </c>
      <c r="BU102">
        <v>254400</v>
      </c>
      <c r="BV102">
        <v>49</v>
      </c>
      <c r="BW102">
        <f t="shared" si="92"/>
        <v>1.4306151645206988E-3</v>
      </c>
      <c r="BX102">
        <f t="shared" si="93"/>
        <v>1.0014306151645207</v>
      </c>
      <c r="BZ102" s="15">
        <f t="shared" si="94"/>
        <v>0.68506034379101566</v>
      </c>
      <c r="CB102" s="10">
        <v>42487</v>
      </c>
      <c r="CC102">
        <v>1227900</v>
      </c>
      <c r="CD102">
        <v>109.21234200000001</v>
      </c>
      <c r="CE102">
        <f t="shared" si="95"/>
        <v>4.504093880350446E-3</v>
      </c>
      <c r="CF102">
        <f t="shared" si="96"/>
        <v>1.0045040938803504</v>
      </c>
      <c r="CH102" s="15">
        <f t="shared" si="97"/>
        <v>4.1567317333587273</v>
      </c>
      <c r="CJ102" s="10">
        <v>42487</v>
      </c>
      <c r="CK102">
        <v>475200</v>
      </c>
      <c r="CL102">
        <v>86.419442000000004</v>
      </c>
      <c r="CM102">
        <f t="shared" si="98"/>
        <v>4.5882265428731639E-3</v>
      </c>
      <c r="CN102">
        <f t="shared" si="99"/>
        <v>1.0045882265428732</v>
      </c>
      <c r="CP102" s="15">
        <f t="shared" si="100"/>
        <v>4.316804377981291</v>
      </c>
      <c r="CR102" s="10">
        <v>42487</v>
      </c>
      <c r="CS102">
        <v>32000</v>
      </c>
      <c r="CT102">
        <v>60.620967999999998</v>
      </c>
      <c r="CU102">
        <f t="shared" si="101"/>
        <v>2.9663969929092371E-3</v>
      </c>
      <c r="CV102">
        <f t="shared" si="102"/>
        <v>1.0029663969929092</v>
      </c>
      <c r="CX102" s="15">
        <f t="shared" si="103"/>
        <v>1.9480152886698763</v>
      </c>
      <c r="CZ102" s="10">
        <v>42487</v>
      </c>
      <c r="DA102">
        <v>201100</v>
      </c>
      <c r="DB102">
        <v>54.277293</v>
      </c>
      <c r="DC102">
        <f t="shared" si="104"/>
        <v>7.2596813174130581E-4</v>
      </c>
      <c r="DD102">
        <f t="shared" si="105"/>
        <v>1.0007259681317413</v>
      </c>
      <c r="DF102" s="15">
        <f t="shared" si="106"/>
        <v>0.30327748194758275</v>
      </c>
      <c r="DH102" s="10">
        <v>42487</v>
      </c>
      <c r="DI102">
        <v>297700</v>
      </c>
      <c r="DJ102">
        <v>40.536855000000003</v>
      </c>
      <c r="DK102">
        <f t="shared" si="119"/>
        <v>-2.203175366772836E-3</v>
      </c>
      <c r="DL102">
        <f t="shared" si="120"/>
        <v>0.99779682463322716</v>
      </c>
      <c r="DN102">
        <f t="shared" si="121"/>
        <v>-0.10835883458955387</v>
      </c>
      <c r="DP102" s="10">
        <v>42487</v>
      </c>
      <c r="DQ102">
        <v>335600</v>
      </c>
      <c r="DR102">
        <v>19.250026999999999</v>
      </c>
      <c r="DS102">
        <f t="shared" si="110"/>
        <v>1.8808771290824033E-2</v>
      </c>
      <c r="DT102">
        <f t="shared" si="111"/>
        <v>1.018808771290824</v>
      </c>
      <c r="DX102" s="10">
        <v>42487</v>
      </c>
      <c r="DY102">
        <v>5227200</v>
      </c>
      <c r="DZ102">
        <v>12.02</v>
      </c>
      <c r="EA102">
        <f t="shared" si="113"/>
        <v>2.5020850708923348E-3</v>
      </c>
      <c r="EB102">
        <f t="shared" si="114"/>
        <v>1.0025020850708923</v>
      </c>
      <c r="EF102" s="10">
        <v>42486</v>
      </c>
      <c r="EG102">
        <v>166700</v>
      </c>
      <c r="EH102">
        <v>100.42049</v>
      </c>
      <c r="EI102">
        <f t="shared" si="116"/>
        <v>-1.9800801625813325E-4</v>
      </c>
      <c r="EJ102">
        <f t="shared" si="117"/>
        <v>0.99980199198374187</v>
      </c>
    </row>
    <row r="103" spans="1:140">
      <c r="A103" s="10">
        <v>42486</v>
      </c>
      <c r="B103" s="11">
        <v>0.03</v>
      </c>
      <c r="C103">
        <f t="shared" si="65"/>
        <v>2.9999999999999997E-4</v>
      </c>
      <c r="D103" s="12">
        <f t="shared" si="66"/>
        <v>6.2502539195374851E-6</v>
      </c>
      <c r="E103" s="13">
        <f t="shared" si="67"/>
        <v>1.0000062502539195</v>
      </c>
      <c r="H103" s="10">
        <v>42486</v>
      </c>
      <c r="I103">
        <v>110100</v>
      </c>
      <c r="J103">
        <v>77.756544000000005</v>
      </c>
      <c r="K103" s="15">
        <f t="shared" si="68"/>
        <v>-3.8051185553423794E-3</v>
      </c>
      <c r="L103">
        <f t="shared" si="71"/>
        <v>0.99619488144465762</v>
      </c>
      <c r="N103" s="15">
        <f t="shared" si="72"/>
        <v>-0.75130235543660273</v>
      </c>
      <c r="P103" s="10">
        <v>42486</v>
      </c>
      <c r="Q103">
        <v>356700</v>
      </c>
      <c r="R103">
        <v>49.427581000000004</v>
      </c>
      <c r="S103">
        <f t="shared" si="73"/>
        <v>2.0173097788478422E-3</v>
      </c>
      <c r="T103">
        <f t="shared" si="74"/>
        <v>1.0020173097788478</v>
      </c>
      <c r="V103" s="15">
        <f t="shared" si="75"/>
        <v>1.086684360279027</v>
      </c>
      <c r="X103" s="10">
        <v>42486</v>
      </c>
      <c r="Y103">
        <v>214000</v>
      </c>
      <c r="Z103">
        <v>41.572999000000003</v>
      </c>
      <c r="AA103">
        <f t="shared" si="76"/>
        <v>7.2516157868869335E-3</v>
      </c>
      <c r="AB103">
        <f t="shared" si="69"/>
        <v>1.0072516157868869</v>
      </c>
      <c r="AC103" s="18"/>
      <c r="AD103" s="15">
        <f t="shared" si="77"/>
        <v>12.975264902894866</v>
      </c>
      <c r="AF103" s="10">
        <v>42486</v>
      </c>
      <c r="AG103">
        <v>228700</v>
      </c>
      <c r="AH103">
        <v>53.645491</v>
      </c>
      <c r="AI103">
        <f t="shared" si="78"/>
        <v>9.5721126459507033E-3</v>
      </c>
      <c r="AJ103">
        <f t="shared" si="79"/>
        <v>1.0095721126459507</v>
      </c>
      <c r="AK103" s="18"/>
      <c r="AL103" s="15">
        <f t="shared" si="80"/>
        <v>31.369138013442338</v>
      </c>
      <c r="AN103" s="10">
        <v>42486</v>
      </c>
      <c r="AO103">
        <v>5341500</v>
      </c>
      <c r="AP103">
        <v>36.573059000000001</v>
      </c>
      <c r="AQ103">
        <f t="shared" si="81"/>
        <v>3.7725462160584922E-3</v>
      </c>
      <c r="AR103">
        <f t="shared" si="70"/>
        <v>1.0037725462160585</v>
      </c>
      <c r="AS103" s="18"/>
      <c r="AT103" s="15">
        <f t="shared" si="82"/>
        <v>2.9526590265704251</v>
      </c>
      <c r="AV103" s="10">
        <v>42486</v>
      </c>
      <c r="AW103">
        <v>8723400</v>
      </c>
      <c r="AX103">
        <v>34.501317999999998</v>
      </c>
      <c r="AY103">
        <f t="shared" si="83"/>
        <v>1.1801969823997727E-2</v>
      </c>
      <c r="AZ103">
        <f t="shared" si="84"/>
        <v>1.0118019698239977</v>
      </c>
      <c r="BB103" s="15">
        <f t="shared" si="85"/>
        <v>71.421082344689367</v>
      </c>
      <c r="BD103" s="10">
        <v>42486</v>
      </c>
      <c r="BE103">
        <v>572700</v>
      </c>
      <c r="BF103">
        <v>68.958550000000002</v>
      </c>
      <c r="BG103">
        <f t="shared" si="86"/>
        <v>2.721976283265537E-3</v>
      </c>
      <c r="BH103">
        <f t="shared" si="87"/>
        <v>1.0027219762832655</v>
      </c>
      <c r="BJ103" s="15">
        <f t="shared" si="88"/>
        <v>1.6970851650180463</v>
      </c>
      <c r="BL103" s="10">
        <v>42486</v>
      </c>
      <c r="BM103">
        <v>237300</v>
      </c>
      <c r="BN103">
        <v>111.190682</v>
      </c>
      <c r="BO103">
        <f t="shared" si="89"/>
        <v>-8.9298069690602055E-5</v>
      </c>
      <c r="BP103">
        <f t="shared" si="90"/>
        <v>0.9999107019303094</v>
      </c>
      <c r="BR103" s="15">
        <f t="shared" si="91"/>
        <v>-3.2069750695354782E-2</v>
      </c>
      <c r="BT103" s="10">
        <v>42486</v>
      </c>
      <c r="BU103">
        <v>553200</v>
      </c>
      <c r="BV103">
        <v>48.93</v>
      </c>
      <c r="BW103">
        <f t="shared" si="92"/>
        <v>0</v>
      </c>
      <c r="BX103">
        <f t="shared" si="93"/>
        <v>1</v>
      </c>
      <c r="BZ103" s="15">
        <f t="shared" si="94"/>
        <v>0</v>
      </c>
      <c r="CB103" s="10">
        <v>42486</v>
      </c>
      <c r="CC103">
        <v>1135400</v>
      </c>
      <c r="CD103">
        <v>108.722645</v>
      </c>
      <c r="CE103">
        <f t="shared" si="95"/>
        <v>9.0161808215505346E-4</v>
      </c>
      <c r="CF103">
        <f t="shared" si="96"/>
        <v>1.0009016180821551</v>
      </c>
      <c r="CH103" s="15">
        <f t="shared" si="97"/>
        <v>0.38949772383741066</v>
      </c>
      <c r="CJ103" s="10">
        <v>42486</v>
      </c>
      <c r="CK103">
        <v>711000</v>
      </c>
      <c r="CL103">
        <v>86.024741000000006</v>
      </c>
      <c r="CM103">
        <f t="shared" si="98"/>
        <v>-1.7176426586337223E-3</v>
      </c>
      <c r="CN103">
        <f t="shared" si="99"/>
        <v>0.99828235734136628</v>
      </c>
      <c r="CP103" s="15">
        <f t="shared" si="100"/>
        <v>-0.46606363662044636</v>
      </c>
      <c r="CR103" s="10">
        <v>42486</v>
      </c>
      <c r="CS103">
        <v>19300</v>
      </c>
      <c r="CT103">
        <v>60.441673999999999</v>
      </c>
      <c r="CU103">
        <f t="shared" si="101"/>
        <v>-1.6452575829252192E-3</v>
      </c>
      <c r="CV103">
        <f t="shared" si="102"/>
        <v>0.99835474241707478</v>
      </c>
      <c r="CX103" s="15">
        <f t="shared" si="103"/>
        <v>-0.45174433809964698</v>
      </c>
      <c r="CZ103" s="10">
        <v>42486</v>
      </c>
      <c r="DA103">
        <v>274100</v>
      </c>
      <c r="DB103">
        <v>54.237918000000001</v>
      </c>
      <c r="DC103">
        <f t="shared" si="104"/>
        <v>4.1917171110006368E-3</v>
      </c>
      <c r="DD103">
        <f t="shared" si="105"/>
        <v>1.0041917171110006</v>
      </c>
      <c r="DF103" s="15">
        <f t="shared" si="106"/>
        <v>3.6033258973377471</v>
      </c>
      <c r="DH103" s="10">
        <v>42486</v>
      </c>
      <c r="DI103">
        <v>527000</v>
      </c>
      <c r="DJ103">
        <v>40.626362</v>
      </c>
      <c r="DK103">
        <f t="shared" si="119"/>
        <v>2.9462053737847604E-3</v>
      </c>
      <c r="DL103">
        <f t="shared" si="120"/>
        <v>1.0029462053737848</v>
      </c>
      <c r="DN103">
        <f t="shared" si="121"/>
        <v>0.16529868770594325</v>
      </c>
      <c r="DP103" s="10">
        <v>42486</v>
      </c>
      <c r="DQ103">
        <v>89300</v>
      </c>
      <c r="DR103">
        <v>18.894642000000001</v>
      </c>
      <c r="DS103">
        <f t="shared" si="110"/>
        <v>1.430838049862726E-2</v>
      </c>
      <c r="DT103">
        <f t="shared" si="111"/>
        <v>1.0143083804986273</v>
      </c>
      <c r="DX103" s="10">
        <v>42486</v>
      </c>
      <c r="DY103">
        <v>2602400</v>
      </c>
      <c r="DZ103">
        <v>11.99</v>
      </c>
      <c r="EA103">
        <f t="shared" si="113"/>
        <v>5.0293378038559489E-3</v>
      </c>
      <c r="EB103">
        <f t="shared" si="114"/>
        <v>1.0050293378038559</v>
      </c>
      <c r="EF103" s="10">
        <v>42485</v>
      </c>
      <c r="EG103">
        <v>272300</v>
      </c>
      <c r="EH103">
        <v>100.440378</v>
      </c>
      <c r="EI103">
        <f t="shared" si="116"/>
        <v>4.952951049079779E-4</v>
      </c>
      <c r="EJ103">
        <f t="shared" si="117"/>
        <v>1.000495295104908</v>
      </c>
    </row>
    <row r="104" spans="1:140">
      <c r="A104" s="10">
        <v>42485</v>
      </c>
      <c r="B104" s="11">
        <v>0.02</v>
      </c>
      <c r="C104">
        <f t="shared" si="65"/>
        <v>2.0000000000000001E-4</v>
      </c>
      <c r="D104" s="12">
        <f t="shared" si="66"/>
        <v>4.1667795178668143E-6</v>
      </c>
      <c r="E104" s="13">
        <f t="shared" si="67"/>
        <v>1.0000041667795179</v>
      </c>
      <c r="H104" s="10">
        <v>42485</v>
      </c>
      <c r="I104">
        <v>49500</v>
      </c>
      <c r="J104">
        <v>78.053546999999995</v>
      </c>
      <c r="K104" s="15">
        <f t="shared" si="68"/>
        <v>-4.2940721131325965E-3</v>
      </c>
      <c r="L104">
        <f t="shared" si="71"/>
        <v>0.9957059278868674</v>
      </c>
      <c r="N104" s="15">
        <f t="shared" si="72"/>
        <v>-0.79210270877424827</v>
      </c>
      <c r="P104" s="10">
        <v>42485</v>
      </c>
      <c r="Q104">
        <v>350300</v>
      </c>
      <c r="R104">
        <v>49.328071000000001</v>
      </c>
      <c r="S104">
        <f t="shared" si="73"/>
        <v>-2.0132484330965816E-3</v>
      </c>
      <c r="T104">
        <f t="shared" si="74"/>
        <v>0.99798675156690342</v>
      </c>
      <c r="V104" s="15">
        <f t="shared" si="75"/>
        <v>-0.52077083672288849</v>
      </c>
      <c r="X104" s="10">
        <v>42485</v>
      </c>
      <c r="Y104">
        <v>900800</v>
      </c>
      <c r="Z104">
        <v>41.273698000000003</v>
      </c>
      <c r="AA104">
        <f t="shared" si="76"/>
        <v>-4.57175844696045E-3</v>
      </c>
      <c r="AB104">
        <f t="shared" si="69"/>
        <v>0.99542824155303955</v>
      </c>
      <c r="AC104" s="18"/>
      <c r="AD104" s="15">
        <f t="shared" si="77"/>
        <v>-0.81222633047383064</v>
      </c>
      <c r="AF104" s="10">
        <v>42485</v>
      </c>
      <c r="AG104">
        <v>300600</v>
      </c>
      <c r="AH104">
        <v>53.136859000000001</v>
      </c>
      <c r="AI104">
        <f t="shared" si="78"/>
        <v>-6.8966080505412641E-3</v>
      </c>
      <c r="AJ104">
        <f t="shared" si="79"/>
        <v>0.99310339194945874</v>
      </c>
      <c r="AK104" s="18"/>
      <c r="AL104" s="15">
        <f t="shared" si="80"/>
        <v>-0.92002029309541478</v>
      </c>
      <c r="AN104" s="10">
        <v>42485</v>
      </c>
      <c r="AO104">
        <v>4449500</v>
      </c>
      <c r="AP104">
        <v>36.435603999999998</v>
      </c>
      <c r="AQ104">
        <f t="shared" si="81"/>
        <v>-4.2929878683986011E-3</v>
      </c>
      <c r="AR104">
        <f t="shared" si="70"/>
        <v>0.9957070121316014</v>
      </c>
      <c r="AS104" s="18"/>
      <c r="AT104" s="15">
        <f t="shared" si="82"/>
        <v>-0.79202006236357825</v>
      </c>
      <c r="AV104" s="10">
        <v>42485</v>
      </c>
      <c r="AW104">
        <v>14106300</v>
      </c>
      <c r="AX104">
        <v>34.098883999999998</v>
      </c>
      <c r="AY104">
        <f t="shared" si="83"/>
        <v>-7.9954113776934399E-3</v>
      </c>
      <c r="AZ104">
        <f t="shared" si="84"/>
        <v>0.99200458862230656</v>
      </c>
      <c r="BB104" s="15">
        <f t="shared" si="85"/>
        <v>-0.94660586227284294</v>
      </c>
      <c r="BD104" s="10">
        <v>42485</v>
      </c>
      <c r="BE104">
        <v>665700</v>
      </c>
      <c r="BF104">
        <v>68.771355999999997</v>
      </c>
      <c r="BG104">
        <f t="shared" si="86"/>
        <v>-1.0018546687838858E-3</v>
      </c>
      <c r="BH104">
        <f t="shared" si="87"/>
        <v>0.99899814533121611</v>
      </c>
      <c r="BJ104" s="15">
        <f t="shared" si="88"/>
        <v>-0.30640027786239221</v>
      </c>
      <c r="BL104" s="10">
        <v>42485</v>
      </c>
      <c r="BM104">
        <v>286000</v>
      </c>
      <c r="BN104">
        <v>111.20061200000001</v>
      </c>
      <c r="BO104">
        <f t="shared" si="89"/>
        <v>-3.5699284730594805E-4</v>
      </c>
      <c r="BP104">
        <f t="shared" si="90"/>
        <v>0.99964300715269405</v>
      </c>
      <c r="BR104" s="15">
        <f t="shared" si="91"/>
        <v>-0.12219047721058174</v>
      </c>
      <c r="BT104" s="10">
        <v>42485</v>
      </c>
      <c r="BU104">
        <v>199100</v>
      </c>
      <c r="BV104">
        <v>48.93</v>
      </c>
      <c r="BW104">
        <f t="shared" si="92"/>
        <v>-4.0860060452296842E-4</v>
      </c>
      <c r="BX104">
        <f t="shared" si="93"/>
        <v>0.99959139939547703</v>
      </c>
      <c r="BZ104" s="15">
        <f t="shared" si="94"/>
        <v>-0.13857707937347097</v>
      </c>
      <c r="CB104" s="10">
        <v>42485</v>
      </c>
      <c r="CC104">
        <v>1438000</v>
      </c>
      <c r="CD104">
        <v>108.624707</v>
      </c>
      <c r="CE104">
        <f t="shared" si="95"/>
        <v>-4.0409137520394101E-3</v>
      </c>
      <c r="CF104">
        <f t="shared" si="96"/>
        <v>0.99595908624796059</v>
      </c>
      <c r="CH104" s="15">
        <f t="shared" si="97"/>
        <v>-0.77188870006545307</v>
      </c>
      <c r="CJ104" s="10">
        <v>42485</v>
      </c>
      <c r="CK104">
        <v>677700</v>
      </c>
      <c r="CL104">
        <v>86.172754999999995</v>
      </c>
      <c r="CM104">
        <f t="shared" si="98"/>
        <v>-1.8287367782588992E-3</v>
      </c>
      <c r="CN104">
        <f t="shared" si="99"/>
        <v>0.9981712632217411</v>
      </c>
      <c r="CP104" s="15">
        <f t="shared" si="100"/>
        <v>-0.4873182516699639</v>
      </c>
      <c r="CR104" s="10">
        <v>42485</v>
      </c>
      <c r="CS104">
        <v>16000</v>
      </c>
      <c r="CT104">
        <v>60.54128</v>
      </c>
      <c r="CU104">
        <f t="shared" si="101"/>
        <v>-1.6453832335039387E-4</v>
      </c>
      <c r="CV104">
        <f t="shared" si="102"/>
        <v>0.99983546167664961</v>
      </c>
      <c r="CX104" s="15">
        <f t="shared" si="103"/>
        <v>-5.8293316633193148E-2</v>
      </c>
      <c r="CZ104" s="10">
        <v>42485</v>
      </c>
      <c r="DA104">
        <v>142600</v>
      </c>
      <c r="DB104">
        <v>54.011516999999998</v>
      </c>
      <c r="DC104">
        <f t="shared" si="104"/>
        <v>4.2093615638942872E-3</v>
      </c>
      <c r="DD104">
        <f t="shared" si="105"/>
        <v>1.0042093615638943</v>
      </c>
      <c r="DF104" s="15">
        <f t="shared" si="106"/>
        <v>3.632943213727633</v>
      </c>
      <c r="DH104" s="10">
        <v>42485</v>
      </c>
      <c r="DI104">
        <v>269500</v>
      </c>
      <c r="DJ104">
        <v>40.507019999999997</v>
      </c>
      <c r="DK104">
        <f t="shared" si="119"/>
        <v>8.9175092843551962E-3</v>
      </c>
      <c r="DL104">
        <f t="shared" si="120"/>
        <v>1.0089175092843552</v>
      </c>
      <c r="DN104">
        <f t="shared" si="121"/>
        <v>0.58669799101420117</v>
      </c>
      <c r="DP104" s="10">
        <v>42485</v>
      </c>
      <c r="DQ104">
        <v>429900</v>
      </c>
      <c r="DR104">
        <v>18.628104</v>
      </c>
      <c r="DS104">
        <f t="shared" si="110"/>
        <v>-1.100623713493698E-2</v>
      </c>
      <c r="DT104">
        <f t="shared" si="111"/>
        <v>0.98899376286506302</v>
      </c>
      <c r="DX104" s="10">
        <v>42485</v>
      </c>
      <c r="DY104">
        <v>2999000</v>
      </c>
      <c r="DZ104">
        <v>11.93</v>
      </c>
      <c r="EA104">
        <f t="shared" si="113"/>
        <v>1.6792611251048584E-3</v>
      </c>
      <c r="EB104">
        <f t="shared" si="114"/>
        <v>1.0016792611251049</v>
      </c>
      <c r="EF104" s="10">
        <v>42482</v>
      </c>
      <c r="EG104">
        <v>834000</v>
      </c>
      <c r="EH104">
        <v>100.390655</v>
      </c>
      <c r="EI104">
        <f t="shared" si="116"/>
        <v>-1.9805689326934939E-4</v>
      </c>
      <c r="EJ104">
        <f t="shared" si="117"/>
        <v>0.99980194310673065</v>
      </c>
    </row>
    <row r="105" spans="1:140">
      <c r="A105" s="10">
        <v>42482</v>
      </c>
      <c r="B105" s="11">
        <v>0.03</v>
      </c>
      <c r="C105">
        <f t="shared" si="65"/>
        <v>2.9999999999999997E-4</v>
      </c>
      <c r="D105" s="12">
        <f t="shared" si="66"/>
        <v>6.2502539195374851E-6</v>
      </c>
      <c r="E105" s="13">
        <f t="shared" si="67"/>
        <v>1.0000062502539195</v>
      </c>
      <c r="H105" s="10">
        <v>42482</v>
      </c>
      <c r="I105">
        <v>120400</v>
      </c>
      <c r="J105">
        <v>78.390159999999995</v>
      </c>
      <c r="K105" s="15">
        <f t="shared" si="68"/>
        <v>-2.0165869367942957E-3</v>
      </c>
      <c r="L105">
        <f t="shared" si="71"/>
        <v>0.9979834130632057</v>
      </c>
      <c r="N105" s="15">
        <f t="shared" si="72"/>
        <v>-0.52135562519467771</v>
      </c>
      <c r="P105" s="10">
        <v>42482</v>
      </c>
      <c r="Q105">
        <v>336200</v>
      </c>
      <c r="R105">
        <v>49.427581000000004</v>
      </c>
      <c r="S105">
        <f t="shared" si="73"/>
        <v>4.0275113493493109E-4</v>
      </c>
      <c r="T105">
        <f t="shared" si="74"/>
        <v>1.0004027511349349</v>
      </c>
      <c r="V105" s="15">
        <f t="shared" si="75"/>
        <v>0.15832450547888088</v>
      </c>
      <c r="X105" s="10">
        <v>42482</v>
      </c>
      <c r="Y105">
        <v>167400</v>
      </c>
      <c r="Z105">
        <v>41.463258000000003</v>
      </c>
      <c r="AA105">
        <f t="shared" si="76"/>
        <v>8.2484339029944564E-3</v>
      </c>
      <c r="AB105">
        <f t="shared" si="69"/>
        <v>1.0082484339029945</v>
      </c>
      <c r="AC105" s="18"/>
      <c r="AD105" s="15">
        <f t="shared" si="77"/>
        <v>19.052012905719845</v>
      </c>
      <c r="AF105" s="10">
        <v>42482</v>
      </c>
      <c r="AG105">
        <v>267100</v>
      </c>
      <c r="AH105">
        <v>53.505868</v>
      </c>
      <c r="AI105">
        <f t="shared" si="78"/>
        <v>9.4073427104097718E-3</v>
      </c>
      <c r="AJ105">
        <f t="shared" si="79"/>
        <v>1.0094073427104098</v>
      </c>
      <c r="AK105" s="18"/>
      <c r="AL105" s="15">
        <f t="shared" si="80"/>
        <v>29.497044237749289</v>
      </c>
      <c r="AN105" s="10">
        <v>42482</v>
      </c>
      <c r="AO105">
        <v>5629500</v>
      </c>
      <c r="AP105">
        <v>36.592695999999997</v>
      </c>
      <c r="AQ105">
        <f t="shared" si="81"/>
        <v>-8.0424007886603643E-4</v>
      </c>
      <c r="AR105">
        <f t="shared" si="70"/>
        <v>0.99919575992113396</v>
      </c>
      <c r="AS105" s="18"/>
      <c r="AT105" s="15">
        <f t="shared" si="82"/>
        <v>-0.25447434594944152</v>
      </c>
      <c r="AV105" s="10">
        <v>42482</v>
      </c>
      <c r="AW105">
        <v>13128300</v>
      </c>
      <c r="AX105">
        <v>34.373716000000002</v>
      </c>
      <c r="AY105">
        <f t="shared" si="83"/>
        <v>-3.6984674034770126E-3</v>
      </c>
      <c r="AZ105">
        <f t="shared" si="84"/>
        <v>0.99630153259652299</v>
      </c>
      <c r="BB105" s="15">
        <f t="shared" si="85"/>
        <v>-0.74139232399999622</v>
      </c>
      <c r="BD105" s="10">
        <v>42482</v>
      </c>
      <c r="BE105">
        <v>642400</v>
      </c>
      <c r="BF105">
        <v>68.840323999999995</v>
      </c>
      <c r="BG105">
        <f t="shared" si="86"/>
        <v>1.5768504961826135E-3</v>
      </c>
      <c r="BH105">
        <f t="shared" si="87"/>
        <v>1.0015768504961826</v>
      </c>
      <c r="BJ105" s="15">
        <f t="shared" si="88"/>
        <v>0.77730314634842612</v>
      </c>
      <c r="BL105" s="10">
        <v>42482</v>
      </c>
      <c r="BM105">
        <v>427700</v>
      </c>
      <c r="BN105">
        <v>111.240324</v>
      </c>
      <c r="BO105">
        <f t="shared" si="89"/>
        <v>-8.0253538881402964E-4</v>
      </c>
      <c r="BP105">
        <f t="shared" si="90"/>
        <v>0.99919746461118597</v>
      </c>
      <c r="BR105" s="15">
        <f t="shared" si="91"/>
        <v>-0.25400995349139366</v>
      </c>
      <c r="BT105" s="10">
        <v>42482</v>
      </c>
      <c r="BU105">
        <v>266100</v>
      </c>
      <c r="BV105">
        <v>48.950001</v>
      </c>
      <c r="BW105">
        <f t="shared" si="92"/>
        <v>2.0437270544282349E-4</v>
      </c>
      <c r="BX105">
        <f t="shared" si="93"/>
        <v>1.0002043727054428</v>
      </c>
      <c r="BZ105" s="15">
        <f t="shared" si="94"/>
        <v>7.7440602114018819E-2</v>
      </c>
      <c r="CB105" s="10">
        <v>42482</v>
      </c>
      <c r="CC105">
        <v>930200</v>
      </c>
      <c r="CD105">
        <v>109.065431</v>
      </c>
      <c r="CE105">
        <f t="shared" si="95"/>
        <v>-1.5242429990272033E-3</v>
      </c>
      <c r="CF105">
        <f t="shared" si="96"/>
        <v>0.9984757570009728</v>
      </c>
      <c r="CH105" s="15">
        <f t="shared" si="97"/>
        <v>-0.42694474239005575</v>
      </c>
      <c r="CJ105" s="10">
        <v>42482</v>
      </c>
      <c r="CK105">
        <v>597400</v>
      </c>
      <c r="CL105">
        <v>86.330630999999997</v>
      </c>
      <c r="CM105">
        <f t="shared" si="98"/>
        <v>-1.1430325281891474E-4</v>
      </c>
      <c r="CN105">
        <f t="shared" si="99"/>
        <v>0.99988569674718109</v>
      </c>
      <c r="CP105" s="15">
        <f t="shared" si="100"/>
        <v>-4.0864644637330749E-2</v>
      </c>
      <c r="CR105" s="10">
        <v>42482</v>
      </c>
      <c r="CS105">
        <v>40200</v>
      </c>
      <c r="CT105">
        <v>60.551242999999999</v>
      </c>
      <c r="CU105">
        <f t="shared" si="101"/>
        <v>-1.6444521692293712E-4</v>
      </c>
      <c r="CV105">
        <f t="shared" si="102"/>
        <v>0.99983555478307706</v>
      </c>
      <c r="CX105" s="15">
        <f t="shared" si="103"/>
        <v>-5.8261308009225687E-2</v>
      </c>
      <c r="CZ105" s="10">
        <v>42482</v>
      </c>
      <c r="DA105">
        <v>211900</v>
      </c>
      <c r="DB105">
        <v>53.785116000000002</v>
      </c>
      <c r="DC105">
        <f t="shared" si="104"/>
        <v>1.0992617604528299E-3</v>
      </c>
      <c r="DD105">
        <f t="shared" si="105"/>
        <v>1.0010992617604528</v>
      </c>
      <c r="DF105" s="15">
        <f t="shared" si="106"/>
        <v>0.49333246360073213</v>
      </c>
      <c r="DH105" s="10">
        <v>42482</v>
      </c>
      <c r="DI105">
        <v>220300</v>
      </c>
      <c r="DJ105">
        <v>40.148991000000002</v>
      </c>
      <c r="DK105">
        <f t="shared" si="119"/>
        <v>1.076617649191336E-2</v>
      </c>
      <c r="DL105">
        <f t="shared" si="120"/>
        <v>1.0107661764919134</v>
      </c>
      <c r="DN105">
        <f t="shared" si="121"/>
        <v>0.74516474414494915</v>
      </c>
      <c r="DP105" s="10">
        <v>42482</v>
      </c>
      <c r="DQ105">
        <v>128900</v>
      </c>
      <c r="DR105">
        <v>18.835411000000001</v>
      </c>
      <c r="DS105">
        <f t="shared" si="110"/>
        <v>1.3815088899443273E-2</v>
      </c>
      <c r="DT105">
        <f t="shared" si="111"/>
        <v>1.0138150888994433</v>
      </c>
      <c r="DX105" s="10">
        <v>42482</v>
      </c>
      <c r="DY105">
        <v>3297700</v>
      </c>
      <c r="DZ105">
        <v>11.91</v>
      </c>
      <c r="EA105">
        <f t="shared" si="113"/>
        <v>-1.1618257261410858E-2</v>
      </c>
      <c r="EB105">
        <f t="shared" si="114"/>
        <v>0.98838174273858914</v>
      </c>
      <c r="EF105" s="10">
        <v>42481</v>
      </c>
      <c r="EG105">
        <v>566600</v>
      </c>
      <c r="EH105">
        <v>100.41054200000001</v>
      </c>
      <c r="EI105">
        <f t="shared" si="116"/>
        <v>5.9462363809492658E-4</v>
      </c>
      <c r="EJ105">
        <f t="shared" si="117"/>
        <v>1.0005946236380949</v>
      </c>
    </row>
    <row r="106" spans="1:140">
      <c r="A106" s="10">
        <v>42481</v>
      </c>
      <c r="B106" s="11">
        <v>0.02</v>
      </c>
      <c r="C106">
        <f t="shared" si="65"/>
        <v>2.0000000000000001E-4</v>
      </c>
      <c r="D106" s="12">
        <f t="shared" si="66"/>
        <v>4.1667795178668143E-6</v>
      </c>
      <c r="E106" s="13">
        <f t="shared" si="67"/>
        <v>1.0000041667795179</v>
      </c>
      <c r="H106" s="10">
        <v>42481</v>
      </c>
      <c r="I106">
        <v>68600</v>
      </c>
      <c r="J106">
        <v>78.548559999999995</v>
      </c>
      <c r="K106" s="15">
        <f t="shared" si="68"/>
        <v>-5.7644945422875571E-3</v>
      </c>
      <c r="L106">
        <f t="shared" si="71"/>
        <v>0.99423550545771244</v>
      </c>
      <c r="N106" s="15">
        <f t="shared" si="72"/>
        <v>-0.87877758491539781</v>
      </c>
      <c r="P106" s="10">
        <v>42481</v>
      </c>
      <c r="Q106">
        <v>325900</v>
      </c>
      <c r="R106">
        <v>49.407682000000001</v>
      </c>
      <c r="S106">
        <f t="shared" si="73"/>
        <v>-5.0100226633140732E-3</v>
      </c>
      <c r="T106">
        <f t="shared" si="74"/>
        <v>0.99498997733668593</v>
      </c>
      <c r="V106" s="15">
        <f t="shared" si="75"/>
        <v>-0.84010763989634973</v>
      </c>
      <c r="X106" s="10">
        <v>42481</v>
      </c>
      <c r="Y106">
        <v>621500</v>
      </c>
      <c r="Z106">
        <v>41.124048999999999</v>
      </c>
      <c r="AA106">
        <f t="shared" si="76"/>
        <v>-6.9861977668999042E-3</v>
      </c>
      <c r="AB106">
        <f t="shared" si="69"/>
        <v>0.9930138022331001</v>
      </c>
      <c r="AC106" s="18"/>
      <c r="AD106" s="15">
        <f t="shared" si="77"/>
        <v>-0.92261104113383596</v>
      </c>
      <c r="AF106" s="10">
        <v>42481</v>
      </c>
      <c r="AG106">
        <v>273000</v>
      </c>
      <c r="AH106">
        <v>53.007210999999998</v>
      </c>
      <c r="AI106">
        <f t="shared" si="78"/>
        <v>-6.5420241434047677E-3</v>
      </c>
      <c r="AJ106">
        <f t="shared" si="79"/>
        <v>0.99345797585659523</v>
      </c>
      <c r="AK106" s="18"/>
      <c r="AL106" s="15">
        <f t="shared" si="80"/>
        <v>-0.90888963407042334</v>
      </c>
      <c r="AN106" s="10">
        <v>42481</v>
      </c>
      <c r="AO106">
        <v>4594500</v>
      </c>
      <c r="AP106">
        <v>36.622149</v>
      </c>
      <c r="AQ106">
        <f t="shared" si="81"/>
        <v>-5.8635947355991647E-3</v>
      </c>
      <c r="AR106">
        <f t="shared" si="70"/>
        <v>0.99413640526440084</v>
      </c>
      <c r="AS106" s="18"/>
      <c r="AT106" s="15">
        <f t="shared" si="82"/>
        <v>-0.88310876396576243</v>
      </c>
      <c r="AV106" s="10">
        <v>42481</v>
      </c>
      <c r="AW106">
        <v>14503400</v>
      </c>
      <c r="AX106">
        <v>34.501317999999998</v>
      </c>
      <c r="AY106">
        <f t="shared" si="83"/>
        <v>-1.0973531796129699E-2</v>
      </c>
      <c r="AZ106">
        <f t="shared" si="84"/>
        <v>0.9890264682038703</v>
      </c>
      <c r="BB106" s="15">
        <f t="shared" si="85"/>
        <v>-0.98218077896182687</v>
      </c>
      <c r="BD106" s="10">
        <v>42481</v>
      </c>
      <c r="BE106">
        <v>612100</v>
      </c>
      <c r="BF106">
        <v>68.731943999999999</v>
      </c>
      <c r="BG106">
        <f t="shared" si="86"/>
        <v>-7.5401710326828963E-3</v>
      </c>
      <c r="BH106">
        <f t="shared" si="87"/>
        <v>0.9924598289673171</v>
      </c>
      <c r="BJ106" s="15">
        <f t="shared" si="88"/>
        <v>-0.93687199374584174</v>
      </c>
      <c r="BL106" s="10">
        <v>42481</v>
      </c>
      <c r="BM106">
        <v>378400</v>
      </c>
      <c r="BN106">
        <v>111.32966999999999</v>
      </c>
      <c r="BO106">
        <f t="shared" si="89"/>
        <v>2.6758337798149512E-4</v>
      </c>
      <c r="BP106">
        <f t="shared" si="90"/>
        <v>1.0002675833779815</v>
      </c>
      <c r="BR106" s="15">
        <f t="shared" si="91"/>
        <v>0.10258218318935386</v>
      </c>
      <c r="BT106" s="10">
        <v>42481</v>
      </c>
      <c r="BU106">
        <v>255800</v>
      </c>
      <c r="BV106">
        <v>48.939999</v>
      </c>
      <c r="BW106">
        <f t="shared" si="92"/>
        <v>-1.0206776476554547E-3</v>
      </c>
      <c r="BX106">
        <f t="shared" si="93"/>
        <v>0.99897932235234455</v>
      </c>
      <c r="BZ106" s="15">
        <f t="shared" si="94"/>
        <v>-0.31115403509582162</v>
      </c>
      <c r="CB106" s="10">
        <v>42481</v>
      </c>
      <c r="CC106">
        <v>1460700</v>
      </c>
      <c r="CD106">
        <v>109.231927</v>
      </c>
      <c r="CE106">
        <f t="shared" si="95"/>
        <v>-3.5736711133760313E-3</v>
      </c>
      <c r="CF106">
        <f t="shared" si="96"/>
        <v>0.99642632888662397</v>
      </c>
      <c r="CH106" s="15">
        <f t="shared" si="97"/>
        <v>-0.72929517395593291</v>
      </c>
      <c r="CJ106" s="10">
        <v>42481</v>
      </c>
      <c r="CK106">
        <v>555300</v>
      </c>
      <c r="CL106">
        <v>86.340500000000006</v>
      </c>
      <c r="CM106">
        <f t="shared" si="98"/>
        <v>-7.9936744971520479E-4</v>
      </c>
      <c r="CN106">
        <f t="shared" si="99"/>
        <v>0.9992006325502848</v>
      </c>
      <c r="CP106" s="15">
        <f t="shared" si="100"/>
        <v>-0.25314617572350362</v>
      </c>
      <c r="CR106" s="10">
        <v>42481</v>
      </c>
      <c r="CS106">
        <v>27700</v>
      </c>
      <c r="CT106">
        <v>60.561202000000002</v>
      </c>
      <c r="CU106">
        <f t="shared" si="101"/>
        <v>-6.5748040058577484E-4</v>
      </c>
      <c r="CV106">
        <f t="shared" si="102"/>
        <v>0.99934251959941423</v>
      </c>
      <c r="CX106" s="15">
        <f t="shared" si="103"/>
        <v>-0.21341876255635139</v>
      </c>
      <c r="CZ106" s="10">
        <v>42481</v>
      </c>
      <c r="DA106">
        <v>259500</v>
      </c>
      <c r="DB106">
        <v>53.726056999999997</v>
      </c>
      <c r="DC106">
        <f t="shared" si="104"/>
        <v>-9.7967647153470727E-3</v>
      </c>
      <c r="DD106">
        <f t="shared" si="105"/>
        <v>0.99020323528465293</v>
      </c>
      <c r="DF106" s="15">
        <f t="shared" si="106"/>
        <v>-0.97249672239870288</v>
      </c>
      <c r="DH106" s="10">
        <v>42481</v>
      </c>
      <c r="DI106">
        <v>333100</v>
      </c>
      <c r="DJ106">
        <v>39.721344000000002</v>
      </c>
      <c r="DK106">
        <f t="shared" si="119"/>
        <v>-1.6982585614096268E-2</v>
      </c>
      <c r="DL106">
        <f t="shared" si="120"/>
        <v>0.98301741438590373</v>
      </c>
      <c r="DN106">
        <f t="shared" si="121"/>
        <v>-0.58962301205842604</v>
      </c>
      <c r="DP106" s="10">
        <v>42481</v>
      </c>
      <c r="DQ106">
        <v>204600</v>
      </c>
      <c r="DR106">
        <v>18.578744</v>
      </c>
      <c r="DS106">
        <f t="shared" si="110"/>
        <v>-3.7056290576402695E-3</v>
      </c>
      <c r="DT106">
        <f t="shared" si="111"/>
        <v>0.99629437094235973</v>
      </c>
      <c r="DX106" s="10">
        <v>42481</v>
      </c>
      <c r="DY106">
        <v>4997900</v>
      </c>
      <c r="DZ106">
        <v>12.05</v>
      </c>
      <c r="EA106">
        <f t="shared" si="113"/>
        <v>4.1666666666666519E-3</v>
      </c>
      <c r="EB106">
        <f t="shared" si="114"/>
        <v>1.0041666666666667</v>
      </c>
      <c r="EF106" s="10">
        <v>42480</v>
      </c>
      <c r="EG106">
        <v>316700</v>
      </c>
      <c r="EH106">
        <v>100.350871</v>
      </c>
      <c r="EI106">
        <f t="shared" si="116"/>
        <v>9.9132035100701899E-5</v>
      </c>
      <c r="EJ106">
        <f t="shared" si="117"/>
        <v>1.0000991320351007</v>
      </c>
    </row>
    <row r="107" spans="1:140">
      <c r="A107" s="10">
        <v>42480</v>
      </c>
      <c r="B107" s="11">
        <v>0.03</v>
      </c>
      <c r="C107">
        <f t="shared" si="65"/>
        <v>2.9999999999999997E-4</v>
      </c>
      <c r="D107" s="12">
        <f t="shared" si="66"/>
        <v>6.2502539195374851E-6</v>
      </c>
      <c r="E107" s="13">
        <f t="shared" si="67"/>
        <v>1.0000062502539195</v>
      </c>
      <c r="H107" s="10">
        <v>42480</v>
      </c>
      <c r="I107">
        <v>53900</v>
      </c>
      <c r="J107">
        <v>79.003978000000004</v>
      </c>
      <c r="K107" s="15">
        <f t="shared" si="68"/>
        <v>-1.017116937175766E-2</v>
      </c>
      <c r="L107">
        <f t="shared" si="71"/>
        <v>0.98982883062824234</v>
      </c>
      <c r="N107" s="15">
        <f t="shared" si="72"/>
        <v>-0.97604278966179436</v>
      </c>
      <c r="P107" s="10">
        <v>42480</v>
      </c>
      <c r="Q107">
        <v>620200</v>
      </c>
      <c r="R107">
        <v>49.656461999999998</v>
      </c>
      <c r="S107">
        <f t="shared" si="73"/>
        <v>1.0030700891368038E-3</v>
      </c>
      <c r="T107">
        <f t="shared" si="74"/>
        <v>1.0010030700891368</v>
      </c>
      <c r="V107" s="15">
        <f t="shared" si="75"/>
        <v>0.44186452191047532</v>
      </c>
      <c r="X107" s="10">
        <v>42480</v>
      </c>
      <c r="Y107">
        <v>623600</v>
      </c>
      <c r="Z107">
        <v>41.413370999999998</v>
      </c>
      <c r="AA107">
        <f t="shared" si="76"/>
        <v>2.4092226637639769E-4</v>
      </c>
      <c r="AB107">
        <f t="shared" si="69"/>
        <v>1.0002409222663764</v>
      </c>
      <c r="AC107" s="18"/>
      <c r="AD107" s="15">
        <f t="shared" si="77"/>
        <v>9.1907357186713057E-2</v>
      </c>
      <c r="AF107" s="10">
        <v>42480</v>
      </c>
      <c r="AG107">
        <v>375800</v>
      </c>
      <c r="AH107">
        <v>53.356268999999998</v>
      </c>
      <c r="AI107">
        <f t="shared" si="78"/>
        <v>1.8726338938397369E-3</v>
      </c>
      <c r="AJ107">
        <f t="shared" si="79"/>
        <v>1.0018726338938397</v>
      </c>
      <c r="AK107" s="18"/>
      <c r="AL107" s="15">
        <f t="shared" si="80"/>
        <v>0.97955522536867612</v>
      </c>
      <c r="AN107" s="10">
        <v>42480</v>
      </c>
      <c r="AO107">
        <v>4809800</v>
      </c>
      <c r="AP107">
        <v>36.838152999999998</v>
      </c>
      <c r="AQ107">
        <f t="shared" si="81"/>
        <v>2.6666969332178603E-4</v>
      </c>
      <c r="AR107">
        <f t="shared" si="70"/>
        <v>1.0002666696933218</v>
      </c>
      <c r="AS107" s="18"/>
      <c r="AT107" s="15">
        <f t="shared" si="82"/>
        <v>0.10221463712564161</v>
      </c>
      <c r="AV107" s="10">
        <v>42480</v>
      </c>
      <c r="AW107">
        <v>11243500</v>
      </c>
      <c r="AX107">
        <v>34.884120000000003</v>
      </c>
      <c r="AY107">
        <f t="shared" si="83"/>
        <v>-6.4299573837844903E-3</v>
      </c>
      <c r="AZ107">
        <f t="shared" si="84"/>
        <v>0.99357004261621551</v>
      </c>
      <c r="BB107" s="15">
        <f t="shared" si="85"/>
        <v>-0.90506020169043411</v>
      </c>
      <c r="BD107" s="10">
        <v>42480</v>
      </c>
      <c r="BE107">
        <v>1043800</v>
      </c>
      <c r="BF107">
        <v>69.254131999999998</v>
      </c>
      <c r="BG107">
        <f t="shared" si="86"/>
        <v>-2.2710557589873392E-3</v>
      </c>
      <c r="BH107">
        <f t="shared" si="87"/>
        <v>0.99772894424101266</v>
      </c>
      <c r="BJ107" s="15">
        <f t="shared" si="88"/>
        <v>-0.56389753806159648</v>
      </c>
      <c r="BL107" s="10">
        <v>42480</v>
      </c>
      <c r="BM107">
        <v>326000</v>
      </c>
      <c r="BN107">
        <v>111.299888</v>
      </c>
      <c r="BO107">
        <f t="shared" si="89"/>
        <v>-1.0692608472319121E-3</v>
      </c>
      <c r="BP107">
        <f t="shared" si="90"/>
        <v>0.99893073915276809</v>
      </c>
      <c r="BR107" s="15">
        <f t="shared" si="91"/>
        <v>-0.32327413469649058</v>
      </c>
      <c r="BT107" s="10">
        <v>42480</v>
      </c>
      <c r="BU107">
        <v>158800</v>
      </c>
      <c r="BV107">
        <v>48.990001999999997</v>
      </c>
      <c r="BW107">
        <f t="shared" si="92"/>
        <v>2.04205798284951E-4</v>
      </c>
      <c r="BX107">
        <f t="shared" si="93"/>
        <v>1.000204205798285</v>
      </c>
      <c r="BZ107" s="15">
        <f t="shared" si="94"/>
        <v>7.7374978638876657E-2</v>
      </c>
      <c r="CB107" s="10">
        <v>42480</v>
      </c>
      <c r="CC107">
        <v>1628000</v>
      </c>
      <c r="CD107">
        <v>109.62368600000001</v>
      </c>
      <c r="CE107">
        <f t="shared" si="95"/>
        <v>8.0475252520106899E-4</v>
      </c>
      <c r="CF107">
        <f t="shared" si="96"/>
        <v>1.0008047525252011</v>
      </c>
      <c r="CH107" s="15">
        <f t="shared" si="97"/>
        <v>0.34126948615430908</v>
      </c>
      <c r="CJ107" s="10">
        <v>42480</v>
      </c>
      <c r="CK107">
        <v>524100</v>
      </c>
      <c r="CL107">
        <v>86.409572999999995</v>
      </c>
      <c r="CM107">
        <f t="shared" si="98"/>
        <v>9.1441472262610013E-4</v>
      </c>
      <c r="CN107">
        <f t="shared" si="99"/>
        <v>1.0009144147226261</v>
      </c>
      <c r="CP107" s="15">
        <f t="shared" si="100"/>
        <v>0.39599701845836299</v>
      </c>
      <c r="CR107" s="10">
        <v>42480</v>
      </c>
      <c r="CS107">
        <v>60900</v>
      </c>
      <c r="CT107">
        <v>60.601045999999997</v>
      </c>
      <c r="CU107">
        <f t="shared" si="101"/>
        <v>-2.7863905268580291E-3</v>
      </c>
      <c r="CV107">
        <f t="shared" si="102"/>
        <v>0.99721360947314197</v>
      </c>
      <c r="CX107" s="15">
        <f t="shared" si="103"/>
        <v>-0.63884646444053583</v>
      </c>
      <c r="CZ107" s="10">
        <v>42480</v>
      </c>
      <c r="DA107">
        <v>151200</v>
      </c>
      <c r="DB107">
        <v>54.257606000000003</v>
      </c>
      <c r="DC107">
        <f t="shared" si="104"/>
        <v>7.2617636347205305E-4</v>
      </c>
      <c r="DD107">
        <f t="shared" si="105"/>
        <v>1.0007261763634721</v>
      </c>
      <c r="DF107" s="15">
        <f t="shared" si="106"/>
        <v>0.30337646889746717</v>
      </c>
      <c r="DH107" s="10">
        <v>42480</v>
      </c>
      <c r="DI107">
        <v>374000</v>
      </c>
      <c r="DJ107">
        <v>40.407569000000002</v>
      </c>
      <c r="DK107">
        <f t="shared" si="119"/>
        <v>-1.6936878100964892E-2</v>
      </c>
      <c r="DL107">
        <f t="shared" si="120"/>
        <v>0.98306312189903511</v>
      </c>
      <c r="DN107">
        <f t="shared" si="121"/>
        <v>-0.5886296038337665</v>
      </c>
      <c r="DP107" s="10">
        <v>42480</v>
      </c>
      <c r="DQ107">
        <v>681700</v>
      </c>
      <c r="DR107">
        <v>18.647846000000001</v>
      </c>
      <c r="DS107">
        <f t="shared" si="110"/>
        <v>7.4665949779040286E-3</v>
      </c>
      <c r="DT107">
        <f t="shared" si="111"/>
        <v>1.007466594977904</v>
      </c>
      <c r="DX107" s="10">
        <v>42480</v>
      </c>
      <c r="DY107">
        <v>3709700</v>
      </c>
      <c r="DZ107">
        <v>12</v>
      </c>
      <c r="EA107">
        <f t="shared" si="113"/>
        <v>-4.9751243781095411E-3</v>
      </c>
      <c r="EB107">
        <f t="shared" si="114"/>
        <v>0.99502487562189046</v>
      </c>
      <c r="EF107" s="10">
        <v>42479</v>
      </c>
      <c r="EG107">
        <v>620700</v>
      </c>
      <c r="EH107">
        <v>100.340924</v>
      </c>
      <c r="EI107">
        <f t="shared" si="116"/>
        <v>0</v>
      </c>
      <c r="EJ107">
        <f t="shared" si="117"/>
        <v>1</v>
      </c>
    </row>
    <row r="108" spans="1:140">
      <c r="A108" s="10">
        <v>42479</v>
      </c>
      <c r="B108" s="11">
        <v>0.03</v>
      </c>
      <c r="C108">
        <f t="shared" si="65"/>
        <v>2.9999999999999997E-4</v>
      </c>
      <c r="D108" s="12">
        <f t="shared" si="66"/>
        <v>6.2502539195374851E-6</v>
      </c>
      <c r="E108" s="13">
        <f t="shared" si="67"/>
        <v>1.0000062502539195</v>
      </c>
      <c r="H108" s="10">
        <v>42479</v>
      </c>
      <c r="I108">
        <v>142900</v>
      </c>
      <c r="J108">
        <v>79.815798000000001</v>
      </c>
      <c r="K108" s="15">
        <f t="shared" si="68"/>
        <v>-1.0311762627481569E-2</v>
      </c>
      <c r="L108">
        <f t="shared" si="71"/>
        <v>0.98968823737251843</v>
      </c>
      <c r="N108" s="15">
        <f t="shared" si="72"/>
        <v>-0.97725326079815245</v>
      </c>
      <c r="P108" s="10">
        <v>42479</v>
      </c>
      <c r="Q108">
        <v>406100</v>
      </c>
      <c r="R108">
        <v>49.606703000000003</v>
      </c>
      <c r="S108">
        <f t="shared" si="73"/>
        <v>2.6145908409789254E-3</v>
      </c>
      <c r="T108">
        <f t="shared" si="74"/>
        <v>1.0026145908409789</v>
      </c>
      <c r="V108" s="15">
        <f t="shared" si="75"/>
        <v>1.5936865492505197</v>
      </c>
      <c r="X108" s="10">
        <v>42479</v>
      </c>
      <c r="Y108">
        <v>259800</v>
      </c>
      <c r="Z108">
        <v>41.403396000000001</v>
      </c>
      <c r="AA108">
        <f t="shared" si="76"/>
        <v>4.1131795924478354E-3</v>
      </c>
      <c r="AB108">
        <f t="shared" si="69"/>
        <v>1.0041131795924478</v>
      </c>
      <c r="AC108" s="18"/>
      <c r="AD108" s="15">
        <f t="shared" si="77"/>
        <v>3.4737698127885706</v>
      </c>
      <c r="AF108" s="10">
        <v>42479</v>
      </c>
      <c r="AG108">
        <v>297700</v>
      </c>
      <c r="AH108">
        <v>53.256538999999997</v>
      </c>
      <c r="AI108">
        <f t="shared" si="78"/>
        <v>2.8169199201286688E-3</v>
      </c>
      <c r="AJ108">
        <f t="shared" si="79"/>
        <v>1.0028169199201287</v>
      </c>
      <c r="AK108" s="18"/>
      <c r="AL108" s="15">
        <f t="shared" si="80"/>
        <v>1.7919222588109958</v>
      </c>
      <c r="AN108" s="10">
        <v>42479</v>
      </c>
      <c r="AO108">
        <v>5620200</v>
      </c>
      <c r="AP108">
        <v>36.828332000000003</v>
      </c>
      <c r="AQ108">
        <f t="shared" si="81"/>
        <v>1.7358277410394196E-2</v>
      </c>
      <c r="AR108">
        <f t="shared" si="70"/>
        <v>1.0173582774103942</v>
      </c>
      <c r="AS108" s="18"/>
      <c r="AT108" s="15">
        <f t="shared" si="82"/>
        <v>533.54204496943657</v>
      </c>
      <c r="AV108" s="10">
        <v>42479</v>
      </c>
      <c r="AW108">
        <v>14039400</v>
      </c>
      <c r="AX108">
        <v>35.109875000000002</v>
      </c>
      <c r="AY108">
        <f t="shared" si="83"/>
        <v>1.5327890913546582E-2</v>
      </c>
      <c r="AZ108">
        <f t="shared" si="84"/>
        <v>1.0153278909135466</v>
      </c>
      <c r="BB108" s="15">
        <f t="shared" si="85"/>
        <v>256.8133902790313</v>
      </c>
      <c r="BD108" s="10">
        <v>42479</v>
      </c>
      <c r="BE108">
        <v>783000</v>
      </c>
      <c r="BF108">
        <v>69.411770000000004</v>
      </c>
      <c r="BG108">
        <f t="shared" si="86"/>
        <v>5.5666495208477329E-3</v>
      </c>
      <c r="BH108">
        <f t="shared" si="87"/>
        <v>1.0055666495208477</v>
      </c>
      <c r="BJ108" s="15">
        <f t="shared" si="88"/>
        <v>6.5851526694477194</v>
      </c>
      <c r="BL108" s="10">
        <v>42479</v>
      </c>
      <c r="BM108">
        <v>910600</v>
      </c>
      <c r="BN108">
        <v>111.41902399999999</v>
      </c>
      <c r="BO108">
        <f t="shared" si="89"/>
        <v>-7.1226108634347973E-4</v>
      </c>
      <c r="BP108">
        <f t="shared" si="90"/>
        <v>0.99928773891365652</v>
      </c>
      <c r="BR108" s="15">
        <f t="shared" si="91"/>
        <v>-0.22900078659447476</v>
      </c>
      <c r="BT108" s="10">
        <v>42479</v>
      </c>
      <c r="BU108">
        <v>121900</v>
      </c>
      <c r="BV108">
        <v>48.98</v>
      </c>
      <c r="BW108">
        <f t="shared" si="92"/>
        <v>4.0851716520640124E-4</v>
      </c>
      <c r="BX108">
        <f t="shared" si="93"/>
        <v>1.0004085171652064</v>
      </c>
      <c r="BZ108" s="15">
        <f t="shared" si="94"/>
        <v>0.16076389301817406</v>
      </c>
      <c r="CB108" s="10">
        <v>42479</v>
      </c>
      <c r="CC108">
        <v>2069100</v>
      </c>
      <c r="CD108">
        <v>109.53553700000001</v>
      </c>
      <c r="CE108">
        <f t="shared" si="95"/>
        <v>3.8595546010589121E-3</v>
      </c>
      <c r="CF108">
        <f t="shared" si="96"/>
        <v>1.0038595546010589</v>
      </c>
      <c r="CH108" s="15">
        <f t="shared" si="97"/>
        <v>3.0797097844100323</v>
      </c>
      <c r="CJ108" s="10">
        <v>42479</v>
      </c>
      <c r="CK108">
        <v>406600</v>
      </c>
      <c r="CL108">
        <v>86.330630999999997</v>
      </c>
      <c r="CM108">
        <f t="shared" si="98"/>
        <v>4.5741649550179453E-4</v>
      </c>
      <c r="CN108">
        <f t="shared" si="99"/>
        <v>1.0004574164955018</v>
      </c>
      <c r="CP108" s="15">
        <f t="shared" si="100"/>
        <v>0.18165836753721587</v>
      </c>
      <c r="CR108" s="10">
        <v>42479</v>
      </c>
      <c r="CS108">
        <v>28300</v>
      </c>
      <c r="CT108">
        <v>60.770375999999999</v>
      </c>
      <c r="CU108">
        <f t="shared" si="101"/>
        <v>-3.2771676822507256E-4</v>
      </c>
      <c r="CV108">
        <f t="shared" si="102"/>
        <v>0.99967228323177493</v>
      </c>
      <c r="CX108" s="15">
        <f t="shared" si="103"/>
        <v>-0.11275686499580073</v>
      </c>
      <c r="CZ108" s="10">
        <v>42479</v>
      </c>
      <c r="DA108">
        <v>127500</v>
      </c>
      <c r="DB108">
        <v>54.218234000000002</v>
      </c>
      <c r="DC108">
        <f t="shared" si="104"/>
        <v>6.9469905001244836E-3</v>
      </c>
      <c r="DD108">
        <f t="shared" si="105"/>
        <v>1.0069469905001245</v>
      </c>
      <c r="DF108" s="15">
        <f t="shared" si="106"/>
        <v>11.514457029799516</v>
      </c>
      <c r="DH108" s="10">
        <v>42479</v>
      </c>
      <c r="DI108">
        <v>275600</v>
      </c>
      <c r="DJ108">
        <v>41.103738</v>
      </c>
      <c r="DK108">
        <f t="shared" si="119"/>
        <v>4.8415621837949452E-4</v>
      </c>
      <c r="DL108">
        <f t="shared" si="120"/>
        <v>1.0004841562183795</v>
      </c>
      <c r="DN108">
        <f t="shared" si="121"/>
        <v>2.5489470428786909E-2</v>
      </c>
      <c r="DP108" s="10">
        <v>42479</v>
      </c>
      <c r="DQ108">
        <v>351000</v>
      </c>
      <c r="DR108">
        <v>18.509641999999999</v>
      </c>
      <c r="DS108">
        <f t="shared" si="110"/>
        <v>2.1798344665706404E-2</v>
      </c>
      <c r="DT108">
        <f t="shared" si="111"/>
        <v>1.0217983446657064</v>
      </c>
      <c r="DX108" s="10">
        <v>42479</v>
      </c>
      <c r="DY108">
        <v>3926100</v>
      </c>
      <c r="DZ108">
        <v>12.06</v>
      </c>
      <c r="EA108">
        <f t="shared" si="113"/>
        <v>1.6006739679865323E-2</v>
      </c>
      <c r="EB108">
        <f t="shared" si="114"/>
        <v>1.0160067396798653</v>
      </c>
      <c r="EF108" s="10">
        <v>42478</v>
      </c>
      <c r="EG108">
        <v>236300</v>
      </c>
      <c r="EH108">
        <v>100.340924</v>
      </c>
      <c r="EI108">
        <f t="shared" si="116"/>
        <v>1.9824356678288524E-4</v>
      </c>
      <c r="EJ108">
        <f t="shared" si="117"/>
        <v>1.0001982435667829</v>
      </c>
    </row>
    <row r="109" spans="1:140">
      <c r="A109" s="10">
        <v>42478</v>
      </c>
      <c r="B109" s="11">
        <v>0.04</v>
      </c>
      <c r="C109">
        <f t="shared" si="65"/>
        <v>4.0000000000000002E-4</v>
      </c>
      <c r="D109" s="12">
        <f t="shared" si="66"/>
        <v>8.333784753622453E-6</v>
      </c>
      <c r="E109" s="13">
        <f t="shared" si="67"/>
        <v>1.0000083337847536</v>
      </c>
      <c r="H109" s="10">
        <v>42478</v>
      </c>
      <c r="I109">
        <v>64000</v>
      </c>
      <c r="J109">
        <v>80.647414999999995</v>
      </c>
      <c r="K109" s="15">
        <f t="shared" si="68"/>
        <v>5.1826084598132205E-3</v>
      </c>
      <c r="L109">
        <f t="shared" si="71"/>
        <v>1.0051826084598132</v>
      </c>
      <c r="N109" s="15">
        <f t="shared" si="72"/>
        <v>5.5980035605632628</v>
      </c>
      <c r="P109" s="10">
        <v>42478</v>
      </c>
      <c r="Q109">
        <v>599100</v>
      </c>
      <c r="R109">
        <v>49.477339999999998</v>
      </c>
      <c r="S109">
        <f t="shared" si="73"/>
        <v>6.8853660025640639E-3</v>
      </c>
      <c r="T109">
        <f t="shared" si="74"/>
        <v>1.0068853660025641</v>
      </c>
      <c r="V109" s="15">
        <f t="shared" si="75"/>
        <v>11.238002795151857</v>
      </c>
      <c r="X109" s="10">
        <v>42478</v>
      </c>
      <c r="Y109">
        <v>142200</v>
      </c>
      <c r="Z109">
        <v>41.233794000000003</v>
      </c>
      <c r="AA109">
        <f t="shared" si="76"/>
        <v>4.86264416277149E-3</v>
      </c>
      <c r="AB109">
        <f t="shared" si="69"/>
        <v>1.0048626441627715</v>
      </c>
      <c r="AC109" s="18"/>
      <c r="AD109" s="15">
        <f t="shared" si="77"/>
        <v>4.8741642166396622</v>
      </c>
      <c r="AF109" s="10">
        <v>42478</v>
      </c>
      <c r="AG109">
        <v>319800</v>
      </c>
      <c r="AH109">
        <v>53.106940999999999</v>
      </c>
      <c r="AI109">
        <f t="shared" si="78"/>
        <v>6.2358765257946036E-3</v>
      </c>
      <c r="AJ109">
        <f t="shared" si="79"/>
        <v>1.0062358765257946</v>
      </c>
      <c r="AK109" s="18"/>
      <c r="AL109" s="15">
        <f t="shared" si="80"/>
        <v>8.6699928880577843</v>
      </c>
      <c r="AN109" s="10">
        <v>42478</v>
      </c>
      <c r="AO109">
        <v>4375000</v>
      </c>
      <c r="AP109">
        <v>36.199962999999997</v>
      </c>
      <c r="AQ109">
        <f t="shared" si="81"/>
        <v>9.0311445864501572E-3</v>
      </c>
      <c r="AR109">
        <f t="shared" si="70"/>
        <v>1.0090311445864502</v>
      </c>
      <c r="AS109" s="18"/>
      <c r="AT109" s="15">
        <f t="shared" si="82"/>
        <v>25.61757743494811</v>
      </c>
      <c r="AV109" s="10">
        <v>42478</v>
      </c>
      <c r="AW109">
        <v>14337200</v>
      </c>
      <c r="AX109">
        <v>34.579839</v>
      </c>
      <c r="AY109">
        <f t="shared" si="83"/>
        <v>3.4177880570382957E-3</v>
      </c>
      <c r="AZ109">
        <f t="shared" si="84"/>
        <v>1.0034177880570383</v>
      </c>
      <c r="BB109" s="15">
        <f t="shared" si="85"/>
        <v>2.4742049209521988</v>
      </c>
      <c r="BD109" s="10">
        <v>42478</v>
      </c>
      <c r="BE109">
        <v>821800</v>
      </c>
      <c r="BF109">
        <v>69.027518000000001</v>
      </c>
      <c r="BG109">
        <f t="shared" si="86"/>
        <v>7.04322440953975E-3</v>
      </c>
      <c r="BH109">
        <f t="shared" si="87"/>
        <v>1.0070432244095398</v>
      </c>
      <c r="BJ109" s="15">
        <f t="shared" si="88"/>
        <v>11.958681068835869</v>
      </c>
      <c r="BL109" s="10">
        <v>42478</v>
      </c>
      <c r="BM109">
        <v>1008900</v>
      </c>
      <c r="BN109">
        <v>111.49844</v>
      </c>
      <c r="BO109">
        <f t="shared" si="89"/>
        <v>4.4535246075216861E-4</v>
      </c>
      <c r="BP109">
        <f t="shared" si="90"/>
        <v>1.0004453524607522</v>
      </c>
      <c r="BR109" s="15">
        <f t="shared" si="91"/>
        <v>0.17646886186769728</v>
      </c>
      <c r="BT109" s="10">
        <v>42478</v>
      </c>
      <c r="BU109">
        <v>195500</v>
      </c>
      <c r="BV109">
        <v>48.959999000000003</v>
      </c>
      <c r="BW109">
        <f t="shared" si="92"/>
        <v>-4.083503470803107E-4</v>
      </c>
      <c r="BX109">
        <f t="shared" si="93"/>
        <v>0.99959164965291969</v>
      </c>
      <c r="BZ109" s="15">
        <f t="shared" si="94"/>
        <v>-0.13849835783588449</v>
      </c>
      <c r="CB109" s="10">
        <v>42478</v>
      </c>
      <c r="CC109">
        <v>891300</v>
      </c>
      <c r="CD109">
        <v>109.11440399999999</v>
      </c>
      <c r="CE109">
        <f t="shared" si="95"/>
        <v>5.3889008119578641E-4</v>
      </c>
      <c r="CF109">
        <f t="shared" si="96"/>
        <v>1.0005388900811958</v>
      </c>
      <c r="CH109" s="15">
        <f t="shared" si="97"/>
        <v>0.21730804488931033</v>
      </c>
      <c r="CJ109" s="10">
        <v>42478</v>
      </c>
      <c r="CK109">
        <v>506800</v>
      </c>
      <c r="CL109">
        <v>86.291160000000005</v>
      </c>
      <c r="CM109">
        <f t="shared" si="98"/>
        <v>-1.1436711705514746E-4</v>
      </c>
      <c r="CN109">
        <f t="shared" si="99"/>
        <v>0.99988563288294485</v>
      </c>
      <c r="CP109" s="15">
        <f t="shared" si="100"/>
        <v>-4.088700480638896E-2</v>
      </c>
      <c r="CR109" s="10">
        <v>42478</v>
      </c>
      <c r="CS109">
        <v>33700</v>
      </c>
      <c r="CT109">
        <v>60.790298</v>
      </c>
      <c r="CU109">
        <f t="shared" si="101"/>
        <v>-6.5500422471476138E-4</v>
      </c>
      <c r="CV109">
        <f t="shared" si="102"/>
        <v>0.99934499577528524</v>
      </c>
      <c r="CX109" s="15">
        <f t="shared" si="103"/>
        <v>-0.21270705851349325</v>
      </c>
      <c r="CZ109" s="10">
        <v>42478</v>
      </c>
      <c r="DA109">
        <v>177900</v>
      </c>
      <c r="DB109">
        <v>53.844178999999997</v>
      </c>
      <c r="DC109">
        <f t="shared" si="104"/>
        <v>8.666817742638333E-3</v>
      </c>
      <c r="DD109">
        <f t="shared" si="105"/>
        <v>1.0086668177426383</v>
      </c>
      <c r="DF109" s="15">
        <f t="shared" si="106"/>
        <v>22.330439254018895</v>
      </c>
      <c r="DH109" s="10">
        <v>42478</v>
      </c>
      <c r="DI109">
        <v>249200</v>
      </c>
      <c r="DJ109">
        <v>41.083846999999999</v>
      </c>
      <c r="DK109">
        <f t="shared" si="119"/>
        <v>4.132272409361315E-3</v>
      </c>
      <c r="DL109">
        <f t="shared" si="120"/>
        <v>1.0041322724093613</v>
      </c>
      <c r="DN109">
        <f t="shared" si="121"/>
        <v>0.23916208960368079</v>
      </c>
      <c r="DP109" s="10">
        <v>42478</v>
      </c>
      <c r="DQ109">
        <v>676400</v>
      </c>
      <c r="DR109">
        <v>18.11477</v>
      </c>
      <c r="DS109">
        <f t="shared" si="110"/>
        <v>1.5495372387974271E-2</v>
      </c>
      <c r="DT109">
        <f t="shared" si="111"/>
        <v>1.0154953723879743</v>
      </c>
      <c r="DX109" s="10">
        <v>42478</v>
      </c>
      <c r="DY109">
        <v>5263400</v>
      </c>
      <c r="DZ109">
        <v>11.87</v>
      </c>
      <c r="EA109">
        <f t="shared" si="113"/>
        <v>-3.3585222502099388E-3</v>
      </c>
      <c r="EB109">
        <f t="shared" si="114"/>
        <v>0.99664147774979006</v>
      </c>
      <c r="EF109" s="10">
        <v>42475</v>
      </c>
      <c r="EG109">
        <v>172900</v>
      </c>
      <c r="EH109">
        <v>100.32103600000001</v>
      </c>
      <c r="EI109">
        <f t="shared" si="116"/>
        <v>9.9171489397198442E-5</v>
      </c>
      <c r="EJ109">
        <f t="shared" si="117"/>
        <v>1.0000991714893972</v>
      </c>
    </row>
    <row r="110" spans="1:140">
      <c r="A110" s="10">
        <v>42475</v>
      </c>
      <c r="B110" s="11">
        <v>0.04</v>
      </c>
      <c r="C110">
        <f t="shared" si="65"/>
        <v>4.0000000000000002E-4</v>
      </c>
      <c r="D110" s="12">
        <f t="shared" si="66"/>
        <v>8.333784753622453E-6</v>
      </c>
      <c r="E110" s="13">
        <f t="shared" si="67"/>
        <v>1.0000083337847536</v>
      </c>
      <c r="H110" s="10">
        <v>42475</v>
      </c>
      <c r="I110">
        <v>78300</v>
      </c>
      <c r="J110">
        <v>80.231605999999999</v>
      </c>
      <c r="K110" s="15">
        <f t="shared" si="68"/>
        <v>6.4580749733911258E-3</v>
      </c>
      <c r="L110">
        <f t="shared" si="71"/>
        <v>1.0064580749733911</v>
      </c>
      <c r="N110" s="15">
        <f t="shared" si="72"/>
        <v>9.4815702329287355</v>
      </c>
      <c r="P110" s="10">
        <v>42475</v>
      </c>
      <c r="Q110">
        <v>346200</v>
      </c>
      <c r="R110">
        <v>49.139000000000003</v>
      </c>
      <c r="S110">
        <f t="shared" si="73"/>
        <v>-1.2135279010601074E-3</v>
      </c>
      <c r="T110">
        <f t="shared" si="74"/>
        <v>0.99878647209893989</v>
      </c>
      <c r="V110" s="15">
        <f t="shared" si="75"/>
        <v>-0.35802547716334121</v>
      </c>
      <c r="X110" s="10">
        <v>42475</v>
      </c>
      <c r="Y110">
        <v>143900</v>
      </c>
      <c r="Z110">
        <v>41.034258999999999</v>
      </c>
      <c r="AA110">
        <f t="shared" si="76"/>
        <v>3.1707711805237793E-3</v>
      </c>
      <c r="AB110">
        <f t="shared" si="69"/>
        <v>1.0031707711805238</v>
      </c>
      <c r="AC110" s="18"/>
      <c r="AD110" s="15">
        <f t="shared" si="77"/>
        <v>2.1756125204368062</v>
      </c>
      <c r="AF110" s="10">
        <v>42475</v>
      </c>
      <c r="AG110">
        <v>364000</v>
      </c>
      <c r="AH110">
        <v>52.777825</v>
      </c>
      <c r="AI110">
        <f t="shared" si="78"/>
        <v>2.4625354074463424E-3</v>
      </c>
      <c r="AJ110">
        <f t="shared" si="79"/>
        <v>1.0024625354074463</v>
      </c>
      <c r="AK110" s="18"/>
      <c r="AL110" s="15">
        <f t="shared" si="80"/>
        <v>1.4540029355125976</v>
      </c>
      <c r="AN110" s="10">
        <v>42475</v>
      </c>
      <c r="AO110">
        <v>5351600</v>
      </c>
      <c r="AP110">
        <v>35.875962000000001</v>
      </c>
      <c r="AQ110">
        <f t="shared" si="81"/>
        <v>-2.7292379771427511E-3</v>
      </c>
      <c r="AR110">
        <f t="shared" si="70"/>
        <v>0.99727076202285725</v>
      </c>
      <c r="AS110" s="18"/>
      <c r="AT110" s="15">
        <f t="shared" si="82"/>
        <v>-0.6312121509772517</v>
      </c>
      <c r="AV110" s="10">
        <v>42475</v>
      </c>
      <c r="AW110">
        <v>14448200</v>
      </c>
      <c r="AX110">
        <v>34.462054999999999</v>
      </c>
      <c r="AY110">
        <f t="shared" si="83"/>
        <v>-5.9456252374836538E-3</v>
      </c>
      <c r="AZ110">
        <f t="shared" si="84"/>
        <v>0.99405437476251635</v>
      </c>
      <c r="BB110" s="15">
        <f t="shared" si="85"/>
        <v>-0.88657691728016941</v>
      </c>
      <c r="BD110" s="10">
        <v>42475</v>
      </c>
      <c r="BE110">
        <v>839000</v>
      </c>
      <c r="BF110">
        <v>68.544741999999999</v>
      </c>
      <c r="BG110">
        <f t="shared" si="86"/>
        <v>-5.746371177026699E-4</v>
      </c>
      <c r="BH110">
        <f t="shared" si="87"/>
        <v>0.99942536288229733</v>
      </c>
      <c r="BJ110" s="15">
        <f t="shared" si="88"/>
        <v>-0.18925591860705937</v>
      </c>
      <c r="BL110" s="10">
        <v>42475</v>
      </c>
      <c r="BM110">
        <v>366200</v>
      </c>
      <c r="BN110">
        <v>111.448806</v>
      </c>
      <c r="BO110">
        <f t="shared" si="89"/>
        <v>9.8083700677920049E-4</v>
      </c>
      <c r="BP110">
        <f t="shared" si="90"/>
        <v>1.0009808370067792</v>
      </c>
      <c r="BR110" s="15">
        <f t="shared" si="91"/>
        <v>0.43022253303289038</v>
      </c>
      <c r="BT110" s="10">
        <v>42475</v>
      </c>
      <c r="BU110">
        <v>198400</v>
      </c>
      <c r="BV110">
        <v>48.98</v>
      </c>
      <c r="BW110">
        <f t="shared" si="92"/>
        <v>1.021867974657642E-3</v>
      </c>
      <c r="BX110">
        <f t="shared" si="93"/>
        <v>1.0010218679746576</v>
      </c>
      <c r="BZ110" s="15">
        <f t="shared" si="94"/>
        <v>0.45178142509643848</v>
      </c>
      <c r="CB110" s="10">
        <v>42475</v>
      </c>
      <c r="CC110">
        <v>734900</v>
      </c>
      <c r="CD110">
        <v>109.055635</v>
      </c>
      <c r="CE110">
        <f t="shared" si="95"/>
        <v>5.3910720412031488E-4</v>
      </c>
      <c r="CF110">
        <f t="shared" si="96"/>
        <v>1.0005391072041203</v>
      </c>
      <c r="CH110" s="15">
        <f t="shared" si="97"/>
        <v>0.21740446823916137</v>
      </c>
      <c r="CJ110" s="10">
        <v>42475</v>
      </c>
      <c r="CK110">
        <v>652200</v>
      </c>
      <c r="CL110">
        <v>86.301029999999997</v>
      </c>
      <c r="CM110">
        <f t="shared" si="98"/>
        <v>3.441892513005973E-3</v>
      </c>
      <c r="CN110">
        <f t="shared" si="99"/>
        <v>1.003441892513006</v>
      </c>
      <c r="CP110" s="15">
        <f t="shared" si="100"/>
        <v>2.5048008726966233</v>
      </c>
      <c r="CR110" s="10">
        <v>42475</v>
      </c>
      <c r="CS110">
        <v>27800</v>
      </c>
      <c r="CT110">
        <v>60.830142000000002</v>
      </c>
      <c r="CU110">
        <f t="shared" si="101"/>
        <v>9.8347260513920176E-4</v>
      </c>
      <c r="CV110">
        <f t="shared" si="102"/>
        <v>1.0009834726051392</v>
      </c>
      <c r="CX110" s="15">
        <f t="shared" si="103"/>
        <v>0.43159770838595679</v>
      </c>
      <c r="CZ110" s="10">
        <v>42475</v>
      </c>
      <c r="DA110">
        <v>304600</v>
      </c>
      <c r="DB110">
        <v>53.381531000000003</v>
      </c>
      <c r="DC110">
        <f t="shared" si="104"/>
        <v>-3.8574318650933526E-3</v>
      </c>
      <c r="DD110">
        <f t="shared" si="105"/>
        <v>0.99614256813490665</v>
      </c>
      <c r="DF110" s="15">
        <f t="shared" si="106"/>
        <v>-0.75602394515241578</v>
      </c>
      <c r="DH110" s="10">
        <v>42475</v>
      </c>
      <c r="DI110">
        <v>214000</v>
      </c>
      <c r="DJ110">
        <v>40.914776000000003</v>
      </c>
      <c r="DK110">
        <f t="shared" si="119"/>
        <v>8.0862188352683884E-3</v>
      </c>
      <c r="DL110">
        <f t="shared" si="120"/>
        <v>1.0080862188352684</v>
      </c>
      <c r="DN110">
        <f t="shared" si="121"/>
        <v>0.5201247876177757</v>
      </c>
      <c r="DP110" s="10">
        <v>42475</v>
      </c>
      <c r="DQ110">
        <v>90800</v>
      </c>
      <c r="DR110">
        <v>17.838357999999999</v>
      </c>
      <c r="DS110">
        <f t="shared" si="110"/>
        <v>-1.3107623991703288E-2</v>
      </c>
      <c r="DT110">
        <f t="shared" si="111"/>
        <v>0.98689237600829671</v>
      </c>
      <c r="DX110" s="10">
        <v>42475</v>
      </c>
      <c r="DY110">
        <v>2485500</v>
      </c>
      <c r="DZ110">
        <v>11.91</v>
      </c>
      <c r="EA110">
        <f t="shared" si="113"/>
        <v>6.762468300929747E-3</v>
      </c>
      <c r="EB110">
        <f t="shared" si="114"/>
        <v>1.0067624683009297</v>
      </c>
      <c r="EF110" s="10">
        <v>42474</v>
      </c>
      <c r="EG110">
        <v>360600</v>
      </c>
      <c r="EH110">
        <v>100.311088</v>
      </c>
      <c r="EI110">
        <f t="shared" si="116"/>
        <v>0</v>
      </c>
      <c r="EJ110">
        <f t="shared" si="117"/>
        <v>1</v>
      </c>
    </row>
    <row r="111" spans="1:140">
      <c r="A111" s="10">
        <v>42474</v>
      </c>
      <c r="B111" s="11">
        <v>0.04</v>
      </c>
      <c r="C111">
        <f t="shared" si="65"/>
        <v>4.0000000000000002E-4</v>
      </c>
      <c r="D111" s="12">
        <f t="shared" si="66"/>
        <v>8.333784753622453E-6</v>
      </c>
      <c r="E111" s="13">
        <f t="shared" si="67"/>
        <v>1.0000083337847536</v>
      </c>
      <c r="H111" s="10">
        <v>42474</v>
      </c>
      <c r="I111">
        <v>31100</v>
      </c>
      <c r="J111">
        <v>79.716789000000006</v>
      </c>
      <c r="K111" s="15">
        <f t="shared" si="68"/>
        <v>-4.5741485460208953E-3</v>
      </c>
      <c r="L111">
        <f t="shared" si="71"/>
        <v>0.9954258514539791</v>
      </c>
      <c r="N111" s="15">
        <f t="shared" si="72"/>
        <v>-0.81239082207565527</v>
      </c>
      <c r="P111" s="10">
        <v>42474</v>
      </c>
      <c r="Q111">
        <v>441200</v>
      </c>
      <c r="R111">
        <v>49.198703999999999</v>
      </c>
      <c r="S111">
        <f t="shared" si="73"/>
        <v>4.046865558051671E-4</v>
      </c>
      <c r="T111">
        <f t="shared" si="74"/>
        <v>1.0004046865558052</v>
      </c>
      <c r="V111" s="15">
        <f t="shared" si="75"/>
        <v>0.15914273769960463</v>
      </c>
      <c r="X111" s="10">
        <v>42474</v>
      </c>
      <c r="Y111">
        <v>123200</v>
      </c>
      <c r="Z111">
        <v>40.904559999999996</v>
      </c>
      <c r="AA111">
        <f t="shared" si="76"/>
        <v>-2.4330603556318442E-3</v>
      </c>
      <c r="AB111">
        <f t="shared" si="69"/>
        <v>0.99756693964436816</v>
      </c>
      <c r="AC111" s="18"/>
      <c r="AD111" s="15">
        <f t="shared" si="77"/>
        <v>-0.58899469036082008</v>
      </c>
      <c r="AF111" s="10">
        <v>42474</v>
      </c>
      <c r="AG111">
        <v>200400</v>
      </c>
      <c r="AH111">
        <v>52.648176999999997</v>
      </c>
      <c r="AI111">
        <f t="shared" si="78"/>
        <v>-1.3242538519442348E-3</v>
      </c>
      <c r="AJ111">
        <f t="shared" si="79"/>
        <v>0.99867574614805577</v>
      </c>
      <c r="AK111" s="18"/>
      <c r="AL111" s="15">
        <f t="shared" si="80"/>
        <v>-0.38348521813458336</v>
      </c>
      <c r="AN111" s="10">
        <v>42474</v>
      </c>
      <c r="AO111">
        <v>5240600</v>
      </c>
      <c r="AP111">
        <v>35.974144000000003</v>
      </c>
      <c r="AQ111">
        <f t="shared" si="81"/>
        <v>1.0929217219932674E-3</v>
      </c>
      <c r="AR111">
        <f t="shared" si="70"/>
        <v>1.0010929217219933</v>
      </c>
      <c r="AS111" s="18"/>
      <c r="AT111" s="15">
        <f t="shared" si="82"/>
        <v>0.48988449231291664</v>
      </c>
      <c r="AV111" s="10">
        <v>42474</v>
      </c>
      <c r="AW111">
        <v>12682300</v>
      </c>
      <c r="AX111">
        <v>34.668179000000002</v>
      </c>
      <c r="AY111">
        <f t="shared" si="83"/>
        <v>-5.0704182829619526E-3</v>
      </c>
      <c r="AZ111">
        <f t="shared" si="84"/>
        <v>0.99492958171703805</v>
      </c>
      <c r="BB111" s="15">
        <f t="shared" si="85"/>
        <v>-0.84361126998066804</v>
      </c>
      <c r="BD111" s="10">
        <v>42474</v>
      </c>
      <c r="BE111">
        <v>717300</v>
      </c>
      <c r="BF111">
        <v>68.584153000000001</v>
      </c>
      <c r="BG111">
        <f t="shared" si="86"/>
        <v>-7.178135770855576E-4</v>
      </c>
      <c r="BH111">
        <f t="shared" si="87"/>
        <v>0.99928218642291444</v>
      </c>
      <c r="BJ111" s="15">
        <f t="shared" si="88"/>
        <v>-0.23056287268930298</v>
      </c>
      <c r="BL111" s="10">
        <v>42474</v>
      </c>
      <c r="BM111">
        <v>324200</v>
      </c>
      <c r="BN111">
        <v>111.3396</v>
      </c>
      <c r="BO111">
        <f t="shared" si="89"/>
        <v>-1.7826955542132872E-4</v>
      </c>
      <c r="BP111">
        <f t="shared" si="90"/>
        <v>0.99982173044457867</v>
      </c>
      <c r="BR111" s="15">
        <f t="shared" si="91"/>
        <v>-6.3002053462047902E-2</v>
      </c>
      <c r="BT111" s="10">
        <v>42474</v>
      </c>
      <c r="BU111">
        <v>160400</v>
      </c>
      <c r="BV111">
        <v>48.93</v>
      </c>
      <c r="BW111">
        <f t="shared" si="92"/>
        <v>-2.0395472575880369E-3</v>
      </c>
      <c r="BX111">
        <f t="shared" si="93"/>
        <v>0.99796045274241196</v>
      </c>
      <c r="BZ111" s="15">
        <f t="shared" si="94"/>
        <v>-0.52535823467594067</v>
      </c>
      <c r="CB111" s="10">
        <v>42474</v>
      </c>
      <c r="CC111">
        <v>752000</v>
      </c>
      <c r="CD111">
        <v>108.99687400000001</v>
      </c>
      <c r="CE111">
        <f t="shared" si="95"/>
        <v>1.2595563434969481E-3</v>
      </c>
      <c r="CF111">
        <f t="shared" si="96"/>
        <v>1.0012595563434969</v>
      </c>
      <c r="CH111" s="15">
        <f t="shared" si="97"/>
        <v>0.58320104485619728</v>
      </c>
      <c r="CJ111" s="10">
        <v>42474</v>
      </c>
      <c r="CK111">
        <v>532200</v>
      </c>
      <c r="CL111">
        <v>86.005009999999999</v>
      </c>
      <c r="CM111">
        <f t="shared" si="98"/>
        <v>0</v>
      </c>
      <c r="CN111">
        <f t="shared" si="99"/>
        <v>1</v>
      </c>
      <c r="CP111" s="15">
        <f t="shared" si="100"/>
        <v>0</v>
      </c>
      <c r="CR111" s="10">
        <v>42474</v>
      </c>
      <c r="CS111">
        <v>32600</v>
      </c>
      <c r="CT111">
        <v>60.770375999999999</v>
      </c>
      <c r="CU111">
        <f t="shared" si="101"/>
        <v>-3.2771676822507256E-4</v>
      </c>
      <c r="CV111">
        <f t="shared" si="102"/>
        <v>0.99967228323177493</v>
      </c>
      <c r="CX111" s="15">
        <f t="shared" si="103"/>
        <v>-0.11275686499580073</v>
      </c>
      <c r="CZ111" s="10">
        <v>42474</v>
      </c>
      <c r="DA111">
        <v>346400</v>
      </c>
      <c r="DB111">
        <v>53.588244000000003</v>
      </c>
      <c r="DC111">
        <f t="shared" si="104"/>
        <v>-3.8427018500356569E-3</v>
      </c>
      <c r="DD111">
        <f t="shared" si="105"/>
        <v>0.99615729814996434</v>
      </c>
      <c r="DF111" s="15">
        <f t="shared" si="106"/>
        <v>-0.7547035890671705</v>
      </c>
      <c r="DH111" s="10">
        <v>42474</v>
      </c>
      <c r="DI111">
        <v>293100</v>
      </c>
      <c r="DJ111">
        <v>40.586584000000002</v>
      </c>
      <c r="DK111">
        <f t="shared" si="119"/>
        <v>-6.8142826204787843E-3</v>
      </c>
      <c r="DL111">
        <f t="shared" si="120"/>
        <v>0.99318571737952122</v>
      </c>
      <c r="DN111">
        <f t="shared" si="121"/>
        <v>-0.29921595373799503</v>
      </c>
      <c r="DP111" s="10">
        <v>42474</v>
      </c>
      <c r="DQ111">
        <v>98900</v>
      </c>
      <c r="DR111">
        <v>18.075282000000001</v>
      </c>
      <c r="DS111">
        <f t="shared" si="110"/>
        <v>2.7382231689330183E-3</v>
      </c>
      <c r="DT111">
        <f t="shared" si="111"/>
        <v>1.002738223168933</v>
      </c>
      <c r="DX111" s="10">
        <v>42474</v>
      </c>
      <c r="DY111">
        <v>5255200</v>
      </c>
      <c r="DZ111">
        <v>11.83</v>
      </c>
      <c r="EA111">
        <f t="shared" si="113"/>
        <v>-1.4166666666666661E-2</v>
      </c>
      <c r="EB111">
        <f t="shared" si="114"/>
        <v>0.98583333333333334</v>
      </c>
      <c r="EF111" s="10">
        <v>42473</v>
      </c>
      <c r="EG111">
        <v>304300</v>
      </c>
      <c r="EH111">
        <v>100.311088</v>
      </c>
      <c r="EI111">
        <f t="shared" si="116"/>
        <v>1.983723535923243E-4</v>
      </c>
      <c r="EJ111">
        <f t="shared" si="117"/>
        <v>1.0001983723535923</v>
      </c>
    </row>
    <row r="112" spans="1:140">
      <c r="A112" s="10">
        <v>42473</v>
      </c>
      <c r="B112" s="11">
        <v>0.03</v>
      </c>
      <c r="C112">
        <f t="shared" si="65"/>
        <v>2.9999999999999997E-4</v>
      </c>
      <c r="D112" s="12">
        <f t="shared" si="66"/>
        <v>6.2502539195374851E-6</v>
      </c>
      <c r="E112" s="13">
        <f t="shared" si="67"/>
        <v>1.0000062502539195</v>
      </c>
      <c r="H112" s="10">
        <v>42473</v>
      </c>
      <c r="I112">
        <v>112400</v>
      </c>
      <c r="J112">
        <v>80.083100999999999</v>
      </c>
      <c r="K112" s="15">
        <f t="shared" si="68"/>
        <v>2.7271795931784748E-3</v>
      </c>
      <c r="L112">
        <f t="shared" si="71"/>
        <v>1.0027271795931785</v>
      </c>
      <c r="N112" s="15">
        <f t="shared" si="72"/>
        <v>1.7021984136434503</v>
      </c>
      <c r="P112" s="10">
        <v>42473</v>
      </c>
      <c r="Q112">
        <v>610600</v>
      </c>
      <c r="R112">
        <v>49.178801999999997</v>
      </c>
      <c r="S112">
        <f t="shared" si="73"/>
        <v>1.084065657405997E-2</v>
      </c>
      <c r="T112">
        <f t="shared" si="74"/>
        <v>1.01084065657406</v>
      </c>
      <c r="V112" s="15">
        <f t="shared" si="75"/>
        <v>50.190093787827351</v>
      </c>
      <c r="X112" s="10">
        <v>42473</v>
      </c>
      <c r="Y112">
        <v>209100</v>
      </c>
      <c r="Z112">
        <v>41.004325999999999</v>
      </c>
      <c r="AA112">
        <f t="shared" si="76"/>
        <v>1.4564315713059939E-2</v>
      </c>
      <c r="AB112">
        <f t="shared" si="69"/>
        <v>1.0145643157130599</v>
      </c>
      <c r="AC112" s="18"/>
      <c r="AD112" s="15">
        <f t="shared" si="77"/>
        <v>194.90606410673357</v>
      </c>
      <c r="AF112" s="10">
        <v>42473</v>
      </c>
      <c r="AG112">
        <v>271200</v>
      </c>
      <c r="AH112">
        <v>52.717989000000003</v>
      </c>
      <c r="AI112">
        <f t="shared" si="78"/>
        <v>1.967593145543467E-2</v>
      </c>
      <c r="AJ112">
        <f t="shared" si="79"/>
        <v>1.0196759314554347</v>
      </c>
      <c r="AK112" s="18"/>
      <c r="AL112" s="15">
        <f t="shared" si="80"/>
        <v>1225.5674211503606</v>
      </c>
      <c r="AN112" s="10">
        <v>42473</v>
      </c>
      <c r="AO112">
        <v>4354800</v>
      </c>
      <c r="AP112">
        <v>35.934869999999997</v>
      </c>
      <c r="AQ112">
        <f t="shared" si="81"/>
        <v>1.5820137871050965E-2</v>
      </c>
      <c r="AR112">
        <f t="shared" si="70"/>
        <v>1.015820137871051</v>
      </c>
      <c r="AS112" s="18"/>
      <c r="AT112" s="15">
        <f t="shared" si="82"/>
        <v>306.70788205185977</v>
      </c>
      <c r="AV112" s="10">
        <v>42473</v>
      </c>
      <c r="AW112">
        <v>20159200</v>
      </c>
      <c r="AX112">
        <v>34.844856999999998</v>
      </c>
      <c r="AY112">
        <f t="shared" si="83"/>
        <v>1.8651409917855188E-2</v>
      </c>
      <c r="AZ112">
        <f t="shared" si="84"/>
        <v>1.0186514099178552</v>
      </c>
      <c r="BB112" s="15">
        <f t="shared" si="85"/>
        <v>848.84667633432105</v>
      </c>
      <c r="BD112" s="10">
        <v>42473</v>
      </c>
      <c r="BE112">
        <v>893500</v>
      </c>
      <c r="BF112">
        <v>68.633419000000004</v>
      </c>
      <c r="BG112">
        <f t="shared" si="86"/>
        <v>7.3752989702930982E-3</v>
      </c>
      <c r="BH112">
        <f t="shared" si="87"/>
        <v>1.0073752989702931</v>
      </c>
      <c r="BJ112" s="15">
        <f t="shared" si="88"/>
        <v>13.615835614668855</v>
      </c>
      <c r="BL112" s="10">
        <v>42473</v>
      </c>
      <c r="BM112">
        <v>334100</v>
      </c>
      <c r="BN112">
        <v>111.359452</v>
      </c>
      <c r="BO112">
        <f t="shared" si="89"/>
        <v>6.2444088621194105E-4</v>
      </c>
      <c r="BP112">
        <f t="shared" si="90"/>
        <v>1.0006244408862119</v>
      </c>
      <c r="BR112" s="15">
        <f t="shared" si="91"/>
        <v>0.25589666491670271</v>
      </c>
      <c r="BT112" s="10">
        <v>42473</v>
      </c>
      <c r="BU112">
        <v>233000</v>
      </c>
      <c r="BV112">
        <v>49.029998999999997</v>
      </c>
      <c r="BW112">
        <f t="shared" si="92"/>
        <v>4.0810040432970318E-4</v>
      </c>
      <c r="BX112">
        <f t="shared" si="93"/>
        <v>1.0004081004043297</v>
      </c>
      <c r="BZ112" s="15">
        <f t="shared" si="94"/>
        <v>0.16058740574633523</v>
      </c>
      <c r="CB112" s="10">
        <v>42473</v>
      </c>
      <c r="CC112">
        <v>1859700</v>
      </c>
      <c r="CD112">
        <v>108.859759</v>
      </c>
      <c r="CE112">
        <f t="shared" si="95"/>
        <v>4.1557436276786763E-3</v>
      </c>
      <c r="CF112">
        <f t="shared" si="96"/>
        <v>1.0041557436276787</v>
      </c>
      <c r="CH112" s="15">
        <f t="shared" si="97"/>
        <v>3.5435257911408247</v>
      </c>
      <c r="CJ112" s="10">
        <v>42473</v>
      </c>
      <c r="CK112">
        <v>602100</v>
      </c>
      <c r="CL112">
        <v>86.005009999999999</v>
      </c>
      <c r="CM112">
        <f t="shared" si="98"/>
        <v>1.9543145466542899E-3</v>
      </c>
      <c r="CN112">
        <f t="shared" si="99"/>
        <v>1.0019543145466543</v>
      </c>
      <c r="CP112" s="15">
        <f t="shared" si="100"/>
        <v>1.0393450162137841</v>
      </c>
      <c r="CR112" s="10">
        <v>42473</v>
      </c>
      <c r="CS112">
        <v>54700</v>
      </c>
      <c r="CT112">
        <v>60.790298</v>
      </c>
      <c r="CU112">
        <f t="shared" si="101"/>
        <v>-4.9136649259995391E-4</v>
      </c>
      <c r="CV112">
        <f t="shared" si="102"/>
        <v>0.99950863350740005</v>
      </c>
      <c r="CX112" s="15">
        <f t="shared" si="103"/>
        <v>-0.1642224979772452</v>
      </c>
      <c r="CZ112" s="10">
        <v>42473</v>
      </c>
      <c r="DA112">
        <v>144900</v>
      </c>
      <c r="DB112">
        <v>53.794961999999998</v>
      </c>
      <c r="DC112">
        <f t="shared" si="104"/>
        <v>7.9306652633757135E-3</v>
      </c>
      <c r="DD112">
        <f t="shared" si="105"/>
        <v>1.0079306652633757</v>
      </c>
      <c r="DF112" s="15">
        <f t="shared" si="106"/>
        <v>16.872705741299406</v>
      </c>
      <c r="DH112" s="10">
        <v>42473</v>
      </c>
      <c r="DI112">
        <v>333700</v>
      </c>
      <c r="DJ112">
        <v>40.865049999999997</v>
      </c>
      <c r="DK112">
        <f t="shared" si="119"/>
        <v>-5.5663153589311509E-3</v>
      </c>
      <c r="DL112">
        <f t="shared" si="120"/>
        <v>0.99443368464106885</v>
      </c>
      <c r="DN112">
        <f t="shared" si="121"/>
        <v>-0.25192869734375811</v>
      </c>
      <c r="DP112" s="10">
        <v>42473</v>
      </c>
      <c r="DQ112">
        <v>192400</v>
      </c>
      <c r="DR112">
        <v>18.025922999999999</v>
      </c>
      <c r="DS112">
        <f t="shared" si="110"/>
        <v>5.506602953444073E-3</v>
      </c>
      <c r="DT112">
        <f t="shared" si="111"/>
        <v>1.0055066029534441</v>
      </c>
      <c r="DX112" s="10">
        <v>42473</v>
      </c>
      <c r="DY112">
        <v>3804700</v>
      </c>
      <c r="DZ112">
        <v>12</v>
      </c>
      <c r="EA112">
        <f t="shared" si="113"/>
        <v>-1.0717230008244094E-2</v>
      </c>
      <c r="EB112">
        <f t="shared" si="114"/>
        <v>0.98928276999175591</v>
      </c>
      <c r="EF112" s="10">
        <v>42472</v>
      </c>
      <c r="EG112">
        <v>547400</v>
      </c>
      <c r="EH112">
        <v>100.29119300000001</v>
      </c>
      <c r="EI112">
        <f t="shared" si="116"/>
        <v>3.9676247169651013E-4</v>
      </c>
      <c r="EJ112">
        <f t="shared" si="117"/>
        <v>1.0003967624716965</v>
      </c>
    </row>
    <row r="113" spans="1:140">
      <c r="A113" s="10">
        <v>42472</v>
      </c>
      <c r="B113" s="11">
        <v>0.03</v>
      </c>
      <c r="C113">
        <f t="shared" si="65"/>
        <v>2.9999999999999997E-4</v>
      </c>
      <c r="D113" s="12">
        <f t="shared" si="66"/>
        <v>6.2502539195374851E-6</v>
      </c>
      <c r="E113" s="13">
        <f t="shared" si="67"/>
        <v>1.0000062502539195</v>
      </c>
      <c r="H113" s="10">
        <v>42472</v>
      </c>
      <c r="I113">
        <v>125500</v>
      </c>
      <c r="J113">
        <v>79.865294000000006</v>
      </c>
      <c r="K113" s="15">
        <f t="shared" si="68"/>
        <v>-6.0375297142222228E-3</v>
      </c>
      <c r="L113">
        <f t="shared" si="71"/>
        <v>0.99396247028577778</v>
      </c>
      <c r="N113" s="15">
        <f t="shared" si="72"/>
        <v>-0.89034077659547495</v>
      </c>
      <c r="P113" s="10">
        <v>42472</v>
      </c>
      <c r="Q113">
        <v>554400</v>
      </c>
      <c r="R113">
        <v>48.651389000000002</v>
      </c>
      <c r="S113">
        <f t="shared" si="73"/>
        <v>9.2898484625159039E-3</v>
      </c>
      <c r="T113">
        <f t="shared" si="74"/>
        <v>1.0092898484625159</v>
      </c>
      <c r="V113" s="15">
        <f t="shared" si="75"/>
        <v>28.228421446786943</v>
      </c>
      <c r="X113" s="10">
        <v>42472</v>
      </c>
      <c r="Y113">
        <v>353400</v>
      </c>
      <c r="Z113">
        <v>40.415698999999996</v>
      </c>
      <c r="AA113">
        <f t="shared" si="76"/>
        <v>9.4691640291206802E-3</v>
      </c>
      <c r="AB113">
        <f t="shared" si="69"/>
        <v>1.0094691640291207</v>
      </c>
      <c r="AC113" s="18"/>
      <c r="AD113" s="15">
        <f t="shared" si="77"/>
        <v>30.186445745321578</v>
      </c>
      <c r="AF113" s="10">
        <v>42472</v>
      </c>
      <c r="AG113">
        <v>299100</v>
      </c>
      <c r="AH113">
        <v>51.700729000000003</v>
      </c>
      <c r="AI113">
        <f t="shared" si="78"/>
        <v>1.0329348262338112E-2</v>
      </c>
      <c r="AJ113">
        <f t="shared" si="79"/>
        <v>1.0103293482623381</v>
      </c>
      <c r="AK113" s="18"/>
      <c r="AL113" s="15">
        <f t="shared" si="80"/>
        <v>41.558230034773466</v>
      </c>
      <c r="AN113" s="10">
        <v>42472</v>
      </c>
      <c r="AO113">
        <v>6381000</v>
      </c>
      <c r="AP113">
        <v>35.375228999999997</v>
      </c>
      <c r="AQ113">
        <f t="shared" si="81"/>
        <v>1.5215477552116718E-2</v>
      </c>
      <c r="AR113">
        <f t="shared" si="70"/>
        <v>1.0152154775521167</v>
      </c>
      <c r="AS113" s="18"/>
      <c r="AT113" s="15">
        <f t="shared" si="82"/>
        <v>246.60193056763677</v>
      </c>
      <c r="AV113" s="10">
        <v>42472</v>
      </c>
      <c r="AW113">
        <v>15883900</v>
      </c>
      <c r="AX113">
        <v>34.206851</v>
      </c>
      <c r="AY113">
        <f t="shared" si="83"/>
        <v>1.5442861267850549E-2</v>
      </c>
      <c r="AZ113">
        <f t="shared" si="84"/>
        <v>1.0154428612678505</v>
      </c>
      <c r="BB113" s="15">
        <f t="shared" si="85"/>
        <v>267.69162787079057</v>
      </c>
      <c r="BD113" s="10">
        <v>42472</v>
      </c>
      <c r="BE113">
        <v>728900</v>
      </c>
      <c r="BF113">
        <v>68.130932999999999</v>
      </c>
      <c r="BG113">
        <f t="shared" si="86"/>
        <v>9.3416976337830082E-3</v>
      </c>
      <c r="BH113">
        <f t="shared" si="87"/>
        <v>1.009341697633783</v>
      </c>
      <c r="BJ113" s="15">
        <f t="shared" si="88"/>
        <v>28.78163258640485</v>
      </c>
      <c r="BL113" s="10">
        <v>42472</v>
      </c>
      <c r="BM113">
        <v>302000</v>
      </c>
      <c r="BN113">
        <v>111.289958</v>
      </c>
      <c r="BO113">
        <f t="shared" si="89"/>
        <v>-4.4586113116995563E-4</v>
      </c>
      <c r="BP113">
        <f t="shared" si="90"/>
        <v>0.99955413886883004</v>
      </c>
      <c r="BR113" s="15">
        <f t="shared" si="91"/>
        <v>-0.15021814467643824</v>
      </c>
      <c r="BT113" s="10">
        <v>42472</v>
      </c>
      <c r="BU113">
        <v>214900</v>
      </c>
      <c r="BV113">
        <v>49.009998000000003</v>
      </c>
      <c r="BW113">
        <f t="shared" si="92"/>
        <v>-2.0403916768663155E-4</v>
      </c>
      <c r="BX113">
        <f t="shared" si="93"/>
        <v>0.99979596083231337</v>
      </c>
      <c r="BZ113" s="15">
        <f t="shared" si="94"/>
        <v>-7.177572066310145E-2</v>
      </c>
      <c r="CB113" s="10">
        <v>42472</v>
      </c>
      <c r="CC113">
        <v>1618100</v>
      </c>
      <c r="CD113">
        <v>108.409238</v>
      </c>
      <c r="CE113">
        <f t="shared" si="95"/>
        <v>1.3569817194398759E-3</v>
      </c>
      <c r="CF113">
        <f t="shared" si="96"/>
        <v>1.0013569817194399</v>
      </c>
      <c r="CH113" s="15">
        <f t="shared" si="97"/>
        <v>0.64043684605603213</v>
      </c>
      <c r="CJ113" s="10">
        <v>42472</v>
      </c>
      <c r="CK113">
        <v>446900</v>
      </c>
      <c r="CL113">
        <v>85.837256999999994</v>
      </c>
      <c r="CM113">
        <f t="shared" si="98"/>
        <v>-2.6370426769259936E-3</v>
      </c>
      <c r="CN113">
        <f t="shared" si="99"/>
        <v>0.99736295732307401</v>
      </c>
      <c r="CP113" s="15">
        <f t="shared" si="100"/>
        <v>-0.6185562626307296</v>
      </c>
      <c r="CR113" s="10">
        <v>42472</v>
      </c>
      <c r="CS113">
        <v>91900</v>
      </c>
      <c r="CT113">
        <v>60.820183</v>
      </c>
      <c r="CU113">
        <f t="shared" si="101"/>
        <v>-2.1244742116647286E-3</v>
      </c>
      <c r="CV113">
        <f t="shared" si="102"/>
        <v>0.99787552578833527</v>
      </c>
      <c r="CX113" s="15">
        <f t="shared" si="103"/>
        <v>-0.53987539674070995</v>
      </c>
      <c r="CZ113" s="10">
        <v>42472</v>
      </c>
      <c r="DA113">
        <v>138400</v>
      </c>
      <c r="DB113">
        <v>53.371689000000003</v>
      </c>
      <c r="DC113">
        <f t="shared" si="104"/>
        <v>8.556605399248518E-3</v>
      </c>
      <c r="DD113">
        <f t="shared" si="105"/>
        <v>1.0085566053992485</v>
      </c>
      <c r="DF113" s="15">
        <f t="shared" si="106"/>
        <v>21.418239213719932</v>
      </c>
      <c r="DH113" s="10">
        <v>42472</v>
      </c>
      <c r="DI113">
        <v>308200</v>
      </c>
      <c r="DJ113">
        <v>41.093791000000003</v>
      </c>
      <c r="DK113">
        <f t="shared" si="119"/>
        <v>8.0507096191571037E-3</v>
      </c>
      <c r="DL113">
        <f t="shared" si="120"/>
        <v>1.0080507096191571</v>
      </c>
      <c r="DN113">
        <f t="shared" si="121"/>
        <v>0.51734292324297337</v>
      </c>
      <c r="DP113" s="10">
        <v>42472</v>
      </c>
      <c r="DQ113">
        <v>201800</v>
      </c>
      <c r="DR113">
        <v>17.927205000000001</v>
      </c>
      <c r="DS113">
        <f t="shared" si="110"/>
        <v>2.9478513391911321E-2</v>
      </c>
      <c r="DT113">
        <f t="shared" si="111"/>
        <v>1.0294785133919113</v>
      </c>
      <c r="DX113" s="10">
        <v>42472</v>
      </c>
      <c r="DY113">
        <v>4339700</v>
      </c>
      <c r="DZ113">
        <v>12.13</v>
      </c>
      <c r="EA113">
        <f t="shared" si="113"/>
        <v>8.2508250825097385E-4</v>
      </c>
      <c r="EB113">
        <f t="shared" si="114"/>
        <v>1.000825082508251</v>
      </c>
      <c r="EF113" s="10">
        <v>42471</v>
      </c>
      <c r="EG113">
        <v>288600</v>
      </c>
      <c r="EH113">
        <v>100.251417</v>
      </c>
      <c r="EI113">
        <f t="shared" si="116"/>
        <v>9.9240365282415866E-5</v>
      </c>
      <c r="EJ113">
        <f t="shared" si="117"/>
        <v>1.0000992403652824</v>
      </c>
    </row>
    <row r="114" spans="1:140">
      <c r="A114" s="10">
        <v>42471</v>
      </c>
      <c r="B114" s="11">
        <v>0.03</v>
      </c>
      <c r="C114">
        <f t="shared" si="65"/>
        <v>2.9999999999999997E-4</v>
      </c>
      <c r="D114" s="12">
        <f t="shared" si="66"/>
        <v>6.2502539195374851E-6</v>
      </c>
      <c r="E114" s="13">
        <f t="shared" si="67"/>
        <v>1.0000062502539195</v>
      </c>
      <c r="H114" s="10">
        <v>42471</v>
      </c>
      <c r="I114">
        <v>70900</v>
      </c>
      <c r="J114">
        <v>80.350412000000006</v>
      </c>
      <c r="K114" s="15">
        <f t="shared" si="68"/>
        <v>-1.3534294876111908E-3</v>
      </c>
      <c r="L114">
        <f t="shared" si="71"/>
        <v>0.99864657051238881</v>
      </c>
      <c r="N114" s="15">
        <f t="shared" si="72"/>
        <v>-0.39002442475222188</v>
      </c>
      <c r="P114" s="10">
        <v>42471</v>
      </c>
      <c r="Q114">
        <v>364600</v>
      </c>
      <c r="R114">
        <v>48.203584999999997</v>
      </c>
      <c r="S114">
        <f t="shared" si="73"/>
        <v>-2.6765797379808554E-3</v>
      </c>
      <c r="T114">
        <f t="shared" si="74"/>
        <v>0.99732342026201914</v>
      </c>
      <c r="V114" s="15">
        <f t="shared" si="75"/>
        <v>-0.6240358126271186</v>
      </c>
      <c r="X114" s="10">
        <v>42471</v>
      </c>
      <c r="Y114">
        <v>114400</v>
      </c>
      <c r="Z114">
        <v>40.036586</v>
      </c>
      <c r="AA114">
        <f t="shared" si="76"/>
        <v>-2.2377051384429025E-3</v>
      </c>
      <c r="AB114">
        <f t="shared" si="69"/>
        <v>0.9977622948615571</v>
      </c>
      <c r="AC114" s="18"/>
      <c r="AD114" s="15">
        <f t="shared" si="77"/>
        <v>-0.55854428854305682</v>
      </c>
      <c r="AF114" s="10">
        <v>42471</v>
      </c>
      <c r="AG114">
        <v>150400</v>
      </c>
      <c r="AH114">
        <v>51.172153999999999</v>
      </c>
      <c r="AI114">
        <f t="shared" si="78"/>
        <v>-2.333256537478734E-3</v>
      </c>
      <c r="AJ114">
        <f t="shared" si="79"/>
        <v>0.99766674346252127</v>
      </c>
      <c r="AK114" s="18"/>
      <c r="AL114" s="15">
        <f t="shared" si="80"/>
        <v>-0.57370928251778519</v>
      </c>
      <c r="AN114" s="10">
        <v>42471</v>
      </c>
      <c r="AO114">
        <v>9456200</v>
      </c>
      <c r="AP114">
        <v>34.845044999999999</v>
      </c>
      <c r="AQ114">
        <f t="shared" si="81"/>
        <v>8.4611527589628643E-4</v>
      </c>
      <c r="AR114">
        <f t="shared" si="70"/>
        <v>1.0008461152758963</v>
      </c>
      <c r="AS114" s="18"/>
      <c r="AT114" s="15">
        <f t="shared" si="82"/>
        <v>0.36165584955046981</v>
      </c>
      <c r="AV114" s="10">
        <v>42471</v>
      </c>
      <c r="AW114">
        <v>14099300</v>
      </c>
      <c r="AX114">
        <v>33.686633</v>
      </c>
      <c r="AY114">
        <f t="shared" si="83"/>
        <v>1.3286113311028469E-2</v>
      </c>
      <c r="AZ114">
        <f t="shared" si="84"/>
        <v>1.0132861133110285</v>
      </c>
      <c r="BB114" s="15">
        <f t="shared" si="85"/>
        <v>122.65542164202637</v>
      </c>
      <c r="BD114" s="10">
        <v>42471</v>
      </c>
      <c r="BE114">
        <v>859200</v>
      </c>
      <c r="BF114">
        <v>67.500365000000002</v>
      </c>
      <c r="BG114">
        <f t="shared" si="86"/>
        <v>-1.893907160103625E-3</v>
      </c>
      <c r="BH114">
        <f t="shared" si="87"/>
        <v>0.99810609283989637</v>
      </c>
      <c r="BJ114" s="15">
        <f t="shared" si="88"/>
        <v>-0.49939181388594422</v>
      </c>
      <c r="BL114" s="10">
        <v>42471</v>
      </c>
      <c r="BM114">
        <v>276200</v>
      </c>
      <c r="BN114">
        <v>111.3396</v>
      </c>
      <c r="BO114">
        <f t="shared" si="89"/>
        <v>-1.7826955542132872E-4</v>
      </c>
      <c r="BP114">
        <f t="shared" si="90"/>
        <v>0.99982173044457867</v>
      </c>
      <c r="BR114" s="15">
        <f t="shared" si="91"/>
        <v>-6.3002053462047902E-2</v>
      </c>
      <c r="BT114" s="10">
        <v>42471</v>
      </c>
      <c r="BU114">
        <v>157500</v>
      </c>
      <c r="BV114">
        <v>49.02</v>
      </c>
      <c r="BW114">
        <f t="shared" si="92"/>
        <v>-1.4259523324505752E-3</v>
      </c>
      <c r="BX114">
        <f t="shared" si="93"/>
        <v>0.99857404766754942</v>
      </c>
      <c r="BZ114" s="15">
        <f t="shared" si="94"/>
        <v>-0.40598103887792347</v>
      </c>
      <c r="CB114" s="10">
        <v>42471</v>
      </c>
      <c r="CC114">
        <v>1608000</v>
      </c>
      <c r="CD114">
        <v>108.262328</v>
      </c>
      <c r="CE114">
        <f t="shared" si="95"/>
        <v>4.4525069420870977E-3</v>
      </c>
      <c r="CF114">
        <f t="shared" si="96"/>
        <v>1.0044525069420871</v>
      </c>
      <c r="CH114" s="15">
        <f t="shared" si="97"/>
        <v>4.0609676913360824</v>
      </c>
      <c r="CJ114" s="10">
        <v>42471</v>
      </c>
      <c r="CK114">
        <v>948900</v>
      </c>
      <c r="CL114">
        <v>86.064211999999998</v>
      </c>
      <c r="CM114">
        <f t="shared" si="98"/>
        <v>5.7362173369268632E-4</v>
      </c>
      <c r="CN114">
        <f t="shared" si="99"/>
        <v>1.0005736217336927</v>
      </c>
      <c r="CP114" s="15">
        <f t="shared" si="100"/>
        <v>0.23282946499043233</v>
      </c>
      <c r="CR114" s="10">
        <v>42471</v>
      </c>
      <c r="CS114">
        <v>26500</v>
      </c>
      <c r="CT114">
        <v>60.949669</v>
      </c>
      <c r="CU114">
        <f t="shared" si="101"/>
        <v>4.9048101594695304E-4</v>
      </c>
      <c r="CV114">
        <f t="shared" si="102"/>
        <v>1.000490481015947</v>
      </c>
      <c r="CX114" s="15">
        <f t="shared" si="103"/>
        <v>0.19599883428467368</v>
      </c>
      <c r="CZ114" s="10">
        <v>42471</v>
      </c>
      <c r="DA114">
        <v>188200</v>
      </c>
      <c r="DB114">
        <v>52.918883000000001</v>
      </c>
      <c r="DC114">
        <f t="shared" si="104"/>
        <v>3.9215422169112113E-3</v>
      </c>
      <c r="DD114">
        <f t="shared" si="105"/>
        <v>1.0039215422169112</v>
      </c>
      <c r="DF114" s="15">
        <f t="shared" si="106"/>
        <v>3.1727014259128463</v>
      </c>
      <c r="DH114" s="10">
        <v>42471</v>
      </c>
      <c r="DI114">
        <v>233900</v>
      </c>
      <c r="DJ114">
        <v>40.765599000000002</v>
      </c>
      <c r="DK114">
        <f t="shared" si="119"/>
        <v>-3.1614222658897795E-3</v>
      </c>
      <c r="DL114">
        <f t="shared" si="120"/>
        <v>0.99683857773411022</v>
      </c>
      <c r="DN114">
        <f t="shared" si="121"/>
        <v>-0.15181318451280068</v>
      </c>
      <c r="DP114" s="10">
        <v>42471</v>
      </c>
      <c r="DQ114">
        <v>281000</v>
      </c>
      <c r="DR114">
        <v>17.413869999999999</v>
      </c>
      <c r="DS114">
        <f t="shared" si="110"/>
        <v>-1.6978257671660391E-3</v>
      </c>
      <c r="DT114">
        <f t="shared" si="111"/>
        <v>0.99830217423283396</v>
      </c>
      <c r="DX114" s="10">
        <v>42471</v>
      </c>
      <c r="DY114">
        <v>4854900</v>
      </c>
      <c r="DZ114">
        <v>12.12</v>
      </c>
      <c r="EA114">
        <f t="shared" si="113"/>
        <v>1.3377926421404451E-2</v>
      </c>
      <c r="EB114">
        <f t="shared" si="114"/>
        <v>1.0133779264214045</v>
      </c>
      <c r="EF114" s="10">
        <v>42468</v>
      </c>
      <c r="EG114">
        <v>387300</v>
      </c>
      <c r="EH114">
        <v>100.241469</v>
      </c>
      <c r="EI114">
        <f t="shared" si="116"/>
        <v>9.9240237018349831E-5</v>
      </c>
      <c r="EJ114">
        <f t="shared" si="117"/>
        <v>1.0000992402370183</v>
      </c>
    </row>
    <row r="115" spans="1:140">
      <c r="A115" s="10">
        <v>42468</v>
      </c>
      <c r="B115" s="11">
        <v>0.03</v>
      </c>
      <c r="C115">
        <f t="shared" si="65"/>
        <v>2.9999999999999997E-4</v>
      </c>
      <c r="D115" s="12">
        <f t="shared" si="66"/>
        <v>6.2502539195374851E-6</v>
      </c>
      <c r="E115" s="13">
        <f t="shared" si="67"/>
        <v>1.0000062502539195</v>
      </c>
      <c r="H115" s="10">
        <v>42468</v>
      </c>
      <c r="I115">
        <v>98400</v>
      </c>
      <c r="J115">
        <v>80.459307999999993</v>
      </c>
      <c r="K115" s="15">
        <f t="shared" si="68"/>
        <v>-5.6283697976065028E-3</v>
      </c>
      <c r="L115">
        <f t="shared" si="71"/>
        <v>0.9943716302023935</v>
      </c>
      <c r="N115" s="15">
        <f t="shared" si="72"/>
        <v>-0.87256617845700513</v>
      </c>
      <c r="P115" s="10">
        <v>42468</v>
      </c>
      <c r="Q115">
        <v>344200</v>
      </c>
      <c r="R115">
        <v>48.332951999999999</v>
      </c>
      <c r="S115">
        <f t="shared" si="73"/>
        <v>2.4767732249808549E-3</v>
      </c>
      <c r="T115">
        <f t="shared" si="74"/>
        <v>1.0024767732249809</v>
      </c>
      <c r="V115" s="15">
        <f t="shared" si="75"/>
        <v>1.4667575197969893</v>
      </c>
      <c r="X115" s="10">
        <v>42468</v>
      </c>
      <c r="Y115">
        <v>95500</v>
      </c>
      <c r="Z115">
        <v>40.126376999999998</v>
      </c>
      <c r="AA115">
        <f t="shared" si="76"/>
        <v>5.2487591522409893E-3</v>
      </c>
      <c r="AB115">
        <f t="shared" si="69"/>
        <v>1.005248759152241</v>
      </c>
      <c r="AC115" s="18"/>
      <c r="AD115" s="15">
        <f t="shared" si="77"/>
        <v>5.7584044623129431</v>
      </c>
      <c r="AF115" s="10">
        <v>42468</v>
      </c>
      <c r="AG115">
        <v>251300</v>
      </c>
      <c r="AH115">
        <v>51.291831000000002</v>
      </c>
      <c r="AI115">
        <f t="shared" si="78"/>
        <v>5.0811514781543554E-3</v>
      </c>
      <c r="AJ115">
        <f t="shared" si="79"/>
        <v>1.0050811514781544</v>
      </c>
      <c r="AK115" s="18"/>
      <c r="AL115" s="15">
        <f t="shared" si="80"/>
        <v>5.3593386529445866</v>
      </c>
      <c r="AN115" s="10">
        <v>42468</v>
      </c>
      <c r="AO115">
        <v>5736200</v>
      </c>
      <c r="AP115">
        <v>34.815587000000001</v>
      </c>
      <c r="AQ115">
        <f t="shared" si="81"/>
        <v>1.8965491909845866E-2</v>
      </c>
      <c r="AR115">
        <f t="shared" si="70"/>
        <v>1.0189654919098459</v>
      </c>
      <c r="AS115" s="18"/>
      <c r="AT115" s="15">
        <f t="shared" si="82"/>
        <v>950.0622207276806</v>
      </c>
      <c r="AV115" s="10">
        <v>42468</v>
      </c>
      <c r="AW115">
        <v>14067100</v>
      </c>
      <c r="AX115">
        <v>33.244937</v>
      </c>
      <c r="AY115">
        <f t="shared" si="83"/>
        <v>1.7422579870884247E-2</v>
      </c>
      <c r="AZ115">
        <f t="shared" si="84"/>
        <v>1.0174225798708842</v>
      </c>
      <c r="BB115" s="15">
        <f t="shared" si="85"/>
        <v>546.01684881702772</v>
      </c>
      <c r="BD115" s="10">
        <v>42468</v>
      </c>
      <c r="BE115">
        <v>866200</v>
      </c>
      <c r="BF115">
        <v>67.628446999999994</v>
      </c>
      <c r="BG115">
        <f t="shared" si="86"/>
        <v>3.5087406386864473E-3</v>
      </c>
      <c r="BH115">
        <f t="shared" si="87"/>
        <v>1.0035087406386864</v>
      </c>
      <c r="BJ115" s="15">
        <f t="shared" si="88"/>
        <v>2.5910648347031642</v>
      </c>
      <c r="BL115" s="10">
        <v>42468</v>
      </c>
      <c r="BM115">
        <v>409000</v>
      </c>
      <c r="BN115">
        <v>111.359452</v>
      </c>
      <c r="BO115">
        <f t="shared" si="89"/>
        <v>1.7830134112206686E-4</v>
      </c>
      <c r="BP115">
        <f t="shared" si="90"/>
        <v>1.0001783013411221</v>
      </c>
      <c r="BR115" s="15">
        <f t="shared" si="91"/>
        <v>6.7238198007579797E-2</v>
      </c>
      <c r="BT115" s="10">
        <v>42468</v>
      </c>
      <c r="BU115">
        <v>160300</v>
      </c>
      <c r="BV115">
        <v>49.09</v>
      </c>
      <c r="BW115">
        <f t="shared" si="92"/>
        <v>1.0195554441363441E-3</v>
      </c>
      <c r="BX115">
        <f t="shared" si="93"/>
        <v>1.0010195554441363</v>
      </c>
      <c r="BZ115" s="15">
        <f t="shared" si="94"/>
        <v>0.45055778014861114</v>
      </c>
      <c r="CB115" s="10">
        <v>42468</v>
      </c>
      <c r="CC115">
        <v>1011000</v>
      </c>
      <c r="CD115">
        <v>107.782426</v>
      </c>
      <c r="CE115">
        <f t="shared" si="95"/>
        <v>3.1905731024841621E-3</v>
      </c>
      <c r="CF115">
        <f t="shared" si="96"/>
        <v>1.0031905731024842</v>
      </c>
      <c r="CH115" s="15">
        <f t="shared" si="97"/>
        <v>2.1985747469651566</v>
      </c>
      <c r="CJ115" s="10">
        <v>42468</v>
      </c>
      <c r="CK115">
        <v>436500</v>
      </c>
      <c r="CL115">
        <v>86.014871999999997</v>
      </c>
      <c r="CM115">
        <f t="shared" si="98"/>
        <v>-1.9463901867821098E-3</v>
      </c>
      <c r="CN115">
        <f t="shared" si="99"/>
        <v>0.99805360981321789</v>
      </c>
      <c r="CP115" s="15">
        <f t="shared" si="100"/>
        <v>-0.5089084468650632</v>
      </c>
      <c r="CR115" s="10">
        <v>42468</v>
      </c>
      <c r="CS115">
        <v>45000</v>
      </c>
      <c r="CT115">
        <v>60.919789000000002</v>
      </c>
      <c r="CU115">
        <f t="shared" si="101"/>
        <v>-9.8008260276871706E-4</v>
      </c>
      <c r="CV115">
        <f t="shared" si="102"/>
        <v>0.99901991739723128</v>
      </c>
      <c r="CX115" s="15">
        <f t="shared" si="103"/>
        <v>-0.30086090643713237</v>
      </c>
      <c r="CZ115" s="10">
        <v>42468</v>
      </c>
      <c r="DA115">
        <v>149200</v>
      </c>
      <c r="DB115">
        <v>52.71217</v>
      </c>
      <c r="DC115">
        <f t="shared" si="104"/>
        <v>1.3245053098601911E-2</v>
      </c>
      <c r="DD115">
        <f t="shared" si="105"/>
        <v>1.0132450530986019</v>
      </c>
      <c r="DF115" s="15">
        <f t="shared" si="106"/>
        <v>120.83992223484326</v>
      </c>
      <c r="DH115" s="10">
        <v>42468</v>
      </c>
      <c r="DI115">
        <v>224200</v>
      </c>
      <c r="DJ115">
        <v>40.894885000000002</v>
      </c>
      <c r="DK115">
        <f t="shared" si="119"/>
        <v>5.8707895506517893E-3</v>
      </c>
      <c r="DL115">
        <f t="shared" si="120"/>
        <v>1.0058707895506518</v>
      </c>
      <c r="DN115">
        <f t="shared" si="121"/>
        <v>0.35579558297263225</v>
      </c>
      <c r="DP115" s="10">
        <v>42468</v>
      </c>
      <c r="DQ115">
        <v>102200</v>
      </c>
      <c r="DR115">
        <v>17.443486</v>
      </c>
      <c r="DS115">
        <f t="shared" si="110"/>
        <v>1.9619127949779713E-2</v>
      </c>
      <c r="DT115">
        <f t="shared" si="111"/>
        <v>1.0196191279497797</v>
      </c>
      <c r="DX115" s="10">
        <v>42468</v>
      </c>
      <c r="DY115">
        <v>8273000</v>
      </c>
      <c r="DZ115">
        <v>11.96</v>
      </c>
      <c r="EA115">
        <f t="shared" si="113"/>
        <v>-1.6694490818029983E-3</v>
      </c>
      <c r="EB115">
        <f t="shared" si="114"/>
        <v>0.998330550918197</v>
      </c>
      <c r="EF115" s="10">
        <v>42467</v>
      </c>
      <c r="EG115">
        <v>148700</v>
      </c>
      <c r="EH115">
        <v>100.231522</v>
      </c>
      <c r="EI115">
        <f t="shared" si="116"/>
        <v>-9.9230389371096628E-5</v>
      </c>
      <c r="EJ115">
        <f t="shared" si="117"/>
        <v>0.9999007696106289</v>
      </c>
    </row>
    <row r="116" spans="1:140">
      <c r="A116" s="10">
        <v>42467</v>
      </c>
      <c r="B116" s="11">
        <v>0.03</v>
      </c>
      <c r="C116">
        <f t="shared" si="65"/>
        <v>2.9999999999999997E-4</v>
      </c>
      <c r="D116" s="12">
        <f t="shared" si="66"/>
        <v>6.2502539195374851E-6</v>
      </c>
      <c r="E116" s="13">
        <f t="shared" si="67"/>
        <v>1.0000062502539195</v>
      </c>
      <c r="H116" s="10">
        <v>42467</v>
      </c>
      <c r="I116">
        <v>132000</v>
      </c>
      <c r="J116">
        <v>80.914726000000002</v>
      </c>
      <c r="K116" s="15">
        <f t="shared" si="68"/>
        <v>1.1760393020759041E-2</v>
      </c>
      <c r="L116">
        <f t="shared" si="71"/>
        <v>1.011760393020759</v>
      </c>
      <c r="N116" s="15">
        <f t="shared" si="72"/>
        <v>70.342956421041777</v>
      </c>
      <c r="P116" s="10">
        <v>42467</v>
      </c>
      <c r="Q116">
        <v>695600</v>
      </c>
      <c r="R116">
        <v>48.213538</v>
      </c>
      <c r="S116">
        <f t="shared" si="73"/>
        <v>-1.1829466046258896E-2</v>
      </c>
      <c r="T116">
        <f t="shared" si="74"/>
        <v>0.9881705339537411</v>
      </c>
      <c r="V116" s="15">
        <f t="shared" si="75"/>
        <v>-0.9870089767992668</v>
      </c>
      <c r="X116" s="10">
        <v>42467</v>
      </c>
      <c r="Y116">
        <v>140500</v>
      </c>
      <c r="Z116">
        <v>39.916862999999999</v>
      </c>
      <c r="AA116">
        <f t="shared" si="76"/>
        <v>-1.136651303088887E-2</v>
      </c>
      <c r="AB116">
        <f t="shared" si="69"/>
        <v>0.98863348696911113</v>
      </c>
      <c r="AC116" s="18"/>
      <c r="AD116" s="15">
        <f t="shared" si="77"/>
        <v>-0.98458687761526131</v>
      </c>
      <c r="AF116" s="10">
        <v>42467</v>
      </c>
      <c r="AG116">
        <v>153000</v>
      </c>
      <c r="AH116">
        <v>51.032527000000002</v>
      </c>
      <c r="AI116">
        <f t="shared" si="78"/>
        <v>-1.2543444098814138E-2</v>
      </c>
      <c r="AJ116">
        <f t="shared" si="79"/>
        <v>0.98745655590118586</v>
      </c>
      <c r="AK116" s="18"/>
      <c r="AL116" s="15">
        <f t="shared" si="80"/>
        <v>-0.99002141195914939</v>
      </c>
      <c r="AN116" s="10">
        <v>42467</v>
      </c>
      <c r="AO116">
        <v>6946300</v>
      </c>
      <c r="AP116">
        <v>34.167582000000003</v>
      </c>
      <c r="AQ116">
        <f t="shared" si="81"/>
        <v>-1.416429074603498E-2</v>
      </c>
      <c r="AR116">
        <f t="shared" si="70"/>
        <v>0.98583570925396502</v>
      </c>
      <c r="AS116" s="18"/>
      <c r="AT116" s="15">
        <f t="shared" si="82"/>
        <v>-0.99452153339704141</v>
      </c>
      <c r="AV116" s="10">
        <v>42467</v>
      </c>
      <c r="AW116">
        <v>11248400</v>
      </c>
      <c r="AX116">
        <v>32.675643000000001</v>
      </c>
      <c r="AY116">
        <f t="shared" si="83"/>
        <v>-2.0882318843046477E-2</v>
      </c>
      <c r="AZ116">
        <f t="shared" si="84"/>
        <v>0.97911768115695352</v>
      </c>
      <c r="BB116" s="15">
        <f t="shared" si="85"/>
        <v>-0.99954841861399091</v>
      </c>
      <c r="BD116" s="10">
        <v>42467</v>
      </c>
      <c r="BE116">
        <v>730800</v>
      </c>
      <c r="BF116">
        <v>67.391986000000003</v>
      </c>
      <c r="BG116">
        <f t="shared" si="86"/>
        <v>-9.269984187891489E-3</v>
      </c>
      <c r="BH116">
        <f t="shared" si="87"/>
        <v>0.99073001581210851</v>
      </c>
      <c r="BJ116" s="15">
        <f t="shared" si="88"/>
        <v>-0.96660417968562584</v>
      </c>
      <c r="BL116" s="10">
        <v>42467</v>
      </c>
      <c r="BM116">
        <v>393700</v>
      </c>
      <c r="BN116">
        <v>111.3396</v>
      </c>
      <c r="BO116">
        <f t="shared" si="89"/>
        <v>3.3998832090249564E-3</v>
      </c>
      <c r="BP116">
        <f t="shared" si="90"/>
        <v>1.003399883209025</v>
      </c>
      <c r="BR116" s="15">
        <f t="shared" si="91"/>
        <v>2.4516507178784619</v>
      </c>
      <c r="BT116" s="10">
        <v>42467</v>
      </c>
      <c r="BU116">
        <v>236400</v>
      </c>
      <c r="BV116">
        <v>49.040000999999997</v>
      </c>
      <c r="BW116">
        <f t="shared" si="92"/>
        <v>4.0801713586269273E-4</v>
      </c>
      <c r="BX116">
        <f t="shared" si="93"/>
        <v>1.0004080171358627</v>
      </c>
      <c r="BZ116" s="15">
        <f t="shared" si="94"/>
        <v>0.16055214694788522</v>
      </c>
      <c r="CB116" s="10">
        <v>42467</v>
      </c>
      <c r="CC116">
        <v>1535600</v>
      </c>
      <c r="CD116">
        <v>107.439632</v>
      </c>
      <c r="CE116">
        <f t="shared" si="95"/>
        <v>-4.0853773908289259E-3</v>
      </c>
      <c r="CF116">
        <f t="shared" si="96"/>
        <v>0.99591462260917107</v>
      </c>
      <c r="CH116" s="15">
        <f t="shared" si="97"/>
        <v>-0.77557575116988331</v>
      </c>
      <c r="CJ116" s="10">
        <v>42467</v>
      </c>
      <c r="CK116">
        <v>592400</v>
      </c>
      <c r="CL116">
        <v>86.182616999999993</v>
      </c>
      <c r="CM116">
        <f t="shared" si="98"/>
        <v>2.870592079471157E-3</v>
      </c>
      <c r="CN116">
        <f t="shared" si="99"/>
        <v>1.0028705920794712</v>
      </c>
      <c r="CP116" s="15">
        <f t="shared" si="100"/>
        <v>1.8469980582070855</v>
      </c>
      <c r="CR116" s="10">
        <v>42467</v>
      </c>
      <c r="CS116">
        <v>65900</v>
      </c>
      <c r="CT116">
        <v>60.979554</v>
      </c>
      <c r="CU116">
        <f t="shared" si="101"/>
        <v>2.6203637039368122E-3</v>
      </c>
      <c r="CV116">
        <f t="shared" si="102"/>
        <v>1.0026203637039368</v>
      </c>
      <c r="CX116" s="15">
        <f t="shared" si="103"/>
        <v>1.5991431573916368</v>
      </c>
      <c r="CZ116" s="10">
        <v>42467</v>
      </c>
      <c r="DA116">
        <v>137000</v>
      </c>
      <c r="DB116">
        <v>52.023121000000003</v>
      </c>
      <c r="DC116">
        <f t="shared" si="104"/>
        <v>-1.0114267098569885E-2</v>
      </c>
      <c r="DD116">
        <f t="shared" si="105"/>
        <v>0.98988573290143012</v>
      </c>
      <c r="DF116" s="15">
        <f t="shared" si="106"/>
        <v>-0.97553480531945769</v>
      </c>
      <c r="DH116" s="10">
        <v>42467</v>
      </c>
      <c r="DI116">
        <v>269700</v>
      </c>
      <c r="DJ116">
        <v>40.656201000000003</v>
      </c>
      <c r="DK116">
        <f t="shared" si="119"/>
        <v>-6.8026936679366212E-3</v>
      </c>
      <c r="DL116">
        <f t="shared" si="120"/>
        <v>0.99319730633206338</v>
      </c>
      <c r="DN116">
        <f t="shared" si="121"/>
        <v>-0.29879061934929707</v>
      </c>
      <c r="DP116" s="10">
        <v>42467</v>
      </c>
      <c r="DQ116">
        <v>68600</v>
      </c>
      <c r="DR116">
        <v>17.107845000000001</v>
      </c>
      <c r="DS116">
        <f t="shared" si="110"/>
        <v>-5.737229451343584E-3</v>
      </c>
      <c r="DT116">
        <f t="shared" si="111"/>
        <v>0.99426277054865642</v>
      </c>
      <c r="DX116" s="10">
        <v>42467</v>
      </c>
      <c r="DY116">
        <v>8514000</v>
      </c>
      <c r="DZ116">
        <v>11.98</v>
      </c>
      <c r="EA116">
        <f t="shared" si="113"/>
        <v>1.4394580863674955E-2</v>
      </c>
      <c r="EB116">
        <f t="shared" si="114"/>
        <v>1.014394580863675</v>
      </c>
      <c r="EF116" s="10">
        <v>42466</v>
      </c>
      <c r="EG116">
        <v>560300</v>
      </c>
      <c r="EH116">
        <v>100.241469</v>
      </c>
      <c r="EI116">
        <f t="shared" si="116"/>
        <v>1.9851015311322939E-4</v>
      </c>
      <c r="EJ116">
        <f t="shared" si="117"/>
        <v>1.0001985101531132</v>
      </c>
    </row>
    <row r="117" spans="1:140">
      <c r="A117" s="10">
        <v>42466</v>
      </c>
      <c r="B117" s="11">
        <v>0.04</v>
      </c>
      <c r="C117">
        <f t="shared" si="65"/>
        <v>4.0000000000000002E-4</v>
      </c>
      <c r="D117" s="12">
        <f t="shared" si="66"/>
        <v>8.333784753622453E-6</v>
      </c>
      <c r="E117" s="13">
        <f t="shared" si="67"/>
        <v>1.0000083337847536</v>
      </c>
      <c r="H117" s="10">
        <v>42466</v>
      </c>
      <c r="I117">
        <v>46600</v>
      </c>
      <c r="J117">
        <v>79.974198000000001</v>
      </c>
      <c r="K117" s="15">
        <f t="shared" si="68"/>
        <v>-6.6404408004431259E-3</v>
      </c>
      <c r="L117">
        <f t="shared" si="71"/>
        <v>0.99335955919955687</v>
      </c>
      <c r="N117" s="15">
        <f t="shared" si="72"/>
        <v>-0.91212536798961552</v>
      </c>
      <c r="P117" s="10">
        <v>42466</v>
      </c>
      <c r="Q117">
        <v>506300</v>
      </c>
      <c r="R117">
        <v>48.790706</v>
      </c>
      <c r="S117">
        <f t="shared" si="73"/>
        <v>1.0719457982137248E-2</v>
      </c>
      <c r="T117">
        <f t="shared" si="74"/>
        <v>1.0107194579821372</v>
      </c>
      <c r="V117" s="15">
        <f t="shared" si="75"/>
        <v>47.998042246217281</v>
      </c>
      <c r="X117" s="10">
        <v>42466</v>
      </c>
      <c r="Y117">
        <v>204200</v>
      </c>
      <c r="Z117">
        <v>40.375794999999997</v>
      </c>
      <c r="AA117">
        <f t="shared" si="76"/>
        <v>1.1244390427872952E-2</v>
      </c>
      <c r="AB117">
        <f t="shared" si="69"/>
        <v>1.011244390427873</v>
      </c>
      <c r="AC117" s="18"/>
      <c r="AD117" s="15">
        <f t="shared" si="77"/>
        <v>58.222373792024513</v>
      </c>
      <c r="AF117" s="10">
        <v>42466</v>
      </c>
      <c r="AG117">
        <v>205700</v>
      </c>
      <c r="AH117">
        <v>51.680782000000001</v>
      </c>
      <c r="AI117">
        <f t="shared" si="78"/>
        <v>1.1911751978856744E-2</v>
      </c>
      <c r="AJ117">
        <f t="shared" si="79"/>
        <v>1.0119117519788567</v>
      </c>
      <c r="AK117" s="18"/>
      <c r="AL117" s="15">
        <f t="shared" si="80"/>
        <v>74.346569258410952</v>
      </c>
      <c r="AN117" s="10">
        <v>42466</v>
      </c>
      <c r="AO117">
        <v>5042600</v>
      </c>
      <c r="AP117">
        <v>34.658495000000002</v>
      </c>
      <c r="AQ117">
        <f t="shared" si="81"/>
        <v>1.6119682635566512E-2</v>
      </c>
      <c r="AR117">
        <f t="shared" si="70"/>
        <v>1.0161196826355665</v>
      </c>
      <c r="AS117" s="18"/>
      <c r="AT117" s="15">
        <f t="shared" si="82"/>
        <v>341.66939940621353</v>
      </c>
      <c r="AV117" s="10">
        <v>42466</v>
      </c>
      <c r="AW117">
        <v>11604700</v>
      </c>
      <c r="AX117">
        <v>33.372539000000003</v>
      </c>
      <c r="AY117">
        <f t="shared" si="83"/>
        <v>1.2809072185122616E-2</v>
      </c>
      <c r="AZ117">
        <f t="shared" si="84"/>
        <v>1.0128090721851226</v>
      </c>
      <c r="BB117" s="15">
        <f t="shared" si="85"/>
        <v>103.12805212579944</v>
      </c>
      <c r="BD117" s="10">
        <v>42466</v>
      </c>
      <c r="BE117">
        <v>776600</v>
      </c>
      <c r="BF117">
        <v>68.022554</v>
      </c>
      <c r="BG117">
        <f t="shared" si="86"/>
        <v>8.0304198583962538E-3</v>
      </c>
      <c r="BH117">
        <f t="shared" si="87"/>
        <v>1.0080304198583963</v>
      </c>
      <c r="BJ117" s="15">
        <f t="shared" si="88"/>
        <v>17.53010826633065</v>
      </c>
      <c r="BL117" s="10">
        <v>42466</v>
      </c>
      <c r="BM117">
        <v>304500</v>
      </c>
      <c r="BN117">
        <v>110.962341</v>
      </c>
      <c r="BO117">
        <f t="shared" si="89"/>
        <v>5.3708303444910399E-4</v>
      </c>
      <c r="BP117">
        <f t="shared" si="90"/>
        <v>1.0005370830344491</v>
      </c>
      <c r="BR117" s="15">
        <f t="shared" si="91"/>
        <v>0.21650583867299034</v>
      </c>
      <c r="BT117" s="10">
        <v>42466</v>
      </c>
      <c r="BU117">
        <v>127900</v>
      </c>
      <c r="BV117">
        <v>49.02</v>
      </c>
      <c r="BW117">
        <f t="shared" si="92"/>
        <v>-4.078507257777586E-4</v>
      </c>
      <c r="BX117">
        <f t="shared" si="93"/>
        <v>0.99959214927422224</v>
      </c>
      <c r="BZ117" s="15">
        <f t="shared" si="94"/>
        <v>-0.13834117438852767</v>
      </c>
      <c r="CB117" s="10">
        <v>42466</v>
      </c>
      <c r="CC117">
        <v>1525100</v>
      </c>
      <c r="CD117">
        <v>107.880364</v>
      </c>
      <c r="CE117">
        <f t="shared" si="95"/>
        <v>2.3660236824991632E-3</v>
      </c>
      <c r="CF117">
        <f t="shared" si="96"/>
        <v>1.0023660236824992</v>
      </c>
      <c r="CH117" s="15">
        <f t="shared" si="97"/>
        <v>1.3692622157954188</v>
      </c>
      <c r="CJ117" s="10">
        <v>42466</v>
      </c>
      <c r="CK117">
        <v>415800</v>
      </c>
      <c r="CL117">
        <v>85.935929999999999</v>
      </c>
      <c r="CM117">
        <f t="shared" si="98"/>
        <v>4.5942518217878536E-4</v>
      </c>
      <c r="CN117">
        <f t="shared" si="99"/>
        <v>1.0004594251821788</v>
      </c>
      <c r="CP117" s="15">
        <f t="shared" si="100"/>
        <v>0.18252464516154165</v>
      </c>
      <c r="CR117" s="10">
        <v>42466</v>
      </c>
      <c r="CS117">
        <v>37600</v>
      </c>
      <c r="CT117">
        <v>60.820183</v>
      </c>
      <c r="CU117">
        <f t="shared" si="101"/>
        <v>-6.5461690673362938E-4</v>
      </c>
      <c r="CV117">
        <f t="shared" si="102"/>
        <v>0.99934538309326637</v>
      </c>
      <c r="CX117" s="15">
        <f t="shared" si="103"/>
        <v>-0.21259567726690176</v>
      </c>
      <c r="CZ117" s="10">
        <v>42466</v>
      </c>
      <c r="DA117">
        <v>114900</v>
      </c>
      <c r="DB117">
        <v>52.554673000000001</v>
      </c>
      <c r="DC117">
        <f t="shared" si="104"/>
        <v>1.1749068113727335E-2</v>
      </c>
      <c r="DD117">
        <f t="shared" si="105"/>
        <v>1.0117490681137273</v>
      </c>
      <c r="DF117" s="15">
        <f t="shared" si="106"/>
        <v>70.052074653032975</v>
      </c>
      <c r="DH117" s="10">
        <v>42466</v>
      </c>
      <c r="DI117">
        <v>254300</v>
      </c>
      <c r="DJ117">
        <v>40.934666999999997</v>
      </c>
      <c r="DK117">
        <f t="shared" si="119"/>
        <v>2.4354224059937035E-3</v>
      </c>
      <c r="DL117">
        <f t="shared" si="120"/>
        <v>1.0024354224059937</v>
      </c>
      <c r="DN117">
        <f t="shared" si="121"/>
        <v>0.13483583499201446</v>
      </c>
      <c r="DP117" s="10">
        <v>42466</v>
      </c>
      <c r="DQ117">
        <v>103600</v>
      </c>
      <c r="DR117">
        <v>17.206562999999999</v>
      </c>
      <c r="DS117">
        <f t="shared" si="110"/>
        <v>2.1688224279531765E-2</v>
      </c>
      <c r="DT117">
        <f t="shared" si="111"/>
        <v>1.0216882242795318</v>
      </c>
      <c r="DX117" s="10">
        <v>42466</v>
      </c>
      <c r="DY117">
        <v>8237400</v>
      </c>
      <c r="DZ117">
        <v>11.81</v>
      </c>
      <c r="EA117">
        <f t="shared" si="113"/>
        <v>-5.8922558922559487E-3</v>
      </c>
      <c r="EB117">
        <f t="shared" si="114"/>
        <v>0.99410774410774405</v>
      </c>
      <c r="EF117" s="10">
        <v>42465</v>
      </c>
      <c r="EG117">
        <v>440600</v>
      </c>
      <c r="EH117">
        <v>100.221574</v>
      </c>
      <c r="EI117">
        <f t="shared" si="116"/>
        <v>2.977890252786608E-4</v>
      </c>
      <c r="EJ117">
        <f t="shared" si="117"/>
        <v>1.0002977890252787</v>
      </c>
    </row>
    <row r="118" spans="1:140">
      <c r="A118" s="10">
        <v>42465</v>
      </c>
      <c r="B118" s="11">
        <v>0.04</v>
      </c>
      <c r="C118">
        <f t="shared" si="65"/>
        <v>4.0000000000000002E-4</v>
      </c>
      <c r="D118" s="12">
        <f t="shared" si="66"/>
        <v>8.333784753622453E-6</v>
      </c>
      <c r="E118" s="13">
        <f t="shared" si="67"/>
        <v>1.0000083337847536</v>
      </c>
      <c r="H118" s="10">
        <v>42465</v>
      </c>
      <c r="I118">
        <v>129100</v>
      </c>
      <c r="J118">
        <v>80.508812000000006</v>
      </c>
      <c r="K118" s="15">
        <f t="shared" si="68"/>
        <v>1.0060836142981477E-2</v>
      </c>
      <c r="L118">
        <f t="shared" si="71"/>
        <v>1.0100608361429815</v>
      </c>
      <c r="N118" s="15">
        <f t="shared" si="72"/>
        <v>37.623289061826775</v>
      </c>
      <c r="P118" s="10">
        <v>42465</v>
      </c>
      <c r="Q118">
        <v>557700</v>
      </c>
      <c r="R118">
        <v>48.273243000000001</v>
      </c>
      <c r="S118">
        <f t="shared" si="73"/>
        <v>-9.5957711123808576E-3</v>
      </c>
      <c r="T118">
        <f t="shared" si="74"/>
        <v>0.99040422888761914</v>
      </c>
      <c r="V118" s="15">
        <f t="shared" si="75"/>
        <v>-0.97038188529620495</v>
      </c>
      <c r="X118" s="10">
        <v>42465</v>
      </c>
      <c r="Y118">
        <v>197200</v>
      </c>
      <c r="Z118">
        <v>39.926842000000001</v>
      </c>
      <c r="AA118">
        <f t="shared" si="76"/>
        <v>-9.1606656544895859E-3</v>
      </c>
      <c r="AB118">
        <f t="shared" si="69"/>
        <v>0.99083933434551041</v>
      </c>
      <c r="AC118" s="18"/>
      <c r="AD118" s="15">
        <f t="shared" si="77"/>
        <v>-0.9652318012578448</v>
      </c>
      <c r="AF118" s="10">
        <v>42465</v>
      </c>
      <c r="AG118">
        <v>221500</v>
      </c>
      <c r="AH118">
        <v>51.072420000000001</v>
      </c>
      <c r="AI118">
        <f t="shared" si="78"/>
        <v>-1.138996301550288E-2</v>
      </c>
      <c r="AJ118">
        <f t="shared" si="79"/>
        <v>0.98861003698449712</v>
      </c>
      <c r="AK118" s="18"/>
      <c r="AL118" s="15">
        <f t="shared" si="80"/>
        <v>-0.98471974464800749</v>
      </c>
      <c r="AN118" s="10">
        <v>42465</v>
      </c>
      <c r="AO118">
        <v>5392100</v>
      </c>
      <c r="AP118">
        <v>34.108674000000001</v>
      </c>
      <c r="AQ118">
        <f t="shared" si="81"/>
        <v>-1.8644070722520167E-2</v>
      </c>
      <c r="AR118">
        <f t="shared" si="70"/>
        <v>0.98135592927747983</v>
      </c>
      <c r="AS118" s="18"/>
      <c r="AT118" s="15">
        <f t="shared" si="82"/>
        <v>-0.99896081938080539</v>
      </c>
      <c r="AV118" s="10">
        <v>42465</v>
      </c>
      <c r="AW118">
        <v>16533000</v>
      </c>
      <c r="AX118">
        <v>32.950474</v>
      </c>
      <c r="AY118">
        <f t="shared" si="83"/>
        <v>-1.8707981315396638E-2</v>
      </c>
      <c r="AZ118">
        <f t="shared" si="84"/>
        <v>0.98129201868460336</v>
      </c>
      <c r="BB118" s="15">
        <f t="shared" si="85"/>
        <v>-0.99898523078093504</v>
      </c>
      <c r="BD118" s="10">
        <v>42465</v>
      </c>
      <c r="BE118">
        <v>857300</v>
      </c>
      <c r="BF118">
        <v>67.480655999999996</v>
      </c>
      <c r="BG118">
        <f t="shared" si="86"/>
        <v>-9.1146469639615812E-3</v>
      </c>
      <c r="BH118">
        <f t="shared" si="87"/>
        <v>0.99088535303603842</v>
      </c>
      <c r="BJ118" s="15">
        <f t="shared" si="88"/>
        <v>-0.96463739659444059</v>
      </c>
      <c r="BL118" s="10">
        <v>42465</v>
      </c>
      <c r="BM118">
        <v>425300</v>
      </c>
      <c r="BN118">
        <v>110.902777</v>
      </c>
      <c r="BO118">
        <f t="shared" si="89"/>
        <v>1.1650597376802185E-3</v>
      </c>
      <c r="BP118">
        <f t="shared" si="90"/>
        <v>1.0011650597376802</v>
      </c>
      <c r="BR118" s="15">
        <f t="shared" si="91"/>
        <v>0.52958931457315273</v>
      </c>
      <c r="BT118" s="10">
        <v>42465</v>
      </c>
      <c r="BU118">
        <v>101200</v>
      </c>
      <c r="BV118">
        <v>49.040000999999997</v>
      </c>
      <c r="BW118">
        <f t="shared" si="92"/>
        <v>2.0399755667943609E-4</v>
      </c>
      <c r="BX118">
        <f t="shared" si="93"/>
        <v>1.0002039975566794</v>
      </c>
      <c r="BZ118" s="15">
        <f t="shared" si="94"/>
        <v>7.7293109142230199E-2</v>
      </c>
      <c r="CB118" s="10">
        <v>42465</v>
      </c>
      <c r="CC118">
        <v>1325300</v>
      </c>
      <c r="CD118">
        <v>107.625719</v>
      </c>
      <c r="CE118">
        <f t="shared" si="95"/>
        <v>-2.6320699766272382E-3</v>
      </c>
      <c r="CF118">
        <f t="shared" si="96"/>
        <v>0.99736793002337276</v>
      </c>
      <c r="CH118" s="15">
        <f t="shared" si="97"/>
        <v>-0.61786146784114515</v>
      </c>
      <c r="CJ118" s="10">
        <v>42465</v>
      </c>
      <c r="CK118">
        <v>451100</v>
      </c>
      <c r="CL118">
        <v>85.896467000000001</v>
      </c>
      <c r="CM118">
        <f t="shared" si="98"/>
        <v>1.4956944873636413E-3</v>
      </c>
      <c r="CN118">
        <f t="shared" si="99"/>
        <v>1.0014956944873636</v>
      </c>
      <c r="CP118" s="15">
        <f t="shared" si="100"/>
        <v>0.72550648765060743</v>
      </c>
      <c r="CR118" s="10">
        <v>42465</v>
      </c>
      <c r="CS118">
        <v>62700</v>
      </c>
      <c r="CT118">
        <v>60.860022999999998</v>
      </c>
      <c r="CU118">
        <f t="shared" si="101"/>
        <v>1.6393238380836284E-3</v>
      </c>
      <c r="CV118">
        <f t="shared" si="102"/>
        <v>1.0016393238380836</v>
      </c>
      <c r="CX118" s="15">
        <f t="shared" si="103"/>
        <v>0.81822961545586792</v>
      </c>
      <c r="CZ118" s="10">
        <v>42465</v>
      </c>
      <c r="DA118">
        <v>3402500</v>
      </c>
      <c r="DB118">
        <v>51.944375000000001</v>
      </c>
      <c r="DC118">
        <f t="shared" si="104"/>
        <v>-6.7758416296926915E-3</v>
      </c>
      <c r="DD118">
        <f t="shared" si="105"/>
        <v>0.99322415837030731</v>
      </c>
      <c r="DF118" s="15">
        <f t="shared" si="106"/>
        <v>-0.91639058814872199</v>
      </c>
      <c r="DH118" s="10">
        <v>42465</v>
      </c>
      <c r="DI118">
        <v>396700</v>
      </c>
      <c r="DJ118">
        <v>40.835216000000003</v>
      </c>
      <c r="DK118">
        <f t="shared" si="119"/>
        <v>-6.2923131136769506E-3</v>
      </c>
      <c r="DL118">
        <f t="shared" si="120"/>
        <v>0.99370768688632305</v>
      </c>
      <c r="DN118">
        <f t="shared" si="121"/>
        <v>-0.27980555721527178</v>
      </c>
      <c r="DP118" s="10">
        <v>42465</v>
      </c>
      <c r="DQ118">
        <v>76300</v>
      </c>
      <c r="DR118">
        <v>16.841304999999998</v>
      </c>
      <c r="DS118">
        <f t="shared" si="110"/>
        <v>-7.5626236030935656E-3</v>
      </c>
      <c r="DT118">
        <f t="shared" si="111"/>
        <v>0.99243737639690643</v>
      </c>
      <c r="DX118" s="10">
        <v>42465</v>
      </c>
      <c r="DY118">
        <v>8835900</v>
      </c>
      <c r="DZ118">
        <v>11.88</v>
      </c>
      <c r="EA118">
        <f t="shared" si="113"/>
        <v>1.3651877133105783E-2</v>
      </c>
      <c r="EB118">
        <f t="shared" si="114"/>
        <v>1.0136518771331058</v>
      </c>
      <c r="EF118" s="10">
        <v>42464</v>
      </c>
      <c r="EG118">
        <v>313900</v>
      </c>
      <c r="EH118">
        <v>100.191738</v>
      </c>
      <c r="EI118">
        <f t="shared" si="116"/>
        <v>9.9219620713908441E-5</v>
      </c>
      <c r="EJ118">
        <f t="shared" si="117"/>
        <v>1.0000992196207139</v>
      </c>
    </row>
    <row r="119" spans="1:140">
      <c r="A119" s="10">
        <v>42464</v>
      </c>
      <c r="B119" s="11">
        <v>0.03</v>
      </c>
      <c r="C119">
        <f t="shared" si="65"/>
        <v>2.9999999999999997E-4</v>
      </c>
      <c r="D119" s="12">
        <f t="shared" si="66"/>
        <v>6.2502539195374851E-6</v>
      </c>
      <c r="E119" s="13">
        <f t="shared" si="67"/>
        <v>1.0000062502539195</v>
      </c>
      <c r="H119" s="10">
        <v>42464</v>
      </c>
      <c r="I119">
        <v>280600</v>
      </c>
      <c r="J119">
        <v>79.706894000000005</v>
      </c>
      <c r="K119" s="15">
        <f t="shared" si="68"/>
        <v>2.4852206298420221E-4</v>
      </c>
      <c r="L119">
        <f t="shared" si="71"/>
        <v>1.0002485220629842</v>
      </c>
      <c r="N119" s="15">
        <f t="shared" si="72"/>
        <v>9.4939688843171055E-2</v>
      </c>
      <c r="P119" s="10">
        <v>42464</v>
      </c>
      <c r="Q119">
        <v>381900</v>
      </c>
      <c r="R119">
        <v>48.740949999999998</v>
      </c>
      <c r="S119">
        <f t="shared" si="73"/>
        <v>-3.256001017092558E-3</v>
      </c>
      <c r="T119">
        <f t="shared" si="74"/>
        <v>0.99674399898290744</v>
      </c>
      <c r="V119" s="15">
        <f t="shared" si="75"/>
        <v>-0.69589412428068909</v>
      </c>
      <c r="X119" s="10">
        <v>42464</v>
      </c>
      <c r="Y119">
        <v>176600</v>
      </c>
      <c r="Z119">
        <v>40.29598</v>
      </c>
      <c r="AA119">
        <f t="shared" si="76"/>
        <v>-8.8343560575928626E-3</v>
      </c>
      <c r="AB119">
        <f t="shared" si="69"/>
        <v>0.99116564394240714</v>
      </c>
      <c r="AC119" s="18"/>
      <c r="AD119" s="15">
        <f t="shared" si="77"/>
        <v>-0.96079173745482194</v>
      </c>
      <c r="AF119" s="10">
        <v>42464</v>
      </c>
      <c r="AG119">
        <v>170700</v>
      </c>
      <c r="AH119">
        <v>51.660834999999999</v>
      </c>
      <c r="AI119">
        <f t="shared" si="78"/>
        <v>-9.1813229286906717E-3</v>
      </c>
      <c r="AJ119">
        <f t="shared" si="79"/>
        <v>0.99081867707130933</v>
      </c>
      <c r="AK119" s="18"/>
      <c r="AL119" s="15">
        <f t="shared" si="80"/>
        <v>-0.96549537247521133</v>
      </c>
      <c r="AN119" s="10">
        <v>42464</v>
      </c>
      <c r="AO119">
        <v>8759600</v>
      </c>
      <c r="AP119">
        <v>34.756680000000003</v>
      </c>
      <c r="AQ119">
        <f t="shared" si="81"/>
        <v>-2.2547292935447549E-3</v>
      </c>
      <c r="AR119">
        <f t="shared" si="70"/>
        <v>0.99774527070645525</v>
      </c>
      <c r="AS119" s="18"/>
      <c r="AT119" s="15">
        <f t="shared" si="82"/>
        <v>-0.5612850455927646</v>
      </c>
      <c r="AV119" s="10">
        <v>42464</v>
      </c>
      <c r="AW119">
        <v>8805500</v>
      </c>
      <c r="AX119">
        <v>33.578662999999999</v>
      </c>
      <c r="AY119">
        <f t="shared" si="83"/>
        <v>-1.3552501043625598E-2</v>
      </c>
      <c r="AZ119">
        <f t="shared" si="84"/>
        <v>0.9864474989563744</v>
      </c>
      <c r="BB119" s="15">
        <f t="shared" si="85"/>
        <v>-0.99312929578078524</v>
      </c>
      <c r="BD119" s="10">
        <v>42464</v>
      </c>
      <c r="BE119">
        <v>635700</v>
      </c>
      <c r="BF119">
        <v>68.101376000000002</v>
      </c>
      <c r="BG119">
        <f t="shared" si="86"/>
        <v>-3.3164596707032645E-3</v>
      </c>
      <c r="BH119">
        <f t="shared" si="87"/>
        <v>0.99668354032929674</v>
      </c>
      <c r="BJ119" s="15">
        <f t="shared" si="88"/>
        <v>-0.70255309159888535</v>
      </c>
      <c r="BL119" s="10">
        <v>42464</v>
      </c>
      <c r="BM119">
        <v>847400</v>
      </c>
      <c r="BN119">
        <v>110.773719</v>
      </c>
      <c r="BO119">
        <f t="shared" si="89"/>
        <v>1.7057362796377706E-3</v>
      </c>
      <c r="BP119">
        <f t="shared" si="90"/>
        <v>1.0017057362796378</v>
      </c>
      <c r="BR119" s="15">
        <f t="shared" si="91"/>
        <v>0.86276762970400012</v>
      </c>
      <c r="BT119" s="10">
        <v>42464</v>
      </c>
      <c r="BU119">
        <v>442600</v>
      </c>
      <c r="BV119">
        <v>49.029998999999997</v>
      </c>
      <c r="BW119">
        <f t="shared" si="92"/>
        <v>-4.0774720505099005E-4</v>
      </c>
      <c r="BX119">
        <f t="shared" si="93"/>
        <v>0.99959225279494901</v>
      </c>
      <c r="BZ119" s="15">
        <f t="shared" si="94"/>
        <v>-0.1383086026554966</v>
      </c>
      <c r="CB119" s="10">
        <v>42464</v>
      </c>
      <c r="CC119">
        <v>1170200</v>
      </c>
      <c r="CD119">
        <v>107.909745</v>
      </c>
      <c r="CE119">
        <f t="shared" si="95"/>
        <v>-2.7219972116510061E-4</v>
      </c>
      <c r="CF119">
        <f t="shared" si="96"/>
        <v>0.9997278002788349</v>
      </c>
      <c r="CH119" s="15">
        <f t="shared" si="97"/>
        <v>-9.4589115772468757E-2</v>
      </c>
      <c r="CJ119" s="10">
        <v>42464</v>
      </c>
      <c r="CK119">
        <v>778100</v>
      </c>
      <c r="CL119">
        <v>85.768184000000005</v>
      </c>
      <c r="CM119">
        <f t="shared" si="98"/>
        <v>1.0364570677745544E-3</v>
      </c>
      <c r="CN119">
        <f t="shared" si="99"/>
        <v>1.0010364570677746</v>
      </c>
      <c r="CP119" s="15">
        <f t="shared" si="100"/>
        <v>0.45952481812001511</v>
      </c>
      <c r="CR119" s="10">
        <v>42464</v>
      </c>
      <c r="CS119">
        <v>320500</v>
      </c>
      <c r="CT119">
        <v>60.760416999999997</v>
      </c>
      <c r="CU119">
        <f t="shared" si="101"/>
        <v>0</v>
      </c>
      <c r="CV119">
        <f t="shared" si="102"/>
        <v>1</v>
      </c>
      <c r="CX119" s="15">
        <f t="shared" si="103"/>
        <v>0</v>
      </c>
      <c r="CZ119" s="10">
        <v>42464</v>
      </c>
      <c r="DA119">
        <v>433400</v>
      </c>
      <c r="DB119">
        <v>52.298743000000002</v>
      </c>
      <c r="DC119">
        <f t="shared" si="104"/>
        <v>-2.066116254420991E-3</v>
      </c>
      <c r="DD119">
        <f t="shared" si="105"/>
        <v>0.99793388374557901</v>
      </c>
      <c r="DF119" s="15">
        <f t="shared" si="106"/>
        <v>-0.52994829056594117</v>
      </c>
      <c r="DH119" s="10">
        <v>42464</v>
      </c>
      <c r="DI119">
        <v>294100</v>
      </c>
      <c r="DJ119">
        <v>41.093791000000003</v>
      </c>
      <c r="DK119">
        <f t="shared" si="119"/>
        <v>-1.6912108368483114E-3</v>
      </c>
      <c r="DL119">
        <f t="shared" si="120"/>
        <v>0.99830878916315169</v>
      </c>
      <c r="DN119">
        <f t="shared" si="121"/>
        <v>-8.4255068836673885E-2</v>
      </c>
      <c r="DP119" s="10">
        <v>42464</v>
      </c>
      <c r="DQ119">
        <v>86100</v>
      </c>
      <c r="DR119">
        <v>16.969639999999998</v>
      </c>
      <c r="DS119">
        <f t="shared" si="110"/>
        <v>-7.5057435170824416E-3</v>
      </c>
      <c r="DT119">
        <f t="shared" si="111"/>
        <v>0.99249425648291756</v>
      </c>
      <c r="DX119" s="10">
        <v>42464</v>
      </c>
      <c r="DY119">
        <v>5664300</v>
      </c>
      <c r="DZ119">
        <v>11.72</v>
      </c>
      <c r="EA119">
        <f t="shared" si="113"/>
        <v>-7.6206604572396364E-3</v>
      </c>
      <c r="EB119">
        <f t="shared" si="114"/>
        <v>0.99237933954276036</v>
      </c>
      <c r="EF119" s="10">
        <v>42461</v>
      </c>
      <c r="EG119">
        <v>282700</v>
      </c>
      <c r="EH119">
        <v>100.181798</v>
      </c>
      <c r="EI119">
        <f t="shared" si="116"/>
        <v>5.6625160791345941E-4</v>
      </c>
      <c r="EJ119">
        <f t="shared" si="117"/>
        <v>1.0005662516079135</v>
      </c>
    </row>
    <row r="120" spans="1:140">
      <c r="A120" s="10">
        <v>42461</v>
      </c>
      <c r="B120" s="11">
        <v>0.05</v>
      </c>
      <c r="C120">
        <f t="shared" si="65"/>
        <v>5.0000000000000001E-4</v>
      </c>
      <c r="D120" s="12">
        <f t="shared" si="66"/>
        <v>1.0417372023008298E-5</v>
      </c>
      <c r="E120" s="13">
        <f t="shared" si="67"/>
        <v>1.000010417372023</v>
      </c>
      <c r="H120" s="10">
        <v>42461</v>
      </c>
      <c r="I120">
        <v>86100</v>
      </c>
      <c r="J120">
        <v>79.687089999999998</v>
      </c>
      <c r="K120" s="15">
        <f t="shared" si="68"/>
        <v>3.0156138190717829E-3</v>
      </c>
      <c r="L120">
        <f t="shared" si="71"/>
        <v>1.0030156138190718</v>
      </c>
      <c r="N120" s="15">
        <f t="shared" si="72"/>
        <v>2.001291606061014</v>
      </c>
      <c r="P120" s="10">
        <v>42461</v>
      </c>
      <c r="Q120">
        <v>603700</v>
      </c>
      <c r="R120">
        <v>48.900168999999998</v>
      </c>
      <c r="S120">
        <f t="shared" si="73"/>
        <v>6.1424889541779049E-3</v>
      </c>
      <c r="T120">
        <f t="shared" si="74"/>
        <v>1.0061424889541779</v>
      </c>
      <c r="V120" s="15">
        <f t="shared" si="75"/>
        <v>8.3478912210220475</v>
      </c>
      <c r="X120" s="10">
        <v>42461</v>
      </c>
      <c r="Y120">
        <v>142000</v>
      </c>
      <c r="Z120">
        <v>40.655141999999998</v>
      </c>
      <c r="AA120">
        <f t="shared" si="76"/>
        <v>3.9418439301242003E-3</v>
      </c>
      <c r="AB120">
        <f t="shared" si="69"/>
        <v>1.0039418439301242</v>
      </c>
      <c r="AC120" s="18"/>
      <c r="AD120" s="15">
        <f t="shared" si="77"/>
        <v>3.2036145196681209</v>
      </c>
      <c r="AF120" s="10">
        <v>42461</v>
      </c>
      <c r="AG120">
        <v>271200</v>
      </c>
      <c r="AH120">
        <v>52.139544999999998</v>
      </c>
      <c r="AI120">
        <f t="shared" si="78"/>
        <v>4.6117941143648533E-3</v>
      </c>
      <c r="AJ120">
        <f t="shared" si="79"/>
        <v>1.0046117941143649</v>
      </c>
      <c r="AK120" s="18"/>
      <c r="AL120" s="15">
        <f t="shared" si="80"/>
        <v>4.3625264507595567</v>
      </c>
      <c r="AN120" s="10">
        <v>42461</v>
      </c>
      <c r="AO120">
        <v>5803600</v>
      </c>
      <c r="AP120">
        <v>34.835223999999997</v>
      </c>
      <c r="AQ120">
        <f t="shared" si="81"/>
        <v>-1.1148333126442922E-2</v>
      </c>
      <c r="AR120">
        <f t="shared" si="70"/>
        <v>0.98885166687355708</v>
      </c>
      <c r="AS120" s="18"/>
      <c r="AT120" s="15">
        <f t="shared" si="82"/>
        <v>-0.98329410561364494</v>
      </c>
      <c r="AV120" s="10">
        <v>42461</v>
      </c>
      <c r="AW120">
        <v>19357800</v>
      </c>
      <c r="AX120">
        <v>34.039990000000003</v>
      </c>
      <c r="AY120">
        <f t="shared" si="83"/>
        <v>2.8917998751807339E-3</v>
      </c>
      <c r="AZ120">
        <f t="shared" si="84"/>
        <v>1.0028917998751807</v>
      </c>
      <c r="BB120" s="15">
        <f t="shared" si="85"/>
        <v>1.8690579425177831</v>
      </c>
      <c r="BD120" s="10">
        <v>42461</v>
      </c>
      <c r="BE120">
        <v>873900</v>
      </c>
      <c r="BF120">
        <v>68.327983000000003</v>
      </c>
      <c r="BG120">
        <f t="shared" si="86"/>
        <v>4.4901136761199556E-3</v>
      </c>
      <c r="BH120">
        <f t="shared" si="87"/>
        <v>1.00449011367612</v>
      </c>
      <c r="BJ120" s="15">
        <f t="shared" si="88"/>
        <v>4.1306023232945943</v>
      </c>
      <c r="BL120" s="10">
        <v>42461</v>
      </c>
      <c r="BM120">
        <v>461400</v>
      </c>
      <c r="BN120">
        <v>110.58508999999999</v>
      </c>
      <c r="BO120">
        <f t="shared" si="89"/>
        <v>-6.9975810330091814E-4</v>
      </c>
      <c r="BP120">
        <f t="shared" si="90"/>
        <v>0.99930024189669908</v>
      </c>
      <c r="BR120" s="15">
        <f t="shared" si="91"/>
        <v>-0.22547172519655279</v>
      </c>
      <c r="BT120" s="10">
        <v>42461</v>
      </c>
      <c r="BU120">
        <v>262900</v>
      </c>
      <c r="BV120">
        <v>49.049999</v>
      </c>
      <c r="BW120">
        <f t="shared" si="92"/>
        <v>-1.6283736692779271E-3</v>
      </c>
      <c r="BX120">
        <f t="shared" si="93"/>
        <v>0.99837162633072207</v>
      </c>
      <c r="BZ120" s="15">
        <f t="shared" si="94"/>
        <v>-0.44834963625965019</v>
      </c>
      <c r="CB120" s="10">
        <v>42461</v>
      </c>
      <c r="CC120">
        <v>1421900</v>
      </c>
      <c r="CD120">
        <v>107.939126</v>
      </c>
      <c r="CE120">
        <f t="shared" si="95"/>
        <v>2.6291873646000496E-3</v>
      </c>
      <c r="CF120">
        <f t="shared" si="96"/>
        <v>1.0026291873646</v>
      </c>
      <c r="CH120" s="15">
        <f t="shared" si="97"/>
        <v>1.6075055612704339</v>
      </c>
      <c r="CJ120" s="10">
        <v>42461</v>
      </c>
      <c r="CK120">
        <v>643200</v>
      </c>
      <c r="CL120">
        <v>85.679381000000006</v>
      </c>
      <c r="CM120">
        <f t="shared" si="98"/>
        <v>1.4185930857741891E-3</v>
      </c>
      <c r="CN120">
        <f t="shared" si="99"/>
        <v>1.0014185930857742</v>
      </c>
      <c r="CP120" s="15">
        <f t="shared" si="100"/>
        <v>0.6776928720028339</v>
      </c>
      <c r="CR120" s="10">
        <v>42461</v>
      </c>
      <c r="CS120">
        <v>72000</v>
      </c>
      <c r="CT120">
        <v>60.760416999999997</v>
      </c>
      <c r="CU120">
        <f t="shared" si="101"/>
        <v>-9.8266721755846387E-4</v>
      </c>
      <c r="CV120">
        <f t="shared" si="102"/>
        <v>0.99901733278244154</v>
      </c>
      <c r="CX120" s="15">
        <f t="shared" si="103"/>
        <v>-0.30152079963736844</v>
      </c>
      <c r="CZ120" s="10">
        <v>42461</v>
      </c>
      <c r="DA120">
        <v>382100</v>
      </c>
      <c r="DB120">
        <v>52.407021999999998</v>
      </c>
      <c r="DC120">
        <f t="shared" si="104"/>
        <v>-5.0457356591766533E-3</v>
      </c>
      <c r="DD120">
        <f t="shared" si="105"/>
        <v>0.99495426434082335</v>
      </c>
      <c r="DF120" s="15">
        <f t="shared" si="106"/>
        <v>-0.84218874581371583</v>
      </c>
      <c r="DH120" s="10">
        <v>42461</v>
      </c>
      <c r="DI120">
        <v>1314400</v>
      </c>
      <c r="DJ120">
        <v>41.163406999999999</v>
      </c>
      <c r="DK120">
        <f t="shared" si="119"/>
        <v>-2.4158828547227174E-4</v>
      </c>
      <c r="DL120">
        <f t="shared" si="120"/>
        <v>0.99975841171452773</v>
      </c>
      <c r="DN120">
        <f t="shared" si="121"/>
        <v>-1.2485509683607288E-2</v>
      </c>
      <c r="DP120" s="10">
        <v>42461</v>
      </c>
      <c r="DQ120">
        <v>146700</v>
      </c>
      <c r="DR120">
        <v>17.097973</v>
      </c>
      <c r="DS120">
        <f t="shared" si="110"/>
        <v>-1.3667402446487231E-2</v>
      </c>
      <c r="DT120">
        <f t="shared" si="111"/>
        <v>0.98633259755351277</v>
      </c>
      <c r="DX120" s="10">
        <v>42461</v>
      </c>
      <c r="DY120">
        <v>11475200</v>
      </c>
      <c r="DZ120">
        <v>11.81</v>
      </c>
      <c r="EA120">
        <f t="shared" si="113"/>
        <v>-5.8922558922559487E-3</v>
      </c>
      <c r="EB120">
        <f t="shared" si="114"/>
        <v>0.99410774410774405</v>
      </c>
      <c r="EF120" s="10">
        <v>42460</v>
      </c>
      <c r="EG120">
        <v>605900</v>
      </c>
      <c r="EH120">
        <v>100.125102</v>
      </c>
      <c r="EI120">
        <f t="shared" si="116"/>
        <v>-1.9846227534703331E-4</v>
      </c>
      <c r="EJ120">
        <f t="shared" si="117"/>
        <v>0.99980153772465297</v>
      </c>
    </row>
    <row r="121" spans="1:140">
      <c r="A121" s="10">
        <v>42460</v>
      </c>
      <c r="B121" s="11">
        <v>0.06</v>
      </c>
      <c r="C121">
        <f t="shared" si="65"/>
        <v>5.9999999999999995E-4</v>
      </c>
      <c r="D121" s="12">
        <f t="shared" si="66"/>
        <v>1.2501015730803644E-5</v>
      </c>
      <c r="E121" s="13">
        <f t="shared" si="67"/>
        <v>1.0000125010157308</v>
      </c>
      <c r="H121" s="10">
        <v>42460</v>
      </c>
      <c r="I121">
        <v>75400</v>
      </c>
      <c r="J121">
        <v>79.447507000000002</v>
      </c>
      <c r="K121" s="15">
        <f t="shared" si="68"/>
        <v>5.7536865985325925E-3</v>
      </c>
      <c r="L121">
        <f t="shared" si="71"/>
        <v>1.0057536865985326</v>
      </c>
      <c r="N121" s="15">
        <f t="shared" si="72"/>
        <v>7.1179449521454661</v>
      </c>
      <c r="P121" s="10">
        <v>42460</v>
      </c>
      <c r="Q121">
        <v>395700</v>
      </c>
      <c r="R121">
        <v>48.601633999999997</v>
      </c>
      <c r="S121">
        <f t="shared" si="73"/>
        <v>-1.2270314857525388E-3</v>
      </c>
      <c r="T121">
        <f t="shared" si="74"/>
        <v>0.99877296851424746</v>
      </c>
      <c r="V121" s="15">
        <f t="shared" si="75"/>
        <v>-0.3611857084656086</v>
      </c>
      <c r="X121" s="10">
        <v>42460</v>
      </c>
      <c r="Y121">
        <v>191500</v>
      </c>
      <c r="Z121">
        <v>40.495514999999997</v>
      </c>
      <c r="AA121">
        <f t="shared" si="76"/>
        <v>3.21309000665293E-3</v>
      </c>
      <c r="AB121">
        <f t="shared" si="69"/>
        <v>1.0032130900066529</v>
      </c>
      <c r="AC121" s="18"/>
      <c r="AD121" s="15">
        <f t="shared" si="77"/>
        <v>2.2248865077319744</v>
      </c>
      <c r="AF121" s="10">
        <v>42460</v>
      </c>
      <c r="AG121">
        <v>173100</v>
      </c>
      <c r="AH121">
        <v>51.900191999999997</v>
      </c>
      <c r="AI121">
        <f t="shared" si="78"/>
        <v>1.3469127305854034E-3</v>
      </c>
      <c r="AJ121">
        <f t="shared" si="79"/>
        <v>1.0013469127305854</v>
      </c>
      <c r="AK121" s="18"/>
      <c r="AL121" s="15">
        <f t="shared" si="80"/>
        <v>0.63442711884610414</v>
      </c>
      <c r="AN121" s="10">
        <v>42460</v>
      </c>
      <c r="AO121">
        <v>5447900</v>
      </c>
      <c r="AP121">
        <v>35.227957000000004</v>
      </c>
      <c r="AQ121">
        <f t="shared" si="81"/>
        <v>-8.8397601033656237E-3</v>
      </c>
      <c r="AR121">
        <f t="shared" si="70"/>
        <v>0.99116023989663438</v>
      </c>
      <c r="AS121" s="18"/>
      <c r="AT121" s="15">
        <f t="shared" si="82"/>
        <v>-0.96086968678001927</v>
      </c>
      <c r="AV121" s="10">
        <v>42460</v>
      </c>
      <c r="AW121">
        <v>15589400</v>
      </c>
      <c r="AX121">
        <v>33.941837</v>
      </c>
      <c r="AY121">
        <f t="shared" si="83"/>
        <v>-1.1553188278565774E-3</v>
      </c>
      <c r="AZ121">
        <f t="shared" si="84"/>
        <v>0.99884468117214342</v>
      </c>
      <c r="BB121" s="15">
        <f t="shared" si="85"/>
        <v>-0.34422343745925499</v>
      </c>
      <c r="BD121" s="10">
        <v>42460</v>
      </c>
      <c r="BE121">
        <v>740700</v>
      </c>
      <c r="BF121">
        <v>68.022554</v>
      </c>
      <c r="BG121">
        <f t="shared" si="86"/>
        <v>-2.3120791446290534E-3</v>
      </c>
      <c r="BH121">
        <f t="shared" si="87"/>
        <v>0.99768792085537095</v>
      </c>
      <c r="BJ121" s="15">
        <f t="shared" si="88"/>
        <v>-0.57039366354587484</v>
      </c>
      <c r="BL121" s="10">
        <v>42460</v>
      </c>
      <c r="BM121">
        <v>411000</v>
      </c>
      <c r="BN121">
        <v>110.662527</v>
      </c>
      <c r="BO121">
        <f t="shared" si="89"/>
        <v>1.6147841120948137E-3</v>
      </c>
      <c r="BP121">
        <f t="shared" si="90"/>
        <v>1.0016147841120948</v>
      </c>
      <c r="BR121" s="15">
        <f t="shared" si="91"/>
        <v>0.80204267112156136</v>
      </c>
      <c r="BT121" s="10">
        <v>42460</v>
      </c>
      <c r="BU121">
        <v>307500</v>
      </c>
      <c r="BV121">
        <v>49.130001</v>
      </c>
      <c r="BW121">
        <f t="shared" si="92"/>
        <v>1.6310295949242271E-3</v>
      </c>
      <c r="BX121">
        <f t="shared" si="93"/>
        <v>1.0016310295949242</v>
      </c>
      <c r="BZ121" s="15">
        <f t="shared" si="94"/>
        <v>0.8127423921553667</v>
      </c>
      <c r="CB121" s="10">
        <v>42460</v>
      </c>
      <c r="CC121">
        <v>2063500</v>
      </c>
      <c r="CD121">
        <v>107.65607799999999</v>
      </c>
      <c r="CE121">
        <f t="shared" si="95"/>
        <v>1.9066607954745241E-3</v>
      </c>
      <c r="CF121">
        <f t="shared" si="96"/>
        <v>1.0019066607954745</v>
      </c>
      <c r="CH121" s="15">
        <f t="shared" si="97"/>
        <v>1.0042473026094831</v>
      </c>
      <c r="CJ121" s="10">
        <v>42460</v>
      </c>
      <c r="CK121">
        <v>718200</v>
      </c>
      <c r="CL121">
        <v>85.558008999999998</v>
      </c>
      <c r="CM121">
        <f t="shared" si="98"/>
        <v>3.5788223706725297E-3</v>
      </c>
      <c r="CN121">
        <f t="shared" si="99"/>
        <v>1.0035788223706725</v>
      </c>
      <c r="CP121" s="15">
        <f t="shared" si="100"/>
        <v>2.683775851705505</v>
      </c>
      <c r="CR121" s="10">
        <v>42460</v>
      </c>
      <c r="CS121">
        <v>68100</v>
      </c>
      <c r="CT121">
        <v>60.820183</v>
      </c>
      <c r="CU121">
        <f t="shared" si="101"/>
        <v>1.8047750266534379E-3</v>
      </c>
      <c r="CV121">
        <f t="shared" si="102"/>
        <v>1.0018047750266534</v>
      </c>
      <c r="CX121" s="15">
        <f t="shared" si="103"/>
        <v>0.93121465065807452</v>
      </c>
      <c r="CZ121" s="10">
        <v>42460</v>
      </c>
      <c r="DA121">
        <v>470500</v>
      </c>
      <c r="DB121">
        <v>52.672795000000001</v>
      </c>
      <c r="DC121">
        <f t="shared" si="104"/>
        <v>-3.538207013326411E-3</v>
      </c>
      <c r="DD121">
        <f t="shared" si="105"/>
        <v>0.99646179298667359</v>
      </c>
      <c r="DF121" s="15">
        <f t="shared" si="106"/>
        <v>-0.72575561779207898</v>
      </c>
      <c r="DH121" s="10">
        <v>42460</v>
      </c>
      <c r="DI121">
        <v>352700</v>
      </c>
      <c r="DJ121">
        <v>41.173354000000003</v>
      </c>
      <c r="DK121">
        <f t="shared" si="119"/>
        <v>5.586669405325928E-3</v>
      </c>
      <c r="DL121">
        <f t="shared" si="120"/>
        <v>1.0055866694053259</v>
      </c>
      <c r="DN121">
        <f t="shared" si="121"/>
        <v>0.33602439682261309</v>
      </c>
      <c r="DP121" s="10">
        <v>42460</v>
      </c>
      <c r="DQ121">
        <v>80200</v>
      </c>
      <c r="DR121">
        <v>17.334896000000001</v>
      </c>
      <c r="DS121">
        <f t="shared" si="110"/>
        <v>0</v>
      </c>
      <c r="DT121">
        <f t="shared" si="111"/>
        <v>1</v>
      </c>
      <c r="DX121" s="10">
        <v>42460</v>
      </c>
      <c r="DY121">
        <v>7896100</v>
      </c>
      <c r="DZ121">
        <v>11.88</v>
      </c>
      <c r="EA121">
        <f t="shared" si="113"/>
        <v>4.2265426880812029E-3</v>
      </c>
      <c r="EB121">
        <f t="shared" si="114"/>
        <v>1.0042265426880812</v>
      </c>
      <c r="EF121" s="10">
        <v>42459</v>
      </c>
      <c r="EG121">
        <v>495200</v>
      </c>
      <c r="EH121">
        <v>100.144977</v>
      </c>
      <c r="EI121">
        <f t="shared" si="116"/>
        <v>2.9777706504297008E-4</v>
      </c>
      <c r="EJ121">
        <f t="shared" si="117"/>
        <v>1.000297777065043</v>
      </c>
    </row>
    <row r="122" spans="1:140">
      <c r="A122" s="10">
        <v>42459</v>
      </c>
      <c r="B122" s="11">
        <v>0.05</v>
      </c>
      <c r="C122">
        <f t="shared" si="65"/>
        <v>5.0000000000000001E-4</v>
      </c>
      <c r="D122" s="12">
        <f t="shared" si="66"/>
        <v>1.0417372023008298E-5</v>
      </c>
      <c r="E122" s="13">
        <f t="shared" si="67"/>
        <v>1.000010417372023</v>
      </c>
      <c r="H122" s="10">
        <v>42459</v>
      </c>
      <c r="I122">
        <v>40900</v>
      </c>
      <c r="J122">
        <v>78.993005999999994</v>
      </c>
      <c r="K122" s="15">
        <f t="shared" si="68"/>
        <v>-8.0645340535038246E-3</v>
      </c>
      <c r="L122">
        <f t="shared" si="71"/>
        <v>0.99193546594649618</v>
      </c>
      <c r="N122" s="15">
        <f t="shared" si="72"/>
        <v>-0.94794676481538787</v>
      </c>
      <c r="P122" s="10">
        <v>42459</v>
      </c>
      <c r="Q122">
        <v>500000</v>
      </c>
      <c r="R122">
        <v>48.661343000000002</v>
      </c>
      <c r="S122">
        <f t="shared" si="73"/>
        <v>3.900683995228027E-3</v>
      </c>
      <c r="T122">
        <f t="shared" si="74"/>
        <v>1.003900683995228</v>
      </c>
      <c r="V122" s="15">
        <f t="shared" si="75"/>
        <v>3.1411770515189863</v>
      </c>
      <c r="X122" s="10">
        <v>42459</v>
      </c>
      <c r="Y122">
        <v>180600</v>
      </c>
      <c r="Z122">
        <v>40.365816000000002</v>
      </c>
      <c r="AA122">
        <f t="shared" si="76"/>
        <v>7.4199434364752292E-4</v>
      </c>
      <c r="AB122">
        <f t="shared" si="69"/>
        <v>1.0007419943436475</v>
      </c>
      <c r="AC122" s="18"/>
      <c r="AD122" s="15">
        <f t="shared" si="77"/>
        <v>0.31091780802355795</v>
      </c>
      <c r="AF122" s="10">
        <v>42459</v>
      </c>
      <c r="AG122">
        <v>345700</v>
      </c>
      <c r="AH122">
        <v>51.830381000000003</v>
      </c>
      <c r="AI122">
        <f t="shared" si="78"/>
        <v>1.5417600810534449E-3</v>
      </c>
      <c r="AJ122">
        <f t="shared" si="79"/>
        <v>1.0015417600810534</v>
      </c>
      <c r="AK122" s="18"/>
      <c r="AL122" s="15">
        <f t="shared" si="80"/>
        <v>0.7547195929347974</v>
      </c>
      <c r="AN122" s="10">
        <v>42459</v>
      </c>
      <c r="AO122">
        <v>5391300</v>
      </c>
      <c r="AP122">
        <v>35.542141000000001</v>
      </c>
      <c r="AQ122">
        <f t="shared" si="81"/>
        <v>7.5146312558416195E-3</v>
      </c>
      <c r="AR122">
        <f t="shared" si="70"/>
        <v>1.0075146312558416</v>
      </c>
      <c r="AS122" s="18"/>
      <c r="AT122" s="15">
        <f t="shared" si="82"/>
        <v>14.372589656876508</v>
      </c>
      <c r="AV122" s="10">
        <v>42459</v>
      </c>
      <c r="AW122">
        <v>12617700</v>
      </c>
      <c r="AX122">
        <v>33.981096000000001</v>
      </c>
      <c r="AY122">
        <f t="shared" si="83"/>
        <v>1.1393495157819622E-2</v>
      </c>
      <c r="AZ122">
        <f t="shared" si="84"/>
        <v>1.0113934951578196</v>
      </c>
      <c r="BB122" s="15">
        <f t="shared" si="85"/>
        <v>61.496684909569282</v>
      </c>
      <c r="BD122" s="10">
        <v>42459</v>
      </c>
      <c r="BE122">
        <v>819200</v>
      </c>
      <c r="BF122">
        <v>68.180192000000005</v>
      </c>
      <c r="BG122">
        <f t="shared" si="86"/>
        <v>3.4802475006856515E-3</v>
      </c>
      <c r="BH122">
        <f t="shared" si="87"/>
        <v>1.0034802475006857</v>
      </c>
      <c r="BJ122" s="15">
        <f t="shared" si="88"/>
        <v>2.5540400215320855</v>
      </c>
      <c r="BL122" s="10">
        <v>42459</v>
      </c>
      <c r="BM122">
        <v>295300</v>
      </c>
      <c r="BN122">
        <v>110.48411900000001</v>
      </c>
      <c r="BO122">
        <f t="shared" si="89"/>
        <v>1.0777131268497886E-3</v>
      </c>
      <c r="BP122">
        <f t="shared" si="90"/>
        <v>1.0010777131268498</v>
      </c>
      <c r="BR122" s="15">
        <f t="shared" si="91"/>
        <v>0.48164576894847477</v>
      </c>
      <c r="BT122" s="10">
        <v>42459</v>
      </c>
      <c r="BU122">
        <v>184500</v>
      </c>
      <c r="BV122">
        <v>49.049999</v>
      </c>
      <c r="BW122">
        <f t="shared" si="92"/>
        <v>1.4291343405472556E-3</v>
      </c>
      <c r="BX122">
        <f t="shared" si="93"/>
        <v>1.0014291343405473</v>
      </c>
      <c r="BZ122" s="15">
        <f t="shared" si="94"/>
        <v>0.68415111323866973</v>
      </c>
      <c r="CB122" s="10">
        <v>42459</v>
      </c>
      <c r="CC122">
        <v>1205200</v>
      </c>
      <c r="CD122">
        <v>107.451205</v>
      </c>
      <c r="CE122">
        <f t="shared" si="95"/>
        <v>9.9973086497984198E-4</v>
      </c>
      <c r="CF122">
        <f t="shared" si="96"/>
        <v>1.0009997308649798</v>
      </c>
      <c r="CH122" s="15">
        <f t="shared" si="97"/>
        <v>0.44010997963222453</v>
      </c>
      <c r="CJ122" s="10">
        <v>42459</v>
      </c>
      <c r="CK122">
        <v>2112100</v>
      </c>
      <c r="CL122">
        <v>85.252904000000001</v>
      </c>
      <c r="CM122">
        <f t="shared" si="98"/>
        <v>-1.8436987309796704E-3</v>
      </c>
      <c r="CN122">
        <f t="shared" si="99"/>
        <v>0.99815630126902033</v>
      </c>
      <c r="CP122" s="15">
        <f t="shared" si="100"/>
        <v>-0.4901155557969008</v>
      </c>
      <c r="CR122" s="10">
        <v>42459</v>
      </c>
      <c r="CS122">
        <v>120800</v>
      </c>
      <c r="CT122">
        <v>60.710614</v>
      </c>
      <c r="CU122">
        <f t="shared" si="101"/>
        <v>3.2825461934105071E-4</v>
      </c>
      <c r="CV122">
        <f t="shared" si="102"/>
        <v>1.0003282546193411</v>
      </c>
      <c r="CX122" s="15">
        <f t="shared" si="103"/>
        <v>0.12726379477003058</v>
      </c>
      <c r="CZ122" s="10">
        <v>42459</v>
      </c>
      <c r="DA122">
        <v>243700</v>
      </c>
      <c r="DB122">
        <v>52.859824000000003</v>
      </c>
      <c r="DC122">
        <f t="shared" si="104"/>
        <v>4.865305588617197E-3</v>
      </c>
      <c r="DD122">
        <f t="shared" si="105"/>
        <v>1.0048653055886172</v>
      </c>
      <c r="DF122" s="15">
        <f t="shared" si="106"/>
        <v>4.8798456246380084</v>
      </c>
      <c r="DH122" s="10">
        <v>42459</v>
      </c>
      <c r="DI122">
        <v>276300</v>
      </c>
      <c r="DJ122">
        <v>40.944609999999997</v>
      </c>
      <c r="DK122">
        <f t="shared" si="119"/>
        <v>-2.9063444350077017E-3</v>
      </c>
      <c r="DL122">
        <f t="shared" si="120"/>
        <v>0.9970936555649923</v>
      </c>
      <c r="DN122">
        <f t="shared" si="121"/>
        <v>-0.14045315657648871</v>
      </c>
      <c r="DP122" s="10">
        <v>42459</v>
      </c>
      <c r="DQ122">
        <v>122100</v>
      </c>
      <c r="DR122">
        <v>17.334896000000001</v>
      </c>
      <c r="DS122">
        <f t="shared" si="110"/>
        <v>2.2830334753556336E-3</v>
      </c>
      <c r="DT122">
        <f t="shared" si="111"/>
        <v>1.0022830334753556</v>
      </c>
      <c r="DX122" s="10">
        <v>42459</v>
      </c>
      <c r="DY122">
        <v>6079500</v>
      </c>
      <c r="DZ122">
        <v>11.83</v>
      </c>
      <c r="EA122">
        <f t="shared" si="113"/>
        <v>-1.2520868113522599E-2</v>
      </c>
      <c r="EB122">
        <f t="shared" si="114"/>
        <v>0.9874791318864774</v>
      </c>
      <c r="EF122" s="10">
        <v>42458</v>
      </c>
      <c r="EG122">
        <v>377900</v>
      </c>
      <c r="EH122">
        <v>100.115165</v>
      </c>
      <c r="EI122">
        <f t="shared" si="116"/>
        <v>9.9185621019959314E-5</v>
      </c>
      <c r="EJ122">
        <f t="shared" si="117"/>
        <v>1.00009918562102</v>
      </c>
    </row>
    <row r="123" spans="1:140">
      <c r="A123" s="10">
        <v>42458</v>
      </c>
      <c r="B123" s="11">
        <v>0.05</v>
      </c>
      <c r="C123">
        <f t="shared" si="65"/>
        <v>5.0000000000000001E-4</v>
      </c>
      <c r="D123" s="12">
        <f t="shared" si="66"/>
        <v>1.0417372023008298E-5</v>
      </c>
      <c r="E123" s="13">
        <f t="shared" si="67"/>
        <v>1.000010417372023</v>
      </c>
      <c r="H123" s="10">
        <v>42458</v>
      </c>
      <c r="I123">
        <v>35000</v>
      </c>
      <c r="J123">
        <v>79.635227</v>
      </c>
      <c r="K123" s="15">
        <f t="shared" si="68"/>
        <v>8.382306773272008E-3</v>
      </c>
      <c r="L123">
        <f t="shared" si="71"/>
        <v>1.008382306773272</v>
      </c>
      <c r="N123" s="15">
        <f t="shared" si="72"/>
        <v>20.047676471919949</v>
      </c>
      <c r="P123" s="10">
        <v>42458</v>
      </c>
      <c r="Q123">
        <v>525300</v>
      </c>
      <c r="R123">
        <v>48.472268</v>
      </c>
      <c r="S123">
        <f t="shared" si="73"/>
        <v>9.9523048535594683E-3</v>
      </c>
      <c r="T123">
        <f t="shared" si="74"/>
        <v>1.0099523048535595</v>
      </c>
      <c r="V123" s="15">
        <f t="shared" si="75"/>
        <v>36.137750635382936</v>
      </c>
      <c r="X123" s="10">
        <v>42458</v>
      </c>
      <c r="Y123">
        <v>471200</v>
      </c>
      <c r="Z123">
        <v>40.335887</v>
      </c>
      <c r="AA123">
        <f t="shared" si="76"/>
        <v>1.4809221697062336E-2</v>
      </c>
      <c r="AB123">
        <f t="shared" si="69"/>
        <v>1.0148092216970623</v>
      </c>
      <c r="AC123" s="18"/>
      <c r="AD123" s="15">
        <f t="shared" si="77"/>
        <v>212.94780993276862</v>
      </c>
      <c r="AF123" s="10">
        <v>42458</v>
      </c>
      <c r="AG123">
        <v>352800</v>
      </c>
      <c r="AH123">
        <v>51.750594</v>
      </c>
      <c r="AI123">
        <f t="shared" si="78"/>
        <v>2.326957511013017E-2</v>
      </c>
      <c r="AJ123">
        <f t="shared" si="79"/>
        <v>1.0232695751101302</v>
      </c>
      <c r="AK123" s="18"/>
      <c r="AL123" s="15">
        <f t="shared" si="80"/>
        <v>4428.6807108137828</v>
      </c>
      <c r="AN123" s="10">
        <v>42458</v>
      </c>
      <c r="AO123">
        <v>4990000</v>
      </c>
      <c r="AP123">
        <v>35.277047000000003</v>
      </c>
      <c r="AQ123">
        <f t="shared" si="81"/>
        <v>1.1827701377308264E-2</v>
      </c>
      <c r="AR123">
        <f t="shared" si="70"/>
        <v>1.0118277013773083</v>
      </c>
      <c r="AS123" s="18"/>
      <c r="AT123" s="15">
        <f t="shared" si="82"/>
        <v>72.096449648634291</v>
      </c>
      <c r="AV123" s="10">
        <v>42458</v>
      </c>
      <c r="AW123">
        <v>16646000</v>
      </c>
      <c r="AX123">
        <v>33.598294000000003</v>
      </c>
      <c r="AY123">
        <f t="shared" si="83"/>
        <v>9.7344546042112956E-3</v>
      </c>
      <c r="AZ123">
        <f t="shared" si="84"/>
        <v>1.0097344546042113</v>
      </c>
      <c r="BB123" s="15">
        <f t="shared" si="85"/>
        <v>33.325678509917722</v>
      </c>
      <c r="BD123" s="10">
        <v>42458</v>
      </c>
      <c r="BE123">
        <v>709700</v>
      </c>
      <c r="BF123">
        <v>67.943731</v>
      </c>
      <c r="BG123">
        <f t="shared" si="86"/>
        <v>7.7451208733090304E-3</v>
      </c>
      <c r="BH123">
        <f t="shared" si="87"/>
        <v>1.007745120873309</v>
      </c>
      <c r="BJ123" s="15">
        <f t="shared" si="88"/>
        <v>15.711175892087759</v>
      </c>
      <c r="BL123" s="10">
        <v>42458</v>
      </c>
      <c r="BM123">
        <v>313700</v>
      </c>
      <c r="BN123">
        <v>110.365177</v>
      </c>
      <c r="BO123">
        <f t="shared" si="89"/>
        <v>1.3489359333866968E-3</v>
      </c>
      <c r="BP123">
        <f t="shared" si="90"/>
        <v>1.0013489359333867</v>
      </c>
      <c r="BR123" s="15">
        <f t="shared" si="91"/>
        <v>0.63563291249017495</v>
      </c>
      <c r="BT123" s="10">
        <v>42458</v>
      </c>
      <c r="BU123">
        <v>263100</v>
      </c>
      <c r="BV123">
        <v>48.98</v>
      </c>
      <c r="BW123">
        <f t="shared" si="92"/>
        <v>3.48287229086508E-3</v>
      </c>
      <c r="BX123">
        <f t="shared" si="93"/>
        <v>1.0034828722908651</v>
      </c>
      <c r="BZ123" s="15">
        <f t="shared" si="94"/>
        <v>2.5574347708287166</v>
      </c>
      <c r="CB123" s="10">
        <v>42458</v>
      </c>
      <c r="CC123">
        <v>1629600</v>
      </c>
      <c r="CD123">
        <v>107.34389</v>
      </c>
      <c r="CE123">
        <f t="shared" si="95"/>
        <v>5.2073829965884055E-3</v>
      </c>
      <c r="CF123">
        <f t="shared" si="96"/>
        <v>1.0052073829965884</v>
      </c>
      <c r="CH123" s="15">
        <f t="shared" si="97"/>
        <v>5.6576267974955448</v>
      </c>
      <c r="CJ123" s="10">
        <v>42458</v>
      </c>
      <c r="CK123">
        <v>514200</v>
      </c>
      <c r="CL123">
        <v>85.410375000000002</v>
      </c>
      <c r="CM123">
        <f t="shared" si="98"/>
        <v>5.4454976298854429E-3</v>
      </c>
      <c r="CN123">
        <f t="shared" si="99"/>
        <v>1.0054454976298854</v>
      </c>
      <c r="CP123" s="15">
        <f t="shared" si="100"/>
        <v>6.2587994334510197</v>
      </c>
      <c r="CR123" s="10">
        <v>42458</v>
      </c>
      <c r="CS123">
        <v>82800</v>
      </c>
      <c r="CT123">
        <v>60.690691999999999</v>
      </c>
      <c r="CU123">
        <f t="shared" si="101"/>
        <v>3.954549912654981E-3</v>
      </c>
      <c r="CV123">
        <f t="shared" si="102"/>
        <v>1.003954549912655</v>
      </c>
      <c r="CX123" s="15">
        <f t="shared" si="103"/>
        <v>3.2230778065331958</v>
      </c>
      <c r="CZ123" s="10">
        <v>42458</v>
      </c>
      <c r="DA123">
        <v>283100</v>
      </c>
      <c r="DB123">
        <v>52.60389</v>
      </c>
      <c r="DC123">
        <f t="shared" si="104"/>
        <v>1.7323427372965439E-2</v>
      </c>
      <c r="DD123">
        <f t="shared" si="105"/>
        <v>1.0173234273729654</v>
      </c>
      <c r="DF123" s="15">
        <f t="shared" si="106"/>
        <v>526.90003932207003</v>
      </c>
      <c r="DH123" s="10">
        <v>42458</v>
      </c>
      <c r="DI123">
        <v>437400</v>
      </c>
      <c r="DJ123">
        <v>41.063955999999997</v>
      </c>
      <c r="DK123">
        <f t="shared" si="119"/>
        <v>2.2282771026586934E-2</v>
      </c>
      <c r="DL123">
        <f t="shared" si="120"/>
        <v>1.0222827710265869</v>
      </c>
      <c r="DN123">
        <f t="shared" si="121"/>
        <v>2.1455323657372993</v>
      </c>
      <c r="DP123" s="10">
        <v>42458</v>
      </c>
      <c r="DQ123">
        <v>116200</v>
      </c>
      <c r="DR123">
        <v>17.29541</v>
      </c>
      <c r="DS123">
        <f t="shared" si="110"/>
        <v>5.7405811385458083E-3</v>
      </c>
      <c r="DT123">
        <f t="shared" si="111"/>
        <v>1.0057405811385458</v>
      </c>
      <c r="DX123" s="10">
        <v>42458</v>
      </c>
      <c r="DY123">
        <v>12309600</v>
      </c>
      <c r="DZ123">
        <v>11.98</v>
      </c>
      <c r="EA123">
        <f t="shared" si="113"/>
        <v>1.6977928692699651E-2</v>
      </c>
      <c r="EB123">
        <f t="shared" si="114"/>
        <v>1.0169779286926997</v>
      </c>
      <c r="EF123" s="10">
        <v>42457</v>
      </c>
      <c r="EG123">
        <v>746300</v>
      </c>
      <c r="EH123">
        <v>100.105236</v>
      </c>
      <c r="EI123">
        <f t="shared" si="116"/>
        <v>1.9858048970822217E-4</v>
      </c>
      <c r="EJ123">
        <f t="shared" si="117"/>
        <v>1.0001985804897082</v>
      </c>
    </row>
    <row r="124" spans="1:140">
      <c r="A124" s="10">
        <v>42457</v>
      </c>
      <c r="B124" s="11">
        <v>0.05</v>
      </c>
      <c r="C124">
        <f t="shared" si="65"/>
        <v>5.0000000000000001E-4</v>
      </c>
      <c r="D124" s="12">
        <f t="shared" si="66"/>
        <v>1.0417372023008298E-5</v>
      </c>
      <c r="E124" s="13">
        <f t="shared" si="67"/>
        <v>1.000010417372023</v>
      </c>
      <c r="H124" s="10">
        <v>42457</v>
      </c>
      <c r="I124">
        <v>45300</v>
      </c>
      <c r="J124">
        <v>78.973248999999996</v>
      </c>
      <c r="K124" s="15">
        <f t="shared" si="68"/>
        <v>2.5084275411717538E-3</v>
      </c>
      <c r="L124">
        <f t="shared" si="71"/>
        <v>1.0025084275411718</v>
      </c>
      <c r="N124" s="15">
        <f t="shared" si="72"/>
        <v>1.4953516001056348</v>
      </c>
      <c r="P124" s="10">
        <v>42457</v>
      </c>
      <c r="Q124">
        <v>825700</v>
      </c>
      <c r="R124">
        <v>47.994610999999999</v>
      </c>
      <c r="S124">
        <f t="shared" si="73"/>
        <v>4.1486443231719683E-4</v>
      </c>
      <c r="T124">
        <f t="shared" si="74"/>
        <v>1.0004148644323172</v>
      </c>
      <c r="V124" s="15">
        <f t="shared" si="75"/>
        <v>0.16345510394873863</v>
      </c>
      <c r="X124" s="10">
        <v>42457</v>
      </c>
      <c r="Y124">
        <v>172100</v>
      </c>
      <c r="Z124">
        <v>39.747261000000002</v>
      </c>
      <c r="AA124">
        <f t="shared" si="76"/>
        <v>2.2641635989386621E-3</v>
      </c>
      <c r="AB124">
        <f t="shared" si="69"/>
        <v>1.0022641635989387</v>
      </c>
      <c r="AC124" s="18"/>
      <c r="AD124" s="15">
        <f t="shared" si="77"/>
        <v>1.2829889985939076</v>
      </c>
      <c r="AF124" s="10">
        <v>42457</v>
      </c>
      <c r="AG124">
        <v>206100</v>
      </c>
      <c r="AH124">
        <v>50.573763999999997</v>
      </c>
      <c r="AI124">
        <f t="shared" si="78"/>
        <v>1.3823076657446531E-3</v>
      </c>
      <c r="AJ124">
        <f t="shared" si="79"/>
        <v>1.0013823076657447</v>
      </c>
      <c r="AK124" s="18"/>
      <c r="AL124" s="15">
        <f t="shared" si="80"/>
        <v>0.65565036707171864</v>
      </c>
      <c r="AN124" s="10">
        <v>42457</v>
      </c>
      <c r="AO124">
        <v>5374900</v>
      </c>
      <c r="AP124">
        <v>34.864677999999998</v>
      </c>
      <c r="AQ124">
        <f t="shared" si="81"/>
        <v>6.2339750384132753E-3</v>
      </c>
      <c r="AR124">
        <f t="shared" si="70"/>
        <v>1.0062339750384133</v>
      </c>
      <c r="AS124" s="18"/>
      <c r="AT124" s="15">
        <f t="shared" si="82"/>
        <v>8.6633253836351756</v>
      </c>
      <c r="AV124" s="10">
        <v>42457</v>
      </c>
      <c r="AW124">
        <v>11695400</v>
      </c>
      <c r="AX124">
        <v>33.274386</v>
      </c>
      <c r="AY124">
        <f t="shared" si="83"/>
        <v>2.6619319860541335E-3</v>
      </c>
      <c r="AZ124">
        <f t="shared" si="84"/>
        <v>1.0026619319860541</v>
      </c>
      <c r="BB124" s="15">
        <f t="shared" si="85"/>
        <v>1.638773673926718</v>
      </c>
      <c r="BD124" s="10">
        <v>42457</v>
      </c>
      <c r="BE124">
        <v>784000</v>
      </c>
      <c r="BF124">
        <v>67.421543</v>
      </c>
      <c r="BG124">
        <f t="shared" si="86"/>
        <v>1.46191265823159E-4</v>
      </c>
      <c r="BH124">
        <f t="shared" si="87"/>
        <v>1.0001461912658232</v>
      </c>
      <c r="BJ124" s="15">
        <f t="shared" si="88"/>
        <v>5.4804996113512638E-2</v>
      </c>
      <c r="BL124" s="10">
        <v>42457</v>
      </c>
      <c r="BM124">
        <v>515600</v>
      </c>
      <c r="BN124">
        <v>110.21650200000001</v>
      </c>
      <c r="BO124">
        <f t="shared" si="89"/>
        <v>1.1704037114788068E-3</v>
      </c>
      <c r="BP124">
        <f t="shared" si="90"/>
        <v>1.0011704037114788</v>
      </c>
      <c r="BR124" s="15">
        <f t="shared" si="91"/>
        <v>0.53257228064244178</v>
      </c>
      <c r="BT124" s="10">
        <v>42457</v>
      </c>
      <c r="BU124">
        <v>176700</v>
      </c>
      <c r="BV124">
        <v>48.810001</v>
      </c>
      <c r="BW124">
        <f t="shared" si="92"/>
        <v>-4.0960473440077028E-4</v>
      </c>
      <c r="BX124">
        <f t="shared" si="93"/>
        <v>0.99959039526559923</v>
      </c>
      <c r="BZ124" s="15">
        <f t="shared" si="94"/>
        <v>-0.13889286857020022</v>
      </c>
      <c r="CB124" s="10">
        <v>42457</v>
      </c>
      <c r="CC124">
        <v>1212000</v>
      </c>
      <c r="CD124">
        <v>106.78780500000001</v>
      </c>
      <c r="CE124">
        <f t="shared" si="95"/>
        <v>1.9221839203844571E-3</v>
      </c>
      <c r="CF124">
        <f t="shared" si="96"/>
        <v>1.0019221839203845</v>
      </c>
      <c r="CH124" s="15">
        <f t="shared" si="97"/>
        <v>1.0156136589518225</v>
      </c>
      <c r="CJ124" s="10">
        <v>42457</v>
      </c>
      <c r="CK124">
        <v>739400</v>
      </c>
      <c r="CL124">
        <v>84.947792000000007</v>
      </c>
      <c r="CM124">
        <f t="shared" si="98"/>
        <v>0</v>
      </c>
      <c r="CN124">
        <f t="shared" si="99"/>
        <v>1</v>
      </c>
      <c r="CP124" s="15">
        <f t="shared" si="100"/>
        <v>0</v>
      </c>
      <c r="CR124" s="10">
        <v>42457</v>
      </c>
      <c r="CS124">
        <v>1236600</v>
      </c>
      <c r="CT124">
        <v>60.451633000000001</v>
      </c>
      <c r="CU124">
        <f t="shared" si="101"/>
        <v>-1.6478228593241884E-4</v>
      </c>
      <c r="CV124">
        <f t="shared" si="102"/>
        <v>0.99983521771406758</v>
      </c>
      <c r="CX124" s="15">
        <f t="shared" si="103"/>
        <v>-5.8377182244311099E-2</v>
      </c>
      <c r="CZ124" s="10">
        <v>42457</v>
      </c>
      <c r="DA124">
        <v>196200</v>
      </c>
      <c r="DB124">
        <v>51.708128000000002</v>
      </c>
      <c r="DC124">
        <f t="shared" si="104"/>
        <v>4.5897483645684911E-3</v>
      </c>
      <c r="DD124">
        <f t="shared" si="105"/>
        <v>1.0045897483645685</v>
      </c>
      <c r="DF124" s="15">
        <f t="shared" si="106"/>
        <v>4.319744998453511</v>
      </c>
      <c r="DH124" s="10">
        <v>42457</v>
      </c>
      <c r="DI124">
        <v>281400</v>
      </c>
      <c r="DJ124">
        <v>40.168882000000004</v>
      </c>
      <c r="DK124">
        <f t="shared" si="119"/>
        <v>9.4976595312690204E-3</v>
      </c>
      <c r="DL124">
        <f t="shared" si="120"/>
        <v>1.009497659531269</v>
      </c>
      <c r="DN124">
        <f t="shared" si="121"/>
        <v>0.6348445066766768</v>
      </c>
      <c r="DP124" s="10">
        <v>42457</v>
      </c>
      <c r="DQ124">
        <v>79900</v>
      </c>
      <c r="DR124">
        <v>17.196691000000001</v>
      </c>
      <c r="DS124">
        <f t="shared" si="110"/>
        <v>-5.1399615100206075E-3</v>
      </c>
      <c r="DT124">
        <f t="shared" si="111"/>
        <v>0.99486003848997939</v>
      </c>
      <c r="DX124" s="10">
        <v>42457</v>
      </c>
      <c r="DY124">
        <v>3602500</v>
      </c>
      <c r="DZ124">
        <v>11.78</v>
      </c>
      <c r="EA124">
        <f t="shared" si="113"/>
        <v>2.553191489361728E-3</v>
      </c>
      <c r="EB124">
        <f t="shared" si="114"/>
        <v>1.0025531914893617</v>
      </c>
      <c r="EF124" s="10">
        <v>42453</v>
      </c>
      <c r="EG124">
        <v>357500</v>
      </c>
      <c r="EH124">
        <v>100.08536100000001</v>
      </c>
      <c r="EI124">
        <f t="shared" si="116"/>
        <v>2.9786451243429823E-4</v>
      </c>
      <c r="EJ124">
        <f t="shared" si="117"/>
        <v>1.0002978645124343</v>
      </c>
    </row>
    <row r="125" spans="1:140">
      <c r="A125" s="10">
        <v>42453</v>
      </c>
      <c r="B125" s="11">
        <v>0.05</v>
      </c>
      <c r="C125">
        <f t="shared" si="65"/>
        <v>5.0000000000000001E-4</v>
      </c>
      <c r="D125" s="12">
        <f t="shared" si="66"/>
        <v>1.0417372023008298E-5</v>
      </c>
      <c r="E125" s="13">
        <f t="shared" si="67"/>
        <v>1.000010417372023</v>
      </c>
      <c r="H125" s="10">
        <v>42453</v>
      </c>
      <c r="I125">
        <v>102200</v>
      </c>
      <c r="J125">
        <v>78.775645999999995</v>
      </c>
      <c r="K125" s="15">
        <f t="shared" si="68"/>
        <v>-3.7611690159977673E-4</v>
      </c>
      <c r="L125">
        <f t="shared" si="71"/>
        <v>0.99962388309840022</v>
      </c>
      <c r="N125" s="15">
        <f t="shared" si="72"/>
        <v>-0.12829872885189819</v>
      </c>
      <c r="P125" s="10">
        <v>42453</v>
      </c>
      <c r="Q125">
        <v>332300</v>
      </c>
      <c r="R125">
        <v>47.974708</v>
      </c>
      <c r="S125">
        <f t="shared" si="73"/>
        <v>-6.2194086378963842E-4</v>
      </c>
      <c r="T125">
        <f t="shared" si="74"/>
        <v>0.99937805913621036</v>
      </c>
      <c r="V125" s="15">
        <f t="shared" si="75"/>
        <v>-0.20314220182445342</v>
      </c>
      <c r="X125" s="10">
        <v>42453</v>
      </c>
      <c r="Y125">
        <v>177800</v>
      </c>
      <c r="Z125">
        <v>39.657470000000004</v>
      </c>
      <c r="AA125">
        <f t="shared" si="76"/>
        <v>1.0073310417235692E-3</v>
      </c>
      <c r="AB125">
        <f t="shared" si="69"/>
        <v>1.0010073310417236</v>
      </c>
      <c r="AC125" s="18"/>
      <c r="AD125" s="15">
        <f t="shared" si="77"/>
        <v>0.44410646771737228</v>
      </c>
      <c r="AF125" s="10">
        <v>42453</v>
      </c>
      <c r="AG125">
        <v>175300</v>
      </c>
      <c r="AH125">
        <v>50.503951999999998</v>
      </c>
      <c r="AI125">
        <f t="shared" si="78"/>
        <v>2.3752847490610129E-3</v>
      </c>
      <c r="AJ125">
        <f t="shared" si="79"/>
        <v>1.002375284749061</v>
      </c>
      <c r="AK125" s="18"/>
      <c r="AL125" s="15">
        <f t="shared" si="80"/>
        <v>1.3772655535500951</v>
      </c>
      <c r="AN125" s="10">
        <v>42453</v>
      </c>
      <c r="AO125">
        <v>5802700</v>
      </c>
      <c r="AP125">
        <v>34.648679000000001</v>
      </c>
      <c r="AQ125">
        <f t="shared" si="81"/>
        <v>-6.4751899797955703E-3</v>
      </c>
      <c r="AR125">
        <f t="shared" si="70"/>
        <v>0.99352481002020443</v>
      </c>
      <c r="AS125" s="18"/>
      <c r="AT125" s="15">
        <f t="shared" si="82"/>
        <v>-0.90662479228463932</v>
      </c>
      <c r="AV125" s="10">
        <v>42453</v>
      </c>
      <c r="AW125">
        <v>16494700</v>
      </c>
      <c r="AX125">
        <v>33.186047000000002</v>
      </c>
      <c r="AY125">
        <f t="shared" si="83"/>
        <v>-1.476630611537022E-3</v>
      </c>
      <c r="AZ125">
        <f t="shared" si="84"/>
        <v>0.99852336938846298</v>
      </c>
      <c r="BB125" s="15">
        <f t="shared" si="85"/>
        <v>-0.4168836231440719</v>
      </c>
      <c r="BD125" s="10">
        <v>42453</v>
      </c>
      <c r="BE125">
        <v>772600</v>
      </c>
      <c r="BF125">
        <v>67.411687999999998</v>
      </c>
      <c r="BG125">
        <f t="shared" si="86"/>
        <v>1.4609393236009183E-4</v>
      </c>
      <c r="BH125">
        <f t="shared" si="87"/>
        <v>1.0001460939323601</v>
      </c>
      <c r="BJ125" s="15">
        <f t="shared" si="88"/>
        <v>5.4767528499231943E-2</v>
      </c>
      <c r="BL125" s="10">
        <v>42453</v>
      </c>
      <c r="BM125">
        <v>341000</v>
      </c>
      <c r="BN125">
        <v>110.087655</v>
      </c>
      <c r="BO125">
        <f t="shared" si="89"/>
        <v>-1.2588724648363581E-3</v>
      </c>
      <c r="BP125">
        <f t="shared" si="90"/>
        <v>0.99874112753516364</v>
      </c>
      <c r="BR125" s="15">
        <f t="shared" si="91"/>
        <v>-0.36857613795895183</v>
      </c>
      <c r="BT125" s="10">
        <v>42453</v>
      </c>
      <c r="BU125">
        <v>289500</v>
      </c>
      <c r="BV125">
        <v>48.830002</v>
      </c>
      <c r="BW125">
        <f t="shared" si="92"/>
        <v>-4.0933471481408024E-4</v>
      </c>
      <c r="BX125">
        <f t="shared" si="93"/>
        <v>0.99959066528518592</v>
      </c>
      <c r="BZ125" s="15">
        <f t="shared" si="94"/>
        <v>-0.13880796135524509</v>
      </c>
      <c r="CB125" s="10">
        <v>42453</v>
      </c>
      <c r="CC125">
        <v>1100800</v>
      </c>
      <c r="CD125">
        <v>106.582933</v>
      </c>
      <c r="CE125">
        <f t="shared" si="95"/>
        <v>-2.3742334414499355E-3</v>
      </c>
      <c r="CF125">
        <f t="shared" si="96"/>
        <v>0.99762576655855006</v>
      </c>
      <c r="CH125" s="15">
        <f t="shared" si="97"/>
        <v>-0.58005250483090443</v>
      </c>
      <c r="CJ125" s="10">
        <v>42453</v>
      </c>
      <c r="CK125">
        <v>1104200</v>
      </c>
      <c r="CL125">
        <v>84.947792000000007</v>
      </c>
      <c r="CM125">
        <f t="shared" si="98"/>
        <v>-1.9658318262958385E-3</v>
      </c>
      <c r="CN125">
        <f t="shared" si="99"/>
        <v>0.99803416817370416</v>
      </c>
      <c r="CP125" s="15">
        <f t="shared" si="100"/>
        <v>-0.51238777628939314</v>
      </c>
      <c r="CR125" s="10">
        <v>42453</v>
      </c>
      <c r="CS125">
        <v>205700</v>
      </c>
      <c r="CT125">
        <v>60.461596</v>
      </c>
      <c r="CU125">
        <f t="shared" si="101"/>
        <v>-6.5856283751264399E-4</v>
      </c>
      <c r="CV125">
        <f t="shared" si="102"/>
        <v>0.99934143716248736</v>
      </c>
      <c r="CX125" s="15">
        <f t="shared" si="103"/>
        <v>-0.21372967569136891</v>
      </c>
      <c r="CZ125" s="10">
        <v>42453</v>
      </c>
      <c r="DA125">
        <v>255800</v>
      </c>
      <c r="DB125">
        <v>51.471885</v>
      </c>
      <c r="DC125">
        <f t="shared" si="104"/>
        <v>-4.5687788194537227E-3</v>
      </c>
      <c r="DD125">
        <f t="shared" si="105"/>
        <v>0.99543122118054628</v>
      </c>
      <c r="DF125" s="15">
        <f t="shared" si="106"/>
        <v>-0.81202106486480718</v>
      </c>
      <c r="DH125" s="10">
        <v>42453</v>
      </c>
      <c r="DI125">
        <v>178500</v>
      </c>
      <c r="DJ125">
        <v>39.790961000000003</v>
      </c>
      <c r="DK125">
        <f t="shared" si="119"/>
        <v>-2.4991892144765604E-4</v>
      </c>
      <c r="DL125">
        <f t="shared" si="120"/>
        <v>0.99975008107855234</v>
      </c>
      <c r="DN125">
        <f t="shared" si="121"/>
        <v>-1.2913306584662609E-2</v>
      </c>
      <c r="DP125" s="10">
        <v>42453</v>
      </c>
      <c r="DQ125">
        <v>253100</v>
      </c>
      <c r="DR125">
        <v>17.285537999999999</v>
      </c>
      <c r="DS125">
        <f t="shared" si="110"/>
        <v>4.5898184314903112E-3</v>
      </c>
      <c r="DT125">
        <f t="shared" si="111"/>
        <v>1.0045898184314903</v>
      </c>
      <c r="DX125" s="10">
        <v>42453</v>
      </c>
      <c r="DY125">
        <v>26374100</v>
      </c>
      <c r="DZ125">
        <v>11.75</v>
      </c>
      <c r="EA125">
        <f t="shared" si="113"/>
        <v>-8.5034013605445047E-4</v>
      </c>
      <c r="EB125">
        <f t="shared" si="114"/>
        <v>0.99914965986394555</v>
      </c>
      <c r="EF125" s="10">
        <v>42452</v>
      </c>
      <c r="EG125">
        <v>330100</v>
      </c>
      <c r="EH125">
        <v>100.055558</v>
      </c>
      <c r="EI125">
        <f t="shared" si="116"/>
        <v>9.9334683517415812E-5</v>
      </c>
      <c r="EJ125">
        <f t="shared" si="117"/>
        <v>1.0000993346835174</v>
      </c>
    </row>
    <row r="126" spans="1:140">
      <c r="A126" s="10">
        <v>42452</v>
      </c>
      <c r="B126" s="11">
        <v>0.04</v>
      </c>
      <c r="C126">
        <f t="shared" si="65"/>
        <v>4.0000000000000002E-4</v>
      </c>
      <c r="D126" s="12">
        <f t="shared" si="66"/>
        <v>8.333784753622453E-6</v>
      </c>
      <c r="E126" s="13">
        <f t="shared" si="67"/>
        <v>1.0000083337847536</v>
      </c>
      <c r="H126" s="10">
        <v>42452</v>
      </c>
      <c r="I126">
        <v>76100</v>
      </c>
      <c r="J126">
        <v>78.805285999999995</v>
      </c>
      <c r="K126" s="15">
        <f t="shared" si="68"/>
        <v>1.0515672207062732E-2</v>
      </c>
      <c r="L126">
        <f t="shared" si="71"/>
        <v>1.0105156722070627</v>
      </c>
      <c r="N126" s="15">
        <f t="shared" si="72"/>
        <v>44.521283759746879</v>
      </c>
      <c r="P126" s="10">
        <v>42452</v>
      </c>
      <c r="Q126">
        <v>514500</v>
      </c>
      <c r="R126">
        <v>48.004564000000002</v>
      </c>
      <c r="S126">
        <f t="shared" si="73"/>
        <v>-6.794288087348721E-3</v>
      </c>
      <c r="T126">
        <f t="shared" si="74"/>
        <v>0.99320571191265128</v>
      </c>
      <c r="V126" s="15">
        <f t="shared" si="75"/>
        <v>-0.91695545562699654</v>
      </c>
      <c r="X126" s="10">
        <v>42452</v>
      </c>
      <c r="Y126">
        <v>137800</v>
      </c>
      <c r="Z126">
        <v>39.617562</v>
      </c>
      <c r="AA126">
        <f t="shared" si="76"/>
        <v>-1.2189094998574124E-2</v>
      </c>
      <c r="AB126">
        <f t="shared" si="69"/>
        <v>0.98781090500142588</v>
      </c>
      <c r="AC126" s="18"/>
      <c r="AD126" s="15">
        <f t="shared" si="77"/>
        <v>-0.98862522172451528</v>
      </c>
      <c r="AF126" s="10">
        <v>42452</v>
      </c>
      <c r="AG126">
        <v>1079400</v>
      </c>
      <c r="AH126">
        <v>50.384275000000002</v>
      </c>
      <c r="AI126">
        <f t="shared" si="78"/>
        <v>-1.7693967680740386E-2</v>
      </c>
      <c r="AJ126">
        <f t="shared" si="79"/>
        <v>0.98230603231925961</v>
      </c>
      <c r="AK126" s="18"/>
      <c r="AL126" s="15">
        <f t="shared" si="80"/>
        <v>-0.99852059857606579</v>
      </c>
      <c r="AN126" s="10">
        <v>42452</v>
      </c>
      <c r="AO126">
        <v>5261300</v>
      </c>
      <c r="AP126">
        <v>34.874498000000003</v>
      </c>
      <c r="AQ126">
        <f t="shared" si="81"/>
        <v>-1.0860468763871145E-2</v>
      </c>
      <c r="AR126">
        <f t="shared" si="70"/>
        <v>0.98913953123612885</v>
      </c>
      <c r="AS126" s="18"/>
      <c r="AT126" s="15">
        <f t="shared" si="82"/>
        <v>-0.98142157036684274</v>
      </c>
      <c r="AV126" s="10">
        <v>42452</v>
      </c>
      <c r="AW126">
        <v>11668200</v>
      </c>
      <c r="AX126">
        <v>33.235123000000002</v>
      </c>
      <c r="AY126">
        <f t="shared" si="83"/>
        <v>-1.5411427779680853E-2</v>
      </c>
      <c r="AZ126">
        <f t="shared" si="84"/>
        <v>0.98458857222031915</v>
      </c>
      <c r="BB126" s="15">
        <f t="shared" si="85"/>
        <v>-0.99654857351540993</v>
      </c>
      <c r="BD126" s="10">
        <v>42452</v>
      </c>
      <c r="BE126">
        <v>772000</v>
      </c>
      <c r="BF126">
        <v>67.401841000000005</v>
      </c>
      <c r="BG126">
        <f t="shared" si="86"/>
        <v>-5.9575143982899537E-3</v>
      </c>
      <c r="BH126">
        <f t="shared" si="87"/>
        <v>0.99404248560171005</v>
      </c>
      <c r="BJ126" s="15">
        <f t="shared" si="88"/>
        <v>-0.88707098940454587</v>
      </c>
      <c r="BL126" s="10">
        <v>42452</v>
      </c>
      <c r="BM126">
        <v>735500</v>
      </c>
      <c r="BN126">
        <v>110.226416</v>
      </c>
      <c r="BO126">
        <f t="shared" si="89"/>
        <v>9.9010703014501544E-4</v>
      </c>
      <c r="BP126">
        <f t="shared" si="90"/>
        <v>1.000990107030145</v>
      </c>
      <c r="BR126" s="15">
        <f t="shared" si="91"/>
        <v>0.43506519047078052</v>
      </c>
      <c r="BT126" s="10">
        <v>42452</v>
      </c>
      <c r="BU126">
        <v>290600</v>
      </c>
      <c r="BV126">
        <v>48.849997999999999</v>
      </c>
      <c r="BW126">
        <f t="shared" si="92"/>
        <v>0</v>
      </c>
      <c r="BX126">
        <f t="shared" si="93"/>
        <v>1</v>
      </c>
      <c r="BZ126" s="15">
        <f t="shared" si="94"/>
        <v>0</v>
      </c>
      <c r="CB126" s="10">
        <v>42452</v>
      </c>
      <c r="CC126">
        <v>1193100</v>
      </c>
      <c r="CD126">
        <v>106.83658800000001</v>
      </c>
      <c r="CE126">
        <f t="shared" si="95"/>
        <v>-6.2612932793120191E-3</v>
      </c>
      <c r="CF126">
        <f t="shared" si="96"/>
        <v>0.99373870672068798</v>
      </c>
      <c r="CH126" s="15">
        <f t="shared" si="97"/>
        <v>-0.89899211999213191</v>
      </c>
      <c r="CJ126" s="10">
        <v>42452</v>
      </c>
      <c r="CK126">
        <v>555300</v>
      </c>
      <c r="CL126">
        <v>85.115114000000005</v>
      </c>
      <c r="CM126">
        <f t="shared" si="98"/>
        <v>3.8305433470406935E-3</v>
      </c>
      <c r="CN126">
        <f t="shared" si="99"/>
        <v>1.0038305433470407</v>
      </c>
      <c r="CP126" s="15">
        <f t="shared" si="100"/>
        <v>3.0369009522480521</v>
      </c>
      <c r="CR126" s="10">
        <v>42452</v>
      </c>
      <c r="CS126">
        <v>520100</v>
      </c>
      <c r="CT126">
        <v>60.501440000000002</v>
      </c>
      <c r="CU126">
        <f t="shared" si="101"/>
        <v>1.3188627830587052E-3</v>
      </c>
      <c r="CV126">
        <f t="shared" si="102"/>
        <v>1.0013188627830587</v>
      </c>
      <c r="CX126" s="15">
        <f t="shared" si="103"/>
        <v>0.61780089419203321</v>
      </c>
      <c r="CZ126" s="10">
        <v>42452</v>
      </c>
      <c r="DA126">
        <v>100600</v>
      </c>
      <c r="DB126">
        <v>51.708128000000002</v>
      </c>
      <c r="DC126">
        <f t="shared" si="104"/>
        <v>-1.2222673051633715E-2</v>
      </c>
      <c r="DD126">
        <f t="shared" si="105"/>
        <v>0.98777732694836629</v>
      </c>
      <c r="DF126" s="15">
        <f t="shared" si="106"/>
        <v>-0.98876548159269551</v>
      </c>
      <c r="DH126" s="10">
        <v>42452</v>
      </c>
      <c r="DI126">
        <v>279500</v>
      </c>
      <c r="DJ126">
        <v>39.800908</v>
      </c>
      <c r="DK126">
        <f t="shared" si="119"/>
        <v>-6.9478630080400672E-3</v>
      </c>
      <c r="DL126">
        <f t="shared" si="120"/>
        <v>0.99305213699195993</v>
      </c>
      <c r="DN126">
        <f t="shared" si="121"/>
        <v>-0.30410035214942033</v>
      </c>
      <c r="DP126" s="10">
        <v>42452</v>
      </c>
      <c r="DQ126">
        <v>149500</v>
      </c>
      <c r="DR126">
        <v>17.206562999999999</v>
      </c>
      <c r="DS126">
        <f t="shared" si="110"/>
        <v>-2.2982053518231238E-2</v>
      </c>
      <c r="DT126">
        <f t="shared" si="111"/>
        <v>0.97701794648176876</v>
      </c>
      <c r="DX126" s="10">
        <v>42452</v>
      </c>
      <c r="DY126">
        <v>6920800</v>
      </c>
      <c r="DZ126">
        <v>11.76</v>
      </c>
      <c r="EA126">
        <f t="shared" si="113"/>
        <v>-2.4066390041493801E-2</v>
      </c>
      <c r="EB126">
        <f t="shared" si="114"/>
        <v>0.9759336099585062</v>
      </c>
      <c r="EF126" s="10">
        <v>42451</v>
      </c>
      <c r="EG126">
        <v>311600</v>
      </c>
      <c r="EH126">
        <v>100.04562</v>
      </c>
      <c r="EI126">
        <f t="shared" si="116"/>
        <v>9.9254575049556593E-5</v>
      </c>
      <c r="EJ126">
        <f t="shared" si="117"/>
        <v>1.0000992545750496</v>
      </c>
    </row>
    <row r="127" spans="1:140">
      <c r="A127" s="10">
        <v>42451</v>
      </c>
      <c r="B127" s="11">
        <v>7.0000000000000007E-2</v>
      </c>
      <c r="C127">
        <f t="shared" si="65"/>
        <v>7.000000000000001E-4</v>
      </c>
      <c r="D127" s="12">
        <f t="shared" si="66"/>
        <v>1.4584715879895072E-5</v>
      </c>
      <c r="E127" s="13">
        <f t="shared" si="67"/>
        <v>1.0000145847158799</v>
      </c>
      <c r="H127" s="10">
        <v>42451</v>
      </c>
      <c r="I127">
        <v>25200</v>
      </c>
      <c r="J127">
        <v>77.985219000000001</v>
      </c>
      <c r="K127" s="15">
        <f t="shared" si="68"/>
        <v>-2.5327871391178647E-4</v>
      </c>
      <c r="L127">
        <f t="shared" si="71"/>
        <v>0.99974672128608821</v>
      </c>
      <c r="N127" s="15">
        <f t="shared" si="72"/>
        <v>-8.8312900060984689E-2</v>
      </c>
      <c r="P127" s="10">
        <v>42451</v>
      </c>
      <c r="Q127">
        <v>387000</v>
      </c>
      <c r="R127">
        <v>48.332951999999999</v>
      </c>
      <c r="S127">
        <f t="shared" si="73"/>
        <v>-2.0588336592519685E-4</v>
      </c>
      <c r="T127">
        <f t="shared" si="74"/>
        <v>0.9997941166340748</v>
      </c>
      <c r="V127" s="15">
        <f t="shared" si="75"/>
        <v>-7.2400456218284615E-2</v>
      </c>
      <c r="X127" s="10">
        <v>42451</v>
      </c>
      <c r="Y127">
        <v>199900</v>
      </c>
      <c r="Z127">
        <v>40.106422999999999</v>
      </c>
      <c r="AA127">
        <f t="shared" si="76"/>
        <v>1.9940485588985091E-3</v>
      </c>
      <c r="AB127">
        <f t="shared" si="69"/>
        <v>1.0019940485588985</v>
      </c>
      <c r="AC127" s="18"/>
      <c r="AD127" s="15">
        <f t="shared" si="77"/>
        <v>1.0690778508010053</v>
      </c>
      <c r="AF127" s="10">
        <v>42451</v>
      </c>
      <c r="AG127">
        <v>532200</v>
      </c>
      <c r="AH127">
        <v>51.291831000000002</v>
      </c>
      <c r="AI127">
        <f t="shared" si="78"/>
        <v>-5.8294973540351513E-4</v>
      </c>
      <c r="AJ127">
        <f t="shared" si="79"/>
        <v>0.99941705026459648</v>
      </c>
      <c r="AK127" s="18"/>
      <c r="AL127" s="15">
        <f t="shared" si="80"/>
        <v>-0.1917134939224181</v>
      </c>
      <c r="AN127" s="10">
        <v>42451</v>
      </c>
      <c r="AO127">
        <v>5297800</v>
      </c>
      <c r="AP127">
        <v>35.25741</v>
      </c>
      <c r="AQ127">
        <f t="shared" si="81"/>
        <v>-1.112682426485101E-3</v>
      </c>
      <c r="AR127">
        <f t="shared" si="70"/>
        <v>0.9988873175735149</v>
      </c>
      <c r="AS127" s="18"/>
      <c r="AT127" s="15">
        <f t="shared" si="82"/>
        <v>-0.3339264637582835</v>
      </c>
      <c r="AV127" s="10">
        <v>42451</v>
      </c>
      <c r="AW127">
        <v>16639700</v>
      </c>
      <c r="AX127">
        <v>33.755341000000001</v>
      </c>
      <c r="AY127">
        <f t="shared" si="83"/>
        <v>-4.342855963005654E-3</v>
      </c>
      <c r="AZ127">
        <f t="shared" si="84"/>
        <v>0.99565714403699435</v>
      </c>
      <c r="BB127" s="15">
        <f t="shared" si="85"/>
        <v>-0.79578755851331739</v>
      </c>
      <c r="BD127" s="10">
        <v>42451</v>
      </c>
      <c r="BE127">
        <v>1101600</v>
      </c>
      <c r="BF127">
        <v>67.805795000000003</v>
      </c>
      <c r="BG127">
        <f t="shared" si="86"/>
        <v>-1.4509239095674697E-3</v>
      </c>
      <c r="BH127">
        <f t="shared" si="87"/>
        <v>0.99854907609043253</v>
      </c>
      <c r="BJ127" s="15">
        <f t="shared" si="88"/>
        <v>-0.41137842813554304</v>
      </c>
      <c r="BL127" s="10">
        <v>42451</v>
      </c>
      <c r="BM127">
        <v>291900</v>
      </c>
      <c r="BN127">
        <v>110.11738800000001</v>
      </c>
      <c r="BO127">
        <f t="shared" si="89"/>
        <v>1.800130573275105E-4</v>
      </c>
      <c r="BP127">
        <f t="shared" si="90"/>
        <v>1.0001800130573275</v>
      </c>
      <c r="BR127" s="15">
        <f t="shared" si="91"/>
        <v>6.7905072089472052E-2</v>
      </c>
      <c r="BT127" s="10">
        <v>42451</v>
      </c>
      <c r="BU127">
        <v>142700</v>
      </c>
      <c r="BV127">
        <v>48.849997999999999</v>
      </c>
      <c r="BW127">
        <f t="shared" si="92"/>
        <v>-1.0225766452933716E-3</v>
      </c>
      <c r="BX127">
        <f t="shared" si="93"/>
        <v>0.99897742335470663</v>
      </c>
      <c r="BZ127" s="15">
        <f t="shared" si="94"/>
        <v>-0.31163182026435199</v>
      </c>
      <c r="CB127" s="10">
        <v>42451</v>
      </c>
      <c r="CC127">
        <v>1738400</v>
      </c>
      <c r="CD127">
        <v>107.509738</v>
      </c>
      <c r="CE127">
        <f t="shared" si="95"/>
        <v>-1.9020630978796582E-3</v>
      </c>
      <c r="CF127">
        <f t="shared" si="96"/>
        <v>0.99809793690212034</v>
      </c>
      <c r="CH127" s="15">
        <f t="shared" si="97"/>
        <v>-0.50088269250099826</v>
      </c>
      <c r="CJ127" s="10">
        <v>42451</v>
      </c>
      <c r="CK127">
        <v>550900</v>
      </c>
      <c r="CL127">
        <v>84.790321000000006</v>
      </c>
      <c r="CM127">
        <f t="shared" si="98"/>
        <v>-1.2752155998829728E-3</v>
      </c>
      <c r="CN127">
        <f t="shared" si="99"/>
        <v>0.99872478440011703</v>
      </c>
      <c r="CP127" s="15">
        <f t="shared" si="100"/>
        <v>-0.37233627357731613</v>
      </c>
      <c r="CR127" s="10">
        <v>42451</v>
      </c>
      <c r="CS127">
        <v>378300</v>
      </c>
      <c r="CT127">
        <v>60.421751999999998</v>
      </c>
      <c r="CU127">
        <f t="shared" si="101"/>
        <v>-4.942959936252711E-4</v>
      </c>
      <c r="CV127">
        <f t="shared" si="102"/>
        <v>0.99950570400637473</v>
      </c>
      <c r="CX127" s="15">
        <f t="shared" si="103"/>
        <v>-0.16511613056874375</v>
      </c>
      <c r="CZ127" s="10">
        <v>42451</v>
      </c>
      <c r="DA127">
        <v>314600</v>
      </c>
      <c r="DB127">
        <v>52.34796</v>
      </c>
      <c r="DC127">
        <f t="shared" si="104"/>
        <v>-1.5020207449234491E-3</v>
      </c>
      <c r="DD127">
        <f t="shared" si="105"/>
        <v>0.99849797925507655</v>
      </c>
      <c r="DF127" s="15">
        <f t="shared" si="106"/>
        <v>-0.42227061775259367</v>
      </c>
      <c r="DH127" s="10">
        <v>42451</v>
      </c>
      <c r="DI127">
        <v>228300</v>
      </c>
      <c r="DJ127">
        <v>40.079374000000001</v>
      </c>
      <c r="DK127">
        <f t="shared" si="119"/>
        <v>0</v>
      </c>
      <c r="DL127">
        <f t="shared" si="120"/>
        <v>1</v>
      </c>
      <c r="DN127">
        <f t="shared" si="121"/>
        <v>0</v>
      </c>
      <c r="DP127" s="10">
        <v>42451</v>
      </c>
      <c r="DQ127">
        <v>59200</v>
      </c>
      <c r="DR127">
        <v>17.611307</v>
      </c>
      <c r="DS127">
        <f t="shared" si="110"/>
        <v>-2.794798497112172E-3</v>
      </c>
      <c r="DT127">
        <f t="shared" si="111"/>
        <v>0.99720520150288783</v>
      </c>
      <c r="DX127" s="10">
        <v>42451</v>
      </c>
      <c r="DY127">
        <v>4202100</v>
      </c>
      <c r="DZ127">
        <v>12.05</v>
      </c>
      <c r="EA127">
        <f t="shared" si="113"/>
        <v>3.3305578684430515E-3</v>
      </c>
      <c r="EB127">
        <f t="shared" si="114"/>
        <v>1.0033305578684431</v>
      </c>
      <c r="EF127" s="10">
        <v>42450</v>
      </c>
      <c r="EG127">
        <v>220100</v>
      </c>
      <c r="EH127">
        <v>100.035691</v>
      </c>
      <c r="EI127">
        <f t="shared" si="116"/>
        <v>1.9870857026549338E-4</v>
      </c>
      <c r="EJ127">
        <f t="shared" si="117"/>
        <v>1.0001987085702655</v>
      </c>
    </row>
    <row r="128" spans="1:140">
      <c r="A128" s="10">
        <v>42450</v>
      </c>
      <c r="B128" s="11">
        <v>0.04</v>
      </c>
      <c r="C128">
        <f t="shared" si="65"/>
        <v>4.0000000000000002E-4</v>
      </c>
      <c r="D128" s="12">
        <f t="shared" si="66"/>
        <v>8.333784753622453E-6</v>
      </c>
      <c r="E128" s="13">
        <f t="shared" si="67"/>
        <v>1.0000083337847536</v>
      </c>
      <c r="H128" s="10">
        <v>42450</v>
      </c>
      <c r="I128">
        <v>83300</v>
      </c>
      <c r="J128">
        <v>78.004975999999999</v>
      </c>
      <c r="K128" s="15">
        <f t="shared" si="68"/>
        <v>-7.2928649844705706E-3</v>
      </c>
      <c r="L128">
        <f t="shared" si="71"/>
        <v>0.99270713501552943</v>
      </c>
      <c r="N128" s="15">
        <f t="shared" si="72"/>
        <v>-0.93086191855843792</v>
      </c>
      <c r="P128" s="10">
        <v>42450</v>
      </c>
      <c r="Q128">
        <v>667800</v>
      </c>
      <c r="R128">
        <v>48.342905000000002</v>
      </c>
      <c r="S128">
        <f t="shared" si="73"/>
        <v>-4.0999815293689679E-3</v>
      </c>
      <c r="T128">
        <f t="shared" si="74"/>
        <v>0.99590001847063103</v>
      </c>
      <c r="V128" s="15">
        <f t="shared" si="75"/>
        <v>-0.77677375420995665</v>
      </c>
      <c r="X128" s="10">
        <v>42450</v>
      </c>
      <c r="Y128">
        <v>145700</v>
      </c>
      <c r="Z128">
        <v>40.026608000000003</v>
      </c>
      <c r="AA128">
        <f t="shared" si="76"/>
        <v>8.2320496348375904E-4</v>
      </c>
      <c r="AB128">
        <f t="shared" si="69"/>
        <v>1.0008232049634838</v>
      </c>
      <c r="AC128" s="18"/>
      <c r="AD128" s="15">
        <f t="shared" si="77"/>
        <v>0.35032621686562937</v>
      </c>
      <c r="AF128" s="10">
        <v>42450</v>
      </c>
      <c r="AG128">
        <v>1187600</v>
      </c>
      <c r="AH128">
        <v>51.321748999999997</v>
      </c>
      <c r="AI128">
        <f t="shared" si="78"/>
        <v>-5.988040072966383E-3</v>
      </c>
      <c r="AJ128">
        <f t="shared" si="79"/>
        <v>0.99401195992703362</v>
      </c>
      <c r="AK128" s="18"/>
      <c r="AL128" s="15">
        <f t="shared" si="80"/>
        <v>-0.88832972261329479</v>
      </c>
      <c r="AN128" s="10">
        <v>42450</v>
      </c>
      <c r="AO128">
        <v>5915700</v>
      </c>
      <c r="AP128">
        <v>35.296683999999999</v>
      </c>
      <c r="AQ128">
        <f t="shared" si="81"/>
        <v>-1.9433677175880737E-3</v>
      </c>
      <c r="AR128">
        <f t="shared" si="70"/>
        <v>0.99805663228241193</v>
      </c>
      <c r="AS128" s="18"/>
      <c r="AT128" s="15">
        <f t="shared" si="82"/>
        <v>-0.50836531819247688</v>
      </c>
      <c r="AV128" s="10">
        <v>42450</v>
      </c>
      <c r="AW128">
        <v>10944400</v>
      </c>
      <c r="AX128">
        <v>33.902574999999999</v>
      </c>
      <c r="AY128">
        <f t="shared" si="83"/>
        <v>4.0697572311150232E-3</v>
      </c>
      <c r="AZ128">
        <f t="shared" si="84"/>
        <v>1.004069757231115</v>
      </c>
      <c r="BB128" s="15">
        <f t="shared" si="85"/>
        <v>3.40370764190404</v>
      </c>
      <c r="BD128" s="10">
        <v>42450</v>
      </c>
      <c r="BE128">
        <v>1192200</v>
      </c>
      <c r="BF128">
        <v>67.904319000000001</v>
      </c>
      <c r="BG128">
        <f t="shared" si="86"/>
        <v>5.8072722945423649E-4</v>
      </c>
      <c r="BH128">
        <f t="shared" si="87"/>
        <v>1.0005807272294542</v>
      </c>
      <c r="BJ128" s="15">
        <f t="shared" si="88"/>
        <v>0.23602911615464839</v>
      </c>
      <c r="BL128" s="10">
        <v>42450</v>
      </c>
      <c r="BM128">
        <v>355200</v>
      </c>
      <c r="BN128">
        <v>110.09756899999999</v>
      </c>
      <c r="BO128">
        <f t="shared" si="89"/>
        <v>1.8012724298177574E-4</v>
      </c>
      <c r="BP128">
        <f t="shared" si="90"/>
        <v>1.0001801272429818</v>
      </c>
      <c r="BR128" s="15">
        <f t="shared" si="91"/>
        <v>6.7949572898897914E-2</v>
      </c>
      <c r="BT128" s="10">
        <v>42450</v>
      </c>
      <c r="BU128">
        <v>327200</v>
      </c>
      <c r="BV128">
        <v>48.900002000000001</v>
      </c>
      <c r="BW128">
        <f t="shared" si="92"/>
        <v>-2.044162747903977E-4</v>
      </c>
      <c r="BX128">
        <f t="shared" si="93"/>
        <v>0.9997955837252096</v>
      </c>
      <c r="BZ128" s="15">
        <f t="shared" si="94"/>
        <v>-7.1903502554205523E-2</v>
      </c>
      <c r="CB128" s="10">
        <v>42450</v>
      </c>
      <c r="CC128">
        <v>1932700</v>
      </c>
      <c r="CD128">
        <v>107.714618</v>
      </c>
      <c r="CE128">
        <f t="shared" si="95"/>
        <v>3.7273018819876658E-3</v>
      </c>
      <c r="CF128">
        <f t="shared" si="96"/>
        <v>1.0037273018819877</v>
      </c>
      <c r="CH128" s="15">
        <f t="shared" si="97"/>
        <v>2.8881599974311305</v>
      </c>
      <c r="CJ128" s="10">
        <v>42450</v>
      </c>
      <c r="CK128">
        <v>770600</v>
      </c>
      <c r="CL128">
        <v>84.898584999999997</v>
      </c>
      <c r="CM128">
        <f t="shared" si="98"/>
        <v>-1.8513790481891057E-3</v>
      </c>
      <c r="CN128">
        <f t="shared" si="99"/>
        <v>0.99814862095181089</v>
      </c>
      <c r="CP128" s="15">
        <f t="shared" si="100"/>
        <v>-0.49154555957934909</v>
      </c>
      <c r="CR128" s="10">
        <v>42450</v>
      </c>
      <c r="CS128">
        <v>50900</v>
      </c>
      <c r="CT128">
        <v>60.451633000000001</v>
      </c>
      <c r="CU128">
        <f t="shared" si="101"/>
        <v>-1.3164754821722857E-3</v>
      </c>
      <c r="CV128">
        <f t="shared" si="102"/>
        <v>0.99868352451782771</v>
      </c>
      <c r="CX128" s="15">
        <f t="shared" si="103"/>
        <v>-0.3817300601483522</v>
      </c>
      <c r="CZ128" s="10">
        <v>42450</v>
      </c>
      <c r="DA128">
        <v>237300</v>
      </c>
      <c r="DB128">
        <v>52.426706000000003</v>
      </c>
      <c r="DC128">
        <f t="shared" si="104"/>
        <v>-5.630026201457472E-4</v>
      </c>
      <c r="DD128">
        <f t="shared" si="105"/>
        <v>0.99943699737985425</v>
      </c>
      <c r="DF128" s="15">
        <f t="shared" si="106"/>
        <v>-0.18580373109731363</v>
      </c>
      <c r="DH128" s="10">
        <v>42450</v>
      </c>
      <c r="DI128">
        <v>385900</v>
      </c>
      <c r="DJ128">
        <v>40.079374000000001</v>
      </c>
      <c r="DK128">
        <f t="shared" si="119"/>
        <v>-1.0217124168101943E-2</v>
      </c>
      <c r="DL128">
        <f t="shared" si="120"/>
        <v>0.98978287583189806</v>
      </c>
      <c r="DN128">
        <f t="shared" si="121"/>
        <v>-0.41375835851979526</v>
      </c>
      <c r="DP128" s="10">
        <v>42450</v>
      </c>
      <c r="DQ128">
        <v>233000</v>
      </c>
      <c r="DR128">
        <v>17.660665000000002</v>
      </c>
      <c r="DS128">
        <f t="shared" si="110"/>
        <v>-2.7871782909859588E-3</v>
      </c>
      <c r="DT128">
        <f t="shared" si="111"/>
        <v>0.99721282170901404</v>
      </c>
      <c r="DX128" s="10">
        <v>42450</v>
      </c>
      <c r="DY128">
        <v>5029000</v>
      </c>
      <c r="DZ128">
        <v>12.01</v>
      </c>
      <c r="EA128">
        <f t="shared" si="113"/>
        <v>-7.4380165289256173E-3</v>
      </c>
      <c r="EB128">
        <f t="shared" si="114"/>
        <v>0.99256198347107438</v>
      </c>
      <c r="EF128" s="10">
        <v>42447</v>
      </c>
      <c r="EG128">
        <v>401600</v>
      </c>
      <c r="EH128">
        <v>100.015817</v>
      </c>
      <c r="EI128">
        <f t="shared" si="116"/>
        <v>9.9294154553009051E-5</v>
      </c>
      <c r="EJ128">
        <f t="shared" si="117"/>
        <v>1.000099294154553</v>
      </c>
    </row>
    <row r="129" spans="1:140">
      <c r="A129" s="10">
        <v>42447</v>
      </c>
      <c r="B129" s="11">
        <v>0.04</v>
      </c>
      <c r="C129">
        <f t="shared" si="65"/>
        <v>4.0000000000000002E-4</v>
      </c>
      <c r="D129" s="12">
        <f t="shared" si="66"/>
        <v>8.333784753622453E-6</v>
      </c>
      <c r="E129" s="13">
        <f t="shared" si="67"/>
        <v>1.0000083337847536</v>
      </c>
      <c r="H129" s="10">
        <v>42447</v>
      </c>
      <c r="I129">
        <v>82000</v>
      </c>
      <c r="J129">
        <v>78.578035</v>
      </c>
      <c r="K129" s="15">
        <f t="shared" si="68"/>
        <v>1.5110730345551104E-3</v>
      </c>
      <c r="L129">
        <f t="shared" si="71"/>
        <v>1.0015110730345551</v>
      </c>
      <c r="N129" s="15">
        <f t="shared" si="72"/>
        <v>0.73520466167277565</v>
      </c>
      <c r="P129" s="10">
        <v>42447</v>
      </c>
      <c r="Q129">
        <v>563300</v>
      </c>
      <c r="R129">
        <v>48.541925999999997</v>
      </c>
      <c r="S129">
        <f t="shared" si="73"/>
        <v>4.5304304562865383E-3</v>
      </c>
      <c r="T129">
        <f t="shared" si="74"/>
        <v>1.0045304304562865</v>
      </c>
      <c r="V129" s="15">
        <f t="shared" si="75"/>
        <v>4.2063165811081635</v>
      </c>
      <c r="X129" s="10">
        <v>42447</v>
      </c>
      <c r="Y129">
        <v>166000</v>
      </c>
      <c r="Z129">
        <v>39.993684999999999</v>
      </c>
      <c r="AA129">
        <f t="shared" si="76"/>
        <v>3.2377839272585973E-3</v>
      </c>
      <c r="AB129">
        <f t="shared" si="69"/>
        <v>1.0032377839272586</v>
      </c>
      <c r="AC129" s="18"/>
      <c r="AD129" s="15">
        <f t="shared" si="77"/>
        <v>2.2539904077107638</v>
      </c>
      <c r="AF129" s="10">
        <v>42447</v>
      </c>
      <c r="AG129">
        <v>201500</v>
      </c>
      <c r="AH129">
        <v>51.630916999999997</v>
      </c>
      <c r="AI129">
        <f t="shared" si="78"/>
        <v>8.375539958617173E-3</v>
      </c>
      <c r="AJ129">
        <f t="shared" si="79"/>
        <v>1.0083755399586172</v>
      </c>
      <c r="AK129" s="18"/>
      <c r="AL129" s="15">
        <f t="shared" si="80"/>
        <v>19.996186129340845</v>
      </c>
      <c r="AN129" s="10">
        <v>42447</v>
      </c>
      <c r="AO129">
        <v>6833000</v>
      </c>
      <c r="AP129">
        <v>35.365411999999999</v>
      </c>
      <c r="AQ129">
        <f t="shared" si="81"/>
        <v>-1.6630099042401758E-3</v>
      </c>
      <c r="AR129">
        <f t="shared" si="70"/>
        <v>0.99833699009575982</v>
      </c>
      <c r="AS129" s="18"/>
      <c r="AT129" s="15">
        <f t="shared" si="82"/>
        <v>-0.45529117746652625</v>
      </c>
      <c r="AV129" s="10">
        <v>42447</v>
      </c>
      <c r="AW129">
        <v>16644200</v>
      </c>
      <c r="AX129">
        <v>33.765158999999997</v>
      </c>
      <c r="AY129">
        <f t="shared" si="83"/>
        <v>6.7311579813591482E-3</v>
      </c>
      <c r="AZ129">
        <f t="shared" si="84"/>
        <v>1.0067311579813591</v>
      </c>
      <c r="BB129" s="15">
        <f t="shared" si="85"/>
        <v>10.572606347861695</v>
      </c>
      <c r="BD129" s="10">
        <v>42447</v>
      </c>
      <c r="BE129">
        <v>1182400</v>
      </c>
      <c r="BF129">
        <v>67.864908</v>
      </c>
      <c r="BG129">
        <f t="shared" si="86"/>
        <v>2.0366479694382544E-3</v>
      </c>
      <c r="BH129">
        <f t="shared" si="87"/>
        <v>1.0020366479694383</v>
      </c>
      <c r="BJ129" s="15">
        <f t="shared" si="88"/>
        <v>1.1014351939160627</v>
      </c>
      <c r="BL129" s="10">
        <v>42447</v>
      </c>
      <c r="BM129">
        <v>346000</v>
      </c>
      <c r="BN129">
        <v>110.077741</v>
      </c>
      <c r="BO129">
        <f t="shared" si="89"/>
        <v>3.6030249669716241E-4</v>
      </c>
      <c r="BP129">
        <f t="shared" si="90"/>
        <v>1.0003603024966972</v>
      </c>
      <c r="BR129" s="15">
        <f t="shared" si="91"/>
        <v>0.14052276743187941</v>
      </c>
      <c r="BT129" s="10">
        <v>42447</v>
      </c>
      <c r="BU129">
        <v>123200</v>
      </c>
      <c r="BV129">
        <v>48.91</v>
      </c>
      <c r="BW129">
        <f t="shared" si="92"/>
        <v>2.0487399703186249E-3</v>
      </c>
      <c r="BX129">
        <f t="shared" si="93"/>
        <v>1.0020487399703186</v>
      </c>
      <c r="BZ129" s="15">
        <f t="shared" si="94"/>
        <v>1.1107115541222892</v>
      </c>
      <c r="CB129" s="10">
        <v>42447</v>
      </c>
      <c r="CC129">
        <v>1442700</v>
      </c>
      <c r="CD129">
        <v>107.31462399999999</v>
      </c>
      <c r="CE129">
        <f t="shared" si="95"/>
        <v>8.1882496118690362E-4</v>
      </c>
      <c r="CF129">
        <f t="shared" si="96"/>
        <v>1.0008188249611869</v>
      </c>
      <c r="CH129" s="15">
        <f t="shared" si="97"/>
        <v>0.34817094200211041</v>
      </c>
      <c r="CJ129" s="10">
        <v>42447</v>
      </c>
      <c r="CK129">
        <v>830300</v>
      </c>
      <c r="CL129">
        <v>85.056055999999998</v>
      </c>
      <c r="CM129">
        <f t="shared" si="98"/>
        <v>4.5332936382953548E-3</v>
      </c>
      <c r="CN129">
        <f t="shared" si="99"/>
        <v>1.0045332936382954</v>
      </c>
      <c r="CP129" s="15">
        <f t="shared" si="100"/>
        <v>4.2117357739455317</v>
      </c>
      <c r="CR129" s="10">
        <v>42447</v>
      </c>
      <c r="CS129">
        <v>159800</v>
      </c>
      <c r="CT129">
        <v>60.531320999999998</v>
      </c>
      <c r="CU129">
        <f t="shared" si="101"/>
        <v>6.5867130339691826E-4</v>
      </c>
      <c r="CV129">
        <f t="shared" si="102"/>
        <v>1.0006586713033969</v>
      </c>
      <c r="CX129" s="15">
        <f t="shared" si="103"/>
        <v>0.27167621333693304</v>
      </c>
      <c r="CZ129" s="10">
        <v>42447</v>
      </c>
      <c r="DA129">
        <v>523200</v>
      </c>
      <c r="DB129">
        <v>52.456238999999997</v>
      </c>
      <c r="DC129">
        <f t="shared" si="104"/>
        <v>7.5118954083164269E-4</v>
      </c>
      <c r="DD129">
        <f t="shared" si="105"/>
        <v>1.0007511895408316</v>
      </c>
      <c r="DF129" s="15">
        <f t="shared" si="106"/>
        <v>0.31532167015322843</v>
      </c>
      <c r="DH129" s="10">
        <v>42447</v>
      </c>
      <c r="DI129">
        <v>300000</v>
      </c>
      <c r="DJ129">
        <v>40.493096999999999</v>
      </c>
      <c r="DK129">
        <f t="shared" si="119"/>
        <v>-4.6228524457021525E-3</v>
      </c>
      <c r="DL129">
        <f t="shared" si="120"/>
        <v>0.99537714755429785</v>
      </c>
      <c r="DN129">
        <f t="shared" si="121"/>
        <v>-0.21411568981530682</v>
      </c>
      <c r="DP129" s="10">
        <v>42447</v>
      </c>
      <c r="DQ129">
        <v>213900</v>
      </c>
      <c r="DR129">
        <v>17.710025999999999</v>
      </c>
      <c r="DS129">
        <f t="shared" si="110"/>
        <v>-3.900222927938346E-4</v>
      </c>
      <c r="DT129">
        <f t="shared" si="111"/>
        <v>0.99960997770720617</v>
      </c>
      <c r="DX129" s="10">
        <v>42447</v>
      </c>
      <c r="DY129">
        <v>7849500</v>
      </c>
      <c r="DZ129">
        <v>12.1</v>
      </c>
      <c r="EA129">
        <f t="shared" si="113"/>
        <v>-2.473206924979432E-3</v>
      </c>
      <c r="EB129">
        <f t="shared" si="114"/>
        <v>0.99752679307502057</v>
      </c>
      <c r="EF129" s="10">
        <v>42446</v>
      </c>
      <c r="EG129">
        <v>789900</v>
      </c>
      <c r="EH129">
        <v>100.005887</v>
      </c>
      <c r="EI129">
        <f t="shared" si="116"/>
        <v>2.9818133690295845E-4</v>
      </c>
      <c r="EJ129">
        <f t="shared" si="117"/>
        <v>1.000298181336903</v>
      </c>
    </row>
    <row r="130" spans="1:140">
      <c r="A130" s="10">
        <v>42446</v>
      </c>
      <c r="B130" s="11">
        <v>0.04</v>
      </c>
      <c r="C130">
        <f t="shared" si="65"/>
        <v>4.0000000000000002E-4</v>
      </c>
      <c r="D130" s="12">
        <f t="shared" si="66"/>
        <v>8.333784753622453E-6</v>
      </c>
      <c r="E130" s="13">
        <f t="shared" si="67"/>
        <v>1.0000083337847536</v>
      </c>
      <c r="H130" s="10">
        <v>42446</v>
      </c>
      <c r="I130">
        <v>38500</v>
      </c>
      <c r="J130">
        <v>78.459477000000007</v>
      </c>
      <c r="K130" s="15">
        <f t="shared" si="68"/>
        <v>5.6991450820926826E-3</v>
      </c>
      <c r="L130">
        <f t="shared" si="71"/>
        <v>1.0056991450820927</v>
      </c>
      <c r="N130" s="15">
        <f t="shared" si="72"/>
        <v>6.9588358116042084</v>
      </c>
      <c r="P130" s="10">
        <v>42446</v>
      </c>
      <c r="Q130">
        <v>859000</v>
      </c>
      <c r="R130">
        <v>48.323002000000002</v>
      </c>
      <c r="S130">
        <f t="shared" si="73"/>
        <v>6.4248906070361045E-3</v>
      </c>
      <c r="T130">
        <f t="shared" si="74"/>
        <v>1.0064248906070361</v>
      </c>
      <c r="V130" s="15">
        <f t="shared" si="75"/>
        <v>9.3561829426549501</v>
      </c>
      <c r="X130" s="10">
        <v>42446</v>
      </c>
      <c r="Y130">
        <v>225300</v>
      </c>
      <c r="Z130">
        <v>39.864612000000001</v>
      </c>
      <c r="AA130">
        <f t="shared" si="76"/>
        <v>1.0571417598461919E-2</v>
      </c>
      <c r="AB130">
        <f t="shared" si="69"/>
        <v>1.0105714175984619</v>
      </c>
      <c r="AC130" s="18"/>
      <c r="AD130" s="15">
        <f t="shared" si="77"/>
        <v>45.447134226314851</v>
      </c>
      <c r="AF130" s="10">
        <v>42446</v>
      </c>
      <c r="AG130">
        <v>244700</v>
      </c>
      <c r="AH130">
        <v>51.202072000000001</v>
      </c>
      <c r="AI130">
        <f t="shared" si="78"/>
        <v>1.40232753682068E-2</v>
      </c>
      <c r="AJ130">
        <f t="shared" si="79"/>
        <v>1.0140232753682068</v>
      </c>
      <c r="AK130" s="18"/>
      <c r="AL130" s="15">
        <f t="shared" si="80"/>
        <v>160.247186090242</v>
      </c>
      <c r="AN130" s="10">
        <v>42446</v>
      </c>
      <c r="AO130">
        <v>6595400</v>
      </c>
      <c r="AP130">
        <v>35.424323000000001</v>
      </c>
      <c r="AQ130">
        <f t="shared" si="81"/>
        <v>9.2308280511874674E-3</v>
      </c>
      <c r="AR130">
        <f t="shared" si="70"/>
        <v>1.0092308280511875</v>
      </c>
      <c r="AS130" s="18"/>
      <c r="AT130" s="15">
        <f t="shared" si="82"/>
        <v>27.611158038401662</v>
      </c>
      <c r="AV130" s="10">
        <v>42446</v>
      </c>
      <c r="AW130">
        <v>15864200</v>
      </c>
      <c r="AX130">
        <v>33.539400000000001</v>
      </c>
      <c r="AY130">
        <f t="shared" si="83"/>
        <v>2.0304452248395499E-2</v>
      </c>
      <c r="AZ130">
        <f t="shared" si="84"/>
        <v>1.0203044522483955</v>
      </c>
      <c r="BB130" s="15">
        <f t="shared" si="85"/>
        <v>1534.9261832700374</v>
      </c>
      <c r="BD130" s="10">
        <v>42446</v>
      </c>
      <c r="BE130">
        <v>1450200</v>
      </c>
      <c r="BF130">
        <v>67.726972000000004</v>
      </c>
      <c r="BG130">
        <f t="shared" si="86"/>
        <v>9.2497035187135701E-3</v>
      </c>
      <c r="BH130">
        <f t="shared" si="87"/>
        <v>1.0092497035187136</v>
      </c>
      <c r="BJ130" s="15">
        <f t="shared" si="88"/>
        <v>27.807139341362046</v>
      </c>
      <c r="BL130" s="10">
        <v>42446</v>
      </c>
      <c r="BM130">
        <v>303000</v>
      </c>
      <c r="BN130">
        <v>110.038094</v>
      </c>
      <c r="BO130">
        <f t="shared" si="89"/>
        <v>1.2626191279978549E-3</v>
      </c>
      <c r="BP130">
        <f t="shared" si="90"/>
        <v>1.0012626191279979</v>
      </c>
      <c r="BR130" s="15">
        <f t="shared" si="91"/>
        <v>0.5849696891767735</v>
      </c>
      <c r="BT130" s="10">
        <v>42446</v>
      </c>
      <c r="BU130">
        <v>204400</v>
      </c>
      <c r="BV130">
        <v>48.810001</v>
      </c>
      <c r="BW130">
        <f t="shared" si="92"/>
        <v>1.2307897435896997E-3</v>
      </c>
      <c r="BX130">
        <f t="shared" si="93"/>
        <v>1.0012307897435897</v>
      </c>
      <c r="BZ130" s="15">
        <f t="shared" si="94"/>
        <v>0.56668515982789613</v>
      </c>
      <c r="CB130" s="10">
        <v>42446</v>
      </c>
      <c r="CC130">
        <v>1627400</v>
      </c>
      <c r="CD130">
        <v>107.22682399999999</v>
      </c>
      <c r="CE130">
        <f t="shared" si="95"/>
        <v>7.7939280736760708E-3</v>
      </c>
      <c r="CF130">
        <f t="shared" si="96"/>
        <v>1.0077939280736761</v>
      </c>
      <c r="CH130" s="15">
        <f t="shared" si="97"/>
        <v>16.009210555845129</v>
      </c>
      <c r="CJ130" s="10">
        <v>42446</v>
      </c>
      <c r="CK130">
        <v>671700</v>
      </c>
      <c r="CL130">
        <v>84.672212000000002</v>
      </c>
      <c r="CM130">
        <f t="shared" si="98"/>
        <v>3.8506691455568731E-3</v>
      </c>
      <c r="CN130">
        <f t="shared" si="99"/>
        <v>1.0038506691455569</v>
      </c>
      <c r="CP130" s="15">
        <f t="shared" si="100"/>
        <v>3.0665505858724602</v>
      </c>
      <c r="CR130" s="10">
        <v>42446</v>
      </c>
      <c r="CS130">
        <v>41100</v>
      </c>
      <c r="CT130">
        <v>60.491477000000003</v>
      </c>
      <c r="CU130">
        <f t="shared" si="101"/>
        <v>9.8898407824332679E-4</v>
      </c>
      <c r="CV130">
        <f t="shared" si="102"/>
        <v>1.0009889840782433</v>
      </c>
      <c r="CX130" s="15">
        <f t="shared" si="103"/>
        <v>0.43447769138497772</v>
      </c>
      <c r="CZ130" s="10">
        <v>42446</v>
      </c>
      <c r="DA130">
        <v>263600</v>
      </c>
      <c r="DB130">
        <v>52.416863999999997</v>
      </c>
      <c r="DC130">
        <f t="shared" si="104"/>
        <v>1.3899455003208327E-2</v>
      </c>
      <c r="DD130">
        <f t="shared" si="105"/>
        <v>1.0138994550032083</v>
      </c>
      <c r="DF130" s="15">
        <f t="shared" si="106"/>
        <v>153.21787258562944</v>
      </c>
      <c r="DH130" s="10">
        <v>42446</v>
      </c>
      <c r="DI130">
        <v>269000</v>
      </c>
      <c r="DJ130">
        <v>40.681159999999998</v>
      </c>
      <c r="DK130">
        <f t="shared" si="119"/>
        <v>1.4814775641028621E-2</v>
      </c>
      <c r="DL130">
        <f t="shared" si="120"/>
        <v>1.0148147756410286</v>
      </c>
      <c r="DN130">
        <f t="shared" si="121"/>
        <v>1.14838770670957</v>
      </c>
      <c r="DP130" s="10">
        <v>42446</v>
      </c>
      <c r="DQ130">
        <v>133600</v>
      </c>
      <c r="DR130">
        <v>17.716936</v>
      </c>
      <c r="DS130">
        <f t="shared" si="110"/>
        <v>1.5730376244126765E-2</v>
      </c>
      <c r="DT130">
        <f t="shared" si="111"/>
        <v>1.0157303762441268</v>
      </c>
      <c r="DX130" s="10">
        <v>42446</v>
      </c>
      <c r="DY130">
        <v>14597100</v>
      </c>
      <c r="DZ130">
        <v>12.13</v>
      </c>
      <c r="EA130">
        <f t="shared" si="113"/>
        <v>-2.4671052631578538E-3</v>
      </c>
      <c r="EB130">
        <f t="shared" si="114"/>
        <v>0.99753289473684215</v>
      </c>
      <c r="EF130" s="10">
        <v>42445</v>
      </c>
      <c r="EG130">
        <v>249300</v>
      </c>
      <c r="EH130">
        <v>99.976076000000006</v>
      </c>
      <c r="EI130">
        <f t="shared" si="116"/>
        <v>5.9657833381399072E-4</v>
      </c>
      <c r="EJ130">
        <f t="shared" si="117"/>
        <v>1.000596578333814</v>
      </c>
    </row>
    <row r="131" spans="1:140">
      <c r="A131" s="10">
        <v>42445</v>
      </c>
      <c r="B131" s="11">
        <v>0.05</v>
      </c>
      <c r="C131">
        <f t="shared" ref="C131:C194" si="122">B131/100</f>
        <v>5.0000000000000001E-4</v>
      </c>
      <c r="D131" s="12">
        <f t="shared" ref="D131:D194" si="123">1/((1-($D$2*C131)))^(1/12)-1</f>
        <v>1.0417372023008298E-5</v>
      </c>
      <c r="E131" s="13">
        <f t="shared" ref="E131:E194" si="124">1+(D131)</f>
        <v>1.000010417372023</v>
      </c>
      <c r="H131" s="10">
        <v>42445</v>
      </c>
      <c r="I131">
        <v>52800</v>
      </c>
      <c r="J131">
        <v>78.014859000000001</v>
      </c>
      <c r="K131" s="15">
        <f t="shared" ref="K131:K169" si="125">(J131/J132)-1</f>
        <v>2.284851295616841E-3</v>
      </c>
      <c r="L131">
        <f t="shared" si="71"/>
        <v>1.0022848512956168</v>
      </c>
      <c r="N131" s="15">
        <f t="shared" si="72"/>
        <v>1.3002537021512186</v>
      </c>
      <c r="P131" s="10">
        <v>42445</v>
      </c>
      <c r="Q131">
        <v>495200</v>
      </c>
      <c r="R131">
        <v>48.014513999999998</v>
      </c>
      <c r="S131">
        <f t="shared" si="73"/>
        <v>6.2564995260812051E-3</v>
      </c>
      <c r="T131">
        <f t="shared" si="74"/>
        <v>1.0062564995260812</v>
      </c>
      <c r="V131" s="15">
        <f t="shared" si="75"/>
        <v>8.7426021526614317</v>
      </c>
      <c r="X131" s="10">
        <v>42445</v>
      </c>
      <c r="Y131">
        <v>234600</v>
      </c>
      <c r="Z131">
        <v>39.447595</v>
      </c>
      <c r="AA131">
        <f t="shared" si="76"/>
        <v>1.0170282071846559E-2</v>
      </c>
      <c r="AB131">
        <f t="shared" ref="AB131:AB194" si="126">1+AA131</f>
        <v>1.0101702820718466</v>
      </c>
      <c r="AC131" s="18"/>
      <c r="AD131" s="15">
        <f t="shared" si="77"/>
        <v>39.181357927099349</v>
      </c>
      <c r="AF131" s="10">
        <v>42445</v>
      </c>
      <c r="AG131">
        <v>164800</v>
      </c>
      <c r="AH131">
        <v>50.493980999999998</v>
      </c>
      <c r="AI131">
        <f t="shared" si="78"/>
        <v>8.967735140334776E-3</v>
      </c>
      <c r="AJ131">
        <f t="shared" si="79"/>
        <v>1.0089677351403348</v>
      </c>
      <c r="AK131" s="18"/>
      <c r="AL131" s="15">
        <f t="shared" si="80"/>
        <v>25.013972170594197</v>
      </c>
      <c r="AN131" s="10">
        <v>42445</v>
      </c>
      <c r="AO131">
        <v>8075400</v>
      </c>
      <c r="AP131">
        <v>35.100318000000001</v>
      </c>
      <c r="AQ131">
        <f t="shared" si="81"/>
        <v>1.0457856185398517E-2</v>
      </c>
      <c r="AR131">
        <f t="shared" ref="AR131:AR194" si="127">1+AQ131</f>
        <v>1.0104578561853985</v>
      </c>
      <c r="AS131" s="18"/>
      <c r="AT131" s="15">
        <f t="shared" si="82"/>
        <v>43.58048234037858</v>
      </c>
      <c r="AV131" s="10">
        <v>42445</v>
      </c>
      <c r="AW131">
        <v>13208200</v>
      </c>
      <c r="AX131">
        <v>32.871952999999998</v>
      </c>
      <c r="AY131">
        <f t="shared" si="83"/>
        <v>2.1036671768543957E-2</v>
      </c>
      <c r="AZ131">
        <f t="shared" si="84"/>
        <v>1.021036671768544</v>
      </c>
      <c r="BB131" s="15">
        <f t="shared" si="85"/>
        <v>1994.6726772391496</v>
      </c>
      <c r="BD131" s="10">
        <v>42445</v>
      </c>
      <c r="BE131">
        <v>1109100</v>
      </c>
      <c r="BF131">
        <v>67.106258999999994</v>
      </c>
      <c r="BG131">
        <f t="shared" si="86"/>
        <v>5.4621016671898559E-3</v>
      </c>
      <c r="BH131">
        <f t="shared" si="87"/>
        <v>1.0054621016671899</v>
      </c>
      <c r="BJ131" s="15">
        <f t="shared" si="88"/>
        <v>6.3026847035988807</v>
      </c>
      <c r="BL131" s="10">
        <v>42445</v>
      </c>
      <c r="BM131">
        <v>271300</v>
      </c>
      <c r="BN131">
        <v>109.899333</v>
      </c>
      <c r="BO131">
        <f t="shared" si="89"/>
        <v>3.6088761440655759E-4</v>
      </c>
      <c r="BP131">
        <f t="shared" si="90"/>
        <v>1.0003608876144066</v>
      </c>
      <c r="BR131" s="15">
        <f t="shared" si="91"/>
        <v>0.14076628474882291</v>
      </c>
      <c r="BT131" s="10">
        <v>42445</v>
      </c>
      <c r="BU131">
        <v>233900</v>
      </c>
      <c r="BV131">
        <v>48.75</v>
      </c>
      <c r="BW131">
        <f t="shared" si="92"/>
        <v>5.3618888281341537E-3</v>
      </c>
      <c r="BX131">
        <f t="shared" si="93"/>
        <v>1.0053618888281342</v>
      </c>
      <c r="BZ131" s="15">
        <f t="shared" si="94"/>
        <v>6.0417819395669028</v>
      </c>
      <c r="CB131" s="10">
        <v>42445</v>
      </c>
      <c r="CC131">
        <v>1478900</v>
      </c>
      <c r="CD131">
        <v>106.397569</v>
      </c>
      <c r="CE131">
        <f t="shared" si="95"/>
        <v>9.9083192063960102E-3</v>
      </c>
      <c r="CF131">
        <f t="shared" si="96"/>
        <v>1.009908319206396</v>
      </c>
      <c r="CH131" s="15">
        <f t="shared" si="97"/>
        <v>35.552043325645151</v>
      </c>
      <c r="CJ131" s="10">
        <v>42445</v>
      </c>
      <c r="CK131">
        <v>676200</v>
      </c>
      <c r="CL131">
        <v>84.347418000000005</v>
      </c>
      <c r="CM131">
        <f t="shared" si="98"/>
        <v>3.3953033857081483E-3</v>
      </c>
      <c r="CN131">
        <f t="shared" si="99"/>
        <v>1.0033953033857081</v>
      </c>
      <c r="CP131" s="15">
        <f t="shared" si="100"/>
        <v>2.4459051406915777</v>
      </c>
      <c r="CR131" s="10">
        <v>42445</v>
      </c>
      <c r="CS131">
        <v>84100</v>
      </c>
      <c r="CT131">
        <v>60.431711</v>
      </c>
      <c r="CU131">
        <f t="shared" si="101"/>
        <v>3.3073672851036129E-3</v>
      </c>
      <c r="CV131">
        <f t="shared" si="102"/>
        <v>1.0033073672851036</v>
      </c>
      <c r="CX131" s="15">
        <f t="shared" si="103"/>
        <v>2.337416955124163</v>
      </c>
      <c r="CZ131" s="10">
        <v>42445</v>
      </c>
      <c r="DA131">
        <v>222800</v>
      </c>
      <c r="DB131">
        <v>51.698286000000003</v>
      </c>
      <c r="DC131">
        <f t="shared" si="104"/>
        <v>1.1946037333590898E-2</v>
      </c>
      <c r="DD131">
        <f t="shared" si="105"/>
        <v>1.0119460373335909</v>
      </c>
      <c r="DF131" s="15">
        <f t="shared" si="106"/>
        <v>75.284138055233811</v>
      </c>
      <c r="DH131" s="10">
        <v>42445</v>
      </c>
      <c r="DI131">
        <v>272800</v>
      </c>
      <c r="DJ131">
        <v>40.087276000000003</v>
      </c>
      <c r="DK131">
        <f t="shared" si="119"/>
        <v>1.0983497050736313E-2</v>
      </c>
      <c r="DL131">
        <f t="shared" si="120"/>
        <v>1.0109834970507363</v>
      </c>
      <c r="DN131">
        <f t="shared" ref="DN131:DN194" si="128">((1+DK131)^52)-1</f>
        <v>0.7647835683182691</v>
      </c>
      <c r="DP131" s="10">
        <v>42445</v>
      </c>
      <c r="DQ131">
        <v>189900</v>
      </c>
      <c r="DR131">
        <v>17.442557999999998</v>
      </c>
      <c r="DS131">
        <f t="shared" si="110"/>
        <v>1.7724420689613662E-2</v>
      </c>
      <c r="DT131">
        <f t="shared" si="111"/>
        <v>1.0177244206896137</v>
      </c>
      <c r="DX131" s="10">
        <v>42445</v>
      </c>
      <c r="DY131">
        <v>7353600</v>
      </c>
      <c r="DZ131">
        <v>12.16</v>
      </c>
      <c r="EA131">
        <f t="shared" si="113"/>
        <v>2.099076406381184E-2</v>
      </c>
      <c r="EB131">
        <f t="shared" si="114"/>
        <v>1.0209907640638118</v>
      </c>
      <c r="EF131" s="10">
        <v>42444</v>
      </c>
      <c r="EG131">
        <v>597100</v>
      </c>
      <c r="EH131">
        <v>99.916467999999995</v>
      </c>
      <c r="EI131">
        <f t="shared" si="116"/>
        <v>9.9462967040553352E-5</v>
      </c>
      <c r="EJ131">
        <f t="shared" si="117"/>
        <v>1.0000994629670406</v>
      </c>
    </row>
    <row r="132" spans="1:140">
      <c r="A132" s="10">
        <v>42444</v>
      </c>
      <c r="B132" s="11">
        <v>7.0000000000000007E-2</v>
      </c>
      <c r="C132">
        <f t="shared" si="122"/>
        <v>7.000000000000001E-4</v>
      </c>
      <c r="D132" s="12">
        <f t="shared" si="123"/>
        <v>1.4584715879895072E-5</v>
      </c>
      <c r="E132" s="13">
        <f t="shared" si="124"/>
        <v>1.0000145847158799</v>
      </c>
      <c r="H132" s="10">
        <v>42444</v>
      </c>
      <c r="I132">
        <v>336100</v>
      </c>
      <c r="J132">
        <v>77.837012999999999</v>
      </c>
      <c r="K132" s="15">
        <f t="shared" si="125"/>
        <v>1.269865662527625E-4</v>
      </c>
      <c r="L132">
        <f t="shared" ref="L132:L169" si="129">1+K132</f>
        <v>1.0001269865662528</v>
      </c>
      <c r="N132" s="15">
        <f t="shared" ref="N132:N195" si="130">((1+K132)^365)-1</f>
        <v>4.7437970140955965E-2</v>
      </c>
      <c r="P132" s="10">
        <v>42444</v>
      </c>
      <c r="Q132">
        <v>337400</v>
      </c>
      <c r="R132">
        <v>47.715978999999997</v>
      </c>
      <c r="S132">
        <f t="shared" ref="S132:S195" si="131">(R132/R133)-1</f>
        <v>-1.665572214137101E-3</v>
      </c>
      <c r="T132">
        <f t="shared" ref="T132:T195" si="132">1+S132</f>
        <v>0.9983344277858629</v>
      </c>
      <c r="V132" s="15">
        <f t="shared" ref="V132:V195" si="133">((1+S132)^365)-1</f>
        <v>-0.45580122295969006</v>
      </c>
      <c r="X132" s="10">
        <v>42444</v>
      </c>
      <c r="Y132">
        <v>116200</v>
      </c>
      <c r="Z132">
        <v>39.050440999999999</v>
      </c>
      <c r="AA132">
        <f t="shared" ref="AA132:AA195" si="134">(Z132/Z133)-1</f>
        <v>-7.3194429785305992E-3</v>
      </c>
      <c r="AB132">
        <f t="shared" si="126"/>
        <v>0.9926805570214694</v>
      </c>
      <c r="AC132" s="18"/>
      <c r="AD132" s="15">
        <f t="shared" ref="AD132:AD195" si="135">((1+AA132)^365)-1</f>
        <v>-0.93153427062569527</v>
      </c>
      <c r="AF132" s="10">
        <v>42444</v>
      </c>
      <c r="AG132">
        <v>146400</v>
      </c>
      <c r="AH132">
        <v>50.045189000000001</v>
      </c>
      <c r="AI132">
        <f t="shared" ref="AI132:AI195" si="136">(AH132/AH133)-1</f>
        <v>-1.3370032530572451E-2</v>
      </c>
      <c r="AJ132">
        <f t="shared" ref="AJ132:AJ195" si="137">1+AI132</f>
        <v>0.98662996746942755</v>
      </c>
      <c r="AK132" s="18"/>
      <c r="AL132" s="15">
        <f t="shared" ref="AL132:AL195" si="138">((1+AI132)^365)-1</f>
        <v>-0.99264944087355345</v>
      </c>
      <c r="AN132" s="10">
        <v>42444</v>
      </c>
      <c r="AO132">
        <v>5866600</v>
      </c>
      <c r="AP132">
        <v>34.737043</v>
      </c>
      <c r="AQ132">
        <f t="shared" ref="AQ132:AQ195" si="139">(AP132/AP133)-1</f>
        <v>-1.0155827957163299E-2</v>
      </c>
      <c r="AR132">
        <f t="shared" si="127"/>
        <v>0.9898441720428367</v>
      </c>
      <c r="AS132" s="18"/>
      <c r="AT132" s="15">
        <f t="shared" ref="AT132:AT195" si="140">((1+AQ132)^365)-1</f>
        <v>-0.97590687695631362</v>
      </c>
      <c r="AV132" s="10">
        <v>42444</v>
      </c>
      <c r="AW132">
        <v>11979500</v>
      </c>
      <c r="AX132">
        <v>32.194684000000002</v>
      </c>
      <c r="AY132">
        <f t="shared" ref="AY132:AY195" si="141">(AX132/AX133)-1</f>
        <v>-1.6874982097757285E-2</v>
      </c>
      <c r="AZ132">
        <f t="shared" ref="AZ132:AZ195" si="142">1+AY132</f>
        <v>0.98312501790224271</v>
      </c>
      <c r="BB132" s="15">
        <f t="shared" ref="BB132:BB195" si="143">((1+AY132)^365)-1</f>
        <v>-0.99799463710667546</v>
      </c>
      <c r="BD132" s="10">
        <v>42444</v>
      </c>
      <c r="BE132">
        <v>1481700</v>
      </c>
      <c r="BF132">
        <v>66.741709</v>
      </c>
      <c r="BG132">
        <f t="shared" ref="BG132:BG195" si="144">(BF132/BF133)-1</f>
        <v>-1.6506895726072779E-3</v>
      </c>
      <c r="BH132">
        <f t="shared" ref="BH132:BH195" si="145">1+BG132</f>
        <v>0.99834931042739272</v>
      </c>
      <c r="BJ132" s="15">
        <f t="shared" ref="BJ132:BJ195" si="146">((1+BG132)^365)-1</f>
        <v>-0.45283206545407206</v>
      </c>
      <c r="BL132" s="10">
        <v>42444</v>
      </c>
      <c r="BM132">
        <v>209500</v>
      </c>
      <c r="BN132">
        <v>109.859686</v>
      </c>
      <c r="BO132">
        <f t="shared" ref="BO132:BO195" si="147">(BN132/BN133)-1</f>
        <v>-1.8044310043496825E-4</v>
      </c>
      <c r="BP132">
        <f t="shared" ref="BP132:BP195" si="148">1+BO132</f>
        <v>0.99981955689956503</v>
      </c>
      <c r="BR132" s="15">
        <f t="shared" ref="BR132:BR195" si="149">((1+BO132)^365)-1</f>
        <v>-6.3745253547342284E-2</v>
      </c>
      <c r="BT132" s="10">
        <v>42444</v>
      </c>
      <c r="BU132">
        <v>228200</v>
      </c>
      <c r="BV132">
        <v>48.490001999999997</v>
      </c>
      <c r="BW132">
        <f t="shared" ref="BW132:BW195" si="150">(BV132/BV133)-1</f>
        <v>-1.0300576631632197E-3</v>
      </c>
      <c r="BX132">
        <f t="shared" ref="BX132:BX195" si="151">1+BW132</f>
        <v>0.99896994233683678</v>
      </c>
      <c r="BZ132" s="15">
        <f t="shared" ref="BZ132:BZ195" si="152">((1+BW132)^365)-1</f>
        <v>-0.31351082072208225</v>
      </c>
      <c r="CB132" s="10">
        <v>42444</v>
      </c>
      <c r="CC132">
        <v>1062000</v>
      </c>
      <c r="CD132">
        <v>105.353691</v>
      </c>
      <c r="CE132">
        <f t="shared" ref="CE132:CE195" si="153">(CD132/CD133)-1</f>
        <v>-5.6169489413755436E-3</v>
      </c>
      <c r="CF132">
        <f t="shared" ref="CF132:CF195" si="154">1+CE132</f>
        <v>0.99438305105862446</v>
      </c>
      <c r="CH132" s="15">
        <f t="shared" ref="CH132:CH195" si="155">((1+CE132)^365)-1</f>
        <v>-0.87203083110850588</v>
      </c>
      <c r="CJ132" s="10">
        <v>42444</v>
      </c>
      <c r="CK132">
        <v>1974100</v>
      </c>
      <c r="CL132">
        <v>84.062002000000007</v>
      </c>
      <c r="CM132">
        <f t="shared" ref="CM132:CM195" si="156">(CL132/CL133)-1</f>
        <v>1.4069993156025085E-3</v>
      </c>
      <c r="CN132">
        <f t="shared" ref="CN132:CN195" si="157">1+CM132</f>
        <v>1.0014069993156025</v>
      </c>
      <c r="CP132" s="15">
        <f t="shared" ref="CP132:CP195" si="158">((1+CM132)^365)-1</f>
        <v>0.67061830953006019</v>
      </c>
      <c r="CR132" s="10">
        <v>42444</v>
      </c>
      <c r="CS132">
        <v>27900</v>
      </c>
      <c r="CT132">
        <v>60.232500000000002</v>
      </c>
      <c r="CU132">
        <f t="shared" ref="CU132:CU195" si="159">(CT132/CT133)-1</f>
        <v>0</v>
      </c>
      <c r="CV132">
        <f t="shared" ref="CV132:CV195" si="160">1+CU132</f>
        <v>1</v>
      </c>
      <c r="CX132" s="15">
        <f t="shared" ref="CX132:CX195" si="161">((1+CU132)^365)-1</f>
        <v>0</v>
      </c>
      <c r="CZ132" s="10">
        <v>42444</v>
      </c>
      <c r="DA132">
        <v>117200</v>
      </c>
      <c r="DB132">
        <v>51.087986999999998</v>
      </c>
      <c r="DC132">
        <f t="shared" ref="DC132:DC195" si="162">(DB132/DB133)-1</f>
        <v>-7.6861610118573731E-3</v>
      </c>
      <c r="DD132">
        <f t="shared" ref="DD132:DD195" si="163">1+DC132</f>
        <v>0.99231383898814263</v>
      </c>
      <c r="DF132" s="15">
        <f t="shared" ref="DF132:DF195" si="164">((1+DC132)^365)-1</f>
        <v>-0.94017226330005632</v>
      </c>
      <c r="DH132" s="10">
        <v>42444</v>
      </c>
      <c r="DI132">
        <v>236200</v>
      </c>
      <c r="DJ132">
        <v>39.651761</v>
      </c>
      <c r="DK132">
        <f t="shared" ref="DK132:DK195" si="165">(DJ132/DJ133)-1</f>
        <v>1.5000364590440629E-3</v>
      </c>
      <c r="DL132">
        <f t="shared" ref="DL132:DL195" si="166">1+DK132</f>
        <v>1.0015000364590441</v>
      </c>
      <c r="DN132">
        <f t="shared" si="128"/>
        <v>8.106152449609505E-2</v>
      </c>
      <c r="DP132" s="10">
        <v>42444</v>
      </c>
      <c r="DQ132">
        <v>71900</v>
      </c>
      <c r="DR132">
        <v>17.138783</v>
      </c>
      <c r="DS132">
        <f t="shared" ref="DS132:DS195" si="167">(DR132/DR133)-1</f>
        <v>-2.8506881051537647E-3</v>
      </c>
      <c r="DT132">
        <f t="shared" ref="DT132:DT195" si="168">1+DS132</f>
        <v>0.99714931189484624</v>
      </c>
      <c r="DX132" s="10">
        <v>42444</v>
      </c>
      <c r="DY132">
        <v>5868300</v>
      </c>
      <c r="DZ132">
        <v>11.91</v>
      </c>
      <c r="EA132">
        <f t="shared" ref="EA132:EA195" si="169">(DZ132/DZ133)-1</f>
        <v>1.682085786375076E-3</v>
      </c>
      <c r="EB132">
        <f t="shared" ref="EB132:EB195" si="170">1+EA132</f>
        <v>1.0016820857863751</v>
      </c>
      <c r="EF132" s="10">
        <v>42443</v>
      </c>
      <c r="EG132">
        <v>261800</v>
      </c>
      <c r="EH132">
        <v>99.906531000000001</v>
      </c>
      <c r="EI132">
        <f t="shared" ref="EI132:EI195" si="171">(EH132/EH133)-1</f>
        <v>0</v>
      </c>
      <c r="EJ132">
        <f t="shared" ref="EJ132:EJ195" si="172">1+EI132</f>
        <v>1</v>
      </c>
    </row>
    <row r="133" spans="1:140">
      <c r="A133" s="10">
        <v>42443</v>
      </c>
      <c r="B133" s="11">
        <v>7.0000000000000007E-2</v>
      </c>
      <c r="C133">
        <f t="shared" si="122"/>
        <v>7.000000000000001E-4</v>
      </c>
      <c r="D133" s="12">
        <f t="shared" si="123"/>
        <v>1.4584715879895072E-5</v>
      </c>
      <c r="E133" s="13">
        <f t="shared" si="124"/>
        <v>1.0000145847158799</v>
      </c>
      <c r="H133" s="10">
        <v>42443</v>
      </c>
      <c r="I133">
        <v>36700</v>
      </c>
      <c r="J133">
        <v>77.827129999999997</v>
      </c>
      <c r="K133" s="15">
        <f t="shared" si="125"/>
        <v>4.7193211848910455E-3</v>
      </c>
      <c r="L133">
        <f t="shared" si="129"/>
        <v>1.004719321184891</v>
      </c>
      <c r="N133" s="15">
        <f t="shared" si="130"/>
        <v>4.5761598301642143</v>
      </c>
      <c r="P133" s="10">
        <v>42443</v>
      </c>
      <c r="Q133">
        <v>461100</v>
      </c>
      <c r="R133">
        <v>47.795586</v>
      </c>
      <c r="S133">
        <f t="shared" si="131"/>
        <v>-1.6628861078107349E-3</v>
      </c>
      <c r="T133">
        <f t="shared" si="132"/>
        <v>0.99833711389218927</v>
      </c>
      <c r="V133" s="15">
        <f t="shared" si="133"/>
        <v>-0.45526652286251135</v>
      </c>
      <c r="X133" s="10">
        <v>42443</v>
      </c>
      <c r="Y133">
        <v>147500</v>
      </c>
      <c r="Z133">
        <v>39.338375999999997</v>
      </c>
      <c r="AA133">
        <f t="shared" si="134"/>
        <v>-3.7717431867736462E-3</v>
      </c>
      <c r="AB133">
        <f t="shared" si="126"/>
        <v>0.99622825681322635</v>
      </c>
      <c r="AC133" s="18"/>
      <c r="AD133" s="15">
        <f t="shared" si="135"/>
        <v>-0.74824252696635773</v>
      </c>
      <c r="AF133" s="10">
        <v>42443</v>
      </c>
      <c r="AG133">
        <v>139300</v>
      </c>
      <c r="AH133">
        <v>50.723362000000002</v>
      </c>
      <c r="AI133">
        <f t="shared" si="136"/>
        <v>-3.3313485117689723E-3</v>
      </c>
      <c r="AJ133">
        <f t="shared" si="137"/>
        <v>0.99666865148823103</v>
      </c>
      <c r="AK133" s="18"/>
      <c r="AL133" s="15">
        <f t="shared" si="138"/>
        <v>-0.7041705223918675</v>
      </c>
      <c r="AN133" s="10">
        <v>42443</v>
      </c>
      <c r="AO133">
        <v>5980900</v>
      </c>
      <c r="AP133">
        <v>35.093446</v>
      </c>
      <c r="AQ133">
        <f t="shared" si="139"/>
        <v>-2.2234102372288289E-3</v>
      </c>
      <c r="AR133">
        <f t="shared" si="127"/>
        <v>0.99777658976277117</v>
      </c>
      <c r="AS133" s="18"/>
      <c r="AT133" s="15">
        <f t="shared" si="140"/>
        <v>-0.55622973630264205</v>
      </c>
      <c r="AV133" s="10">
        <v>42443</v>
      </c>
      <c r="AW133">
        <v>11353200</v>
      </c>
      <c r="AX133">
        <v>32.747293999999997</v>
      </c>
      <c r="AY133">
        <f t="shared" si="141"/>
        <v>-5.6531543348968816E-3</v>
      </c>
      <c r="AZ133">
        <f t="shared" si="142"/>
        <v>0.99434684566510312</v>
      </c>
      <c r="BB133" s="15">
        <f t="shared" si="143"/>
        <v>-0.87372027206866887</v>
      </c>
      <c r="BD133" s="10">
        <v>42443</v>
      </c>
      <c r="BE133">
        <v>1527600</v>
      </c>
      <c r="BF133">
        <v>66.852061000000006</v>
      </c>
      <c r="BG133">
        <f t="shared" si="144"/>
        <v>-2.3360584612746038E-3</v>
      </c>
      <c r="BH133">
        <f t="shared" si="145"/>
        <v>0.9976639415387254</v>
      </c>
      <c r="BJ133" s="15">
        <f t="shared" si="146"/>
        <v>-0.57414604728405216</v>
      </c>
      <c r="BL133" s="10">
        <v>42443</v>
      </c>
      <c r="BM133">
        <v>323100</v>
      </c>
      <c r="BN133">
        <v>109.879513</v>
      </c>
      <c r="BO133">
        <f t="shared" si="147"/>
        <v>7.2216613702758004E-4</v>
      </c>
      <c r="BP133">
        <f t="shared" si="148"/>
        <v>1.0007221661370276</v>
      </c>
      <c r="BR133" s="15">
        <f t="shared" si="149"/>
        <v>0.30147144832318817</v>
      </c>
      <c r="BT133" s="10">
        <v>42443</v>
      </c>
      <c r="BU133">
        <v>166200</v>
      </c>
      <c r="BV133">
        <v>48.540000999999997</v>
      </c>
      <c r="BW133">
        <f t="shared" si="150"/>
        <v>-4.1186160601613953E-4</v>
      </c>
      <c r="BX133">
        <f t="shared" si="151"/>
        <v>0.99958813839398386</v>
      </c>
      <c r="BZ133" s="15">
        <f t="shared" si="152"/>
        <v>-0.13960221172581677</v>
      </c>
      <c r="CB133" s="10">
        <v>42443</v>
      </c>
      <c r="CC133">
        <v>1188700</v>
      </c>
      <c r="CD133">
        <v>105.94880000000001</v>
      </c>
      <c r="CE133">
        <f t="shared" si="153"/>
        <v>-2.2050529228617721E-3</v>
      </c>
      <c r="CF133">
        <f t="shared" si="154"/>
        <v>0.99779494707713823</v>
      </c>
      <c r="CH133" s="15">
        <f t="shared" si="155"/>
        <v>-0.55323966238623323</v>
      </c>
      <c r="CJ133" s="10">
        <v>42443</v>
      </c>
      <c r="CK133">
        <v>672400</v>
      </c>
      <c r="CL133">
        <v>83.943893000000003</v>
      </c>
      <c r="CM133">
        <f t="shared" si="156"/>
        <v>7.0394123524786245E-4</v>
      </c>
      <c r="CN133">
        <f t="shared" si="157"/>
        <v>1.0007039412352479</v>
      </c>
      <c r="CP133" s="15">
        <f t="shared" si="158"/>
        <v>0.29284880370547017</v>
      </c>
      <c r="CR133" s="10">
        <v>42443</v>
      </c>
      <c r="CS133">
        <v>50100</v>
      </c>
      <c r="CT133">
        <v>60.232500000000002</v>
      </c>
      <c r="CU133">
        <f t="shared" si="159"/>
        <v>8.2759673117327459E-4</v>
      </c>
      <c r="CV133">
        <f t="shared" si="160"/>
        <v>1.0008275967311733</v>
      </c>
      <c r="CX133" s="15">
        <f t="shared" si="161"/>
        <v>0.35249073111669604</v>
      </c>
      <c r="CZ133" s="10">
        <v>42443</v>
      </c>
      <c r="DA133">
        <v>133700</v>
      </c>
      <c r="DB133">
        <v>51.483699000000001</v>
      </c>
      <c r="DC133">
        <f t="shared" si="162"/>
        <v>2.4880674910285894E-3</v>
      </c>
      <c r="DD133">
        <f t="shared" si="163"/>
        <v>1.0024880674910286</v>
      </c>
      <c r="DF133" s="15">
        <f t="shared" si="164"/>
        <v>1.476922202634309</v>
      </c>
      <c r="DH133" s="10">
        <v>42443</v>
      </c>
      <c r="DI133">
        <v>268600</v>
      </c>
      <c r="DJ133">
        <v>39.592371</v>
      </c>
      <c r="DK133">
        <f t="shared" si="165"/>
        <v>5.0027071779545906E-4</v>
      </c>
      <c r="DL133">
        <f t="shared" si="166"/>
        <v>1.0005002707177955</v>
      </c>
      <c r="DN133">
        <f t="shared" si="128"/>
        <v>2.6348720422659566E-2</v>
      </c>
      <c r="DP133" s="10">
        <v>42443</v>
      </c>
      <c r="DQ133">
        <v>103700</v>
      </c>
      <c r="DR133">
        <v>17.18778</v>
      </c>
      <c r="DS133">
        <f t="shared" si="167"/>
        <v>-6.7950006269730245E-3</v>
      </c>
      <c r="DT133">
        <f t="shared" si="168"/>
        <v>0.99320499937302698</v>
      </c>
      <c r="DX133" s="10">
        <v>42443</v>
      </c>
      <c r="DY133">
        <v>9925000</v>
      </c>
      <c r="DZ133">
        <v>11.89</v>
      </c>
      <c r="EA133">
        <f t="shared" si="169"/>
        <v>-1.4096185737976774E-2</v>
      </c>
      <c r="EB133">
        <f t="shared" si="170"/>
        <v>0.98590381426202323</v>
      </c>
      <c r="EF133" s="10">
        <v>42440</v>
      </c>
      <c r="EG133">
        <v>659100</v>
      </c>
      <c r="EH133">
        <v>99.906531000000001</v>
      </c>
      <c r="EI133">
        <f t="shared" si="171"/>
        <v>1.9889542011330974E-4</v>
      </c>
      <c r="EJ133">
        <f t="shared" si="172"/>
        <v>1.0001988954201133</v>
      </c>
    </row>
    <row r="134" spans="1:140">
      <c r="A134" s="10">
        <v>42440</v>
      </c>
      <c r="B134" s="11">
        <v>7.0000000000000007E-2</v>
      </c>
      <c r="C134">
        <f t="shared" si="122"/>
        <v>7.000000000000001E-4</v>
      </c>
      <c r="D134" s="12">
        <f t="shared" si="123"/>
        <v>1.4584715879895072E-5</v>
      </c>
      <c r="E134" s="13">
        <f t="shared" si="124"/>
        <v>1.0000145847158799</v>
      </c>
      <c r="H134" s="10">
        <v>42440</v>
      </c>
      <c r="I134">
        <v>69000</v>
      </c>
      <c r="J134">
        <v>77.461563999999996</v>
      </c>
      <c r="K134" s="15">
        <f t="shared" si="125"/>
        <v>-1.0725531455457848E-2</v>
      </c>
      <c r="L134">
        <f t="shared" si="129"/>
        <v>0.98927446854454215</v>
      </c>
      <c r="N134" s="15">
        <f t="shared" si="130"/>
        <v>-0.98047314483065195</v>
      </c>
      <c r="P134" s="10">
        <v>42440</v>
      </c>
      <c r="Q134">
        <v>441100</v>
      </c>
      <c r="R134">
        <v>47.875197</v>
      </c>
      <c r="S134">
        <f t="shared" si="131"/>
        <v>1.6694857224987203E-2</v>
      </c>
      <c r="T134">
        <f t="shared" si="132"/>
        <v>1.0166948572249872</v>
      </c>
      <c r="V134" s="15">
        <f t="shared" si="133"/>
        <v>420.28768788497325</v>
      </c>
      <c r="X134" s="10">
        <v>42440</v>
      </c>
      <c r="Y134">
        <v>210700</v>
      </c>
      <c r="Z134">
        <v>39.487312000000003</v>
      </c>
      <c r="AA134">
        <f t="shared" si="134"/>
        <v>2.05285974343834E-2</v>
      </c>
      <c r="AB134">
        <f t="shared" si="126"/>
        <v>1.0205285974343834</v>
      </c>
      <c r="AC134" s="18"/>
      <c r="AD134" s="15">
        <f t="shared" si="135"/>
        <v>1663.1419615035663</v>
      </c>
      <c r="AF134" s="10">
        <v>42440</v>
      </c>
      <c r="AG134">
        <v>133800</v>
      </c>
      <c r="AH134">
        <v>50.892904000000001</v>
      </c>
      <c r="AI134">
        <f t="shared" si="136"/>
        <v>2.0599983090571872E-2</v>
      </c>
      <c r="AJ134">
        <f t="shared" si="137"/>
        <v>1.0205999830905719</v>
      </c>
      <c r="AK134" s="18"/>
      <c r="AL134" s="15">
        <f t="shared" si="138"/>
        <v>1706.1757468522997</v>
      </c>
      <c r="AN134" s="10">
        <v>42440</v>
      </c>
      <c r="AO134">
        <v>5780600</v>
      </c>
      <c r="AP134">
        <v>35.171647</v>
      </c>
      <c r="AQ134">
        <f t="shared" si="139"/>
        <v>2.5948095582964958E-2</v>
      </c>
      <c r="AR134">
        <f t="shared" si="127"/>
        <v>1.025948095582965</v>
      </c>
      <c r="AS134" s="18"/>
      <c r="AT134" s="15">
        <f t="shared" si="140"/>
        <v>11500.837388429831</v>
      </c>
      <c r="AV134" s="10">
        <v>42440</v>
      </c>
      <c r="AW134">
        <v>13730600</v>
      </c>
      <c r="AX134">
        <v>32.933472000000002</v>
      </c>
      <c r="AY134">
        <f t="shared" si="141"/>
        <v>2.1891175005656738E-2</v>
      </c>
      <c r="AZ134">
        <f t="shared" si="142"/>
        <v>1.0218911750056567</v>
      </c>
      <c r="BB134" s="15">
        <f t="shared" si="143"/>
        <v>2707.2998663706726</v>
      </c>
      <c r="BD134" s="10">
        <v>42440</v>
      </c>
      <c r="BE134">
        <v>828300</v>
      </c>
      <c r="BF134">
        <v>67.008596999999995</v>
      </c>
      <c r="BG134">
        <f t="shared" si="144"/>
        <v>1.2117632311700266E-2</v>
      </c>
      <c r="BH134">
        <f t="shared" si="145"/>
        <v>1.0121176323117003</v>
      </c>
      <c r="BJ134" s="15">
        <f t="shared" si="146"/>
        <v>80.154323783720244</v>
      </c>
      <c r="BL134" s="10">
        <v>42440</v>
      </c>
      <c r="BM134">
        <v>263500</v>
      </c>
      <c r="BN134">
        <v>109.800219</v>
      </c>
      <c r="BO134">
        <f t="shared" si="147"/>
        <v>-8.1179784475537975E-4</v>
      </c>
      <c r="BP134">
        <f t="shared" si="148"/>
        <v>0.99918820215524462</v>
      </c>
      <c r="BR134" s="15">
        <f t="shared" si="149"/>
        <v>-0.25652976598894273</v>
      </c>
      <c r="BT134" s="10">
        <v>42440</v>
      </c>
      <c r="BU134">
        <v>206800</v>
      </c>
      <c r="BV134">
        <v>48.560001</v>
      </c>
      <c r="BW134">
        <f t="shared" si="150"/>
        <v>4.1203130589151371E-4</v>
      </c>
      <c r="BX134">
        <f t="shared" si="151"/>
        <v>1.0004120313058915</v>
      </c>
      <c r="BZ134" s="15">
        <f t="shared" si="152"/>
        <v>0.16225310388796932</v>
      </c>
      <c r="CB134" s="10">
        <v>42440</v>
      </c>
      <c r="CC134">
        <v>1250100</v>
      </c>
      <c r="CD134">
        <v>106.182939</v>
      </c>
      <c r="CE134">
        <f t="shared" si="153"/>
        <v>6.1939387315355088E-3</v>
      </c>
      <c r="CF134">
        <f t="shared" si="154"/>
        <v>1.0061939387315355</v>
      </c>
      <c r="CH134" s="15">
        <f t="shared" si="155"/>
        <v>8.5239990123540093</v>
      </c>
      <c r="CJ134" s="10">
        <v>42440</v>
      </c>
      <c r="CK134">
        <v>544800</v>
      </c>
      <c r="CL134">
        <v>83.884843000000004</v>
      </c>
      <c r="CM134">
        <f t="shared" si="156"/>
        <v>1.0571354981372405E-3</v>
      </c>
      <c r="CN134">
        <f t="shared" si="157"/>
        <v>1.0010571354981372</v>
      </c>
      <c r="CP134" s="15">
        <f t="shared" si="158"/>
        <v>0.47057083746747597</v>
      </c>
      <c r="CR134" s="10">
        <v>42440</v>
      </c>
      <c r="CS134">
        <v>95000</v>
      </c>
      <c r="CT134">
        <v>60.182693</v>
      </c>
      <c r="CU134">
        <f t="shared" si="159"/>
        <v>-1.6523920793138913E-3</v>
      </c>
      <c r="CV134">
        <f t="shared" si="160"/>
        <v>0.99834760792068611</v>
      </c>
      <c r="CX134" s="15">
        <f t="shared" si="161"/>
        <v>-0.45317254029666398</v>
      </c>
      <c r="CZ134" s="10">
        <v>42440</v>
      </c>
      <c r="DA134">
        <v>248100</v>
      </c>
      <c r="DB134">
        <v>51.355922</v>
      </c>
      <c r="DC134">
        <f t="shared" si="162"/>
        <v>2.471069776766921E-2</v>
      </c>
      <c r="DD134">
        <f t="shared" si="163"/>
        <v>1.0247106977676692</v>
      </c>
      <c r="DF134" s="15">
        <f t="shared" si="164"/>
        <v>7402.9523277824565</v>
      </c>
      <c r="DH134" s="10">
        <v>42440</v>
      </c>
      <c r="DI134">
        <v>210700</v>
      </c>
      <c r="DJ134">
        <v>39.572574000000003</v>
      </c>
      <c r="DK134">
        <f t="shared" si="165"/>
        <v>2.2506416475767788E-2</v>
      </c>
      <c r="DL134">
        <f t="shared" si="166"/>
        <v>1.0225064164757678</v>
      </c>
      <c r="DN134">
        <f t="shared" si="128"/>
        <v>2.1815165265232719</v>
      </c>
      <c r="DP134" s="10">
        <v>42440</v>
      </c>
      <c r="DQ134">
        <v>173900</v>
      </c>
      <c r="DR134">
        <v>17.30537</v>
      </c>
      <c r="DS134">
        <f t="shared" si="167"/>
        <v>2.4361949505274261E-2</v>
      </c>
      <c r="DT134">
        <f t="shared" si="168"/>
        <v>1.0243619495052743</v>
      </c>
      <c r="DX134" s="10">
        <v>42440</v>
      </c>
      <c r="DY134">
        <v>4382700</v>
      </c>
      <c r="DZ134">
        <v>12.06</v>
      </c>
      <c r="EA134">
        <f t="shared" si="169"/>
        <v>-1.7114914425427785E-2</v>
      </c>
      <c r="EB134">
        <f t="shared" si="170"/>
        <v>0.98288508557457221</v>
      </c>
      <c r="EF134" s="10">
        <v>42439</v>
      </c>
      <c r="EG134">
        <v>267200</v>
      </c>
      <c r="EH134">
        <v>99.886663999999996</v>
      </c>
      <c r="EI134">
        <f t="shared" si="171"/>
        <v>2.9846722598736442E-4</v>
      </c>
      <c r="EJ134">
        <f t="shared" si="172"/>
        <v>1.0002984672259874</v>
      </c>
    </row>
    <row r="135" spans="1:140">
      <c r="A135" s="10">
        <v>42439</v>
      </c>
      <c r="B135" s="11">
        <v>7.0000000000000007E-2</v>
      </c>
      <c r="C135">
        <f t="shared" si="122"/>
        <v>7.000000000000001E-4</v>
      </c>
      <c r="D135" s="12">
        <f t="shared" si="123"/>
        <v>1.4584715879895072E-5</v>
      </c>
      <c r="E135" s="13">
        <f t="shared" si="124"/>
        <v>1.0000145847158799</v>
      </c>
      <c r="H135" s="10">
        <v>42439</v>
      </c>
      <c r="I135">
        <v>48700</v>
      </c>
      <c r="J135">
        <v>78.301388000000003</v>
      </c>
      <c r="K135" s="15">
        <f t="shared" si="125"/>
        <v>-4.0216207173465746E-3</v>
      </c>
      <c r="L135">
        <f t="shared" si="129"/>
        <v>0.99597837928265343</v>
      </c>
      <c r="N135" s="15">
        <f t="shared" si="130"/>
        <v>-0.77027013284661416</v>
      </c>
      <c r="P135" s="10">
        <v>42439</v>
      </c>
      <c r="Q135">
        <v>654300</v>
      </c>
      <c r="R135">
        <v>47.089052000000002</v>
      </c>
      <c r="S135">
        <f t="shared" si="131"/>
        <v>0</v>
      </c>
      <c r="T135">
        <f t="shared" si="132"/>
        <v>1</v>
      </c>
      <c r="V135" s="15">
        <f t="shared" si="133"/>
        <v>0</v>
      </c>
      <c r="X135" s="10">
        <v>42439</v>
      </c>
      <c r="Y135">
        <v>161100</v>
      </c>
      <c r="Z135">
        <v>38.692999</v>
      </c>
      <c r="AA135">
        <f t="shared" si="134"/>
        <v>-1.0253090462655212E-3</v>
      </c>
      <c r="AB135">
        <f t="shared" si="126"/>
        <v>0.99897469095373448</v>
      </c>
      <c r="AC135" s="18"/>
      <c r="AD135" s="15">
        <f t="shared" si="135"/>
        <v>-0.31231870874339784</v>
      </c>
      <c r="AF135" s="10">
        <v>42439</v>
      </c>
      <c r="AG135">
        <v>212600</v>
      </c>
      <c r="AH135">
        <v>49.865672000000004</v>
      </c>
      <c r="AI135">
        <f t="shared" si="136"/>
        <v>-4.9751172303701408E-3</v>
      </c>
      <c r="AJ135">
        <f t="shared" si="137"/>
        <v>0.99502488276962986</v>
      </c>
      <c r="AK135" s="18"/>
      <c r="AL135" s="15">
        <f t="shared" si="138"/>
        <v>-0.83804714903868716</v>
      </c>
      <c r="AN135" s="10">
        <v>42439</v>
      </c>
      <c r="AO135">
        <v>28665000</v>
      </c>
      <c r="AP135">
        <v>34.282091999999999</v>
      </c>
      <c r="AQ135">
        <f t="shared" si="139"/>
        <v>-8.546717846132923E-4</v>
      </c>
      <c r="AR135">
        <f t="shared" si="127"/>
        <v>0.99914532821538671</v>
      </c>
      <c r="AS135" s="18"/>
      <c r="AT135" s="15">
        <f t="shared" si="140"/>
        <v>-0.26808331297963184</v>
      </c>
      <c r="AV135" s="10">
        <v>42439</v>
      </c>
      <c r="AW135">
        <v>18410400</v>
      </c>
      <c r="AX135">
        <v>32.227964</v>
      </c>
      <c r="AY135">
        <f t="shared" si="141"/>
        <v>-2.4264885345314235E-3</v>
      </c>
      <c r="AZ135">
        <f t="shared" si="142"/>
        <v>0.99757351146546858</v>
      </c>
      <c r="BB135" s="15">
        <f t="shared" si="143"/>
        <v>-0.58800521542276174</v>
      </c>
      <c r="BD135" s="10">
        <v>42439</v>
      </c>
      <c r="BE135">
        <v>1377900</v>
      </c>
      <c r="BF135">
        <v>66.206333000000001</v>
      </c>
      <c r="BG135">
        <f t="shared" si="144"/>
        <v>-2.9553390021619386E-4</v>
      </c>
      <c r="BH135">
        <f t="shared" si="145"/>
        <v>0.99970446609978381</v>
      </c>
      <c r="BJ135" s="15">
        <f t="shared" si="146"/>
        <v>-0.10226990329757135</v>
      </c>
      <c r="BL135" s="10">
        <v>42439</v>
      </c>
      <c r="BM135">
        <v>384600</v>
      </c>
      <c r="BN135">
        <v>109.889427</v>
      </c>
      <c r="BO135">
        <f t="shared" si="147"/>
        <v>6.3176990474023142E-4</v>
      </c>
      <c r="BP135">
        <f t="shared" si="148"/>
        <v>1.0006317699047402</v>
      </c>
      <c r="BR135" s="15">
        <f t="shared" si="149"/>
        <v>0.25925868689085152</v>
      </c>
      <c r="BT135" s="10">
        <v>42439</v>
      </c>
      <c r="BU135">
        <v>425600</v>
      </c>
      <c r="BV135">
        <v>48.540000999999997</v>
      </c>
      <c r="BW135">
        <f t="shared" si="150"/>
        <v>-2.2610687662459883E-3</v>
      </c>
      <c r="BX135">
        <f t="shared" si="151"/>
        <v>0.99773893123375401</v>
      </c>
      <c r="BZ135" s="15">
        <f t="shared" si="152"/>
        <v>-0.56230130982873705</v>
      </c>
      <c r="CB135" s="10">
        <v>42439</v>
      </c>
      <c r="CC135">
        <v>1198200</v>
      </c>
      <c r="CD135">
        <v>105.529297</v>
      </c>
      <c r="CE135">
        <f t="shared" si="153"/>
        <v>-5.5441991865023965E-4</v>
      </c>
      <c r="CF135">
        <f t="shared" si="154"/>
        <v>0.99944558008134976</v>
      </c>
      <c r="CH135" s="15">
        <f t="shared" si="155"/>
        <v>-0.18324768015160509</v>
      </c>
      <c r="CJ135" s="10">
        <v>42439</v>
      </c>
      <c r="CK135">
        <v>516100</v>
      </c>
      <c r="CL135">
        <v>83.796259000000006</v>
      </c>
      <c r="CM135">
        <f t="shared" si="156"/>
        <v>1.4114676292438233E-3</v>
      </c>
      <c r="CN135">
        <f t="shared" si="157"/>
        <v>1.0014114676292438</v>
      </c>
      <c r="CP135" s="15">
        <f t="shared" si="158"/>
        <v>0.67334136107367826</v>
      </c>
      <c r="CR135" s="10">
        <v>42439</v>
      </c>
      <c r="CS135">
        <v>41800</v>
      </c>
      <c r="CT135">
        <v>60.282302999999999</v>
      </c>
      <c r="CU135">
        <f t="shared" si="159"/>
        <v>-1.9788638854153495E-3</v>
      </c>
      <c r="CV135">
        <f t="shared" si="160"/>
        <v>0.99802113611458465</v>
      </c>
      <c r="CX135" s="15">
        <f t="shared" si="161"/>
        <v>-0.51470625643379508</v>
      </c>
      <c r="CZ135" s="10">
        <v>42439</v>
      </c>
      <c r="DA135">
        <v>167700</v>
      </c>
      <c r="DB135">
        <v>50.117483999999997</v>
      </c>
      <c r="DC135">
        <f t="shared" si="162"/>
        <v>-1.957313331755639E-3</v>
      </c>
      <c r="DD135">
        <f t="shared" si="163"/>
        <v>0.99804268666824436</v>
      </c>
      <c r="DF135" s="15">
        <f t="shared" si="164"/>
        <v>-0.51086631921959125</v>
      </c>
      <c r="DH135" s="10">
        <v>42439</v>
      </c>
      <c r="DI135">
        <v>224600</v>
      </c>
      <c r="DJ135">
        <v>38.701540999999999</v>
      </c>
      <c r="DK135">
        <f t="shared" si="165"/>
        <v>-4.0753825729396009E-3</v>
      </c>
      <c r="DL135">
        <f t="shared" si="166"/>
        <v>0.9959246174270604</v>
      </c>
      <c r="DN135">
        <f t="shared" si="128"/>
        <v>-0.19132073405198369</v>
      </c>
      <c r="DP135" s="10">
        <v>42439</v>
      </c>
      <c r="DQ135">
        <v>106000</v>
      </c>
      <c r="DR135">
        <v>16.893803999999999</v>
      </c>
      <c r="DS135">
        <f t="shared" si="167"/>
        <v>1.1614769406913528E-3</v>
      </c>
      <c r="DT135">
        <f t="shared" si="168"/>
        <v>1.0011614769406914</v>
      </c>
      <c r="DX135" s="10">
        <v>42439</v>
      </c>
      <c r="DY135">
        <v>6950600</v>
      </c>
      <c r="DZ135">
        <v>12.27</v>
      </c>
      <c r="EA135">
        <f t="shared" si="169"/>
        <v>1.572847682119205E-2</v>
      </c>
      <c r="EB135">
        <f t="shared" si="170"/>
        <v>1.0157284768211921</v>
      </c>
      <c r="EF135" s="10">
        <v>42438</v>
      </c>
      <c r="EG135">
        <v>674100</v>
      </c>
      <c r="EH135">
        <v>99.856859999999998</v>
      </c>
      <c r="EI135">
        <f t="shared" si="171"/>
        <v>-2.9837816988265153E-4</v>
      </c>
      <c r="EJ135">
        <f t="shared" si="172"/>
        <v>0.99970162183011735</v>
      </c>
    </row>
    <row r="136" spans="1:140">
      <c r="A136" s="10">
        <v>42438</v>
      </c>
      <c r="B136" s="11">
        <v>0.06</v>
      </c>
      <c r="C136">
        <f t="shared" si="122"/>
        <v>5.9999999999999995E-4</v>
      </c>
      <c r="D136" s="12">
        <f t="shared" si="123"/>
        <v>1.2501015730803644E-5</v>
      </c>
      <c r="E136" s="13">
        <f t="shared" si="124"/>
        <v>1.0000125010157308</v>
      </c>
      <c r="H136" s="10">
        <v>42438</v>
      </c>
      <c r="I136">
        <v>66600</v>
      </c>
      <c r="J136">
        <v>78.617558000000002</v>
      </c>
      <c r="K136" s="15">
        <f t="shared" si="125"/>
        <v>-6.4926496243650211E-3</v>
      </c>
      <c r="L136">
        <f t="shared" si="129"/>
        <v>0.99350735037563498</v>
      </c>
      <c r="N136" s="15">
        <f t="shared" si="130"/>
        <v>-0.90722181771044885</v>
      </c>
      <c r="P136" s="10">
        <v>42438</v>
      </c>
      <c r="Q136">
        <v>409500</v>
      </c>
      <c r="R136">
        <v>47.089052000000002</v>
      </c>
      <c r="S136">
        <f t="shared" si="131"/>
        <v>5.097648835247881E-3</v>
      </c>
      <c r="T136">
        <f t="shared" si="132"/>
        <v>1.0050976488352479</v>
      </c>
      <c r="V136" s="15">
        <f t="shared" si="133"/>
        <v>5.3975520888086823</v>
      </c>
      <c r="X136" s="10">
        <v>42438</v>
      </c>
      <c r="Y136">
        <v>193000</v>
      </c>
      <c r="Z136">
        <v>38.732711999999999</v>
      </c>
      <c r="AA136">
        <f t="shared" si="134"/>
        <v>3.8599639537650887E-3</v>
      </c>
      <c r="AB136">
        <f t="shared" si="126"/>
        <v>1.0038599639537651</v>
      </c>
      <c r="AC136" s="18"/>
      <c r="AD136" s="15">
        <f t="shared" si="135"/>
        <v>3.0803170505625594</v>
      </c>
      <c r="AF136" s="10">
        <v>42438</v>
      </c>
      <c r="AG136">
        <v>164300</v>
      </c>
      <c r="AH136">
        <v>50.115000000000002</v>
      </c>
      <c r="AI136">
        <f t="shared" si="136"/>
        <v>4.5981387942686247E-3</v>
      </c>
      <c r="AJ136">
        <f t="shared" si="137"/>
        <v>1.0045981387942686</v>
      </c>
      <c r="AK136" s="18"/>
      <c r="AL136" s="15">
        <f t="shared" si="138"/>
        <v>4.3359869970555618</v>
      </c>
      <c r="AN136" s="10">
        <v>42438</v>
      </c>
      <c r="AO136">
        <v>5706800</v>
      </c>
      <c r="AP136">
        <v>34.311416999999999</v>
      </c>
      <c r="AQ136">
        <f t="shared" si="139"/>
        <v>4.2917870793817148E-3</v>
      </c>
      <c r="AR136">
        <f t="shared" si="127"/>
        <v>1.0042917870793817</v>
      </c>
      <c r="AS136" s="18"/>
      <c r="AT136" s="15">
        <f t="shared" si="140"/>
        <v>3.7738367133898434</v>
      </c>
      <c r="AV136" s="10">
        <v>42438</v>
      </c>
      <c r="AW136">
        <v>22002800</v>
      </c>
      <c r="AX136">
        <v>32.306355000000003</v>
      </c>
      <c r="AY136">
        <f t="shared" si="141"/>
        <v>6.4103516637503688E-3</v>
      </c>
      <c r="AZ136">
        <f t="shared" si="142"/>
        <v>1.0064103516637504</v>
      </c>
      <c r="BB136" s="15">
        <f t="shared" si="143"/>
        <v>9.3017197995319805</v>
      </c>
      <c r="BD136" s="10">
        <v>42438</v>
      </c>
      <c r="BE136">
        <v>1107300</v>
      </c>
      <c r="BF136">
        <v>66.225904999999997</v>
      </c>
      <c r="BG136">
        <f t="shared" si="144"/>
        <v>6.3931113047972499E-3</v>
      </c>
      <c r="BH136">
        <f t="shared" si="145"/>
        <v>1.0063931113047972</v>
      </c>
      <c r="BJ136" s="15">
        <f t="shared" si="146"/>
        <v>9.2375071668016631</v>
      </c>
      <c r="BL136" s="10">
        <v>42438</v>
      </c>
      <c r="BM136">
        <v>340600</v>
      </c>
      <c r="BN136">
        <v>109.820046</v>
      </c>
      <c r="BO136">
        <f t="shared" si="147"/>
        <v>-2.7067873963870781E-4</v>
      </c>
      <c r="BP136">
        <f t="shared" si="148"/>
        <v>0.99972932126036129</v>
      </c>
      <c r="BR136" s="15">
        <f t="shared" si="149"/>
        <v>-9.4086193343272839E-2</v>
      </c>
      <c r="BT136" s="10">
        <v>42438</v>
      </c>
      <c r="BU136">
        <v>162300</v>
      </c>
      <c r="BV136">
        <v>48.650002000000001</v>
      </c>
      <c r="BW136">
        <f t="shared" si="150"/>
        <v>1.0288889312299876E-3</v>
      </c>
      <c r="BX136">
        <f t="shared" si="151"/>
        <v>1.00102888893123</v>
      </c>
      <c r="BZ136" s="15">
        <f t="shared" si="152"/>
        <v>0.45550278196229166</v>
      </c>
      <c r="CB136" s="10">
        <v>42438</v>
      </c>
      <c r="CC136">
        <v>989600</v>
      </c>
      <c r="CD136">
        <v>105.58783699999999</v>
      </c>
      <c r="CE136">
        <f t="shared" si="153"/>
        <v>2.4080976866558412E-3</v>
      </c>
      <c r="CF136">
        <f t="shared" si="154"/>
        <v>1.0024080976866558</v>
      </c>
      <c r="CH136" s="15">
        <f t="shared" si="155"/>
        <v>1.4058398342441882</v>
      </c>
      <c r="CJ136" s="10">
        <v>42438</v>
      </c>
      <c r="CK136">
        <v>844800</v>
      </c>
      <c r="CL136">
        <v>83.678150000000002</v>
      </c>
      <c r="CM136">
        <f t="shared" si="156"/>
        <v>-1.2921545813840973E-3</v>
      </c>
      <c r="CN136">
        <f t="shared" si="157"/>
        <v>0.9987078454186159</v>
      </c>
      <c r="CP136" s="15">
        <f t="shared" si="158"/>
        <v>-0.37620993314034101</v>
      </c>
      <c r="CR136" s="10">
        <v>42438</v>
      </c>
      <c r="CS136">
        <v>125600</v>
      </c>
      <c r="CT136">
        <v>60.401829999999997</v>
      </c>
      <c r="CU136">
        <f t="shared" si="159"/>
        <v>-1.64640709378161E-3</v>
      </c>
      <c r="CV136">
        <f t="shared" si="160"/>
        <v>0.99835359290621839</v>
      </c>
      <c r="CX136" s="15">
        <f t="shared" si="161"/>
        <v>-0.45197470133854678</v>
      </c>
      <c r="CZ136" s="10">
        <v>42438</v>
      </c>
      <c r="DA136">
        <v>266500</v>
      </c>
      <c r="DB136">
        <v>50.215772000000001</v>
      </c>
      <c r="DC136">
        <f t="shared" si="162"/>
        <v>4.5222108518818693E-3</v>
      </c>
      <c r="DD136">
        <f t="shared" si="163"/>
        <v>1.0045222108518819</v>
      </c>
      <c r="DF136" s="15">
        <f t="shared" si="164"/>
        <v>4.1907903997703837</v>
      </c>
      <c r="DH136" s="10">
        <v>42438</v>
      </c>
      <c r="DI136">
        <v>183300</v>
      </c>
      <c r="DJ136">
        <v>38.859909999999999</v>
      </c>
      <c r="DK136">
        <f t="shared" si="165"/>
        <v>4.3488717008541844E-3</v>
      </c>
      <c r="DL136">
        <f t="shared" si="166"/>
        <v>1.0043488717008542</v>
      </c>
      <c r="DN136">
        <f t="shared" si="128"/>
        <v>0.25313826832380371</v>
      </c>
      <c r="DP136" s="10">
        <v>42438</v>
      </c>
      <c r="DQ136">
        <v>123100</v>
      </c>
      <c r="DR136">
        <v>16.874205</v>
      </c>
      <c r="DS136">
        <f t="shared" si="167"/>
        <v>1.533019251086043E-2</v>
      </c>
      <c r="DT136">
        <f t="shared" si="168"/>
        <v>1.0153301925108604</v>
      </c>
      <c r="DX136" s="10">
        <v>42438</v>
      </c>
      <c r="DY136">
        <v>6933000</v>
      </c>
      <c r="DZ136">
        <v>12.08</v>
      </c>
      <c r="EA136">
        <f t="shared" si="169"/>
        <v>-7.3952341824157219E-3</v>
      </c>
      <c r="EB136">
        <f t="shared" si="170"/>
        <v>0.99260476581758428</v>
      </c>
      <c r="EF136" s="10">
        <v>42437</v>
      </c>
      <c r="EG136">
        <v>517400</v>
      </c>
      <c r="EH136">
        <v>99.886663999999996</v>
      </c>
      <c r="EI136">
        <f t="shared" si="171"/>
        <v>3.980192759669432E-4</v>
      </c>
      <c r="EJ136">
        <f t="shared" si="172"/>
        <v>1.0003980192759669</v>
      </c>
    </row>
    <row r="137" spans="1:140">
      <c r="A137" s="10">
        <v>42437</v>
      </c>
      <c r="B137" s="11">
        <v>7.0000000000000007E-2</v>
      </c>
      <c r="C137">
        <f t="shared" si="122"/>
        <v>7.000000000000001E-4</v>
      </c>
      <c r="D137" s="12">
        <f t="shared" si="123"/>
        <v>1.4584715879895072E-5</v>
      </c>
      <c r="E137" s="13">
        <f t="shared" si="124"/>
        <v>1.0000145847158799</v>
      </c>
      <c r="H137" s="10">
        <v>42437</v>
      </c>
      <c r="I137">
        <v>43900</v>
      </c>
      <c r="J137">
        <v>79.131330000000005</v>
      </c>
      <c r="K137" s="15">
        <f t="shared" si="125"/>
        <v>1.1492757473116066E-2</v>
      </c>
      <c r="L137">
        <f t="shared" si="129"/>
        <v>1.0114927574731161</v>
      </c>
      <c r="N137" s="15">
        <f t="shared" si="130"/>
        <v>63.775947673295377</v>
      </c>
      <c r="P137" s="10">
        <v>42437</v>
      </c>
      <c r="Q137">
        <v>777400</v>
      </c>
      <c r="R137">
        <v>46.850225999999999</v>
      </c>
      <c r="S137">
        <f t="shared" si="131"/>
        <v>-1.1547329005949902E-2</v>
      </c>
      <c r="T137">
        <f t="shared" si="132"/>
        <v>0.9884526709940501</v>
      </c>
      <c r="V137" s="15">
        <f t="shared" si="133"/>
        <v>-0.98558230137422054</v>
      </c>
      <c r="X137" s="10">
        <v>42437</v>
      </c>
      <c r="Y137">
        <v>167300</v>
      </c>
      <c r="Z137">
        <v>38.583779999999997</v>
      </c>
      <c r="AA137">
        <f t="shared" si="134"/>
        <v>-1.819105097313245E-2</v>
      </c>
      <c r="AB137">
        <f t="shared" si="126"/>
        <v>0.98180894902686755</v>
      </c>
      <c r="AC137" s="18"/>
      <c r="AD137" s="15">
        <f t="shared" si="135"/>
        <v>-0.99877015607229114</v>
      </c>
      <c r="AF137" s="10">
        <v>42437</v>
      </c>
      <c r="AG137">
        <v>359300</v>
      </c>
      <c r="AH137">
        <v>49.885618999999998</v>
      </c>
      <c r="AI137">
        <f t="shared" si="136"/>
        <v>-2.361894879522819E-2</v>
      </c>
      <c r="AJ137">
        <f t="shared" si="137"/>
        <v>0.97638105120477181</v>
      </c>
      <c r="AK137" s="18"/>
      <c r="AL137" s="15">
        <f t="shared" si="138"/>
        <v>-0.99983742267419151</v>
      </c>
      <c r="AN137" s="10">
        <v>42437</v>
      </c>
      <c r="AO137">
        <v>7501500</v>
      </c>
      <c r="AP137">
        <v>34.164788999999999</v>
      </c>
      <c r="AQ137">
        <f t="shared" si="139"/>
        <v>-1.1035625342260769E-2</v>
      </c>
      <c r="AR137">
        <f t="shared" si="127"/>
        <v>0.98896437465773923</v>
      </c>
      <c r="AS137" s="18"/>
      <c r="AT137" s="15">
        <f t="shared" si="140"/>
        <v>-0.98258448667490728</v>
      </c>
      <c r="AV137" s="10">
        <v>42437</v>
      </c>
      <c r="AW137">
        <v>14888800</v>
      </c>
      <c r="AX137">
        <v>32.100579000000003</v>
      </c>
      <c r="AY137">
        <f t="shared" si="141"/>
        <v>-1.7396572753308526E-2</v>
      </c>
      <c r="AZ137">
        <f t="shared" si="142"/>
        <v>0.98260342724669147</v>
      </c>
      <c r="BB137" s="15">
        <f t="shared" si="143"/>
        <v>-0.99834777106117523</v>
      </c>
      <c r="BD137" s="10">
        <v>42437</v>
      </c>
      <c r="BE137">
        <v>1146200</v>
      </c>
      <c r="BF137">
        <v>65.805205000000001</v>
      </c>
      <c r="BG137">
        <f t="shared" si="144"/>
        <v>-8.4033579255968771E-3</v>
      </c>
      <c r="BH137">
        <f t="shared" si="145"/>
        <v>0.99159664207440312</v>
      </c>
      <c r="BJ137" s="15">
        <f t="shared" si="146"/>
        <v>-0.95404928166130509</v>
      </c>
      <c r="BL137" s="10">
        <v>42437</v>
      </c>
      <c r="BM137">
        <v>408400</v>
      </c>
      <c r="BN137">
        <v>109.84978</v>
      </c>
      <c r="BO137">
        <f t="shared" si="147"/>
        <v>9.0308335805455719E-4</v>
      </c>
      <c r="BP137">
        <f t="shared" si="148"/>
        <v>1.0009030833580546</v>
      </c>
      <c r="BR137" s="15">
        <f t="shared" si="149"/>
        <v>0.39024039136940991</v>
      </c>
      <c r="BT137" s="10">
        <v>42437</v>
      </c>
      <c r="BU137">
        <v>171900</v>
      </c>
      <c r="BV137">
        <v>48.599997999999999</v>
      </c>
      <c r="BW137">
        <f t="shared" si="150"/>
        <v>4.1160969898679234E-4</v>
      </c>
      <c r="BX137">
        <f t="shared" si="151"/>
        <v>1.0004116096989868</v>
      </c>
      <c r="BZ137" s="15">
        <f t="shared" si="152"/>
        <v>0.16207433617768041</v>
      </c>
      <c r="CB137" s="10">
        <v>42437</v>
      </c>
      <c r="CC137">
        <v>1896900</v>
      </c>
      <c r="CD137">
        <v>105.334182</v>
      </c>
      <c r="CE137">
        <f t="shared" si="153"/>
        <v>-3.9667932138724993E-3</v>
      </c>
      <c r="CF137">
        <f t="shared" si="154"/>
        <v>0.9960332067861275</v>
      </c>
      <c r="CH137" s="15">
        <f t="shared" si="155"/>
        <v>-0.76560765025231814</v>
      </c>
      <c r="CJ137" s="10">
        <v>42437</v>
      </c>
      <c r="CK137">
        <v>516200</v>
      </c>
      <c r="CL137">
        <v>83.786415000000005</v>
      </c>
      <c r="CM137">
        <f t="shared" si="156"/>
        <v>3.1816671032851573E-3</v>
      </c>
      <c r="CN137">
        <f t="shared" si="157"/>
        <v>1.0031816671032852</v>
      </c>
      <c r="CP137" s="15">
        <f t="shared" si="158"/>
        <v>2.1882269700053927</v>
      </c>
      <c r="CR137" s="10">
        <v>42437</v>
      </c>
      <c r="CS137">
        <v>110500</v>
      </c>
      <c r="CT137">
        <v>60.501440000000002</v>
      </c>
      <c r="CU137">
        <f t="shared" si="159"/>
        <v>2.9722582652769169E-3</v>
      </c>
      <c r="CV137">
        <f t="shared" si="160"/>
        <v>1.0029722582652769</v>
      </c>
      <c r="CX137" s="15">
        <f t="shared" si="161"/>
        <v>1.9543102071640721</v>
      </c>
      <c r="CZ137" s="10">
        <v>42437</v>
      </c>
      <c r="DA137">
        <v>155200</v>
      </c>
      <c r="DB137">
        <v>49.989708</v>
      </c>
      <c r="DC137">
        <f t="shared" si="162"/>
        <v>-6.834563797464055E-3</v>
      </c>
      <c r="DD137">
        <f t="shared" si="163"/>
        <v>0.99316543620253595</v>
      </c>
      <c r="DF137" s="15">
        <f t="shared" si="164"/>
        <v>-0.91817558711387381</v>
      </c>
      <c r="DH137" s="10">
        <v>42437</v>
      </c>
      <c r="DI137">
        <v>182500</v>
      </c>
      <c r="DJ137">
        <v>38.691645000000001</v>
      </c>
      <c r="DK137">
        <f t="shared" si="165"/>
        <v>-9.3765474632988566E-3</v>
      </c>
      <c r="DL137">
        <f t="shared" si="166"/>
        <v>0.99062345253670114</v>
      </c>
      <c r="DN137">
        <f t="shared" si="128"/>
        <v>-0.38730055761170701</v>
      </c>
      <c r="DP137" s="10">
        <v>42437</v>
      </c>
      <c r="DQ137">
        <v>375600</v>
      </c>
      <c r="DR137">
        <v>16.619426000000001</v>
      </c>
      <c r="DS137">
        <f t="shared" si="167"/>
        <v>-4.3429236989324993E-2</v>
      </c>
      <c r="DT137">
        <f t="shared" si="168"/>
        <v>0.95657076301067501</v>
      </c>
      <c r="DX137" s="10">
        <v>42437</v>
      </c>
      <c r="DY137">
        <v>7188800</v>
      </c>
      <c r="DZ137">
        <v>12.17</v>
      </c>
      <c r="EA137">
        <f t="shared" si="169"/>
        <v>-4.9059689288635244E-3</v>
      </c>
      <c r="EB137">
        <f t="shared" si="170"/>
        <v>0.99509403107113648</v>
      </c>
      <c r="EF137" s="10">
        <v>42436</v>
      </c>
      <c r="EG137">
        <v>476900</v>
      </c>
      <c r="EH137">
        <v>99.846923000000004</v>
      </c>
      <c r="EI137">
        <f t="shared" si="171"/>
        <v>-1.9893500131518138E-4</v>
      </c>
      <c r="EJ137">
        <f t="shared" si="172"/>
        <v>0.99980106499868482</v>
      </c>
    </row>
    <row r="138" spans="1:140">
      <c r="A138" s="10">
        <v>42436</v>
      </c>
      <c r="B138" s="11">
        <v>0.08</v>
      </c>
      <c r="C138">
        <f t="shared" si="122"/>
        <v>8.0000000000000004E-4</v>
      </c>
      <c r="D138" s="12">
        <f t="shared" si="123"/>
        <v>1.6668472472947116E-5</v>
      </c>
      <c r="E138" s="13">
        <f t="shared" si="124"/>
        <v>1.0000166684724729</v>
      </c>
      <c r="H138" s="10">
        <v>42436</v>
      </c>
      <c r="I138">
        <v>45200</v>
      </c>
      <c r="J138">
        <v>78.232225999999997</v>
      </c>
      <c r="K138" s="15">
        <f t="shared" si="125"/>
        <v>-7.5717026058996773E-4</v>
      </c>
      <c r="L138">
        <f t="shared" si="129"/>
        <v>0.99924282973941003</v>
      </c>
      <c r="N138" s="15">
        <f t="shared" si="130"/>
        <v>-0.24154501280088425</v>
      </c>
      <c r="P138" s="10">
        <v>42436</v>
      </c>
      <c r="Q138">
        <v>383000</v>
      </c>
      <c r="R138">
        <v>47.397540999999997</v>
      </c>
      <c r="S138">
        <f t="shared" si="131"/>
        <v>1.4718173639838295E-3</v>
      </c>
      <c r="T138">
        <f t="shared" si="132"/>
        <v>1.0014718173639838</v>
      </c>
      <c r="V138" s="15">
        <f t="shared" si="133"/>
        <v>0.71055586574585106</v>
      </c>
      <c r="X138" s="10">
        <v>42436</v>
      </c>
      <c r="Y138">
        <v>152100</v>
      </c>
      <c r="Z138">
        <v>39.298664000000002</v>
      </c>
      <c r="AA138">
        <f t="shared" si="134"/>
        <v>5.078761467622428E-3</v>
      </c>
      <c r="AB138">
        <f t="shared" si="126"/>
        <v>1.0050787614676224</v>
      </c>
      <c r="AC138" s="18"/>
      <c r="AD138" s="15">
        <f t="shared" si="135"/>
        <v>5.3538214931619219</v>
      </c>
      <c r="AF138" s="10">
        <v>42436</v>
      </c>
      <c r="AG138">
        <v>175900</v>
      </c>
      <c r="AH138">
        <v>51.092367000000003</v>
      </c>
      <c r="AI138">
        <f t="shared" si="136"/>
        <v>1.1251467350134714E-2</v>
      </c>
      <c r="AJ138">
        <f t="shared" si="137"/>
        <v>1.0112514673501347</v>
      </c>
      <c r="AK138" s="18"/>
      <c r="AL138" s="15">
        <f t="shared" si="138"/>
        <v>58.373841565877086</v>
      </c>
      <c r="AN138" s="10">
        <v>42436</v>
      </c>
      <c r="AO138">
        <v>12654200</v>
      </c>
      <c r="AP138">
        <v>34.546025999999998</v>
      </c>
      <c r="AQ138">
        <f t="shared" si="139"/>
        <v>-8.4814757195095236E-4</v>
      </c>
      <c r="AR138">
        <f t="shared" si="127"/>
        <v>0.99915185242804905</v>
      </c>
      <c r="AS138" s="18"/>
      <c r="AT138" s="15">
        <f t="shared" si="140"/>
        <v>-0.26633680655968617</v>
      </c>
      <c r="AV138" s="10">
        <v>42436</v>
      </c>
      <c r="AW138">
        <v>20468000</v>
      </c>
      <c r="AX138">
        <v>32.668906</v>
      </c>
      <c r="AY138">
        <f t="shared" si="141"/>
        <v>-2.0951815589321798E-3</v>
      </c>
      <c r="AZ138">
        <f t="shared" si="142"/>
        <v>0.99790481844106782</v>
      </c>
      <c r="BB138" s="15">
        <f t="shared" si="143"/>
        <v>-0.53491892124975871</v>
      </c>
      <c r="BD138" s="10">
        <v>42436</v>
      </c>
      <c r="BE138">
        <v>1177600</v>
      </c>
      <c r="BF138">
        <v>66.362876</v>
      </c>
      <c r="BG138">
        <f t="shared" si="144"/>
        <v>4.4425130062555329E-3</v>
      </c>
      <c r="BH138">
        <f t="shared" si="145"/>
        <v>1.0044425130062555</v>
      </c>
      <c r="BJ138" s="15">
        <f t="shared" si="146"/>
        <v>4.0426214383215644</v>
      </c>
      <c r="BL138" s="10">
        <v>42436</v>
      </c>
      <c r="BM138">
        <v>332900</v>
      </c>
      <c r="BN138">
        <v>109.750666</v>
      </c>
      <c r="BO138">
        <f t="shared" si="147"/>
        <v>2.7106041987901008E-4</v>
      </c>
      <c r="BP138">
        <f t="shared" si="148"/>
        <v>1.000271060419879</v>
      </c>
      <c r="BR138" s="15">
        <f t="shared" si="149"/>
        <v>0.10398200369246591</v>
      </c>
      <c r="BT138" s="10">
        <v>42436</v>
      </c>
      <c r="BU138">
        <v>354000</v>
      </c>
      <c r="BV138">
        <v>48.580002</v>
      </c>
      <c r="BW138">
        <f t="shared" si="150"/>
        <v>-4.1144034614981617E-4</v>
      </c>
      <c r="BX138">
        <f t="shared" si="151"/>
        <v>0.99958855965385018</v>
      </c>
      <c r="BZ138" s="15">
        <f t="shared" si="152"/>
        <v>-0.1394698524285628</v>
      </c>
      <c r="CB138" s="10">
        <v>42436</v>
      </c>
      <c r="CC138">
        <v>1405400</v>
      </c>
      <c r="CD138">
        <v>105.753685</v>
      </c>
      <c r="CE138">
        <f t="shared" si="153"/>
        <v>1.9410166175910515E-3</v>
      </c>
      <c r="CF138">
        <f t="shared" si="154"/>
        <v>1.0019410166175911</v>
      </c>
      <c r="CH138" s="15">
        <f t="shared" si="155"/>
        <v>1.0294896891666361</v>
      </c>
      <c r="CJ138" s="10">
        <v>42436</v>
      </c>
      <c r="CK138">
        <v>871300</v>
      </c>
      <c r="CL138">
        <v>83.520679999999999</v>
      </c>
      <c r="CM138">
        <f t="shared" si="156"/>
        <v>-1.4121199365061399E-3</v>
      </c>
      <c r="CN138">
        <f t="shared" si="157"/>
        <v>0.99858788006349386</v>
      </c>
      <c r="CP138" s="15">
        <f t="shared" si="158"/>
        <v>-0.40297007420300945</v>
      </c>
      <c r="CR138" s="10">
        <v>42436</v>
      </c>
      <c r="CS138">
        <v>34600</v>
      </c>
      <c r="CT138">
        <v>60.322147000000001</v>
      </c>
      <c r="CU138">
        <f t="shared" si="159"/>
        <v>-1.6484957271678535E-3</v>
      </c>
      <c r="CV138">
        <f t="shared" si="160"/>
        <v>0.99835150427283215</v>
      </c>
      <c r="CX138" s="15">
        <f t="shared" si="161"/>
        <v>-0.45239301875985838</v>
      </c>
      <c r="CZ138" s="10">
        <v>42436</v>
      </c>
      <c r="DA138">
        <v>360300</v>
      </c>
      <c r="DB138">
        <v>50.333717</v>
      </c>
      <c r="DC138">
        <f t="shared" si="162"/>
        <v>-4.084002723934832E-3</v>
      </c>
      <c r="DD138">
        <f t="shared" si="163"/>
        <v>0.99591599727606517</v>
      </c>
      <c r="DF138" s="15">
        <f t="shared" si="164"/>
        <v>-0.77546265520359525</v>
      </c>
      <c r="DH138" s="10">
        <v>42436</v>
      </c>
      <c r="DI138">
        <v>181700</v>
      </c>
      <c r="DJ138">
        <v>39.057873000000001</v>
      </c>
      <c r="DK138">
        <f t="shared" si="165"/>
        <v>2.2860088804399492E-3</v>
      </c>
      <c r="DL138">
        <f t="shared" si="166"/>
        <v>1.0022860088804399</v>
      </c>
      <c r="DN138">
        <f t="shared" si="128"/>
        <v>0.12607349307264992</v>
      </c>
      <c r="DP138" s="10">
        <v>42436</v>
      </c>
      <c r="DQ138">
        <v>286200</v>
      </c>
      <c r="DR138">
        <v>17.373964000000001</v>
      </c>
      <c r="DS138">
        <f t="shared" si="167"/>
        <v>2.4855541315850438E-2</v>
      </c>
      <c r="DT138">
        <f t="shared" si="168"/>
        <v>1.0248555413158504</v>
      </c>
      <c r="DX138" s="10">
        <v>42436</v>
      </c>
      <c r="DY138">
        <v>9301500</v>
      </c>
      <c r="DZ138">
        <v>12.23</v>
      </c>
      <c r="EA138">
        <f t="shared" si="169"/>
        <v>4.9301561216106293E-3</v>
      </c>
      <c r="EB138">
        <f t="shared" si="170"/>
        <v>1.0049301561216106</v>
      </c>
      <c r="EF138" s="10">
        <v>42433</v>
      </c>
      <c r="EG138">
        <v>454200</v>
      </c>
      <c r="EH138">
        <v>99.866789999999995</v>
      </c>
      <c r="EI138">
        <f t="shared" si="171"/>
        <v>9.9442341767952414E-5</v>
      </c>
      <c r="EJ138">
        <f t="shared" si="172"/>
        <v>1.000099442341768</v>
      </c>
    </row>
    <row r="139" spans="1:140">
      <c r="A139" s="10">
        <v>42433</v>
      </c>
      <c r="B139" s="11">
        <v>0.08</v>
      </c>
      <c r="C139">
        <f t="shared" si="122"/>
        <v>8.0000000000000004E-4</v>
      </c>
      <c r="D139" s="12">
        <f t="shared" si="123"/>
        <v>1.6668472472947116E-5</v>
      </c>
      <c r="E139" s="13">
        <f t="shared" si="124"/>
        <v>1.0000166684724729</v>
      </c>
      <c r="H139" s="10">
        <v>42433</v>
      </c>
      <c r="I139">
        <v>82400</v>
      </c>
      <c r="J139">
        <v>78.291505999999998</v>
      </c>
      <c r="K139" s="15">
        <f t="shared" si="125"/>
        <v>-5.6469378655216174E-3</v>
      </c>
      <c r="L139">
        <f t="shared" si="129"/>
        <v>0.99435306213447838</v>
      </c>
      <c r="N139" s="15">
        <f t="shared" si="130"/>
        <v>-0.87343178480395123</v>
      </c>
      <c r="P139" s="10">
        <v>42433</v>
      </c>
      <c r="Q139">
        <v>1546700</v>
      </c>
      <c r="R139">
        <v>47.327883</v>
      </c>
      <c r="S139">
        <f t="shared" si="131"/>
        <v>2.5295887082963375E-3</v>
      </c>
      <c r="T139">
        <f t="shared" si="132"/>
        <v>1.0025295887082963</v>
      </c>
      <c r="V139" s="15">
        <f t="shared" si="133"/>
        <v>1.5146510833402758</v>
      </c>
      <c r="X139" s="10">
        <v>42433</v>
      </c>
      <c r="Y139">
        <v>176700</v>
      </c>
      <c r="Z139">
        <v>39.100084000000003</v>
      </c>
      <c r="AA139">
        <f t="shared" si="134"/>
        <v>4.8482410002286258E-3</v>
      </c>
      <c r="AB139">
        <f t="shared" si="126"/>
        <v>1.0048482410002286</v>
      </c>
      <c r="AC139" s="18"/>
      <c r="AD139" s="15">
        <f t="shared" si="135"/>
        <v>4.8435122986173589</v>
      </c>
      <c r="AF139" s="10">
        <v>42433</v>
      </c>
      <c r="AG139">
        <v>351800</v>
      </c>
      <c r="AH139">
        <v>50.523899</v>
      </c>
      <c r="AI139">
        <f t="shared" si="136"/>
        <v>5.5577457278437326E-3</v>
      </c>
      <c r="AJ139">
        <f t="shared" si="137"/>
        <v>1.0055577457278437</v>
      </c>
      <c r="AK139" s="18"/>
      <c r="AL139" s="15">
        <f t="shared" si="138"/>
        <v>6.5606777260263263</v>
      </c>
      <c r="AN139" s="10">
        <v>42433</v>
      </c>
      <c r="AO139">
        <v>7626100</v>
      </c>
      <c r="AP139">
        <v>34.575350999999998</v>
      </c>
      <c r="AQ139">
        <f t="shared" si="139"/>
        <v>7.6923083648803292E-3</v>
      </c>
      <c r="AR139">
        <f t="shared" si="127"/>
        <v>1.0076923083648803</v>
      </c>
      <c r="AS139" s="18"/>
      <c r="AT139" s="15">
        <f t="shared" si="140"/>
        <v>15.394547265722696</v>
      </c>
      <c r="AV139" s="10">
        <v>42433</v>
      </c>
      <c r="AW139">
        <v>27889000</v>
      </c>
      <c r="AX139">
        <v>32.737496999999998</v>
      </c>
      <c r="AY139">
        <f t="shared" si="141"/>
        <v>2.2025107463666815E-2</v>
      </c>
      <c r="AZ139">
        <f t="shared" si="142"/>
        <v>1.0220251074636668</v>
      </c>
      <c r="BB139" s="15">
        <f t="shared" si="143"/>
        <v>2839.9998851207893</v>
      </c>
      <c r="BD139" s="10">
        <v>42433</v>
      </c>
      <c r="BE139">
        <v>1111500</v>
      </c>
      <c r="BF139">
        <v>66.069361999999998</v>
      </c>
      <c r="BG139">
        <f t="shared" si="144"/>
        <v>3.8650621546161279E-3</v>
      </c>
      <c r="BH139">
        <f t="shared" si="145"/>
        <v>1.0038650621546161</v>
      </c>
      <c r="BJ139" s="15">
        <f t="shared" si="146"/>
        <v>3.0878876812939007</v>
      </c>
      <c r="BL139" s="10">
        <v>42433</v>
      </c>
      <c r="BM139">
        <v>367400</v>
      </c>
      <c r="BN139">
        <v>109.72092499999999</v>
      </c>
      <c r="BO139">
        <f t="shared" si="147"/>
        <v>-1.803461744067314E-3</v>
      </c>
      <c r="BP139">
        <f t="shared" si="148"/>
        <v>0.99819653825593269</v>
      </c>
      <c r="BR139" s="15">
        <f t="shared" si="149"/>
        <v>-0.4825579950053569</v>
      </c>
      <c r="BT139" s="10">
        <v>42433</v>
      </c>
      <c r="BU139">
        <v>158900</v>
      </c>
      <c r="BV139">
        <v>48.599997999999999</v>
      </c>
      <c r="BW139">
        <f t="shared" si="150"/>
        <v>-6.169648238337766E-4</v>
      </c>
      <c r="BX139">
        <f t="shared" si="151"/>
        <v>0.99938303517616622</v>
      </c>
      <c r="BZ139" s="15">
        <f t="shared" si="152"/>
        <v>-0.20169269135111123</v>
      </c>
      <c r="CB139" s="10">
        <v>42433</v>
      </c>
      <c r="CC139">
        <v>1642800</v>
      </c>
      <c r="CD139">
        <v>105.548813</v>
      </c>
      <c r="CE139">
        <f t="shared" si="153"/>
        <v>2.4089901645809597E-3</v>
      </c>
      <c r="CF139">
        <f t="shared" si="154"/>
        <v>1.002408990164581</v>
      </c>
      <c r="CH139" s="15">
        <f t="shared" si="155"/>
        <v>1.406621791236863</v>
      </c>
      <c r="CJ139" s="10">
        <v>42433</v>
      </c>
      <c r="CK139">
        <v>1511100</v>
      </c>
      <c r="CL139">
        <v>83.638788000000005</v>
      </c>
      <c r="CM139">
        <f t="shared" si="156"/>
        <v>1.1781969675712656E-3</v>
      </c>
      <c r="CN139">
        <f t="shared" si="157"/>
        <v>1.0011781969675713</v>
      </c>
      <c r="CP139" s="15">
        <f t="shared" si="158"/>
        <v>0.53693281979990126</v>
      </c>
      <c r="CR139" s="10">
        <v>42433</v>
      </c>
      <c r="CS139">
        <v>54400</v>
      </c>
      <c r="CT139">
        <v>60.421751999999998</v>
      </c>
      <c r="CU139">
        <f t="shared" si="159"/>
        <v>-6.5899682833381323E-4</v>
      </c>
      <c r="CV139">
        <f t="shared" si="160"/>
        <v>0.99934100317166619</v>
      </c>
      <c r="CX139" s="15">
        <f t="shared" si="161"/>
        <v>-0.21385429836733405</v>
      </c>
      <c r="CZ139" s="10">
        <v>42433</v>
      </c>
      <c r="DA139">
        <v>170500</v>
      </c>
      <c r="DB139">
        <v>50.540123000000001</v>
      </c>
      <c r="DC139">
        <f t="shared" si="162"/>
        <v>5.86853401904186E-3</v>
      </c>
      <c r="DD139">
        <f t="shared" si="163"/>
        <v>1.0058685340190419</v>
      </c>
      <c r="DF139" s="15">
        <f t="shared" si="164"/>
        <v>7.4634268416890084</v>
      </c>
      <c r="DH139" s="10">
        <v>42433</v>
      </c>
      <c r="DI139">
        <v>201600</v>
      </c>
      <c r="DJ139">
        <v>38.968789999999998</v>
      </c>
      <c r="DK139">
        <f t="shared" si="165"/>
        <v>1.016948691035191E-3</v>
      </c>
      <c r="DL139">
        <f t="shared" si="166"/>
        <v>1.0010169486910352</v>
      </c>
      <c r="DN139">
        <f t="shared" si="128"/>
        <v>5.4276196017866818E-2</v>
      </c>
      <c r="DP139" s="10">
        <v>42433</v>
      </c>
      <c r="DQ139">
        <v>181400</v>
      </c>
      <c r="DR139">
        <v>16.952597999999998</v>
      </c>
      <c r="DS139">
        <f t="shared" si="167"/>
        <v>9.924096324963827E-3</v>
      </c>
      <c r="DT139">
        <f t="shared" si="168"/>
        <v>1.0099240963249638</v>
      </c>
      <c r="DX139" s="10">
        <v>42433</v>
      </c>
      <c r="DY139">
        <v>22198400</v>
      </c>
      <c r="DZ139">
        <v>12.17</v>
      </c>
      <c r="EA139">
        <f t="shared" si="169"/>
        <v>0</v>
      </c>
      <c r="EB139">
        <f t="shared" si="170"/>
        <v>1</v>
      </c>
      <c r="EF139" s="10">
        <v>42432</v>
      </c>
      <c r="EG139">
        <v>437300</v>
      </c>
      <c r="EH139">
        <v>99.856859999999998</v>
      </c>
      <c r="EI139">
        <f t="shared" si="171"/>
        <v>2.9855633526842951E-4</v>
      </c>
      <c r="EJ139">
        <f t="shared" si="172"/>
        <v>1.0002985563352684</v>
      </c>
    </row>
    <row r="140" spans="1:140">
      <c r="A140" s="10">
        <v>42432</v>
      </c>
      <c r="B140" s="11">
        <v>0.05</v>
      </c>
      <c r="C140">
        <f t="shared" si="122"/>
        <v>5.0000000000000001E-4</v>
      </c>
      <c r="D140" s="12">
        <f t="shared" si="123"/>
        <v>1.0417372023008298E-5</v>
      </c>
      <c r="E140" s="13">
        <f t="shared" si="124"/>
        <v>1.000010417372023</v>
      </c>
      <c r="H140" s="10">
        <v>42432</v>
      </c>
      <c r="I140">
        <v>42600</v>
      </c>
      <c r="J140">
        <v>78.736124000000004</v>
      </c>
      <c r="K140" s="15">
        <f t="shared" si="125"/>
        <v>3.7788512023093634E-3</v>
      </c>
      <c r="L140">
        <f t="shared" si="129"/>
        <v>1.0037788512023094</v>
      </c>
      <c r="N140" s="15">
        <f t="shared" si="130"/>
        <v>2.96173154008026</v>
      </c>
      <c r="P140" s="10">
        <v>42432</v>
      </c>
      <c r="Q140">
        <v>1900800</v>
      </c>
      <c r="R140">
        <v>47.208464999999997</v>
      </c>
      <c r="S140">
        <f t="shared" si="131"/>
        <v>4.4463034716695216E-3</v>
      </c>
      <c r="T140">
        <f t="shared" si="132"/>
        <v>1.0044463034716695</v>
      </c>
      <c r="V140" s="15">
        <f t="shared" si="133"/>
        <v>4.0495719214863577</v>
      </c>
      <c r="X140" s="10">
        <v>42432</v>
      </c>
      <c r="Y140">
        <v>163800</v>
      </c>
      <c r="Z140">
        <v>38.911431999999998</v>
      </c>
      <c r="AA140">
        <f t="shared" si="134"/>
        <v>1.0051524749180363E-2</v>
      </c>
      <c r="AB140">
        <f t="shared" si="126"/>
        <v>1.0100515247491804</v>
      </c>
      <c r="AC140" s="18"/>
      <c r="AD140" s="15">
        <f t="shared" si="135"/>
        <v>37.49354699082113</v>
      </c>
      <c r="AF140" s="10">
        <v>42432</v>
      </c>
      <c r="AG140">
        <v>156400</v>
      </c>
      <c r="AH140">
        <v>50.244652000000002</v>
      </c>
      <c r="AI140">
        <f t="shared" si="136"/>
        <v>1.1646610676486313E-2</v>
      </c>
      <c r="AJ140">
        <f t="shared" si="137"/>
        <v>1.0116466106764863</v>
      </c>
      <c r="AK140" s="18"/>
      <c r="AL140" s="15">
        <f t="shared" si="138"/>
        <v>67.47361543038835</v>
      </c>
      <c r="AN140" s="10">
        <v>42432</v>
      </c>
      <c r="AO140">
        <v>6772000</v>
      </c>
      <c r="AP140">
        <v>34.311416999999999</v>
      </c>
      <c r="AQ140">
        <f t="shared" si="139"/>
        <v>1.0653604608932055E-2</v>
      </c>
      <c r="AR140">
        <f t="shared" si="127"/>
        <v>1.0106536046089321</v>
      </c>
      <c r="AS140" s="18"/>
      <c r="AT140" s="15">
        <f t="shared" si="140"/>
        <v>46.846502036700052</v>
      </c>
      <c r="AV140" s="10">
        <v>42432</v>
      </c>
      <c r="AW140">
        <v>21570700</v>
      </c>
      <c r="AX140">
        <v>32.031989000000003</v>
      </c>
      <c r="AY140">
        <f t="shared" si="141"/>
        <v>1.0822481656509897E-2</v>
      </c>
      <c r="AZ140">
        <f t="shared" si="142"/>
        <v>1.0108224816565099</v>
      </c>
      <c r="BB140" s="15">
        <f t="shared" si="143"/>
        <v>49.855245458518716</v>
      </c>
      <c r="BD140" s="10">
        <v>42432</v>
      </c>
      <c r="BE140">
        <v>892700</v>
      </c>
      <c r="BF140">
        <v>65.814982999999998</v>
      </c>
      <c r="BG140">
        <f t="shared" si="144"/>
        <v>4.0297889758125205E-3</v>
      </c>
      <c r="BH140">
        <f t="shared" si="145"/>
        <v>1.0040297889758125</v>
      </c>
      <c r="BJ140" s="15">
        <f t="shared" si="146"/>
        <v>3.3401862427437905</v>
      </c>
      <c r="BL140" s="10">
        <v>42432</v>
      </c>
      <c r="BM140">
        <v>353500</v>
      </c>
      <c r="BN140">
        <v>109.91916000000001</v>
      </c>
      <c r="BO140">
        <f t="shared" si="147"/>
        <v>6.3158979471800158E-4</v>
      </c>
      <c r="BP140">
        <f t="shared" si="148"/>
        <v>1.000631589794718</v>
      </c>
      <c r="BR140" s="15">
        <f t="shared" si="149"/>
        <v>0.25917595800315474</v>
      </c>
      <c r="BT140" s="10">
        <v>42432</v>
      </c>
      <c r="BU140">
        <v>317900</v>
      </c>
      <c r="BV140">
        <v>48.630001</v>
      </c>
      <c r="BW140">
        <f t="shared" si="150"/>
        <v>1.0292095088839659E-3</v>
      </c>
      <c r="BX140">
        <f t="shared" si="151"/>
        <v>1.001029209508884</v>
      </c>
      <c r="BZ140" s="15">
        <f t="shared" si="152"/>
        <v>0.45567292643798463</v>
      </c>
      <c r="CB140" s="10">
        <v>42432</v>
      </c>
      <c r="CC140">
        <v>1836700</v>
      </c>
      <c r="CD140">
        <v>105.295158</v>
      </c>
      <c r="CE140">
        <f t="shared" si="153"/>
        <v>1.2059143201792466E-3</v>
      </c>
      <c r="CF140">
        <f t="shared" si="154"/>
        <v>1.0012059143201792</v>
      </c>
      <c r="CH140" s="15">
        <f t="shared" si="155"/>
        <v>0.55254193103754123</v>
      </c>
      <c r="CJ140" s="10">
        <v>42432</v>
      </c>
      <c r="CK140">
        <v>2505900</v>
      </c>
      <c r="CL140">
        <v>83.540361000000004</v>
      </c>
      <c r="CM140">
        <f t="shared" si="156"/>
        <v>2.9540434612660427E-3</v>
      </c>
      <c r="CN140">
        <f t="shared" si="157"/>
        <v>1.002954043461266</v>
      </c>
      <c r="CP140" s="15">
        <f t="shared" si="158"/>
        <v>1.9347915532909732</v>
      </c>
      <c r="CR140" s="10">
        <v>42432</v>
      </c>
      <c r="CS140">
        <v>300900</v>
      </c>
      <c r="CT140">
        <v>60.461596</v>
      </c>
      <c r="CU140">
        <f t="shared" si="159"/>
        <v>-3.2938988072361841E-4</v>
      </c>
      <c r="CV140">
        <f t="shared" si="160"/>
        <v>0.99967061011927638</v>
      </c>
      <c r="CX140" s="15">
        <f t="shared" si="161"/>
        <v>-0.11329870457133961</v>
      </c>
      <c r="CZ140" s="10">
        <v>42432</v>
      </c>
      <c r="DA140">
        <v>401100</v>
      </c>
      <c r="DB140">
        <v>50.245257000000002</v>
      </c>
      <c r="DC140">
        <f t="shared" si="162"/>
        <v>6.4972979456743296E-3</v>
      </c>
      <c r="DD140">
        <f t="shared" si="163"/>
        <v>1.0064972979456743</v>
      </c>
      <c r="DF140" s="15">
        <f t="shared" si="164"/>
        <v>9.6317280617186984</v>
      </c>
      <c r="DH140" s="10">
        <v>42432</v>
      </c>
      <c r="DI140">
        <v>213000</v>
      </c>
      <c r="DJ140">
        <v>38.929200999999999</v>
      </c>
      <c r="DK140">
        <f t="shared" si="165"/>
        <v>3.8285253438252731E-3</v>
      </c>
      <c r="DL140">
        <f t="shared" si="166"/>
        <v>1.0038285253438253</v>
      </c>
      <c r="DN140">
        <f t="shared" si="128"/>
        <v>0.21981985746292065</v>
      </c>
      <c r="DP140" s="10">
        <v>42432</v>
      </c>
      <c r="DQ140">
        <v>157400</v>
      </c>
      <c r="DR140">
        <v>16.786011999999999</v>
      </c>
      <c r="DS140">
        <f t="shared" si="167"/>
        <v>1.6617129883435E-2</v>
      </c>
      <c r="DT140">
        <f t="shared" si="168"/>
        <v>1.016617129883435</v>
      </c>
      <c r="DX140" s="10">
        <v>42432</v>
      </c>
      <c r="DY140">
        <v>5585000</v>
      </c>
      <c r="DZ140">
        <v>12.17</v>
      </c>
      <c r="EA140">
        <f t="shared" si="169"/>
        <v>1.6708437761069339E-2</v>
      </c>
      <c r="EB140">
        <f t="shared" si="170"/>
        <v>1.0167084377610693</v>
      </c>
      <c r="EF140" s="10">
        <v>42431</v>
      </c>
      <c r="EG140">
        <v>1605200</v>
      </c>
      <c r="EH140">
        <v>99.827055999999999</v>
      </c>
      <c r="EI140">
        <f t="shared" si="171"/>
        <v>2.9871566093819801E-4</v>
      </c>
      <c r="EJ140">
        <f t="shared" si="172"/>
        <v>1.0002987156609382</v>
      </c>
    </row>
    <row r="141" spans="1:140">
      <c r="A141" s="10">
        <v>42431</v>
      </c>
      <c r="B141" s="11">
        <v>0.04</v>
      </c>
      <c r="C141">
        <f t="shared" si="122"/>
        <v>4.0000000000000002E-4</v>
      </c>
      <c r="D141" s="12">
        <f t="shared" si="123"/>
        <v>8.333784753622453E-6</v>
      </c>
      <c r="E141" s="13">
        <f t="shared" si="124"/>
        <v>1.0000083337847536</v>
      </c>
      <c r="H141" s="10">
        <v>42431</v>
      </c>
      <c r="I141">
        <v>125100</v>
      </c>
      <c r="J141">
        <v>78.439712</v>
      </c>
      <c r="K141" s="15">
        <f t="shared" si="125"/>
        <v>2.272447733357108E-3</v>
      </c>
      <c r="L141">
        <f t="shared" si="129"/>
        <v>1.0022724477333571</v>
      </c>
      <c r="N141" s="15">
        <f t="shared" si="130"/>
        <v>1.2898868699728787</v>
      </c>
      <c r="P141" s="10">
        <v>42431</v>
      </c>
      <c r="Q141">
        <v>417500</v>
      </c>
      <c r="R141">
        <v>46.999490999999999</v>
      </c>
      <c r="S141">
        <f t="shared" si="131"/>
        <v>4.8936069130929294E-3</v>
      </c>
      <c r="T141">
        <f t="shared" si="132"/>
        <v>1.0048936069130929</v>
      </c>
      <c r="V141" s="15">
        <f t="shared" si="133"/>
        <v>4.9406011427552441</v>
      </c>
      <c r="X141" s="10">
        <v>42431</v>
      </c>
      <c r="Y141">
        <v>217800</v>
      </c>
      <c r="Z141">
        <v>38.524205000000002</v>
      </c>
      <c r="AA141">
        <f t="shared" si="134"/>
        <v>9.6278685161421684E-3</v>
      </c>
      <c r="AB141">
        <f t="shared" si="126"/>
        <v>1.0096278685161422</v>
      </c>
      <c r="AC141" s="18"/>
      <c r="AD141" s="15">
        <f t="shared" si="135"/>
        <v>32.028235615874593</v>
      </c>
      <c r="AF141" s="10">
        <v>42431</v>
      </c>
      <c r="AG141">
        <v>236300</v>
      </c>
      <c r="AH141">
        <v>49.666209000000002</v>
      </c>
      <c r="AI141">
        <f t="shared" si="136"/>
        <v>1.1783790785032444E-2</v>
      </c>
      <c r="AJ141">
        <f t="shared" si="137"/>
        <v>1.0117837907850324</v>
      </c>
      <c r="AK141" s="18"/>
      <c r="AL141" s="15">
        <f t="shared" si="138"/>
        <v>70.947697989158911</v>
      </c>
      <c r="AN141" s="10">
        <v>42431</v>
      </c>
      <c r="AO141">
        <v>9564000</v>
      </c>
      <c r="AP141">
        <v>33.949730000000002</v>
      </c>
      <c r="AQ141">
        <f t="shared" si="139"/>
        <v>6.9584795239074904E-3</v>
      </c>
      <c r="AR141">
        <f t="shared" si="127"/>
        <v>1.0069584795239075</v>
      </c>
      <c r="AS141" s="18"/>
      <c r="AT141" s="15">
        <f t="shared" si="140"/>
        <v>11.566682643305786</v>
      </c>
      <c r="AV141" s="10">
        <v>42431</v>
      </c>
      <c r="AW141">
        <v>20574900</v>
      </c>
      <c r="AX141">
        <v>31.689035000000001</v>
      </c>
      <c r="AY141">
        <f t="shared" si="141"/>
        <v>1.5384586300208891E-2</v>
      </c>
      <c r="AZ141">
        <f t="shared" si="142"/>
        <v>1.0153845863002089</v>
      </c>
      <c r="BB141" s="15">
        <f t="shared" si="143"/>
        <v>262.12175525149468</v>
      </c>
      <c r="BD141" s="10">
        <v>42431</v>
      </c>
      <c r="BE141">
        <v>706500</v>
      </c>
      <c r="BF141">
        <v>65.550826999999998</v>
      </c>
      <c r="BG141">
        <f t="shared" si="144"/>
        <v>7.5188082022095148E-3</v>
      </c>
      <c r="BH141">
        <f t="shared" si="145"/>
        <v>1.0075188082022095</v>
      </c>
      <c r="BJ141" s="15">
        <f t="shared" si="146"/>
        <v>14.395869238291787</v>
      </c>
      <c r="BL141" s="10">
        <v>42431</v>
      </c>
      <c r="BM141">
        <v>323900</v>
      </c>
      <c r="BN141">
        <v>109.84978</v>
      </c>
      <c r="BO141">
        <f t="shared" si="147"/>
        <v>-1.0815257874162709E-3</v>
      </c>
      <c r="BP141">
        <f t="shared" si="148"/>
        <v>0.99891847421258373</v>
      </c>
      <c r="BR141" s="15">
        <f t="shared" si="149"/>
        <v>-0.3263001113774805</v>
      </c>
      <c r="BT141" s="10">
        <v>42431</v>
      </c>
      <c r="BU141">
        <v>424000</v>
      </c>
      <c r="BV141">
        <v>48.580002</v>
      </c>
      <c r="BW141">
        <f t="shared" si="150"/>
        <v>2.0592958616427737E-4</v>
      </c>
      <c r="BX141">
        <f t="shared" si="151"/>
        <v>1.0002059295861643</v>
      </c>
      <c r="BZ141" s="15">
        <f t="shared" si="152"/>
        <v>7.8052918431226637E-2</v>
      </c>
      <c r="CB141" s="10">
        <v>42431</v>
      </c>
      <c r="CC141">
        <v>2353700</v>
      </c>
      <c r="CD141">
        <v>105.168334</v>
      </c>
      <c r="CE141">
        <f t="shared" si="153"/>
        <v>-2.4060162557559828E-3</v>
      </c>
      <c r="CF141">
        <f t="shared" si="154"/>
        <v>0.99759398374424402</v>
      </c>
      <c r="CH141" s="15">
        <f t="shared" si="155"/>
        <v>-0.5849075895931185</v>
      </c>
      <c r="CJ141" s="10">
        <v>42431</v>
      </c>
      <c r="CK141">
        <v>638100</v>
      </c>
      <c r="CL141">
        <v>83.294306000000006</v>
      </c>
      <c r="CM141">
        <f t="shared" si="156"/>
        <v>-2.4752400842762423E-3</v>
      </c>
      <c r="CN141">
        <f t="shared" si="157"/>
        <v>0.99752475991572376</v>
      </c>
      <c r="CP141" s="15">
        <f t="shared" si="158"/>
        <v>-0.59528923308340387</v>
      </c>
      <c r="CR141" s="10">
        <v>42431</v>
      </c>
      <c r="CS141">
        <v>601400</v>
      </c>
      <c r="CT141">
        <v>60.481518000000001</v>
      </c>
      <c r="CU141">
        <f t="shared" si="159"/>
        <v>-4.9380778652952095E-4</v>
      </c>
      <c r="CV141">
        <f t="shared" si="160"/>
        <v>0.99950619221347048</v>
      </c>
      <c r="CX141" s="15">
        <f t="shared" si="161"/>
        <v>-0.1649672711381448</v>
      </c>
      <c r="CZ141" s="10">
        <v>42431</v>
      </c>
      <c r="DA141">
        <v>153900</v>
      </c>
      <c r="DB141">
        <v>49.920906000000002</v>
      </c>
      <c r="DC141">
        <f t="shared" si="162"/>
        <v>8.5385420494452635E-3</v>
      </c>
      <c r="DD141">
        <f t="shared" si="163"/>
        <v>1.0085385420494453</v>
      </c>
      <c r="DF141" s="15">
        <f t="shared" si="164"/>
        <v>21.272163675421247</v>
      </c>
      <c r="DH141" s="10">
        <v>42431</v>
      </c>
      <c r="DI141">
        <v>372300</v>
      </c>
      <c r="DJ141">
        <v>38.780728000000003</v>
      </c>
      <c r="DK141">
        <f t="shared" si="165"/>
        <v>9.0136163805367708E-3</v>
      </c>
      <c r="DL141">
        <f t="shared" si="166"/>
        <v>1.0090136163805368</v>
      </c>
      <c r="DN141">
        <f t="shared" si="128"/>
        <v>0.5945766578704248</v>
      </c>
      <c r="DP141" s="10">
        <v>42431</v>
      </c>
      <c r="DQ141">
        <v>206900</v>
      </c>
      <c r="DR141">
        <v>16.511635999999999</v>
      </c>
      <c r="DS141">
        <f t="shared" si="167"/>
        <v>2.6812958401529308E-2</v>
      </c>
      <c r="DT141">
        <f t="shared" si="168"/>
        <v>1.0268129584015293</v>
      </c>
      <c r="DX141" s="10">
        <v>42431</v>
      </c>
      <c r="DY141">
        <v>11521800</v>
      </c>
      <c r="DZ141">
        <v>11.97</v>
      </c>
      <c r="EA141">
        <f t="shared" si="169"/>
        <v>7.575757575757569E-3</v>
      </c>
      <c r="EB141">
        <f t="shared" si="170"/>
        <v>1.0075757575757576</v>
      </c>
      <c r="EF141" s="10">
        <v>42430</v>
      </c>
      <c r="EG141">
        <v>806600</v>
      </c>
      <c r="EH141">
        <v>99.797245000000004</v>
      </c>
      <c r="EI141">
        <f t="shared" si="171"/>
        <v>-2.9861644220596784E-4</v>
      </c>
      <c r="EJ141">
        <f t="shared" si="172"/>
        <v>0.99970138355779403</v>
      </c>
    </row>
    <row r="142" spans="1:140">
      <c r="A142" s="10">
        <v>42430</v>
      </c>
      <c r="B142" s="11">
        <v>0.04</v>
      </c>
      <c r="C142">
        <f t="shared" si="122"/>
        <v>4.0000000000000002E-4</v>
      </c>
      <c r="D142" s="12">
        <f t="shared" si="123"/>
        <v>8.333784753622453E-6</v>
      </c>
      <c r="E142" s="13">
        <f t="shared" si="124"/>
        <v>1.0000083337847536</v>
      </c>
      <c r="H142" s="10">
        <v>42430</v>
      </c>
      <c r="I142">
        <v>124900</v>
      </c>
      <c r="J142">
        <v>78.261865999999998</v>
      </c>
      <c r="K142" s="15">
        <f t="shared" si="125"/>
        <v>-1.4911277102589215E-2</v>
      </c>
      <c r="L142">
        <f t="shared" si="129"/>
        <v>0.98508872289741078</v>
      </c>
      <c r="N142" s="15">
        <f t="shared" si="130"/>
        <v>-0.99584566232833016</v>
      </c>
      <c r="P142" s="10">
        <v>42430</v>
      </c>
      <c r="Q142">
        <v>712800</v>
      </c>
      <c r="R142">
        <v>46.770614000000002</v>
      </c>
      <c r="S142">
        <f t="shared" si="131"/>
        <v>2.4188285598982784E-2</v>
      </c>
      <c r="T142">
        <f t="shared" si="132"/>
        <v>1.0241882855989828</v>
      </c>
      <c r="V142" s="15">
        <f t="shared" si="133"/>
        <v>6145.5090474542012</v>
      </c>
      <c r="X142" s="10">
        <v>42430</v>
      </c>
      <c r="Y142">
        <v>128800</v>
      </c>
      <c r="Z142">
        <v>38.156835999999998</v>
      </c>
      <c r="AA142">
        <f t="shared" si="134"/>
        <v>1.9904460492758957E-2</v>
      </c>
      <c r="AB142">
        <f t="shared" si="126"/>
        <v>1.019904460492759</v>
      </c>
      <c r="AC142" s="18"/>
      <c r="AD142" s="15">
        <f t="shared" si="135"/>
        <v>1330.1109920197546</v>
      </c>
      <c r="AF142" s="10">
        <v>42430</v>
      </c>
      <c r="AG142">
        <v>216400</v>
      </c>
      <c r="AH142">
        <v>49.087769000000002</v>
      </c>
      <c r="AI142">
        <f t="shared" si="136"/>
        <v>2.0526678484579675E-2</v>
      </c>
      <c r="AJ142">
        <f t="shared" si="137"/>
        <v>1.0205266784845797</v>
      </c>
      <c r="AK142" s="18"/>
      <c r="AL142" s="15">
        <f t="shared" si="138"/>
        <v>1662.0002061569667</v>
      </c>
      <c r="AN142" s="10">
        <v>42430</v>
      </c>
      <c r="AO142">
        <v>6417000</v>
      </c>
      <c r="AP142">
        <v>33.715124000000003</v>
      </c>
      <c r="AQ142">
        <f t="shared" si="139"/>
        <v>2.5877516851836146E-2</v>
      </c>
      <c r="AR142">
        <f t="shared" si="127"/>
        <v>1.0258775168518361</v>
      </c>
      <c r="AS142" s="18"/>
      <c r="AT142" s="15">
        <f t="shared" si="140"/>
        <v>11215.615923558496</v>
      </c>
      <c r="AV142" s="10">
        <v>42430</v>
      </c>
      <c r="AW142">
        <v>18666900</v>
      </c>
      <c r="AX142">
        <v>31.208898999999999</v>
      </c>
      <c r="AY142">
        <f t="shared" si="141"/>
        <v>3.6446510930961074E-2</v>
      </c>
      <c r="AZ142">
        <f t="shared" si="142"/>
        <v>1.0364465109309611</v>
      </c>
      <c r="BB142" s="15">
        <f t="shared" si="143"/>
        <v>472732.37712998677</v>
      </c>
      <c r="BD142" s="10">
        <v>42430</v>
      </c>
      <c r="BE142">
        <v>905200</v>
      </c>
      <c r="BF142">
        <v>65.061640999999995</v>
      </c>
      <c r="BG142">
        <f t="shared" si="144"/>
        <v>1.9938687021491486E-2</v>
      </c>
      <c r="BH142">
        <f t="shared" si="145"/>
        <v>1.0199386870214915</v>
      </c>
      <c r="BJ142" s="15">
        <f t="shared" si="146"/>
        <v>1346.5155937431102</v>
      </c>
      <c r="BL142" s="10">
        <v>42430</v>
      </c>
      <c r="BM142">
        <v>439300</v>
      </c>
      <c r="BN142">
        <v>109.96871400000001</v>
      </c>
      <c r="BO142">
        <f t="shared" si="147"/>
        <v>-1.8802392767105491E-3</v>
      </c>
      <c r="BP142">
        <f t="shared" si="148"/>
        <v>0.99811976072328945</v>
      </c>
      <c r="BR142" s="15">
        <f t="shared" si="149"/>
        <v>-0.49688340577910972</v>
      </c>
      <c r="BT142" s="10">
        <v>42430</v>
      </c>
      <c r="BU142">
        <v>210300</v>
      </c>
      <c r="BV142">
        <v>48.57</v>
      </c>
      <c r="BW142">
        <f t="shared" si="150"/>
        <v>4.1196705276957957E-4</v>
      </c>
      <c r="BX142">
        <f t="shared" si="151"/>
        <v>1.0004119670527696</v>
      </c>
      <c r="BZ142" s="15">
        <f t="shared" si="152"/>
        <v>0.1622258578203164</v>
      </c>
      <c r="CB142" s="10">
        <v>42430</v>
      </c>
      <c r="CC142">
        <v>7117100</v>
      </c>
      <c r="CD142">
        <v>105.421981</v>
      </c>
      <c r="CE142">
        <f t="shared" si="153"/>
        <v>1.1693544993457206E-2</v>
      </c>
      <c r="CF142">
        <f t="shared" si="154"/>
        <v>1.0116935449934572</v>
      </c>
      <c r="CH142" s="15">
        <f t="shared" si="155"/>
        <v>68.642980059477722</v>
      </c>
      <c r="CJ142" s="10">
        <v>42430</v>
      </c>
      <c r="CK142">
        <v>771600</v>
      </c>
      <c r="CL142">
        <v>83.500990999999999</v>
      </c>
      <c r="CM142">
        <f t="shared" si="156"/>
        <v>-1.271432161682795E-3</v>
      </c>
      <c r="CN142">
        <f t="shared" si="157"/>
        <v>0.9987285678383172</v>
      </c>
      <c r="CP142" s="15">
        <f t="shared" si="158"/>
        <v>-0.3714677928663298</v>
      </c>
      <c r="CR142" s="10">
        <v>42430</v>
      </c>
      <c r="CS142">
        <v>3096000</v>
      </c>
      <c r="CT142">
        <v>60.511398999999997</v>
      </c>
      <c r="CU142">
        <f t="shared" si="159"/>
        <v>-4.5878867052108196E-3</v>
      </c>
      <c r="CV142">
        <f t="shared" si="160"/>
        <v>0.99541211329478918</v>
      </c>
      <c r="CX142" s="15">
        <f t="shared" si="161"/>
        <v>-0.81333352781219381</v>
      </c>
      <c r="CZ142" s="10">
        <v>42430</v>
      </c>
      <c r="DA142">
        <v>382900</v>
      </c>
      <c r="DB142">
        <v>49.498263000000001</v>
      </c>
      <c r="DC142">
        <f t="shared" si="162"/>
        <v>2.524432740369198E-2</v>
      </c>
      <c r="DD142">
        <f t="shared" si="163"/>
        <v>1.025244327403692</v>
      </c>
      <c r="DF142" s="15">
        <f t="shared" si="164"/>
        <v>8952.4805158658201</v>
      </c>
      <c r="DH142" s="10">
        <v>42430</v>
      </c>
      <c r="DI142">
        <v>647700</v>
      </c>
      <c r="DJ142">
        <v>38.434296000000003</v>
      </c>
      <c r="DK142">
        <f t="shared" si="165"/>
        <v>3.0246842926496154E-2</v>
      </c>
      <c r="DL142">
        <f t="shared" si="166"/>
        <v>1.0302468429264962</v>
      </c>
      <c r="DN142">
        <f t="shared" si="128"/>
        <v>3.7092007265752489</v>
      </c>
      <c r="DP142" s="10">
        <v>42430</v>
      </c>
      <c r="DQ142">
        <v>207400</v>
      </c>
      <c r="DR142">
        <v>16.080470999999999</v>
      </c>
      <c r="DS142">
        <f t="shared" si="167"/>
        <v>1.9254600630284058E-2</v>
      </c>
      <c r="DT142">
        <f t="shared" si="168"/>
        <v>1.0192546006302841</v>
      </c>
      <c r="DX142" s="10">
        <v>42430</v>
      </c>
      <c r="DY142">
        <v>8193600</v>
      </c>
      <c r="DZ142">
        <v>11.88</v>
      </c>
      <c r="EA142">
        <f t="shared" si="169"/>
        <v>-9.1743119266054496E-3</v>
      </c>
      <c r="EB142">
        <f t="shared" si="170"/>
        <v>0.99082568807339455</v>
      </c>
      <c r="EF142" s="10">
        <v>42429</v>
      </c>
      <c r="EG142">
        <v>2125600</v>
      </c>
      <c r="EH142">
        <v>99.827055000000001</v>
      </c>
      <c r="EI142">
        <f t="shared" si="171"/>
        <v>5.9694790985997948E-4</v>
      </c>
      <c r="EJ142">
        <f t="shared" si="172"/>
        <v>1.00059694790986</v>
      </c>
    </row>
    <row r="143" spans="1:140">
      <c r="A143" s="10">
        <v>42429</v>
      </c>
      <c r="B143" s="11">
        <v>0.08</v>
      </c>
      <c r="C143">
        <f t="shared" si="122"/>
        <v>8.0000000000000004E-4</v>
      </c>
      <c r="D143" s="12">
        <f t="shared" si="123"/>
        <v>1.6668472472947116E-5</v>
      </c>
      <c r="E143" s="13">
        <f t="shared" si="124"/>
        <v>1.0000166684724729</v>
      </c>
      <c r="H143" s="10">
        <v>42429</v>
      </c>
      <c r="I143">
        <v>190100</v>
      </c>
      <c r="J143">
        <v>79.446515000000005</v>
      </c>
      <c r="K143" s="15">
        <f t="shared" si="125"/>
        <v>2.7380430044179338E-3</v>
      </c>
      <c r="L143">
        <f t="shared" si="129"/>
        <v>1.0027380430044179</v>
      </c>
      <c r="N143" s="15">
        <f t="shared" si="130"/>
        <v>1.7129049781214274</v>
      </c>
      <c r="P143" s="10">
        <v>42429</v>
      </c>
      <c r="Q143">
        <v>550800</v>
      </c>
      <c r="R143">
        <v>45.666030999999997</v>
      </c>
      <c r="S143">
        <f t="shared" si="131"/>
        <v>-8.6412015609559356E-3</v>
      </c>
      <c r="T143">
        <f t="shared" si="132"/>
        <v>0.99135879843904406</v>
      </c>
      <c r="V143" s="15">
        <f t="shared" si="133"/>
        <v>-0.95790157407636689</v>
      </c>
      <c r="X143" s="10">
        <v>42429</v>
      </c>
      <c r="Y143">
        <v>137100</v>
      </c>
      <c r="Z143">
        <v>37.412166999999997</v>
      </c>
      <c r="AA143">
        <f t="shared" si="134"/>
        <v>-4.7543702612187211E-3</v>
      </c>
      <c r="AB143">
        <f t="shared" si="126"/>
        <v>0.99524562973878128</v>
      </c>
      <c r="AC143" s="18"/>
      <c r="AD143" s="15">
        <f t="shared" si="135"/>
        <v>-0.82438892039844913</v>
      </c>
      <c r="AF143" s="10">
        <v>42429</v>
      </c>
      <c r="AG143">
        <v>167400</v>
      </c>
      <c r="AH143">
        <v>48.100427000000003</v>
      </c>
      <c r="AI143">
        <f t="shared" si="136"/>
        <v>-3.1004750774740186E-3</v>
      </c>
      <c r="AJ143">
        <f t="shared" si="137"/>
        <v>0.99689952492252598</v>
      </c>
      <c r="AK143" s="18"/>
      <c r="AL143" s="15">
        <f t="shared" si="138"/>
        <v>-0.67807330046931202</v>
      </c>
      <c r="AN143" s="10">
        <v>42429</v>
      </c>
      <c r="AO143">
        <v>10145300</v>
      </c>
      <c r="AP143">
        <v>32.864668000000002</v>
      </c>
      <c r="AQ143">
        <f t="shared" si="139"/>
        <v>-4.4418427763173174E-3</v>
      </c>
      <c r="AR143">
        <f t="shared" si="127"/>
        <v>0.99555815722368268</v>
      </c>
      <c r="AS143" s="18"/>
      <c r="AT143" s="15">
        <f t="shared" si="140"/>
        <v>-0.80306548773856012</v>
      </c>
      <c r="AV143" s="10">
        <v>42429</v>
      </c>
      <c r="AW143">
        <v>15013400</v>
      </c>
      <c r="AX143">
        <v>30.111442</v>
      </c>
      <c r="AY143">
        <f t="shared" si="141"/>
        <v>6.2212976672422204E-3</v>
      </c>
      <c r="AZ143">
        <f t="shared" si="142"/>
        <v>1.0062212976672422</v>
      </c>
      <c r="BB143" s="15">
        <f t="shared" si="143"/>
        <v>8.6189896150659031</v>
      </c>
      <c r="BD143" s="10">
        <v>42429</v>
      </c>
      <c r="BE143">
        <v>650400</v>
      </c>
      <c r="BF143">
        <v>63.789757000000002</v>
      </c>
      <c r="BG143">
        <f t="shared" si="144"/>
        <v>-7.9124223617360601E-3</v>
      </c>
      <c r="BH143">
        <f t="shared" si="145"/>
        <v>0.99208757763826394</v>
      </c>
      <c r="BJ143" s="15">
        <f t="shared" si="146"/>
        <v>-0.94495038804806353</v>
      </c>
      <c r="BL143" s="10">
        <v>42429</v>
      </c>
      <c r="BM143">
        <v>457000</v>
      </c>
      <c r="BN143">
        <v>110.175871</v>
      </c>
      <c r="BO143">
        <f t="shared" si="147"/>
        <v>-8.9811962737385009E-5</v>
      </c>
      <c r="BP143">
        <f t="shared" si="148"/>
        <v>0.99991018803726261</v>
      </c>
      <c r="BR143" s="15">
        <f t="shared" si="149"/>
        <v>-3.2251305534855557E-2</v>
      </c>
      <c r="BT143" s="10">
        <v>42429</v>
      </c>
      <c r="BU143">
        <v>141200</v>
      </c>
      <c r="BV143">
        <v>48.549999</v>
      </c>
      <c r="BW143">
        <f t="shared" si="150"/>
        <v>2.0597444981507174E-4</v>
      </c>
      <c r="BX143">
        <f t="shared" si="151"/>
        <v>1.0002059744498151</v>
      </c>
      <c r="BZ143" s="15">
        <f t="shared" si="152"/>
        <v>7.8070568307970767E-2</v>
      </c>
      <c r="CB143" s="10">
        <v>42429</v>
      </c>
      <c r="CC143">
        <v>1410100</v>
      </c>
      <c r="CD143">
        <v>104.203473</v>
      </c>
      <c r="CE143">
        <f t="shared" si="153"/>
        <v>1.4941082873529687E-3</v>
      </c>
      <c r="CF143">
        <f t="shared" si="154"/>
        <v>1.001494108287353</v>
      </c>
      <c r="CH143" s="15">
        <f t="shared" si="155"/>
        <v>0.72450926269024873</v>
      </c>
      <c r="CJ143" s="10">
        <v>42429</v>
      </c>
      <c r="CK143">
        <v>1153700</v>
      </c>
      <c r="CL143">
        <v>83.607292000000001</v>
      </c>
      <c r="CM143">
        <f t="shared" si="156"/>
        <v>-1.1730853955349563E-4</v>
      </c>
      <c r="CN143">
        <f t="shared" si="157"/>
        <v>0.9998826914604465</v>
      </c>
      <c r="CP143" s="15">
        <f t="shared" si="158"/>
        <v>-4.1916293544025929E-2</v>
      </c>
      <c r="CR143" s="10">
        <v>42429</v>
      </c>
      <c r="CS143">
        <v>4342600</v>
      </c>
      <c r="CT143">
        <v>60.790298</v>
      </c>
      <c r="CU143">
        <f t="shared" si="159"/>
        <v>3.2782420171306725E-4</v>
      </c>
      <c r="CV143">
        <f t="shared" si="160"/>
        <v>1.0003278242017131</v>
      </c>
      <c r="CX143" s="15">
        <f t="shared" si="161"/>
        <v>0.12708677086050413</v>
      </c>
      <c r="CZ143" s="10">
        <v>42429</v>
      </c>
      <c r="DA143">
        <v>423800</v>
      </c>
      <c r="DB143">
        <v>48.27948</v>
      </c>
      <c r="DC143">
        <f t="shared" si="162"/>
        <v>-2.4370922678558227E-3</v>
      </c>
      <c r="DD143">
        <f t="shared" si="163"/>
        <v>0.99756290773214418</v>
      </c>
      <c r="DF143" s="15">
        <f t="shared" si="164"/>
        <v>-0.58960057492816986</v>
      </c>
      <c r="DH143" s="10">
        <v>42429</v>
      </c>
      <c r="DI143">
        <v>243200</v>
      </c>
      <c r="DJ143">
        <v>37.305909999999997</v>
      </c>
      <c r="DK143">
        <f t="shared" si="165"/>
        <v>-4.7531116946835095E-3</v>
      </c>
      <c r="DL143">
        <f t="shared" si="166"/>
        <v>0.99524688830531649</v>
      </c>
      <c r="DN143">
        <f t="shared" si="128"/>
        <v>-0.21944577748158001</v>
      </c>
      <c r="DP143" s="10">
        <v>42429</v>
      </c>
      <c r="DQ143">
        <v>115300</v>
      </c>
      <c r="DR143">
        <v>15.776697</v>
      </c>
      <c r="DS143">
        <f t="shared" si="167"/>
        <v>-8.620647943603954E-3</v>
      </c>
      <c r="DT143">
        <f t="shared" si="168"/>
        <v>0.99137935205639605</v>
      </c>
      <c r="DX143" s="10">
        <v>42429</v>
      </c>
      <c r="DY143">
        <v>3605600</v>
      </c>
      <c r="DZ143">
        <v>11.99</v>
      </c>
      <c r="EA143">
        <f t="shared" si="169"/>
        <v>1.5241320914479273E-2</v>
      </c>
      <c r="EB143">
        <f t="shared" si="170"/>
        <v>1.0152413209144793</v>
      </c>
      <c r="EF143" s="10">
        <v>42426</v>
      </c>
      <c r="EG143">
        <v>2043400</v>
      </c>
      <c r="EH143">
        <v>99.767499000000001</v>
      </c>
      <c r="EI143">
        <f t="shared" si="171"/>
        <v>-1.9897310835592652E-4</v>
      </c>
      <c r="EJ143">
        <f t="shared" si="172"/>
        <v>0.99980102689164407</v>
      </c>
    </row>
    <row r="144" spans="1:140">
      <c r="A144" s="10">
        <v>42426</v>
      </c>
      <c r="B144" s="11">
        <v>0.05</v>
      </c>
      <c r="C144">
        <f t="shared" si="122"/>
        <v>5.0000000000000001E-4</v>
      </c>
      <c r="D144" s="12">
        <f t="shared" si="123"/>
        <v>1.0417372023008298E-5</v>
      </c>
      <c r="E144" s="13">
        <f t="shared" si="124"/>
        <v>1.000010417372023</v>
      </c>
      <c r="H144" s="10">
        <v>42426</v>
      </c>
      <c r="I144">
        <v>90900</v>
      </c>
      <c r="J144">
        <v>79.229580999999996</v>
      </c>
      <c r="K144" s="15">
        <f t="shared" si="125"/>
        <v>-9.4921730902767232E-3</v>
      </c>
      <c r="L144">
        <f t="shared" si="129"/>
        <v>0.99050782690972328</v>
      </c>
      <c r="N144" s="15">
        <f t="shared" si="130"/>
        <v>-0.9692292734340815</v>
      </c>
      <c r="P144" s="10">
        <v>42426</v>
      </c>
      <c r="Q144">
        <v>328900</v>
      </c>
      <c r="R144">
        <v>46.064079999999997</v>
      </c>
      <c r="S144">
        <f t="shared" si="131"/>
        <v>-8.6339793569689682E-4</v>
      </c>
      <c r="T144">
        <f t="shared" si="132"/>
        <v>0.9991366020643031</v>
      </c>
      <c r="V144" s="15">
        <f t="shared" si="133"/>
        <v>-0.27041279005677166</v>
      </c>
      <c r="X144" s="10">
        <v>42426</v>
      </c>
      <c r="Y144">
        <v>155100</v>
      </c>
      <c r="Z144">
        <v>37.590888</v>
      </c>
      <c r="AA144">
        <f t="shared" si="134"/>
        <v>6.1121138389901297E-3</v>
      </c>
      <c r="AB144">
        <f t="shared" si="126"/>
        <v>1.0061121138389901</v>
      </c>
      <c r="AC144" s="18"/>
      <c r="AD144" s="15">
        <f t="shared" si="135"/>
        <v>8.2454485532550272</v>
      </c>
      <c r="AF144" s="10">
        <v>42426</v>
      </c>
      <c r="AG144">
        <v>898500</v>
      </c>
      <c r="AH144">
        <v>48.250025000000001</v>
      </c>
      <c r="AI144">
        <f t="shared" si="136"/>
        <v>7.4968795801932941E-3</v>
      </c>
      <c r="AJ144">
        <f t="shared" si="137"/>
        <v>1.0074968795801933</v>
      </c>
      <c r="AK144" s="18"/>
      <c r="AL144" s="15">
        <f t="shared" si="138"/>
        <v>14.274044344145747</v>
      </c>
      <c r="AN144" s="10">
        <v>42426</v>
      </c>
      <c r="AO144">
        <v>5811100</v>
      </c>
      <c r="AP144">
        <v>33.011299000000001</v>
      </c>
      <c r="AQ144">
        <f t="shared" si="139"/>
        <v>-3.5408376121636165E-3</v>
      </c>
      <c r="AR144">
        <f t="shared" si="127"/>
        <v>0.99645916238783638</v>
      </c>
      <c r="AS144" s="18"/>
      <c r="AT144" s="15">
        <f t="shared" si="140"/>
        <v>-0.72601974669554759</v>
      </c>
      <c r="AV144" s="10">
        <v>42426</v>
      </c>
      <c r="AW144">
        <v>23966300</v>
      </c>
      <c r="AX144">
        <v>29.925267999999999</v>
      </c>
      <c r="AY144">
        <f t="shared" si="141"/>
        <v>-8.7633478715615221E-3</v>
      </c>
      <c r="AZ144">
        <f t="shared" si="142"/>
        <v>0.99123665212843848</v>
      </c>
      <c r="BB144" s="15">
        <f t="shared" si="143"/>
        <v>-0.95975299606774844</v>
      </c>
      <c r="BD144" s="10">
        <v>42426</v>
      </c>
      <c r="BE144">
        <v>906800</v>
      </c>
      <c r="BF144">
        <v>64.298513999999997</v>
      </c>
      <c r="BG144">
        <f t="shared" si="144"/>
        <v>-5.4479510269397347E-3</v>
      </c>
      <c r="BH144">
        <f t="shared" si="145"/>
        <v>0.99455204897306027</v>
      </c>
      <c r="BJ144" s="15">
        <f t="shared" si="146"/>
        <v>-0.86384189200289452</v>
      </c>
      <c r="BL144" s="10">
        <v>42426</v>
      </c>
      <c r="BM144">
        <v>427900</v>
      </c>
      <c r="BN144">
        <v>110.185767</v>
      </c>
      <c r="BO144">
        <f t="shared" si="147"/>
        <v>-1.6136261571079169E-3</v>
      </c>
      <c r="BP144">
        <f t="shared" si="148"/>
        <v>0.99838637384289208</v>
      </c>
      <c r="BR144" s="15">
        <f t="shared" si="149"/>
        <v>-0.44536733582231736</v>
      </c>
      <c r="BT144" s="10">
        <v>42426</v>
      </c>
      <c r="BU144">
        <v>209300</v>
      </c>
      <c r="BV144">
        <v>48.540000999999997</v>
      </c>
      <c r="BW144">
        <f t="shared" si="150"/>
        <v>-6.1764463660707314E-4</v>
      </c>
      <c r="BX144">
        <f t="shared" si="151"/>
        <v>0.99938235536339293</v>
      </c>
      <c r="BZ144" s="15">
        <f t="shared" si="152"/>
        <v>-0.20189087442117537</v>
      </c>
      <c r="CB144" s="10">
        <v>42426</v>
      </c>
      <c r="CC144">
        <v>1342000</v>
      </c>
      <c r="CD144">
        <v>104.04801399999999</v>
      </c>
      <c r="CE144">
        <f t="shared" si="153"/>
        <v>1.683582574069753E-3</v>
      </c>
      <c r="CF144">
        <f t="shared" si="154"/>
        <v>1.0016835825740698</v>
      </c>
      <c r="CH144" s="15">
        <f t="shared" si="155"/>
        <v>0.8477911120464654</v>
      </c>
      <c r="CJ144" s="10">
        <v>42426</v>
      </c>
      <c r="CK144">
        <v>3528800</v>
      </c>
      <c r="CL144">
        <v>83.617101000000005</v>
      </c>
      <c r="CM144">
        <f t="shared" si="156"/>
        <v>1.0574080355563176E-3</v>
      </c>
      <c r="CN144">
        <f t="shared" si="157"/>
        <v>1.0010574080355563</v>
      </c>
      <c r="CP144" s="15">
        <f t="shared" si="158"/>
        <v>0.47071697696379089</v>
      </c>
      <c r="CR144" s="10">
        <v>42426</v>
      </c>
      <c r="CS144">
        <v>81600</v>
      </c>
      <c r="CT144">
        <v>60.770375999999999</v>
      </c>
      <c r="CU144">
        <f t="shared" si="159"/>
        <v>-2.4526184750902624E-3</v>
      </c>
      <c r="CV144">
        <f t="shared" si="160"/>
        <v>0.99754738152490974</v>
      </c>
      <c r="CX144" s="15">
        <f t="shared" si="161"/>
        <v>-0.59192542555469463</v>
      </c>
      <c r="CZ144" s="10">
        <v>42426</v>
      </c>
      <c r="DA144">
        <v>256400</v>
      </c>
      <c r="DB144">
        <v>48.397429000000002</v>
      </c>
      <c r="DC144">
        <f t="shared" si="162"/>
        <v>-1.0450099827171155E-2</v>
      </c>
      <c r="DD144">
        <f t="shared" si="163"/>
        <v>0.98954990017282884</v>
      </c>
      <c r="DF144" s="15">
        <f t="shared" si="164"/>
        <v>-0.97838475048196916</v>
      </c>
      <c r="DH144" s="10">
        <v>42426</v>
      </c>
      <c r="DI144">
        <v>185300</v>
      </c>
      <c r="DJ144">
        <v>37.484076000000002</v>
      </c>
      <c r="DK144">
        <f t="shared" si="165"/>
        <v>-4.4690442396337904E-3</v>
      </c>
      <c r="DL144">
        <f t="shared" si="166"/>
        <v>0.99553095576036621</v>
      </c>
      <c r="DN144">
        <f t="shared" si="128"/>
        <v>-0.20777602787523497</v>
      </c>
      <c r="DP144" s="10">
        <v>42426</v>
      </c>
      <c r="DQ144">
        <v>108500</v>
      </c>
      <c r="DR144">
        <v>15.913885000000001</v>
      </c>
      <c r="DS144">
        <f t="shared" si="167"/>
        <v>7.4441506695082094E-3</v>
      </c>
      <c r="DT144">
        <f t="shared" si="168"/>
        <v>1.0074441506695082</v>
      </c>
      <c r="DX144" s="10">
        <v>42426</v>
      </c>
      <c r="DY144">
        <v>5144800</v>
      </c>
      <c r="DZ144">
        <v>11.81</v>
      </c>
      <c r="EA144">
        <f t="shared" si="169"/>
        <v>-9.2281879194630045E-3</v>
      </c>
      <c r="EB144">
        <f t="shared" si="170"/>
        <v>0.990771812080537</v>
      </c>
      <c r="EF144" s="10">
        <v>42425</v>
      </c>
      <c r="EG144">
        <v>1988200</v>
      </c>
      <c r="EH144">
        <v>99.787353999999993</v>
      </c>
      <c r="EI144">
        <f t="shared" si="171"/>
        <v>-9.9471647930005069E-5</v>
      </c>
      <c r="EJ144">
        <f t="shared" si="172"/>
        <v>0.99990052835206999</v>
      </c>
    </row>
    <row r="145" spans="1:140">
      <c r="A145" s="10">
        <v>42425</v>
      </c>
      <c r="B145" s="11">
        <v>0.02</v>
      </c>
      <c r="C145">
        <f t="shared" si="122"/>
        <v>2.0000000000000001E-4</v>
      </c>
      <c r="D145" s="12">
        <f t="shared" si="123"/>
        <v>4.1667795178668143E-6</v>
      </c>
      <c r="E145" s="13">
        <f t="shared" si="124"/>
        <v>1.0000041667795179</v>
      </c>
      <c r="H145" s="10">
        <v>42425</v>
      </c>
      <c r="I145">
        <v>101800</v>
      </c>
      <c r="J145">
        <v>79.988849000000002</v>
      </c>
      <c r="K145" s="15">
        <f t="shared" si="125"/>
        <v>3.4637120208642624E-3</v>
      </c>
      <c r="L145">
        <f t="shared" si="129"/>
        <v>1.0034637120208643</v>
      </c>
      <c r="N145" s="15">
        <f t="shared" si="130"/>
        <v>2.5327281623494966</v>
      </c>
      <c r="P145" s="10">
        <v>42425</v>
      </c>
      <c r="Q145">
        <v>837000</v>
      </c>
      <c r="R145">
        <v>46.103886000000003</v>
      </c>
      <c r="S145">
        <f t="shared" si="131"/>
        <v>1.1351252542889823E-2</v>
      </c>
      <c r="T145">
        <f t="shared" si="132"/>
        <v>1.0113512525428898</v>
      </c>
      <c r="V145" s="15">
        <f t="shared" si="133"/>
        <v>60.551137497557171</v>
      </c>
      <c r="X145" s="10">
        <v>42425</v>
      </c>
      <c r="Y145">
        <v>208000</v>
      </c>
      <c r="Z145">
        <v>37.362524000000001</v>
      </c>
      <c r="AA145">
        <f t="shared" si="134"/>
        <v>1.0744084361131057E-2</v>
      </c>
      <c r="AB145">
        <f t="shared" si="126"/>
        <v>1.0107440843611311</v>
      </c>
      <c r="AC145" s="18"/>
      <c r="AD145" s="15">
        <f t="shared" si="135"/>
        <v>48.435734435144965</v>
      </c>
      <c r="AF145" s="10">
        <v>42425</v>
      </c>
      <c r="AG145">
        <v>129300</v>
      </c>
      <c r="AH145">
        <v>47.890991999999997</v>
      </c>
      <c r="AI145">
        <f t="shared" si="136"/>
        <v>9.8843679991331701E-3</v>
      </c>
      <c r="AJ145">
        <f t="shared" si="137"/>
        <v>1.0098843679991332</v>
      </c>
      <c r="AK145" s="18"/>
      <c r="AL145" s="15">
        <f t="shared" si="138"/>
        <v>35.236995309348792</v>
      </c>
      <c r="AN145" s="10">
        <v>42425</v>
      </c>
      <c r="AO145">
        <v>8416200</v>
      </c>
      <c r="AP145">
        <v>33.128602000000001</v>
      </c>
      <c r="AQ145">
        <f t="shared" si="139"/>
        <v>1.1943792687739263E-2</v>
      </c>
      <c r="AR145">
        <f t="shared" si="127"/>
        <v>1.0119437926877393</v>
      </c>
      <c r="AS145" s="18"/>
      <c r="AT145" s="15">
        <f t="shared" si="140"/>
        <v>75.22240151756067</v>
      </c>
      <c r="AV145" s="10">
        <v>42425</v>
      </c>
      <c r="AW145">
        <v>13856000</v>
      </c>
      <c r="AX145">
        <v>30.189831999999999</v>
      </c>
      <c r="AY145">
        <f t="shared" si="141"/>
        <v>1.625469018961212E-3</v>
      </c>
      <c r="AZ145">
        <f t="shared" si="142"/>
        <v>1.0016254690189612</v>
      </c>
      <c r="BB145" s="15">
        <f t="shared" si="143"/>
        <v>0.80907293150000381</v>
      </c>
      <c r="BD145" s="10">
        <v>42425</v>
      </c>
      <c r="BE145">
        <v>776200</v>
      </c>
      <c r="BF145">
        <v>64.650728000000001</v>
      </c>
      <c r="BG145">
        <f t="shared" si="144"/>
        <v>1.1170674710228923E-2</v>
      </c>
      <c r="BH145">
        <f t="shared" si="145"/>
        <v>1.0111706747102289</v>
      </c>
      <c r="BJ145" s="15">
        <f t="shared" si="146"/>
        <v>56.667362921463145</v>
      </c>
      <c r="BL145" s="10">
        <v>42425</v>
      </c>
      <c r="BM145">
        <v>408800</v>
      </c>
      <c r="BN145">
        <v>110.36385300000001</v>
      </c>
      <c r="BO145">
        <f t="shared" si="147"/>
        <v>7.1769700207391374E-4</v>
      </c>
      <c r="BP145">
        <f t="shared" si="148"/>
        <v>1.0007176970020739</v>
      </c>
      <c r="BR145" s="15">
        <f t="shared" si="149"/>
        <v>0.29935169895885783</v>
      </c>
      <c r="BT145" s="10">
        <v>42425</v>
      </c>
      <c r="BU145">
        <v>115600</v>
      </c>
      <c r="BV145">
        <v>48.57</v>
      </c>
      <c r="BW145">
        <f t="shared" si="150"/>
        <v>1.4432989690722486E-3</v>
      </c>
      <c r="BX145">
        <f t="shared" si="151"/>
        <v>1.0014432989690722</v>
      </c>
      <c r="BZ145" s="15">
        <f t="shared" si="152"/>
        <v>0.69286832025931022</v>
      </c>
      <c r="CB145" s="10">
        <v>42425</v>
      </c>
      <c r="CC145">
        <v>1161100</v>
      </c>
      <c r="CD145">
        <v>103.873135</v>
      </c>
      <c r="CE145">
        <f t="shared" si="153"/>
        <v>3.4729045665304881E-3</v>
      </c>
      <c r="CF145">
        <f t="shared" si="154"/>
        <v>1.0034729045665305</v>
      </c>
      <c r="CH145" s="15">
        <f t="shared" si="155"/>
        <v>2.5445602531427216</v>
      </c>
      <c r="CJ145" s="10">
        <v>42425</v>
      </c>
      <c r="CK145">
        <v>2424000</v>
      </c>
      <c r="CL145">
        <v>83.528777000000005</v>
      </c>
      <c r="CM145">
        <f t="shared" si="156"/>
        <v>3.7740317152055169E-3</v>
      </c>
      <c r="CN145">
        <f t="shared" si="157"/>
        <v>1.0037740317152055</v>
      </c>
      <c r="CP145" s="15">
        <f t="shared" si="158"/>
        <v>2.9547947071076646</v>
      </c>
      <c r="CR145" s="10">
        <v>42425</v>
      </c>
      <c r="CS145">
        <v>96800</v>
      </c>
      <c r="CT145">
        <v>60.919789000000002</v>
      </c>
      <c r="CU145">
        <f t="shared" si="159"/>
        <v>1.1458492467648629E-3</v>
      </c>
      <c r="CV145">
        <f t="shared" si="160"/>
        <v>1.0011458492467649</v>
      </c>
      <c r="CX145" s="15">
        <f t="shared" si="161"/>
        <v>0.51891390130677006</v>
      </c>
      <c r="CZ145" s="10">
        <v>42425</v>
      </c>
      <c r="DA145">
        <v>424100</v>
      </c>
      <c r="DB145">
        <v>48.908527999999997</v>
      </c>
      <c r="DC145">
        <f t="shared" si="162"/>
        <v>6.6760624554780268E-3</v>
      </c>
      <c r="DD145">
        <f t="shared" si="163"/>
        <v>1.006676062455478</v>
      </c>
      <c r="DF145" s="15">
        <f t="shared" si="164"/>
        <v>10.343726134949064</v>
      </c>
      <c r="DH145" s="10">
        <v>42425</v>
      </c>
      <c r="DI145">
        <v>320200</v>
      </c>
      <c r="DJ145">
        <v>37.652346000000001</v>
      </c>
      <c r="DK145">
        <f t="shared" si="165"/>
        <v>1.9292640364364955E-2</v>
      </c>
      <c r="DL145">
        <f t="shared" si="166"/>
        <v>1.019292640364365</v>
      </c>
      <c r="DN145">
        <f t="shared" si="128"/>
        <v>1.7011095630314363</v>
      </c>
      <c r="DP145" s="10">
        <v>42425</v>
      </c>
      <c r="DQ145">
        <v>113400</v>
      </c>
      <c r="DR145">
        <v>15.796295000000001</v>
      </c>
      <c r="DS145">
        <f t="shared" si="167"/>
        <v>1.2422118520751813E-3</v>
      </c>
      <c r="DT145">
        <f t="shared" si="168"/>
        <v>1.0012422118520752</v>
      </c>
      <c r="DX145" s="10">
        <v>42425</v>
      </c>
      <c r="DY145">
        <v>5838300</v>
      </c>
      <c r="DZ145">
        <v>11.92</v>
      </c>
      <c r="EA145">
        <f t="shared" si="169"/>
        <v>5.0590219224284638E-3</v>
      </c>
      <c r="EB145">
        <f t="shared" si="170"/>
        <v>1.0050590219224285</v>
      </c>
      <c r="EF145" s="10">
        <v>42424</v>
      </c>
      <c r="EG145">
        <v>267000</v>
      </c>
      <c r="EH145">
        <v>99.797280999999998</v>
      </c>
      <c r="EI145">
        <f t="shared" si="171"/>
        <v>-2.9825581852538363E-4</v>
      </c>
      <c r="EJ145">
        <f t="shared" si="172"/>
        <v>0.99970174418147462</v>
      </c>
    </row>
    <row r="146" spans="1:140">
      <c r="A146" s="10">
        <v>42424</v>
      </c>
      <c r="B146" s="11">
        <v>0.02</v>
      </c>
      <c r="C146">
        <f t="shared" si="122"/>
        <v>2.0000000000000001E-4</v>
      </c>
      <c r="D146" s="12">
        <f t="shared" si="123"/>
        <v>4.1667795178668143E-6</v>
      </c>
      <c r="E146" s="13">
        <f t="shared" si="124"/>
        <v>1.0000041667795179</v>
      </c>
      <c r="H146" s="10">
        <v>42424</v>
      </c>
      <c r="I146">
        <v>126400</v>
      </c>
      <c r="J146">
        <v>79.712746999999993</v>
      </c>
      <c r="K146" s="15">
        <f t="shared" si="125"/>
        <v>-1.1121094911820117E-3</v>
      </c>
      <c r="L146">
        <f t="shared" si="129"/>
        <v>0.99888789050881799</v>
      </c>
      <c r="N146" s="15">
        <f t="shared" si="130"/>
        <v>-0.33378700382126614</v>
      </c>
      <c r="P146" s="10">
        <v>42424</v>
      </c>
      <c r="Q146">
        <v>564300</v>
      </c>
      <c r="R146">
        <v>45.586423000000003</v>
      </c>
      <c r="S146">
        <f t="shared" si="131"/>
        <v>4.6053054638641733E-3</v>
      </c>
      <c r="T146">
        <f t="shared" si="132"/>
        <v>1.0046053054638642</v>
      </c>
      <c r="V146" s="15">
        <f t="shared" si="133"/>
        <v>4.3498992233570162</v>
      </c>
      <c r="X146" s="10">
        <v>42424</v>
      </c>
      <c r="Y146">
        <v>171300</v>
      </c>
      <c r="Z146">
        <v>36.965364999999998</v>
      </c>
      <c r="AA146">
        <f t="shared" si="134"/>
        <v>5.4010432132955977E-3</v>
      </c>
      <c r="AB146">
        <f t="shared" si="126"/>
        <v>1.0054010432132956</v>
      </c>
      <c r="AC146" s="18"/>
      <c r="AD146" s="15">
        <f t="shared" si="135"/>
        <v>6.1425946620882801</v>
      </c>
      <c r="AF146" s="10">
        <v>42424</v>
      </c>
      <c r="AG146">
        <v>227700</v>
      </c>
      <c r="AH146">
        <v>47.422252999999998</v>
      </c>
      <c r="AI146">
        <f t="shared" si="136"/>
        <v>9.1256416219056558E-3</v>
      </c>
      <c r="AJ146">
        <f t="shared" si="137"/>
        <v>1.0091256416219057</v>
      </c>
      <c r="AK146" s="18"/>
      <c r="AL146" s="15">
        <f t="shared" si="138"/>
        <v>26.543123722730748</v>
      </c>
      <c r="AN146" s="10">
        <v>42424</v>
      </c>
      <c r="AO146">
        <v>9894700</v>
      </c>
      <c r="AP146">
        <v>32.737591000000002</v>
      </c>
      <c r="AQ146">
        <f t="shared" si="139"/>
        <v>-2.9770360553260655E-3</v>
      </c>
      <c r="AR146">
        <f t="shared" si="127"/>
        <v>0.99702296394467393</v>
      </c>
      <c r="AS146" s="18"/>
      <c r="AT146" s="15">
        <f t="shared" si="140"/>
        <v>-0.66319084956690766</v>
      </c>
      <c r="AV146" s="10">
        <v>42424</v>
      </c>
      <c r="AW146">
        <v>26766800</v>
      </c>
      <c r="AX146">
        <v>30.140839</v>
      </c>
      <c r="AY146">
        <f t="shared" si="141"/>
        <v>0</v>
      </c>
      <c r="AZ146">
        <f t="shared" si="142"/>
        <v>1</v>
      </c>
      <c r="BB146" s="15">
        <f t="shared" si="143"/>
        <v>0</v>
      </c>
      <c r="BD146" s="10">
        <v>42424</v>
      </c>
      <c r="BE146">
        <v>955900</v>
      </c>
      <c r="BF146">
        <v>63.936514000000003</v>
      </c>
      <c r="BG146">
        <f t="shared" si="144"/>
        <v>2.9158300997442765E-3</v>
      </c>
      <c r="BH146">
        <f t="shared" si="145"/>
        <v>1.0029158300997443</v>
      </c>
      <c r="BJ146" s="15">
        <f t="shared" si="146"/>
        <v>1.8942597218472339</v>
      </c>
      <c r="BL146" s="10">
        <v>42424</v>
      </c>
      <c r="BM146">
        <v>384000</v>
      </c>
      <c r="BN146">
        <v>110.284702</v>
      </c>
      <c r="BO146">
        <f t="shared" si="147"/>
        <v>-1.3438542361771111E-3</v>
      </c>
      <c r="BP146">
        <f t="shared" si="148"/>
        <v>0.99865614576382289</v>
      </c>
      <c r="BR146" s="15">
        <f t="shared" si="149"/>
        <v>-0.38788596161406763</v>
      </c>
      <c r="BT146" s="10">
        <v>42424</v>
      </c>
      <c r="BU146">
        <v>157700</v>
      </c>
      <c r="BV146">
        <v>48.5</v>
      </c>
      <c r="BW146">
        <f t="shared" si="150"/>
        <v>1.8591200165256616E-3</v>
      </c>
      <c r="BX146">
        <f t="shared" si="151"/>
        <v>1.0018591200165257</v>
      </c>
      <c r="BZ146" s="15">
        <f t="shared" si="152"/>
        <v>0.96983307768363547</v>
      </c>
      <c r="CB146" s="10">
        <v>42424</v>
      </c>
      <c r="CC146">
        <v>847600</v>
      </c>
      <c r="CD146">
        <v>103.513642</v>
      </c>
      <c r="CE146">
        <f t="shared" si="153"/>
        <v>1.8779795266987698E-4</v>
      </c>
      <c r="CF146">
        <f t="shared" si="154"/>
        <v>1.0001877979526699</v>
      </c>
      <c r="CH146" s="15">
        <f t="shared" si="155"/>
        <v>7.0943265964968472E-2</v>
      </c>
      <c r="CJ146" s="10">
        <v>42424</v>
      </c>
      <c r="CK146">
        <v>463100</v>
      </c>
      <c r="CL146">
        <v>83.214721999999995</v>
      </c>
      <c r="CM146">
        <f t="shared" si="156"/>
        <v>1.8906256375461616E-3</v>
      </c>
      <c r="CN146">
        <f t="shared" si="157"/>
        <v>1.0018906256375462</v>
      </c>
      <c r="CP146" s="15">
        <f t="shared" si="158"/>
        <v>0.99257314036039523</v>
      </c>
      <c r="CR146" s="10">
        <v>42424</v>
      </c>
      <c r="CS146">
        <v>175800</v>
      </c>
      <c r="CT146">
        <v>60.850064000000003</v>
      </c>
      <c r="CU146">
        <f t="shared" si="159"/>
        <v>0</v>
      </c>
      <c r="CV146">
        <f t="shared" si="160"/>
        <v>1</v>
      </c>
      <c r="CX146" s="15">
        <f t="shared" si="161"/>
        <v>0</v>
      </c>
      <c r="CZ146" s="10">
        <v>42424</v>
      </c>
      <c r="DA146">
        <v>720300</v>
      </c>
      <c r="DB146">
        <v>48.584176999999997</v>
      </c>
      <c r="DC146">
        <f t="shared" si="162"/>
        <v>1.0218674825570817E-2</v>
      </c>
      <c r="DD146">
        <f t="shared" si="163"/>
        <v>1.0102186748255708</v>
      </c>
      <c r="DF146" s="15">
        <f t="shared" si="164"/>
        <v>39.890111390037326</v>
      </c>
      <c r="DH146" s="10">
        <v>42424</v>
      </c>
      <c r="DI146">
        <v>190000</v>
      </c>
      <c r="DJ146">
        <v>36.939681999999998</v>
      </c>
      <c r="DK146">
        <f t="shared" si="165"/>
        <v>-2.1390713513984583E-3</v>
      </c>
      <c r="DL146">
        <f t="shared" si="166"/>
        <v>0.99786092864860154</v>
      </c>
      <c r="DN146">
        <f t="shared" si="128"/>
        <v>-0.10537518210623953</v>
      </c>
      <c r="DP146" s="10">
        <v>42424</v>
      </c>
      <c r="DQ146">
        <v>133700</v>
      </c>
      <c r="DR146">
        <v>15.776697</v>
      </c>
      <c r="DS146">
        <f t="shared" si="167"/>
        <v>1.0037702524387404E-2</v>
      </c>
      <c r="DT146">
        <f t="shared" si="168"/>
        <v>1.0100377025243874</v>
      </c>
      <c r="DX146" s="10">
        <v>42424</v>
      </c>
      <c r="DY146">
        <v>10362800</v>
      </c>
      <c r="DZ146">
        <v>11.86</v>
      </c>
      <c r="EA146">
        <f t="shared" si="169"/>
        <v>1.6891891891892552E-3</v>
      </c>
      <c r="EB146">
        <f t="shared" si="170"/>
        <v>1.0016891891891893</v>
      </c>
      <c r="EF146" s="10">
        <v>42423</v>
      </c>
      <c r="EG146">
        <v>396900</v>
      </c>
      <c r="EH146">
        <v>99.827055000000001</v>
      </c>
      <c r="EI146">
        <f t="shared" si="171"/>
        <v>0</v>
      </c>
      <c r="EJ146">
        <f t="shared" si="172"/>
        <v>1</v>
      </c>
    </row>
    <row r="147" spans="1:140">
      <c r="A147" s="10">
        <v>42423</v>
      </c>
      <c r="B147" s="11">
        <v>0.01</v>
      </c>
      <c r="C147">
        <f t="shared" si="122"/>
        <v>1E-4</v>
      </c>
      <c r="D147" s="12">
        <f t="shared" si="123"/>
        <v>2.0833615455018162E-6</v>
      </c>
      <c r="E147" s="13">
        <f t="shared" si="124"/>
        <v>1.0000020833615455</v>
      </c>
      <c r="H147" s="10">
        <v>42423</v>
      </c>
      <c r="I147">
        <v>67300</v>
      </c>
      <c r="J147">
        <v>79.801495000000003</v>
      </c>
      <c r="K147" s="15">
        <f t="shared" si="125"/>
        <v>4.0943128874160184E-3</v>
      </c>
      <c r="L147">
        <f t="shared" si="129"/>
        <v>1.004094312887416</v>
      </c>
      <c r="N147" s="15">
        <f t="shared" si="130"/>
        <v>3.4431927628408383</v>
      </c>
      <c r="P147" s="10">
        <v>42423</v>
      </c>
      <c r="Q147">
        <v>2287600</v>
      </c>
      <c r="R147">
        <v>45.377445999999999</v>
      </c>
      <c r="S147">
        <f t="shared" si="131"/>
        <v>-1.2131739842769051E-2</v>
      </c>
      <c r="T147">
        <f t="shared" si="132"/>
        <v>0.98786826015723095</v>
      </c>
      <c r="V147" s="15">
        <f t="shared" si="133"/>
        <v>-0.9883815911277154</v>
      </c>
      <c r="X147" s="10">
        <v>42423</v>
      </c>
      <c r="Y147">
        <v>161700</v>
      </c>
      <c r="Z147">
        <v>36.766786000000003</v>
      </c>
      <c r="AA147">
        <f t="shared" si="134"/>
        <v>-1.0422211996319097E-2</v>
      </c>
      <c r="AB147">
        <f t="shared" si="126"/>
        <v>0.9895777880036809</v>
      </c>
      <c r="AC147" s="18"/>
      <c r="AD147" s="15">
        <f t="shared" si="135"/>
        <v>-0.97816125970036383</v>
      </c>
      <c r="AF147" s="10">
        <v>42423</v>
      </c>
      <c r="AG147">
        <v>192100</v>
      </c>
      <c r="AH147">
        <v>46.993408000000002</v>
      </c>
      <c r="AI147">
        <f t="shared" si="136"/>
        <v>-8.8347150217320536E-3</v>
      </c>
      <c r="AJ147">
        <f t="shared" si="137"/>
        <v>0.99116528497826795</v>
      </c>
      <c r="AK147" s="18"/>
      <c r="AL147" s="15">
        <f t="shared" si="138"/>
        <v>-0.96079692004253214</v>
      </c>
      <c r="AN147" s="10">
        <v>42423</v>
      </c>
      <c r="AO147">
        <v>6969700</v>
      </c>
      <c r="AP147">
        <v>32.835343000000002</v>
      </c>
      <c r="AQ147">
        <f t="shared" si="139"/>
        <v>-1.6686183502619079E-2</v>
      </c>
      <c r="AR147">
        <f t="shared" si="127"/>
        <v>0.98331381649738092</v>
      </c>
      <c r="AS147" s="18"/>
      <c r="AT147" s="15">
        <f t="shared" si="140"/>
        <v>-0.99784904347889791</v>
      </c>
      <c r="AV147" s="10">
        <v>42423</v>
      </c>
      <c r="AW147">
        <v>15057200</v>
      </c>
      <c r="AX147">
        <v>30.140839</v>
      </c>
      <c r="AY147">
        <f t="shared" si="141"/>
        <v>-2.1628484893004285E-2</v>
      </c>
      <c r="AZ147">
        <f t="shared" si="142"/>
        <v>0.97837151510699571</v>
      </c>
      <c r="BB147" s="15">
        <f t="shared" si="143"/>
        <v>-0.99965810955408185</v>
      </c>
      <c r="BD147" s="10">
        <v>42423</v>
      </c>
      <c r="BE147">
        <v>1126900</v>
      </c>
      <c r="BF147">
        <v>63.750627999999999</v>
      </c>
      <c r="BG147">
        <f t="shared" si="144"/>
        <v>-1.1529054906267988E-2</v>
      </c>
      <c r="BH147">
        <f t="shared" si="145"/>
        <v>0.98847094509373201</v>
      </c>
      <c r="BJ147" s="15">
        <f t="shared" si="146"/>
        <v>-0.98548468312454507</v>
      </c>
      <c r="BL147" s="10">
        <v>42423</v>
      </c>
      <c r="BM147">
        <v>509500</v>
      </c>
      <c r="BN147">
        <v>110.433108</v>
      </c>
      <c r="BO147">
        <f t="shared" si="147"/>
        <v>3.5849020250133812E-4</v>
      </c>
      <c r="BP147">
        <f t="shared" si="148"/>
        <v>1.0003584902025013</v>
      </c>
      <c r="BR147" s="15">
        <f t="shared" si="149"/>
        <v>0.1397688463515514</v>
      </c>
      <c r="BT147" s="10">
        <v>42423</v>
      </c>
      <c r="BU147">
        <v>206700</v>
      </c>
      <c r="BV147">
        <v>48.41</v>
      </c>
      <c r="BW147">
        <f t="shared" si="150"/>
        <v>4.1332920878955903E-4</v>
      </c>
      <c r="BX147">
        <f t="shared" si="151"/>
        <v>1.0004133292087896</v>
      </c>
      <c r="BZ147" s="15">
        <f t="shared" si="152"/>
        <v>0.16280360655235904</v>
      </c>
      <c r="CB147" s="10">
        <v>42423</v>
      </c>
      <c r="CC147">
        <v>645600</v>
      </c>
      <c r="CD147">
        <v>103.49420600000001</v>
      </c>
      <c r="CE147">
        <f t="shared" si="153"/>
        <v>-1.8776269122089406E-4</v>
      </c>
      <c r="CF147">
        <f t="shared" si="154"/>
        <v>0.99981223730877911</v>
      </c>
      <c r="CH147" s="15">
        <f t="shared" si="155"/>
        <v>-6.6243720110641169E-2</v>
      </c>
      <c r="CJ147" s="10">
        <v>42423</v>
      </c>
      <c r="CK147">
        <v>556500</v>
      </c>
      <c r="CL147">
        <v>83.057691000000005</v>
      </c>
      <c r="CM147">
        <f t="shared" si="156"/>
        <v>1.1829861518899421E-3</v>
      </c>
      <c r="CN147">
        <f t="shared" si="157"/>
        <v>1.0011829861518899</v>
      </c>
      <c r="CP147" s="15">
        <f t="shared" si="158"/>
        <v>0.53961863465298254</v>
      </c>
      <c r="CR147" s="10">
        <v>42423</v>
      </c>
      <c r="CS147">
        <v>196000</v>
      </c>
      <c r="CT147">
        <v>60.850064000000003</v>
      </c>
      <c r="CU147">
        <f t="shared" si="159"/>
        <v>9.8315030467532871E-4</v>
      </c>
      <c r="CV147">
        <f t="shared" si="160"/>
        <v>1.0009831503046753</v>
      </c>
      <c r="CX147" s="15">
        <f t="shared" si="161"/>
        <v>0.43142947103057727</v>
      </c>
      <c r="CZ147" s="10">
        <v>42423</v>
      </c>
      <c r="DA147">
        <v>134100</v>
      </c>
      <c r="DB147">
        <v>48.092733000000003</v>
      </c>
      <c r="DC147">
        <f t="shared" si="162"/>
        <v>-1.5690967368724884E-2</v>
      </c>
      <c r="DD147">
        <f t="shared" si="163"/>
        <v>0.98430903263127512</v>
      </c>
      <c r="DF147" s="15">
        <f t="shared" si="164"/>
        <v>-0.9968883787752526</v>
      </c>
      <c r="DH147" s="10">
        <v>42423</v>
      </c>
      <c r="DI147">
        <v>343700</v>
      </c>
      <c r="DJ147">
        <v>37.018867999999998</v>
      </c>
      <c r="DK147">
        <f t="shared" si="165"/>
        <v>-2.9324701226124406E-3</v>
      </c>
      <c r="DL147">
        <f t="shared" si="166"/>
        <v>0.99706752987738756</v>
      </c>
      <c r="DN147">
        <f t="shared" si="128"/>
        <v>-0.14162350325600648</v>
      </c>
      <c r="DP147" s="10">
        <v>42423</v>
      </c>
      <c r="DQ147">
        <v>149900</v>
      </c>
      <c r="DR147">
        <v>15.619909</v>
      </c>
      <c r="DS147">
        <f t="shared" si="167"/>
        <v>-3.159168443642224E-2</v>
      </c>
      <c r="DT147">
        <f t="shared" si="168"/>
        <v>0.96840831556357776</v>
      </c>
      <c r="DX147" s="10">
        <v>42423</v>
      </c>
      <c r="DY147">
        <v>4904800</v>
      </c>
      <c r="DZ147">
        <v>11.84</v>
      </c>
      <c r="EA147">
        <f t="shared" si="169"/>
        <v>1.6309012875536544E-2</v>
      </c>
      <c r="EB147">
        <f t="shared" si="170"/>
        <v>1.0163090128755365</v>
      </c>
      <c r="EF147" s="10">
        <v>42422</v>
      </c>
      <c r="EG147">
        <v>352200</v>
      </c>
      <c r="EH147">
        <v>99.827055000000001</v>
      </c>
      <c r="EI147">
        <f t="shared" si="171"/>
        <v>1.989235225621222E-4</v>
      </c>
      <c r="EJ147">
        <f t="shared" si="172"/>
        <v>1.0001989235225621</v>
      </c>
    </row>
    <row r="148" spans="1:140">
      <c r="A148" s="10">
        <v>42422</v>
      </c>
      <c r="B148" s="11">
        <v>0.02</v>
      </c>
      <c r="C148">
        <f t="shared" si="122"/>
        <v>2.0000000000000001E-4</v>
      </c>
      <c r="D148" s="12">
        <f t="shared" si="123"/>
        <v>4.1667795178668143E-6</v>
      </c>
      <c r="E148" s="13">
        <f t="shared" si="124"/>
        <v>1.0000041667795179</v>
      </c>
      <c r="H148" s="10">
        <v>42422</v>
      </c>
      <c r="I148">
        <v>44500</v>
      </c>
      <c r="J148">
        <v>79.476095000000001</v>
      </c>
      <c r="K148" s="15">
        <f t="shared" si="125"/>
        <v>-7.439341623357576E-4</v>
      </c>
      <c r="L148">
        <f t="shared" si="129"/>
        <v>0.99925606583766424</v>
      </c>
      <c r="N148" s="15">
        <f t="shared" si="130"/>
        <v>-0.23786915223897531</v>
      </c>
      <c r="P148" s="10">
        <v>42422</v>
      </c>
      <c r="Q148">
        <v>459000</v>
      </c>
      <c r="R148">
        <v>45.934714</v>
      </c>
      <c r="S148">
        <f t="shared" si="131"/>
        <v>1.4282605601917631E-2</v>
      </c>
      <c r="T148">
        <f t="shared" si="132"/>
        <v>1.0142826056019176</v>
      </c>
      <c r="V148" s="15">
        <f t="shared" si="133"/>
        <v>176.02183419958317</v>
      </c>
      <c r="X148" s="10">
        <v>42422</v>
      </c>
      <c r="Y148">
        <v>203900</v>
      </c>
      <c r="Z148">
        <v>37.154012999999999</v>
      </c>
      <c r="AA148">
        <f t="shared" si="134"/>
        <v>1.5192553166025746E-2</v>
      </c>
      <c r="AB148">
        <f t="shared" si="126"/>
        <v>1.0151925531660257</v>
      </c>
      <c r="AC148" s="18"/>
      <c r="AD148" s="15">
        <f t="shared" si="135"/>
        <v>244.56956063596371</v>
      </c>
      <c r="AF148" s="10">
        <v>42422</v>
      </c>
      <c r="AG148">
        <v>261300</v>
      </c>
      <c r="AH148">
        <v>47.412281999999998</v>
      </c>
      <c r="AI148">
        <f t="shared" si="136"/>
        <v>1.3430005185750105E-2</v>
      </c>
      <c r="AJ148">
        <f t="shared" si="137"/>
        <v>1.0134300051857501</v>
      </c>
      <c r="AK148" s="18"/>
      <c r="AL148" s="15">
        <f t="shared" si="138"/>
        <v>129.23324690459964</v>
      </c>
      <c r="AN148" s="10">
        <v>42422</v>
      </c>
      <c r="AO148">
        <v>9063600</v>
      </c>
      <c r="AP148">
        <v>33.392536999999997</v>
      </c>
      <c r="AQ148">
        <f t="shared" si="139"/>
        <v>1.2148158988120272E-2</v>
      </c>
      <c r="AR148">
        <f t="shared" si="127"/>
        <v>1.0121481589881203</v>
      </c>
      <c r="AS148" s="18"/>
      <c r="AT148" s="15">
        <f t="shared" si="140"/>
        <v>81.052660615589517</v>
      </c>
      <c r="AV148" s="10">
        <v>42422</v>
      </c>
      <c r="AW148">
        <v>11432300</v>
      </c>
      <c r="AX148">
        <v>30.807151000000001</v>
      </c>
      <c r="AY148">
        <f t="shared" si="141"/>
        <v>2.4771834124359016E-2</v>
      </c>
      <c r="AZ148">
        <f t="shared" si="142"/>
        <v>1.024771834124359</v>
      </c>
      <c r="BB148" s="15">
        <f t="shared" si="143"/>
        <v>7565.9490935732219</v>
      </c>
      <c r="BD148" s="10">
        <v>42422</v>
      </c>
      <c r="BE148">
        <v>793100</v>
      </c>
      <c r="BF148">
        <v>64.494185000000002</v>
      </c>
      <c r="BG148">
        <f t="shared" si="144"/>
        <v>1.1974193366979691E-2</v>
      </c>
      <c r="BH148">
        <f t="shared" si="145"/>
        <v>1.0119741933669797</v>
      </c>
      <c r="BJ148" s="15">
        <f t="shared" si="146"/>
        <v>76.062788053171204</v>
      </c>
      <c r="BL148" s="10">
        <v>42422</v>
      </c>
      <c r="BM148">
        <v>368300</v>
      </c>
      <c r="BN148">
        <v>110.39353300000001</v>
      </c>
      <c r="BO148">
        <f t="shared" si="147"/>
        <v>-9.8487485751885817E-4</v>
      </c>
      <c r="BP148">
        <f t="shared" si="148"/>
        <v>0.99901512514248114</v>
      </c>
      <c r="BR148" s="15">
        <f t="shared" si="149"/>
        <v>-0.30208395329662818</v>
      </c>
      <c r="BT148" s="10">
        <v>42422</v>
      </c>
      <c r="BU148">
        <v>217300</v>
      </c>
      <c r="BV148">
        <v>48.389999000000003</v>
      </c>
      <c r="BW148">
        <f t="shared" si="150"/>
        <v>1.4486548013246114E-3</v>
      </c>
      <c r="BX148">
        <f t="shared" si="151"/>
        <v>1.0014486548013246</v>
      </c>
      <c r="BZ148" s="15">
        <f t="shared" si="152"/>
        <v>0.69617612172164622</v>
      </c>
      <c r="CB148" s="10">
        <v>42422</v>
      </c>
      <c r="CC148">
        <v>657000</v>
      </c>
      <c r="CD148">
        <v>103.513642</v>
      </c>
      <c r="CE148">
        <f t="shared" si="153"/>
        <v>4.9047743276959821E-3</v>
      </c>
      <c r="CF148">
        <f t="shared" si="154"/>
        <v>1.004904774327696</v>
      </c>
      <c r="CH148" s="15">
        <f t="shared" si="155"/>
        <v>4.9647465480868309</v>
      </c>
      <c r="CJ148" s="10">
        <v>42422</v>
      </c>
      <c r="CK148">
        <v>800700</v>
      </c>
      <c r="CL148">
        <v>82.959551000000005</v>
      </c>
      <c r="CM148">
        <f t="shared" si="156"/>
        <v>9.4733372960420503E-4</v>
      </c>
      <c r="CN148">
        <f t="shared" si="157"/>
        <v>1.0009473337296042</v>
      </c>
      <c r="CP148" s="15">
        <f t="shared" si="158"/>
        <v>0.412855920839025</v>
      </c>
      <c r="CR148" s="10">
        <v>42422</v>
      </c>
      <c r="CS148">
        <v>79000</v>
      </c>
      <c r="CT148">
        <v>60.790298</v>
      </c>
      <c r="CU148">
        <f t="shared" si="159"/>
        <v>-4.9136649259995391E-4</v>
      </c>
      <c r="CV148">
        <f t="shared" si="160"/>
        <v>0.99950863350740005</v>
      </c>
      <c r="CX148" s="15">
        <f t="shared" si="161"/>
        <v>-0.1642224979772452</v>
      </c>
      <c r="CZ148" s="10">
        <v>42422</v>
      </c>
      <c r="DA148">
        <v>120000</v>
      </c>
      <c r="DB148">
        <v>48.859383999999999</v>
      </c>
      <c r="DC148">
        <f t="shared" si="162"/>
        <v>1.0776699420782077E-2</v>
      </c>
      <c r="DD148">
        <f t="shared" si="163"/>
        <v>1.0107766994207821</v>
      </c>
      <c r="DF148" s="15">
        <f t="shared" si="164"/>
        <v>49.021419077284243</v>
      </c>
      <c r="DH148" s="10">
        <v>42422</v>
      </c>
      <c r="DI148">
        <v>221900</v>
      </c>
      <c r="DJ148">
        <v>37.127744</v>
      </c>
      <c r="DK148">
        <f t="shared" si="165"/>
        <v>1.1051191409556793E-2</v>
      </c>
      <c r="DL148">
        <f t="shared" si="166"/>
        <v>1.0110511914095568</v>
      </c>
      <c r="DN148">
        <f t="shared" si="128"/>
        <v>0.77093880758347799</v>
      </c>
      <c r="DP148" s="10">
        <v>42422</v>
      </c>
      <c r="DQ148">
        <v>163100</v>
      </c>
      <c r="DR148">
        <v>16.129466000000001</v>
      </c>
      <c r="DS148">
        <f t="shared" si="167"/>
        <v>2.2360130260472122E-2</v>
      </c>
      <c r="DT148">
        <f t="shared" si="168"/>
        <v>1.0223601302604721</v>
      </c>
      <c r="DX148" s="10">
        <v>42422</v>
      </c>
      <c r="DY148">
        <v>4084700</v>
      </c>
      <c r="DZ148">
        <v>11.65</v>
      </c>
      <c r="EA148">
        <f t="shared" si="169"/>
        <v>-1.7706576728499068E-2</v>
      </c>
      <c r="EB148">
        <f t="shared" si="170"/>
        <v>0.98229342327150093</v>
      </c>
      <c r="EF148" s="10">
        <v>42419</v>
      </c>
      <c r="EG148">
        <v>174400</v>
      </c>
      <c r="EH148">
        <v>99.807201000000006</v>
      </c>
      <c r="EI148">
        <f t="shared" si="171"/>
        <v>-4.9700155712928407E-4</v>
      </c>
      <c r="EJ148">
        <f t="shared" si="172"/>
        <v>0.99950299844287072</v>
      </c>
    </row>
    <row r="149" spans="1:140">
      <c r="A149" s="10">
        <v>42419</v>
      </c>
      <c r="B149" s="11">
        <v>0.02</v>
      </c>
      <c r="C149">
        <f t="shared" si="122"/>
        <v>2.0000000000000001E-4</v>
      </c>
      <c r="D149" s="12">
        <f t="shared" si="123"/>
        <v>4.1667795178668143E-6</v>
      </c>
      <c r="E149" s="13">
        <f t="shared" si="124"/>
        <v>1.0000041667795179</v>
      </c>
      <c r="H149" s="10">
        <v>42419</v>
      </c>
      <c r="I149">
        <v>527100</v>
      </c>
      <c r="J149">
        <v>79.535263999999998</v>
      </c>
      <c r="K149" s="15">
        <f t="shared" si="125"/>
        <v>4.9616444617872624E-4</v>
      </c>
      <c r="L149">
        <f t="shared" si="129"/>
        <v>1.0004961644461787</v>
      </c>
      <c r="N149" s="15">
        <f t="shared" si="130"/>
        <v>0.19848122579097294</v>
      </c>
      <c r="P149" s="10">
        <v>42419</v>
      </c>
      <c r="Q149">
        <v>586700</v>
      </c>
      <c r="R149">
        <v>45.287885000000003</v>
      </c>
      <c r="S149">
        <f t="shared" si="131"/>
        <v>4.3958218066086907E-4</v>
      </c>
      <c r="T149">
        <f t="shared" si="132"/>
        <v>1.0004395821806609</v>
      </c>
      <c r="V149" s="15">
        <f t="shared" si="133"/>
        <v>0.17399474041709895</v>
      </c>
      <c r="X149" s="10">
        <v>42419</v>
      </c>
      <c r="Y149">
        <v>217100</v>
      </c>
      <c r="Z149">
        <v>36.597996000000002</v>
      </c>
      <c r="AA149">
        <f t="shared" si="134"/>
        <v>-5.4233105680268068E-4</v>
      </c>
      <c r="AB149">
        <f t="shared" si="126"/>
        <v>0.99945766894319732</v>
      </c>
      <c r="AC149" s="18"/>
      <c r="AD149" s="15">
        <f t="shared" si="135"/>
        <v>-0.17963386525486713</v>
      </c>
      <c r="AF149" s="10">
        <v>42419</v>
      </c>
      <c r="AG149">
        <v>204600</v>
      </c>
      <c r="AH149">
        <v>46.783973000000003</v>
      </c>
      <c r="AI149">
        <f t="shared" si="136"/>
        <v>2.9933528926868735E-3</v>
      </c>
      <c r="AJ149">
        <f t="shared" si="137"/>
        <v>1.0029933528926869</v>
      </c>
      <c r="AK149" s="18"/>
      <c r="AL149" s="15">
        <f t="shared" si="138"/>
        <v>1.9770766593922771</v>
      </c>
      <c r="AN149" s="10">
        <v>42419</v>
      </c>
      <c r="AO149">
        <v>11576300</v>
      </c>
      <c r="AP149">
        <v>32.991748000000001</v>
      </c>
      <c r="AQ149">
        <f t="shared" si="139"/>
        <v>-1.7746834062712935E-3</v>
      </c>
      <c r="AR149">
        <f t="shared" si="127"/>
        <v>0.99822531659372871</v>
      </c>
      <c r="AS149" s="18"/>
      <c r="AT149" s="15">
        <f t="shared" si="140"/>
        <v>-0.47708424500251922</v>
      </c>
      <c r="AV149" s="10">
        <v>42419</v>
      </c>
      <c r="AW149">
        <v>12877300</v>
      </c>
      <c r="AX149">
        <v>30.062449000000001</v>
      </c>
      <c r="AY149">
        <f t="shared" si="141"/>
        <v>-4.2194007571820791E-3</v>
      </c>
      <c r="AZ149">
        <f t="shared" si="142"/>
        <v>0.99578059924281792</v>
      </c>
      <c r="BB149" s="15">
        <f t="shared" si="143"/>
        <v>-0.78633364192029553</v>
      </c>
      <c r="BD149" s="10">
        <v>42419</v>
      </c>
      <c r="BE149">
        <v>985600</v>
      </c>
      <c r="BF149">
        <v>63.731057</v>
      </c>
      <c r="BG149">
        <f t="shared" si="144"/>
        <v>-2.4502876927603445E-3</v>
      </c>
      <c r="BH149">
        <f t="shared" si="145"/>
        <v>0.99754971230723966</v>
      </c>
      <c r="BJ149" s="15">
        <f t="shared" si="146"/>
        <v>-0.59157726041931147</v>
      </c>
      <c r="BL149" s="10">
        <v>42419</v>
      </c>
      <c r="BM149">
        <v>824800</v>
      </c>
      <c r="BN149">
        <v>110.502364</v>
      </c>
      <c r="BO149">
        <f t="shared" si="147"/>
        <v>-7.1569833100570968E-4</v>
      </c>
      <c r="BP149">
        <f t="shared" si="148"/>
        <v>0.99928430166899429</v>
      </c>
      <c r="BR149" s="15">
        <f t="shared" si="149"/>
        <v>-0.22996816154179267</v>
      </c>
      <c r="BT149" s="10">
        <v>42419</v>
      </c>
      <c r="BU149">
        <v>169600</v>
      </c>
      <c r="BV149">
        <v>48.32</v>
      </c>
      <c r="BW149">
        <f t="shared" si="150"/>
        <v>-4.1373603640881829E-4</v>
      </c>
      <c r="BX149">
        <f t="shared" si="151"/>
        <v>0.99958626396359118</v>
      </c>
      <c r="BZ149" s="15">
        <f t="shared" si="152"/>
        <v>-0.14019090918665744</v>
      </c>
      <c r="CB149" s="10">
        <v>42419</v>
      </c>
      <c r="CC149">
        <v>570100</v>
      </c>
      <c r="CD149">
        <v>103.008409</v>
      </c>
      <c r="CE149">
        <f t="shared" si="153"/>
        <v>-8.4821062060924657E-4</v>
      </c>
      <c r="CF149">
        <f t="shared" si="154"/>
        <v>0.99915178937939075</v>
      </c>
      <c r="CH149" s="15">
        <f t="shared" si="155"/>
        <v>-0.26635370431276473</v>
      </c>
      <c r="CJ149" s="10">
        <v>42419</v>
      </c>
      <c r="CK149">
        <v>554900</v>
      </c>
      <c r="CL149">
        <v>82.881034999999997</v>
      </c>
      <c r="CM149">
        <f t="shared" si="156"/>
        <v>7.1095713620183965E-4</v>
      </c>
      <c r="CN149">
        <f t="shared" si="157"/>
        <v>1.0007109571362018</v>
      </c>
      <c r="CP149" s="15">
        <f t="shared" si="158"/>
        <v>0.29616143206767598</v>
      </c>
      <c r="CR149" s="10">
        <v>42419</v>
      </c>
      <c r="CS149">
        <v>714500</v>
      </c>
      <c r="CT149">
        <v>60.820183</v>
      </c>
      <c r="CU149">
        <f t="shared" si="159"/>
        <v>-1.6371817774163411E-4</v>
      </c>
      <c r="CV149">
        <f t="shared" si="160"/>
        <v>0.99983628182225837</v>
      </c>
      <c r="CX149" s="15">
        <f t="shared" si="161"/>
        <v>-5.8011325285654225E-2</v>
      </c>
      <c r="CZ149" s="10">
        <v>42419</v>
      </c>
      <c r="DA149">
        <v>167600</v>
      </c>
      <c r="DB149">
        <v>48.338455000000003</v>
      </c>
      <c r="DC149">
        <f t="shared" si="162"/>
        <v>1.1517924695628956E-2</v>
      </c>
      <c r="DD149">
        <f t="shared" si="163"/>
        <v>1.011517924695629</v>
      </c>
      <c r="DF149" s="15">
        <f t="shared" si="164"/>
        <v>64.366892961742721</v>
      </c>
      <c r="DH149" s="10">
        <v>42419</v>
      </c>
      <c r="DI149">
        <v>211200</v>
      </c>
      <c r="DJ149">
        <v>36.721922999999997</v>
      </c>
      <c r="DK149">
        <f t="shared" si="165"/>
        <v>6.5110895432756166E-3</v>
      </c>
      <c r="DL149">
        <f t="shared" si="166"/>
        <v>1.0065110895432756</v>
      </c>
      <c r="DN149">
        <f t="shared" si="128"/>
        <v>0.4014104112654957</v>
      </c>
      <c r="DP149" s="10">
        <v>42419</v>
      </c>
      <c r="DQ149">
        <v>73100</v>
      </c>
      <c r="DR149">
        <v>15.776697</v>
      </c>
      <c r="DS149">
        <f t="shared" si="167"/>
        <v>-3.0959151738830792E-3</v>
      </c>
      <c r="DT149">
        <f t="shared" si="168"/>
        <v>0.99690408482611692</v>
      </c>
      <c r="DX149" s="10">
        <v>42419</v>
      </c>
      <c r="DY149">
        <v>4092100</v>
      </c>
      <c r="DZ149">
        <v>11.86</v>
      </c>
      <c r="EA149">
        <f t="shared" si="169"/>
        <v>-7.5313807531380839E-3</v>
      </c>
      <c r="EB149">
        <f t="shared" si="170"/>
        <v>0.99246861924686192</v>
      </c>
      <c r="EF149" s="10">
        <v>42418</v>
      </c>
      <c r="EG149">
        <v>368600</v>
      </c>
      <c r="EH149">
        <v>99.856830000000002</v>
      </c>
      <c r="EI149">
        <f t="shared" si="171"/>
        <v>5.9669962350983319E-4</v>
      </c>
      <c r="EJ149">
        <f t="shared" si="172"/>
        <v>1.0005966996235098</v>
      </c>
    </row>
    <row r="150" spans="1:140">
      <c r="A150" s="10">
        <v>42418</v>
      </c>
      <c r="B150" s="11">
        <v>0.03</v>
      </c>
      <c r="C150">
        <f t="shared" si="122"/>
        <v>2.9999999999999997E-4</v>
      </c>
      <c r="D150" s="12">
        <f t="shared" si="123"/>
        <v>6.2502539195374851E-6</v>
      </c>
      <c r="E150" s="13">
        <f t="shared" si="124"/>
        <v>1.0000062502539195</v>
      </c>
      <c r="H150" s="10">
        <v>42418</v>
      </c>
      <c r="I150">
        <v>45000</v>
      </c>
      <c r="J150">
        <v>79.495821000000007</v>
      </c>
      <c r="K150" s="15">
        <f t="shared" si="125"/>
        <v>1.1416438373523352E-2</v>
      </c>
      <c r="L150">
        <f t="shared" si="129"/>
        <v>1.0114164383735234</v>
      </c>
      <c r="N150" s="15">
        <f t="shared" si="130"/>
        <v>62.016295791021989</v>
      </c>
      <c r="P150" s="10">
        <v>42418</v>
      </c>
      <c r="Q150">
        <v>701900</v>
      </c>
      <c r="R150">
        <v>45.267986000000001</v>
      </c>
      <c r="S150">
        <f t="shared" si="131"/>
        <v>-4.1593321802596561E-3</v>
      </c>
      <c r="T150">
        <f t="shared" si="132"/>
        <v>0.99584066781974034</v>
      </c>
      <c r="V150" s="15">
        <f t="shared" si="133"/>
        <v>-0.78157712159226389</v>
      </c>
      <c r="X150" s="10">
        <v>42418</v>
      </c>
      <c r="Y150">
        <v>200100</v>
      </c>
      <c r="Z150">
        <v>36.617854999999999</v>
      </c>
      <c r="AA150">
        <f t="shared" si="134"/>
        <v>-2.1644381093708365E-3</v>
      </c>
      <c r="AB150">
        <f t="shared" si="126"/>
        <v>0.99783556189062916</v>
      </c>
      <c r="AC150" s="18"/>
      <c r="AD150" s="15">
        <f t="shared" si="135"/>
        <v>-0.54655265318764623</v>
      </c>
      <c r="AF150" s="10">
        <v>42418</v>
      </c>
      <c r="AG150">
        <v>231300</v>
      </c>
      <c r="AH150">
        <v>46.644350000000003</v>
      </c>
      <c r="AI150">
        <f t="shared" si="136"/>
        <v>-4.0459635189410426E-3</v>
      </c>
      <c r="AJ150">
        <f t="shared" si="137"/>
        <v>0.99595403648105896</v>
      </c>
      <c r="AK150" s="18"/>
      <c r="AL150" s="15">
        <f t="shared" si="138"/>
        <v>-0.77231046337565368</v>
      </c>
      <c r="AN150" s="10">
        <v>42418</v>
      </c>
      <c r="AO150">
        <v>8859800</v>
      </c>
      <c r="AP150">
        <v>33.050401999999998</v>
      </c>
      <c r="AQ150">
        <f t="shared" si="139"/>
        <v>-4.7100282782381875E-3</v>
      </c>
      <c r="AR150">
        <f t="shared" si="127"/>
        <v>0.99528997172176181</v>
      </c>
      <c r="AS150" s="18"/>
      <c r="AT150" s="15">
        <f t="shared" si="140"/>
        <v>-0.82150982589837729</v>
      </c>
      <c r="AV150" s="10">
        <v>42418</v>
      </c>
      <c r="AW150">
        <v>19042100</v>
      </c>
      <c r="AX150">
        <v>30.189831999999999</v>
      </c>
      <c r="AY150">
        <f t="shared" si="141"/>
        <v>-4.8449388815146044E-3</v>
      </c>
      <c r="AZ150">
        <f t="shared" si="142"/>
        <v>0.9951550611184854</v>
      </c>
      <c r="BB150" s="15">
        <f t="shared" si="143"/>
        <v>-0.83012637156921409</v>
      </c>
      <c r="BD150" s="10">
        <v>42418</v>
      </c>
      <c r="BE150">
        <v>1236500</v>
      </c>
      <c r="BF150">
        <v>63.887599999999999</v>
      </c>
      <c r="BG150">
        <f t="shared" si="144"/>
        <v>1.5319873031338638E-4</v>
      </c>
      <c r="BH150">
        <f t="shared" si="145"/>
        <v>1.0001531987303134</v>
      </c>
      <c r="BJ150" s="15">
        <f t="shared" si="146"/>
        <v>5.7505945086812948E-2</v>
      </c>
      <c r="BL150" s="10">
        <v>42418</v>
      </c>
      <c r="BM150">
        <v>551000</v>
      </c>
      <c r="BN150">
        <v>110.581507</v>
      </c>
      <c r="BO150">
        <f t="shared" si="147"/>
        <v>-8.9482543231711453E-5</v>
      </c>
      <c r="BP150">
        <f t="shared" si="148"/>
        <v>0.99991051745676829</v>
      </c>
      <c r="BR150" s="15">
        <f t="shared" si="149"/>
        <v>-3.2134927822288439E-2</v>
      </c>
      <c r="BT150" s="10">
        <v>42418</v>
      </c>
      <c r="BU150">
        <v>148600</v>
      </c>
      <c r="BV150">
        <v>48.34</v>
      </c>
      <c r="BW150">
        <f t="shared" si="150"/>
        <v>1.4501760928111729E-3</v>
      </c>
      <c r="BX150">
        <f t="shared" si="151"/>
        <v>1.0014501760928112</v>
      </c>
      <c r="BZ150" s="15">
        <f t="shared" si="152"/>
        <v>0.69711685743966401</v>
      </c>
      <c r="CB150" s="10">
        <v>42418</v>
      </c>
      <c r="CC150">
        <v>1249500</v>
      </c>
      <c r="CD150">
        <v>103.095856</v>
      </c>
      <c r="CE150">
        <f t="shared" si="153"/>
        <v>3.0248495433868872E-3</v>
      </c>
      <c r="CF150">
        <f t="shared" si="154"/>
        <v>1.0030248495433869</v>
      </c>
      <c r="CH150" s="15">
        <f t="shared" si="155"/>
        <v>2.0113955828025003</v>
      </c>
      <c r="CJ150" s="10">
        <v>42418</v>
      </c>
      <c r="CK150">
        <v>451600</v>
      </c>
      <c r="CL150">
        <v>82.822152000000003</v>
      </c>
      <c r="CM150">
        <f t="shared" si="156"/>
        <v>5.6005834711607694E-3</v>
      </c>
      <c r="CN150">
        <f t="shared" si="157"/>
        <v>1.0056005834711608</v>
      </c>
      <c r="CP150" s="15">
        <f t="shared" si="158"/>
        <v>6.679157635085283</v>
      </c>
      <c r="CR150" s="10">
        <v>42418</v>
      </c>
      <c r="CS150">
        <v>159100</v>
      </c>
      <c r="CT150">
        <v>60.830142000000002</v>
      </c>
      <c r="CU150">
        <f t="shared" si="159"/>
        <v>1.9688155352868275E-3</v>
      </c>
      <c r="CV150">
        <f t="shared" si="160"/>
        <v>1.0019688155352868</v>
      </c>
      <c r="CX150" s="15">
        <f t="shared" si="161"/>
        <v>1.0501463579100143</v>
      </c>
      <c r="CZ150" s="10">
        <v>42418</v>
      </c>
      <c r="DA150">
        <v>117500</v>
      </c>
      <c r="DB150">
        <v>47.788035999999998</v>
      </c>
      <c r="DC150">
        <f t="shared" si="162"/>
        <v>-4.9120302126037796E-3</v>
      </c>
      <c r="DD150">
        <f t="shared" si="163"/>
        <v>0.99508796978739622</v>
      </c>
      <c r="DF150" s="15">
        <f t="shared" si="164"/>
        <v>-0.83425567155522307</v>
      </c>
      <c r="DH150" s="10">
        <v>42418</v>
      </c>
      <c r="DI150">
        <v>169300</v>
      </c>
      <c r="DJ150">
        <v>36.484369999999998</v>
      </c>
      <c r="DK150">
        <f t="shared" si="165"/>
        <v>9.0336971356499429E-3</v>
      </c>
      <c r="DL150">
        <f t="shared" si="166"/>
        <v>1.0090336971356499</v>
      </c>
      <c r="DN150">
        <f t="shared" si="128"/>
        <v>0.59622767726169013</v>
      </c>
      <c r="DP150" s="10">
        <v>42418</v>
      </c>
      <c r="DQ150">
        <v>161500</v>
      </c>
      <c r="DR150">
        <v>15.825692</v>
      </c>
      <c r="DS150">
        <f t="shared" si="167"/>
        <v>-1.0416652336834087E-2</v>
      </c>
      <c r="DT150">
        <f t="shared" si="168"/>
        <v>0.98958334766316591</v>
      </c>
      <c r="DX150" s="10">
        <v>42418</v>
      </c>
      <c r="DY150">
        <v>25099900</v>
      </c>
      <c r="DZ150">
        <v>11.95</v>
      </c>
      <c r="EA150">
        <f t="shared" si="169"/>
        <v>2.6632302405498187E-2</v>
      </c>
      <c r="EB150">
        <f t="shared" si="170"/>
        <v>1.0266323024054982</v>
      </c>
      <c r="EF150" s="10">
        <v>42417</v>
      </c>
      <c r="EG150">
        <v>468300</v>
      </c>
      <c r="EH150">
        <v>99.797280999999998</v>
      </c>
      <c r="EI150">
        <f t="shared" si="171"/>
        <v>-1.9883361100114794E-4</v>
      </c>
      <c r="EJ150">
        <f t="shared" si="172"/>
        <v>0.99980116638899885</v>
      </c>
    </row>
    <row r="151" spans="1:140">
      <c r="A151" s="10">
        <v>42417</v>
      </c>
      <c r="B151" s="11">
        <v>0.04</v>
      </c>
      <c r="C151">
        <f t="shared" si="122"/>
        <v>4.0000000000000002E-4</v>
      </c>
      <c r="D151" s="12">
        <f t="shared" si="123"/>
        <v>8.333784753622453E-6</v>
      </c>
      <c r="E151" s="13">
        <f t="shared" si="124"/>
        <v>1.0000083337847536</v>
      </c>
      <c r="H151" s="10">
        <v>42417</v>
      </c>
      <c r="I151">
        <v>86400</v>
      </c>
      <c r="J151">
        <v>78.598506</v>
      </c>
      <c r="K151" s="15">
        <f t="shared" si="125"/>
        <v>-6.6051773916482315E-3</v>
      </c>
      <c r="L151">
        <f t="shared" si="129"/>
        <v>0.99339482260835177</v>
      </c>
      <c r="N151" s="15">
        <f t="shared" si="130"/>
        <v>-0.91097937200253842</v>
      </c>
      <c r="P151" s="10">
        <v>42417</v>
      </c>
      <c r="Q151">
        <v>863900</v>
      </c>
      <c r="R151">
        <v>45.457056999999999</v>
      </c>
      <c r="S151">
        <f t="shared" si="131"/>
        <v>1.6919017312545304E-2</v>
      </c>
      <c r="T151">
        <f t="shared" si="132"/>
        <v>1.0169190173125453</v>
      </c>
      <c r="V151" s="15">
        <f t="shared" si="133"/>
        <v>455.58824493211466</v>
      </c>
      <c r="X151" s="10">
        <v>42417</v>
      </c>
      <c r="Y151">
        <v>334900</v>
      </c>
      <c r="Z151">
        <v>36.697284000000003</v>
      </c>
      <c r="AA151">
        <f t="shared" si="134"/>
        <v>1.7901327660697852E-2</v>
      </c>
      <c r="AB151">
        <f t="shared" si="126"/>
        <v>1.0179013276606979</v>
      </c>
      <c r="AC151" s="18"/>
      <c r="AD151" s="15">
        <f t="shared" si="135"/>
        <v>648.49154148588366</v>
      </c>
      <c r="AF151" s="10">
        <v>42417</v>
      </c>
      <c r="AG151">
        <v>250100</v>
      </c>
      <c r="AH151">
        <v>46.833838</v>
      </c>
      <c r="AI151">
        <f t="shared" si="136"/>
        <v>1.7771976129542066E-2</v>
      </c>
      <c r="AJ151">
        <f t="shared" si="137"/>
        <v>1.0177719761295421</v>
      </c>
      <c r="AK151" s="18"/>
      <c r="AL151" s="15">
        <f t="shared" si="138"/>
        <v>619.05232759366129</v>
      </c>
      <c r="AN151" s="10">
        <v>42417</v>
      </c>
      <c r="AO151">
        <v>9328500</v>
      </c>
      <c r="AP151">
        <v>33.206806999999998</v>
      </c>
      <c r="AQ151">
        <f t="shared" si="139"/>
        <v>1.7980284353738663E-2</v>
      </c>
      <c r="AR151">
        <f t="shared" si="127"/>
        <v>1.0179802843537387</v>
      </c>
      <c r="AS151" s="18"/>
      <c r="AT151" s="15">
        <f t="shared" si="140"/>
        <v>667.1422359582408</v>
      </c>
      <c r="AV151" s="10">
        <v>42417</v>
      </c>
      <c r="AW151">
        <v>14718700</v>
      </c>
      <c r="AX151">
        <v>30.336811999999998</v>
      </c>
      <c r="AY151">
        <f t="shared" si="141"/>
        <v>2.0771484198216728E-2</v>
      </c>
      <c r="AZ151">
        <f t="shared" si="142"/>
        <v>1.0207714841982167</v>
      </c>
      <c r="BB151" s="15">
        <f t="shared" si="143"/>
        <v>1814.1528130687454</v>
      </c>
      <c r="BD151" s="10">
        <v>42417</v>
      </c>
      <c r="BE151">
        <v>1284000</v>
      </c>
      <c r="BF151">
        <v>63.877814000000001</v>
      </c>
      <c r="BG151">
        <f t="shared" si="144"/>
        <v>1.2562000145327046E-2</v>
      </c>
      <c r="BH151">
        <f t="shared" si="145"/>
        <v>1.012562000145327</v>
      </c>
      <c r="BJ151" s="15">
        <f t="shared" si="146"/>
        <v>94.256169623223968</v>
      </c>
      <c r="BL151" s="10">
        <v>42417</v>
      </c>
      <c r="BM151">
        <v>455200</v>
      </c>
      <c r="BN151">
        <v>110.591403</v>
      </c>
      <c r="BO151">
        <f t="shared" si="147"/>
        <v>-1.3401413637968984E-3</v>
      </c>
      <c r="BP151">
        <f t="shared" si="148"/>
        <v>0.9986598586362031</v>
      </c>
      <c r="BR151" s="15">
        <f t="shared" si="149"/>
        <v>-0.38705474704606246</v>
      </c>
      <c r="BT151" s="10">
        <v>42417</v>
      </c>
      <c r="BU151">
        <v>155000</v>
      </c>
      <c r="BV151">
        <v>48.27</v>
      </c>
      <c r="BW151">
        <f t="shared" si="150"/>
        <v>6.2184906211260049E-4</v>
      </c>
      <c r="BX151">
        <f t="shared" si="151"/>
        <v>1.0006218490621126</v>
      </c>
      <c r="BZ151" s="15">
        <f t="shared" si="152"/>
        <v>0.25470986783273419</v>
      </c>
      <c r="CB151" s="10">
        <v>42417</v>
      </c>
      <c r="CC151">
        <v>1727400</v>
      </c>
      <c r="CD151">
        <v>102.784947</v>
      </c>
      <c r="CE151">
        <f t="shared" si="153"/>
        <v>7.0442480196313273E-3</v>
      </c>
      <c r="CF151">
        <f t="shared" si="154"/>
        <v>1.0070442480196313</v>
      </c>
      <c r="CH151" s="15">
        <f t="shared" si="155"/>
        <v>11.963489688823927</v>
      </c>
      <c r="CJ151" s="10">
        <v>42417</v>
      </c>
      <c r="CK151">
        <v>539300</v>
      </c>
      <c r="CL151">
        <v>82.360883000000001</v>
      </c>
      <c r="CM151">
        <f t="shared" si="156"/>
        <v>-1.4279209399338244E-3</v>
      </c>
      <c r="CN151">
        <f t="shared" si="157"/>
        <v>0.99857207906006618</v>
      </c>
      <c r="CP151" s="15">
        <f t="shared" si="158"/>
        <v>-0.40640832246837721</v>
      </c>
      <c r="CR151" s="10">
        <v>42417</v>
      </c>
      <c r="CS151">
        <v>142000</v>
      </c>
      <c r="CT151">
        <v>60.710614</v>
      </c>
      <c r="CU151">
        <f t="shared" si="159"/>
        <v>-9.8340678359465361E-4</v>
      </c>
      <c r="CV151">
        <f t="shared" si="160"/>
        <v>0.99901659321640535</v>
      </c>
      <c r="CX151" s="15">
        <f t="shared" si="161"/>
        <v>-0.30170950826878273</v>
      </c>
      <c r="CZ151" s="10">
        <v>42417</v>
      </c>
      <c r="DA151">
        <v>238600</v>
      </c>
      <c r="DB151">
        <v>48.023930999999997</v>
      </c>
      <c r="DC151">
        <f t="shared" si="162"/>
        <v>1.033911816985289E-2</v>
      </c>
      <c r="DD151">
        <f t="shared" si="163"/>
        <v>1.0103391181698529</v>
      </c>
      <c r="DF151" s="15">
        <f t="shared" si="164"/>
        <v>41.708706458744203</v>
      </c>
      <c r="DH151" s="10">
        <v>42417</v>
      </c>
      <c r="DI151">
        <v>300500</v>
      </c>
      <c r="DJ151">
        <v>36.157732000000003</v>
      </c>
      <c r="DK151">
        <f t="shared" si="165"/>
        <v>9.9530185970382323E-3</v>
      </c>
      <c r="DL151">
        <f t="shared" si="166"/>
        <v>1.0099530185970382</v>
      </c>
      <c r="DN151">
        <f t="shared" si="128"/>
        <v>0.67363566263338459</v>
      </c>
      <c r="DP151" s="10">
        <v>42417</v>
      </c>
      <c r="DQ151">
        <v>236500</v>
      </c>
      <c r="DR151">
        <v>15.992278000000001</v>
      </c>
      <c r="DS151">
        <f t="shared" si="167"/>
        <v>2.9652935345139353E-2</v>
      </c>
      <c r="DT151">
        <f t="shared" si="168"/>
        <v>1.0296529353451394</v>
      </c>
      <c r="DX151" s="10">
        <v>42417</v>
      </c>
      <c r="DY151">
        <v>11903100</v>
      </c>
      <c r="DZ151">
        <v>11.64</v>
      </c>
      <c r="EA151">
        <f t="shared" si="169"/>
        <v>6.0501296456352271E-3</v>
      </c>
      <c r="EB151">
        <f t="shared" si="170"/>
        <v>1.0060501296456352</v>
      </c>
      <c r="EF151" s="10">
        <v>42416</v>
      </c>
      <c r="EG151">
        <v>483900</v>
      </c>
      <c r="EH151">
        <v>99.817127999999997</v>
      </c>
      <c r="EI151">
        <f t="shared" si="171"/>
        <v>0</v>
      </c>
      <c r="EJ151">
        <f t="shared" si="172"/>
        <v>1</v>
      </c>
    </row>
    <row r="152" spans="1:140">
      <c r="A152" s="10">
        <v>42416</v>
      </c>
      <c r="B152" s="11">
        <v>0.05</v>
      </c>
      <c r="C152">
        <f t="shared" si="122"/>
        <v>5.0000000000000001E-4</v>
      </c>
      <c r="D152" s="12">
        <f t="shared" si="123"/>
        <v>1.0417372023008298E-5</v>
      </c>
      <c r="E152" s="13">
        <f t="shared" si="124"/>
        <v>1.000010417372023</v>
      </c>
      <c r="H152" s="10">
        <v>42416</v>
      </c>
      <c r="I152">
        <v>207700</v>
      </c>
      <c r="J152">
        <v>79.121115000000003</v>
      </c>
      <c r="K152" s="15">
        <f t="shared" si="125"/>
        <v>-9.8716978491366625E-3</v>
      </c>
      <c r="L152">
        <f t="shared" si="129"/>
        <v>0.99012830215086334</v>
      </c>
      <c r="N152" s="15">
        <f t="shared" si="130"/>
        <v>-0.97324602806808103</v>
      </c>
      <c r="P152" s="10">
        <v>42416</v>
      </c>
      <c r="Q152">
        <v>2552300</v>
      </c>
      <c r="R152">
        <v>44.700763999999999</v>
      </c>
      <c r="S152">
        <f t="shared" si="131"/>
        <v>1.7210104341899735E-2</v>
      </c>
      <c r="T152">
        <f t="shared" si="132"/>
        <v>1.0172101043418997</v>
      </c>
      <c r="V152" s="15">
        <f t="shared" si="133"/>
        <v>505.86572225409907</v>
      </c>
      <c r="X152" s="10">
        <v>42416</v>
      </c>
      <c r="Y152">
        <v>272200</v>
      </c>
      <c r="Z152">
        <v>36.051907</v>
      </c>
      <c r="AA152">
        <f t="shared" si="134"/>
        <v>2.1953373724766134E-2</v>
      </c>
      <c r="AB152">
        <f t="shared" si="126"/>
        <v>1.0219533737247661</v>
      </c>
      <c r="AC152" s="18"/>
      <c r="AD152" s="15">
        <f t="shared" si="135"/>
        <v>2768.1394394286435</v>
      </c>
      <c r="AF152" s="10">
        <v>42416</v>
      </c>
      <c r="AG152">
        <v>378700</v>
      </c>
      <c r="AH152">
        <v>46.016041999999999</v>
      </c>
      <c r="AI152">
        <f t="shared" si="136"/>
        <v>2.2833055597603069E-2</v>
      </c>
      <c r="AJ152">
        <f t="shared" si="137"/>
        <v>1.0228330555976031</v>
      </c>
      <c r="AK152" s="18"/>
      <c r="AL152" s="15">
        <f t="shared" si="138"/>
        <v>3789.8409680517962</v>
      </c>
      <c r="AN152" s="10">
        <v>42416</v>
      </c>
      <c r="AO152">
        <v>9176700</v>
      </c>
      <c r="AP152">
        <v>32.620285000000003</v>
      </c>
      <c r="AQ152">
        <f t="shared" si="139"/>
        <v>1.9242454508110463E-2</v>
      </c>
      <c r="AR152">
        <f t="shared" si="127"/>
        <v>1.0192424545081105</v>
      </c>
      <c r="AS152" s="18"/>
      <c r="AT152" s="15">
        <f t="shared" si="140"/>
        <v>1049.2418946385105</v>
      </c>
      <c r="AV152" s="10">
        <v>42416</v>
      </c>
      <c r="AW152">
        <v>15600800</v>
      </c>
      <c r="AX152">
        <v>29.719494000000001</v>
      </c>
      <c r="AY152">
        <f t="shared" si="141"/>
        <v>2.3624745178712603E-2</v>
      </c>
      <c r="AZ152">
        <f t="shared" si="142"/>
        <v>1.0236247451787126</v>
      </c>
      <c r="BB152" s="15">
        <f t="shared" si="143"/>
        <v>5026.8607723270443</v>
      </c>
      <c r="BD152" s="10">
        <v>42416</v>
      </c>
      <c r="BE152">
        <v>1018200</v>
      </c>
      <c r="BF152">
        <v>63.085335999999998</v>
      </c>
      <c r="BG152">
        <f t="shared" si="144"/>
        <v>1.4474545749470824E-2</v>
      </c>
      <c r="BH152">
        <f t="shared" si="145"/>
        <v>1.0144745457494708</v>
      </c>
      <c r="BJ152" s="15">
        <f t="shared" si="146"/>
        <v>188.67995004210795</v>
      </c>
      <c r="BL152" s="10">
        <v>42416</v>
      </c>
      <c r="BM152">
        <v>325700</v>
      </c>
      <c r="BN152">
        <v>110.73981000000001</v>
      </c>
      <c r="BO152">
        <f t="shared" si="147"/>
        <v>5.3631874463833107E-4</v>
      </c>
      <c r="BP152">
        <f t="shared" si="148"/>
        <v>1.0005363187446383</v>
      </c>
      <c r="BR152" s="15">
        <f t="shared" si="149"/>
        <v>0.21616670449094522</v>
      </c>
      <c r="BT152" s="10">
        <v>42416</v>
      </c>
      <c r="BU152">
        <v>274300</v>
      </c>
      <c r="BV152">
        <v>48.240001999999997</v>
      </c>
      <c r="BW152">
        <f t="shared" si="150"/>
        <v>-2.0686388084403262E-3</v>
      </c>
      <c r="BX152">
        <f t="shared" si="151"/>
        <v>0.99793136119155967</v>
      </c>
      <c r="BZ152" s="15">
        <f t="shared" si="152"/>
        <v>-0.53038177890853488</v>
      </c>
      <c r="CB152" s="10">
        <v>42416</v>
      </c>
      <c r="CC152">
        <v>2044000</v>
      </c>
      <c r="CD152">
        <v>102.065969</v>
      </c>
      <c r="CE152">
        <f t="shared" si="153"/>
        <v>3.247102541456881E-3</v>
      </c>
      <c r="CF152">
        <f t="shared" si="154"/>
        <v>1.0032471025414569</v>
      </c>
      <c r="CH152" s="15">
        <f t="shared" si="155"/>
        <v>2.2650411377619171</v>
      </c>
      <c r="CJ152" s="10">
        <v>42416</v>
      </c>
      <c r="CK152">
        <v>445500</v>
      </c>
      <c r="CL152">
        <v>82.478656000000001</v>
      </c>
      <c r="CM152">
        <f t="shared" si="156"/>
        <v>-1.3071973299110251E-3</v>
      </c>
      <c r="CN152">
        <f t="shared" si="157"/>
        <v>0.99869280267008897</v>
      </c>
      <c r="CP152" s="15">
        <f t="shared" si="158"/>
        <v>-0.37962996419763162</v>
      </c>
      <c r="CR152" s="10">
        <v>42416</v>
      </c>
      <c r="CS152">
        <v>120500</v>
      </c>
      <c r="CT152">
        <v>60.770375999999999</v>
      </c>
      <c r="CU152">
        <f t="shared" si="159"/>
        <v>-1.3095795593576209E-3</v>
      </c>
      <c r="CV152">
        <f t="shared" si="160"/>
        <v>0.99869042044064238</v>
      </c>
      <c r="CX152" s="15">
        <f t="shared" si="161"/>
        <v>-0.38016985610515974</v>
      </c>
      <c r="CZ152" s="10">
        <v>42416</v>
      </c>
      <c r="DA152">
        <v>127200</v>
      </c>
      <c r="DB152">
        <v>47.532487000000003</v>
      </c>
      <c r="DC152">
        <f t="shared" si="162"/>
        <v>2.4359295492324406E-2</v>
      </c>
      <c r="DD152">
        <f t="shared" si="163"/>
        <v>1.0243592954923244</v>
      </c>
      <c r="DF152" s="15">
        <f t="shared" si="164"/>
        <v>6531.7217763502667</v>
      </c>
      <c r="DH152" s="10">
        <v>42416</v>
      </c>
      <c r="DI152">
        <v>307100</v>
      </c>
      <c r="DJ152">
        <v>35.801400000000001</v>
      </c>
      <c r="DK152">
        <f t="shared" si="165"/>
        <v>1.7440204066651699E-2</v>
      </c>
      <c r="DL152">
        <f t="shared" si="166"/>
        <v>1.0174402040666517</v>
      </c>
      <c r="DN152">
        <f t="shared" si="128"/>
        <v>1.4573245910305945</v>
      </c>
      <c r="DP152" s="10">
        <v>42416</v>
      </c>
      <c r="DQ152">
        <v>146000</v>
      </c>
      <c r="DR152">
        <v>15.531717</v>
      </c>
      <c r="DS152">
        <f t="shared" si="167"/>
        <v>1.0841886791715938E-2</v>
      </c>
      <c r="DT152">
        <f t="shared" si="168"/>
        <v>1.0108418867917159</v>
      </c>
      <c r="DX152" s="10">
        <v>42416</v>
      </c>
      <c r="DY152">
        <v>5750400</v>
      </c>
      <c r="DZ152">
        <v>11.57</v>
      </c>
      <c r="EA152">
        <f t="shared" si="169"/>
        <v>-3.0988274706867602E-2</v>
      </c>
      <c r="EB152">
        <f t="shared" si="170"/>
        <v>0.9690117252931324</v>
      </c>
      <c r="EF152" s="10">
        <v>42412</v>
      </c>
      <c r="EG152">
        <v>726500</v>
      </c>
      <c r="EH152">
        <v>99.817127999999997</v>
      </c>
      <c r="EI152">
        <f t="shared" si="171"/>
        <v>-2.9819653292806336E-4</v>
      </c>
      <c r="EJ152">
        <f t="shared" si="172"/>
        <v>0.99970180346707194</v>
      </c>
    </row>
    <row r="153" spans="1:140">
      <c r="A153" s="10">
        <v>42412</v>
      </c>
      <c r="B153" s="11">
        <v>0.05</v>
      </c>
      <c r="C153">
        <f t="shared" si="122"/>
        <v>5.0000000000000001E-4</v>
      </c>
      <c r="D153" s="12">
        <f t="shared" si="123"/>
        <v>1.0417372023008298E-5</v>
      </c>
      <c r="E153" s="13">
        <f t="shared" si="124"/>
        <v>1.000010417372023</v>
      </c>
      <c r="H153" s="10">
        <v>42412</v>
      </c>
      <c r="I153">
        <v>216700</v>
      </c>
      <c r="J153">
        <v>79.909961999999993</v>
      </c>
      <c r="K153" s="15">
        <f t="shared" si="125"/>
        <v>-1.5549059509502583E-2</v>
      </c>
      <c r="L153">
        <f t="shared" si="129"/>
        <v>0.98445094049049742</v>
      </c>
      <c r="N153" s="15">
        <f t="shared" si="130"/>
        <v>-0.99672026655857626</v>
      </c>
      <c r="P153" s="10">
        <v>42412</v>
      </c>
      <c r="Q153">
        <v>859600</v>
      </c>
      <c r="R153">
        <v>43.944474999999997</v>
      </c>
      <c r="S153">
        <f t="shared" si="131"/>
        <v>2.0096998234998553E-2</v>
      </c>
      <c r="T153">
        <f t="shared" si="132"/>
        <v>1.0200969982349986</v>
      </c>
      <c r="V153" s="15">
        <f t="shared" si="133"/>
        <v>1425.0554219286169</v>
      </c>
      <c r="X153" s="10">
        <v>42412</v>
      </c>
      <c r="Y153">
        <v>212900</v>
      </c>
      <c r="Z153">
        <v>35.277448</v>
      </c>
      <c r="AA153">
        <f t="shared" si="134"/>
        <v>1.9219660990760667E-2</v>
      </c>
      <c r="AB153">
        <f t="shared" si="126"/>
        <v>1.0192196609907607</v>
      </c>
      <c r="AC153" s="18"/>
      <c r="AD153" s="15">
        <f t="shared" si="135"/>
        <v>1040.7040232362813</v>
      </c>
      <c r="AF153" s="10">
        <v>42412</v>
      </c>
      <c r="AG153">
        <v>351400</v>
      </c>
      <c r="AH153">
        <v>44.988810000000001</v>
      </c>
      <c r="AI153">
        <f t="shared" si="136"/>
        <v>1.9665444788517394E-2</v>
      </c>
      <c r="AJ153">
        <f t="shared" si="137"/>
        <v>1.0196654447885174</v>
      </c>
      <c r="AK153" s="18"/>
      <c r="AL153" s="15">
        <f t="shared" si="138"/>
        <v>1220.9717710262585</v>
      </c>
      <c r="AN153" s="10">
        <v>42412</v>
      </c>
      <c r="AO153">
        <v>11300000</v>
      </c>
      <c r="AP153">
        <v>32.004441</v>
      </c>
      <c r="AQ153">
        <f t="shared" si="139"/>
        <v>1.5823831329100146E-2</v>
      </c>
      <c r="AR153">
        <f t="shared" si="127"/>
        <v>1.0158238313291001</v>
      </c>
      <c r="AS153" s="18"/>
      <c r="AT153" s="15">
        <f t="shared" si="140"/>
        <v>307.11651676760738</v>
      </c>
      <c r="AV153" s="10">
        <v>42412</v>
      </c>
      <c r="AW153">
        <v>14751400</v>
      </c>
      <c r="AX153">
        <v>29.033583</v>
      </c>
      <c r="AY153">
        <f t="shared" si="141"/>
        <v>1.6466546430561335E-2</v>
      </c>
      <c r="AZ153">
        <f t="shared" si="142"/>
        <v>1.0164665464305613</v>
      </c>
      <c r="BB153" s="15">
        <f t="shared" si="143"/>
        <v>387.13052773219061</v>
      </c>
      <c r="BD153" s="10">
        <v>42412</v>
      </c>
      <c r="BE153">
        <v>2053300</v>
      </c>
      <c r="BF153">
        <v>62.185232999999997</v>
      </c>
      <c r="BG153">
        <f t="shared" si="144"/>
        <v>1.9733662340580604E-2</v>
      </c>
      <c r="BH153">
        <f t="shared" si="145"/>
        <v>1.0197336623405806</v>
      </c>
      <c r="BJ153" s="15">
        <f t="shared" si="146"/>
        <v>1251.177624560728</v>
      </c>
      <c r="BL153" s="10">
        <v>42412</v>
      </c>
      <c r="BM153">
        <v>458600</v>
      </c>
      <c r="BN153">
        <v>110.68044999999999</v>
      </c>
      <c r="BO153">
        <f t="shared" si="147"/>
        <v>-2.4966412581628461E-3</v>
      </c>
      <c r="BP153">
        <f t="shared" si="148"/>
        <v>0.99750335874183715</v>
      </c>
      <c r="BR153" s="15">
        <f t="shared" si="149"/>
        <v>-0.59844610415541377</v>
      </c>
      <c r="BT153" s="10">
        <v>42412</v>
      </c>
      <c r="BU153">
        <v>284000</v>
      </c>
      <c r="BV153">
        <v>48.34</v>
      </c>
      <c r="BW153">
        <f t="shared" si="150"/>
        <v>-2.0678387618544569E-4</v>
      </c>
      <c r="BX153">
        <f t="shared" si="151"/>
        <v>0.99979321612381455</v>
      </c>
      <c r="BZ153" s="15">
        <f t="shared" si="152"/>
        <v>-7.2705358229429029E-2</v>
      </c>
      <c r="CB153" s="10">
        <v>42412</v>
      </c>
      <c r="CC153">
        <v>991600</v>
      </c>
      <c r="CD153">
        <v>101.735623</v>
      </c>
      <c r="CE153">
        <f t="shared" si="153"/>
        <v>3.9309326983765214E-3</v>
      </c>
      <c r="CF153">
        <f t="shared" si="154"/>
        <v>1.0039309326983765</v>
      </c>
      <c r="CH153" s="15">
        <f t="shared" si="155"/>
        <v>3.1869718804998257</v>
      </c>
      <c r="CJ153" s="10">
        <v>42412</v>
      </c>
      <c r="CK153">
        <v>675600</v>
      </c>
      <c r="CL153">
        <v>82.586613</v>
      </c>
      <c r="CM153">
        <f t="shared" si="156"/>
        <v>-3.4344007412173694E-3</v>
      </c>
      <c r="CN153">
        <f t="shared" si="157"/>
        <v>0.99656559925878263</v>
      </c>
      <c r="CP153" s="15">
        <f t="shared" si="158"/>
        <v>-0.71512757177186992</v>
      </c>
      <c r="CR153" s="10">
        <v>42412</v>
      </c>
      <c r="CS153">
        <v>430700</v>
      </c>
      <c r="CT153">
        <v>60.850064000000003</v>
      </c>
      <c r="CU153">
        <f t="shared" si="159"/>
        <v>-2.9378156482952056E-3</v>
      </c>
      <c r="CV153">
        <f t="shared" si="160"/>
        <v>0.99706218435170479</v>
      </c>
      <c r="CX153" s="15">
        <f t="shared" si="161"/>
        <v>-0.65832009046469353</v>
      </c>
      <c r="CZ153" s="10">
        <v>42412</v>
      </c>
      <c r="DA153">
        <v>241600</v>
      </c>
      <c r="DB153">
        <v>46.402163000000002</v>
      </c>
      <c r="DC153">
        <f t="shared" si="162"/>
        <v>1.2438293780623999E-2</v>
      </c>
      <c r="DD153">
        <f t="shared" si="163"/>
        <v>1.012438293780624</v>
      </c>
      <c r="DF153" s="15">
        <f t="shared" si="164"/>
        <v>90.101512833008442</v>
      </c>
      <c r="DH153" s="10">
        <v>42412</v>
      </c>
      <c r="DI153">
        <v>315900</v>
      </c>
      <c r="DJ153">
        <v>35.187719000000001</v>
      </c>
      <c r="DK153">
        <f t="shared" si="165"/>
        <v>1.1379722312713003E-2</v>
      </c>
      <c r="DL153">
        <f t="shared" si="166"/>
        <v>1.011379722312713</v>
      </c>
      <c r="DN153">
        <f t="shared" si="128"/>
        <v>0.80111143357453374</v>
      </c>
      <c r="DP153" s="10">
        <v>42412</v>
      </c>
      <c r="DQ153">
        <v>187600</v>
      </c>
      <c r="DR153">
        <v>15.365130000000001</v>
      </c>
      <c r="DS153">
        <f t="shared" si="167"/>
        <v>2.4836586136469441E-2</v>
      </c>
      <c r="DT153">
        <f t="shared" si="168"/>
        <v>1.0248365861364694</v>
      </c>
      <c r="DX153" s="10">
        <v>42412</v>
      </c>
      <c r="DY153">
        <v>10798500</v>
      </c>
      <c r="DZ153">
        <v>11.94</v>
      </c>
      <c r="EA153">
        <f t="shared" si="169"/>
        <v>-7.4812967581047163E-3</v>
      </c>
      <c r="EB153">
        <f t="shared" si="170"/>
        <v>0.99251870324189528</v>
      </c>
      <c r="EF153" s="10">
        <v>42411</v>
      </c>
      <c r="EG153">
        <v>265200</v>
      </c>
      <c r="EH153">
        <v>99.846902</v>
      </c>
      <c r="EI153">
        <f t="shared" si="171"/>
        <v>1.9881383859310375E-4</v>
      </c>
      <c r="EJ153">
        <f t="shared" si="172"/>
        <v>1.0001988138385931</v>
      </c>
    </row>
    <row r="154" spans="1:140">
      <c r="A154" s="10">
        <v>42411</v>
      </c>
      <c r="B154" s="11">
        <v>0.04</v>
      </c>
      <c r="C154">
        <f t="shared" si="122"/>
        <v>4.0000000000000002E-4</v>
      </c>
      <c r="D154" s="12">
        <f t="shared" si="123"/>
        <v>8.333784753622453E-6</v>
      </c>
      <c r="E154" s="13">
        <f t="shared" si="124"/>
        <v>1.0000083337847536</v>
      </c>
      <c r="H154" s="10">
        <v>42411</v>
      </c>
      <c r="I154">
        <v>176100</v>
      </c>
      <c r="J154">
        <v>81.172111999999998</v>
      </c>
      <c r="K154" s="15">
        <f t="shared" si="125"/>
        <v>7.8354466680135015E-3</v>
      </c>
      <c r="L154">
        <f t="shared" si="129"/>
        <v>1.0078354466680135</v>
      </c>
      <c r="N154" s="15">
        <f t="shared" si="130"/>
        <v>16.266906905498757</v>
      </c>
      <c r="P154" s="10">
        <v>42411</v>
      </c>
      <c r="Q154">
        <v>1394800</v>
      </c>
      <c r="R154">
        <v>43.078721999999999</v>
      </c>
      <c r="S154">
        <f t="shared" si="131"/>
        <v>-1.2545604360075124E-2</v>
      </c>
      <c r="T154">
        <f t="shared" si="132"/>
        <v>0.98745439563992488</v>
      </c>
      <c r="V154" s="15">
        <f t="shared" si="133"/>
        <v>-0.99002937680417324</v>
      </c>
      <c r="X154" s="10">
        <v>42411</v>
      </c>
      <c r="Y154">
        <v>222300</v>
      </c>
      <c r="Z154">
        <v>34.612212999999997</v>
      </c>
      <c r="AA154">
        <f t="shared" si="134"/>
        <v>-1.414024426681304E-2</v>
      </c>
      <c r="AB154">
        <f t="shared" si="126"/>
        <v>0.98585975573318696</v>
      </c>
      <c r="AC154" s="18"/>
      <c r="AD154" s="15">
        <f t="shared" si="135"/>
        <v>-0.99447254105207872</v>
      </c>
      <c r="AF154" s="10">
        <v>42411</v>
      </c>
      <c r="AG154">
        <v>444500</v>
      </c>
      <c r="AH154">
        <v>44.121147999999998</v>
      </c>
      <c r="AI154">
        <f t="shared" si="136"/>
        <v>-1.2720382007301634E-2</v>
      </c>
      <c r="AJ154">
        <f t="shared" si="137"/>
        <v>0.98727961799269837</v>
      </c>
      <c r="AK154" s="18"/>
      <c r="AL154" s="15">
        <f t="shared" si="138"/>
        <v>-0.99065320943519219</v>
      </c>
      <c r="AN154" s="10">
        <v>42411</v>
      </c>
      <c r="AO154">
        <v>27173800</v>
      </c>
      <c r="AP154">
        <v>31.505897000000001</v>
      </c>
      <c r="AQ154">
        <f t="shared" si="139"/>
        <v>-1.3165973803928033E-2</v>
      </c>
      <c r="AR154">
        <f t="shared" si="127"/>
        <v>0.98683402619607197</v>
      </c>
      <c r="AS154" s="18"/>
      <c r="AT154" s="15">
        <f t="shared" si="140"/>
        <v>-0.99207312150789095</v>
      </c>
      <c r="AV154" s="10">
        <v>42411</v>
      </c>
      <c r="AW154">
        <v>33509500</v>
      </c>
      <c r="AX154">
        <v>28.563244999999998</v>
      </c>
      <c r="AY154">
        <f t="shared" si="141"/>
        <v>-1.4536862519014537E-2</v>
      </c>
      <c r="AZ154">
        <f t="shared" si="142"/>
        <v>0.98546313748098546</v>
      </c>
      <c r="BB154" s="15">
        <f t="shared" si="143"/>
        <v>-0.99522756519152222</v>
      </c>
      <c r="BD154" s="10">
        <v>42411</v>
      </c>
      <c r="BE154">
        <v>2332600</v>
      </c>
      <c r="BF154">
        <v>60.981838000000003</v>
      </c>
      <c r="BG154">
        <f t="shared" si="144"/>
        <v>-1.2359355740838796E-2</v>
      </c>
      <c r="BH154">
        <f t="shared" si="145"/>
        <v>0.9876406442591612</v>
      </c>
      <c r="BJ154" s="15">
        <f t="shared" si="146"/>
        <v>-0.9893188443080031</v>
      </c>
      <c r="BL154" s="10">
        <v>42411</v>
      </c>
      <c r="BM154">
        <v>408000</v>
      </c>
      <c r="BN154">
        <v>110.957471</v>
      </c>
      <c r="BO154">
        <f t="shared" si="147"/>
        <v>1.51810715334455E-3</v>
      </c>
      <c r="BP154">
        <f t="shared" si="148"/>
        <v>1.0015181071533446</v>
      </c>
      <c r="BR154" s="15">
        <f t="shared" si="149"/>
        <v>0.73965868799377077</v>
      </c>
      <c r="BT154" s="10">
        <v>42411</v>
      </c>
      <c r="BU154">
        <v>224000</v>
      </c>
      <c r="BV154">
        <v>48.349997999999999</v>
      </c>
      <c r="BW154">
        <f t="shared" si="150"/>
        <v>1.4498550424577594E-3</v>
      </c>
      <c r="BX154">
        <f t="shared" si="151"/>
        <v>1.0014498550424578</v>
      </c>
      <c r="BZ154" s="15">
        <f t="shared" si="152"/>
        <v>0.69691828312262438</v>
      </c>
      <c r="CB154" s="10">
        <v>42411</v>
      </c>
      <c r="CC154">
        <v>882000</v>
      </c>
      <c r="CD154">
        <v>101.337273</v>
      </c>
      <c r="CE154">
        <f t="shared" si="153"/>
        <v>-1.1491627819780748E-3</v>
      </c>
      <c r="CF154">
        <f t="shared" si="154"/>
        <v>0.99885083721802193</v>
      </c>
      <c r="CH154" s="15">
        <f t="shared" si="155"/>
        <v>-0.34274657558761223</v>
      </c>
      <c r="CJ154" s="10">
        <v>42411</v>
      </c>
      <c r="CK154">
        <v>458000</v>
      </c>
      <c r="CL154">
        <v>82.871225999999993</v>
      </c>
      <c r="CM154">
        <f t="shared" si="156"/>
        <v>-2.3675713016879651E-4</v>
      </c>
      <c r="CN154">
        <f t="shared" si="157"/>
        <v>0.9997632428698312</v>
      </c>
      <c r="CP154" s="15">
        <f t="shared" si="158"/>
        <v>-8.2797116292962603E-2</v>
      </c>
      <c r="CR154" s="10">
        <v>42411</v>
      </c>
      <c r="CS154">
        <v>414100</v>
      </c>
      <c r="CT154">
        <v>61.029356999999997</v>
      </c>
      <c r="CU154">
        <f t="shared" si="159"/>
        <v>9.802591590288845E-4</v>
      </c>
      <c r="CV154">
        <f t="shared" si="160"/>
        <v>1.0009802591590289</v>
      </c>
      <c r="CX154" s="15">
        <f t="shared" si="161"/>
        <v>0.42992120570841297</v>
      </c>
      <c r="CZ154" s="10">
        <v>42411</v>
      </c>
      <c r="DA154">
        <v>188600</v>
      </c>
      <c r="DB154">
        <v>45.832090000000001</v>
      </c>
      <c r="DC154">
        <f t="shared" si="162"/>
        <v>-8.9266273918501282E-3</v>
      </c>
      <c r="DD154">
        <f t="shared" si="163"/>
        <v>0.99107337260814987</v>
      </c>
      <c r="DF154" s="15">
        <f t="shared" si="164"/>
        <v>-0.96210168316073008</v>
      </c>
      <c r="DH154" s="10">
        <v>42411</v>
      </c>
      <c r="DI154">
        <v>447200</v>
      </c>
      <c r="DJ154">
        <v>34.791798</v>
      </c>
      <c r="DK154">
        <f t="shared" si="165"/>
        <v>-1.6508100102937684E-2</v>
      </c>
      <c r="DL154">
        <f t="shared" si="166"/>
        <v>0.98349189989706232</v>
      </c>
      <c r="DN154">
        <f t="shared" si="128"/>
        <v>-0.57919494868660637</v>
      </c>
      <c r="DP154" s="10">
        <v>42411</v>
      </c>
      <c r="DQ154">
        <v>210500</v>
      </c>
      <c r="DR154">
        <v>14.992761</v>
      </c>
      <c r="DS154">
        <f t="shared" si="167"/>
        <v>-4.5543047089721123E-3</v>
      </c>
      <c r="DT154">
        <f t="shared" si="168"/>
        <v>0.99544569529102789</v>
      </c>
      <c r="DX154" s="10">
        <v>42411</v>
      </c>
      <c r="DY154">
        <v>31462000</v>
      </c>
      <c r="DZ154">
        <v>12.03</v>
      </c>
      <c r="EA154">
        <f t="shared" si="169"/>
        <v>4.2461005199306845E-2</v>
      </c>
      <c r="EB154">
        <f t="shared" si="170"/>
        <v>1.0424610051993068</v>
      </c>
      <c r="EF154" s="10">
        <v>42410</v>
      </c>
      <c r="EG154">
        <v>199900</v>
      </c>
      <c r="EH154">
        <v>99.827055000000001</v>
      </c>
      <c r="EI154">
        <f t="shared" si="171"/>
        <v>-2.9817689986755269E-4</v>
      </c>
      <c r="EJ154">
        <f t="shared" si="172"/>
        <v>0.99970182310013245</v>
      </c>
    </row>
    <row r="155" spans="1:140">
      <c r="A155" s="10">
        <v>42410</v>
      </c>
      <c r="B155" s="11">
        <v>0.03</v>
      </c>
      <c r="C155">
        <f t="shared" si="122"/>
        <v>2.9999999999999997E-4</v>
      </c>
      <c r="D155" s="12">
        <f t="shared" si="123"/>
        <v>6.2502539195374851E-6</v>
      </c>
      <c r="E155" s="13">
        <f t="shared" si="124"/>
        <v>1.0000062502539195</v>
      </c>
      <c r="H155" s="10">
        <v>42410</v>
      </c>
      <c r="I155">
        <v>189600</v>
      </c>
      <c r="J155">
        <v>80.541037000000003</v>
      </c>
      <c r="K155" s="15">
        <f t="shared" si="125"/>
        <v>7.2759051637558692E-3</v>
      </c>
      <c r="L155">
        <f t="shared" si="129"/>
        <v>1.0072759051637559</v>
      </c>
      <c r="N155" s="15">
        <f t="shared" si="130"/>
        <v>13.098813762720626</v>
      </c>
      <c r="P155" s="10">
        <v>42410</v>
      </c>
      <c r="Q155">
        <v>2654000</v>
      </c>
      <c r="R155">
        <v>43.626036999999997</v>
      </c>
      <c r="S155">
        <f t="shared" si="131"/>
        <v>-2.2799988981581087E-4</v>
      </c>
      <c r="T155">
        <f t="shared" si="132"/>
        <v>0.99977200011018419</v>
      </c>
      <c r="V155" s="15">
        <f t="shared" si="133"/>
        <v>-7.9860001557422455E-2</v>
      </c>
      <c r="X155" s="10">
        <v>42410</v>
      </c>
      <c r="Y155">
        <v>150400</v>
      </c>
      <c r="Z155">
        <v>35.108657999999998</v>
      </c>
      <c r="AA155">
        <f t="shared" si="134"/>
        <v>3.9749892864253678E-3</v>
      </c>
      <c r="AB155">
        <f t="shared" si="126"/>
        <v>1.0039749892864254</v>
      </c>
      <c r="AC155" s="18"/>
      <c r="AD155" s="15">
        <f t="shared" si="135"/>
        <v>3.2545760010493341</v>
      </c>
      <c r="AF155" s="10">
        <v>42410</v>
      </c>
      <c r="AG155">
        <v>227900</v>
      </c>
      <c r="AH155">
        <v>44.689616999999998</v>
      </c>
      <c r="AI155">
        <f t="shared" si="136"/>
        <v>1.1171434032288818E-3</v>
      </c>
      <c r="AJ155">
        <f t="shared" si="137"/>
        <v>1.0011171434032289</v>
      </c>
      <c r="AK155" s="18"/>
      <c r="AL155" s="15">
        <f t="shared" si="138"/>
        <v>0.50310016202723373</v>
      </c>
      <c r="AN155" s="10">
        <v>42410</v>
      </c>
      <c r="AO155">
        <v>12716300</v>
      </c>
      <c r="AP155">
        <v>31.926237</v>
      </c>
      <c r="AQ155">
        <f t="shared" si="139"/>
        <v>-2.1387003782881164E-3</v>
      </c>
      <c r="AR155">
        <f t="shared" si="127"/>
        <v>0.99786129962171188</v>
      </c>
      <c r="AS155" s="18"/>
      <c r="AT155" s="15">
        <f t="shared" si="140"/>
        <v>-0.54226350202417772</v>
      </c>
      <c r="AV155" s="10">
        <v>42410</v>
      </c>
      <c r="AW155">
        <v>24953100</v>
      </c>
      <c r="AX155">
        <v>28.984590000000001</v>
      </c>
      <c r="AY155">
        <f t="shared" si="141"/>
        <v>3.0518678415396572E-3</v>
      </c>
      <c r="AZ155">
        <f t="shared" si="142"/>
        <v>1.0030518678415397</v>
      </c>
      <c r="BB155" s="15">
        <f t="shared" si="143"/>
        <v>2.0411490663501817</v>
      </c>
      <c r="BD155" s="10">
        <v>42410</v>
      </c>
      <c r="BE155">
        <v>2287900</v>
      </c>
      <c r="BF155">
        <v>61.744965999999998</v>
      </c>
      <c r="BG155">
        <f t="shared" si="144"/>
        <v>-4.2600181141079219E-3</v>
      </c>
      <c r="BH155">
        <f t="shared" si="145"/>
        <v>0.99573998188589208</v>
      </c>
      <c r="BJ155" s="15">
        <f t="shared" si="146"/>
        <v>-0.78949124030894469</v>
      </c>
      <c r="BL155" s="10">
        <v>42410</v>
      </c>
      <c r="BM155">
        <v>365400</v>
      </c>
      <c r="BN155">
        <v>110.789281</v>
      </c>
      <c r="BO155">
        <f t="shared" si="147"/>
        <v>2.680309572098416E-4</v>
      </c>
      <c r="BP155">
        <f t="shared" si="148"/>
        <v>1.0002680309572098</v>
      </c>
      <c r="BR155" s="15">
        <f t="shared" si="149"/>
        <v>0.10276227457182263</v>
      </c>
      <c r="BT155" s="10">
        <v>42410</v>
      </c>
      <c r="BU155">
        <v>730500</v>
      </c>
      <c r="BV155">
        <v>48.279998999999997</v>
      </c>
      <c r="BW155">
        <f t="shared" si="150"/>
        <v>6.2174093264233399E-4</v>
      </c>
      <c r="BX155">
        <f t="shared" si="151"/>
        <v>1.0006217409326423</v>
      </c>
      <c r="BZ155" s="15">
        <f t="shared" si="152"/>
        <v>0.25466037962444754</v>
      </c>
      <c r="CB155" s="10">
        <v>42410</v>
      </c>
      <c r="CC155">
        <v>745000</v>
      </c>
      <c r="CD155">
        <v>101.45386000000001</v>
      </c>
      <c r="CE155">
        <f t="shared" si="153"/>
        <v>9.5857499388651846E-4</v>
      </c>
      <c r="CF155">
        <f t="shared" si="154"/>
        <v>1.0009585749938865</v>
      </c>
      <c r="CH155" s="15">
        <f t="shared" si="155"/>
        <v>0.4186593228670803</v>
      </c>
      <c r="CJ155" s="10">
        <v>42410</v>
      </c>
      <c r="CK155">
        <v>635900</v>
      </c>
      <c r="CL155">
        <v>82.890850999999998</v>
      </c>
      <c r="CM155">
        <f t="shared" si="156"/>
        <v>1.1843481443007953E-4</v>
      </c>
      <c r="CN155">
        <f t="shared" si="157"/>
        <v>1.0001184348144301</v>
      </c>
      <c r="CP155" s="15">
        <f t="shared" si="158"/>
        <v>4.4174005573117681E-2</v>
      </c>
      <c r="CR155" s="10">
        <v>42410</v>
      </c>
      <c r="CS155">
        <v>340500</v>
      </c>
      <c r="CT155">
        <v>60.969591000000001</v>
      </c>
      <c r="CU155">
        <f t="shared" si="159"/>
        <v>1.1448957679989213E-3</v>
      </c>
      <c r="CV155">
        <f t="shared" si="160"/>
        <v>1.0011448957679989</v>
      </c>
      <c r="CX155" s="15">
        <f t="shared" si="161"/>
        <v>0.51838598579892192</v>
      </c>
      <c r="CZ155" s="10">
        <v>42410</v>
      </c>
      <c r="DA155">
        <v>276700</v>
      </c>
      <c r="DB155">
        <v>46.244900999999999</v>
      </c>
      <c r="DC155">
        <f t="shared" si="162"/>
        <v>1.4899916079960107E-3</v>
      </c>
      <c r="DD155">
        <f t="shared" si="163"/>
        <v>1.001489991607996</v>
      </c>
      <c r="DF155" s="15">
        <f t="shared" si="164"/>
        <v>0.72192383631240187</v>
      </c>
      <c r="DH155" s="10">
        <v>42410</v>
      </c>
      <c r="DI155">
        <v>577300</v>
      </c>
      <c r="DJ155">
        <v>35.375785</v>
      </c>
      <c r="DK155">
        <f t="shared" si="165"/>
        <v>6.4771305303732429E-3</v>
      </c>
      <c r="DL155">
        <f t="shared" si="166"/>
        <v>1.0064771305303732</v>
      </c>
      <c r="DN155">
        <f t="shared" si="128"/>
        <v>0.39895382748668662</v>
      </c>
      <c r="DP155" s="10">
        <v>42410</v>
      </c>
      <c r="DQ155">
        <v>123600</v>
      </c>
      <c r="DR155">
        <v>15.061355000000001</v>
      </c>
      <c r="DS155">
        <f t="shared" si="167"/>
        <v>-3.8885855042055661E-3</v>
      </c>
      <c r="DT155">
        <f t="shared" si="168"/>
        <v>0.99611141449579443</v>
      </c>
      <c r="DX155" s="10">
        <v>42410</v>
      </c>
      <c r="DY155">
        <v>5692600</v>
      </c>
      <c r="DZ155">
        <v>11.54</v>
      </c>
      <c r="EA155">
        <f t="shared" si="169"/>
        <v>6.9808027923210503E-3</v>
      </c>
      <c r="EB155">
        <f t="shared" si="170"/>
        <v>1.0069808027923211</v>
      </c>
      <c r="EF155" s="10">
        <v>42409</v>
      </c>
      <c r="EG155">
        <v>1283100</v>
      </c>
      <c r="EH155">
        <v>99.856830000000002</v>
      </c>
      <c r="EI155">
        <f t="shared" si="171"/>
        <v>0</v>
      </c>
      <c r="EJ155">
        <f t="shared" si="172"/>
        <v>1</v>
      </c>
    </row>
    <row r="156" spans="1:140">
      <c r="A156" s="10">
        <v>42409</v>
      </c>
      <c r="B156" s="11">
        <v>0.03</v>
      </c>
      <c r="C156">
        <f t="shared" si="122"/>
        <v>2.9999999999999997E-4</v>
      </c>
      <c r="D156" s="12">
        <f t="shared" si="123"/>
        <v>6.2502539195374851E-6</v>
      </c>
      <c r="E156" s="13">
        <f t="shared" si="124"/>
        <v>1.0000062502539195</v>
      </c>
      <c r="H156" s="10">
        <v>42409</v>
      </c>
      <c r="I156">
        <v>125700</v>
      </c>
      <c r="J156">
        <v>79.959260999999998</v>
      </c>
      <c r="K156" s="15">
        <f t="shared" si="125"/>
        <v>1.2347131233181319E-3</v>
      </c>
      <c r="L156">
        <f t="shared" si="129"/>
        <v>1.0012347131233181</v>
      </c>
      <c r="N156" s="15">
        <f t="shared" si="130"/>
        <v>0.56892754651717659</v>
      </c>
      <c r="P156" s="10">
        <v>42409</v>
      </c>
      <c r="Q156">
        <v>928900</v>
      </c>
      <c r="R156">
        <v>43.635986000000003</v>
      </c>
      <c r="S156">
        <f t="shared" si="131"/>
        <v>-2.2806244979489687E-4</v>
      </c>
      <c r="T156">
        <f t="shared" si="132"/>
        <v>0.9997719375502051</v>
      </c>
      <c r="V156" s="15">
        <f t="shared" si="133"/>
        <v>-7.9881016947411676E-2</v>
      </c>
      <c r="X156" s="10">
        <v>42409</v>
      </c>
      <c r="Y156">
        <v>259000</v>
      </c>
      <c r="Z156">
        <v>34.969653999999998</v>
      </c>
      <c r="AA156">
        <f t="shared" si="134"/>
        <v>-4.2408313364326045E-3</v>
      </c>
      <c r="AB156">
        <f t="shared" si="126"/>
        <v>0.9957591686635674</v>
      </c>
      <c r="AC156" s="18"/>
      <c r="AD156" s="15">
        <f t="shared" si="135"/>
        <v>-0.78800549948554011</v>
      </c>
      <c r="AF156" s="10">
        <v>42409</v>
      </c>
      <c r="AG156">
        <v>215200</v>
      </c>
      <c r="AH156">
        <v>44.639747999999997</v>
      </c>
      <c r="AI156">
        <f t="shared" si="136"/>
        <v>-7.9787272459670433E-3</v>
      </c>
      <c r="AJ156">
        <f t="shared" si="137"/>
        <v>0.99202127275403296</v>
      </c>
      <c r="AK156" s="18"/>
      <c r="AL156" s="15">
        <f t="shared" si="138"/>
        <v>-0.946277081500846</v>
      </c>
      <c r="AN156" s="10">
        <v>42409</v>
      </c>
      <c r="AO156">
        <v>14142400</v>
      </c>
      <c r="AP156">
        <v>31.994664</v>
      </c>
      <c r="AQ156">
        <f t="shared" si="139"/>
        <v>-1.0879420436957443E-2</v>
      </c>
      <c r="AR156">
        <f t="shared" si="127"/>
        <v>0.98912057956304256</v>
      </c>
      <c r="AS156" s="18"/>
      <c r="AT156" s="15">
        <f t="shared" si="140"/>
        <v>-0.98155104310011898</v>
      </c>
      <c r="AV156" s="10">
        <v>42409</v>
      </c>
      <c r="AW156">
        <v>24152800</v>
      </c>
      <c r="AX156">
        <v>28.896401999999998</v>
      </c>
      <c r="AY156">
        <f t="shared" si="141"/>
        <v>-1.2721826149483584E-2</v>
      </c>
      <c r="AZ156">
        <f t="shared" si="142"/>
        <v>0.98727817385051642</v>
      </c>
      <c r="BB156" s="15">
        <f t="shared" si="143"/>
        <v>-0.99065819838971636</v>
      </c>
      <c r="BD156" s="10">
        <v>42409</v>
      </c>
      <c r="BE156">
        <v>1722500</v>
      </c>
      <c r="BF156">
        <v>62.009126000000002</v>
      </c>
      <c r="BG156">
        <f t="shared" si="144"/>
        <v>-1.1032318704528032E-3</v>
      </c>
      <c r="BH156">
        <f t="shared" si="145"/>
        <v>0.9988967681295472</v>
      </c>
      <c r="BJ156" s="15">
        <f t="shared" si="146"/>
        <v>-0.33162234989415862</v>
      </c>
      <c r="BL156" s="10">
        <v>42409</v>
      </c>
      <c r="BM156">
        <v>259100</v>
      </c>
      <c r="BN156">
        <v>110.75959400000001</v>
      </c>
      <c r="BO156">
        <f t="shared" si="147"/>
        <v>8.9291434230087674E-5</v>
      </c>
      <c r="BP156">
        <f t="shared" si="148"/>
        <v>1.0000892914342301</v>
      </c>
      <c r="BR156" s="15">
        <f t="shared" si="149"/>
        <v>3.3126786194306979E-2</v>
      </c>
      <c r="BT156" s="10">
        <v>42409</v>
      </c>
      <c r="BU156">
        <v>207700</v>
      </c>
      <c r="BV156">
        <v>48.25</v>
      </c>
      <c r="BW156">
        <f t="shared" si="150"/>
        <v>-1.4486754966887005E-3</v>
      </c>
      <c r="BX156">
        <f t="shared" si="151"/>
        <v>0.9985513245033113</v>
      </c>
      <c r="BZ156" s="15">
        <f t="shared" si="152"/>
        <v>-0.41089446344520986</v>
      </c>
      <c r="CB156" s="10">
        <v>42409</v>
      </c>
      <c r="CC156">
        <v>783800</v>
      </c>
      <c r="CD156">
        <v>101.356702</v>
      </c>
      <c r="CE156">
        <f t="shared" si="153"/>
        <v>-3.2486536535115684E-3</v>
      </c>
      <c r="CF156">
        <f t="shared" si="154"/>
        <v>0.99675134634648843</v>
      </c>
      <c r="CH156" s="15">
        <f t="shared" si="155"/>
        <v>-0.69507481410130101</v>
      </c>
      <c r="CJ156" s="10">
        <v>42409</v>
      </c>
      <c r="CK156">
        <v>770000</v>
      </c>
      <c r="CL156">
        <v>82.881034999999997</v>
      </c>
      <c r="CM156">
        <f t="shared" si="156"/>
        <v>-1.5370691900992162E-3</v>
      </c>
      <c r="CN156">
        <f t="shared" si="157"/>
        <v>0.99846293080990078</v>
      </c>
      <c r="CP156" s="15">
        <f t="shared" si="158"/>
        <v>-0.42962535827955672</v>
      </c>
      <c r="CR156" s="10">
        <v>42409</v>
      </c>
      <c r="CS156">
        <v>250600</v>
      </c>
      <c r="CT156">
        <v>60.899867</v>
      </c>
      <c r="CU156">
        <f t="shared" si="159"/>
        <v>1.6355748147955929E-4</v>
      </c>
      <c r="CV156">
        <f t="shared" si="160"/>
        <v>1.0001635574814796</v>
      </c>
      <c r="CX156" s="15">
        <f t="shared" si="161"/>
        <v>6.1511248822409215E-2</v>
      </c>
      <c r="CZ156" s="10">
        <v>42409</v>
      </c>
      <c r="DA156">
        <v>219900</v>
      </c>
      <c r="DB156">
        <v>46.176099000000001</v>
      </c>
      <c r="DC156">
        <f t="shared" si="162"/>
        <v>-1.032234411131483E-2</v>
      </c>
      <c r="DD156">
        <f t="shared" si="163"/>
        <v>0.98967765588868517</v>
      </c>
      <c r="DF156" s="15">
        <f t="shared" si="164"/>
        <v>-0.97734185705146992</v>
      </c>
      <c r="DH156" s="10">
        <v>42409</v>
      </c>
      <c r="DI156">
        <v>467000</v>
      </c>
      <c r="DJ156">
        <v>35.148125999999998</v>
      </c>
      <c r="DK156">
        <f t="shared" si="165"/>
        <v>-1.8789713218955728E-2</v>
      </c>
      <c r="DL156">
        <f t="shared" si="166"/>
        <v>0.98121028678104427</v>
      </c>
      <c r="DN156">
        <f t="shared" si="128"/>
        <v>-0.62706871703641442</v>
      </c>
      <c r="DP156" s="10">
        <v>42409</v>
      </c>
      <c r="DQ156">
        <v>182400</v>
      </c>
      <c r="DR156">
        <v>15.120151</v>
      </c>
      <c r="DS156">
        <f t="shared" si="167"/>
        <v>-2.4652311696075957E-2</v>
      </c>
      <c r="DT156">
        <f t="shared" si="168"/>
        <v>0.97534768830392404</v>
      </c>
      <c r="DX156" s="10">
        <v>42409</v>
      </c>
      <c r="DY156">
        <v>7434000</v>
      </c>
      <c r="DZ156">
        <v>11.46</v>
      </c>
      <c r="EA156">
        <f t="shared" si="169"/>
        <v>-3.4782608695651529E-3</v>
      </c>
      <c r="EB156">
        <f t="shared" si="170"/>
        <v>0.99652173913043485</v>
      </c>
      <c r="EF156" s="10">
        <v>42408</v>
      </c>
      <c r="EG156">
        <v>395300</v>
      </c>
      <c r="EH156">
        <v>99.856830000000002</v>
      </c>
      <c r="EI156">
        <f t="shared" si="171"/>
        <v>-9.9402446802288047E-5</v>
      </c>
      <c r="EJ156">
        <f t="shared" si="172"/>
        <v>0.99990059755319771</v>
      </c>
    </row>
    <row r="157" spans="1:140">
      <c r="A157" s="10">
        <v>42408</v>
      </c>
      <c r="B157" s="11">
        <v>0.04</v>
      </c>
      <c r="C157">
        <f t="shared" si="122"/>
        <v>4.0000000000000002E-4</v>
      </c>
      <c r="D157" s="12">
        <f t="shared" si="123"/>
        <v>8.333784753622453E-6</v>
      </c>
      <c r="E157" s="13">
        <f t="shared" si="124"/>
        <v>1.0000083337847536</v>
      </c>
      <c r="H157" s="10">
        <v>42408</v>
      </c>
      <c r="I157">
        <v>124000</v>
      </c>
      <c r="J157">
        <v>79.860656000000006</v>
      </c>
      <c r="K157" s="15">
        <f t="shared" si="125"/>
        <v>1.9383261598835855E-2</v>
      </c>
      <c r="L157">
        <f t="shared" si="129"/>
        <v>1.0193832615988359</v>
      </c>
      <c r="N157" s="15">
        <f t="shared" si="130"/>
        <v>1103.5536664171432</v>
      </c>
      <c r="P157" s="10">
        <v>42408</v>
      </c>
      <c r="Q157">
        <v>1297300</v>
      </c>
      <c r="R157">
        <v>43.645940000000003</v>
      </c>
      <c r="S157">
        <f t="shared" si="131"/>
        <v>-1.4824778922141846E-2</v>
      </c>
      <c r="T157">
        <f t="shared" si="132"/>
        <v>0.98517522107785815</v>
      </c>
      <c r="V157" s="15">
        <f t="shared" si="133"/>
        <v>-0.99571036631218024</v>
      </c>
      <c r="X157" s="10">
        <v>42408</v>
      </c>
      <c r="Y157">
        <v>223500</v>
      </c>
      <c r="Z157">
        <v>35.118586000000001</v>
      </c>
      <c r="AA157">
        <f t="shared" si="134"/>
        <v>-2.50826735141636E-2</v>
      </c>
      <c r="AB157">
        <f t="shared" si="126"/>
        <v>0.9749173264858364</v>
      </c>
      <c r="AC157" s="18"/>
      <c r="AD157" s="15">
        <f t="shared" si="135"/>
        <v>-0.99990597508884038</v>
      </c>
      <c r="AF157" s="10">
        <v>42408</v>
      </c>
      <c r="AG157">
        <v>426800</v>
      </c>
      <c r="AH157">
        <v>44.998781000000001</v>
      </c>
      <c r="AI157">
        <f t="shared" si="136"/>
        <v>-2.040821435651119E-2</v>
      </c>
      <c r="AJ157">
        <f t="shared" si="137"/>
        <v>0.97959178564348881</v>
      </c>
      <c r="AK157" s="18"/>
      <c r="AL157" s="15">
        <f t="shared" si="138"/>
        <v>-0.99946114221187654</v>
      </c>
      <c r="AN157" s="10">
        <v>42408</v>
      </c>
      <c r="AO157">
        <v>13906800</v>
      </c>
      <c r="AP157">
        <v>32.346575999999999</v>
      </c>
      <c r="AQ157">
        <f t="shared" si="139"/>
        <v>-1.8100911177386214E-2</v>
      </c>
      <c r="AR157">
        <f t="shared" si="127"/>
        <v>0.98189908882261379</v>
      </c>
      <c r="AS157" s="18"/>
      <c r="AT157" s="15">
        <f t="shared" si="140"/>
        <v>-0.9987282468852462</v>
      </c>
      <c r="AV157" s="10">
        <v>42408</v>
      </c>
      <c r="AW157">
        <v>21019500</v>
      </c>
      <c r="AX157">
        <v>29.268754000000001</v>
      </c>
      <c r="AY157">
        <f t="shared" si="141"/>
        <v>-1.3865964966661259E-2</v>
      </c>
      <c r="AZ157">
        <f t="shared" si="142"/>
        <v>0.98613403503333874</v>
      </c>
      <c r="BB157" s="15">
        <f t="shared" si="143"/>
        <v>-0.99388183668518182</v>
      </c>
      <c r="BD157" s="10">
        <v>42408</v>
      </c>
      <c r="BE157">
        <v>1104400</v>
      </c>
      <c r="BF157">
        <v>62.077612000000002</v>
      </c>
      <c r="BG157">
        <f t="shared" si="144"/>
        <v>-4.7058637168655437E-3</v>
      </c>
      <c r="BH157">
        <f t="shared" si="145"/>
        <v>0.99529413628313446</v>
      </c>
      <c r="BJ157" s="15">
        <f t="shared" si="146"/>
        <v>-0.8212370175923891</v>
      </c>
      <c r="BL157" s="10">
        <v>42408</v>
      </c>
      <c r="BM157">
        <v>402800</v>
      </c>
      <c r="BN157">
        <v>110.74970500000001</v>
      </c>
      <c r="BO157">
        <f t="shared" si="147"/>
        <v>2.5974086404554342E-3</v>
      </c>
      <c r="BP157">
        <f t="shared" si="148"/>
        <v>1.0025974086404554</v>
      </c>
      <c r="BR157" s="15">
        <f t="shared" si="149"/>
        <v>1.5775131522764156</v>
      </c>
      <c r="BT157" s="10">
        <v>42408</v>
      </c>
      <c r="BU157">
        <v>162900</v>
      </c>
      <c r="BV157">
        <v>48.32</v>
      </c>
      <c r="BW157">
        <f t="shared" si="150"/>
        <v>-1.6529338159945173E-3</v>
      </c>
      <c r="BX157">
        <f t="shared" si="151"/>
        <v>0.99834706618400548</v>
      </c>
      <c r="BZ157" s="15">
        <f t="shared" si="152"/>
        <v>-0.45328083488391102</v>
      </c>
      <c r="CB157" s="10">
        <v>42408</v>
      </c>
      <c r="CC157">
        <v>1115800</v>
      </c>
      <c r="CD157">
        <v>101.687048</v>
      </c>
      <c r="CE157">
        <f t="shared" si="153"/>
        <v>-4.4705942729248438E-3</v>
      </c>
      <c r="CF157">
        <f t="shared" si="154"/>
        <v>0.99552940572707516</v>
      </c>
      <c r="CH157" s="15">
        <f t="shared" si="155"/>
        <v>-0.80513052451909317</v>
      </c>
      <c r="CJ157" s="10">
        <v>42408</v>
      </c>
      <c r="CK157">
        <v>855700</v>
      </c>
      <c r="CL157">
        <v>83.008624999999995</v>
      </c>
      <c r="CM157">
        <f t="shared" si="156"/>
        <v>2.9645518231040668E-3</v>
      </c>
      <c r="CN157">
        <f t="shared" si="157"/>
        <v>1.0029645518231041</v>
      </c>
      <c r="CP157" s="15">
        <f t="shared" si="158"/>
        <v>1.9460363736426411</v>
      </c>
      <c r="CR157" s="10">
        <v>42408</v>
      </c>
      <c r="CS157">
        <v>57300</v>
      </c>
      <c r="CT157">
        <v>60.889907999999998</v>
      </c>
      <c r="CU157">
        <f t="shared" si="159"/>
        <v>3.4472064434163396E-3</v>
      </c>
      <c r="CV157">
        <f t="shared" si="160"/>
        <v>1.0034472064434163</v>
      </c>
      <c r="CX157" s="15">
        <f t="shared" si="161"/>
        <v>2.5115819468641387</v>
      </c>
      <c r="CZ157" s="10">
        <v>42408</v>
      </c>
      <c r="DA157">
        <v>244000</v>
      </c>
      <c r="DB157">
        <v>46.657716000000001</v>
      </c>
      <c r="DC157">
        <f t="shared" si="162"/>
        <v>-1.2481774677015278E-2</v>
      </c>
      <c r="DD157">
        <f t="shared" si="163"/>
        <v>0.98751822532298472</v>
      </c>
      <c r="DF157" s="15">
        <f t="shared" si="164"/>
        <v>-0.98979134224462106</v>
      </c>
      <c r="DH157" s="10">
        <v>42408</v>
      </c>
      <c r="DI157">
        <v>390800</v>
      </c>
      <c r="DJ157">
        <v>35.821196</v>
      </c>
      <c r="DK157">
        <f t="shared" si="165"/>
        <v>-2.8195575974161335E-2</v>
      </c>
      <c r="DL157">
        <f t="shared" si="166"/>
        <v>0.97180442402583866</v>
      </c>
      <c r="DN157">
        <f t="shared" si="128"/>
        <v>-0.77400369741520325</v>
      </c>
      <c r="DP157" s="10">
        <v>42408</v>
      </c>
      <c r="DQ157">
        <v>135900</v>
      </c>
      <c r="DR157">
        <v>15.502319</v>
      </c>
      <c r="DS157">
        <f t="shared" si="167"/>
        <v>-2.5220192497321658E-3</v>
      </c>
      <c r="DT157">
        <f t="shared" si="168"/>
        <v>0.99747798075026783</v>
      </c>
      <c r="DX157" s="10">
        <v>42408</v>
      </c>
      <c r="DY157">
        <v>14387600</v>
      </c>
      <c r="DZ157">
        <v>11.5</v>
      </c>
      <c r="EA157">
        <f t="shared" si="169"/>
        <v>1.5004413062665423E-2</v>
      </c>
      <c r="EB157">
        <f t="shared" si="170"/>
        <v>1.0150044130626654</v>
      </c>
      <c r="EF157" s="10">
        <v>42405</v>
      </c>
      <c r="EG157">
        <v>373900</v>
      </c>
      <c r="EH157">
        <v>99.866757000000007</v>
      </c>
      <c r="EI157">
        <f t="shared" si="171"/>
        <v>-9.9322487471131815E-5</v>
      </c>
      <c r="EJ157">
        <f t="shared" si="172"/>
        <v>0.99990067751252887</v>
      </c>
    </row>
    <row r="158" spans="1:140">
      <c r="A158" s="10">
        <v>42405</v>
      </c>
      <c r="B158" s="11">
        <v>0.04</v>
      </c>
      <c r="C158">
        <f t="shared" si="122"/>
        <v>4.0000000000000002E-4</v>
      </c>
      <c r="D158" s="12">
        <f t="shared" si="123"/>
        <v>8.333784753622453E-6</v>
      </c>
      <c r="E158" s="13">
        <f t="shared" si="124"/>
        <v>1.0000083337847536</v>
      </c>
      <c r="H158" s="10">
        <v>42405</v>
      </c>
      <c r="I158">
        <v>77500</v>
      </c>
      <c r="J158">
        <v>78.342129999999997</v>
      </c>
      <c r="K158" s="15">
        <f t="shared" si="125"/>
        <v>1.1340339666825461E-3</v>
      </c>
      <c r="L158">
        <f t="shared" si="129"/>
        <v>1.0011340339666825</v>
      </c>
      <c r="N158" s="15">
        <f t="shared" si="130"/>
        <v>0.51238499867504927</v>
      </c>
      <c r="P158" s="10">
        <v>42405</v>
      </c>
      <c r="Q158">
        <v>513800</v>
      </c>
      <c r="R158">
        <v>44.302717999999999</v>
      </c>
      <c r="S158">
        <f t="shared" si="131"/>
        <v>-1.9815026769576694E-2</v>
      </c>
      <c r="T158">
        <f t="shared" si="132"/>
        <v>0.98018497323042331</v>
      </c>
      <c r="V158" s="15">
        <f t="shared" si="133"/>
        <v>-0.99932789876460415</v>
      </c>
      <c r="X158" s="10">
        <v>42405</v>
      </c>
      <c r="Y158">
        <v>269800</v>
      </c>
      <c r="Z158">
        <v>36.022117000000001</v>
      </c>
      <c r="AA158">
        <f t="shared" si="134"/>
        <v>-2.2629332360759258E-2</v>
      </c>
      <c r="AB158">
        <f t="shared" si="126"/>
        <v>0.97737066763924074</v>
      </c>
      <c r="AC158" s="18"/>
      <c r="AD158" s="15">
        <f t="shared" si="135"/>
        <v>-0.99976468756043735</v>
      </c>
      <c r="AF158" s="10">
        <v>42405</v>
      </c>
      <c r="AG158">
        <v>317100</v>
      </c>
      <c r="AH158">
        <v>45.936258000000002</v>
      </c>
      <c r="AI158">
        <f t="shared" si="136"/>
        <v>-2.4565869909465743E-2</v>
      </c>
      <c r="AJ158">
        <f t="shared" si="137"/>
        <v>0.97543413009053426</v>
      </c>
      <c r="AK158" s="18"/>
      <c r="AL158" s="15">
        <f t="shared" si="138"/>
        <v>-0.99988590916061537</v>
      </c>
      <c r="AN158" s="10">
        <v>42405</v>
      </c>
      <c r="AO158">
        <v>10073200</v>
      </c>
      <c r="AP158">
        <v>32.942872000000001</v>
      </c>
      <c r="AQ158">
        <f t="shared" si="139"/>
        <v>-1.4907892797472289E-2</v>
      </c>
      <c r="AR158">
        <f t="shared" si="127"/>
        <v>0.98509210720252771</v>
      </c>
      <c r="AS158" s="18"/>
      <c r="AT158" s="15">
        <f t="shared" si="140"/>
        <v>-0.99584044965631713</v>
      </c>
      <c r="AV158" s="10">
        <v>42405</v>
      </c>
      <c r="AW158">
        <v>21578900</v>
      </c>
      <c r="AX158">
        <v>29.680299999999999</v>
      </c>
      <c r="AY158">
        <f t="shared" si="141"/>
        <v>-1.0454073630674632E-2</v>
      </c>
      <c r="AZ158">
        <f t="shared" si="142"/>
        <v>0.98954592636932537</v>
      </c>
      <c r="BB158" s="15">
        <f t="shared" si="143"/>
        <v>-0.97841641000970037</v>
      </c>
      <c r="BD158" s="10">
        <v>42405</v>
      </c>
      <c r="BE158">
        <v>1520600</v>
      </c>
      <c r="BF158">
        <v>62.371122</v>
      </c>
      <c r="BG158">
        <f t="shared" si="144"/>
        <v>-1.0093201452884615E-2</v>
      </c>
      <c r="BH158">
        <f t="shared" si="145"/>
        <v>0.98990679854711539</v>
      </c>
      <c r="BJ158" s="15">
        <f t="shared" si="146"/>
        <v>-0.97534403342173437</v>
      </c>
      <c r="BL158" s="10">
        <v>42405</v>
      </c>
      <c r="BM158">
        <v>363900</v>
      </c>
      <c r="BN158">
        <v>110.462788</v>
      </c>
      <c r="BO158">
        <f t="shared" si="147"/>
        <v>8.0677703947729107E-4</v>
      </c>
      <c r="BP158">
        <f t="shared" si="148"/>
        <v>1.0008067770394773</v>
      </c>
      <c r="BR158" s="15">
        <f t="shared" si="149"/>
        <v>0.34226018189409957</v>
      </c>
      <c r="BT158" s="10">
        <v>42405</v>
      </c>
      <c r="BU158">
        <v>300300</v>
      </c>
      <c r="BV158">
        <v>48.400002000000001</v>
      </c>
      <c r="BW158">
        <f t="shared" si="150"/>
        <v>-1.2380726627749805E-3</v>
      </c>
      <c r="BX158">
        <f t="shared" si="151"/>
        <v>0.99876192733722502</v>
      </c>
      <c r="BZ158" s="15">
        <f t="shared" si="152"/>
        <v>-0.36375813266588353</v>
      </c>
      <c r="CB158" s="10">
        <v>42405</v>
      </c>
      <c r="CC158">
        <v>802100</v>
      </c>
      <c r="CD158">
        <v>102.143691</v>
      </c>
      <c r="CE158">
        <f t="shared" si="153"/>
        <v>-1.0452362577119123E-3</v>
      </c>
      <c r="CF158">
        <f t="shared" si="154"/>
        <v>0.99895476374228809</v>
      </c>
      <c r="CH158" s="15">
        <f t="shared" si="155"/>
        <v>-0.31730751187015027</v>
      </c>
      <c r="CJ158" s="10">
        <v>42405</v>
      </c>
      <c r="CK158">
        <v>498900</v>
      </c>
      <c r="CL158">
        <v>82.763268999999994</v>
      </c>
      <c r="CM158">
        <f t="shared" si="156"/>
        <v>-8.2938991828152009E-4</v>
      </c>
      <c r="CN158">
        <f t="shared" si="157"/>
        <v>0.99917061008171848</v>
      </c>
      <c r="CP158" s="15">
        <f t="shared" si="158"/>
        <v>-0.26129226922494664</v>
      </c>
      <c r="CR158" s="10">
        <v>42405</v>
      </c>
      <c r="CS158">
        <v>106800</v>
      </c>
      <c r="CT158">
        <v>60.680728999999999</v>
      </c>
      <c r="CU158">
        <f t="shared" si="159"/>
        <v>-3.2820076344819427E-4</v>
      </c>
      <c r="CV158">
        <f t="shared" si="160"/>
        <v>0.99967179923655181</v>
      </c>
      <c r="CX158" s="15">
        <f t="shared" si="161"/>
        <v>-0.11291364138893378</v>
      </c>
      <c r="CZ158" s="10">
        <v>42405</v>
      </c>
      <c r="DA158">
        <v>149700</v>
      </c>
      <c r="DB158">
        <v>47.247447999999999</v>
      </c>
      <c r="DC158">
        <f t="shared" si="162"/>
        <v>-1.4757149334328812E-2</v>
      </c>
      <c r="DD158">
        <f t="shared" si="163"/>
        <v>0.98524285066567119</v>
      </c>
      <c r="DF158" s="15">
        <f t="shared" si="164"/>
        <v>-0.99560153008075813</v>
      </c>
      <c r="DH158" s="10">
        <v>42405</v>
      </c>
      <c r="DI158">
        <v>419700</v>
      </c>
      <c r="DJ158">
        <v>36.860498999999997</v>
      </c>
      <c r="DK158">
        <f t="shared" si="165"/>
        <v>-1.9225683571951979E-2</v>
      </c>
      <c r="DL158">
        <f t="shared" si="166"/>
        <v>0.98077431642804802</v>
      </c>
      <c r="DN158">
        <f t="shared" si="128"/>
        <v>-0.63558823407594245</v>
      </c>
      <c r="DP158" s="10">
        <v>42405</v>
      </c>
      <c r="DQ158">
        <v>101800</v>
      </c>
      <c r="DR158">
        <v>15.541515</v>
      </c>
      <c r="DS158">
        <f t="shared" si="167"/>
        <v>-2.2194831526247794E-2</v>
      </c>
      <c r="DT158">
        <f t="shared" si="168"/>
        <v>0.97780516847375221</v>
      </c>
      <c r="DX158" s="10">
        <v>42405</v>
      </c>
      <c r="DY158">
        <v>5738500</v>
      </c>
      <c r="DZ158">
        <v>11.33</v>
      </c>
      <c r="EA158">
        <f t="shared" si="169"/>
        <v>1.43240823634736E-2</v>
      </c>
      <c r="EB158">
        <f t="shared" si="170"/>
        <v>1.0143240823634736</v>
      </c>
      <c r="EF158" s="10">
        <v>42404</v>
      </c>
      <c r="EG158">
        <v>371100</v>
      </c>
      <c r="EH158">
        <v>99.876677000000001</v>
      </c>
      <c r="EI158">
        <f t="shared" si="171"/>
        <v>-3.9734226554921648E-4</v>
      </c>
      <c r="EJ158">
        <f t="shared" si="172"/>
        <v>0.99960265773445078</v>
      </c>
    </row>
    <row r="159" spans="1:140">
      <c r="A159" s="10">
        <v>42404</v>
      </c>
      <c r="B159" s="11">
        <v>0.06</v>
      </c>
      <c r="C159">
        <f t="shared" si="122"/>
        <v>5.9999999999999995E-4</v>
      </c>
      <c r="D159" s="12">
        <f t="shared" si="123"/>
        <v>1.2501015730803644E-5</v>
      </c>
      <c r="E159" s="13">
        <f t="shared" si="124"/>
        <v>1.0000125010157308</v>
      </c>
      <c r="H159" s="10">
        <v>42404</v>
      </c>
      <c r="I159">
        <v>545300</v>
      </c>
      <c r="J159">
        <v>78.253388000000001</v>
      </c>
      <c r="K159" s="15">
        <f t="shared" si="125"/>
        <v>4.3027601087679557E-3</v>
      </c>
      <c r="L159">
        <f t="shared" si="129"/>
        <v>1.004302760108768</v>
      </c>
      <c r="N159" s="15">
        <f t="shared" si="130"/>
        <v>3.7929128734629627</v>
      </c>
      <c r="P159" s="10">
        <v>42404</v>
      </c>
      <c r="Q159">
        <v>445700</v>
      </c>
      <c r="R159">
        <v>45.198324</v>
      </c>
      <c r="S159">
        <f t="shared" si="131"/>
        <v>1.9853568597874016E-3</v>
      </c>
      <c r="T159">
        <f t="shared" si="132"/>
        <v>1.0019853568597874</v>
      </c>
      <c r="V159" s="15">
        <f t="shared" si="133"/>
        <v>1.0625371576152056</v>
      </c>
      <c r="X159" s="10">
        <v>42404</v>
      </c>
      <c r="Y159">
        <v>170500</v>
      </c>
      <c r="Z159">
        <v>36.856147</v>
      </c>
      <c r="AA159">
        <f t="shared" si="134"/>
        <v>8.4215835504704017E-3</v>
      </c>
      <c r="AB159">
        <f t="shared" si="126"/>
        <v>1.0084215835504704</v>
      </c>
      <c r="AC159" s="18"/>
      <c r="AD159" s="15">
        <f t="shared" si="135"/>
        <v>20.349039479994243</v>
      </c>
      <c r="AF159" s="10">
        <v>42404</v>
      </c>
      <c r="AG159">
        <v>286400</v>
      </c>
      <c r="AH159">
        <v>47.093142</v>
      </c>
      <c r="AI159">
        <f t="shared" si="136"/>
        <v>6.8230210448958495E-3</v>
      </c>
      <c r="AJ159">
        <f t="shared" si="137"/>
        <v>1.0068230210448958</v>
      </c>
      <c r="AK159" s="18"/>
      <c r="AL159" s="15">
        <f t="shared" si="138"/>
        <v>10.964513921422228</v>
      </c>
      <c r="AN159" s="10">
        <v>42404</v>
      </c>
      <c r="AO159">
        <v>11076300</v>
      </c>
      <c r="AP159">
        <v>33.441412999999997</v>
      </c>
      <c r="AQ159">
        <f t="shared" si="139"/>
        <v>2.0503709197612352E-3</v>
      </c>
      <c r="AR159">
        <f t="shared" si="127"/>
        <v>1.0020503709197612</v>
      </c>
      <c r="AS159" s="18"/>
      <c r="AT159" s="15">
        <f t="shared" si="140"/>
        <v>1.111965855963823</v>
      </c>
      <c r="AV159" s="10">
        <v>42404</v>
      </c>
      <c r="AW159">
        <v>29315800</v>
      </c>
      <c r="AX159">
        <v>29.993857999999999</v>
      </c>
      <c r="AY159">
        <f t="shared" si="141"/>
        <v>6.9078962276361011E-3</v>
      </c>
      <c r="AZ159">
        <f t="shared" si="142"/>
        <v>1.0069078962276361</v>
      </c>
      <c r="BB159" s="15">
        <f t="shared" si="143"/>
        <v>11.338362355074024</v>
      </c>
      <c r="BD159" s="10">
        <v>42404</v>
      </c>
      <c r="BE159">
        <v>1419000</v>
      </c>
      <c r="BF159">
        <v>63.007064999999997</v>
      </c>
      <c r="BG159">
        <f t="shared" si="144"/>
        <v>1.5551931180080025E-3</v>
      </c>
      <c r="BH159">
        <f t="shared" si="145"/>
        <v>1.001555193118008</v>
      </c>
      <c r="BJ159" s="15">
        <f t="shared" si="146"/>
        <v>0.76333084491919001</v>
      </c>
      <c r="BL159" s="10">
        <v>42404</v>
      </c>
      <c r="BM159">
        <v>464600</v>
      </c>
      <c r="BN159">
        <v>110.373741</v>
      </c>
      <c r="BO159">
        <f t="shared" si="147"/>
        <v>8.0735585611857452E-4</v>
      </c>
      <c r="BP159">
        <f t="shared" si="148"/>
        <v>1.0008073558561186</v>
      </c>
      <c r="BR159" s="15">
        <f t="shared" si="149"/>
        <v>0.34254355984607932</v>
      </c>
      <c r="BT159" s="10">
        <v>42404</v>
      </c>
      <c r="BU159">
        <v>175600</v>
      </c>
      <c r="BV159">
        <v>48.459999000000003</v>
      </c>
      <c r="BW159">
        <f t="shared" si="150"/>
        <v>6.1943010530662868E-4</v>
      </c>
      <c r="BX159">
        <f t="shared" si="151"/>
        <v>1.0006194301053066</v>
      </c>
      <c r="BZ159" s="15">
        <f t="shared" si="152"/>
        <v>0.25360323578195731</v>
      </c>
      <c r="CB159" s="10">
        <v>42404</v>
      </c>
      <c r="CC159">
        <v>1302600</v>
      </c>
      <c r="CD159">
        <v>102.250567</v>
      </c>
      <c r="CE159">
        <f t="shared" si="153"/>
        <v>1.2367776033475053E-3</v>
      </c>
      <c r="CF159">
        <f t="shared" si="154"/>
        <v>1.0012367776033475</v>
      </c>
      <c r="CH159" s="15">
        <f t="shared" si="155"/>
        <v>0.57010877396259518</v>
      </c>
      <c r="CJ159" s="10">
        <v>42404</v>
      </c>
      <c r="CK159">
        <v>819500</v>
      </c>
      <c r="CL159">
        <v>82.831969000000001</v>
      </c>
      <c r="CM159">
        <f t="shared" si="156"/>
        <v>8.300783769186193E-4</v>
      </c>
      <c r="CN159">
        <f t="shared" si="157"/>
        <v>1.0008300783769186</v>
      </c>
      <c r="CP159" s="15">
        <f t="shared" si="158"/>
        <v>0.35371535769736795</v>
      </c>
      <c r="CR159" s="10">
        <v>42404</v>
      </c>
      <c r="CS159">
        <v>83700</v>
      </c>
      <c r="CT159">
        <v>60.700651000000001</v>
      </c>
      <c r="CU159">
        <f t="shared" si="159"/>
        <v>6.5676668912328928E-4</v>
      </c>
      <c r="CV159">
        <f t="shared" si="160"/>
        <v>1.0006567666891233</v>
      </c>
      <c r="CX159" s="15">
        <f t="shared" si="161"/>
        <v>0.27079305200082215</v>
      </c>
      <c r="CZ159" s="10">
        <v>42404</v>
      </c>
      <c r="DA159">
        <v>145200</v>
      </c>
      <c r="DB159">
        <v>47.955128999999999</v>
      </c>
      <c r="DC159">
        <f t="shared" si="162"/>
        <v>-1.8412446247509928E-3</v>
      </c>
      <c r="DD159">
        <f t="shared" si="163"/>
        <v>0.99815875537524901</v>
      </c>
      <c r="DF159" s="15">
        <f t="shared" si="164"/>
        <v>-0.48965777899475638</v>
      </c>
      <c r="DH159" s="10">
        <v>42404</v>
      </c>
      <c r="DI159">
        <v>215900</v>
      </c>
      <c r="DJ159">
        <v>37.583058999999999</v>
      </c>
      <c r="DK159">
        <f t="shared" si="165"/>
        <v>2.634859634773612E-4</v>
      </c>
      <c r="DL159">
        <f t="shared" si="166"/>
        <v>1.0002634859634774</v>
      </c>
      <c r="DN159">
        <f t="shared" si="128"/>
        <v>1.37937330276654E-2</v>
      </c>
      <c r="DP159" s="10">
        <v>42404</v>
      </c>
      <c r="DQ159">
        <v>141300</v>
      </c>
      <c r="DR159">
        <v>15.894285999999999</v>
      </c>
      <c r="DS159">
        <f t="shared" si="167"/>
        <v>1.2344808770741178E-3</v>
      </c>
      <c r="DT159">
        <f t="shared" si="168"/>
        <v>1.0012344808770741</v>
      </c>
      <c r="DX159" s="10">
        <v>42404</v>
      </c>
      <c r="DY159">
        <v>9719900</v>
      </c>
      <c r="DZ159">
        <v>11.17</v>
      </c>
      <c r="EA159">
        <f t="shared" si="169"/>
        <v>1.2692656391659174E-2</v>
      </c>
      <c r="EB159">
        <f t="shared" si="170"/>
        <v>1.0126926563916592</v>
      </c>
      <c r="EF159" s="10">
        <v>42403</v>
      </c>
      <c r="EG159">
        <v>313000</v>
      </c>
      <c r="EH159">
        <v>99.916377999999995</v>
      </c>
      <c r="EI159">
        <f t="shared" si="171"/>
        <v>9.9292880546331119E-5</v>
      </c>
      <c r="EJ159">
        <f t="shared" si="172"/>
        <v>1.0000992928805463</v>
      </c>
    </row>
    <row r="160" spans="1:140">
      <c r="A160" s="10">
        <v>42403</v>
      </c>
      <c r="B160" s="11">
        <v>0.05</v>
      </c>
      <c r="C160">
        <f t="shared" si="122"/>
        <v>5.0000000000000001E-4</v>
      </c>
      <c r="D160" s="12">
        <f t="shared" si="123"/>
        <v>1.0417372023008298E-5</v>
      </c>
      <c r="E160" s="13">
        <f t="shared" si="124"/>
        <v>1.000010417372023</v>
      </c>
      <c r="H160" s="10">
        <v>42403</v>
      </c>
      <c r="I160">
        <v>94300</v>
      </c>
      <c r="J160">
        <v>77.918125000000003</v>
      </c>
      <c r="K160" s="15">
        <f t="shared" si="125"/>
        <v>-5.5374086723920524E-3</v>
      </c>
      <c r="L160">
        <f t="shared" si="129"/>
        <v>0.99446259132760795</v>
      </c>
      <c r="N160" s="15">
        <f t="shared" si="130"/>
        <v>-0.86823969628420561</v>
      </c>
      <c r="P160" s="10">
        <v>42403</v>
      </c>
      <c r="Q160">
        <v>2757100</v>
      </c>
      <c r="R160">
        <v>45.108767</v>
      </c>
      <c r="S160">
        <f t="shared" si="131"/>
        <v>5.3227399299164979E-3</v>
      </c>
      <c r="T160">
        <f t="shared" si="132"/>
        <v>1.0053227399299165</v>
      </c>
      <c r="V160" s="15">
        <f t="shared" si="133"/>
        <v>5.9424021047763702</v>
      </c>
      <c r="X160" s="10">
        <v>42403</v>
      </c>
      <c r="Y160">
        <v>264800</v>
      </c>
      <c r="Z160">
        <v>36.548352000000001</v>
      </c>
      <c r="AA160">
        <f t="shared" si="134"/>
        <v>7.3891675175195015E-3</v>
      </c>
      <c r="AB160">
        <f t="shared" si="126"/>
        <v>1.0073891675175195</v>
      </c>
      <c r="AC160" s="18"/>
      <c r="AD160" s="15">
        <f t="shared" si="135"/>
        <v>13.689463919610454</v>
      </c>
      <c r="AF160" s="10">
        <v>42403</v>
      </c>
      <c r="AG160">
        <v>351100</v>
      </c>
      <c r="AH160">
        <v>46.774002000000003</v>
      </c>
      <c r="AI160">
        <f t="shared" si="136"/>
        <v>4.2826833837836809E-3</v>
      </c>
      <c r="AJ160">
        <f t="shared" si="137"/>
        <v>1.0042826833837837</v>
      </c>
      <c r="AK160" s="18"/>
      <c r="AL160" s="15">
        <f t="shared" si="138"/>
        <v>3.7580677937335025</v>
      </c>
      <c r="AN160" s="10">
        <v>42403</v>
      </c>
      <c r="AO160">
        <v>10571000</v>
      </c>
      <c r="AP160">
        <v>33.372985999999997</v>
      </c>
      <c r="AQ160">
        <f t="shared" si="139"/>
        <v>8.8652487629430343E-3</v>
      </c>
      <c r="AR160">
        <f t="shared" si="127"/>
        <v>1.008865248762943</v>
      </c>
      <c r="AS160" s="18"/>
      <c r="AT160" s="15">
        <f t="shared" si="140"/>
        <v>24.067115638495306</v>
      </c>
      <c r="AV160" s="10">
        <v>42403</v>
      </c>
      <c r="AW160">
        <v>32564800</v>
      </c>
      <c r="AX160">
        <v>29.788084999999999</v>
      </c>
      <c r="AY160">
        <f t="shared" si="141"/>
        <v>2.6680166362520241E-2</v>
      </c>
      <c r="AZ160">
        <f t="shared" si="142"/>
        <v>1.0266801663625202</v>
      </c>
      <c r="BB160" s="15">
        <f t="shared" si="143"/>
        <v>14921.372996664697</v>
      </c>
      <c r="BD160" s="10">
        <v>42403</v>
      </c>
      <c r="BE160">
        <v>1529100</v>
      </c>
      <c r="BF160">
        <v>62.909229000000003</v>
      </c>
      <c r="BG160">
        <f t="shared" si="144"/>
        <v>1.0053454494992842E-2</v>
      </c>
      <c r="BH160">
        <f t="shared" si="145"/>
        <v>1.0100534544949928</v>
      </c>
      <c r="BJ160" s="15">
        <f t="shared" si="146"/>
        <v>37.520399717724779</v>
      </c>
      <c r="BL160" s="10">
        <v>42403</v>
      </c>
      <c r="BM160">
        <v>356100</v>
      </c>
      <c r="BN160">
        <v>110.284702</v>
      </c>
      <c r="BO160">
        <f t="shared" si="147"/>
        <v>8.9789273781604173E-4</v>
      </c>
      <c r="BP160">
        <f t="shared" si="148"/>
        <v>1.000897892737816</v>
      </c>
      <c r="BR160" s="15">
        <f t="shared" si="149"/>
        <v>0.38761133344798138</v>
      </c>
      <c r="BT160" s="10">
        <v>42403</v>
      </c>
      <c r="BU160">
        <v>246000</v>
      </c>
      <c r="BV160">
        <v>48.43</v>
      </c>
      <c r="BW160">
        <f t="shared" si="150"/>
        <v>0</v>
      </c>
      <c r="BX160">
        <f t="shared" si="151"/>
        <v>1</v>
      </c>
      <c r="BZ160" s="15">
        <f t="shared" si="152"/>
        <v>0</v>
      </c>
      <c r="CB160" s="10">
        <v>42403</v>
      </c>
      <c r="CC160">
        <v>1051300</v>
      </c>
      <c r="CD160">
        <v>102.124262</v>
      </c>
      <c r="CE160">
        <f t="shared" si="153"/>
        <v>4.3955914263287266E-3</v>
      </c>
      <c r="CF160">
        <f t="shared" si="154"/>
        <v>1.0043955914263287</v>
      </c>
      <c r="CH160" s="15">
        <f t="shared" si="155"/>
        <v>3.9573684535266969</v>
      </c>
      <c r="CJ160" s="10">
        <v>42403</v>
      </c>
      <c r="CK160">
        <v>636900</v>
      </c>
      <c r="CL160">
        <v>82.763268999999994</v>
      </c>
      <c r="CM160">
        <f t="shared" si="156"/>
        <v>1.1861740681684552E-4</v>
      </c>
      <c r="CN160">
        <f t="shared" si="157"/>
        <v>1.0001186174068168</v>
      </c>
      <c r="CP160" s="15">
        <f t="shared" si="158"/>
        <v>4.4243589895995195E-2</v>
      </c>
      <c r="CR160" s="10">
        <v>42403</v>
      </c>
      <c r="CS160">
        <v>81100</v>
      </c>
      <c r="CT160">
        <v>60.660811000000002</v>
      </c>
      <c r="CU160">
        <f t="shared" si="159"/>
        <v>4.9288377200640276E-4</v>
      </c>
      <c r="CV160">
        <f t="shared" si="160"/>
        <v>1.0004928837720064</v>
      </c>
      <c r="CX160" s="15">
        <f t="shared" si="161"/>
        <v>0.19704767654853361</v>
      </c>
      <c r="CZ160" s="10">
        <v>42403</v>
      </c>
      <c r="DA160">
        <v>185100</v>
      </c>
      <c r="DB160">
        <v>48.043588999999997</v>
      </c>
      <c r="DC160">
        <f t="shared" si="162"/>
        <v>1.8757845270131579E-2</v>
      </c>
      <c r="DD160">
        <f t="shared" si="163"/>
        <v>1.0187578452701316</v>
      </c>
      <c r="DF160" s="15">
        <f t="shared" si="164"/>
        <v>881.88198911268546</v>
      </c>
      <c r="DH160" s="10">
        <v>42403</v>
      </c>
      <c r="DI160">
        <v>274500</v>
      </c>
      <c r="DJ160">
        <v>37.573158999999997</v>
      </c>
      <c r="DK160">
        <f t="shared" si="165"/>
        <v>7.1637174914107593E-3</v>
      </c>
      <c r="DL160">
        <f t="shared" si="166"/>
        <v>1.0071637174914108</v>
      </c>
      <c r="DN160">
        <f t="shared" si="128"/>
        <v>0.44945171563133512</v>
      </c>
      <c r="DP160" s="10">
        <v>42403</v>
      </c>
      <c r="DQ160">
        <v>205400</v>
      </c>
      <c r="DR160">
        <v>15.874689</v>
      </c>
      <c r="DS160">
        <f t="shared" si="167"/>
        <v>3.8461576201644476E-2</v>
      </c>
      <c r="DT160">
        <f t="shared" si="168"/>
        <v>1.0384615762016445</v>
      </c>
      <c r="DX160" s="10">
        <v>42403</v>
      </c>
      <c r="DY160">
        <v>8111000</v>
      </c>
      <c r="DZ160">
        <v>11.03</v>
      </c>
      <c r="EA160">
        <f t="shared" si="169"/>
        <v>1.0999083409715782E-2</v>
      </c>
      <c r="EB160">
        <f t="shared" si="170"/>
        <v>1.0109990834097158</v>
      </c>
      <c r="EF160" s="10">
        <v>42402</v>
      </c>
      <c r="EG160">
        <v>587800</v>
      </c>
      <c r="EH160">
        <v>99.906458000000001</v>
      </c>
      <c r="EI160">
        <f t="shared" si="171"/>
        <v>2.9817772171170098E-4</v>
      </c>
      <c r="EJ160">
        <f t="shared" si="172"/>
        <v>1.0002981777217117</v>
      </c>
    </row>
    <row r="161" spans="1:140">
      <c r="A161" s="10">
        <v>42402</v>
      </c>
      <c r="B161" s="11">
        <v>0.05</v>
      </c>
      <c r="C161">
        <f t="shared" si="122"/>
        <v>5.0000000000000001E-4</v>
      </c>
      <c r="D161" s="12">
        <f t="shared" si="123"/>
        <v>1.0417372023008298E-5</v>
      </c>
      <c r="E161" s="13">
        <f t="shared" si="124"/>
        <v>1.000010417372023</v>
      </c>
      <c r="H161" s="10">
        <v>42402</v>
      </c>
      <c r="I161">
        <v>160500</v>
      </c>
      <c r="J161">
        <v>78.351991999999996</v>
      </c>
      <c r="K161" s="15">
        <f t="shared" si="125"/>
        <v>1.6242435687659151E-2</v>
      </c>
      <c r="L161">
        <f t="shared" si="129"/>
        <v>1.0162424356876592</v>
      </c>
      <c r="N161" s="15">
        <f t="shared" si="130"/>
        <v>357.11621279059483</v>
      </c>
      <c r="P161" s="10">
        <v>42402</v>
      </c>
      <c r="Q161">
        <v>659100</v>
      </c>
      <c r="R161">
        <v>44.869936000000003</v>
      </c>
      <c r="S161">
        <f t="shared" si="131"/>
        <v>-1.914293824972424E-2</v>
      </c>
      <c r="T161">
        <f t="shared" si="132"/>
        <v>0.98085706175027576</v>
      </c>
      <c r="V161" s="15">
        <f t="shared" si="133"/>
        <v>-0.99913684467374653</v>
      </c>
      <c r="X161" s="10">
        <v>42402</v>
      </c>
      <c r="Y161">
        <v>344500</v>
      </c>
      <c r="Z161">
        <v>36.280270999999999</v>
      </c>
      <c r="AA161">
        <f t="shared" si="134"/>
        <v>-2.0637904409682606E-2</v>
      </c>
      <c r="AB161">
        <f t="shared" si="126"/>
        <v>0.97936209559031739</v>
      </c>
      <c r="AC161" s="18"/>
      <c r="AD161" s="15">
        <f t="shared" si="135"/>
        <v>-0.99950534617143882</v>
      </c>
      <c r="AF161" s="10">
        <v>42402</v>
      </c>
      <c r="AG161">
        <v>870600</v>
      </c>
      <c r="AH161">
        <v>46.574537999999997</v>
      </c>
      <c r="AI161">
        <f t="shared" si="136"/>
        <v>-2.2398987205799359E-2</v>
      </c>
      <c r="AJ161">
        <f t="shared" si="137"/>
        <v>0.97760101279420064</v>
      </c>
      <c r="AK161" s="18"/>
      <c r="AL161" s="15">
        <f t="shared" si="138"/>
        <v>-0.99974355181360719</v>
      </c>
      <c r="AN161" s="10">
        <v>42402</v>
      </c>
      <c r="AO161">
        <v>7540900</v>
      </c>
      <c r="AP161">
        <v>33.079726000000001</v>
      </c>
      <c r="AQ161">
        <f t="shared" si="139"/>
        <v>-2.2530301737762382E-2</v>
      </c>
      <c r="AR161">
        <f t="shared" si="127"/>
        <v>0.97746969826223762</v>
      </c>
      <c r="AS161" s="18"/>
      <c r="AT161" s="15">
        <f t="shared" si="140"/>
        <v>-0.99975582251279171</v>
      </c>
      <c r="AV161" s="10">
        <v>42402</v>
      </c>
      <c r="AW161">
        <v>29716500</v>
      </c>
      <c r="AX161">
        <v>29.013987</v>
      </c>
      <c r="AY161">
        <f t="shared" si="141"/>
        <v>-2.9816519743580461E-2</v>
      </c>
      <c r="AZ161">
        <f t="shared" si="142"/>
        <v>0.97018348025641954</v>
      </c>
      <c r="BB161" s="15">
        <f t="shared" si="143"/>
        <v>-0.99998409020691559</v>
      </c>
      <c r="BD161" s="10">
        <v>42402</v>
      </c>
      <c r="BE161">
        <v>2017600</v>
      </c>
      <c r="BF161">
        <v>62.283068999999998</v>
      </c>
      <c r="BG161">
        <f t="shared" si="144"/>
        <v>-1.6226223459772982E-2</v>
      </c>
      <c r="BH161">
        <f t="shared" si="145"/>
        <v>0.98377377654022702</v>
      </c>
      <c r="BJ161" s="15">
        <f t="shared" si="146"/>
        <v>-0.9974486897844731</v>
      </c>
      <c r="BL161" s="10">
        <v>42402</v>
      </c>
      <c r="BM161">
        <v>723600</v>
      </c>
      <c r="BN161">
        <v>110.185767</v>
      </c>
      <c r="BO161">
        <f t="shared" si="147"/>
        <v>2.6107461780604524E-3</v>
      </c>
      <c r="BP161">
        <f t="shared" si="148"/>
        <v>1.0026107461780605</v>
      </c>
      <c r="BR161" s="15">
        <f t="shared" si="149"/>
        <v>1.5900588477741739</v>
      </c>
      <c r="BT161" s="10">
        <v>42402</v>
      </c>
      <c r="BU161">
        <v>148200</v>
      </c>
      <c r="BV161">
        <v>48.43</v>
      </c>
      <c r="BW161">
        <f t="shared" si="150"/>
        <v>1.0334642200606758E-3</v>
      </c>
      <c r="BX161">
        <f t="shared" si="151"/>
        <v>1.0010334642200607</v>
      </c>
      <c r="BZ161" s="15">
        <f t="shared" si="152"/>
        <v>0.45793296578096787</v>
      </c>
      <c r="CB161" s="10">
        <v>42402</v>
      </c>
      <c r="CC161">
        <v>1023500</v>
      </c>
      <c r="CD161">
        <v>101.67733</v>
      </c>
      <c r="CE161">
        <f t="shared" si="153"/>
        <v>-2.1929368321298437E-3</v>
      </c>
      <c r="CF161">
        <f t="shared" si="154"/>
        <v>0.99780706316787016</v>
      </c>
      <c r="CH161" s="15">
        <f t="shared" si="155"/>
        <v>-0.55125517276143743</v>
      </c>
      <c r="CJ161" s="10">
        <v>42402</v>
      </c>
      <c r="CK161">
        <v>449400</v>
      </c>
      <c r="CL161">
        <v>82.753452999999993</v>
      </c>
      <c r="CM161">
        <f t="shared" si="156"/>
        <v>3.5706098097885164E-3</v>
      </c>
      <c r="CN161">
        <f t="shared" si="157"/>
        <v>1.0035706098097885</v>
      </c>
      <c r="CP161" s="15">
        <f t="shared" si="158"/>
        <v>2.6727891707069427</v>
      </c>
      <c r="CR161" s="10">
        <v>42402</v>
      </c>
      <c r="CS161">
        <v>184100</v>
      </c>
      <c r="CT161">
        <v>60.630927</v>
      </c>
      <c r="CU161">
        <f t="shared" si="159"/>
        <v>3.7928817719596886E-3</v>
      </c>
      <c r="CV161">
        <f t="shared" si="160"/>
        <v>1.0037928817719597</v>
      </c>
      <c r="CX161" s="15">
        <f t="shared" si="161"/>
        <v>2.9819953198668938</v>
      </c>
      <c r="CZ161" s="10">
        <v>42402</v>
      </c>
      <c r="DA161">
        <v>289600</v>
      </c>
      <c r="DB161">
        <v>47.158988000000001</v>
      </c>
      <c r="DC161">
        <f t="shared" si="162"/>
        <v>-1.780960176281543E-2</v>
      </c>
      <c r="DD161">
        <f t="shared" si="163"/>
        <v>0.98219039823718457</v>
      </c>
      <c r="DF161" s="15">
        <f t="shared" si="164"/>
        <v>-0.99858282090593475</v>
      </c>
      <c r="DH161" s="10">
        <v>42402</v>
      </c>
      <c r="DI161">
        <v>364600</v>
      </c>
      <c r="DJ161">
        <v>37.305909999999997</v>
      </c>
      <c r="DK161">
        <f t="shared" si="165"/>
        <v>-1.0761160479184628E-2</v>
      </c>
      <c r="DL161">
        <f t="shared" si="166"/>
        <v>0.98923883952081537</v>
      </c>
      <c r="DN161">
        <f t="shared" si="128"/>
        <v>-0.43028155025002113</v>
      </c>
      <c r="DP161" s="10">
        <v>42402</v>
      </c>
      <c r="DQ161">
        <v>147400</v>
      </c>
      <c r="DR161">
        <v>15.286737</v>
      </c>
      <c r="DS161">
        <f t="shared" si="167"/>
        <v>-3.3457170800104019E-2</v>
      </c>
      <c r="DT161">
        <f t="shared" si="168"/>
        <v>0.96654282919989598</v>
      </c>
      <c r="DX161" s="10">
        <v>42402</v>
      </c>
      <c r="DY161">
        <v>17392700</v>
      </c>
      <c r="DZ161">
        <v>10.91</v>
      </c>
      <c r="EA161">
        <f t="shared" si="169"/>
        <v>0</v>
      </c>
      <c r="EB161">
        <f t="shared" si="170"/>
        <v>1</v>
      </c>
      <c r="EF161" s="10">
        <v>42401</v>
      </c>
      <c r="EG161">
        <v>301500</v>
      </c>
      <c r="EH161">
        <v>99.876677000000001</v>
      </c>
      <c r="EI161">
        <f t="shared" si="171"/>
        <v>1.3912089612877487E-4</v>
      </c>
      <c r="EJ161">
        <f t="shared" si="172"/>
        <v>1.0001391208961288</v>
      </c>
    </row>
    <row r="162" spans="1:140">
      <c r="A162" s="10">
        <v>42401</v>
      </c>
      <c r="B162" s="11">
        <v>0.05</v>
      </c>
      <c r="C162">
        <f t="shared" si="122"/>
        <v>5.0000000000000001E-4</v>
      </c>
      <c r="D162" s="12">
        <f t="shared" si="123"/>
        <v>1.0417372023008298E-5</v>
      </c>
      <c r="E162" s="13">
        <f t="shared" si="124"/>
        <v>1.000010417372023</v>
      </c>
      <c r="H162" s="10">
        <v>42401</v>
      </c>
      <c r="I162">
        <v>171700</v>
      </c>
      <c r="J162">
        <v>77.099705</v>
      </c>
      <c r="K162" s="15">
        <f t="shared" si="125"/>
        <v>-2.3731059670402121E-3</v>
      </c>
      <c r="L162">
        <f t="shared" si="129"/>
        <v>0.99762689403295979</v>
      </c>
      <c r="N162" s="15">
        <f t="shared" si="130"/>
        <v>-0.57987923768242577</v>
      </c>
      <c r="P162" s="10">
        <v>42401</v>
      </c>
      <c r="Q162">
        <v>1457700</v>
      </c>
      <c r="R162">
        <v>45.745641999999997</v>
      </c>
      <c r="S162">
        <f t="shared" si="131"/>
        <v>2.1761998600244858E-4</v>
      </c>
      <c r="T162">
        <f t="shared" si="132"/>
        <v>1.0002176199860024</v>
      </c>
      <c r="V162" s="15">
        <f t="shared" si="133"/>
        <v>8.2661815891986512E-2</v>
      </c>
      <c r="X162" s="10">
        <v>42401</v>
      </c>
      <c r="Y162">
        <v>387400</v>
      </c>
      <c r="Z162">
        <v>37.044798</v>
      </c>
      <c r="AA162">
        <f t="shared" si="134"/>
        <v>1.0732579919698892E-3</v>
      </c>
      <c r="AB162">
        <f t="shared" si="126"/>
        <v>1.0010732579919699</v>
      </c>
      <c r="AC162" s="18"/>
      <c r="AD162" s="15">
        <f t="shared" si="135"/>
        <v>0.47924097096661322</v>
      </c>
      <c r="AF162" s="10">
        <v>42401</v>
      </c>
      <c r="AG162">
        <v>260500</v>
      </c>
      <c r="AH162">
        <v>47.641663000000001</v>
      </c>
      <c r="AI162">
        <f t="shared" si="136"/>
        <v>-3.1301749788632538E-3</v>
      </c>
      <c r="AJ162">
        <f t="shared" si="137"/>
        <v>0.99686982502113675</v>
      </c>
      <c r="AK162" s="18"/>
      <c r="AL162" s="15">
        <f t="shared" si="138"/>
        <v>-0.68155507589685627</v>
      </c>
      <c r="AN162" s="10">
        <v>42401</v>
      </c>
      <c r="AO162">
        <v>12162500</v>
      </c>
      <c r="AP162">
        <v>33.842201000000003</v>
      </c>
      <c r="AQ162">
        <f t="shared" si="139"/>
        <v>-2.0178629543516902E-3</v>
      </c>
      <c r="AR162">
        <f t="shared" si="127"/>
        <v>0.99798213704564831</v>
      </c>
      <c r="AS162" s="18"/>
      <c r="AT162" s="15">
        <f t="shared" si="140"/>
        <v>-0.52157895058015957</v>
      </c>
      <c r="AV162" s="10">
        <v>42401</v>
      </c>
      <c r="AW162">
        <v>24750700</v>
      </c>
      <c r="AX162">
        <v>29.905670000000001</v>
      </c>
      <c r="AY162">
        <f t="shared" si="141"/>
        <v>-1.0055105642678641E-2</v>
      </c>
      <c r="AZ162">
        <f t="shared" si="142"/>
        <v>0.98994489435732136</v>
      </c>
      <c r="BB162" s="15">
        <f t="shared" si="143"/>
        <v>-0.97499526016870564</v>
      </c>
      <c r="BD162" s="10">
        <v>42401</v>
      </c>
      <c r="BE162">
        <v>2127800</v>
      </c>
      <c r="BF162">
        <v>63.310357000000003</v>
      </c>
      <c r="BG162">
        <f t="shared" si="144"/>
        <v>-2.4665297974219014E-3</v>
      </c>
      <c r="BH162">
        <f t="shared" si="145"/>
        <v>0.9975334702025781</v>
      </c>
      <c r="BJ162" s="15">
        <f t="shared" si="146"/>
        <v>-0.59399730969487652</v>
      </c>
      <c r="BL162" s="10">
        <v>42401</v>
      </c>
      <c r="BM162">
        <v>788100</v>
      </c>
      <c r="BN162">
        <v>109.898849</v>
      </c>
      <c r="BO162">
        <f t="shared" si="147"/>
        <v>-2.2992839357063311E-3</v>
      </c>
      <c r="BP162">
        <f t="shared" si="148"/>
        <v>0.99770071606429367</v>
      </c>
      <c r="BR162" s="15">
        <f t="shared" si="149"/>
        <v>-0.56837794311551437</v>
      </c>
      <c r="BT162" s="10">
        <v>42401</v>
      </c>
      <c r="BU162">
        <v>256500</v>
      </c>
      <c r="BV162">
        <v>48.380001</v>
      </c>
      <c r="BW162">
        <f t="shared" si="150"/>
        <v>-2.2685295001636518E-3</v>
      </c>
      <c r="BX162">
        <f t="shared" si="151"/>
        <v>0.99773147049983635</v>
      </c>
      <c r="BZ162" s="15">
        <f t="shared" si="152"/>
        <v>-0.56349431364316238</v>
      </c>
      <c r="CB162" s="10">
        <v>42401</v>
      </c>
      <c r="CC162">
        <v>2583100</v>
      </c>
      <c r="CD162">
        <v>101.900792</v>
      </c>
      <c r="CE162">
        <f t="shared" si="153"/>
        <v>-4.9430704427355643E-3</v>
      </c>
      <c r="CF162">
        <f t="shared" si="154"/>
        <v>0.99505692955726444</v>
      </c>
      <c r="CH162" s="15">
        <f t="shared" si="155"/>
        <v>-0.83613209877582906</v>
      </c>
      <c r="CJ162" s="10">
        <v>42401</v>
      </c>
      <c r="CK162">
        <v>590700</v>
      </c>
      <c r="CL162">
        <v>82.459023999999999</v>
      </c>
      <c r="CM162">
        <f t="shared" si="156"/>
        <v>-3.0968077357798052E-3</v>
      </c>
      <c r="CN162">
        <f t="shared" si="157"/>
        <v>0.99690319226422019</v>
      </c>
      <c r="CP162" s="15">
        <f t="shared" si="158"/>
        <v>-0.67764074614834735</v>
      </c>
      <c r="CR162" s="10">
        <v>42401</v>
      </c>
      <c r="CS162">
        <v>146500</v>
      </c>
      <c r="CT162">
        <v>60.401829999999997</v>
      </c>
      <c r="CU162">
        <f t="shared" si="159"/>
        <v>-1.6957271012342234E-3</v>
      </c>
      <c r="CV162">
        <f t="shared" si="160"/>
        <v>0.99830427289876578</v>
      </c>
      <c r="CX162" s="15">
        <f t="shared" si="161"/>
        <v>-0.46176809577872102</v>
      </c>
      <c r="CZ162" s="10">
        <v>42401</v>
      </c>
      <c r="DA162">
        <v>285300</v>
      </c>
      <c r="DB162">
        <v>48.014099999999999</v>
      </c>
      <c r="DC162">
        <f t="shared" si="162"/>
        <v>3.9046276281404779E-3</v>
      </c>
      <c r="DD162">
        <f t="shared" si="163"/>
        <v>1.0039046276281405</v>
      </c>
      <c r="DF162" s="15">
        <f t="shared" si="164"/>
        <v>3.1471190554111486</v>
      </c>
      <c r="DH162" s="10">
        <v>42401</v>
      </c>
      <c r="DI162">
        <v>790200</v>
      </c>
      <c r="DJ162">
        <v>37.711731999999998</v>
      </c>
      <c r="DK162">
        <f t="shared" si="165"/>
        <v>7.8798814469660527E-4</v>
      </c>
      <c r="DL162">
        <f t="shared" si="166"/>
        <v>1.0007879881446966</v>
      </c>
      <c r="DN162">
        <f t="shared" si="128"/>
        <v>4.1809648793028176E-2</v>
      </c>
      <c r="DP162" s="10">
        <v>42401</v>
      </c>
      <c r="DQ162">
        <v>257500</v>
      </c>
      <c r="DR162">
        <v>15.815892</v>
      </c>
      <c r="DS162">
        <f t="shared" si="167"/>
        <v>-2.003647501689354E-2</v>
      </c>
      <c r="DT162">
        <f t="shared" si="168"/>
        <v>0.97996352498310646</v>
      </c>
      <c r="DX162" s="10">
        <v>42401</v>
      </c>
      <c r="DY162">
        <v>8322400</v>
      </c>
      <c r="DZ162">
        <v>10.91</v>
      </c>
      <c r="EA162">
        <f t="shared" si="169"/>
        <v>1.2059369202226389E-2</v>
      </c>
      <c r="EB162">
        <f t="shared" si="170"/>
        <v>1.0120593692022264</v>
      </c>
      <c r="EF162" s="10">
        <v>42398</v>
      </c>
      <c r="EG162">
        <v>500500</v>
      </c>
      <c r="EH162">
        <v>99.862784000000005</v>
      </c>
      <c r="EI162">
        <f t="shared" si="171"/>
        <v>-9.9306415080269161E-5</v>
      </c>
      <c r="EJ162">
        <f t="shared" si="172"/>
        <v>0.99990069358491973</v>
      </c>
    </row>
    <row r="163" spans="1:140">
      <c r="A163" s="10">
        <v>42398</v>
      </c>
      <c r="B163" s="11">
        <v>0.05</v>
      </c>
      <c r="C163">
        <f t="shared" si="122"/>
        <v>5.0000000000000001E-4</v>
      </c>
      <c r="D163" s="12">
        <f t="shared" si="123"/>
        <v>1.0417372023008298E-5</v>
      </c>
      <c r="E163" s="13">
        <f t="shared" si="124"/>
        <v>1.000010417372023</v>
      </c>
      <c r="H163" s="10">
        <v>42398</v>
      </c>
      <c r="I163">
        <v>100700</v>
      </c>
      <c r="J163">
        <v>77.283106000000004</v>
      </c>
      <c r="K163" s="15">
        <f t="shared" si="125"/>
        <v>7.829456027917292E-3</v>
      </c>
      <c r="L163">
        <f t="shared" si="129"/>
        <v>1.0078294560279173</v>
      </c>
      <c r="N163" s="15">
        <f t="shared" si="130"/>
        <v>16.229485398979886</v>
      </c>
      <c r="P163" s="10">
        <v>42398</v>
      </c>
      <c r="Q163">
        <v>770600</v>
      </c>
      <c r="R163">
        <v>45.735689000000001</v>
      </c>
      <c r="S163">
        <f t="shared" si="131"/>
        <v>2.4064125622730748E-2</v>
      </c>
      <c r="T163">
        <f t="shared" si="132"/>
        <v>1.0240641256227307</v>
      </c>
      <c r="V163" s="15">
        <f t="shared" si="133"/>
        <v>5879.4512273394221</v>
      </c>
      <c r="X163" s="10">
        <v>42398</v>
      </c>
      <c r="Y163">
        <v>184500</v>
      </c>
      <c r="Z163">
        <v>37.005082000000002</v>
      </c>
      <c r="AA163">
        <f t="shared" si="134"/>
        <v>2.8989493680452894E-2</v>
      </c>
      <c r="AB163">
        <f t="shared" si="126"/>
        <v>1.0289894936804529</v>
      </c>
      <c r="AC163" s="18"/>
      <c r="AD163" s="15">
        <f t="shared" si="135"/>
        <v>33882.891400182321</v>
      </c>
      <c r="AF163" s="10">
        <v>42398</v>
      </c>
      <c r="AG163">
        <v>276200</v>
      </c>
      <c r="AH163">
        <v>47.791257999999999</v>
      </c>
      <c r="AI163">
        <f t="shared" si="136"/>
        <v>3.2981212513808922E-2</v>
      </c>
      <c r="AJ163">
        <f t="shared" si="137"/>
        <v>1.0329812125138089</v>
      </c>
      <c r="AK163" s="18"/>
      <c r="AL163" s="15">
        <f t="shared" si="138"/>
        <v>139229.48069901016</v>
      </c>
      <c r="AN163" s="10">
        <v>42398</v>
      </c>
      <c r="AO163">
        <v>10950700</v>
      </c>
      <c r="AP163">
        <v>33.910628000000003</v>
      </c>
      <c r="AQ163">
        <f t="shared" si="139"/>
        <v>1.7302064688953456E-2</v>
      </c>
      <c r="AR163">
        <f t="shared" si="127"/>
        <v>1.0173020646889535</v>
      </c>
      <c r="AS163" s="18"/>
      <c r="AT163" s="15">
        <f t="shared" si="140"/>
        <v>522.86931971535216</v>
      </c>
      <c r="AV163" s="10">
        <v>42398</v>
      </c>
      <c r="AW163">
        <v>26927300</v>
      </c>
      <c r="AX163">
        <v>30.209429</v>
      </c>
      <c r="AY163">
        <f t="shared" si="141"/>
        <v>3.5258535946785186E-2</v>
      </c>
      <c r="AZ163">
        <f t="shared" si="142"/>
        <v>1.0352585359467852</v>
      </c>
      <c r="BB163" s="15">
        <f t="shared" si="143"/>
        <v>311041.20177177293</v>
      </c>
      <c r="BD163" s="10">
        <v>42398</v>
      </c>
      <c r="BE163">
        <v>2631700</v>
      </c>
      <c r="BF163">
        <v>63.466900000000003</v>
      </c>
      <c r="BG163">
        <f t="shared" si="144"/>
        <v>2.4317074204833755E-2</v>
      </c>
      <c r="BH163">
        <f t="shared" si="145"/>
        <v>1.0243170742048338</v>
      </c>
      <c r="BJ163" s="15">
        <f t="shared" si="146"/>
        <v>6434.1751313930354</v>
      </c>
      <c r="BL163" s="10">
        <v>42398</v>
      </c>
      <c r="BM163">
        <v>431700</v>
      </c>
      <c r="BN163">
        <v>110.15212</v>
      </c>
      <c r="BO163">
        <f t="shared" si="147"/>
        <v>1.3463235375064109E-3</v>
      </c>
      <c r="BP163">
        <f t="shared" si="148"/>
        <v>1.0013463235375064</v>
      </c>
      <c r="BR163" s="15">
        <f t="shared" si="149"/>
        <v>0.63407613672816132</v>
      </c>
      <c r="BT163" s="10">
        <v>42398</v>
      </c>
      <c r="BU163">
        <v>185800</v>
      </c>
      <c r="BV163">
        <v>48.490001999999997</v>
      </c>
      <c r="BW163">
        <f t="shared" si="150"/>
        <v>1.8595040553923692E-3</v>
      </c>
      <c r="BX163">
        <f t="shared" si="151"/>
        <v>1.0018595040553924</v>
      </c>
      <c r="BZ163" s="15">
        <f t="shared" si="152"/>
        <v>0.9701087042741583</v>
      </c>
      <c r="CB163" s="10">
        <v>42398</v>
      </c>
      <c r="CC163">
        <v>1099100</v>
      </c>
      <c r="CD163">
        <v>102.406997</v>
      </c>
      <c r="CE163">
        <f t="shared" si="153"/>
        <v>3.5087972702663173E-3</v>
      </c>
      <c r="CF163">
        <f t="shared" si="154"/>
        <v>1.0035087972702663</v>
      </c>
      <c r="CH163" s="15">
        <f t="shared" si="155"/>
        <v>2.5911388051238728</v>
      </c>
      <c r="CJ163" s="10">
        <v>42398</v>
      </c>
      <c r="CK163">
        <v>563700</v>
      </c>
      <c r="CL163">
        <v>82.715176999999997</v>
      </c>
      <c r="CM163">
        <f t="shared" si="156"/>
        <v>5.1154024701787204E-3</v>
      </c>
      <c r="CN163">
        <f t="shared" si="157"/>
        <v>1.0051154024701787</v>
      </c>
      <c r="CP163" s="15">
        <f t="shared" si="158"/>
        <v>5.4389313394488497</v>
      </c>
      <c r="CR163" s="10">
        <v>42398</v>
      </c>
      <c r="CS163">
        <v>76200</v>
      </c>
      <c r="CT163">
        <v>60.504429000000002</v>
      </c>
      <c r="CU163">
        <f t="shared" si="159"/>
        <v>2.3076070572531915E-3</v>
      </c>
      <c r="CV163">
        <f t="shared" si="160"/>
        <v>1.0023076070572532</v>
      </c>
      <c r="CX163" s="15">
        <f t="shared" si="161"/>
        <v>1.3193947005108337</v>
      </c>
      <c r="CZ163" s="10">
        <v>42398</v>
      </c>
      <c r="DA163">
        <v>245400</v>
      </c>
      <c r="DB163">
        <v>47.827351999999998</v>
      </c>
      <c r="DC163">
        <f t="shared" si="162"/>
        <v>3.3559836584343028E-2</v>
      </c>
      <c r="DD163">
        <f t="shared" si="163"/>
        <v>1.033559836584343</v>
      </c>
      <c r="DF163" s="15">
        <f t="shared" si="164"/>
        <v>170804.94329875006</v>
      </c>
      <c r="DH163" s="10">
        <v>42398</v>
      </c>
      <c r="DI163">
        <v>387900</v>
      </c>
      <c r="DJ163">
        <v>37.682039000000003</v>
      </c>
      <c r="DK163">
        <f t="shared" si="165"/>
        <v>1.9823147119769846E-2</v>
      </c>
      <c r="DL163">
        <f t="shared" si="166"/>
        <v>1.0198231471197698</v>
      </c>
      <c r="DN163">
        <f t="shared" si="128"/>
        <v>1.7751916517293802</v>
      </c>
      <c r="DP163" s="10">
        <v>42398</v>
      </c>
      <c r="DQ163">
        <v>157400</v>
      </c>
      <c r="DR163">
        <v>16.139265999999999</v>
      </c>
      <c r="DS163">
        <f t="shared" si="167"/>
        <v>2.6807903497553243E-2</v>
      </c>
      <c r="DT163">
        <f t="shared" si="168"/>
        <v>1.0268079034975532</v>
      </c>
      <c r="DX163" s="10">
        <v>42398</v>
      </c>
      <c r="DY163">
        <v>4751200</v>
      </c>
      <c r="DZ163">
        <v>10.78</v>
      </c>
      <c r="EA163">
        <f t="shared" si="169"/>
        <v>2.7906976744185297E-3</v>
      </c>
      <c r="EB163">
        <f t="shared" si="170"/>
        <v>1.0027906976744185</v>
      </c>
      <c r="EF163" s="10">
        <v>42397</v>
      </c>
      <c r="EG163">
        <v>240300</v>
      </c>
      <c r="EH163">
        <v>99.872702000000004</v>
      </c>
      <c r="EI163">
        <f t="shared" si="171"/>
        <v>-9.9296554295413841E-5</v>
      </c>
      <c r="EJ163">
        <f t="shared" si="172"/>
        <v>0.99990070344570459</v>
      </c>
    </row>
    <row r="164" spans="1:140">
      <c r="A164" s="10">
        <v>42397</v>
      </c>
      <c r="B164" s="11">
        <v>0.04</v>
      </c>
      <c r="C164">
        <f t="shared" si="122"/>
        <v>4.0000000000000002E-4</v>
      </c>
      <c r="D164" s="12">
        <f t="shared" si="123"/>
        <v>8.333784753622453E-6</v>
      </c>
      <c r="E164" s="13">
        <f t="shared" si="124"/>
        <v>1.0000083337847536</v>
      </c>
      <c r="H164" s="10">
        <v>42397</v>
      </c>
      <c r="I164">
        <v>57200</v>
      </c>
      <c r="J164">
        <v>76.682721999999998</v>
      </c>
      <c r="K164" s="15">
        <f t="shared" si="125"/>
        <v>1.1565637348529556E-3</v>
      </c>
      <c r="L164">
        <f t="shared" si="129"/>
        <v>1.001156563734853</v>
      </c>
      <c r="N164" s="15">
        <f t="shared" si="130"/>
        <v>0.52485882506187731</v>
      </c>
      <c r="P164" s="10">
        <v>42397</v>
      </c>
      <c r="Q164">
        <v>718400</v>
      </c>
      <c r="R164">
        <v>44.660961999999998</v>
      </c>
      <c r="S164">
        <f t="shared" si="131"/>
        <v>4.7012074871617404E-3</v>
      </c>
      <c r="T164">
        <f t="shared" si="132"/>
        <v>1.0047012074871617</v>
      </c>
      <c r="V164" s="15">
        <f t="shared" si="133"/>
        <v>4.539586357356038</v>
      </c>
      <c r="X164" s="10">
        <v>42397</v>
      </c>
      <c r="Y164">
        <v>136400</v>
      </c>
      <c r="Z164">
        <v>35.962546000000003</v>
      </c>
      <c r="AA164">
        <f t="shared" si="134"/>
        <v>-1.6537340101360209E-3</v>
      </c>
      <c r="AB164">
        <f t="shared" si="126"/>
        <v>0.99834626598986398</v>
      </c>
      <c r="AC164" s="18"/>
      <c r="AD164" s="15">
        <f t="shared" si="135"/>
        <v>-0.4534407566702735</v>
      </c>
      <c r="AF164" s="10">
        <v>42397</v>
      </c>
      <c r="AG164">
        <v>227000</v>
      </c>
      <c r="AH164">
        <v>46.265369999999997</v>
      </c>
      <c r="AI164">
        <f t="shared" si="136"/>
        <v>-2.1555755013824562E-4</v>
      </c>
      <c r="AJ164">
        <f t="shared" si="137"/>
        <v>0.99978444244986175</v>
      </c>
      <c r="AK164" s="18"/>
      <c r="AL164" s="15">
        <f t="shared" si="138"/>
        <v>-7.5670793674310732E-2</v>
      </c>
      <c r="AN164" s="10">
        <v>42397</v>
      </c>
      <c r="AO164">
        <v>10151300</v>
      </c>
      <c r="AP164">
        <v>33.333883</v>
      </c>
      <c r="AQ164">
        <f t="shared" si="139"/>
        <v>3.8268057510015829E-3</v>
      </c>
      <c r="AR164">
        <f t="shared" si="127"/>
        <v>1.0038268057510016</v>
      </c>
      <c r="AS164" s="18"/>
      <c r="AT164" s="15">
        <f t="shared" si="140"/>
        <v>3.0314184521504197</v>
      </c>
      <c r="AV164" s="10">
        <v>42397</v>
      </c>
      <c r="AW164">
        <v>24075900</v>
      </c>
      <c r="AX164">
        <v>29.180565000000001</v>
      </c>
      <c r="AY164">
        <f t="shared" si="141"/>
        <v>1.603550136185472E-2</v>
      </c>
      <c r="AZ164">
        <f t="shared" si="142"/>
        <v>1.0160355013618547</v>
      </c>
      <c r="BB164" s="15">
        <f t="shared" si="143"/>
        <v>331.4621946584341</v>
      </c>
      <c r="BD164" s="10">
        <v>42397</v>
      </c>
      <c r="BE164">
        <v>1749300</v>
      </c>
      <c r="BF164">
        <v>61.960208999999999</v>
      </c>
      <c r="BG164">
        <f t="shared" si="144"/>
        <v>6.6762426231685712E-3</v>
      </c>
      <c r="BH164">
        <f t="shared" si="145"/>
        <v>1.0066762426231686</v>
      </c>
      <c r="BJ164" s="15">
        <f t="shared" si="146"/>
        <v>10.34446718904778</v>
      </c>
      <c r="BL164" s="10">
        <v>42397</v>
      </c>
      <c r="BM164">
        <v>261000</v>
      </c>
      <c r="BN164">
        <v>110.004019</v>
      </c>
      <c r="BO164">
        <f t="shared" si="147"/>
        <v>1.7958932253470117E-4</v>
      </c>
      <c r="BP164">
        <f t="shared" si="148"/>
        <v>1.0001795893225347</v>
      </c>
      <c r="BR164" s="15">
        <f t="shared" si="149"/>
        <v>6.7739948933317695E-2</v>
      </c>
      <c r="BT164" s="10">
        <v>42397</v>
      </c>
      <c r="BU164">
        <v>179200</v>
      </c>
      <c r="BV164">
        <v>48.400002000000001</v>
      </c>
      <c r="BW164">
        <f t="shared" si="150"/>
        <v>4.1341462560118281E-4</v>
      </c>
      <c r="BX164">
        <f t="shared" si="151"/>
        <v>1.0004134146256012</v>
      </c>
      <c r="BZ164" s="15">
        <f t="shared" si="152"/>
        <v>0.16283984502375226</v>
      </c>
      <c r="CB164" s="10">
        <v>42397</v>
      </c>
      <c r="CC164">
        <v>557400</v>
      </c>
      <c r="CD164">
        <v>102.048928</v>
      </c>
      <c r="CE164">
        <f t="shared" si="153"/>
        <v>5.24305017842841E-3</v>
      </c>
      <c r="CF164">
        <f t="shared" si="154"/>
        <v>1.0052430501784284</v>
      </c>
      <c r="CH164" s="15">
        <f t="shared" si="155"/>
        <v>5.7444094677278876</v>
      </c>
      <c r="CJ164" s="10">
        <v>42397</v>
      </c>
      <c r="CK164">
        <v>768900</v>
      </c>
      <c r="CL164">
        <v>82.294208999999995</v>
      </c>
      <c r="CM164">
        <f t="shared" si="156"/>
        <v>1.3103122179927151E-3</v>
      </c>
      <c r="CN164">
        <f t="shared" si="157"/>
        <v>1.0013103122179927</v>
      </c>
      <c r="CP164" s="15">
        <f t="shared" si="158"/>
        <v>0.61276628728794313</v>
      </c>
      <c r="CR164" s="10">
        <v>42397</v>
      </c>
      <c r="CS164">
        <v>75400</v>
      </c>
      <c r="CT164">
        <v>60.365130000000001</v>
      </c>
      <c r="CU164">
        <f t="shared" si="159"/>
        <v>9.8989421086015383E-4</v>
      </c>
      <c r="CV164">
        <f t="shared" si="160"/>
        <v>1.0009898942108602</v>
      </c>
      <c r="CX164" s="15">
        <f t="shared" si="161"/>
        <v>0.43495383055751335</v>
      </c>
      <c r="CZ164" s="10">
        <v>42397</v>
      </c>
      <c r="DA164">
        <v>312100</v>
      </c>
      <c r="DB164">
        <v>46.274391000000001</v>
      </c>
      <c r="DC164">
        <f t="shared" si="162"/>
        <v>7.9212874013148138E-3</v>
      </c>
      <c r="DD164">
        <f t="shared" si="163"/>
        <v>1.0079212874013148</v>
      </c>
      <c r="DF164" s="15">
        <f t="shared" si="164"/>
        <v>16.812112923685351</v>
      </c>
      <c r="DH164" s="10">
        <v>42397</v>
      </c>
      <c r="DI164">
        <v>309900</v>
      </c>
      <c r="DJ164">
        <v>36.949581999999999</v>
      </c>
      <c r="DK164">
        <f t="shared" si="165"/>
        <v>-9.8142851515216067E-3</v>
      </c>
      <c r="DL164">
        <f t="shared" si="166"/>
        <v>0.99018571484847839</v>
      </c>
      <c r="DN164">
        <f t="shared" si="128"/>
        <v>-0.40122157644984557</v>
      </c>
      <c r="DP164" s="10">
        <v>42397</v>
      </c>
      <c r="DQ164">
        <v>149300</v>
      </c>
      <c r="DR164">
        <v>15.717902</v>
      </c>
      <c r="DS164">
        <f t="shared" si="167"/>
        <v>3.2175131227524467E-2</v>
      </c>
      <c r="DT164">
        <f t="shared" si="168"/>
        <v>1.0321751312275245</v>
      </c>
      <c r="DX164" s="10">
        <v>42397</v>
      </c>
      <c r="DY164">
        <v>4885300</v>
      </c>
      <c r="DZ164">
        <v>10.75</v>
      </c>
      <c r="EA164">
        <f t="shared" si="169"/>
        <v>-1.012891344383049E-2</v>
      </c>
      <c r="EB164">
        <f t="shared" si="170"/>
        <v>0.98987108655616951</v>
      </c>
      <c r="EF164" s="10">
        <v>42396</v>
      </c>
      <c r="EG164">
        <v>360800</v>
      </c>
      <c r="EH164">
        <v>99.882620000000003</v>
      </c>
      <c r="EI164">
        <f t="shared" si="171"/>
        <v>0</v>
      </c>
      <c r="EJ164">
        <f t="shared" si="172"/>
        <v>1</v>
      </c>
    </row>
    <row r="165" spans="1:140">
      <c r="A165" s="10">
        <v>42396</v>
      </c>
      <c r="B165" s="11">
        <v>0.04</v>
      </c>
      <c r="C165">
        <f t="shared" si="122"/>
        <v>4.0000000000000002E-4</v>
      </c>
      <c r="D165" s="12">
        <f t="shared" si="123"/>
        <v>8.333784753622453E-6</v>
      </c>
      <c r="E165" s="13">
        <f t="shared" si="124"/>
        <v>1.0000083337847536</v>
      </c>
      <c r="H165" s="10">
        <v>42396</v>
      </c>
      <c r="I165">
        <v>28400</v>
      </c>
      <c r="J165">
        <v>76.594136000000006</v>
      </c>
      <c r="K165" s="15">
        <f t="shared" si="125"/>
        <v>-1.0269863614613683E-3</v>
      </c>
      <c r="L165">
        <f t="shared" si="129"/>
        <v>0.99897301363853863</v>
      </c>
      <c r="N165" s="15">
        <f t="shared" si="130"/>
        <v>-0.31274002436543846</v>
      </c>
      <c r="P165" s="10">
        <v>42396</v>
      </c>
      <c r="Q165">
        <v>743800</v>
      </c>
      <c r="R165">
        <v>44.451984000000003</v>
      </c>
      <c r="S165">
        <f t="shared" si="131"/>
        <v>-1.0412070733077816E-2</v>
      </c>
      <c r="T165">
        <f t="shared" si="132"/>
        <v>0.98958792926692218</v>
      </c>
      <c r="V165" s="15">
        <f t="shared" si="133"/>
        <v>-0.97807941834018131</v>
      </c>
      <c r="X165" s="10">
        <v>42396</v>
      </c>
      <c r="Y165">
        <v>329800</v>
      </c>
      <c r="Z165">
        <v>36.022117000000001</v>
      </c>
      <c r="AA165">
        <f t="shared" si="134"/>
        <v>-1.0095579795155185E-2</v>
      </c>
      <c r="AB165">
        <f t="shared" si="126"/>
        <v>0.98990442020484481</v>
      </c>
      <c r="AC165" s="18"/>
      <c r="AD165" s="15">
        <f t="shared" si="135"/>
        <v>-0.97536564592410291</v>
      </c>
      <c r="AF165" s="10">
        <v>42396</v>
      </c>
      <c r="AG165">
        <v>305400</v>
      </c>
      <c r="AH165">
        <v>46.275345000000002</v>
      </c>
      <c r="AI165">
        <f t="shared" si="136"/>
        <v>-1.2765934660376455E-2</v>
      </c>
      <c r="AJ165">
        <f t="shared" si="137"/>
        <v>0.98723406533962355</v>
      </c>
      <c r="AK165" s="18"/>
      <c r="AL165" s="15">
        <f t="shared" si="138"/>
        <v>-0.99080930371353515</v>
      </c>
      <c r="AN165" s="10">
        <v>42396</v>
      </c>
      <c r="AO165">
        <v>8531000</v>
      </c>
      <c r="AP165">
        <v>33.206806999999998</v>
      </c>
      <c r="AQ165">
        <f t="shared" si="139"/>
        <v>-6.4345607075990685E-3</v>
      </c>
      <c r="AR165">
        <f t="shared" si="127"/>
        <v>0.99356543929240093</v>
      </c>
      <c r="AS165" s="18"/>
      <c r="AT165" s="15">
        <f t="shared" si="140"/>
        <v>-0.90522061782552921</v>
      </c>
      <c r="AV165" s="10">
        <v>42396</v>
      </c>
      <c r="AW165">
        <v>27060500</v>
      </c>
      <c r="AX165">
        <v>28.720025</v>
      </c>
      <c r="AY165">
        <f t="shared" si="141"/>
        <v>-6.4406941610901658E-3</v>
      </c>
      <c r="AZ165">
        <f t="shared" si="142"/>
        <v>0.99355930583890983</v>
      </c>
      <c r="BB165" s="15">
        <f t="shared" si="143"/>
        <v>-0.90543393581936582</v>
      </c>
      <c r="BD165" s="10">
        <v>42396</v>
      </c>
      <c r="BE165">
        <v>908100</v>
      </c>
      <c r="BF165">
        <v>61.549290999999997</v>
      </c>
      <c r="BG165">
        <f t="shared" si="144"/>
        <v>-5.0608795793126715E-3</v>
      </c>
      <c r="BH165">
        <f t="shared" si="145"/>
        <v>0.99493912042068733</v>
      </c>
      <c r="BJ165" s="15">
        <f t="shared" si="146"/>
        <v>-0.84306305191297137</v>
      </c>
      <c r="BL165" s="10">
        <v>42396</v>
      </c>
      <c r="BM165">
        <v>294200</v>
      </c>
      <c r="BN165">
        <v>109.984267</v>
      </c>
      <c r="BO165">
        <f t="shared" si="147"/>
        <v>5.3891276278705824E-4</v>
      </c>
      <c r="BP165">
        <f t="shared" si="148"/>
        <v>1.0005389127627871</v>
      </c>
      <c r="BR165" s="15">
        <f t="shared" si="149"/>
        <v>0.21731811732941164</v>
      </c>
      <c r="BT165" s="10">
        <v>42396</v>
      </c>
      <c r="BU165">
        <v>132800</v>
      </c>
      <c r="BV165">
        <v>48.380001</v>
      </c>
      <c r="BW165">
        <f t="shared" si="150"/>
        <v>1.8637398661474069E-3</v>
      </c>
      <c r="BX165">
        <f t="shared" si="151"/>
        <v>1.0018637398661474</v>
      </c>
      <c r="BZ165" s="15">
        <f t="shared" si="152"/>
        <v>0.97315131930747345</v>
      </c>
      <c r="CB165" s="10">
        <v>42396</v>
      </c>
      <c r="CC165">
        <v>773400</v>
      </c>
      <c r="CD165">
        <v>101.516671</v>
      </c>
      <c r="CE165">
        <f t="shared" si="153"/>
        <v>4.7892665508482146E-3</v>
      </c>
      <c r="CF165">
        <f t="shared" si="154"/>
        <v>1.0047892665508482</v>
      </c>
      <c r="CH165" s="15">
        <f t="shared" si="155"/>
        <v>4.719661312347883</v>
      </c>
      <c r="CJ165" s="10">
        <v>42396</v>
      </c>
      <c r="CK165">
        <v>502100</v>
      </c>
      <c r="CL165">
        <v>82.186519000000004</v>
      </c>
      <c r="CM165">
        <f t="shared" si="156"/>
        <v>7.151903846618346E-4</v>
      </c>
      <c r="CN165">
        <f t="shared" si="157"/>
        <v>1.0007151903846618</v>
      </c>
      <c r="CP165" s="15">
        <f t="shared" si="158"/>
        <v>0.29816429611402384</v>
      </c>
      <c r="CR165" s="10">
        <v>42396</v>
      </c>
      <c r="CS165">
        <v>84400</v>
      </c>
      <c r="CT165">
        <v>60.305433999999998</v>
      </c>
      <c r="CU165">
        <f t="shared" si="159"/>
        <v>1.6505382608933417E-4</v>
      </c>
      <c r="CV165">
        <f t="shared" si="160"/>
        <v>1.0001650538260893</v>
      </c>
      <c r="CX165" s="15">
        <f t="shared" si="161"/>
        <v>6.2091073001591557E-2</v>
      </c>
      <c r="CZ165" s="10">
        <v>42396</v>
      </c>
      <c r="DA165">
        <v>185600</v>
      </c>
      <c r="DB165">
        <v>45.910719</v>
      </c>
      <c r="DC165">
        <f t="shared" si="162"/>
        <v>-8.0696837094665907E-3</v>
      </c>
      <c r="DD165">
        <f t="shared" si="163"/>
        <v>0.99193031629053341</v>
      </c>
      <c r="DF165" s="15">
        <f t="shared" si="164"/>
        <v>-0.94804530766257211</v>
      </c>
      <c r="DH165" s="10">
        <v>42396</v>
      </c>
      <c r="DI165">
        <v>359600</v>
      </c>
      <c r="DJ165">
        <v>37.315809999999999</v>
      </c>
      <c r="DK165">
        <f t="shared" si="165"/>
        <v>-1.9760763247639868E-2</v>
      </c>
      <c r="DL165">
        <f t="shared" si="166"/>
        <v>0.98023923675236013</v>
      </c>
      <c r="DN165">
        <f t="shared" si="128"/>
        <v>-0.64578391224265674</v>
      </c>
      <c r="DP165" s="10">
        <v>42396</v>
      </c>
      <c r="DQ165">
        <v>184600</v>
      </c>
      <c r="DR165">
        <v>15.227941</v>
      </c>
      <c r="DS165">
        <f t="shared" si="167"/>
        <v>-5.1216702104064371E-3</v>
      </c>
      <c r="DT165">
        <f t="shared" si="168"/>
        <v>0.99487832978959356</v>
      </c>
      <c r="DX165" s="10">
        <v>42396</v>
      </c>
      <c r="DY165">
        <v>5472200</v>
      </c>
      <c r="DZ165">
        <v>10.86</v>
      </c>
      <c r="EA165">
        <f t="shared" si="169"/>
        <v>2.7700831024930483E-3</v>
      </c>
      <c r="EB165">
        <f t="shared" si="170"/>
        <v>1.002770083102493</v>
      </c>
      <c r="EF165" s="10">
        <v>42395</v>
      </c>
      <c r="EG165">
        <v>399000</v>
      </c>
      <c r="EH165">
        <v>99.882620000000003</v>
      </c>
      <c r="EI165">
        <f t="shared" si="171"/>
        <v>2.979784275796149E-4</v>
      </c>
      <c r="EJ165">
        <f t="shared" si="172"/>
        <v>1.0002979784275796</v>
      </c>
    </row>
    <row r="166" spans="1:140">
      <c r="A166" s="10">
        <v>42395</v>
      </c>
      <c r="B166" s="11">
        <v>0.04</v>
      </c>
      <c r="C166">
        <f t="shared" si="122"/>
        <v>4.0000000000000002E-4</v>
      </c>
      <c r="D166" s="12">
        <f t="shared" si="123"/>
        <v>8.333784753622453E-6</v>
      </c>
      <c r="E166" s="13">
        <f t="shared" si="124"/>
        <v>1.0000083337847536</v>
      </c>
      <c r="H166" s="10">
        <v>42395</v>
      </c>
      <c r="I166">
        <v>124800</v>
      </c>
      <c r="J166">
        <v>76.672877999999997</v>
      </c>
      <c r="K166" s="15">
        <f t="shared" si="125"/>
        <v>5.137569914424045E-4</v>
      </c>
      <c r="L166">
        <f t="shared" si="129"/>
        <v>1.0005137569914424</v>
      </c>
      <c r="N166" s="15">
        <f t="shared" si="130"/>
        <v>0.20619786037671983</v>
      </c>
      <c r="P166" s="10">
        <v>42395</v>
      </c>
      <c r="Q166">
        <v>719700</v>
      </c>
      <c r="R166">
        <v>44.919691</v>
      </c>
      <c r="S166">
        <f t="shared" si="131"/>
        <v>1.4154140072311971E-2</v>
      </c>
      <c r="T166">
        <f t="shared" si="132"/>
        <v>1.014154140072312</v>
      </c>
      <c r="V166" s="15">
        <f t="shared" si="133"/>
        <v>168.02396600083841</v>
      </c>
      <c r="X166" s="10">
        <v>42395</v>
      </c>
      <c r="Y166">
        <v>164000</v>
      </c>
      <c r="Z166">
        <v>36.389490000000002</v>
      </c>
      <c r="AA166">
        <f t="shared" si="134"/>
        <v>1.9471506296564467E-2</v>
      </c>
      <c r="AB166">
        <f t="shared" si="126"/>
        <v>1.0194715062965645</v>
      </c>
      <c r="AC166" s="18"/>
      <c r="AD166" s="15">
        <f t="shared" si="135"/>
        <v>1139.0097652970337</v>
      </c>
      <c r="AF166" s="10">
        <v>42395</v>
      </c>
      <c r="AG166">
        <v>351900</v>
      </c>
      <c r="AH166">
        <v>46.873731999999997</v>
      </c>
      <c r="AI166">
        <f t="shared" si="136"/>
        <v>2.262839514993753E-2</v>
      </c>
      <c r="AJ166">
        <f t="shared" si="137"/>
        <v>1.0226283951499375</v>
      </c>
      <c r="AK166" s="18"/>
      <c r="AL166" s="15">
        <f t="shared" si="138"/>
        <v>3522.8251585475273</v>
      </c>
      <c r="AN166" s="10">
        <v>42395</v>
      </c>
      <c r="AO166">
        <v>6704400</v>
      </c>
      <c r="AP166">
        <v>33.421861999999997</v>
      </c>
      <c r="AQ166">
        <f t="shared" si="139"/>
        <v>1.8165503848539322E-2</v>
      </c>
      <c r="AR166">
        <f t="shared" si="127"/>
        <v>1.0181655038485393</v>
      </c>
      <c r="AS166" s="18"/>
      <c r="AT166" s="15">
        <f t="shared" si="140"/>
        <v>713.01649511133166</v>
      </c>
      <c r="AV166" s="10">
        <v>42395</v>
      </c>
      <c r="AW166">
        <v>19936800</v>
      </c>
      <c r="AX166">
        <v>28.906200999999999</v>
      </c>
      <c r="AY166">
        <f t="shared" si="141"/>
        <v>1.444291920712848E-2</v>
      </c>
      <c r="AZ166">
        <f t="shared" si="142"/>
        <v>1.0144429192071285</v>
      </c>
      <c r="BB166" s="15">
        <f t="shared" si="143"/>
        <v>186.53378552551428</v>
      </c>
      <c r="BD166" s="10">
        <v>42395</v>
      </c>
      <c r="BE166">
        <v>600800</v>
      </c>
      <c r="BF166">
        <v>61.862369000000001</v>
      </c>
      <c r="BG166">
        <f t="shared" si="144"/>
        <v>1.6722956546060486E-2</v>
      </c>
      <c r="BH166">
        <f t="shared" si="145"/>
        <v>1.0167229565460605</v>
      </c>
      <c r="BJ166" s="15">
        <f t="shared" si="146"/>
        <v>424.55901848746635</v>
      </c>
      <c r="BL166" s="10">
        <v>42395</v>
      </c>
      <c r="BM166">
        <v>317200</v>
      </c>
      <c r="BN166">
        <v>109.925027</v>
      </c>
      <c r="BO166">
        <f t="shared" si="147"/>
        <v>-2.6938379421104219E-4</v>
      </c>
      <c r="BP166">
        <f t="shared" si="148"/>
        <v>0.99973061620578896</v>
      </c>
      <c r="BR166" s="15">
        <f t="shared" si="149"/>
        <v>-9.3657791662531076E-2</v>
      </c>
      <c r="BT166" s="10">
        <v>42395</v>
      </c>
      <c r="BU166">
        <v>191200</v>
      </c>
      <c r="BV166">
        <v>48.290000999999997</v>
      </c>
      <c r="BW166">
        <f t="shared" si="150"/>
        <v>-2.0699793389233889E-4</v>
      </c>
      <c r="BX166">
        <f t="shared" si="151"/>
        <v>0.99979300206610766</v>
      </c>
      <c r="BZ166" s="15">
        <f t="shared" si="152"/>
        <v>-7.2777820906564039E-2</v>
      </c>
      <c r="CB166" s="10">
        <v>42395</v>
      </c>
      <c r="CC166">
        <v>1405200</v>
      </c>
      <c r="CD166">
        <v>101.032798</v>
      </c>
      <c r="CE166">
        <f t="shared" si="153"/>
        <v>3.1709571234981304E-3</v>
      </c>
      <c r="CF166">
        <f t="shared" si="154"/>
        <v>1.0031709571234981</v>
      </c>
      <c r="CH166" s="15">
        <f t="shared" si="155"/>
        <v>2.1758273726960287</v>
      </c>
      <c r="CJ166" s="10">
        <v>42395</v>
      </c>
      <c r="CK166">
        <v>1135800</v>
      </c>
      <c r="CL166">
        <v>82.127781999999996</v>
      </c>
      <c r="CM166">
        <f t="shared" si="156"/>
        <v>-1.6660701988108206E-3</v>
      </c>
      <c r="CN166">
        <f t="shared" si="157"/>
        <v>0.99833392980118918</v>
      </c>
      <c r="CP166" s="15">
        <f t="shared" si="158"/>
        <v>-0.45590029495917872</v>
      </c>
      <c r="CR166" s="10">
        <v>42395</v>
      </c>
      <c r="CS166">
        <v>131400</v>
      </c>
      <c r="CT166">
        <v>60.295482</v>
      </c>
      <c r="CU166">
        <f t="shared" si="159"/>
        <v>9.9103878216189045E-4</v>
      </c>
      <c r="CV166">
        <f t="shared" si="160"/>
        <v>1.0009910387821619</v>
      </c>
      <c r="CX166" s="15">
        <f t="shared" si="161"/>
        <v>0.43555284091836621</v>
      </c>
      <c r="CZ166" s="10">
        <v>42395</v>
      </c>
      <c r="DA166">
        <v>264700</v>
      </c>
      <c r="DB166">
        <v>46.284218000000003</v>
      </c>
      <c r="DC166">
        <f t="shared" si="162"/>
        <v>1.5089482795658693E-2</v>
      </c>
      <c r="DD166">
        <f t="shared" si="163"/>
        <v>1.0150894827956587</v>
      </c>
      <c r="DF166" s="15">
        <f t="shared" si="164"/>
        <v>235.63542938623704</v>
      </c>
      <c r="DH166" s="10">
        <v>42395</v>
      </c>
      <c r="DI166">
        <v>893700</v>
      </c>
      <c r="DJ166">
        <v>38.068064</v>
      </c>
      <c r="DK166">
        <f t="shared" si="165"/>
        <v>2.1242686724352922E-2</v>
      </c>
      <c r="DL166">
        <f t="shared" si="166"/>
        <v>1.0212426867243529</v>
      </c>
      <c r="DN166">
        <f t="shared" si="128"/>
        <v>1.983361590765937</v>
      </c>
      <c r="DP166" s="10">
        <v>42395</v>
      </c>
      <c r="DQ166">
        <v>141900</v>
      </c>
      <c r="DR166">
        <v>15.306335000000001</v>
      </c>
      <c r="DS166">
        <f t="shared" si="167"/>
        <v>3.8563827802205131E-2</v>
      </c>
      <c r="DT166">
        <f t="shared" si="168"/>
        <v>1.0385638278022051</v>
      </c>
      <c r="DX166" s="10">
        <v>42395</v>
      </c>
      <c r="DY166">
        <v>7977600</v>
      </c>
      <c r="DZ166">
        <v>10.83</v>
      </c>
      <c r="EA166">
        <f t="shared" si="169"/>
        <v>1.1204481792717047E-2</v>
      </c>
      <c r="EB166">
        <f t="shared" si="170"/>
        <v>1.011204481792717</v>
      </c>
      <c r="EF166" s="10">
        <v>42394</v>
      </c>
      <c r="EG166">
        <v>456700</v>
      </c>
      <c r="EH166">
        <v>99.852866000000006</v>
      </c>
      <c r="EI166">
        <f t="shared" si="171"/>
        <v>0</v>
      </c>
      <c r="EJ166">
        <f t="shared" si="172"/>
        <v>1</v>
      </c>
    </row>
    <row r="167" spans="1:140">
      <c r="A167" s="10">
        <v>42394</v>
      </c>
      <c r="B167" s="11">
        <v>0.05</v>
      </c>
      <c r="C167">
        <f t="shared" si="122"/>
        <v>5.0000000000000001E-4</v>
      </c>
      <c r="D167" s="12">
        <f t="shared" si="123"/>
        <v>1.0417372023008298E-5</v>
      </c>
      <c r="E167" s="13">
        <f t="shared" si="124"/>
        <v>1.000010417372023</v>
      </c>
      <c r="H167" s="10">
        <v>42394</v>
      </c>
      <c r="I167">
        <v>39400</v>
      </c>
      <c r="J167">
        <v>76.633506999999994</v>
      </c>
      <c r="K167" s="15">
        <f t="shared" si="125"/>
        <v>5.5534109046706526E-3</v>
      </c>
      <c r="L167">
        <f t="shared" si="129"/>
        <v>1.0055534109046707</v>
      </c>
      <c r="N167" s="15">
        <f t="shared" si="130"/>
        <v>6.5487905890204221</v>
      </c>
      <c r="P167" s="10">
        <v>42394</v>
      </c>
      <c r="Q167">
        <v>2384800</v>
      </c>
      <c r="R167">
        <v>44.292765000000003</v>
      </c>
      <c r="S167">
        <f t="shared" si="131"/>
        <v>-1.5265543782264634E-2</v>
      </c>
      <c r="T167">
        <f t="shared" si="132"/>
        <v>0.98473445621773537</v>
      </c>
      <c r="V167" s="15">
        <f t="shared" si="133"/>
        <v>-0.996356791535567</v>
      </c>
      <c r="X167" s="10">
        <v>42394</v>
      </c>
      <c r="Y167">
        <v>223200</v>
      </c>
      <c r="Z167">
        <v>35.694465000000001</v>
      </c>
      <c r="AA167">
        <f t="shared" si="134"/>
        <v>-2.0435968648431668E-2</v>
      </c>
      <c r="AB167">
        <f t="shared" si="126"/>
        <v>0.97956403135156833</v>
      </c>
      <c r="AC167" s="18"/>
      <c r="AD167" s="15">
        <f t="shared" si="135"/>
        <v>-0.99946668610057576</v>
      </c>
      <c r="AF167" s="10">
        <v>42394</v>
      </c>
      <c r="AG167">
        <v>244700</v>
      </c>
      <c r="AH167">
        <v>45.836525000000002</v>
      </c>
      <c r="AI167">
        <f t="shared" si="136"/>
        <v>-2.2127681235195817E-2</v>
      </c>
      <c r="AJ167">
        <f t="shared" si="137"/>
        <v>0.97787231876480418</v>
      </c>
      <c r="AK167" s="18"/>
      <c r="AL167" s="15">
        <f t="shared" si="138"/>
        <v>-0.99971621747532669</v>
      </c>
      <c r="AN167" s="10">
        <v>42394</v>
      </c>
      <c r="AO167">
        <v>17822600</v>
      </c>
      <c r="AP167">
        <v>32.825569000000002</v>
      </c>
      <c r="AQ167">
        <f t="shared" si="139"/>
        <v>-1.4382115073194535E-2</v>
      </c>
      <c r="AR167">
        <f t="shared" si="127"/>
        <v>0.98561788492680547</v>
      </c>
      <c r="AS167" s="18"/>
      <c r="AT167" s="15">
        <f t="shared" si="140"/>
        <v>-0.9949460600373593</v>
      </c>
      <c r="AV167" s="10">
        <v>42394</v>
      </c>
      <c r="AW167">
        <v>23231500</v>
      </c>
      <c r="AX167">
        <v>28.494655000000002</v>
      </c>
      <c r="AY167">
        <f t="shared" si="141"/>
        <v>-1.6570818405558074E-2</v>
      </c>
      <c r="AZ167">
        <f t="shared" si="142"/>
        <v>0.98342918159444193</v>
      </c>
      <c r="BB167" s="15">
        <f t="shared" si="143"/>
        <v>-0.99775493845610841</v>
      </c>
      <c r="BD167" s="10">
        <v>42394</v>
      </c>
      <c r="BE167">
        <v>816600</v>
      </c>
      <c r="BF167">
        <v>60.844862999999997</v>
      </c>
      <c r="BG167">
        <f t="shared" si="144"/>
        <v>-1.4109119481202304E-2</v>
      </c>
      <c r="BH167">
        <f t="shared" si="145"/>
        <v>0.9858908805187977</v>
      </c>
      <c r="BJ167" s="15">
        <f t="shared" si="146"/>
        <v>-0.99440847802988941</v>
      </c>
      <c r="BL167" s="10">
        <v>42394</v>
      </c>
      <c r="BM167">
        <v>329400</v>
      </c>
      <c r="BN167">
        <v>109.95464699999999</v>
      </c>
      <c r="BO167">
        <f t="shared" si="147"/>
        <v>5.3905801540898857E-4</v>
      </c>
      <c r="BP167">
        <f t="shared" si="148"/>
        <v>1.000539058015409</v>
      </c>
      <c r="BR167" s="15">
        <f t="shared" si="149"/>
        <v>0.21738262307831668</v>
      </c>
      <c r="BT167" s="10">
        <v>42394</v>
      </c>
      <c r="BU167">
        <v>238300</v>
      </c>
      <c r="BV167">
        <v>48.299999</v>
      </c>
      <c r="BW167">
        <f t="shared" si="150"/>
        <v>2.0704079090827499E-4</v>
      </c>
      <c r="BX167">
        <f t="shared" si="151"/>
        <v>1.0002070407909083</v>
      </c>
      <c r="BZ167" s="15">
        <f t="shared" si="152"/>
        <v>7.8490164005469154E-2</v>
      </c>
      <c r="CB167" s="10">
        <v>42394</v>
      </c>
      <c r="CC167">
        <v>839200</v>
      </c>
      <c r="CD167">
        <v>100.71344000000001</v>
      </c>
      <c r="CE167">
        <f t="shared" si="153"/>
        <v>-4.5911282991756286E-3</v>
      </c>
      <c r="CF167">
        <f t="shared" si="154"/>
        <v>0.99540887170082437</v>
      </c>
      <c r="CH167" s="15">
        <f t="shared" si="155"/>
        <v>-0.81355527468373834</v>
      </c>
      <c r="CJ167" s="10">
        <v>42394</v>
      </c>
      <c r="CK167">
        <v>716900</v>
      </c>
      <c r="CL167">
        <v>82.264841000000004</v>
      </c>
      <c r="CM167">
        <f t="shared" si="156"/>
        <v>-2.3800372913818091E-4</v>
      </c>
      <c r="CN167">
        <f t="shared" si="157"/>
        <v>0.99976199627086182</v>
      </c>
      <c r="CP167" s="15">
        <f t="shared" si="158"/>
        <v>-8.3214455629336159E-2</v>
      </c>
      <c r="CR167" s="10">
        <v>42394</v>
      </c>
      <c r="CS167">
        <v>85500</v>
      </c>
      <c r="CT167">
        <v>60.235785999999997</v>
      </c>
      <c r="CU167">
        <f t="shared" si="159"/>
        <v>6.6117365367190928E-4</v>
      </c>
      <c r="CV167">
        <f t="shared" si="160"/>
        <v>1.0006611736536719</v>
      </c>
      <c r="CX167" s="15">
        <f t="shared" si="161"/>
        <v>0.27283747269040792</v>
      </c>
      <c r="CZ167" s="10">
        <v>42394</v>
      </c>
      <c r="DA167">
        <v>400400</v>
      </c>
      <c r="DB167">
        <v>45.596195000000002</v>
      </c>
      <c r="DC167">
        <f t="shared" si="162"/>
        <v>-1.1506525598610873E-2</v>
      </c>
      <c r="DD167">
        <f t="shared" si="163"/>
        <v>0.98849347440138913</v>
      </c>
      <c r="DF167" s="15">
        <f t="shared" si="164"/>
        <v>-0.98536342633175722</v>
      </c>
      <c r="DH167" s="10">
        <v>42394</v>
      </c>
      <c r="DI167">
        <v>346300</v>
      </c>
      <c r="DJ167">
        <v>37.276217000000003</v>
      </c>
      <c r="DK167">
        <f t="shared" si="165"/>
        <v>-6.8565027900625575E-3</v>
      </c>
      <c r="DL167">
        <f t="shared" si="166"/>
        <v>0.99314349720993744</v>
      </c>
      <c r="DN167">
        <f t="shared" si="128"/>
        <v>-0.30076336716364727</v>
      </c>
      <c r="DP167" s="10">
        <v>42394</v>
      </c>
      <c r="DQ167">
        <v>261100</v>
      </c>
      <c r="DR167">
        <v>14.737982000000001</v>
      </c>
      <c r="DS167">
        <f t="shared" si="167"/>
        <v>-4.689479912271266E-2</v>
      </c>
      <c r="DT167">
        <f t="shared" si="168"/>
        <v>0.95310520087728734</v>
      </c>
      <c r="DX167" s="10">
        <v>42394</v>
      </c>
      <c r="DY167">
        <v>26753500</v>
      </c>
      <c r="DZ167">
        <v>10.71</v>
      </c>
      <c r="EA167">
        <f t="shared" si="169"/>
        <v>1.1331444759206999E-2</v>
      </c>
      <c r="EB167">
        <f t="shared" si="170"/>
        <v>1.011331444759207</v>
      </c>
      <c r="EF167" s="10">
        <v>42391</v>
      </c>
      <c r="EG167">
        <v>3287600</v>
      </c>
      <c r="EH167">
        <v>99.852866000000006</v>
      </c>
      <c r="EI167">
        <f t="shared" si="171"/>
        <v>3.9731214332561215E-4</v>
      </c>
      <c r="EJ167">
        <f t="shared" si="172"/>
        <v>1.0003973121433256</v>
      </c>
    </row>
    <row r="168" spans="1:140">
      <c r="A168" s="10">
        <v>42391</v>
      </c>
      <c r="B168" s="11">
        <v>0.05</v>
      </c>
      <c r="C168">
        <f t="shared" si="122"/>
        <v>5.0000000000000001E-4</v>
      </c>
      <c r="D168" s="12">
        <f t="shared" si="123"/>
        <v>1.0417372023008298E-5</v>
      </c>
      <c r="E168" s="13">
        <f t="shared" si="124"/>
        <v>1.000010417372023</v>
      </c>
      <c r="H168" s="10">
        <v>42391</v>
      </c>
      <c r="I168">
        <v>628800</v>
      </c>
      <c r="J168">
        <v>76.210279999999997</v>
      </c>
      <c r="K168" s="15">
        <f t="shared" si="125"/>
        <v>-2.7047787591581995E-3</v>
      </c>
      <c r="L168">
        <f t="shared" si="129"/>
        <v>0.9972952212408418</v>
      </c>
      <c r="N168" s="15">
        <f t="shared" si="130"/>
        <v>-0.62789596436589423</v>
      </c>
      <c r="P168" s="10">
        <v>42391</v>
      </c>
      <c r="Q168">
        <v>655400</v>
      </c>
      <c r="R168">
        <v>44.979399999999998</v>
      </c>
      <c r="S168">
        <f t="shared" si="131"/>
        <v>1.9855615722347508E-2</v>
      </c>
      <c r="T168">
        <f t="shared" si="132"/>
        <v>1.0198556157223475</v>
      </c>
      <c r="V168" s="15">
        <f t="shared" si="133"/>
        <v>1307.0442779207144</v>
      </c>
      <c r="X168" s="10">
        <v>42391</v>
      </c>
      <c r="Y168">
        <v>274000</v>
      </c>
      <c r="Z168">
        <v>36.439134000000003</v>
      </c>
      <c r="AA168">
        <f t="shared" si="134"/>
        <v>2.3995562655376945E-2</v>
      </c>
      <c r="AB168">
        <f t="shared" si="126"/>
        <v>1.0239955626553769</v>
      </c>
      <c r="AC168" s="18"/>
      <c r="AD168" s="15">
        <f t="shared" si="135"/>
        <v>5737.4851377737823</v>
      </c>
      <c r="AF168" s="10">
        <v>42391</v>
      </c>
      <c r="AG168">
        <v>252000</v>
      </c>
      <c r="AH168">
        <v>46.873731999999997</v>
      </c>
      <c r="AI168">
        <f t="shared" si="136"/>
        <v>2.4634878015202144E-2</v>
      </c>
      <c r="AJ168">
        <f t="shared" si="137"/>
        <v>1.0246348780152021</v>
      </c>
      <c r="AK168" s="18"/>
      <c r="AL168" s="15">
        <f t="shared" si="138"/>
        <v>7205.6636524418491</v>
      </c>
      <c r="AN168" s="10">
        <v>42391</v>
      </c>
      <c r="AO168">
        <v>14333900</v>
      </c>
      <c r="AP168">
        <v>33.304558999999998</v>
      </c>
      <c r="AQ168">
        <f t="shared" si="139"/>
        <v>2.8994231253117286E-2</v>
      </c>
      <c r="AR168">
        <f t="shared" si="127"/>
        <v>1.0289942312531173</v>
      </c>
      <c r="AS168" s="18"/>
      <c r="AT168" s="15">
        <f t="shared" si="140"/>
        <v>33939.880927533362</v>
      </c>
      <c r="AV168" s="10">
        <v>42391</v>
      </c>
      <c r="AW168">
        <v>27700100</v>
      </c>
      <c r="AX168">
        <v>28.974791</v>
      </c>
      <c r="AY168">
        <f t="shared" si="141"/>
        <v>3.3916045126095362E-2</v>
      </c>
      <c r="AZ168">
        <f t="shared" si="142"/>
        <v>1.0339160451260954</v>
      </c>
      <c r="BB168" s="15">
        <f t="shared" si="143"/>
        <v>193697.12320789005</v>
      </c>
      <c r="BD168" s="10">
        <v>42391</v>
      </c>
      <c r="BE168">
        <v>950700</v>
      </c>
      <c r="BF168">
        <v>61.715615999999997</v>
      </c>
      <c r="BG168">
        <f t="shared" si="144"/>
        <v>1.8733919590433246E-2</v>
      </c>
      <c r="BH168">
        <f t="shared" si="145"/>
        <v>1.0187339195904332</v>
      </c>
      <c r="BJ168" s="15">
        <f t="shared" si="146"/>
        <v>874.34611136931551</v>
      </c>
      <c r="BL168" s="10">
        <v>42391</v>
      </c>
      <c r="BM168">
        <v>504800</v>
      </c>
      <c r="BN168">
        <v>109.89540700000001</v>
      </c>
      <c r="BO168">
        <f t="shared" si="147"/>
        <v>-1.256270366555734E-3</v>
      </c>
      <c r="BP168">
        <f t="shared" si="148"/>
        <v>0.99874372963344427</v>
      </c>
      <c r="BR168" s="15">
        <f t="shared" si="149"/>
        <v>-0.36797539240472033</v>
      </c>
      <c r="BT168" s="10">
        <v>42391</v>
      </c>
      <c r="BU168">
        <v>170400</v>
      </c>
      <c r="BV168">
        <v>48.290000999999997</v>
      </c>
      <c r="BW168">
        <f t="shared" si="150"/>
        <v>1.4516797708070683E-3</v>
      </c>
      <c r="BX168">
        <f t="shared" si="151"/>
        <v>1.0014516797708071</v>
      </c>
      <c r="BZ168" s="15">
        <f t="shared" si="152"/>
        <v>0.69804721265254743</v>
      </c>
      <c r="CB168" s="10">
        <v>42391</v>
      </c>
      <c r="CC168">
        <v>1325000</v>
      </c>
      <c r="CD168">
        <v>101.177961</v>
      </c>
      <c r="CE168">
        <f t="shared" si="153"/>
        <v>9.3647452216469862E-3</v>
      </c>
      <c r="CF168">
        <f t="shared" si="154"/>
        <v>1.009364745221647</v>
      </c>
      <c r="CH168" s="15">
        <f t="shared" si="155"/>
        <v>29.03088233228085</v>
      </c>
      <c r="CJ168" s="10">
        <v>42391</v>
      </c>
      <c r="CK168">
        <v>1026300</v>
      </c>
      <c r="CL168">
        <v>82.284424999999999</v>
      </c>
      <c r="CM168">
        <f t="shared" si="156"/>
        <v>-3.5678103182545939E-4</v>
      </c>
      <c r="CN168">
        <f t="shared" si="157"/>
        <v>0.99964321896817454</v>
      </c>
      <c r="CP168" s="15">
        <f t="shared" si="158"/>
        <v>-0.12212258457539471</v>
      </c>
      <c r="CR168" s="10">
        <v>42391</v>
      </c>
      <c r="CS168">
        <v>85400</v>
      </c>
      <c r="CT168">
        <v>60.195985999999998</v>
      </c>
      <c r="CU168">
        <f t="shared" si="159"/>
        <v>-1.1556835194000969E-3</v>
      </c>
      <c r="CV168">
        <f t="shared" si="160"/>
        <v>0.9988443164805999</v>
      </c>
      <c r="CX168" s="15">
        <f t="shared" si="161"/>
        <v>-0.34431082461982576</v>
      </c>
      <c r="CZ168" s="10">
        <v>42391</v>
      </c>
      <c r="DA168">
        <v>396300</v>
      </c>
      <c r="DB168">
        <v>46.126956</v>
      </c>
      <c r="DC168">
        <f t="shared" si="162"/>
        <v>2.5344120348177679E-2</v>
      </c>
      <c r="DD168">
        <f t="shared" si="163"/>
        <v>1.0253441203481777</v>
      </c>
      <c r="DF168" s="15">
        <f t="shared" si="164"/>
        <v>9276.2778413088345</v>
      </c>
      <c r="DH168" s="10">
        <v>42391</v>
      </c>
      <c r="DI168">
        <v>398800</v>
      </c>
      <c r="DJ168">
        <v>37.533566</v>
      </c>
      <c r="DK168">
        <f t="shared" si="165"/>
        <v>2.6251636672096623E-2</v>
      </c>
      <c r="DL168">
        <f t="shared" si="166"/>
        <v>1.0262516366720966</v>
      </c>
      <c r="DN168">
        <f t="shared" si="128"/>
        <v>2.847696981777788</v>
      </c>
      <c r="DP168" s="10">
        <v>42391</v>
      </c>
      <c r="DQ168">
        <v>233100</v>
      </c>
      <c r="DR168">
        <v>15.463122</v>
      </c>
      <c r="DS168">
        <f t="shared" si="167"/>
        <v>4.4341514202878463E-2</v>
      </c>
      <c r="DT168">
        <f t="shared" si="168"/>
        <v>1.0443415142028785</v>
      </c>
      <c r="DX168" s="10">
        <v>42391</v>
      </c>
      <c r="DY168">
        <v>4865400</v>
      </c>
      <c r="DZ168">
        <v>10.59</v>
      </c>
      <c r="EA168">
        <f t="shared" si="169"/>
        <v>-5.6338028169014009E-3</v>
      </c>
      <c r="EB168">
        <f t="shared" si="170"/>
        <v>0.9943661971830986</v>
      </c>
      <c r="EF168" s="10">
        <v>42390</v>
      </c>
      <c r="EG168">
        <v>573700</v>
      </c>
      <c r="EH168">
        <v>99.813209000000001</v>
      </c>
      <c r="EI168">
        <f t="shared" si="171"/>
        <v>-5.9568829929124156E-4</v>
      </c>
      <c r="EJ168">
        <f t="shared" si="172"/>
        <v>0.99940431170070876</v>
      </c>
    </row>
    <row r="169" spans="1:140">
      <c r="A169" s="10">
        <v>42390</v>
      </c>
      <c r="B169" s="11">
        <v>0.06</v>
      </c>
      <c r="C169">
        <f t="shared" si="122"/>
        <v>5.9999999999999995E-4</v>
      </c>
      <c r="D169" s="12">
        <f t="shared" si="123"/>
        <v>1.2501015730803644E-5</v>
      </c>
      <c r="E169" s="13">
        <f t="shared" si="124"/>
        <v>1.0000125010157308</v>
      </c>
      <c r="H169" s="10">
        <v>42390</v>
      </c>
      <c r="I169">
        <v>161800</v>
      </c>
      <c r="J169">
        <v>76.416971000000004</v>
      </c>
      <c r="K169" s="15">
        <f t="shared" si="125"/>
        <v>-6.653075395030128E-3</v>
      </c>
      <c r="L169">
        <f t="shared" si="129"/>
        <v>0.99334692460496987</v>
      </c>
      <c r="N169" s="15">
        <f t="shared" si="130"/>
        <v>-0.91253237910388363</v>
      </c>
      <c r="P169" s="10">
        <v>42390</v>
      </c>
      <c r="Q169">
        <v>890600</v>
      </c>
      <c r="R169">
        <v>44.103693999999997</v>
      </c>
      <c r="S169">
        <f t="shared" si="131"/>
        <v>4.3054223646641354E-3</v>
      </c>
      <c r="T169">
        <f t="shared" si="132"/>
        <v>1.0043054223646641</v>
      </c>
      <c r="V169" s="15">
        <f t="shared" si="133"/>
        <v>3.7975525433782016</v>
      </c>
      <c r="X169" s="10">
        <v>42390</v>
      </c>
      <c r="Y169">
        <v>236700</v>
      </c>
      <c r="Z169">
        <v>35.585245999999998</v>
      </c>
      <c r="AA169">
        <f t="shared" si="134"/>
        <v>1.6769563620626649E-3</v>
      </c>
      <c r="AB169">
        <f t="shared" si="126"/>
        <v>1.0016769563620627</v>
      </c>
      <c r="AC169" s="18"/>
      <c r="AD169" s="15">
        <f t="shared" si="135"/>
        <v>0.84333498312291733</v>
      </c>
      <c r="AF169" s="10">
        <v>42390</v>
      </c>
      <c r="AG169">
        <v>312600</v>
      </c>
      <c r="AH169">
        <v>45.746766000000001</v>
      </c>
      <c r="AI169">
        <f t="shared" si="136"/>
        <v>-6.5365148304308285E-4</v>
      </c>
      <c r="AJ169">
        <f t="shared" si="137"/>
        <v>0.99934634851695692</v>
      </c>
      <c r="AK169" s="18"/>
      <c r="AL169" s="15">
        <f t="shared" si="138"/>
        <v>-0.21231798143493519</v>
      </c>
      <c r="AN169" s="10">
        <v>42390</v>
      </c>
      <c r="AO169">
        <v>18334300</v>
      </c>
      <c r="AP169">
        <v>32.366128000000003</v>
      </c>
      <c r="AQ169">
        <f t="shared" si="139"/>
        <v>7.6080551541661823E-3</v>
      </c>
      <c r="AR169">
        <f t="shared" si="127"/>
        <v>1.0076080551541662</v>
      </c>
      <c r="AS169" s="18"/>
      <c r="AT169" s="15">
        <f t="shared" si="140"/>
        <v>14.901760864776051</v>
      </c>
      <c r="AV169" s="10">
        <v>42390</v>
      </c>
      <c r="AW169">
        <v>35402900</v>
      </c>
      <c r="AX169">
        <v>28.024317</v>
      </c>
      <c r="AY169">
        <f t="shared" si="141"/>
        <v>1.751365006629868E-3</v>
      </c>
      <c r="AZ169">
        <f t="shared" si="142"/>
        <v>1.0017513650066299</v>
      </c>
      <c r="BB169" s="15">
        <f t="shared" si="143"/>
        <v>0.89399641446253497</v>
      </c>
      <c r="BD169" s="10">
        <v>42390</v>
      </c>
      <c r="BE169">
        <v>1359600</v>
      </c>
      <c r="BF169">
        <v>60.580702000000002</v>
      </c>
      <c r="BG169">
        <f t="shared" si="144"/>
        <v>6.6655676226072824E-3</v>
      </c>
      <c r="BH169">
        <f t="shared" si="145"/>
        <v>1.0066655676226073</v>
      </c>
      <c r="BJ169" s="15">
        <f t="shared" si="146"/>
        <v>10.300642671040865</v>
      </c>
      <c r="BL169" s="10">
        <v>42390</v>
      </c>
      <c r="BM169">
        <v>706300</v>
      </c>
      <c r="BN169">
        <v>110.03363899999999</v>
      </c>
      <c r="BO169">
        <f t="shared" si="147"/>
        <v>-6.2774995387038235E-4</v>
      </c>
      <c r="BP169">
        <f t="shared" si="148"/>
        <v>0.99937225004612962</v>
      </c>
      <c r="BR169" s="15">
        <f t="shared" si="149"/>
        <v>-0.20483105784631694</v>
      </c>
      <c r="BT169" s="10">
        <v>42390</v>
      </c>
      <c r="BU169">
        <v>1175800</v>
      </c>
      <c r="BV169">
        <v>48.220001000000003</v>
      </c>
      <c r="BW169">
        <f t="shared" si="150"/>
        <v>-4.1461441067092153E-4</v>
      </c>
      <c r="BX169">
        <f t="shared" si="151"/>
        <v>0.99958538558932908</v>
      </c>
      <c r="BZ169" s="15">
        <f t="shared" si="152"/>
        <v>-0.14046663965865025</v>
      </c>
      <c r="CB169" s="10">
        <v>42390</v>
      </c>
      <c r="CC169">
        <v>803000</v>
      </c>
      <c r="CD169">
        <v>100.23924599999999</v>
      </c>
      <c r="CE169">
        <f t="shared" si="153"/>
        <v>4.5582574663496356E-3</v>
      </c>
      <c r="CF169">
        <f t="shared" si="154"/>
        <v>1.0045582574663496</v>
      </c>
      <c r="CH169" s="15">
        <f t="shared" si="155"/>
        <v>4.2592242072436681</v>
      </c>
      <c r="CJ169" s="10">
        <v>42390</v>
      </c>
      <c r="CK169">
        <v>880600</v>
      </c>
      <c r="CL169">
        <v>82.313793000000004</v>
      </c>
      <c r="CM169">
        <f t="shared" si="156"/>
        <v>-1.4251266885764169E-3</v>
      </c>
      <c r="CN169">
        <f t="shared" si="157"/>
        <v>0.99857487331142358</v>
      </c>
      <c r="CP169" s="15">
        <f t="shared" si="158"/>
        <v>-0.40580174270667391</v>
      </c>
      <c r="CR169" s="10">
        <v>42390</v>
      </c>
      <c r="CS169">
        <v>101700</v>
      </c>
      <c r="CT169">
        <v>60.265633999999999</v>
      </c>
      <c r="CU169">
        <f t="shared" si="159"/>
        <v>-1.6510830769855822E-4</v>
      </c>
      <c r="CV169">
        <f t="shared" si="160"/>
        <v>0.99983489169230144</v>
      </c>
      <c r="CX169" s="15">
        <f t="shared" si="161"/>
        <v>-5.8489245240750054E-2</v>
      </c>
      <c r="CZ169" s="10">
        <v>42390</v>
      </c>
      <c r="DA169">
        <v>877400</v>
      </c>
      <c r="DB169">
        <v>44.986804999999997</v>
      </c>
      <c r="DC169">
        <f t="shared" si="162"/>
        <v>-8.7320422576042667E-4</v>
      </c>
      <c r="DD169">
        <f t="shared" si="163"/>
        <v>0.99912679577423957</v>
      </c>
      <c r="DF169" s="15">
        <f t="shared" si="164"/>
        <v>-0.2730217919629494</v>
      </c>
      <c r="DH169" s="10">
        <v>42390</v>
      </c>
      <c r="DI169">
        <v>697600</v>
      </c>
      <c r="DJ169">
        <v>36.573453000000001</v>
      </c>
      <c r="DK169">
        <f t="shared" si="165"/>
        <v>6.537749528028769E-3</v>
      </c>
      <c r="DL169">
        <f t="shared" si="166"/>
        <v>1.0065377495280288</v>
      </c>
      <c r="DN169">
        <f t="shared" si="128"/>
        <v>0.40334194982512028</v>
      </c>
      <c r="DP169" s="10">
        <v>42390</v>
      </c>
      <c r="DQ169">
        <v>196700</v>
      </c>
      <c r="DR169">
        <v>14.806576</v>
      </c>
      <c r="DS169">
        <f t="shared" si="167"/>
        <v>3.1399336282800672E-2</v>
      </c>
      <c r="DT169">
        <f t="shared" si="168"/>
        <v>1.0313993362828007</v>
      </c>
      <c r="DX169" s="10">
        <v>42390</v>
      </c>
      <c r="DY169">
        <v>4419400</v>
      </c>
      <c r="DZ169">
        <v>10.65</v>
      </c>
      <c r="EA169">
        <f t="shared" si="169"/>
        <v>9.3984962406024053E-4</v>
      </c>
      <c r="EB169">
        <f t="shared" si="170"/>
        <v>1.0009398496240602</v>
      </c>
      <c r="EF169" s="10">
        <v>42389</v>
      </c>
      <c r="EG169">
        <v>488600</v>
      </c>
      <c r="EH169">
        <v>99.872702000000004</v>
      </c>
      <c r="EI169">
        <f t="shared" si="171"/>
        <v>0</v>
      </c>
      <c r="EJ169">
        <f t="shared" si="172"/>
        <v>1</v>
      </c>
    </row>
    <row r="170" spans="1:140">
      <c r="A170" s="10">
        <v>42389</v>
      </c>
      <c r="B170" s="11">
        <v>7.0000000000000007E-2</v>
      </c>
      <c r="C170">
        <f t="shared" si="122"/>
        <v>7.000000000000001E-4</v>
      </c>
      <c r="D170" s="12">
        <f t="shared" si="123"/>
        <v>1.4584715879895072E-5</v>
      </c>
      <c r="E170" s="13">
        <f t="shared" si="124"/>
        <v>1.0000145847158799</v>
      </c>
      <c r="H170" s="10">
        <v>42389</v>
      </c>
      <c r="I170">
        <v>150600</v>
      </c>
      <c r="J170">
        <v>76.928783999999993</v>
      </c>
      <c r="K170" s="15">
        <f>(J170/J171)-1</f>
        <v>9.0369852200304912E-3</v>
      </c>
      <c r="L170">
        <f>1+K170</f>
        <v>1.0090369852200305</v>
      </c>
      <c r="N170" s="15">
        <f t="shared" si="130"/>
        <v>25.673873025704847</v>
      </c>
      <c r="P170" s="10">
        <v>42389</v>
      </c>
      <c r="Q170">
        <v>2130100</v>
      </c>
      <c r="R170">
        <v>43.914622999999999</v>
      </c>
      <c r="S170">
        <f t="shared" si="131"/>
        <v>-1.0759889123962418E-2</v>
      </c>
      <c r="T170">
        <f t="shared" si="132"/>
        <v>0.98924011087603758</v>
      </c>
      <c r="V170" s="15">
        <f t="shared" si="133"/>
        <v>-0.98071911916061982</v>
      </c>
      <c r="X170" s="10">
        <v>42389</v>
      </c>
      <c r="Y170">
        <v>580900</v>
      </c>
      <c r="Z170">
        <v>35.525671000000003</v>
      </c>
      <c r="AA170">
        <f t="shared" si="134"/>
        <v>-5.8350294917909329E-3</v>
      </c>
      <c r="AB170">
        <f t="shared" si="126"/>
        <v>0.99416497050820907</v>
      </c>
      <c r="AC170" s="18"/>
      <c r="AD170" s="15">
        <f t="shared" si="135"/>
        <v>-0.88187639744926283</v>
      </c>
      <c r="AF170" s="10">
        <v>42389</v>
      </c>
      <c r="AG170">
        <v>1358000</v>
      </c>
      <c r="AH170">
        <v>45.776688</v>
      </c>
      <c r="AI170">
        <f t="shared" si="136"/>
        <v>0</v>
      </c>
      <c r="AJ170">
        <f t="shared" si="137"/>
        <v>1</v>
      </c>
      <c r="AK170" s="18"/>
      <c r="AL170" s="15">
        <f t="shared" si="138"/>
        <v>0</v>
      </c>
      <c r="AN170" s="10">
        <v>42389</v>
      </c>
      <c r="AO170">
        <v>14011600</v>
      </c>
      <c r="AP170">
        <v>32.121744</v>
      </c>
      <c r="AQ170">
        <f t="shared" si="139"/>
        <v>-2.2896234445935137E-2</v>
      </c>
      <c r="AR170">
        <f t="shared" si="127"/>
        <v>0.97710376555406486</v>
      </c>
      <c r="AS170" s="18"/>
      <c r="AT170" s="15">
        <f t="shared" si="140"/>
        <v>-0.99978701415397697</v>
      </c>
      <c r="AV170" s="10">
        <v>42389</v>
      </c>
      <c r="AW170">
        <v>37987300</v>
      </c>
      <c r="AX170">
        <v>27.975321999999998</v>
      </c>
      <c r="AY170">
        <f t="shared" si="141"/>
        <v>-2.0919087234807732E-2</v>
      </c>
      <c r="AZ170">
        <f t="shared" si="142"/>
        <v>0.97908091276519227</v>
      </c>
      <c r="BB170" s="15">
        <f t="shared" si="143"/>
        <v>-0.9995545661880062</v>
      </c>
      <c r="BD170" s="10">
        <v>42389</v>
      </c>
      <c r="BE170">
        <v>2414000</v>
      </c>
      <c r="BF170">
        <v>60.179571000000003</v>
      </c>
      <c r="BG170">
        <f t="shared" si="144"/>
        <v>-1.4262872708095675E-2</v>
      </c>
      <c r="BH170">
        <f t="shared" si="145"/>
        <v>0.98573712729190432</v>
      </c>
      <c r="BJ170" s="15">
        <f t="shared" si="146"/>
        <v>-0.99471789857637927</v>
      </c>
      <c r="BL170" s="10">
        <v>42389</v>
      </c>
      <c r="BM170">
        <v>513000</v>
      </c>
      <c r="BN170">
        <v>110.102756</v>
      </c>
      <c r="BO170">
        <f t="shared" si="147"/>
        <v>1.5269128150803279E-3</v>
      </c>
      <c r="BP170">
        <f t="shared" si="148"/>
        <v>1.0015269128150803</v>
      </c>
      <c r="BR170" s="15">
        <f t="shared" si="149"/>
        <v>0.74525053459752488</v>
      </c>
      <c r="BT170" s="10">
        <v>42389</v>
      </c>
      <c r="BU170">
        <v>270400</v>
      </c>
      <c r="BV170">
        <v>48.240001999999997</v>
      </c>
      <c r="BW170">
        <f t="shared" si="150"/>
        <v>2.0738129794728444E-4</v>
      </c>
      <c r="BX170">
        <f t="shared" si="151"/>
        <v>1.0002073812979473</v>
      </c>
      <c r="BZ170" s="15">
        <f t="shared" si="152"/>
        <v>7.8624184787831286E-2</v>
      </c>
      <c r="CB170" s="10">
        <v>42389</v>
      </c>
      <c r="CC170">
        <v>2162500</v>
      </c>
      <c r="CD170">
        <v>99.784402999999998</v>
      </c>
      <c r="CE170">
        <f t="shared" si="153"/>
        <v>-6.0728480596381473E-3</v>
      </c>
      <c r="CF170">
        <f t="shared" si="154"/>
        <v>0.99392715194036185</v>
      </c>
      <c r="CH170" s="15">
        <f t="shared" si="155"/>
        <v>-0.89175384378366684</v>
      </c>
      <c r="CJ170" s="10">
        <v>42389</v>
      </c>
      <c r="CK170">
        <v>1036500</v>
      </c>
      <c r="CL170">
        <v>82.431268000000003</v>
      </c>
      <c r="CM170">
        <f t="shared" si="156"/>
        <v>8.3205101802241721E-4</v>
      </c>
      <c r="CN170">
        <f t="shared" si="157"/>
        <v>1.0008320510180224</v>
      </c>
      <c r="CP170" s="15">
        <f t="shared" si="158"/>
        <v>0.35468959274785639</v>
      </c>
      <c r="CR170" s="10">
        <v>42389</v>
      </c>
      <c r="CS170">
        <v>179800</v>
      </c>
      <c r="CT170">
        <v>60.275585999999997</v>
      </c>
      <c r="CU170">
        <f t="shared" si="159"/>
        <v>1.6534807531349838E-3</v>
      </c>
      <c r="CV170">
        <f t="shared" si="160"/>
        <v>1.001653480753135</v>
      </c>
      <c r="CX170" s="15">
        <f t="shared" si="161"/>
        <v>0.82763369900581596</v>
      </c>
      <c r="CZ170" s="10">
        <v>42389</v>
      </c>
      <c r="DA170">
        <v>605900</v>
      </c>
      <c r="DB170">
        <v>45.026122000000001</v>
      </c>
      <c r="DC170">
        <f t="shared" si="162"/>
        <v>-2.3449129463192553E-2</v>
      </c>
      <c r="DD170">
        <f t="shared" si="163"/>
        <v>0.97655087053680745</v>
      </c>
      <c r="DF170" s="15">
        <f t="shared" si="164"/>
        <v>-0.99982676800830972</v>
      </c>
      <c r="DH170" s="10">
        <v>42389</v>
      </c>
      <c r="DI170">
        <v>652400</v>
      </c>
      <c r="DJ170">
        <v>36.335898</v>
      </c>
      <c r="DK170">
        <f t="shared" si="165"/>
        <v>-2.9862593117606528E-2</v>
      </c>
      <c r="DL170">
        <f t="shared" si="166"/>
        <v>0.97013740688239347</v>
      </c>
      <c r="DN170">
        <f t="shared" si="128"/>
        <v>-0.79330544780507595</v>
      </c>
      <c r="DP170" s="10">
        <v>42389</v>
      </c>
      <c r="DQ170">
        <v>358600</v>
      </c>
      <c r="DR170">
        <v>14.355812999999999</v>
      </c>
      <c r="DS170">
        <f t="shared" si="167"/>
        <v>-2.8514644100880226E-2</v>
      </c>
      <c r="DT170">
        <f t="shared" si="168"/>
        <v>0.97148535589911977</v>
      </c>
      <c r="DX170" s="10">
        <v>42389</v>
      </c>
      <c r="DY170">
        <v>6866500</v>
      </c>
      <c r="DZ170">
        <v>10.64</v>
      </c>
      <c r="EA170">
        <f t="shared" si="169"/>
        <v>1.3333333333333419E-2</v>
      </c>
      <c r="EB170">
        <f t="shared" si="170"/>
        <v>1.0133333333333334</v>
      </c>
      <c r="EF170" s="10">
        <v>42388</v>
      </c>
      <c r="EG170">
        <v>652400</v>
      </c>
      <c r="EH170">
        <v>99.872702000000004</v>
      </c>
      <c r="EI170">
        <f t="shared" si="171"/>
        <v>-9.9296554295413841E-5</v>
      </c>
      <c r="EJ170">
        <f t="shared" si="172"/>
        <v>0.99990070344570459</v>
      </c>
    </row>
    <row r="171" spans="1:140">
      <c r="A171" s="10">
        <v>42388</v>
      </c>
      <c r="B171" s="11">
        <v>7.0000000000000007E-2</v>
      </c>
      <c r="C171">
        <f t="shared" si="122"/>
        <v>7.000000000000001E-4</v>
      </c>
      <c r="D171" s="12">
        <f t="shared" si="123"/>
        <v>1.4584715879895072E-5</v>
      </c>
      <c r="E171" s="13">
        <f t="shared" si="124"/>
        <v>1.0000145847158799</v>
      </c>
      <c r="H171" s="10">
        <v>42388</v>
      </c>
      <c r="I171">
        <v>190300</v>
      </c>
      <c r="J171">
        <v>76.239806000000002</v>
      </c>
      <c r="K171" s="15">
        <f>(J171/J172)-1</f>
        <v>-1.4180842335328459E-3</v>
      </c>
      <c r="L171">
        <f>1+K171</f>
        <v>0.99858191576646715</v>
      </c>
      <c r="N171" s="15">
        <f t="shared" si="130"/>
        <v>-0.40427021362871107</v>
      </c>
      <c r="P171" s="10">
        <v>42388</v>
      </c>
      <c r="Q171">
        <v>1780400</v>
      </c>
      <c r="R171">
        <v>44.392279000000002</v>
      </c>
      <c r="S171">
        <f t="shared" si="131"/>
        <v>2.2425593467101379E-4</v>
      </c>
      <c r="T171">
        <f t="shared" si="132"/>
        <v>1.000224255934671</v>
      </c>
      <c r="V171" s="15">
        <f t="shared" si="133"/>
        <v>8.5286751823588469E-2</v>
      </c>
      <c r="X171" s="10">
        <v>42388</v>
      </c>
      <c r="Y171">
        <v>374100</v>
      </c>
      <c r="Z171">
        <v>35.734181</v>
      </c>
      <c r="AA171">
        <f t="shared" si="134"/>
        <v>-7.7198581924620147E-3</v>
      </c>
      <c r="AB171">
        <f t="shared" si="126"/>
        <v>0.99228014180753799</v>
      </c>
      <c r="AC171" s="18"/>
      <c r="AD171" s="15">
        <f t="shared" si="135"/>
        <v>-0.9409092481846465</v>
      </c>
      <c r="AF171" s="10">
        <v>42388</v>
      </c>
      <c r="AG171">
        <v>1784000</v>
      </c>
      <c r="AH171">
        <v>45.776688</v>
      </c>
      <c r="AI171">
        <f t="shared" si="136"/>
        <v>-1.2053346418278932E-2</v>
      </c>
      <c r="AJ171">
        <f t="shared" si="137"/>
        <v>0.98794665358172107</v>
      </c>
      <c r="AK171" s="18"/>
      <c r="AL171" s="15">
        <f t="shared" si="138"/>
        <v>-0.98804015655601352</v>
      </c>
      <c r="AN171" s="10">
        <v>42388</v>
      </c>
      <c r="AO171">
        <v>17414400</v>
      </c>
      <c r="AP171">
        <v>32.874445000000001</v>
      </c>
      <c r="AQ171">
        <f t="shared" si="139"/>
        <v>8.6982709315712725E-3</v>
      </c>
      <c r="AR171">
        <f t="shared" si="127"/>
        <v>1.0086982709315713</v>
      </c>
      <c r="AS171" s="18"/>
      <c r="AT171" s="15">
        <f t="shared" si="140"/>
        <v>22.597493682445165</v>
      </c>
      <c r="AV171" s="10">
        <v>42388</v>
      </c>
      <c r="AW171">
        <v>27171300</v>
      </c>
      <c r="AX171">
        <v>28.573043999999999</v>
      </c>
      <c r="AY171">
        <f t="shared" si="141"/>
        <v>1.3908188666615251E-2</v>
      </c>
      <c r="AZ171">
        <f t="shared" si="142"/>
        <v>1.0139081886666153</v>
      </c>
      <c r="BB171" s="15">
        <f t="shared" si="143"/>
        <v>153.70350779693183</v>
      </c>
      <c r="BD171" s="10">
        <v>42388</v>
      </c>
      <c r="BE171">
        <v>1635400</v>
      </c>
      <c r="BF171">
        <v>61.050324000000003</v>
      </c>
      <c r="BG171">
        <f t="shared" si="144"/>
        <v>-1.6020280082695848E-4</v>
      </c>
      <c r="BH171">
        <f t="shared" si="145"/>
        <v>0.99983979719917304</v>
      </c>
      <c r="BJ171" s="15">
        <f t="shared" si="146"/>
        <v>-5.6801675965158949E-2</v>
      </c>
      <c r="BL171" s="10">
        <v>42388</v>
      </c>
      <c r="BM171">
        <v>858300</v>
      </c>
      <c r="BN171">
        <v>109.934895</v>
      </c>
      <c r="BO171">
        <f t="shared" si="147"/>
        <v>-8.9826918644453357E-5</v>
      </c>
      <c r="BP171">
        <f t="shared" si="148"/>
        <v>0.99991017308135555</v>
      </c>
      <c r="BR171" s="15">
        <f t="shared" si="149"/>
        <v>-3.2256588844191914E-2</v>
      </c>
      <c r="BT171" s="10">
        <v>42388</v>
      </c>
      <c r="BU171">
        <v>396300</v>
      </c>
      <c r="BV171">
        <v>48.23</v>
      </c>
      <c r="BW171">
        <f t="shared" si="150"/>
        <v>-2.0733829986163688E-4</v>
      </c>
      <c r="BX171">
        <f t="shared" si="151"/>
        <v>0.99979266170013836</v>
      </c>
      <c r="BZ171" s="15">
        <f t="shared" si="152"/>
        <v>-7.289302974726064E-2</v>
      </c>
      <c r="CB171" s="10">
        <v>42388</v>
      </c>
      <c r="CC171">
        <v>1688500</v>
      </c>
      <c r="CD171">
        <v>100.394081</v>
      </c>
      <c r="CE171">
        <f t="shared" si="153"/>
        <v>3.6764416252759169E-3</v>
      </c>
      <c r="CF171">
        <f t="shared" si="154"/>
        <v>1.0036764416252759</v>
      </c>
      <c r="CH171" s="15">
        <f t="shared" si="155"/>
        <v>2.8169073928833224</v>
      </c>
      <c r="CJ171" s="10">
        <v>42388</v>
      </c>
      <c r="CK171">
        <v>955100</v>
      </c>
      <c r="CL171">
        <v>82.362737999999993</v>
      </c>
      <c r="CM171">
        <f t="shared" si="156"/>
        <v>-3.6713176911220557E-3</v>
      </c>
      <c r="CN171">
        <f t="shared" si="157"/>
        <v>0.99632868230887794</v>
      </c>
      <c r="CP171" s="15">
        <f t="shared" si="158"/>
        <v>-0.73880730110525361</v>
      </c>
      <c r="CR171" s="10">
        <v>42388</v>
      </c>
      <c r="CS171">
        <v>275000</v>
      </c>
      <c r="CT171">
        <v>60.176085999999998</v>
      </c>
      <c r="CU171">
        <f t="shared" si="159"/>
        <v>-6.6095515060593524E-4</v>
      </c>
      <c r="CV171">
        <f t="shared" si="160"/>
        <v>0.99933904484939406</v>
      </c>
      <c r="CX171" s="15">
        <f t="shared" si="161"/>
        <v>-0.2144163956463716</v>
      </c>
      <c r="CZ171" s="10">
        <v>42388</v>
      </c>
      <c r="DA171">
        <v>462500</v>
      </c>
      <c r="DB171">
        <v>46.107298</v>
      </c>
      <c r="DC171">
        <f t="shared" si="162"/>
        <v>1.9222780445320442E-3</v>
      </c>
      <c r="DD171">
        <f t="shared" si="163"/>
        <v>1.001922278044532</v>
      </c>
      <c r="DF171" s="15">
        <f t="shared" si="164"/>
        <v>1.0156827743232459</v>
      </c>
      <c r="DH171" s="10">
        <v>42388</v>
      </c>
      <c r="DI171">
        <v>901700</v>
      </c>
      <c r="DJ171">
        <v>37.454383</v>
      </c>
      <c r="DK171">
        <f t="shared" si="165"/>
        <v>6.3830266884383757E-3</v>
      </c>
      <c r="DL171">
        <f t="shared" si="166"/>
        <v>1.0063830266884384</v>
      </c>
      <c r="DN171">
        <f t="shared" si="128"/>
        <v>0.39216843302624382</v>
      </c>
      <c r="DP171" s="10">
        <v>42388</v>
      </c>
      <c r="DQ171">
        <v>279400</v>
      </c>
      <c r="DR171">
        <v>14.777179</v>
      </c>
      <c r="DS171">
        <f t="shared" si="167"/>
        <v>-2.5210056871183162E-2</v>
      </c>
      <c r="DT171">
        <f t="shared" si="168"/>
        <v>0.97478994312881684</v>
      </c>
      <c r="DX171" s="10">
        <v>42388</v>
      </c>
      <c r="DY171">
        <v>5628100</v>
      </c>
      <c r="DZ171">
        <v>10.5</v>
      </c>
      <c r="EA171">
        <f t="shared" si="169"/>
        <v>-9.5147478591817158E-4</v>
      </c>
      <c r="EB171">
        <f t="shared" si="170"/>
        <v>0.99904852521408183</v>
      </c>
      <c r="EF171" s="10">
        <v>42384</v>
      </c>
      <c r="EG171">
        <v>500700</v>
      </c>
      <c r="EH171">
        <v>99.882620000000003</v>
      </c>
      <c r="EI171">
        <f t="shared" si="171"/>
        <v>2.979784275796149E-4</v>
      </c>
      <c r="EJ171">
        <f t="shared" si="172"/>
        <v>1.0002979784275796</v>
      </c>
    </row>
    <row r="172" spans="1:140">
      <c r="A172" s="10">
        <v>42384</v>
      </c>
      <c r="B172" s="11">
        <v>0.08</v>
      </c>
      <c r="C172">
        <f t="shared" si="122"/>
        <v>8.0000000000000004E-4</v>
      </c>
      <c r="D172" s="12">
        <f t="shared" si="123"/>
        <v>1.6668472472947116E-5</v>
      </c>
      <c r="E172" s="13">
        <f t="shared" si="124"/>
        <v>1.0000166684724729</v>
      </c>
      <c r="H172" s="10">
        <v>42384</v>
      </c>
      <c r="I172">
        <v>200200</v>
      </c>
      <c r="J172">
        <v>76.348073999999997</v>
      </c>
      <c r="K172" s="15">
        <f t="shared" ref="K172:K195" si="173">(J172/J173)-1</f>
        <v>1.372194566602758E-2</v>
      </c>
      <c r="L172">
        <f t="shared" ref="L172:L195" si="174">1+K172</f>
        <v>1.0137219456660276</v>
      </c>
      <c r="N172" s="15">
        <f t="shared" si="130"/>
        <v>143.6704026173625</v>
      </c>
      <c r="P172" s="10">
        <v>42384</v>
      </c>
      <c r="Q172">
        <v>1739200</v>
      </c>
      <c r="R172">
        <v>44.382325999999999</v>
      </c>
      <c r="S172">
        <f t="shared" si="131"/>
        <v>-2.1071187554430493E-2</v>
      </c>
      <c r="T172">
        <f t="shared" si="132"/>
        <v>0.97892881244556951</v>
      </c>
      <c r="V172" s="15">
        <f t="shared" si="133"/>
        <v>-0.9995791226447055</v>
      </c>
      <c r="X172" s="10">
        <v>42384</v>
      </c>
      <c r="Y172">
        <v>511600</v>
      </c>
      <c r="Z172">
        <v>36.012189999999997</v>
      </c>
      <c r="AA172">
        <f t="shared" si="134"/>
        <v>-1.6273362018561888E-2</v>
      </c>
      <c r="AB172">
        <f t="shared" si="126"/>
        <v>0.98372663798143811</v>
      </c>
      <c r="AC172" s="18"/>
      <c r="AD172" s="15">
        <f t="shared" si="135"/>
        <v>-0.99749292368876585</v>
      </c>
      <c r="AF172" s="10">
        <v>42384</v>
      </c>
      <c r="AG172">
        <v>567100</v>
      </c>
      <c r="AH172">
        <v>46.335182000000003</v>
      </c>
      <c r="AI172">
        <f t="shared" si="136"/>
        <v>-1.6511483677073224E-2</v>
      </c>
      <c r="AJ172">
        <f t="shared" si="137"/>
        <v>0.98348851632292678</v>
      </c>
      <c r="AK172" s="18"/>
      <c r="AL172" s="15">
        <f t="shared" si="138"/>
        <v>-0.99770495059531217</v>
      </c>
      <c r="AN172" s="10">
        <v>42384</v>
      </c>
      <c r="AO172">
        <v>21773800</v>
      </c>
      <c r="AP172">
        <v>32.590960000000003</v>
      </c>
      <c r="AQ172">
        <f t="shared" si="139"/>
        <v>-3.4742329107925629E-2</v>
      </c>
      <c r="AR172">
        <f t="shared" si="127"/>
        <v>0.96525767089207437</v>
      </c>
      <c r="AS172" s="18"/>
      <c r="AT172" s="15">
        <f t="shared" si="140"/>
        <v>-0.99999751806444948</v>
      </c>
      <c r="AV172" s="10">
        <v>42384</v>
      </c>
      <c r="AW172">
        <v>30550400</v>
      </c>
      <c r="AX172">
        <v>28.181096</v>
      </c>
      <c r="AY172">
        <f t="shared" si="141"/>
        <v>-4.1972027623040087E-2</v>
      </c>
      <c r="AZ172">
        <f t="shared" si="142"/>
        <v>0.95802797237695991</v>
      </c>
      <c r="BB172" s="15">
        <f t="shared" si="143"/>
        <v>-0.9999998403976601</v>
      </c>
      <c r="BD172" s="10">
        <v>42384</v>
      </c>
      <c r="BE172">
        <v>2333500</v>
      </c>
      <c r="BF172">
        <v>61.060105999999998</v>
      </c>
      <c r="BG172">
        <f t="shared" si="144"/>
        <v>-1.9327454779646924E-2</v>
      </c>
      <c r="BH172">
        <f t="shared" si="145"/>
        <v>0.98067254522035308</v>
      </c>
      <c r="BJ172" s="15">
        <f t="shared" si="146"/>
        <v>-0.99919412773010208</v>
      </c>
      <c r="BL172" s="10">
        <v>42384</v>
      </c>
      <c r="BM172">
        <v>549300</v>
      </c>
      <c r="BN172">
        <v>109.944771</v>
      </c>
      <c r="BO172">
        <f t="shared" si="147"/>
        <v>3.0627484773932956E-3</v>
      </c>
      <c r="BP172">
        <f t="shared" si="148"/>
        <v>1.0030627484773933</v>
      </c>
      <c r="BR172" s="15">
        <f t="shared" si="149"/>
        <v>2.0532138390080359</v>
      </c>
      <c r="BT172" s="10">
        <v>42384</v>
      </c>
      <c r="BU172">
        <v>187600</v>
      </c>
      <c r="BV172">
        <v>48.240001999999997</v>
      </c>
      <c r="BW172">
        <f t="shared" si="150"/>
        <v>-8.2843829387813095E-4</v>
      </c>
      <c r="BX172">
        <f t="shared" si="151"/>
        <v>0.99917156170612187</v>
      </c>
      <c r="BZ172" s="15">
        <f t="shared" si="152"/>
        <v>-0.26103542683024727</v>
      </c>
      <c r="CB172" s="10">
        <v>42384</v>
      </c>
      <c r="CC172">
        <v>1434100</v>
      </c>
      <c r="CD172">
        <v>100.02634</v>
      </c>
      <c r="CE172">
        <f t="shared" si="153"/>
        <v>-9.8668306792906169E-3</v>
      </c>
      <c r="CF172">
        <f t="shared" si="154"/>
        <v>0.99013316932070938</v>
      </c>
      <c r="CH172" s="15">
        <f t="shared" si="155"/>
        <v>-0.9731979823420629</v>
      </c>
      <c r="CJ172" s="10">
        <v>42384</v>
      </c>
      <c r="CK172">
        <v>539900</v>
      </c>
      <c r="CL172">
        <v>82.666231999999994</v>
      </c>
      <c r="CM172">
        <f t="shared" si="156"/>
        <v>3.5539829240605059E-4</v>
      </c>
      <c r="CN172">
        <f t="shared" si="157"/>
        <v>1.0003553982924061</v>
      </c>
      <c r="CP172" s="15">
        <f t="shared" si="158"/>
        <v>0.13848374742110492</v>
      </c>
      <c r="CR172" s="10">
        <v>42384</v>
      </c>
      <c r="CS172">
        <v>98800</v>
      </c>
      <c r="CT172">
        <v>60.215885999999998</v>
      </c>
      <c r="CU172">
        <f t="shared" si="159"/>
        <v>2.3186402557135999E-3</v>
      </c>
      <c r="CV172">
        <f t="shared" si="160"/>
        <v>1.0023186402557136</v>
      </c>
      <c r="CX172" s="15">
        <f t="shared" si="161"/>
        <v>1.328732365527642</v>
      </c>
      <c r="CZ172" s="10">
        <v>42384</v>
      </c>
      <c r="DA172">
        <v>255600</v>
      </c>
      <c r="DB172">
        <v>46.018836999999998</v>
      </c>
      <c r="DC172">
        <f t="shared" si="162"/>
        <v>-3.1443950252761255E-2</v>
      </c>
      <c r="DD172">
        <f t="shared" si="163"/>
        <v>0.96855604974723875</v>
      </c>
      <c r="DF172" s="15">
        <f t="shared" si="164"/>
        <v>-0.99999137941535177</v>
      </c>
      <c r="DH172" s="10">
        <v>42384</v>
      </c>
      <c r="DI172">
        <v>395100</v>
      </c>
      <c r="DJ172">
        <v>37.216827000000002</v>
      </c>
      <c r="DK172">
        <f t="shared" si="165"/>
        <v>-5.5541675829511306E-3</v>
      </c>
      <c r="DL172">
        <f t="shared" si="166"/>
        <v>0.99444583241704887</v>
      </c>
      <c r="DN172">
        <f t="shared" si="128"/>
        <v>-0.2514533592982392</v>
      </c>
      <c r="DP172" s="10">
        <v>42384</v>
      </c>
      <c r="DQ172">
        <v>305800</v>
      </c>
      <c r="DR172">
        <v>15.159347</v>
      </c>
      <c r="DS172">
        <f t="shared" si="167"/>
        <v>-2.7655539962737508E-2</v>
      </c>
      <c r="DT172">
        <f t="shared" si="168"/>
        <v>0.97234446003726249</v>
      </c>
      <c r="DX172" s="10">
        <v>42384</v>
      </c>
      <c r="DY172">
        <v>6159100</v>
      </c>
      <c r="DZ172">
        <v>10.51</v>
      </c>
      <c r="EA172">
        <f t="shared" si="169"/>
        <v>1.1549566891241536E-2</v>
      </c>
      <c r="EB172">
        <f t="shared" si="170"/>
        <v>1.0115495668912415</v>
      </c>
      <c r="EF172" s="10">
        <v>42383</v>
      </c>
      <c r="EG172">
        <v>459300</v>
      </c>
      <c r="EH172">
        <v>99.852866000000006</v>
      </c>
      <c r="EI172">
        <f t="shared" si="171"/>
        <v>-2.9788966288624152E-4</v>
      </c>
      <c r="EJ172">
        <f t="shared" si="172"/>
        <v>0.99970211033711376</v>
      </c>
    </row>
    <row r="173" spans="1:140">
      <c r="A173" s="10">
        <v>42383</v>
      </c>
      <c r="B173" s="11">
        <v>7.0000000000000007E-2</v>
      </c>
      <c r="C173">
        <f t="shared" si="122"/>
        <v>7.000000000000001E-4</v>
      </c>
      <c r="D173" s="12">
        <f t="shared" si="123"/>
        <v>1.4584715879895072E-5</v>
      </c>
      <c r="E173" s="13">
        <f t="shared" si="124"/>
        <v>1.0000145847158799</v>
      </c>
      <c r="H173" s="10">
        <v>42383</v>
      </c>
      <c r="I173">
        <v>95500</v>
      </c>
      <c r="J173">
        <v>75.314610999999999</v>
      </c>
      <c r="K173" s="15">
        <f t="shared" si="173"/>
        <v>-8.8083001793801685E-3</v>
      </c>
      <c r="L173">
        <f t="shared" si="174"/>
        <v>0.99119169982061983</v>
      </c>
      <c r="N173" s="15">
        <f t="shared" si="130"/>
        <v>-0.9604137221086948</v>
      </c>
      <c r="P173" s="10">
        <v>42383</v>
      </c>
      <c r="Q173">
        <v>2162500</v>
      </c>
      <c r="R173">
        <v>45.337643999999997</v>
      </c>
      <c r="S173">
        <f t="shared" si="131"/>
        <v>1.5377815986196364E-2</v>
      </c>
      <c r="T173">
        <f t="shared" si="132"/>
        <v>1.0153778159861964</v>
      </c>
      <c r="V173" s="15">
        <f t="shared" si="133"/>
        <v>261.48216631204309</v>
      </c>
      <c r="X173" s="10">
        <v>42383</v>
      </c>
      <c r="Y173">
        <v>410900</v>
      </c>
      <c r="Z173">
        <v>36.607923999999997</v>
      </c>
      <c r="AA173">
        <f t="shared" si="134"/>
        <v>1.1245209295983605E-2</v>
      </c>
      <c r="AB173">
        <f t="shared" si="126"/>
        <v>1.0112452092959836</v>
      </c>
      <c r="AC173" s="18"/>
      <c r="AD173" s="15">
        <f t="shared" si="135"/>
        <v>58.239880339874681</v>
      </c>
      <c r="AF173" s="10">
        <v>42383</v>
      </c>
      <c r="AG173">
        <v>634900</v>
      </c>
      <c r="AH173">
        <v>47.113089000000002</v>
      </c>
      <c r="AI173">
        <f t="shared" si="136"/>
        <v>1.1996603901071712E-2</v>
      </c>
      <c r="AJ173">
        <f t="shared" si="137"/>
        <v>1.0119966039010717</v>
      </c>
      <c r="AK173" s="18"/>
      <c r="AL173" s="15">
        <f t="shared" si="138"/>
        <v>76.688208274020269</v>
      </c>
      <c r="AN173" s="10">
        <v>42383</v>
      </c>
      <c r="AO173">
        <v>15388200</v>
      </c>
      <c r="AP173">
        <v>33.764000000000003</v>
      </c>
      <c r="AQ173">
        <f t="shared" si="139"/>
        <v>1.1716482306977527E-2</v>
      </c>
      <c r="AR173">
        <f t="shared" si="127"/>
        <v>1.0117164823069775</v>
      </c>
      <c r="AS173" s="18"/>
      <c r="AT173" s="15">
        <f t="shared" si="140"/>
        <v>69.221684810876852</v>
      </c>
      <c r="AV173" s="10">
        <v>42383</v>
      </c>
      <c r="AW173">
        <v>28402100</v>
      </c>
      <c r="AX173">
        <v>29.415734</v>
      </c>
      <c r="AY173">
        <f t="shared" si="141"/>
        <v>1.2820545486059487E-2</v>
      </c>
      <c r="AZ173">
        <f t="shared" si="142"/>
        <v>1.0128205454860595</v>
      </c>
      <c r="BB173" s="15">
        <f t="shared" si="143"/>
        <v>103.55948885416157</v>
      </c>
      <c r="BD173" s="10">
        <v>42383</v>
      </c>
      <c r="BE173">
        <v>1527700</v>
      </c>
      <c r="BF173">
        <v>62.263500999999998</v>
      </c>
      <c r="BG173">
        <f t="shared" si="144"/>
        <v>1.8239993128820187E-2</v>
      </c>
      <c r="BH173">
        <f t="shared" si="145"/>
        <v>1.0182399931288202</v>
      </c>
      <c r="BJ173" s="15">
        <f t="shared" si="146"/>
        <v>732.33937727613898</v>
      </c>
      <c r="BL173" s="10">
        <v>42383</v>
      </c>
      <c r="BM173">
        <v>473000</v>
      </c>
      <c r="BN173">
        <v>109.609066</v>
      </c>
      <c r="BO173">
        <f t="shared" si="147"/>
        <v>-1.7983719530583198E-3</v>
      </c>
      <c r="BP173">
        <f t="shared" si="148"/>
        <v>0.99820162804694168</v>
      </c>
      <c r="BR173" s="15">
        <f t="shared" si="149"/>
        <v>-0.48159407380982056</v>
      </c>
      <c r="BT173" s="10">
        <v>42383</v>
      </c>
      <c r="BU173">
        <v>169300</v>
      </c>
      <c r="BV173">
        <v>48.279998999999997</v>
      </c>
      <c r="BW173">
        <f t="shared" si="150"/>
        <v>6.2174093264233399E-4</v>
      </c>
      <c r="BX173">
        <f t="shared" si="151"/>
        <v>1.0006217409326423</v>
      </c>
      <c r="BZ173" s="15">
        <f t="shared" si="152"/>
        <v>0.25466037962444754</v>
      </c>
      <c r="CB173" s="10">
        <v>42383</v>
      </c>
      <c r="CC173">
        <v>720900</v>
      </c>
      <c r="CD173">
        <v>101.023118</v>
      </c>
      <c r="CE173">
        <f t="shared" si="153"/>
        <v>1.1508816644270059E-3</v>
      </c>
      <c r="CF173">
        <f t="shared" si="154"/>
        <v>1.001150881664427</v>
      </c>
      <c r="CH173" s="15">
        <f t="shared" si="155"/>
        <v>0.52170324945257573</v>
      </c>
      <c r="CJ173" s="10">
        <v>42383</v>
      </c>
      <c r="CK173">
        <v>454200</v>
      </c>
      <c r="CL173">
        <v>82.636863000000005</v>
      </c>
      <c r="CM173">
        <f t="shared" si="156"/>
        <v>-3.0706805806478554E-3</v>
      </c>
      <c r="CN173">
        <f t="shared" si="157"/>
        <v>0.99692931941935214</v>
      </c>
      <c r="CP173" s="15">
        <f t="shared" si="158"/>
        <v>-0.6745422902467284</v>
      </c>
      <c r="CR173" s="10">
        <v>42383</v>
      </c>
      <c r="CS173">
        <v>82100</v>
      </c>
      <c r="CT173">
        <v>60.076590000000003</v>
      </c>
      <c r="CU173">
        <f t="shared" si="159"/>
        <v>-1.655612110651461E-4</v>
      </c>
      <c r="CV173">
        <f t="shared" si="160"/>
        <v>0.99983443878893485</v>
      </c>
      <c r="CX173" s="15">
        <f t="shared" si="161"/>
        <v>-5.8644898997367245E-2</v>
      </c>
      <c r="CZ173" s="10">
        <v>42383</v>
      </c>
      <c r="DA173">
        <v>235500</v>
      </c>
      <c r="DB173">
        <v>47.512827999999999</v>
      </c>
      <c r="DC173">
        <f t="shared" si="162"/>
        <v>1.2144090149296849E-2</v>
      </c>
      <c r="DD173">
        <f t="shared" si="163"/>
        <v>1.0121440901492968</v>
      </c>
      <c r="DF173" s="15">
        <f t="shared" si="164"/>
        <v>80.932352695002706</v>
      </c>
      <c r="DH173" s="10">
        <v>42383</v>
      </c>
      <c r="DI173">
        <v>364700</v>
      </c>
      <c r="DJ173">
        <v>37.424689999999998</v>
      </c>
      <c r="DK173">
        <f t="shared" si="165"/>
        <v>-3.6890565124760855E-3</v>
      </c>
      <c r="DL173">
        <f t="shared" si="166"/>
        <v>0.99631094348752391</v>
      </c>
      <c r="DN173">
        <f t="shared" si="128"/>
        <v>-0.17484633457299015</v>
      </c>
      <c r="DP173" s="10">
        <v>42383</v>
      </c>
      <c r="DQ173">
        <v>181100</v>
      </c>
      <c r="DR173">
        <v>15.590510999999999</v>
      </c>
      <c r="DS173">
        <f t="shared" si="167"/>
        <v>4.327865166509226E-2</v>
      </c>
      <c r="DT173">
        <f t="shared" si="168"/>
        <v>1.0432786516650923</v>
      </c>
      <c r="DX173" s="10">
        <v>42383</v>
      </c>
      <c r="DY173">
        <v>5323600</v>
      </c>
      <c r="DZ173">
        <v>10.39</v>
      </c>
      <c r="EA173">
        <f t="shared" si="169"/>
        <v>-1.7029328287606393E-2</v>
      </c>
      <c r="EB173">
        <f t="shared" si="170"/>
        <v>0.98297067171239361</v>
      </c>
      <c r="EF173" s="10">
        <v>42382</v>
      </c>
      <c r="EG173">
        <v>455100</v>
      </c>
      <c r="EH173">
        <v>99.882620000000003</v>
      </c>
      <c r="EI173">
        <f t="shared" si="171"/>
        <v>1.9863255564755988E-4</v>
      </c>
      <c r="EJ173">
        <f t="shared" si="172"/>
        <v>1.0001986325556476</v>
      </c>
    </row>
    <row r="174" spans="1:140">
      <c r="A174" s="10">
        <v>42382</v>
      </c>
      <c r="B174" s="11">
        <v>0.1</v>
      </c>
      <c r="C174">
        <f t="shared" si="122"/>
        <v>1E-3</v>
      </c>
      <c r="D174" s="12">
        <f t="shared" si="123"/>
        <v>2.0836155003811641E-5</v>
      </c>
      <c r="E174" s="13">
        <f t="shared" si="124"/>
        <v>1.0000208361550038</v>
      </c>
      <c r="H174" s="10">
        <v>42382</v>
      </c>
      <c r="I174">
        <v>49600</v>
      </c>
      <c r="J174">
        <v>75.983900000000006</v>
      </c>
      <c r="K174" s="15">
        <f t="shared" si="173"/>
        <v>9.4141436770822651E-3</v>
      </c>
      <c r="L174">
        <f t="shared" si="174"/>
        <v>1.0094141436770823</v>
      </c>
      <c r="N174" s="15">
        <f t="shared" si="130"/>
        <v>29.572135163454639</v>
      </c>
      <c r="P174" s="10">
        <v>42382</v>
      </c>
      <c r="Q174">
        <v>1339600</v>
      </c>
      <c r="R174">
        <v>44.651009000000002</v>
      </c>
      <c r="S174">
        <f t="shared" si="131"/>
        <v>-2.5200944335166731E-2</v>
      </c>
      <c r="T174">
        <f t="shared" si="132"/>
        <v>0.97479905566483327</v>
      </c>
      <c r="V174" s="15">
        <f t="shared" si="133"/>
        <v>-0.99991004787579008</v>
      </c>
      <c r="X174" s="10">
        <v>42382</v>
      </c>
      <c r="Y174">
        <v>260600</v>
      </c>
      <c r="Z174">
        <v>36.200837999999997</v>
      </c>
      <c r="AA174">
        <f t="shared" si="134"/>
        <v>-2.6954954782541396E-2</v>
      </c>
      <c r="AB174">
        <f t="shared" si="126"/>
        <v>0.9730450452174586</v>
      </c>
      <c r="AC174" s="18"/>
      <c r="AD174" s="15">
        <f t="shared" si="135"/>
        <v>-0.9999533850605089</v>
      </c>
      <c r="AF174" s="10">
        <v>42382</v>
      </c>
      <c r="AG174">
        <v>436200</v>
      </c>
      <c r="AH174">
        <v>46.554592</v>
      </c>
      <c r="AI174">
        <f t="shared" si="136"/>
        <v>-3.0529619719385614E-2</v>
      </c>
      <c r="AJ174">
        <f t="shared" si="137"/>
        <v>0.96947038028061439</v>
      </c>
      <c r="AK174" s="18"/>
      <c r="AL174" s="15">
        <f t="shared" si="138"/>
        <v>-0.99998783509087852</v>
      </c>
      <c r="AN174" s="10">
        <v>42382</v>
      </c>
      <c r="AO174">
        <v>12504800</v>
      </c>
      <c r="AP174">
        <v>33.372985999999997</v>
      </c>
      <c r="AQ174">
        <f t="shared" si="139"/>
        <v>-1.5002876365174167E-2</v>
      </c>
      <c r="AR174">
        <f t="shared" si="127"/>
        <v>0.98499712363482583</v>
      </c>
      <c r="AS174" s="18"/>
      <c r="AT174" s="15">
        <f t="shared" si="140"/>
        <v>-0.99598430025239604</v>
      </c>
      <c r="AV174" s="10">
        <v>42382</v>
      </c>
      <c r="AW174">
        <v>25802600</v>
      </c>
      <c r="AX174">
        <v>29.043382000000001</v>
      </c>
      <c r="AY174">
        <f t="shared" si="141"/>
        <v>-1.1340920725889436E-2</v>
      </c>
      <c r="AZ174">
        <f t="shared" si="142"/>
        <v>0.98865907927411056</v>
      </c>
      <c r="BB174" s="15">
        <f t="shared" si="143"/>
        <v>-0.98444055708034717</v>
      </c>
      <c r="BD174" s="10">
        <v>42382</v>
      </c>
      <c r="BE174">
        <v>1274900</v>
      </c>
      <c r="BF174">
        <v>61.148159</v>
      </c>
      <c r="BG174">
        <f t="shared" si="144"/>
        <v>-1.8684236925547659E-2</v>
      </c>
      <c r="BH174">
        <f t="shared" si="145"/>
        <v>0.98131576307445234</v>
      </c>
      <c r="BJ174" s="15">
        <f t="shared" si="146"/>
        <v>-0.99897622882545845</v>
      </c>
      <c r="BL174" s="10">
        <v>42382</v>
      </c>
      <c r="BM174">
        <v>490200</v>
      </c>
      <c r="BN174">
        <v>109.806539</v>
      </c>
      <c r="BO174">
        <f t="shared" si="147"/>
        <v>4.4976558889886498E-4</v>
      </c>
      <c r="BP174">
        <f t="shared" si="148"/>
        <v>1.0004497655888989</v>
      </c>
      <c r="BR174" s="15">
        <f t="shared" si="149"/>
        <v>0.17836458618257112</v>
      </c>
      <c r="BT174" s="10">
        <v>42382</v>
      </c>
      <c r="BU174">
        <v>824000</v>
      </c>
      <c r="BV174">
        <v>48.25</v>
      </c>
      <c r="BW174">
        <f t="shared" si="150"/>
        <v>-6.2135461104706469E-4</v>
      </c>
      <c r="BX174">
        <f t="shared" si="151"/>
        <v>0.99937864538895294</v>
      </c>
      <c r="BZ174" s="15">
        <f t="shared" si="152"/>
        <v>-0.20297156406639383</v>
      </c>
      <c r="CB174" s="10">
        <v>42382</v>
      </c>
      <c r="CC174">
        <v>1520200</v>
      </c>
      <c r="CD174">
        <v>100.906986</v>
      </c>
      <c r="CE174">
        <f t="shared" si="153"/>
        <v>-3.9167349415222263E-3</v>
      </c>
      <c r="CF174">
        <f t="shared" si="154"/>
        <v>0.99608326505847777</v>
      </c>
      <c r="CH174" s="15">
        <f t="shared" si="155"/>
        <v>-0.76126837930067703</v>
      </c>
      <c r="CJ174" s="10">
        <v>42382</v>
      </c>
      <c r="CK174">
        <v>944500</v>
      </c>
      <c r="CL174">
        <v>82.891396</v>
      </c>
      <c r="CM174">
        <f t="shared" si="156"/>
        <v>2.2489948418356054E-3</v>
      </c>
      <c r="CN174">
        <f t="shared" si="157"/>
        <v>1.0022489948418356</v>
      </c>
      <c r="CP174" s="15">
        <f t="shared" si="158"/>
        <v>1.2704122387846946</v>
      </c>
      <c r="CR174" s="10">
        <v>42382</v>
      </c>
      <c r="CS174">
        <v>133100</v>
      </c>
      <c r="CT174">
        <v>60.086537999999997</v>
      </c>
      <c r="CU174">
        <f t="shared" si="159"/>
        <v>2.3236431794475543E-3</v>
      </c>
      <c r="CV174">
        <f t="shared" si="160"/>
        <v>1.0023236431794476</v>
      </c>
      <c r="CX174" s="15">
        <f t="shared" si="161"/>
        <v>1.3329788066059849</v>
      </c>
      <c r="CZ174" s="10">
        <v>42382</v>
      </c>
      <c r="DA174">
        <v>430300</v>
      </c>
      <c r="DB174">
        <v>46.942751000000001</v>
      </c>
      <c r="DC174">
        <f t="shared" si="162"/>
        <v>-1.118015031203079E-2</v>
      </c>
      <c r="DD174">
        <f t="shared" si="163"/>
        <v>0.98881984968796921</v>
      </c>
      <c r="DF174" s="15">
        <f t="shared" si="164"/>
        <v>-0.98348915852108232</v>
      </c>
      <c r="DH174" s="10">
        <v>42382</v>
      </c>
      <c r="DI174">
        <v>278600</v>
      </c>
      <c r="DJ174">
        <v>37.563262999999999</v>
      </c>
      <c r="DK174">
        <f t="shared" si="165"/>
        <v>-1.2233150262602077E-2</v>
      </c>
      <c r="DL174">
        <f t="shared" si="166"/>
        <v>0.98776684973739792</v>
      </c>
      <c r="DN174">
        <f t="shared" si="128"/>
        <v>-0.4727322203636144</v>
      </c>
      <c r="DP174" s="10">
        <v>42382</v>
      </c>
      <c r="DQ174">
        <v>247400</v>
      </c>
      <c r="DR174">
        <v>14.943765000000001</v>
      </c>
      <c r="DS174">
        <f t="shared" si="167"/>
        <v>-2.118098362640064E-2</v>
      </c>
      <c r="DT174">
        <f t="shared" si="168"/>
        <v>0.97881901637359936</v>
      </c>
      <c r="DX174" s="10">
        <v>42382</v>
      </c>
      <c r="DY174">
        <v>7868500</v>
      </c>
      <c r="DZ174">
        <v>10.57</v>
      </c>
      <c r="EA174">
        <f t="shared" si="169"/>
        <v>4.7528517110266844E-3</v>
      </c>
      <c r="EB174">
        <f t="shared" si="170"/>
        <v>1.0047528517110267</v>
      </c>
      <c r="EF174" s="10">
        <v>42381</v>
      </c>
      <c r="EG174">
        <v>271300</v>
      </c>
      <c r="EH174">
        <v>99.862784000000005</v>
      </c>
      <c r="EI174">
        <f t="shared" si="171"/>
        <v>-1.9859310859082768E-4</v>
      </c>
      <c r="EJ174">
        <f t="shared" si="172"/>
        <v>0.99980140689140917</v>
      </c>
    </row>
    <row r="175" spans="1:140">
      <c r="A175" s="10">
        <v>42381</v>
      </c>
      <c r="B175" s="11">
        <v>0.1</v>
      </c>
      <c r="C175">
        <f t="shared" si="122"/>
        <v>1E-3</v>
      </c>
      <c r="D175" s="12">
        <f t="shared" si="123"/>
        <v>2.0836155003811641E-5</v>
      </c>
      <c r="E175" s="13">
        <f t="shared" si="124"/>
        <v>1.0000208361550038</v>
      </c>
      <c r="H175" s="10">
        <v>42381</v>
      </c>
      <c r="I175">
        <v>49400</v>
      </c>
      <c r="J175">
        <v>75.275248000000005</v>
      </c>
      <c r="K175" s="15">
        <f t="shared" si="173"/>
        <v>1.3382828883277131E-2</v>
      </c>
      <c r="L175">
        <f t="shared" si="174"/>
        <v>1.0133828288832771</v>
      </c>
      <c r="N175" s="15">
        <f t="shared" si="130"/>
        <v>127.03907556814249</v>
      </c>
      <c r="P175" s="10">
        <v>42381</v>
      </c>
      <c r="Q175">
        <v>877500</v>
      </c>
      <c r="R175">
        <v>45.805346999999998</v>
      </c>
      <c r="S175">
        <f t="shared" si="131"/>
        <v>7.8826364821835693E-3</v>
      </c>
      <c r="T175">
        <f t="shared" si="132"/>
        <v>1.0078826364821836</v>
      </c>
      <c r="V175" s="15">
        <f t="shared" si="133"/>
        <v>16.564533824205146</v>
      </c>
      <c r="X175" s="10">
        <v>42381</v>
      </c>
      <c r="Y175">
        <v>236700</v>
      </c>
      <c r="Z175">
        <v>37.203660999999997</v>
      </c>
      <c r="AA175">
        <f t="shared" si="134"/>
        <v>3.4815495165096966E-3</v>
      </c>
      <c r="AB175">
        <f t="shared" si="126"/>
        <v>1.0034815495165097</v>
      </c>
      <c r="AC175" s="18"/>
      <c r="AD175" s="15">
        <f t="shared" si="135"/>
        <v>2.5557235682528607</v>
      </c>
      <c r="AF175" s="10">
        <v>42381</v>
      </c>
      <c r="AG175">
        <v>347300</v>
      </c>
      <c r="AH175">
        <v>48.020643999999997</v>
      </c>
      <c r="AI175">
        <f t="shared" si="136"/>
        <v>2.4985092679661314E-3</v>
      </c>
      <c r="AJ175">
        <f t="shared" si="137"/>
        <v>1.0024985092679661</v>
      </c>
      <c r="AK175" s="18"/>
      <c r="AL175" s="15">
        <f t="shared" si="138"/>
        <v>1.4863568130938289</v>
      </c>
      <c r="AN175" s="10">
        <v>42381</v>
      </c>
      <c r="AO175">
        <v>9926200</v>
      </c>
      <c r="AP175">
        <v>33.881303000000003</v>
      </c>
      <c r="AQ175">
        <f t="shared" si="139"/>
        <v>4.0556003744496305E-3</v>
      </c>
      <c r="AR175">
        <f t="shared" si="127"/>
        <v>1.0040556003744496</v>
      </c>
      <c r="AS175" s="18"/>
      <c r="AT175" s="15">
        <f t="shared" si="140"/>
        <v>3.3811028601466937</v>
      </c>
      <c r="AV175" s="10">
        <v>42381</v>
      </c>
      <c r="AW175">
        <v>18211700</v>
      </c>
      <c r="AX175">
        <v>29.376539000000001</v>
      </c>
      <c r="AY175">
        <f t="shared" si="141"/>
        <v>3.6825961228141857E-3</v>
      </c>
      <c r="AZ175">
        <f t="shared" si="142"/>
        <v>1.0036825961228142</v>
      </c>
      <c r="BB175" s="15">
        <f t="shared" si="143"/>
        <v>2.8254597953073479</v>
      </c>
      <c r="BD175" s="10">
        <v>42381</v>
      </c>
      <c r="BE175">
        <v>1216600</v>
      </c>
      <c r="BF175">
        <v>62.312418999999998</v>
      </c>
      <c r="BG175">
        <f t="shared" si="144"/>
        <v>5.3670090079225297E-3</v>
      </c>
      <c r="BH175">
        <f t="shared" si="145"/>
        <v>1.0053670090079225</v>
      </c>
      <c r="BJ175" s="15">
        <f t="shared" si="146"/>
        <v>6.0548840374591153</v>
      </c>
      <c r="BL175" s="10">
        <v>42381</v>
      </c>
      <c r="BM175">
        <v>745100</v>
      </c>
      <c r="BN175">
        <v>109.75717400000001</v>
      </c>
      <c r="BO175">
        <f t="shared" si="147"/>
        <v>3.5997845306212639E-4</v>
      </c>
      <c r="BP175">
        <f t="shared" si="148"/>
        <v>1.0003599784530621</v>
      </c>
      <c r="BR175" s="15">
        <f t="shared" si="149"/>
        <v>0.14038792758013541</v>
      </c>
      <c r="BT175" s="10">
        <v>42381</v>
      </c>
      <c r="BU175">
        <v>471200</v>
      </c>
      <c r="BV175">
        <v>48.279998999999997</v>
      </c>
      <c r="BW175">
        <f t="shared" si="150"/>
        <v>6.2174093264233399E-4</v>
      </c>
      <c r="BX175">
        <f t="shared" si="151"/>
        <v>1.0006217409326423</v>
      </c>
      <c r="BZ175" s="15">
        <f t="shared" si="152"/>
        <v>0.25466037962444754</v>
      </c>
      <c r="CB175" s="10">
        <v>42381</v>
      </c>
      <c r="CC175">
        <v>1318100</v>
      </c>
      <c r="CD175">
        <v>101.303766</v>
      </c>
      <c r="CE175">
        <f t="shared" si="153"/>
        <v>-4.6591030120862742E-3</v>
      </c>
      <c r="CF175">
        <f t="shared" si="154"/>
        <v>0.99534089698791373</v>
      </c>
      <c r="CH175" s="15">
        <f t="shared" si="155"/>
        <v>-0.81814516479767074</v>
      </c>
      <c r="CJ175" s="10">
        <v>42381</v>
      </c>
      <c r="CK175">
        <v>368900</v>
      </c>
      <c r="CL175">
        <v>82.705392000000003</v>
      </c>
      <c r="CM175">
        <f t="shared" si="156"/>
        <v>5.9223455546830728E-4</v>
      </c>
      <c r="CN175">
        <f t="shared" si="157"/>
        <v>1.0005922345554683</v>
      </c>
      <c r="CP175" s="15">
        <f t="shared" si="158"/>
        <v>0.24122851570924952</v>
      </c>
      <c r="CR175" s="10">
        <v>42381</v>
      </c>
      <c r="CS175">
        <v>59000</v>
      </c>
      <c r="CT175">
        <v>59.947242000000003</v>
      </c>
      <c r="CU175">
        <f t="shared" si="159"/>
        <v>8.3055227652772956E-4</v>
      </c>
      <c r="CV175">
        <f t="shared" si="160"/>
        <v>1.0008305522765277</v>
      </c>
      <c r="CX175" s="15">
        <f t="shared" si="161"/>
        <v>0.3539493403440872</v>
      </c>
      <c r="CZ175" s="10">
        <v>42381</v>
      </c>
      <c r="DA175">
        <v>282200</v>
      </c>
      <c r="DB175">
        <v>47.473511999999999</v>
      </c>
      <c r="DC175">
        <f t="shared" si="162"/>
        <v>8.2887461250247263E-4</v>
      </c>
      <c r="DD175">
        <f t="shared" si="163"/>
        <v>1.0008288746125025</v>
      </c>
      <c r="DF175" s="15">
        <f t="shared" si="164"/>
        <v>0.35312119373438433</v>
      </c>
      <c r="DH175" s="10">
        <v>42381</v>
      </c>
      <c r="DI175">
        <v>332200</v>
      </c>
      <c r="DJ175">
        <v>38.028471000000003</v>
      </c>
      <c r="DK175">
        <f t="shared" si="165"/>
        <v>-6.7218615099379209E-3</v>
      </c>
      <c r="DL175">
        <f t="shared" si="166"/>
        <v>0.99327813849006208</v>
      </c>
      <c r="DN175">
        <f t="shared" si="128"/>
        <v>-0.29581689097677566</v>
      </c>
      <c r="DP175" s="10">
        <v>42381</v>
      </c>
      <c r="DQ175">
        <v>193100</v>
      </c>
      <c r="DR175">
        <v>15.267137999999999</v>
      </c>
      <c r="DS175">
        <f t="shared" si="167"/>
        <v>3.2195783164592484E-3</v>
      </c>
      <c r="DT175">
        <f t="shared" si="168"/>
        <v>1.0032195783164592</v>
      </c>
      <c r="DX175" s="10">
        <v>42381</v>
      </c>
      <c r="DY175">
        <v>11622800</v>
      </c>
      <c r="DZ175">
        <v>10.52</v>
      </c>
      <c r="EA175">
        <f t="shared" si="169"/>
        <v>-4.7303689687796524E-3</v>
      </c>
      <c r="EB175">
        <f t="shared" si="170"/>
        <v>0.99526963103122035</v>
      </c>
      <c r="EF175" s="10">
        <v>42380</v>
      </c>
      <c r="EG175">
        <v>307400</v>
      </c>
      <c r="EH175">
        <v>99.882620000000003</v>
      </c>
      <c r="EI175">
        <f t="shared" si="171"/>
        <v>2.979784275796149E-4</v>
      </c>
      <c r="EJ175">
        <f t="shared" si="172"/>
        <v>1.0002979784275796</v>
      </c>
    </row>
    <row r="176" spans="1:140">
      <c r="A176" s="10">
        <v>42380</v>
      </c>
      <c r="B176" s="11">
        <v>0.12</v>
      </c>
      <c r="C176">
        <f t="shared" si="122"/>
        <v>1.1999999999999999E-3</v>
      </c>
      <c r="D176" s="12">
        <f t="shared" si="123"/>
        <v>2.5004063346489858E-5</v>
      </c>
      <c r="E176" s="13">
        <f t="shared" si="124"/>
        <v>1.0000250040633465</v>
      </c>
      <c r="H176" s="10">
        <v>42380</v>
      </c>
      <c r="I176">
        <v>59400</v>
      </c>
      <c r="J176">
        <v>74.281155999999996</v>
      </c>
      <c r="K176" s="15">
        <f t="shared" si="173"/>
        <v>-9.3200222763490936E-3</v>
      </c>
      <c r="L176">
        <f t="shared" si="174"/>
        <v>0.99067997772365091</v>
      </c>
      <c r="N176" s="15">
        <f t="shared" si="130"/>
        <v>-0.96721420003381853</v>
      </c>
      <c r="P176" s="10">
        <v>42380</v>
      </c>
      <c r="Q176">
        <v>1477500</v>
      </c>
      <c r="R176">
        <v>45.447104000000003</v>
      </c>
      <c r="S176">
        <f t="shared" si="131"/>
        <v>-2.1895390192105957E-4</v>
      </c>
      <c r="T176">
        <f t="shared" si="132"/>
        <v>0.99978104609807894</v>
      </c>
      <c r="V176" s="15">
        <f t="shared" si="133"/>
        <v>-7.6816194122981574E-2</v>
      </c>
      <c r="X176" s="10">
        <v>42380</v>
      </c>
      <c r="Y176">
        <v>424400</v>
      </c>
      <c r="Z176">
        <v>37.074584000000002</v>
      </c>
      <c r="AA176">
        <f t="shared" si="134"/>
        <v>-5.3276669865660597E-3</v>
      </c>
      <c r="AB176">
        <f t="shared" si="126"/>
        <v>0.99467233301343394</v>
      </c>
      <c r="AC176" s="18"/>
      <c r="AD176" s="15">
        <f t="shared" si="135"/>
        <v>-0.85769704511557032</v>
      </c>
      <c r="AF176" s="10">
        <v>42380</v>
      </c>
      <c r="AG176">
        <v>638500</v>
      </c>
      <c r="AH176">
        <v>47.900962999999997</v>
      </c>
      <c r="AI176">
        <f t="shared" si="136"/>
        <v>-4.5596072166772528E-3</v>
      </c>
      <c r="AJ176">
        <f t="shared" si="137"/>
        <v>0.99544039278332275</v>
      </c>
      <c r="AK176" s="18"/>
      <c r="AL176" s="15">
        <f t="shared" si="138"/>
        <v>-0.8113878304710278</v>
      </c>
      <c r="AN176" s="10">
        <v>42380</v>
      </c>
      <c r="AO176">
        <v>12922300</v>
      </c>
      <c r="AP176">
        <v>33.744449000000003</v>
      </c>
      <c r="AQ176">
        <f t="shared" si="139"/>
        <v>4.3643012769463141E-3</v>
      </c>
      <c r="AR176">
        <f t="shared" si="127"/>
        <v>1.0043643012769463</v>
      </c>
      <c r="AS176" s="18"/>
      <c r="AT176" s="15">
        <f t="shared" si="140"/>
        <v>3.901317009739242</v>
      </c>
      <c r="AV176" s="10">
        <v>42380</v>
      </c>
      <c r="AW176">
        <v>22946800</v>
      </c>
      <c r="AX176">
        <v>29.268754000000001</v>
      </c>
      <c r="AY176">
        <f t="shared" si="141"/>
        <v>-4.3332906066293475E-3</v>
      </c>
      <c r="AZ176">
        <f t="shared" si="142"/>
        <v>0.99566670939337065</v>
      </c>
      <c r="BB176" s="15">
        <f t="shared" si="143"/>
        <v>-0.79507021697353519</v>
      </c>
      <c r="BD176" s="10">
        <v>42380</v>
      </c>
      <c r="BE176">
        <v>1899600</v>
      </c>
      <c r="BF176">
        <v>61.979773000000002</v>
      </c>
      <c r="BG176">
        <f t="shared" si="144"/>
        <v>1.1061957087081797E-3</v>
      </c>
      <c r="BH176">
        <f t="shared" si="145"/>
        <v>1.0011061957087082</v>
      </c>
      <c r="BJ176" s="15">
        <f t="shared" si="146"/>
        <v>0.49711253852817716</v>
      </c>
      <c r="BL176" s="10">
        <v>42380</v>
      </c>
      <c r="BM176">
        <v>498100</v>
      </c>
      <c r="BN176">
        <v>109.71767800000001</v>
      </c>
      <c r="BO176">
        <f t="shared" si="147"/>
        <v>-1.6172559422796828E-3</v>
      </c>
      <c r="BP176">
        <f t="shared" si="148"/>
        <v>0.99838274405772032</v>
      </c>
      <c r="BR176" s="15">
        <f t="shared" si="149"/>
        <v>-0.44610285372536251</v>
      </c>
      <c r="BT176" s="10">
        <v>42380</v>
      </c>
      <c r="BU176">
        <v>163700</v>
      </c>
      <c r="BV176">
        <v>48.25</v>
      </c>
      <c r="BW176">
        <f t="shared" si="150"/>
        <v>-1.6553278851508813E-3</v>
      </c>
      <c r="BX176">
        <f t="shared" si="151"/>
        <v>0.99834467211484912</v>
      </c>
      <c r="BZ176" s="15">
        <f t="shared" si="152"/>
        <v>-0.45375915955053747</v>
      </c>
      <c r="CB176" s="10">
        <v>42380</v>
      </c>
      <c r="CC176">
        <v>787800</v>
      </c>
      <c r="CD176">
        <v>101.77795999999999</v>
      </c>
      <c r="CE176">
        <f t="shared" si="153"/>
        <v>-1.7085955662242691E-3</v>
      </c>
      <c r="CF176">
        <f t="shared" si="154"/>
        <v>0.99829140443377573</v>
      </c>
      <c r="CH176" s="15">
        <f t="shared" si="155"/>
        <v>-0.46429452793008874</v>
      </c>
      <c r="CJ176" s="10">
        <v>42380</v>
      </c>
      <c r="CK176">
        <v>437900</v>
      </c>
      <c r="CL176">
        <v>82.656440000000003</v>
      </c>
      <c r="CM176">
        <f t="shared" si="156"/>
        <v>-1.7734802566420349E-3</v>
      </c>
      <c r="CN176">
        <f t="shared" si="157"/>
        <v>0.99822651974335797</v>
      </c>
      <c r="CP176" s="15">
        <f t="shared" si="158"/>
        <v>-0.47685414801953574</v>
      </c>
      <c r="CR176" s="10">
        <v>42380</v>
      </c>
      <c r="CS176">
        <v>84100</v>
      </c>
      <c r="CT176">
        <v>59.897494000000002</v>
      </c>
      <c r="CU176">
        <f t="shared" si="159"/>
        <v>-4.9806981260747119E-4</v>
      </c>
      <c r="CV176">
        <f t="shared" si="160"/>
        <v>0.99950193018739253</v>
      </c>
      <c r="CX176" s="15">
        <f t="shared" si="161"/>
        <v>-0.16626591472543906</v>
      </c>
      <c r="CZ176" s="10">
        <v>42380</v>
      </c>
      <c r="DA176">
        <v>198200</v>
      </c>
      <c r="DB176">
        <v>47.434195000000003</v>
      </c>
      <c r="DC176">
        <f t="shared" si="162"/>
        <v>1.8683837097470679E-3</v>
      </c>
      <c r="DD176">
        <f t="shared" si="163"/>
        <v>1.0018683837097471</v>
      </c>
      <c r="DF176" s="15">
        <f t="shared" si="164"/>
        <v>0.97649241263970343</v>
      </c>
      <c r="DH176" s="10">
        <v>42380</v>
      </c>
      <c r="DI176">
        <v>328800</v>
      </c>
      <c r="DJ176">
        <v>38.285823000000001</v>
      </c>
      <c r="DK176">
        <f t="shared" si="165"/>
        <v>6.2435432341767516E-3</v>
      </c>
      <c r="DL176">
        <f t="shared" si="166"/>
        <v>1.0062435432341768</v>
      </c>
      <c r="DN176">
        <f t="shared" si="128"/>
        <v>0.38217026488488504</v>
      </c>
      <c r="DP176" s="10">
        <v>42380</v>
      </c>
      <c r="DQ176">
        <v>202300</v>
      </c>
      <c r="DR176">
        <v>15.218142</v>
      </c>
      <c r="DS176">
        <f t="shared" si="167"/>
        <v>-2.2655831250496861E-2</v>
      </c>
      <c r="DT176">
        <f t="shared" si="168"/>
        <v>0.97734416874950314</v>
      </c>
      <c r="DX176" s="10">
        <v>42380</v>
      </c>
      <c r="DY176">
        <v>7814700</v>
      </c>
      <c r="DZ176">
        <v>10.57</v>
      </c>
      <c r="EA176">
        <f t="shared" si="169"/>
        <v>-8.4427767354596783E-3</v>
      </c>
      <c r="EB176">
        <f t="shared" si="170"/>
        <v>0.99155722326454032</v>
      </c>
      <c r="EF176" s="10">
        <v>42377</v>
      </c>
      <c r="EG176">
        <v>306900</v>
      </c>
      <c r="EH176">
        <v>99.852866000000006</v>
      </c>
      <c r="EI176">
        <f t="shared" si="171"/>
        <v>-9.9316277823779942E-5</v>
      </c>
      <c r="EJ176">
        <f t="shared" si="172"/>
        <v>0.99990068372217622</v>
      </c>
    </row>
    <row r="177" spans="1:140">
      <c r="A177" s="10">
        <v>42377</v>
      </c>
      <c r="B177" s="11">
        <v>0.13</v>
      </c>
      <c r="C177">
        <f t="shared" si="122"/>
        <v>1.2999999999999999E-3</v>
      </c>
      <c r="D177" s="12">
        <f t="shared" si="123"/>
        <v>2.7088102204864128E-5</v>
      </c>
      <c r="E177" s="13">
        <f t="shared" si="124"/>
        <v>1.0000270881022049</v>
      </c>
      <c r="H177" s="10">
        <v>42377</v>
      </c>
      <c r="I177">
        <v>100700</v>
      </c>
      <c r="J177">
        <v>74.979971000000006</v>
      </c>
      <c r="K177" s="15">
        <f t="shared" si="173"/>
        <v>3.5568058543924419E-3</v>
      </c>
      <c r="L177">
        <f t="shared" si="174"/>
        <v>1.0035568058543924</v>
      </c>
      <c r="N177" s="15">
        <f t="shared" si="130"/>
        <v>2.6543959526013237</v>
      </c>
      <c r="P177" s="10">
        <v>42377</v>
      </c>
      <c r="Q177">
        <v>1284600</v>
      </c>
      <c r="R177">
        <v>45.457056999999999</v>
      </c>
      <c r="S177">
        <f t="shared" si="131"/>
        <v>-1.1255408675401313E-2</v>
      </c>
      <c r="T177">
        <f t="shared" si="132"/>
        <v>0.98874459132459869</v>
      </c>
      <c r="V177" s="15">
        <f t="shared" si="133"/>
        <v>-0.98394153248755689</v>
      </c>
      <c r="X177" s="10">
        <v>42377</v>
      </c>
      <c r="Y177">
        <v>271500</v>
      </c>
      <c r="Z177">
        <v>37.273162999999997</v>
      </c>
      <c r="AA177">
        <f t="shared" si="134"/>
        <v>-1.2105229455732447E-2</v>
      </c>
      <c r="AB177">
        <f t="shared" si="126"/>
        <v>0.98789477054426755</v>
      </c>
      <c r="AC177" s="18"/>
      <c r="AD177" s="15">
        <f t="shared" si="135"/>
        <v>-0.98826722973885117</v>
      </c>
      <c r="AF177" s="10">
        <v>42377</v>
      </c>
      <c r="AG177">
        <v>464700</v>
      </c>
      <c r="AH177">
        <v>48.120373000000001</v>
      </c>
      <c r="AI177">
        <f t="shared" si="136"/>
        <v>-1.4904046420178507E-2</v>
      </c>
      <c r="AJ177">
        <f t="shared" si="137"/>
        <v>0.98509595357982149</v>
      </c>
      <c r="AK177" s="18"/>
      <c r="AL177" s="15">
        <f t="shared" si="138"/>
        <v>-0.99583451735839712</v>
      </c>
      <c r="AN177" s="10">
        <v>42377</v>
      </c>
      <c r="AO177">
        <v>15695200</v>
      </c>
      <c r="AP177">
        <v>33.597817999999997</v>
      </c>
      <c r="AQ177">
        <f t="shared" si="139"/>
        <v>-1.2356313130073571E-2</v>
      </c>
      <c r="AR177">
        <f t="shared" si="127"/>
        <v>0.98764368686992643</v>
      </c>
      <c r="AS177" s="18"/>
      <c r="AT177" s="15">
        <f t="shared" si="140"/>
        <v>-0.98930682714150797</v>
      </c>
      <c r="AV177" s="10">
        <v>42377</v>
      </c>
      <c r="AW177">
        <v>32237200</v>
      </c>
      <c r="AX177">
        <v>29.396135999999998</v>
      </c>
      <c r="AY177">
        <f t="shared" si="141"/>
        <v>-8.9197484267230509E-3</v>
      </c>
      <c r="AZ177">
        <f t="shared" si="142"/>
        <v>0.99108025157327695</v>
      </c>
      <c r="BB177" s="15">
        <f t="shared" si="143"/>
        <v>-0.96200554876020417</v>
      </c>
      <c r="BD177" s="10">
        <v>42377</v>
      </c>
      <c r="BE177">
        <v>1629100</v>
      </c>
      <c r="BF177">
        <v>61.911287000000002</v>
      </c>
      <c r="BG177">
        <f t="shared" si="144"/>
        <v>-1.1250019264333222E-2</v>
      </c>
      <c r="BH177">
        <f t="shared" si="145"/>
        <v>0.98874998073566678</v>
      </c>
      <c r="BJ177" s="15">
        <f t="shared" si="146"/>
        <v>-0.98390955200162888</v>
      </c>
      <c r="BL177" s="10">
        <v>42377</v>
      </c>
      <c r="BM177">
        <v>638300</v>
      </c>
      <c r="BN177">
        <v>109.89540700000001</v>
      </c>
      <c r="BO177">
        <f t="shared" si="147"/>
        <v>4.4946547228597034E-4</v>
      </c>
      <c r="BP177">
        <f t="shared" si="148"/>
        <v>1.000449465472286</v>
      </c>
      <c r="BR177" s="15">
        <f t="shared" si="149"/>
        <v>0.17823557017889269</v>
      </c>
      <c r="BT177" s="10">
        <v>42377</v>
      </c>
      <c r="BU177">
        <v>142900</v>
      </c>
      <c r="BV177">
        <v>48.330002</v>
      </c>
      <c r="BW177">
        <f t="shared" si="150"/>
        <v>1.2430495131550146E-3</v>
      </c>
      <c r="BX177">
        <f t="shared" si="151"/>
        <v>1.001243049513155</v>
      </c>
      <c r="BZ177" s="15">
        <f t="shared" si="152"/>
        <v>0.57370279684611902</v>
      </c>
      <c r="CB177" s="10">
        <v>42377</v>
      </c>
      <c r="CC177">
        <v>2015700</v>
      </c>
      <c r="CD177">
        <v>101.952155</v>
      </c>
      <c r="CE177">
        <f t="shared" si="153"/>
        <v>-8.5360285261182334E-4</v>
      </c>
      <c r="CF177">
        <f t="shared" si="154"/>
        <v>0.99914639714738818</v>
      </c>
      <c r="CH177" s="15">
        <f t="shared" si="155"/>
        <v>-0.26779744830232288</v>
      </c>
      <c r="CJ177" s="10">
        <v>42377</v>
      </c>
      <c r="CK177">
        <v>710200</v>
      </c>
      <c r="CL177">
        <v>82.803290000000004</v>
      </c>
      <c r="CM177">
        <f t="shared" si="156"/>
        <v>3.5480981987068283E-4</v>
      </c>
      <c r="CN177">
        <f t="shared" si="157"/>
        <v>1.0003548098198707</v>
      </c>
      <c r="CP177" s="15">
        <f t="shared" si="158"/>
        <v>0.13823932272618378</v>
      </c>
      <c r="CR177" s="10">
        <v>42377</v>
      </c>
      <c r="CS177">
        <v>47800</v>
      </c>
      <c r="CT177">
        <v>59.927342000000003</v>
      </c>
      <c r="CU177">
        <f t="shared" si="159"/>
        <v>8.3082830616065806E-4</v>
      </c>
      <c r="CV177">
        <f t="shared" si="160"/>
        <v>1.0008308283061607</v>
      </c>
      <c r="CX177" s="15">
        <f t="shared" si="161"/>
        <v>0.35408564548391253</v>
      </c>
      <c r="CZ177" s="10">
        <v>42377</v>
      </c>
      <c r="DA177">
        <v>274500</v>
      </c>
      <c r="DB177">
        <v>47.345734999999998</v>
      </c>
      <c r="DC177">
        <f t="shared" si="162"/>
        <v>-1.5331166991543022E-2</v>
      </c>
      <c r="DD177">
        <f t="shared" si="163"/>
        <v>0.98466883300845698</v>
      </c>
      <c r="DF177" s="15">
        <f t="shared" si="164"/>
        <v>-0.99644434198438681</v>
      </c>
      <c r="DH177" s="10">
        <v>42377</v>
      </c>
      <c r="DI177">
        <v>399700</v>
      </c>
      <c r="DJ177">
        <v>38.048267000000003</v>
      </c>
      <c r="DK177">
        <f t="shared" si="165"/>
        <v>-1.5116591045487682E-2</v>
      </c>
      <c r="DL177">
        <f t="shared" si="166"/>
        <v>0.98488340895451232</v>
      </c>
      <c r="DN177">
        <f t="shared" si="128"/>
        <v>-0.54709124186070368</v>
      </c>
      <c r="DP177" s="10">
        <v>42377</v>
      </c>
      <c r="DQ177">
        <v>253900</v>
      </c>
      <c r="DR177">
        <v>15.570914</v>
      </c>
      <c r="DS177">
        <f t="shared" si="167"/>
        <v>-1.3043477985284269E-2</v>
      </c>
      <c r="DT177">
        <f t="shared" si="168"/>
        <v>0.98695652201471573</v>
      </c>
      <c r="DX177" s="10">
        <v>42377</v>
      </c>
      <c r="DY177">
        <v>6116100</v>
      </c>
      <c r="DZ177">
        <v>10.66</v>
      </c>
      <c r="EA177">
        <f t="shared" si="169"/>
        <v>-5.5970149253732338E-3</v>
      </c>
      <c r="EB177">
        <f t="shared" si="170"/>
        <v>0.99440298507462677</v>
      </c>
      <c r="EF177" s="10">
        <v>42376</v>
      </c>
      <c r="EG177">
        <v>316500</v>
      </c>
      <c r="EH177">
        <v>99.862784000000005</v>
      </c>
      <c r="EI177">
        <f t="shared" si="171"/>
        <v>-9.9306415080269161E-5</v>
      </c>
      <c r="EJ177">
        <f t="shared" si="172"/>
        <v>0.99990069358491973</v>
      </c>
    </row>
    <row r="178" spans="1:140">
      <c r="A178" s="10">
        <v>42376</v>
      </c>
      <c r="B178" s="11">
        <v>0.1</v>
      </c>
      <c r="C178">
        <f t="shared" si="122"/>
        <v>1E-3</v>
      </c>
      <c r="D178" s="12">
        <f t="shared" si="123"/>
        <v>2.0836155003811641E-5</v>
      </c>
      <c r="E178" s="13">
        <f t="shared" si="124"/>
        <v>1.0000208361550038</v>
      </c>
      <c r="H178" s="10">
        <v>42376</v>
      </c>
      <c r="I178">
        <v>26600</v>
      </c>
      <c r="J178">
        <v>74.714226999999994</v>
      </c>
      <c r="K178" s="15">
        <f t="shared" si="173"/>
        <v>3.0391534876823556E-3</v>
      </c>
      <c r="L178">
        <f t="shared" si="174"/>
        <v>1.0030391534876824</v>
      </c>
      <c r="N178" s="15">
        <f t="shared" si="130"/>
        <v>2.0271112372199576</v>
      </c>
      <c r="P178" s="10">
        <v>42376</v>
      </c>
      <c r="Q178">
        <v>1279600</v>
      </c>
      <c r="R178">
        <v>45.974519000000001</v>
      </c>
      <c r="S178">
        <f t="shared" si="131"/>
        <v>-2.3874962456744919E-2</v>
      </c>
      <c r="T178">
        <f t="shared" si="132"/>
        <v>0.97612503754325508</v>
      </c>
      <c r="V178" s="15">
        <f t="shared" si="133"/>
        <v>-0.99985226269333827</v>
      </c>
      <c r="X178" s="10">
        <v>42376</v>
      </c>
      <c r="Y178">
        <v>788900</v>
      </c>
      <c r="Z178">
        <v>37.729892</v>
      </c>
      <c r="AA178">
        <f t="shared" si="134"/>
        <v>-2.4640651563624716E-2</v>
      </c>
      <c r="AB178">
        <f t="shared" si="126"/>
        <v>0.97535934843637528</v>
      </c>
      <c r="AC178" s="18"/>
      <c r="AD178" s="15">
        <f t="shared" si="135"/>
        <v>-0.99988905759737445</v>
      </c>
      <c r="AF178" s="10">
        <v>42376</v>
      </c>
      <c r="AG178">
        <v>697800</v>
      </c>
      <c r="AH178">
        <v>48.848412000000003</v>
      </c>
      <c r="AI178">
        <f t="shared" si="136"/>
        <v>-2.7402709483311027E-2</v>
      </c>
      <c r="AJ178">
        <f t="shared" si="137"/>
        <v>0.97259729051668897</v>
      </c>
      <c r="AK178" s="18"/>
      <c r="AL178" s="15">
        <f t="shared" si="138"/>
        <v>-0.99996059374087753</v>
      </c>
      <c r="AN178" s="10">
        <v>42376</v>
      </c>
      <c r="AO178">
        <v>31307000</v>
      </c>
      <c r="AP178">
        <v>34.018157000000002</v>
      </c>
      <c r="AQ178">
        <f t="shared" si="139"/>
        <v>-1.8889279233037848E-2</v>
      </c>
      <c r="AR178">
        <f t="shared" si="127"/>
        <v>0.98111072076696215</v>
      </c>
      <c r="AS178" s="18"/>
      <c r="AT178" s="15">
        <f t="shared" si="140"/>
        <v>-0.99905141163647038</v>
      </c>
      <c r="AV178" s="10">
        <v>42376</v>
      </c>
      <c r="AW178">
        <v>29616400</v>
      </c>
      <c r="AX178">
        <v>29.660702000000001</v>
      </c>
      <c r="AY178">
        <f t="shared" si="141"/>
        <v>-3.2289004518444298E-2</v>
      </c>
      <c r="AZ178">
        <f t="shared" si="142"/>
        <v>0.9677109954815557</v>
      </c>
      <c r="BB178" s="15">
        <f t="shared" si="143"/>
        <v>-0.99999373138458392</v>
      </c>
      <c r="BD178" s="10">
        <v>42376</v>
      </c>
      <c r="BE178">
        <v>1662200</v>
      </c>
      <c r="BF178">
        <v>62.615715000000002</v>
      </c>
      <c r="BG178">
        <f t="shared" si="144"/>
        <v>-2.1556390906127154E-2</v>
      </c>
      <c r="BH178">
        <f t="shared" si="145"/>
        <v>0.97844360909387285</v>
      </c>
      <c r="BJ178" s="15">
        <f t="shared" si="146"/>
        <v>-0.99964878963066783</v>
      </c>
      <c r="BL178" s="10">
        <v>42376</v>
      </c>
      <c r="BM178">
        <v>1011900</v>
      </c>
      <c r="BN178">
        <v>109.846035</v>
      </c>
      <c r="BO178">
        <f t="shared" si="147"/>
        <v>1.4403118662424941E-3</v>
      </c>
      <c r="BP178">
        <f t="shared" si="148"/>
        <v>1.0014403118662425</v>
      </c>
      <c r="BR178" s="15">
        <f t="shared" si="149"/>
        <v>0.69102625883984703</v>
      </c>
      <c r="BT178" s="10">
        <v>42376</v>
      </c>
      <c r="BU178">
        <v>139800</v>
      </c>
      <c r="BV178">
        <v>48.27</v>
      </c>
      <c r="BW178">
        <f t="shared" si="150"/>
        <v>8.2935931992556E-4</v>
      </c>
      <c r="BX178">
        <f t="shared" si="151"/>
        <v>1.0008293593199256</v>
      </c>
      <c r="BZ178" s="15">
        <f t="shared" si="152"/>
        <v>0.35336040833629578</v>
      </c>
      <c r="CB178" s="10">
        <v>42376</v>
      </c>
      <c r="CC178">
        <v>1173900</v>
      </c>
      <c r="CD178">
        <v>102.03925599999999</v>
      </c>
      <c r="CE178">
        <f t="shared" si="153"/>
        <v>-4.7196472124841904E-3</v>
      </c>
      <c r="CF178">
        <f t="shared" si="154"/>
        <v>0.99528035278751581</v>
      </c>
      <c r="CH178" s="15">
        <f t="shared" si="155"/>
        <v>-0.82213834840364997</v>
      </c>
      <c r="CJ178" s="10">
        <v>42376</v>
      </c>
      <c r="CK178">
        <v>488200</v>
      </c>
      <c r="CL178">
        <v>82.773921000000001</v>
      </c>
      <c r="CM178">
        <f t="shared" si="156"/>
        <v>5.9174395097083554E-4</v>
      </c>
      <c r="CN178">
        <f t="shared" si="157"/>
        <v>1.0005917439509708</v>
      </c>
      <c r="CP178" s="15">
        <f t="shared" si="158"/>
        <v>0.24100639950086689</v>
      </c>
      <c r="CR178" s="10">
        <v>42376</v>
      </c>
      <c r="CS178">
        <v>76800</v>
      </c>
      <c r="CT178">
        <v>59.877594000000002</v>
      </c>
      <c r="CU178">
        <f t="shared" si="159"/>
        <v>1.3311483325009199E-3</v>
      </c>
      <c r="CV178">
        <f t="shared" si="160"/>
        <v>1.0013311483325009</v>
      </c>
      <c r="CX178" s="15">
        <f t="shared" si="161"/>
        <v>0.62506212546701545</v>
      </c>
      <c r="CZ178" s="10">
        <v>42376</v>
      </c>
      <c r="DA178">
        <v>207600</v>
      </c>
      <c r="DB178">
        <v>48.082901999999997</v>
      </c>
      <c r="DC178">
        <f t="shared" si="162"/>
        <v>-2.1795633134469528E-2</v>
      </c>
      <c r="DD178">
        <f t="shared" si="163"/>
        <v>0.97820436686553047</v>
      </c>
      <c r="DF178" s="15">
        <f t="shared" si="164"/>
        <v>-0.99967877969000074</v>
      </c>
      <c r="DH178" s="10">
        <v>42376</v>
      </c>
      <c r="DI178">
        <v>267000</v>
      </c>
      <c r="DJ178">
        <v>38.632255000000001</v>
      </c>
      <c r="DK178">
        <f t="shared" si="165"/>
        <v>-1.7618940889744694E-2</v>
      </c>
      <c r="DL178">
        <f t="shared" si="166"/>
        <v>0.98238105911025531</v>
      </c>
      <c r="DN178">
        <f t="shared" si="128"/>
        <v>-0.60321158649426088</v>
      </c>
      <c r="DP178" s="10">
        <v>42376</v>
      </c>
      <c r="DQ178">
        <v>430400</v>
      </c>
      <c r="DR178">
        <v>15.776697</v>
      </c>
      <c r="DS178">
        <f t="shared" si="167"/>
        <v>-2.3650610587476972E-2</v>
      </c>
      <c r="DT178">
        <f t="shared" si="168"/>
        <v>0.97634938941252303</v>
      </c>
      <c r="DX178" s="10">
        <v>42376</v>
      </c>
      <c r="DY178">
        <v>31374700</v>
      </c>
      <c r="DZ178">
        <v>10.72</v>
      </c>
      <c r="EA178">
        <f t="shared" si="169"/>
        <v>1.4191106906338735E-2</v>
      </c>
      <c r="EB178">
        <f t="shared" si="170"/>
        <v>1.0141911069063387</v>
      </c>
      <c r="EF178" s="10">
        <v>42375</v>
      </c>
      <c r="EG178">
        <v>567200</v>
      </c>
      <c r="EH178">
        <v>99.872702000000004</v>
      </c>
      <c r="EI178">
        <f t="shared" si="171"/>
        <v>9.9316277823779942E-5</v>
      </c>
      <c r="EJ178">
        <f t="shared" si="172"/>
        <v>1.0000993162778238</v>
      </c>
    </row>
    <row r="179" spans="1:140">
      <c r="A179" s="10">
        <v>42375</v>
      </c>
      <c r="B179" s="11">
        <v>7.0000000000000007E-2</v>
      </c>
      <c r="C179">
        <f t="shared" si="122"/>
        <v>7.000000000000001E-4</v>
      </c>
      <c r="D179" s="12">
        <f t="shared" si="123"/>
        <v>1.4584715879895072E-5</v>
      </c>
      <c r="E179" s="13">
        <f t="shared" si="124"/>
        <v>1.0000145847158799</v>
      </c>
      <c r="H179" s="10">
        <v>42375</v>
      </c>
      <c r="I179">
        <v>42600</v>
      </c>
      <c r="J179">
        <v>74.487847000000002</v>
      </c>
      <c r="K179" s="15">
        <f t="shared" si="173"/>
        <v>1.1629498654170511E-2</v>
      </c>
      <c r="L179">
        <f t="shared" si="174"/>
        <v>1.0116294986541705</v>
      </c>
      <c r="N179" s="15">
        <f t="shared" si="130"/>
        <v>67.052159354460812</v>
      </c>
      <c r="P179" s="10">
        <v>42375</v>
      </c>
      <c r="Q179">
        <v>678000</v>
      </c>
      <c r="R179">
        <v>47.099006000000003</v>
      </c>
      <c r="S179">
        <f t="shared" si="131"/>
        <v>-1.2930112992127762E-2</v>
      </c>
      <c r="T179">
        <f t="shared" si="132"/>
        <v>0.98706988700787224</v>
      </c>
      <c r="V179" s="15">
        <f t="shared" si="133"/>
        <v>-0.99135062842295518</v>
      </c>
      <c r="X179" s="10">
        <v>42375</v>
      </c>
      <c r="Y179">
        <v>267300</v>
      </c>
      <c r="Z179">
        <v>38.683067999999999</v>
      </c>
      <c r="AA179">
        <f t="shared" si="134"/>
        <v>-1.6658237238873275E-2</v>
      </c>
      <c r="AB179">
        <f t="shared" si="126"/>
        <v>0.98334176276112673</v>
      </c>
      <c r="AC179" s="18"/>
      <c r="AD179" s="15">
        <f t="shared" si="135"/>
        <v>-0.99782661476223655</v>
      </c>
      <c r="AF179" s="10">
        <v>42375</v>
      </c>
      <c r="AG179">
        <v>325500</v>
      </c>
      <c r="AH179">
        <v>50.224705</v>
      </c>
      <c r="AI179">
        <f t="shared" si="136"/>
        <v>-1.4674249786027493E-2</v>
      </c>
      <c r="AJ179">
        <f t="shared" si="137"/>
        <v>0.98532575021397251</v>
      </c>
      <c r="AK179" s="18"/>
      <c r="AL179" s="15">
        <f t="shared" si="138"/>
        <v>-0.99546435639551423</v>
      </c>
      <c r="AN179" s="10">
        <v>42375</v>
      </c>
      <c r="AO179">
        <v>10205400</v>
      </c>
      <c r="AP179">
        <v>34.673107000000002</v>
      </c>
      <c r="AQ179">
        <f t="shared" si="139"/>
        <v>-1.8267340214038641E-2</v>
      </c>
      <c r="AR179">
        <f t="shared" si="127"/>
        <v>0.98173265978596136</v>
      </c>
      <c r="AS179" s="18"/>
      <c r="AT179" s="15">
        <f t="shared" si="140"/>
        <v>-0.99880454762174409</v>
      </c>
      <c r="AV179" s="10">
        <v>42375</v>
      </c>
      <c r="AW179">
        <v>19744800</v>
      </c>
      <c r="AX179">
        <v>30.650372000000001</v>
      </c>
      <c r="AY179">
        <f t="shared" si="141"/>
        <v>-1.7896401920490579E-2</v>
      </c>
      <c r="AZ179">
        <f t="shared" si="142"/>
        <v>0.98210359807950942</v>
      </c>
      <c r="BB179" s="15">
        <f t="shared" si="143"/>
        <v>-0.99862780673463702</v>
      </c>
      <c r="BD179" s="10">
        <v>42375</v>
      </c>
      <c r="BE179">
        <v>1384000</v>
      </c>
      <c r="BF179">
        <v>63.995221000000001</v>
      </c>
      <c r="BG179">
        <f t="shared" si="144"/>
        <v>-1.3126064255318259E-2</v>
      </c>
      <c r="BH179">
        <f t="shared" si="145"/>
        <v>0.98687393574468174</v>
      </c>
      <c r="BJ179" s="15">
        <f t="shared" si="146"/>
        <v>-0.99195524473310159</v>
      </c>
      <c r="BL179" s="10">
        <v>42375</v>
      </c>
      <c r="BM179">
        <v>351200</v>
      </c>
      <c r="BN179">
        <v>109.68805</v>
      </c>
      <c r="BO179">
        <f t="shared" si="147"/>
        <v>4.4303592765395639E-3</v>
      </c>
      <c r="BP179">
        <f t="shared" si="148"/>
        <v>1.0044303592765396</v>
      </c>
      <c r="BR179" s="15">
        <f t="shared" si="149"/>
        <v>4.0203997186758196</v>
      </c>
      <c r="BT179" s="10">
        <v>42375</v>
      </c>
      <c r="BU179">
        <v>163500</v>
      </c>
      <c r="BV179">
        <v>48.23</v>
      </c>
      <c r="BW179">
        <f t="shared" si="150"/>
        <v>0</v>
      </c>
      <c r="BX179">
        <f t="shared" si="151"/>
        <v>1</v>
      </c>
      <c r="BZ179" s="15">
        <f t="shared" si="152"/>
        <v>0</v>
      </c>
      <c r="CB179" s="10">
        <v>42375</v>
      </c>
      <c r="CC179">
        <v>913900</v>
      </c>
      <c r="CD179">
        <v>102.523129</v>
      </c>
      <c r="CE179">
        <f t="shared" si="153"/>
        <v>-9.433078883713808E-5</v>
      </c>
      <c r="CF179">
        <f t="shared" si="154"/>
        <v>0.99990566921116286</v>
      </c>
      <c r="CH179" s="15">
        <f t="shared" si="155"/>
        <v>-3.3846313788591598E-2</v>
      </c>
      <c r="CJ179" s="10">
        <v>42375</v>
      </c>
      <c r="CK179">
        <v>390700</v>
      </c>
      <c r="CL179">
        <v>82.724969000000002</v>
      </c>
      <c r="CM179">
        <f t="shared" si="156"/>
        <v>3.2054685384217407E-3</v>
      </c>
      <c r="CN179">
        <f t="shared" si="157"/>
        <v>1.0032054685384217</v>
      </c>
      <c r="CP179" s="15">
        <f t="shared" si="158"/>
        <v>2.2159564882484957</v>
      </c>
      <c r="CR179" s="10">
        <v>42375</v>
      </c>
      <c r="CS179">
        <v>85300</v>
      </c>
      <c r="CT179">
        <v>59.797994000000003</v>
      </c>
      <c r="CU179">
        <f t="shared" si="159"/>
        <v>2.669336159323743E-3</v>
      </c>
      <c r="CV179">
        <f t="shared" si="160"/>
        <v>1.0026693361593237</v>
      </c>
      <c r="CX179" s="15">
        <f t="shared" si="161"/>
        <v>1.645895655854607</v>
      </c>
      <c r="CZ179" s="10">
        <v>42375</v>
      </c>
      <c r="DA179">
        <v>176400</v>
      </c>
      <c r="DB179">
        <v>49.154249999999998</v>
      </c>
      <c r="DC179">
        <f t="shared" si="162"/>
        <v>-1.2440783967025415E-2</v>
      </c>
      <c r="DD179">
        <f t="shared" si="163"/>
        <v>0.98755921603297458</v>
      </c>
      <c r="DF179" s="15">
        <f t="shared" si="164"/>
        <v>-0.98963549941026463</v>
      </c>
      <c r="DH179" s="10">
        <v>42375</v>
      </c>
      <c r="DI179">
        <v>348400</v>
      </c>
      <c r="DJ179">
        <v>39.325122</v>
      </c>
      <c r="DK179">
        <f t="shared" si="165"/>
        <v>-4.0110181746594309E-3</v>
      </c>
      <c r="DL179">
        <f t="shared" si="166"/>
        <v>0.99598898182534057</v>
      </c>
      <c r="DN179">
        <f t="shared" si="128"/>
        <v>-0.18859856683152842</v>
      </c>
      <c r="DP179" s="10">
        <v>42375</v>
      </c>
      <c r="DQ179">
        <v>377400</v>
      </c>
      <c r="DR179">
        <v>16.158864000000001</v>
      </c>
      <c r="DS179">
        <f t="shared" si="167"/>
        <v>-3.7922967816201303E-2</v>
      </c>
      <c r="DT179">
        <f t="shared" si="168"/>
        <v>0.9620770321837987</v>
      </c>
      <c r="DX179" s="10">
        <v>42375</v>
      </c>
      <c r="DY179">
        <v>21263900</v>
      </c>
      <c r="DZ179">
        <v>10.57</v>
      </c>
      <c r="EA179">
        <f t="shared" si="169"/>
        <v>1.6346153846153788E-2</v>
      </c>
      <c r="EB179">
        <f t="shared" si="170"/>
        <v>1.0163461538461538</v>
      </c>
      <c r="EF179" s="10">
        <v>42374</v>
      </c>
      <c r="EG179">
        <v>466500</v>
      </c>
      <c r="EH179">
        <v>99.862784000000005</v>
      </c>
      <c r="EI179">
        <f t="shared" si="171"/>
        <v>0</v>
      </c>
      <c r="EJ179">
        <f t="shared" si="172"/>
        <v>1</v>
      </c>
    </row>
    <row r="180" spans="1:140">
      <c r="A180" s="10">
        <v>42374</v>
      </c>
      <c r="B180" s="11">
        <v>7.0000000000000007E-2</v>
      </c>
      <c r="C180">
        <f t="shared" si="122"/>
        <v>7.000000000000001E-4</v>
      </c>
      <c r="D180" s="12">
        <f t="shared" si="123"/>
        <v>1.4584715879895072E-5</v>
      </c>
      <c r="E180" s="13">
        <f t="shared" si="124"/>
        <v>1.0000145847158799</v>
      </c>
      <c r="H180" s="10">
        <v>42374</v>
      </c>
      <c r="I180">
        <v>37300</v>
      </c>
      <c r="J180">
        <v>73.631549000000007</v>
      </c>
      <c r="K180" s="15">
        <f t="shared" si="173"/>
        <v>-1.0318812172072311E-2</v>
      </c>
      <c r="L180">
        <f t="shared" si="174"/>
        <v>0.98968118782792769</v>
      </c>
      <c r="N180" s="15">
        <f t="shared" si="130"/>
        <v>-0.9773123232910329</v>
      </c>
      <c r="P180" s="10">
        <v>42374</v>
      </c>
      <c r="Q180">
        <v>686600</v>
      </c>
      <c r="R180">
        <v>47.715978999999997</v>
      </c>
      <c r="S180">
        <f t="shared" si="131"/>
        <v>2.0899283911546274E-3</v>
      </c>
      <c r="T180">
        <f t="shared" si="132"/>
        <v>1.0020899283911546</v>
      </c>
      <c r="V180" s="15">
        <f t="shared" si="133"/>
        <v>1.1426167191671226</v>
      </c>
      <c r="X180" s="10">
        <v>42374</v>
      </c>
      <c r="Y180">
        <v>289100</v>
      </c>
      <c r="Z180">
        <v>39.338375999999997</v>
      </c>
      <c r="AA180">
        <f t="shared" si="134"/>
        <v>2.2767449762306491E-3</v>
      </c>
      <c r="AB180">
        <f t="shared" si="126"/>
        <v>1.0022767449762306</v>
      </c>
      <c r="AC180" s="18"/>
      <c r="AD180" s="15">
        <f t="shared" si="135"/>
        <v>1.2934731973700564</v>
      </c>
      <c r="AF180" s="10">
        <v>42374</v>
      </c>
      <c r="AG180">
        <v>512800</v>
      </c>
      <c r="AH180">
        <v>50.972690999999998</v>
      </c>
      <c r="AI180">
        <f t="shared" si="136"/>
        <v>3.9148038818082043E-4</v>
      </c>
      <c r="AJ180">
        <f t="shared" si="137"/>
        <v>1.0003914803881808</v>
      </c>
      <c r="AK180" s="18"/>
      <c r="AL180" s="15">
        <f t="shared" si="138"/>
        <v>0.15357103583450127</v>
      </c>
      <c r="AN180" s="10">
        <v>42374</v>
      </c>
      <c r="AO180">
        <v>6913600</v>
      </c>
      <c r="AP180">
        <v>35.318277999999999</v>
      </c>
      <c r="AQ180">
        <f t="shared" si="139"/>
        <v>-1.1058229800248176E-3</v>
      </c>
      <c r="AR180">
        <f t="shared" si="127"/>
        <v>0.99889417701997518</v>
      </c>
      <c r="AS180" s="18"/>
      <c r="AT180" s="15">
        <f t="shared" si="140"/>
        <v>-0.3322548708791242</v>
      </c>
      <c r="AV180" s="10">
        <v>42374</v>
      </c>
      <c r="AW180">
        <v>17664200</v>
      </c>
      <c r="AX180">
        <v>31.208898999999999</v>
      </c>
      <c r="AY180">
        <f t="shared" si="141"/>
        <v>2.2026435962032576E-3</v>
      </c>
      <c r="AZ180">
        <f t="shared" si="142"/>
        <v>1.0022026435962033</v>
      </c>
      <c r="BB180" s="15">
        <f t="shared" si="143"/>
        <v>1.2324079175269813</v>
      </c>
      <c r="BD180" s="10">
        <v>42374</v>
      </c>
      <c r="BE180">
        <v>1176200</v>
      </c>
      <c r="BF180">
        <v>64.846399000000005</v>
      </c>
      <c r="BG180">
        <f t="shared" si="144"/>
        <v>5.0038175992683787E-3</v>
      </c>
      <c r="BH180">
        <f t="shared" si="145"/>
        <v>1.0050038175992684</v>
      </c>
      <c r="BJ180" s="15">
        <f t="shared" si="146"/>
        <v>5.1832198070591771</v>
      </c>
      <c r="BL180" s="10">
        <v>42374</v>
      </c>
      <c r="BM180">
        <v>389100</v>
      </c>
      <c r="BN180">
        <v>109.20423599999999</v>
      </c>
      <c r="BO180">
        <f t="shared" si="147"/>
        <v>1.1767679635201755E-3</v>
      </c>
      <c r="BP180">
        <f t="shared" si="148"/>
        <v>1.0011767679635202</v>
      </c>
      <c r="BR180" s="15">
        <f t="shared" si="149"/>
        <v>0.53613232776881437</v>
      </c>
      <c r="BT180" s="10">
        <v>42374</v>
      </c>
      <c r="BU180">
        <v>354700</v>
      </c>
      <c r="BV180">
        <v>48.23</v>
      </c>
      <c r="BW180">
        <f t="shared" si="150"/>
        <v>-6.2159140578510463E-4</v>
      </c>
      <c r="BX180">
        <f t="shared" si="151"/>
        <v>0.9993784085942149</v>
      </c>
      <c r="BZ180" s="15">
        <f t="shared" si="152"/>
        <v>-0.20304049115496381</v>
      </c>
      <c r="CB180" s="10">
        <v>42374</v>
      </c>
      <c r="CC180">
        <v>1170500</v>
      </c>
      <c r="CD180">
        <v>102.53280100000001</v>
      </c>
      <c r="CE180">
        <f t="shared" si="153"/>
        <v>2.6497471446655929E-3</v>
      </c>
      <c r="CF180">
        <f t="shared" si="154"/>
        <v>1.0026497471446656</v>
      </c>
      <c r="CH180" s="15">
        <f t="shared" si="155"/>
        <v>1.6270948218217924</v>
      </c>
      <c r="CJ180" s="10">
        <v>42374</v>
      </c>
      <c r="CK180">
        <v>424100</v>
      </c>
      <c r="CL180">
        <v>82.460644000000002</v>
      </c>
      <c r="CM180">
        <f t="shared" si="156"/>
        <v>2.3755153075422086E-4</v>
      </c>
      <c r="CN180">
        <f t="shared" si="157"/>
        <v>1.0002375515307542</v>
      </c>
      <c r="CP180" s="15">
        <f t="shared" si="158"/>
        <v>9.0565110342434751E-2</v>
      </c>
      <c r="CR180" s="10">
        <v>42374</v>
      </c>
      <c r="CS180">
        <v>78800</v>
      </c>
      <c r="CT180">
        <v>59.638798000000001</v>
      </c>
      <c r="CU180">
        <f t="shared" si="159"/>
        <v>1.6683199491529521E-4</v>
      </c>
      <c r="CV180">
        <f t="shared" si="160"/>
        <v>1.0001668319949153</v>
      </c>
      <c r="CX180" s="15">
        <f t="shared" si="161"/>
        <v>6.2780512995116888E-2</v>
      </c>
      <c r="CZ180" s="10">
        <v>42374</v>
      </c>
      <c r="DA180">
        <v>453400</v>
      </c>
      <c r="DB180">
        <v>49.773471000000001</v>
      </c>
      <c r="DC180">
        <f t="shared" si="162"/>
        <v>1.5822366433924095E-3</v>
      </c>
      <c r="DD180">
        <f t="shared" si="163"/>
        <v>1.0015822366433924</v>
      </c>
      <c r="DF180" s="15">
        <f t="shared" si="164"/>
        <v>0.78079513998062722</v>
      </c>
      <c r="DH180" s="10">
        <v>42374</v>
      </c>
      <c r="DI180">
        <v>420400</v>
      </c>
      <c r="DJ180">
        <v>39.483491000000001</v>
      </c>
      <c r="DK180">
        <f t="shared" si="165"/>
        <v>1.9422384587861607E-2</v>
      </c>
      <c r="DL180">
        <f t="shared" si="166"/>
        <v>1.0194223845878616</v>
      </c>
      <c r="DN180">
        <f t="shared" si="128"/>
        <v>1.7190463663957192</v>
      </c>
      <c r="DP180" s="10">
        <v>42374</v>
      </c>
      <c r="DQ180">
        <v>94100</v>
      </c>
      <c r="DR180">
        <v>16.795811</v>
      </c>
      <c r="DS180">
        <f t="shared" si="167"/>
        <v>3.5128123488192831E-3</v>
      </c>
      <c r="DT180">
        <f t="shared" si="168"/>
        <v>1.0035128123488193</v>
      </c>
      <c r="DX180" s="10">
        <v>42374</v>
      </c>
      <c r="DY180">
        <v>5016700</v>
      </c>
      <c r="DZ180">
        <v>10.4</v>
      </c>
      <c r="EA180">
        <f t="shared" si="169"/>
        <v>1.9267822736031004E-3</v>
      </c>
      <c r="EB180">
        <f t="shared" si="170"/>
        <v>1.0019267822736031</v>
      </c>
      <c r="EF180" s="10">
        <v>42373</v>
      </c>
      <c r="EG180">
        <v>467000</v>
      </c>
      <c r="EH180">
        <v>99.862784000000005</v>
      </c>
      <c r="EI180">
        <f t="shared" si="171"/>
        <v>9.9391935700188228E-4</v>
      </c>
      <c r="EJ180">
        <f t="shared" si="172"/>
        <v>1.0009939193570019</v>
      </c>
    </row>
    <row r="181" spans="1:140">
      <c r="A181" s="10">
        <v>42373</v>
      </c>
      <c r="B181" s="11">
        <v>0.08</v>
      </c>
      <c r="C181">
        <f t="shared" si="122"/>
        <v>8.0000000000000004E-4</v>
      </c>
      <c r="D181" s="12">
        <f t="shared" si="123"/>
        <v>1.6668472472947116E-5</v>
      </c>
      <c r="E181" s="13">
        <f t="shared" si="124"/>
        <v>1.0000166684724729</v>
      </c>
      <c r="H181" s="10">
        <v>42373</v>
      </c>
      <c r="I181">
        <v>61400</v>
      </c>
      <c r="J181">
        <v>74.399260999999996</v>
      </c>
      <c r="K181" s="15">
        <f t="shared" si="173"/>
        <v>1.2999113467198509E-2</v>
      </c>
      <c r="L181">
        <f t="shared" si="174"/>
        <v>1.0129991134671985</v>
      </c>
      <c r="N181" s="15">
        <f t="shared" si="130"/>
        <v>110.50871957303458</v>
      </c>
      <c r="P181" s="10">
        <v>42373</v>
      </c>
      <c r="Q181">
        <v>1024800</v>
      </c>
      <c r="R181">
        <v>47.616464000000001</v>
      </c>
      <c r="S181">
        <f t="shared" si="131"/>
        <v>-1.4824006611472762E-2</v>
      </c>
      <c r="T181">
        <f t="shared" si="132"/>
        <v>0.98517599338852724</v>
      </c>
      <c r="V181" s="15">
        <f t="shared" si="133"/>
        <v>-0.99570913872147671</v>
      </c>
      <c r="X181" s="10">
        <v>42373</v>
      </c>
      <c r="Y181">
        <v>521900</v>
      </c>
      <c r="Z181">
        <v>39.249015999999997</v>
      </c>
      <c r="AA181">
        <f t="shared" si="134"/>
        <v>-1.3476425818680582E-2</v>
      </c>
      <c r="AB181">
        <f t="shared" si="126"/>
        <v>0.98652357418131942</v>
      </c>
      <c r="AC181" s="18"/>
      <c r="AD181" s="15">
        <f t="shared" si="135"/>
        <v>-0.99293315260275417</v>
      </c>
      <c r="AF181" s="10">
        <v>42373</v>
      </c>
      <c r="AG181">
        <v>781800</v>
      </c>
      <c r="AH181">
        <v>50.952744000000003</v>
      </c>
      <c r="AI181">
        <f t="shared" si="136"/>
        <v>-1.9197534277970107E-2</v>
      </c>
      <c r="AJ181">
        <f t="shared" si="137"/>
        <v>0.98080246572202989</v>
      </c>
      <c r="AK181" s="18"/>
      <c r="AL181" s="15">
        <f t="shared" si="138"/>
        <v>-0.99915420448163661</v>
      </c>
      <c r="AN181" s="10">
        <v>42373</v>
      </c>
      <c r="AO181">
        <v>12529400</v>
      </c>
      <c r="AP181">
        <v>35.357377</v>
      </c>
      <c r="AQ181">
        <f t="shared" si="139"/>
        <v>-1.4978288215611424E-2</v>
      </c>
      <c r="AR181">
        <f t="shared" si="127"/>
        <v>0.98502171178438858</v>
      </c>
      <c r="AS181" s="18"/>
      <c r="AT181" s="15">
        <f t="shared" si="140"/>
        <v>-0.99594754498828586</v>
      </c>
      <c r="AV181" s="10">
        <v>42373</v>
      </c>
      <c r="AW181">
        <v>27116100</v>
      </c>
      <c r="AX181">
        <v>31.140308000000001</v>
      </c>
      <c r="AY181">
        <f t="shared" si="141"/>
        <v>-2.8431603977413178E-2</v>
      </c>
      <c r="AZ181">
        <f t="shared" si="142"/>
        <v>0.97156839602258682</v>
      </c>
      <c r="BB181" s="15">
        <f t="shared" si="143"/>
        <v>-0.99997322167334235</v>
      </c>
      <c r="BD181" s="10">
        <v>42373</v>
      </c>
      <c r="BE181">
        <v>2195500</v>
      </c>
      <c r="BF181">
        <v>64.523534999999995</v>
      </c>
      <c r="BG181">
        <f t="shared" si="144"/>
        <v>-1.1985057965522961E-2</v>
      </c>
      <c r="BH181">
        <f t="shared" si="145"/>
        <v>0.98801494203447704</v>
      </c>
      <c r="BJ181" s="15">
        <f t="shared" si="146"/>
        <v>-0.98773458920626578</v>
      </c>
      <c r="BL181" s="10">
        <v>42373</v>
      </c>
      <c r="BM181">
        <v>1653700</v>
      </c>
      <c r="BN181">
        <v>109.075879</v>
      </c>
      <c r="BO181">
        <f t="shared" si="147"/>
        <v>-2.1678146912079699E-3</v>
      </c>
      <c r="BP181">
        <f t="shared" si="148"/>
        <v>0.99783218530879203</v>
      </c>
      <c r="BR181" s="15">
        <f t="shared" si="149"/>
        <v>-0.5471123728838263</v>
      </c>
      <c r="BT181" s="10">
        <v>42373</v>
      </c>
      <c r="BU181">
        <v>297200</v>
      </c>
      <c r="BV181">
        <v>48.259998000000003</v>
      </c>
      <c r="BW181">
        <f t="shared" si="150"/>
        <v>-1.8614271711033803E-3</v>
      </c>
      <c r="BX181">
        <f t="shared" si="151"/>
        <v>0.99813857282889662</v>
      </c>
      <c r="BZ181" s="15">
        <f t="shared" si="152"/>
        <v>-0.49341038930935111</v>
      </c>
      <c r="CB181" s="10">
        <v>42373</v>
      </c>
      <c r="CC181">
        <v>1249700</v>
      </c>
      <c r="CD181">
        <v>102.261833</v>
      </c>
      <c r="CE181">
        <f t="shared" si="153"/>
        <v>-1.0399021431305444E-3</v>
      </c>
      <c r="CF181">
        <f t="shared" si="154"/>
        <v>0.99896009785686946</v>
      </c>
      <c r="CH181" s="15">
        <f t="shared" si="155"/>
        <v>-0.31597565782970893</v>
      </c>
      <c r="CJ181" s="10">
        <v>42373</v>
      </c>
      <c r="CK181">
        <v>844600</v>
      </c>
      <c r="CL181">
        <v>82.441059999999993</v>
      </c>
      <c r="CM181">
        <f t="shared" si="156"/>
        <v>1.4270759708718828E-3</v>
      </c>
      <c r="CN181">
        <f t="shared" si="157"/>
        <v>1.0014270759708719</v>
      </c>
      <c r="CP181" s="15">
        <f t="shared" si="158"/>
        <v>0.68288808046618965</v>
      </c>
      <c r="CR181" s="10">
        <v>42373</v>
      </c>
      <c r="CS181">
        <v>102900</v>
      </c>
      <c r="CT181">
        <v>59.62885</v>
      </c>
      <c r="CU181">
        <f t="shared" si="159"/>
        <v>-4.3196296151210012E-3</v>
      </c>
      <c r="CV181">
        <f t="shared" si="160"/>
        <v>0.995680370384879</v>
      </c>
      <c r="CX181" s="15">
        <f t="shared" si="161"/>
        <v>-0.79404136922414226</v>
      </c>
      <c r="CZ181" s="10">
        <v>42373</v>
      </c>
      <c r="DA181">
        <v>334200</v>
      </c>
      <c r="DB181">
        <v>49.694842000000001</v>
      </c>
      <c r="DC181">
        <f t="shared" si="162"/>
        <v>-1.0567459832584558E-2</v>
      </c>
      <c r="DD181">
        <f t="shared" si="163"/>
        <v>0.98943254016741544</v>
      </c>
      <c r="DF181" s="15">
        <f t="shared" si="164"/>
        <v>-0.97930053777225523</v>
      </c>
      <c r="DH181" s="10">
        <v>42373</v>
      </c>
      <c r="DI181">
        <v>1270300</v>
      </c>
      <c r="DJ181">
        <v>38.731237999999998</v>
      </c>
      <c r="DK181">
        <f t="shared" si="165"/>
        <v>-1.286574824742126E-2</v>
      </c>
      <c r="DL181">
        <f t="shared" si="166"/>
        <v>0.98713425175257874</v>
      </c>
      <c r="DN181">
        <f t="shared" si="128"/>
        <v>-0.49000782517470864</v>
      </c>
      <c r="DP181" s="10">
        <v>42373</v>
      </c>
      <c r="DQ181">
        <v>192600</v>
      </c>
      <c r="DR181">
        <v>16.737017000000002</v>
      </c>
      <c r="DS181">
        <f t="shared" si="167"/>
        <v>-5.8512615174122207E-4</v>
      </c>
      <c r="DT181">
        <f t="shared" si="168"/>
        <v>0.99941487384825878</v>
      </c>
      <c r="DX181" s="10">
        <v>42373</v>
      </c>
      <c r="DY181">
        <v>3406400</v>
      </c>
      <c r="DZ181">
        <v>10.38</v>
      </c>
      <c r="EA181">
        <f t="shared" si="169"/>
        <v>1.4662756598240456E-2</v>
      </c>
      <c r="EB181">
        <f t="shared" si="170"/>
        <v>1.0146627565982405</v>
      </c>
      <c r="EF181" s="10">
        <v>42369</v>
      </c>
      <c r="EG181">
        <v>462400</v>
      </c>
      <c r="EH181">
        <v>99.763627</v>
      </c>
      <c r="EI181">
        <f t="shared" si="171"/>
        <v>-1.9871029721318934E-4</v>
      </c>
      <c r="EJ181">
        <f t="shared" si="172"/>
        <v>0.99980128970278681</v>
      </c>
    </row>
    <row r="182" spans="1:140">
      <c r="A182" s="10">
        <v>42369</v>
      </c>
      <c r="B182" s="11">
        <v>0.08</v>
      </c>
      <c r="C182">
        <f t="shared" si="122"/>
        <v>8.0000000000000004E-4</v>
      </c>
      <c r="D182" s="12">
        <f t="shared" si="123"/>
        <v>1.6668472472947116E-5</v>
      </c>
      <c r="E182" s="13">
        <f t="shared" si="124"/>
        <v>1.0000166684724729</v>
      </c>
      <c r="H182" s="10">
        <v>42369</v>
      </c>
      <c r="I182">
        <v>20500</v>
      </c>
      <c r="J182">
        <v>73.444547</v>
      </c>
      <c r="K182" s="15">
        <f t="shared" si="173"/>
        <v>5.2539333360532847E-3</v>
      </c>
      <c r="L182">
        <f t="shared" si="174"/>
        <v>1.0052539333360533</v>
      </c>
      <c r="N182" s="15">
        <f t="shared" si="130"/>
        <v>5.7711134878910899</v>
      </c>
      <c r="P182" s="10">
        <v>42369</v>
      </c>
      <c r="Q182">
        <v>722000</v>
      </c>
      <c r="R182">
        <v>48.332951999999999</v>
      </c>
      <c r="S182">
        <f t="shared" si="131"/>
        <v>-9.3819917260471453E-3</v>
      </c>
      <c r="T182">
        <f t="shared" si="132"/>
        <v>0.99061800827395285</v>
      </c>
      <c r="V182" s="15">
        <f t="shared" si="133"/>
        <v>-0.96795429582973302</v>
      </c>
      <c r="X182" s="10">
        <v>42369</v>
      </c>
      <c r="Y182">
        <v>247700</v>
      </c>
      <c r="Z182">
        <v>39.785178000000002</v>
      </c>
      <c r="AA182">
        <f t="shared" si="134"/>
        <v>-6.4468661099430502E-3</v>
      </c>
      <c r="AB182">
        <f t="shared" si="126"/>
        <v>0.99355313389005695</v>
      </c>
      <c r="AC182" s="18"/>
      <c r="AD182" s="15">
        <f t="shared" si="135"/>
        <v>-0.90564810934704554</v>
      </c>
      <c r="AF182" s="10">
        <v>42369</v>
      </c>
      <c r="AG182">
        <v>344000</v>
      </c>
      <c r="AH182">
        <v>51.950057000000001</v>
      </c>
      <c r="AI182">
        <f t="shared" si="136"/>
        <v>-9.1306743872119345E-3</v>
      </c>
      <c r="AJ182">
        <f t="shared" si="137"/>
        <v>0.99086932561278807</v>
      </c>
      <c r="AK182" s="18"/>
      <c r="AL182" s="15">
        <f t="shared" si="138"/>
        <v>-0.96484555767144808</v>
      </c>
      <c r="AN182" s="10">
        <v>42369</v>
      </c>
      <c r="AO182">
        <v>11420100</v>
      </c>
      <c r="AP182">
        <v>35.895023000000002</v>
      </c>
      <c r="AQ182">
        <f t="shared" si="139"/>
        <v>-1.2637733784582772E-2</v>
      </c>
      <c r="AR182">
        <f t="shared" si="127"/>
        <v>0.98736226621541723</v>
      </c>
      <c r="AS182" s="18"/>
      <c r="AT182" s="15">
        <f t="shared" si="140"/>
        <v>-0.99036322001391153</v>
      </c>
      <c r="AV182" s="10">
        <v>42369</v>
      </c>
      <c r="AW182">
        <v>18736900</v>
      </c>
      <c r="AX182">
        <v>32.051586</v>
      </c>
      <c r="AY182">
        <f t="shared" si="141"/>
        <v>3.0575696007484332E-4</v>
      </c>
      <c r="AZ182">
        <f t="shared" si="142"/>
        <v>1.0003057569600748</v>
      </c>
      <c r="BB182" s="15">
        <f t="shared" si="143"/>
        <v>0.11804791597531716</v>
      </c>
      <c r="BD182" s="10">
        <v>42369</v>
      </c>
      <c r="BE182">
        <v>738200</v>
      </c>
      <c r="BF182">
        <v>65.306234000000003</v>
      </c>
      <c r="BG182">
        <f t="shared" si="144"/>
        <v>-9.7908838557371203E-3</v>
      </c>
      <c r="BH182">
        <f t="shared" si="145"/>
        <v>0.99020911614426288</v>
      </c>
      <c r="BJ182" s="15">
        <f t="shared" si="146"/>
        <v>-0.97243703765918621</v>
      </c>
      <c r="BL182" s="10">
        <v>42369</v>
      </c>
      <c r="BM182">
        <v>519500</v>
      </c>
      <c r="BN182">
        <v>109.312849</v>
      </c>
      <c r="BO182">
        <f t="shared" si="147"/>
        <v>1.5378900192546396E-3</v>
      </c>
      <c r="BP182">
        <f t="shared" si="148"/>
        <v>1.0015378900192546</v>
      </c>
      <c r="BR182" s="15">
        <f t="shared" si="149"/>
        <v>0.75224647949204826</v>
      </c>
      <c r="BT182" s="10">
        <v>42369</v>
      </c>
      <c r="BU182">
        <v>703400</v>
      </c>
      <c r="BV182">
        <v>48.349997999999999</v>
      </c>
      <c r="BW182">
        <f t="shared" si="150"/>
        <v>3.111970889793092E-3</v>
      </c>
      <c r="BX182">
        <f t="shared" si="151"/>
        <v>1.0031119708897931</v>
      </c>
      <c r="BZ182" s="15">
        <f t="shared" si="152"/>
        <v>2.1083922675351561</v>
      </c>
      <c r="CB182" s="10">
        <v>42369</v>
      </c>
      <c r="CC182">
        <v>799600</v>
      </c>
      <c r="CD182">
        <v>102.368286</v>
      </c>
      <c r="CE182">
        <f t="shared" si="153"/>
        <v>-1.8871931314805579E-3</v>
      </c>
      <c r="CF182">
        <f t="shared" si="154"/>
        <v>0.99811280686851944</v>
      </c>
      <c r="CH182" s="15">
        <f t="shared" si="155"/>
        <v>-0.49816117936061111</v>
      </c>
      <c r="CJ182" s="10">
        <v>42369</v>
      </c>
      <c r="CK182">
        <v>527500</v>
      </c>
      <c r="CL182">
        <v>82.323577999999998</v>
      </c>
      <c r="CM182">
        <f t="shared" si="156"/>
        <v>3.8199835874273003E-3</v>
      </c>
      <c r="CN182">
        <f t="shared" si="157"/>
        <v>1.0038199835874273</v>
      </c>
      <c r="CP182" s="15">
        <f t="shared" si="158"/>
        <v>3.0214304871056443</v>
      </c>
      <c r="CR182" s="10">
        <v>42369</v>
      </c>
      <c r="CS182">
        <v>101800</v>
      </c>
      <c r="CT182">
        <v>59.887542000000003</v>
      </c>
      <c r="CU182">
        <f t="shared" si="159"/>
        <v>6.3534106698408532E-3</v>
      </c>
      <c r="CV182">
        <f t="shared" si="160"/>
        <v>1.0063534106698409</v>
      </c>
      <c r="CX182" s="15">
        <f t="shared" si="161"/>
        <v>9.0911538721843126</v>
      </c>
      <c r="CZ182" s="10">
        <v>42369</v>
      </c>
      <c r="DA182">
        <v>316100</v>
      </c>
      <c r="DB182">
        <v>50.225599000000003</v>
      </c>
      <c r="DC182">
        <f t="shared" si="162"/>
        <v>-1.0840137168692476E-2</v>
      </c>
      <c r="DD182">
        <f t="shared" si="163"/>
        <v>0.98915986283130752</v>
      </c>
      <c r="DF182" s="15">
        <f t="shared" si="164"/>
        <v>-0.98128166272075645</v>
      </c>
      <c r="DH182" s="10">
        <v>42369</v>
      </c>
      <c r="DI182">
        <v>233400</v>
      </c>
      <c r="DJ182">
        <v>39.236038999999998</v>
      </c>
      <c r="DK182">
        <f t="shared" si="165"/>
        <v>-8.0080089444034552E-3</v>
      </c>
      <c r="DL182">
        <f t="shared" si="166"/>
        <v>0.99199199105559654</v>
      </c>
      <c r="DN182">
        <f t="shared" si="128"/>
        <v>-0.34169883424363567</v>
      </c>
      <c r="DP182" s="10">
        <v>42369</v>
      </c>
      <c r="DQ182">
        <v>235100</v>
      </c>
      <c r="DR182">
        <v>16.746815999999999</v>
      </c>
      <c r="DS182">
        <f t="shared" si="167"/>
        <v>4.7030843889670493E-3</v>
      </c>
      <c r="DT182">
        <f t="shared" si="168"/>
        <v>1.004703084388967</v>
      </c>
      <c r="DX182" s="10">
        <v>42369</v>
      </c>
      <c r="DY182">
        <v>5240700</v>
      </c>
      <c r="DZ182">
        <v>10.23</v>
      </c>
      <c r="EA182">
        <f t="shared" si="169"/>
        <v>0</v>
      </c>
      <c r="EB182">
        <f t="shared" si="170"/>
        <v>1</v>
      </c>
      <c r="EF182" s="10">
        <v>42368</v>
      </c>
      <c r="EG182">
        <v>991500</v>
      </c>
      <c r="EH182">
        <v>99.783455000000004</v>
      </c>
      <c r="EI182">
        <f t="shared" si="171"/>
        <v>0</v>
      </c>
      <c r="EJ182">
        <f t="shared" si="172"/>
        <v>1</v>
      </c>
    </row>
    <row r="183" spans="1:140">
      <c r="A183" s="10">
        <v>42368</v>
      </c>
      <c r="B183" s="11">
        <v>7.0000000000000007E-2</v>
      </c>
      <c r="C183">
        <f t="shared" si="122"/>
        <v>7.000000000000001E-4</v>
      </c>
      <c r="D183" s="12">
        <f t="shared" si="123"/>
        <v>1.4584715879895072E-5</v>
      </c>
      <c r="E183" s="13">
        <f t="shared" si="124"/>
        <v>1.0000145847158799</v>
      </c>
      <c r="H183" s="10">
        <v>42368</v>
      </c>
      <c r="I183">
        <v>35900</v>
      </c>
      <c r="J183">
        <v>73.060691000000006</v>
      </c>
      <c r="K183" s="15">
        <f t="shared" si="173"/>
        <v>-1.4796029878902939E-3</v>
      </c>
      <c r="L183">
        <f t="shared" si="174"/>
        <v>0.99852039701210971</v>
      </c>
      <c r="N183" s="15">
        <f t="shared" si="130"/>
        <v>-0.41751684864982974</v>
      </c>
      <c r="P183" s="10">
        <v>42368</v>
      </c>
      <c r="Q183">
        <v>753700</v>
      </c>
      <c r="R183">
        <v>48.790706</v>
      </c>
      <c r="S183">
        <f t="shared" si="131"/>
        <v>-6.6856074328890402E-3</v>
      </c>
      <c r="T183">
        <f t="shared" si="132"/>
        <v>0.99331439256711096</v>
      </c>
      <c r="V183" s="15">
        <f t="shared" si="133"/>
        <v>-0.913571735356148</v>
      </c>
      <c r="X183" s="10">
        <v>42368</v>
      </c>
      <c r="Y183">
        <v>390000</v>
      </c>
      <c r="Z183">
        <v>40.043331999999999</v>
      </c>
      <c r="AA183">
        <f t="shared" si="134"/>
        <v>-7.3836922893640855E-3</v>
      </c>
      <c r="AB183">
        <f t="shared" si="126"/>
        <v>0.99261630771063591</v>
      </c>
      <c r="AC183" s="18"/>
      <c r="AD183" s="15">
        <f t="shared" si="135"/>
        <v>-0.93313279470419674</v>
      </c>
      <c r="AF183" s="10">
        <v>42368</v>
      </c>
      <c r="AG183">
        <v>315200</v>
      </c>
      <c r="AH183">
        <v>52.428767000000001</v>
      </c>
      <c r="AI183">
        <f t="shared" si="136"/>
        <v>-8.6743132076690932E-3</v>
      </c>
      <c r="AJ183">
        <f t="shared" si="137"/>
        <v>0.99132568679233091</v>
      </c>
      <c r="AK183" s="18"/>
      <c r="AL183" s="15">
        <f t="shared" si="138"/>
        <v>-0.95841169280851968</v>
      </c>
      <c r="AN183" s="10">
        <v>42368</v>
      </c>
      <c r="AO183">
        <v>8108800</v>
      </c>
      <c r="AP183">
        <v>36.354461000000001</v>
      </c>
      <c r="AQ183">
        <f t="shared" si="139"/>
        <v>-6.1464554236612123E-3</v>
      </c>
      <c r="AR183">
        <f t="shared" si="127"/>
        <v>0.99385354457633879</v>
      </c>
      <c r="AS183" s="18"/>
      <c r="AT183" s="15">
        <f t="shared" si="140"/>
        <v>-0.89464074200620225</v>
      </c>
      <c r="AV183" s="10">
        <v>42368</v>
      </c>
      <c r="AW183">
        <v>18923200</v>
      </c>
      <c r="AX183">
        <v>32.041789000000001</v>
      </c>
      <c r="AY183">
        <f t="shared" si="141"/>
        <v>-1.3872111955335775E-2</v>
      </c>
      <c r="AZ183">
        <f t="shared" si="142"/>
        <v>0.98612788804466422</v>
      </c>
      <c r="BB183" s="15">
        <f t="shared" si="143"/>
        <v>-0.99389574094221422</v>
      </c>
      <c r="BD183" s="10">
        <v>42368</v>
      </c>
      <c r="BE183">
        <v>824200</v>
      </c>
      <c r="BF183">
        <v>65.951961999999995</v>
      </c>
      <c r="BG183">
        <f t="shared" si="144"/>
        <v>-6.0453552351518169E-3</v>
      </c>
      <c r="BH183">
        <f t="shared" si="145"/>
        <v>0.99395464476484818</v>
      </c>
      <c r="BJ183" s="15">
        <f t="shared" si="146"/>
        <v>-0.89065544935530183</v>
      </c>
      <c r="BL183" s="10">
        <v>42368</v>
      </c>
      <c r="BM183">
        <v>657000</v>
      </c>
      <c r="BN183">
        <v>109.14499600000001</v>
      </c>
      <c r="BO183">
        <f t="shared" si="147"/>
        <v>6.3365980300744695E-4</v>
      </c>
      <c r="BP183">
        <f t="shared" si="148"/>
        <v>1.0006336598030074</v>
      </c>
      <c r="BR183" s="15">
        <f t="shared" si="149"/>
        <v>0.26012708976854126</v>
      </c>
      <c r="BT183" s="10">
        <v>42368</v>
      </c>
      <c r="BU183">
        <v>447900</v>
      </c>
      <c r="BV183">
        <v>48.200001</v>
      </c>
      <c r="BW183">
        <f t="shared" si="150"/>
        <v>1.2464063408059722E-3</v>
      </c>
      <c r="BX183">
        <f t="shared" si="151"/>
        <v>1.001246406340806</v>
      </c>
      <c r="BZ183" s="15">
        <f t="shared" si="152"/>
        <v>0.57562974547580947</v>
      </c>
      <c r="CB183" s="10">
        <v>42368</v>
      </c>
      <c r="CC183">
        <v>1078100</v>
      </c>
      <c r="CD183">
        <v>102.56184</v>
      </c>
      <c r="CE183">
        <f t="shared" si="153"/>
        <v>2.0801877420610904E-3</v>
      </c>
      <c r="CF183">
        <f t="shared" si="154"/>
        <v>1.0020801877420611</v>
      </c>
      <c r="CH183" s="15">
        <f t="shared" si="155"/>
        <v>1.1350283147495523</v>
      </c>
      <c r="CJ183" s="10">
        <v>42368</v>
      </c>
      <c r="CK183">
        <v>717600</v>
      </c>
      <c r="CL183">
        <v>82.010300000000001</v>
      </c>
      <c r="CM183">
        <f t="shared" si="156"/>
        <v>-1.192389968822205E-3</v>
      </c>
      <c r="CN183">
        <f t="shared" si="157"/>
        <v>0.99880761003117779</v>
      </c>
      <c r="CP183" s="15">
        <f t="shared" si="158"/>
        <v>-0.35304725383726565</v>
      </c>
      <c r="CR183" s="10">
        <v>42368</v>
      </c>
      <c r="CS183">
        <v>147800</v>
      </c>
      <c r="CT183">
        <v>59.509453999999998</v>
      </c>
      <c r="CU183">
        <f t="shared" si="159"/>
        <v>1.0041925319961287E-3</v>
      </c>
      <c r="CV183">
        <f t="shared" si="160"/>
        <v>1.0010041925319961</v>
      </c>
      <c r="CX183" s="15">
        <f t="shared" si="161"/>
        <v>0.44245477026634994</v>
      </c>
      <c r="CZ183" s="10">
        <v>42368</v>
      </c>
      <c r="DA183">
        <v>417100</v>
      </c>
      <c r="DB183">
        <v>50.776018000000001</v>
      </c>
      <c r="DC183">
        <f t="shared" si="162"/>
        <v>-4.8160254824708426E-3</v>
      </c>
      <c r="DD183">
        <f t="shared" si="163"/>
        <v>0.99518397451752916</v>
      </c>
      <c r="DF183" s="15">
        <f t="shared" si="164"/>
        <v>-0.82831534129251971</v>
      </c>
      <c r="DH183" s="10">
        <v>42368</v>
      </c>
      <c r="DI183">
        <v>291200</v>
      </c>
      <c r="DJ183">
        <v>39.552778000000004</v>
      </c>
      <c r="DK183">
        <f t="shared" si="165"/>
        <v>-3.9880238160835413E-3</v>
      </c>
      <c r="DL183">
        <f t="shared" si="166"/>
        <v>0.99601197618391646</v>
      </c>
      <c r="DN183">
        <f t="shared" si="128"/>
        <v>-0.18762388789801199</v>
      </c>
      <c r="DP183" s="10">
        <v>42368</v>
      </c>
      <c r="DQ183">
        <v>237900</v>
      </c>
      <c r="DR183">
        <v>16.668423000000001</v>
      </c>
      <c r="DS183">
        <f t="shared" si="167"/>
        <v>-1.6194370694668447E-2</v>
      </c>
      <c r="DT183">
        <f t="shared" si="168"/>
        <v>0.98380562930533155</v>
      </c>
      <c r="DX183" s="10">
        <v>42368</v>
      </c>
      <c r="DY183">
        <v>6709300</v>
      </c>
      <c r="DZ183">
        <v>10.23</v>
      </c>
      <c r="EA183">
        <f t="shared" si="169"/>
        <v>-6.7961165048543437E-3</v>
      </c>
      <c r="EB183">
        <f t="shared" si="170"/>
        <v>0.99320388349514566</v>
      </c>
      <c r="EF183" s="10">
        <v>42367</v>
      </c>
      <c r="EG183">
        <v>1730200</v>
      </c>
      <c r="EH183">
        <v>99.783455000000004</v>
      </c>
      <c r="EI183">
        <f t="shared" si="171"/>
        <v>-2.7821520353255025E-4</v>
      </c>
      <c r="EJ183">
        <f t="shared" si="172"/>
        <v>0.99972178479646745</v>
      </c>
    </row>
    <row r="184" spans="1:140">
      <c r="A184" s="10">
        <v>42367</v>
      </c>
      <c r="B184" s="11">
        <v>7.0000000000000007E-2</v>
      </c>
      <c r="C184">
        <f t="shared" si="122"/>
        <v>7.000000000000001E-4</v>
      </c>
      <c r="D184" s="12">
        <f t="shared" si="123"/>
        <v>1.4584715879895072E-5</v>
      </c>
      <c r="E184" s="13">
        <f t="shared" si="124"/>
        <v>1.0000145847158799</v>
      </c>
      <c r="H184" s="10">
        <v>42367</v>
      </c>
      <c r="I184">
        <v>38900</v>
      </c>
      <c r="J184">
        <v>73.168952000000004</v>
      </c>
      <c r="K184" s="15">
        <f t="shared" si="173"/>
        <v>-1.4581201786411979E-2</v>
      </c>
      <c r="L184">
        <f t="shared" si="174"/>
        <v>0.98541879821358802</v>
      </c>
      <c r="N184" s="15">
        <f t="shared" si="130"/>
        <v>-0.99530530249191507</v>
      </c>
      <c r="P184" s="10">
        <v>42367</v>
      </c>
      <c r="Q184">
        <v>635500</v>
      </c>
      <c r="R184">
        <v>49.119096999999996</v>
      </c>
      <c r="S184">
        <f t="shared" si="131"/>
        <v>1.0233325203191423E-2</v>
      </c>
      <c r="T184">
        <f t="shared" si="132"/>
        <v>1.0102333252031914</v>
      </c>
      <c r="V184" s="15">
        <f t="shared" si="133"/>
        <v>40.107127192461462</v>
      </c>
      <c r="X184" s="10">
        <v>42367</v>
      </c>
      <c r="Y184">
        <v>318900</v>
      </c>
      <c r="Z184">
        <v>40.341199000000003</v>
      </c>
      <c r="AA184">
        <f t="shared" si="134"/>
        <v>7.68852988533264E-3</v>
      </c>
      <c r="AB184">
        <f t="shared" si="126"/>
        <v>1.0076885298853326</v>
      </c>
      <c r="AC184" s="18"/>
      <c r="AD184" s="15">
        <f t="shared" si="135"/>
        <v>15.372124711604652</v>
      </c>
      <c r="AF184" s="10">
        <v>42367</v>
      </c>
      <c r="AG184">
        <v>357900</v>
      </c>
      <c r="AH184">
        <v>52.887529999999998</v>
      </c>
      <c r="AI184">
        <f t="shared" si="136"/>
        <v>9.5183568938701502E-3</v>
      </c>
      <c r="AJ184">
        <f t="shared" si="137"/>
        <v>1.0095183568938702</v>
      </c>
      <c r="AK184" s="18"/>
      <c r="AL184" s="15">
        <f t="shared" si="138"/>
        <v>30.746107002354954</v>
      </c>
      <c r="AN184" s="10">
        <v>42367</v>
      </c>
      <c r="AO184">
        <v>8858600</v>
      </c>
      <c r="AP184">
        <v>36.579293999999997</v>
      </c>
      <c r="AQ184">
        <f t="shared" si="139"/>
        <v>1.0532002050054778E-2</v>
      </c>
      <c r="AR184">
        <f t="shared" si="127"/>
        <v>1.0105320020500548</v>
      </c>
      <c r="AS184" s="18"/>
      <c r="AT184" s="15">
        <f t="shared" si="140"/>
        <v>44.790576252037482</v>
      </c>
      <c r="AV184" s="10">
        <v>42367</v>
      </c>
      <c r="AW184">
        <v>15829400</v>
      </c>
      <c r="AX184">
        <v>32.492528999999998</v>
      </c>
      <c r="AY184">
        <f t="shared" si="141"/>
        <v>-6.0279046031042061E-4</v>
      </c>
      <c r="AZ184">
        <f t="shared" si="142"/>
        <v>0.99939720953968958</v>
      </c>
      <c r="BB184" s="15">
        <f t="shared" si="143"/>
        <v>-0.19754929865088655</v>
      </c>
      <c r="BD184" s="10">
        <v>42367</v>
      </c>
      <c r="BE184">
        <v>811100</v>
      </c>
      <c r="BF184">
        <v>66.353089999999995</v>
      </c>
      <c r="BG184">
        <f t="shared" si="144"/>
        <v>9.5266272423417675E-3</v>
      </c>
      <c r="BH184">
        <f t="shared" si="145"/>
        <v>1.0095266272423418</v>
      </c>
      <c r="BJ184" s="15">
        <f t="shared" si="146"/>
        <v>30.841176374521506</v>
      </c>
      <c r="BL184" s="10">
        <v>42367</v>
      </c>
      <c r="BM184">
        <v>345800</v>
      </c>
      <c r="BN184">
        <v>109.075879</v>
      </c>
      <c r="BO184">
        <f t="shared" si="147"/>
        <v>2.7162784190504219E-4</v>
      </c>
      <c r="BP184">
        <f t="shared" si="148"/>
        <v>1.000271627841905</v>
      </c>
      <c r="BR184" s="15">
        <f t="shared" si="149"/>
        <v>0.10421060998630671</v>
      </c>
      <c r="BT184" s="10">
        <v>42367</v>
      </c>
      <c r="BU184">
        <v>354000</v>
      </c>
      <c r="BV184">
        <v>48.139999000000003</v>
      </c>
      <c r="BW184">
        <f t="shared" si="150"/>
        <v>-1.2448547459572579E-3</v>
      </c>
      <c r="BX184">
        <f t="shared" si="151"/>
        <v>0.99875514525404274</v>
      </c>
      <c r="BZ184" s="15">
        <f t="shared" si="152"/>
        <v>-0.36533312926382699</v>
      </c>
      <c r="CB184" s="10">
        <v>42367</v>
      </c>
      <c r="CC184">
        <v>438800</v>
      </c>
      <c r="CD184">
        <v>102.348935</v>
      </c>
      <c r="CE184">
        <f t="shared" si="153"/>
        <v>9.4642498558039634E-4</v>
      </c>
      <c r="CF184">
        <f t="shared" si="154"/>
        <v>1.0009464249855804</v>
      </c>
      <c r="CH184" s="15">
        <f t="shared" si="155"/>
        <v>0.41238780932606489</v>
      </c>
      <c r="CJ184" s="10">
        <v>42367</v>
      </c>
      <c r="CK184">
        <v>533800</v>
      </c>
      <c r="CL184">
        <v>82.108204999999998</v>
      </c>
      <c r="CM184">
        <f t="shared" si="156"/>
        <v>-4.1557727020212765E-3</v>
      </c>
      <c r="CN184">
        <f t="shared" si="157"/>
        <v>0.99584422729797872</v>
      </c>
      <c r="CP184" s="15">
        <f t="shared" si="158"/>
        <v>-0.78129197379113513</v>
      </c>
      <c r="CR184" s="10">
        <v>42367</v>
      </c>
      <c r="CS184">
        <v>139000</v>
      </c>
      <c r="CT184">
        <v>59.449755000000003</v>
      </c>
      <c r="CU184">
        <f t="shared" si="159"/>
        <v>-2.1209842232914333E-3</v>
      </c>
      <c r="CV184">
        <f t="shared" si="160"/>
        <v>0.99787901577670857</v>
      </c>
      <c r="CX184" s="15">
        <f t="shared" si="161"/>
        <v>-0.53928764706250987</v>
      </c>
      <c r="CZ184" s="10">
        <v>42367</v>
      </c>
      <c r="DA184">
        <v>449300</v>
      </c>
      <c r="DB184">
        <v>51.021740000000001</v>
      </c>
      <c r="DC184">
        <f t="shared" si="162"/>
        <v>9.136886886436546E-3</v>
      </c>
      <c r="DD184">
        <f t="shared" si="163"/>
        <v>1.0091368868864365</v>
      </c>
      <c r="DF184" s="15">
        <f t="shared" si="164"/>
        <v>26.655380247209713</v>
      </c>
      <c r="DH184" s="10">
        <v>42367</v>
      </c>
      <c r="DI184">
        <v>402200</v>
      </c>
      <c r="DJ184">
        <v>39.711146999999997</v>
      </c>
      <c r="DK184">
        <f t="shared" si="165"/>
        <v>1.0655683320812237E-2</v>
      </c>
      <c r="DL184">
        <f t="shared" si="166"/>
        <v>1.0106556833208122</v>
      </c>
      <c r="DN184">
        <f t="shared" si="128"/>
        <v>0.73527205400759765</v>
      </c>
      <c r="DP184" s="10">
        <v>42367</v>
      </c>
      <c r="DQ184">
        <v>233900</v>
      </c>
      <c r="DR184">
        <v>16.942800999999999</v>
      </c>
      <c r="DS184">
        <f t="shared" si="167"/>
        <v>6.4028477798854233E-3</v>
      </c>
      <c r="DT184">
        <f t="shared" si="168"/>
        <v>1.0064028477798854</v>
      </c>
      <c r="DX184" s="10">
        <v>42367</v>
      </c>
      <c r="DY184">
        <v>4171000</v>
      </c>
      <c r="DZ184">
        <v>10.3</v>
      </c>
      <c r="EA184">
        <f t="shared" si="169"/>
        <v>-1.9379844961240345E-3</v>
      </c>
      <c r="EB184">
        <f t="shared" si="170"/>
        <v>0.99806201550387597</v>
      </c>
      <c r="EF184" s="10">
        <v>42366</v>
      </c>
      <c r="EG184">
        <v>339200</v>
      </c>
      <c r="EH184">
        <v>99.811223999999996</v>
      </c>
      <c r="EI184">
        <f t="shared" si="171"/>
        <v>9.9287268910064341E-5</v>
      </c>
      <c r="EJ184">
        <f t="shared" si="172"/>
        <v>1.0000992872689101</v>
      </c>
    </row>
    <row r="185" spans="1:140">
      <c r="A185" s="10">
        <v>42366</v>
      </c>
      <c r="B185" s="11">
        <v>0.06</v>
      </c>
      <c r="C185">
        <f t="shared" si="122"/>
        <v>5.9999999999999995E-4</v>
      </c>
      <c r="D185" s="12">
        <f t="shared" si="123"/>
        <v>1.2501015730803644E-5</v>
      </c>
      <c r="E185" s="13">
        <f t="shared" si="124"/>
        <v>1.0000125010157308</v>
      </c>
      <c r="H185" s="10">
        <v>42366</v>
      </c>
      <c r="I185">
        <v>19100</v>
      </c>
      <c r="J185">
        <v>74.251630000000006</v>
      </c>
      <c r="K185" s="15">
        <f t="shared" si="173"/>
        <v>2.9247751073295802E-3</v>
      </c>
      <c r="L185">
        <f t="shared" si="174"/>
        <v>1.0029247751073296</v>
      </c>
      <c r="N185" s="15">
        <f t="shared" si="130"/>
        <v>1.9036971085916967</v>
      </c>
      <c r="P185" s="10">
        <v>42366</v>
      </c>
      <c r="Q185">
        <v>389900</v>
      </c>
      <c r="R185">
        <v>48.621536999999996</v>
      </c>
      <c r="S185">
        <f t="shared" si="131"/>
        <v>-2.0424437923102223E-3</v>
      </c>
      <c r="T185">
        <f t="shared" si="132"/>
        <v>0.99795755620768978</v>
      </c>
      <c r="V185" s="15">
        <f t="shared" si="133"/>
        <v>-0.52586080267094037</v>
      </c>
      <c r="X185" s="10">
        <v>42366</v>
      </c>
      <c r="Y185">
        <v>276400</v>
      </c>
      <c r="Z185">
        <v>40.033400999999998</v>
      </c>
      <c r="AA185">
        <f t="shared" si="134"/>
        <v>-2.7207740800178071E-3</v>
      </c>
      <c r="AB185">
        <f t="shared" si="126"/>
        <v>0.99727922591998219</v>
      </c>
      <c r="AC185" s="18"/>
      <c r="AD185" s="15">
        <f t="shared" si="135"/>
        <v>-0.6300679620020363</v>
      </c>
      <c r="AF185" s="10">
        <v>42366</v>
      </c>
      <c r="AG185">
        <v>250300</v>
      </c>
      <c r="AH185">
        <v>52.388874000000001</v>
      </c>
      <c r="AI185">
        <f t="shared" si="136"/>
        <v>-5.490365483217019E-3</v>
      </c>
      <c r="AJ185">
        <f t="shared" si="137"/>
        <v>0.99450963451678298</v>
      </c>
      <c r="AK185" s="18"/>
      <c r="AL185" s="15">
        <f t="shared" si="138"/>
        <v>-0.86594497398314496</v>
      </c>
      <c r="AN185" s="10">
        <v>42366</v>
      </c>
      <c r="AO185">
        <v>11549900</v>
      </c>
      <c r="AP185">
        <v>36.198056000000001</v>
      </c>
      <c r="AQ185">
        <f t="shared" si="139"/>
        <v>-2.9617757157748281E-3</v>
      </c>
      <c r="AR185">
        <f t="shared" si="127"/>
        <v>0.99703822428422517</v>
      </c>
      <c r="AS185" s="18"/>
      <c r="AT185" s="15">
        <f t="shared" si="140"/>
        <v>-0.66130396148752091</v>
      </c>
      <c r="AV185" s="10">
        <v>42366</v>
      </c>
      <c r="AW185">
        <v>22117000</v>
      </c>
      <c r="AX185">
        <v>32.512127</v>
      </c>
      <c r="AY185">
        <f t="shared" si="141"/>
        <v>-5.0973871270226789E-3</v>
      </c>
      <c r="AZ185">
        <f t="shared" si="142"/>
        <v>0.99490261287297732</v>
      </c>
      <c r="BB185" s="15">
        <f t="shared" si="143"/>
        <v>-0.84515093954234022</v>
      </c>
      <c r="BD185" s="10">
        <v>42366</v>
      </c>
      <c r="BE185">
        <v>1173100</v>
      </c>
      <c r="BF185">
        <v>65.726934</v>
      </c>
      <c r="BG185">
        <f t="shared" si="144"/>
        <v>-2.5240974967770669E-3</v>
      </c>
      <c r="BH185">
        <f t="shared" si="145"/>
        <v>0.99747590250322293</v>
      </c>
      <c r="BJ185" s="15">
        <f t="shared" si="146"/>
        <v>-0.60246021685904227</v>
      </c>
      <c r="BL185" s="10">
        <v>42366</v>
      </c>
      <c r="BM185">
        <v>435800</v>
      </c>
      <c r="BN185">
        <v>109.04625900000001</v>
      </c>
      <c r="BO185">
        <f t="shared" si="147"/>
        <v>4.5296706501352091E-4</v>
      </c>
      <c r="BP185">
        <f t="shared" si="148"/>
        <v>1.0004529670650135</v>
      </c>
      <c r="BR185" s="15">
        <f t="shared" si="149"/>
        <v>0.17974173377114866</v>
      </c>
      <c r="BT185" s="10">
        <v>42366</v>
      </c>
      <c r="BU185">
        <v>260000</v>
      </c>
      <c r="BV185">
        <v>48.200001</v>
      </c>
      <c r="BW185">
        <f t="shared" si="150"/>
        <v>8.3058554817272423E-4</v>
      </c>
      <c r="BX185">
        <f t="shared" si="151"/>
        <v>1.0008305855481727</v>
      </c>
      <c r="BZ185" s="15">
        <f t="shared" si="152"/>
        <v>0.35396576936282798</v>
      </c>
      <c r="CB185" s="10">
        <v>42366</v>
      </c>
      <c r="CC185">
        <v>534100</v>
      </c>
      <c r="CD185">
        <v>102.252161</v>
      </c>
      <c r="CE185">
        <f t="shared" si="153"/>
        <v>-2.8312168495318035E-3</v>
      </c>
      <c r="CF185">
        <f t="shared" si="154"/>
        <v>0.9971687831504682</v>
      </c>
      <c r="CH185" s="15">
        <f t="shared" si="155"/>
        <v>-0.64472381233950482</v>
      </c>
      <c r="CJ185" s="10">
        <v>42366</v>
      </c>
      <c r="CK185">
        <v>607600</v>
      </c>
      <c r="CL185">
        <v>82.450851999999998</v>
      </c>
      <c r="CM185">
        <f t="shared" si="156"/>
        <v>-2.3736993337786227E-4</v>
      </c>
      <c r="CN185">
        <f t="shared" si="157"/>
        <v>0.99976263006662214</v>
      </c>
      <c r="CP185" s="15">
        <f t="shared" si="158"/>
        <v>-8.3002295663823999E-2</v>
      </c>
      <c r="CR185" s="10">
        <v>42366</v>
      </c>
      <c r="CS185">
        <v>63900</v>
      </c>
      <c r="CT185">
        <v>59.576115000000001</v>
      </c>
      <c r="CU185">
        <f t="shared" si="159"/>
        <v>3.337853654821199E-4</v>
      </c>
      <c r="CV185">
        <f t="shared" si="160"/>
        <v>1.0003337853654821</v>
      </c>
      <c r="CX185" s="15">
        <f t="shared" si="161"/>
        <v>0.12954097130681541</v>
      </c>
      <c r="CZ185" s="10">
        <v>42366</v>
      </c>
      <c r="DA185">
        <v>495300</v>
      </c>
      <c r="DB185">
        <v>50.559781000000001</v>
      </c>
      <c r="DC185">
        <f t="shared" si="162"/>
        <v>-6.3743835603300436E-3</v>
      </c>
      <c r="DD185">
        <f t="shared" si="163"/>
        <v>0.99362561643966996</v>
      </c>
      <c r="DF185" s="15">
        <f t="shared" si="164"/>
        <v>-0.90310207202527937</v>
      </c>
      <c r="DH185" s="10">
        <v>42366</v>
      </c>
      <c r="DI185">
        <v>205100</v>
      </c>
      <c r="DJ185">
        <v>39.292459000000001</v>
      </c>
      <c r="DK185">
        <f t="shared" si="165"/>
        <v>5.8257189488726269E-3</v>
      </c>
      <c r="DL185">
        <f t="shared" si="166"/>
        <v>1.0058257189488726</v>
      </c>
      <c r="DN185">
        <f t="shared" si="128"/>
        <v>0.35264019631965771</v>
      </c>
      <c r="DP185" s="10">
        <v>42366</v>
      </c>
      <c r="DQ185">
        <v>774400</v>
      </c>
      <c r="DR185">
        <v>16.835008999999999</v>
      </c>
      <c r="DS185">
        <f t="shared" si="167"/>
        <v>-1.828570908745053E-2</v>
      </c>
      <c r="DT185">
        <f t="shared" si="168"/>
        <v>0.98171429091254947</v>
      </c>
      <c r="DX185" s="10">
        <v>42366</v>
      </c>
      <c r="DY185">
        <v>6267500</v>
      </c>
      <c r="DZ185">
        <v>10.32</v>
      </c>
      <c r="EA185">
        <f t="shared" si="169"/>
        <v>-6.7372473532242294E-3</v>
      </c>
      <c r="EB185">
        <f t="shared" si="170"/>
        <v>0.99326275264677577</v>
      </c>
      <c r="EF185" s="10">
        <v>42362</v>
      </c>
      <c r="EG185">
        <v>155100</v>
      </c>
      <c r="EH185">
        <v>99.801315000000002</v>
      </c>
      <c r="EI185">
        <f t="shared" si="171"/>
        <v>7.9469873799054014E-4</v>
      </c>
      <c r="EJ185">
        <f t="shared" si="172"/>
        <v>1.0007946987379905</v>
      </c>
    </row>
    <row r="186" spans="1:140">
      <c r="A186" s="10">
        <v>42362</v>
      </c>
      <c r="B186" s="11">
        <v>0.06</v>
      </c>
      <c r="C186">
        <f t="shared" si="122"/>
        <v>5.9999999999999995E-4</v>
      </c>
      <c r="D186" s="12">
        <f t="shared" si="123"/>
        <v>1.2501015730803644E-5</v>
      </c>
      <c r="E186" s="13">
        <f t="shared" si="124"/>
        <v>1.0000125010157308</v>
      </c>
      <c r="H186" s="10">
        <v>42362</v>
      </c>
      <c r="I186">
        <v>13700</v>
      </c>
      <c r="J186">
        <v>74.035094000000001</v>
      </c>
      <c r="K186" s="15">
        <f t="shared" si="173"/>
        <v>5.2118064872175296E-3</v>
      </c>
      <c r="L186">
        <f t="shared" si="174"/>
        <v>1.0052118064872175</v>
      </c>
      <c r="N186" s="15">
        <f t="shared" si="130"/>
        <v>5.6683289128371106</v>
      </c>
      <c r="P186" s="10">
        <v>42362</v>
      </c>
      <c r="Q186">
        <v>703800</v>
      </c>
      <c r="R186">
        <v>48.721046999999999</v>
      </c>
      <c r="S186">
        <f t="shared" si="131"/>
        <v>-1.4277104332124368E-3</v>
      </c>
      <c r="T186">
        <f t="shared" si="132"/>
        <v>0.99857228956678756</v>
      </c>
      <c r="V186" s="15">
        <f t="shared" si="133"/>
        <v>-0.40636264690855561</v>
      </c>
      <c r="X186" s="10">
        <v>42362</v>
      </c>
      <c r="Y186">
        <v>125600</v>
      </c>
      <c r="Z186">
        <v>40.142620000000001</v>
      </c>
      <c r="AA186">
        <f t="shared" si="134"/>
        <v>9.9035221987908706E-4</v>
      </c>
      <c r="AB186">
        <f t="shared" si="126"/>
        <v>1.0009903522198791</v>
      </c>
      <c r="AC186" s="18"/>
      <c r="AD186" s="15">
        <f t="shared" si="135"/>
        <v>0.43519349924412065</v>
      </c>
      <c r="AF186" s="10">
        <v>42362</v>
      </c>
      <c r="AG186">
        <v>190700</v>
      </c>
      <c r="AH186">
        <v>52.678095999999996</v>
      </c>
      <c r="AI186">
        <f t="shared" si="136"/>
        <v>2.0869004721868478E-3</v>
      </c>
      <c r="AJ186">
        <f t="shared" si="137"/>
        <v>1.0020869004721868</v>
      </c>
      <c r="AK186" s="18"/>
      <c r="AL186" s="15">
        <f t="shared" si="138"/>
        <v>1.1402549573640028</v>
      </c>
      <c r="AN186" s="10">
        <v>42362</v>
      </c>
      <c r="AO186">
        <v>6669200</v>
      </c>
      <c r="AP186">
        <v>36.305585000000001</v>
      </c>
      <c r="AQ186">
        <f t="shared" si="139"/>
        <v>-2.6853579181096432E-3</v>
      </c>
      <c r="AR186">
        <f t="shared" si="127"/>
        <v>0.99731464208189036</v>
      </c>
      <c r="AS186" s="18"/>
      <c r="AT186" s="15">
        <f t="shared" si="140"/>
        <v>-0.62524171539860429</v>
      </c>
      <c r="AV186" s="10">
        <v>42362</v>
      </c>
      <c r="AW186">
        <v>8553500</v>
      </c>
      <c r="AX186">
        <v>32.678702999999999</v>
      </c>
      <c r="AY186">
        <f t="shared" si="141"/>
        <v>-2.9896243650938681E-3</v>
      </c>
      <c r="AZ186">
        <f t="shared" si="142"/>
        <v>0.99701037563490613</v>
      </c>
      <c r="BB186" s="15">
        <f t="shared" si="143"/>
        <v>-0.66473945726312</v>
      </c>
      <c r="BD186" s="10">
        <v>42362</v>
      </c>
      <c r="BE186">
        <v>414900</v>
      </c>
      <c r="BF186">
        <v>65.893254999999996</v>
      </c>
      <c r="BG186">
        <f t="shared" si="144"/>
        <v>-2.8131869981133928E-3</v>
      </c>
      <c r="BH186">
        <f t="shared" si="145"/>
        <v>0.99718681300188661</v>
      </c>
      <c r="BJ186" s="15">
        <f t="shared" si="146"/>
        <v>-0.64237140585655572</v>
      </c>
      <c r="BL186" s="10">
        <v>42362</v>
      </c>
      <c r="BM186">
        <v>201800</v>
      </c>
      <c r="BN186">
        <v>108.996887</v>
      </c>
      <c r="BO186">
        <f t="shared" si="147"/>
        <v>-1.2685908787168909E-4</v>
      </c>
      <c r="BP186">
        <f t="shared" si="148"/>
        <v>0.99987314091212831</v>
      </c>
      <c r="BR186" s="15">
        <f t="shared" si="149"/>
        <v>-4.5250717455413092E-2</v>
      </c>
      <c r="BT186" s="10">
        <v>42362</v>
      </c>
      <c r="BU186">
        <v>122900</v>
      </c>
      <c r="BV186">
        <v>48.16</v>
      </c>
      <c r="BW186">
        <f t="shared" si="150"/>
        <v>4.1547570451738736E-4</v>
      </c>
      <c r="BX186">
        <f t="shared" si="151"/>
        <v>1.0004154757045174</v>
      </c>
      <c r="BZ186" s="15">
        <f t="shared" si="152"/>
        <v>0.16371460869154064</v>
      </c>
      <c r="CB186" s="10">
        <v>42362</v>
      </c>
      <c r="CC186">
        <v>955800</v>
      </c>
      <c r="CD186">
        <v>102.542481</v>
      </c>
      <c r="CE186">
        <f t="shared" si="153"/>
        <v>4.5320780183599751E-4</v>
      </c>
      <c r="CF186">
        <f t="shared" si="154"/>
        <v>1.000453207801836</v>
      </c>
      <c r="CH186" s="15">
        <f t="shared" si="155"/>
        <v>0.1798453540304199</v>
      </c>
      <c r="CJ186" s="10">
        <v>42362</v>
      </c>
      <c r="CK186">
        <v>274600</v>
      </c>
      <c r="CL186">
        <v>82.470427999999998</v>
      </c>
      <c r="CM186">
        <f t="shared" si="156"/>
        <v>1.0694648656606187E-3</v>
      </c>
      <c r="CN186">
        <f t="shared" si="157"/>
        <v>1.0010694648656606</v>
      </c>
      <c r="CP186" s="15">
        <f t="shared" si="158"/>
        <v>0.47719658083016525</v>
      </c>
      <c r="CR186" s="10">
        <v>42362</v>
      </c>
      <c r="CS186">
        <v>137400</v>
      </c>
      <c r="CT186">
        <v>59.556235999999998</v>
      </c>
      <c r="CU186">
        <f t="shared" si="159"/>
        <v>3.3382960708672194E-4</v>
      </c>
      <c r="CV186">
        <f t="shared" si="160"/>
        <v>1.0003338296070867</v>
      </c>
      <c r="CX186" s="15">
        <f t="shared" si="161"/>
        <v>0.12955920540469767</v>
      </c>
      <c r="CZ186" s="10">
        <v>42362</v>
      </c>
      <c r="DA186">
        <v>171400</v>
      </c>
      <c r="DB186">
        <v>50.884135999999998</v>
      </c>
      <c r="DC186">
        <f t="shared" si="162"/>
        <v>1.9324096909034694E-4</v>
      </c>
      <c r="DD186">
        <f t="shared" si="163"/>
        <v>1.0001932409690903</v>
      </c>
      <c r="DF186" s="15">
        <f t="shared" si="164"/>
        <v>7.3072618825702707E-2</v>
      </c>
      <c r="DH186" s="10">
        <v>42362</v>
      </c>
      <c r="DI186">
        <v>146000</v>
      </c>
      <c r="DJ186">
        <v>39.064878</v>
      </c>
      <c r="DK186">
        <f t="shared" si="165"/>
        <v>5.068499269358373E-4</v>
      </c>
      <c r="DL186">
        <f t="shared" si="166"/>
        <v>1.0005068499269358</v>
      </c>
      <c r="DN186">
        <f t="shared" si="128"/>
        <v>2.6699736975823729E-2</v>
      </c>
      <c r="DP186" s="10">
        <v>42362</v>
      </c>
      <c r="DQ186">
        <v>80000</v>
      </c>
      <c r="DR186">
        <v>17.148582999999999</v>
      </c>
      <c r="DS186">
        <f t="shared" si="167"/>
        <v>-1.0181028318145935E-2</v>
      </c>
      <c r="DT186">
        <f t="shared" si="168"/>
        <v>0.98981897168185407</v>
      </c>
      <c r="DX186" s="10">
        <v>42362</v>
      </c>
      <c r="DY186">
        <v>2043000</v>
      </c>
      <c r="DZ186">
        <v>10.39</v>
      </c>
      <c r="EA186">
        <f t="shared" si="169"/>
        <v>6.7829457364341206E-3</v>
      </c>
      <c r="EB186">
        <f t="shared" si="170"/>
        <v>1.0067829457364341</v>
      </c>
      <c r="EF186" s="10">
        <v>42361</v>
      </c>
      <c r="EG186">
        <v>242800</v>
      </c>
      <c r="EH186">
        <v>99.722065999999998</v>
      </c>
      <c r="EI186">
        <f t="shared" si="171"/>
        <v>-9.9286118569241744E-5</v>
      </c>
      <c r="EJ186">
        <f t="shared" si="172"/>
        <v>0.99990071388143076</v>
      </c>
    </row>
    <row r="187" spans="1:140">
      <c r="A187" s="10">
        <v>42361</v>
      </c>
      <c r="B187" s="11">
        <v>7.0000000000000007E-2</v>
      </c>
      <c r="C187">
        <f t="shared" si="122"/>
        <v>7.000000000000001E-4</v>
      </c>
      <c r="D187" s="12">
        <f t="shared" si="123"/>
        <v>1.4584715879895072E-5</v>
      </c>
      <c r="E187" s="13">
        <f t="shared" si="124"/>
        <v>1.0000145847158799</v>
      </c>
      <c r="H187" s="10">
        <v>42361</v>
      </c>
      <c r="I187">
        <v>137900</v>
      </c>
      <c r="J187">
        <v>73.651238000000006</v>
      </c>
      <c r="K187" s="15">
        <f t="shared" si="173"/>
        <v>-7.151449457005854E-3</v>
      </c>
      <c r="L187">
        <f t="shared" si="174"/>
        <v>0.99284855054299415</v>
      </c>
      <c r="N187" s="15">
        <f t="shared" si="130"/>
        <v>-0.92717219286556463</v>
      </c>
      <c r="P187" s="10">
        <v>42361</v>
      </c>
      <c r="Q187">
        <v>580700</v>
      </c>
      <c r="R187">
        <v>48.790706</v>
      </c>
      <c r="S187">
        <f t="shared" si="131"/>
        <v>1.2389001161667856E-2</v>
      </c>
      <c r="T187">
        <f t="shared" si="132"/>
        <v>1.0123890011616679</v>
      </c>
      <c r="V187" s="15">
        <f t="shared" si="133"/>
        <v>88.496830380756037</v>
      </c>
      <c r="X187" s="10">
        <v>42361</v>
      </c>
      <c r="Y187">
        <v>481200</v>
      </c>
      <c r="Z187">
        <v>40.102904000000002</v>
      </c>
      <c r="AA187">
        <f t="shared" si="134"/>
        <v>1.4569170239664864E-2</v>
      </c>
      <c r="AB187">
        <f t="shared" si="126"/>
        <v>1.0145691702396649</v>
      </c>
      <c r="AC187" s="18"/>
      <c r="AD187" s="15">
        <f t="shared" si="135"/>
        <v>195.24850553658931</v>
      </c>
      <c r="AF187" s="10">
        <v>42361</v>
      </c>
      <c r="AG187">
        <v>235900</v>
      </c>
      <c r="AH187">
        <v>52.568390999999998</v>
      </c>
      <c r="AI187">
        <f t="shared" si="136"/>
        <v>1.423894607296039E-2</v>
      </c>
      <c r="AJ187">
        <f t="shared" si="137"/>
        <v>1.0142389460729604</v>
      </c>
      <c r="AK187" s="18"/>
      <c r="AL187" s="15">
        <f t="shared" si="138"/>
        <v>173.26226151199546</v>
      </c>
      <c r="AN187" s="10">
        <v>42361</v>
      </c>
      <c r="AO187">
        <v>12581600</v>
      </c>
      <c r="AP187">
        <v>36.403340999999998</v>
      </c>
      <c r="AQ187">
        <f t="shared" si="139"/>
        <v>1.6375602758022634E-2</v>
      </c>
      <c r="AR187">
        <f t="shared" si="127"/>
        <v>1.0163756027580226</v>
      </c>
      <c r="AS187" s="18"/>
      <c r="AT187" s="15">
        <f t="shared" si="140"/>
        <v>374.65964586635448</v>
      </c>
      <c r="AV187" s="10">
        <v>42361</v>
      </c>
      <c r="AW187">
        <v>26337300</v>
      </c>
      <c r="AX187">
        <v>32.776693000000002</v>
      </c>
      <c r="AY187">
        <f t="shared" si="141"/>
        <v>1.4866570594497475E-2</v>
      </c>
      <c r="AZ187">
        <f t="shared" si="142"/>
        <v>1.0148665705944975</v>
      </c>
      <c r="BB187" s="15">
        <f t="shared" si="143"/>
        <v>217.40658689257904</v>
      </c>
      <c r="BD187" s="10">
        <v>42361</v>
      </c>
      <c r="BE187">
        <v>1133200</v>
      </c>
      <c r="BF187">
        <v>66.079148000000004</v>
      </c>
      <c r="BG187">
        <f t="shared" si="144"/>
        <v>1.5028561026237952E-2</v>
      </c>
      <c r="BH187">
        <f t="shared" si="145"/>
        <v>1.015028561026238</v>
      </c>
      <c r="BJ187" s="15">
        <f t="shared" si="146"/>
        <v>230.50793041388584</v>
      </c>
      <c r="BL187" s="10">
        <v>42361</v>
      </c>
      <c r="BM187">
        <v>321400</v>
      </c>
      <c r="BN187">
        <v>109.010716</v>
      </c>
      <c r="BO187">
        <f t="shared" si="147"/>
        <v>4.5223337723876433E-4</v>
      </c>
      <c r="BP187">
        <f t="shared" si="148"/>
        <v>1.0004522333772388</v>
      </c>
      <c r="BR187" s="15">
        <f t="shared" si="149"/>
        <v>0.17942598879503757</v>
      </c>
      <c r="BT187" s="10">
        <v>42361</v>
      </c>
      <c r="BU187">
        <v>260400</v>
      </c>
      <c r="BV187">
        <v>48.139999000000003</v>
      </c>
      <c r="BW187">
        <f t="shared" si="150"/>
        <v>0</v>
      </c>
      <c r="BX187">
        <f t="shared" si="151"/>
        <v>1</v>
      </c>
      <c r="BZ187" s="15">
        <f t="shared" si="152"/>
        <v>0</v>
      </c>
      <c r="CB187" s="10">
        <v>42361</v>
      </c>
      <c r="CC187">
        <v>1357000</v>
      </c>
      <c r="CD187">
        <v>102.49602899999999</v>
      </c>
      <c r="CE187">
        <f t="shared" si="153"/>
        <v>4.5291219619594258E-3</v>
      </c>
      <c r="CF187">
        <f t="shared" si="154"/>
        <v>1.0045291219619594</v>
      </c>
      <c r="CH187" s="15">
        <f t="shared" si="155"/>
        <v>4.2038418430975319</v>
      </c>
      <c r="CJ187" s="10">
        <v>42361</v>
      </c>
      <c r="CK187">
        <v>1235500</v>
      </c>
      <c r="CL187">
        <v>82.382323</v>
      </c>
      <c r="CM187">
        <f t="shared" si="156"/>
        <v>1.5472483915699442E-3</v>
      </c>
      <c r="CN187">
        <f t="shared" si="157"/>
        <v>1.0015472483915699</v>
      </c>
      <c r="CP187" s="15">
        <f t="shared" si="158"/>
        <v>0.75823279727515169</v>
      </c>
      <c r="CR187" s="10">
        <v>42361</v>
      </c>
      <c r="CS187">
        <v>231800</v>
      </c>
      <c r="CT187">
        <v>59.536360999999999</v>
      </c>
      <c r="CU187">
        <f t="shared" si="159"/>
        <v>-1.1672495168937314E-3</v>
      </c>
      <c r="CV187">
        <f t="shared" si="160"/>
        <v>0.99883275048310627</v>
      </c>
      <c r="CX187" s="15">
        <f t="shared" si="161"/>
        <v>-0.34707624548254057</v>
      </c>
      <c r="CZ187" s="10">
        <v>42361</v>
      </c>
      <c r="DA187">
        <v>924700</v>
      </c>
      <c r="DB187">
        <v>50.874305</v>
      </c>
      <c r="DC187">
        <f t="shared" si="162"/>
        <v>7.1998300080831079E-3</v>
      </c>
      <c r="DD187">
        <f t="shared" si="163"/>
        <v>1.0071998300080831</v>
      </c>
      <c r="DF187" s="15">
        <f t="shared" si="164"/>
        <v>12.715447666564339</v>
      </c>
      <c r="DH187" s="10">
        <v>42361</v>
      </c>
      <c r="DI187">
        <v>231000</v>
      </c>
      <c r="DJ187">
        <v>39.045088</v>
      </c>
      <c r="DK187">
        <f t="shared" si="165"/>
        <v>1.0758149482936741E-2</v>
      </c>
      <c r="DL187">
        <f t="shared" si="166"/>
        <v>1.0107581494829367</v>
      </c>
      <c r="DN187">
        <f t="shared" si="128"/>
        <v>0.74444420948446477</v>
      </c>
      <c r="DP187" s="10">
        <v>42361</v>
      </c>
      <c r="DQ187">
        <v>268900</v>
      </c>
      <c r="DR187">
        <v>17.324968999999999</v>
      </c>
      <c r="DS187">
        <f t="shared" si="167"/>
        <v>4.4917290049655501E-2</v>
      </c>
      <c r="DT187">
        <f t="shared" si="168"/>
        <v>1.0449172900496555</v>
      </c>
      <c r="DX187" s="10">
        <v>42361</v>
      </c>
      <c r="DY187">
        <v>4440500</v>
      </c>
      <c r="DZ187">
        <v>10.32</v>
      </c>
      <c r="EA187">
        <f t="shared" si="169"/>
        <v>-2.8985507246376274E-3</v>
      </c>
      <c r="EB187">
        <f t="shared" si="170"/>
        <v>0.99710144927536237</v>
      </c>
      <c r="EF187" s="10">
        <v>42360</v>
      </c>
      <c r="EG187">
        <v>326400</v>
      </c>
      <c r="EH187">
        <v>99.731967999999995</v>
      </c>
      <c r="EI187">
        <f t="shared" si="171"/>
        <v>-8.9324772540910757E-4</v>
      </c>
      <c r="EJ187">
        <f t="shared" si="172"/>
        <v>0.99910675227459089</v>
      </c>
    </row>
    <row r="188" spans="1:140">
      <c r="A188" s="10">
        <v>42360</v>
      </c>
      <c r="B188" s="11">
        <v>0.1</v>
      </c>
      <c r="C188">
        <f t="shared" si="122"/>
        <v>1E-3</v>
      </c>
      <c r="D188" s="12">
        <f t="shared" si="123"/>
        <v>2.0836155003811641E-5</v>
      </c>
      <c r="E188" s="13">
        <f t="shared" si="124"/>
        <v>1.0000208361550038</v>
      </c>
      <c r="H188" s="10">
        <v>42360</v>
      </c>
      <c r="I188">
        <v>33200</v>
      </c>
      <c r="J188">
        <v>74.181745000000006</v>
      </c>
      <c r="K188" s="15">
        <f t="shared" si="173"/>
        <v>-6.4422494213008941E-3</v>
      </c>
      <c r="L188">
        <f t="shared" si="174"/>
        <v>0.99355775057869911</v>
      </c>
      <c r="N188" s="15">
        <f t="shared" si="130"/>
        <v>-0.90548795073762467</v>
      </c>
      <c r="P188" s="10">
        <v>42360</v>
      </c>
      <c r="Q188">
        <v>453200</v>
      </c>
      <c r="R188">
        <v>48.193635</v>
      </c>
      <c r="S188">
        <f t="shared" si="131"/>
        <v>8.7482161165544081E-3</v>
      </c>
      <c r="T188">
        <f t="shared" si="132"/>
        <v>1.0087482161165544</v>
      </c>
      <c r="V188" s="15">
        <f t="shared" si="133"/>
        <v>23.027832587429003</v>
      </c>
      <c r="X188" s="10">
        <v>42360</v>
      </c>
      <c r="Y188">
        <v>320300</v>
      </c>
      <c r="Z188">
        <v>39.527028000000001</v>
      </c>
      <c r="AA188">
        <f t="shared" si="134"/>
        <v>9.637359421756253E-3</v>
      </c>
      <c r="AB188">
        <f t="shared" si="126"/>
        <v>1.0096373594217563</v>
      </c>
      <c r="AC188" s="18"/>
      <c r="AD188" s="15">
        <f t="shared" si="135"/>
        <v>32.141754416850752</v>
      </c>
      <c r="AF188" s="10">
        <v>42360</v>
      </c>
      <c r="AG188">
        <v>278500</v>
      </c>
      <c r="AH188">
        <v>51.830381000000003</v>
      </c>
      <c r="AI188">
        <f t="shared" si="136"/>
        <v>9.5183067095856444E-3</v>
      </c>
      <c r="AJ188">
        <f t="shared" si="137"/>
        <v>1.0095183067095856</v>
      </c>
      <c r="AK188" s="18"/>
      <c r="AL188" s="15">
        <f t="shared" si="138"/>
        <v>30.745530988502882</v>
      </c>
      <c r="AN188" s="10">
        <v>42360</v>
      </c>
      <c r="AO188">
        <v>12726000</v>
      </c>
      <c r="AP188">
        <v>35.816819000000002</v>
      </c>
      <c r="AQ188">
        <f t="shared" si="139"/>
        <v>7.423729675488655E-3</v>
      </c>
      <c r="AR188">
        <f t="shared" si="127"/>
        <v>1.0074237296754887</v>
      </c>
      <c r="AS188" s="18"/>
      <c r="AT188" s="15">
        <f t="shared" si="140"/>
        <v>13.874568423828215</v>
      </c>
      <c r="AV188" s="10">
        <v>42360</v>
      </c>
      <c r="AW188">
        <v>23691400</v>
      </c>
      <c r="AX188">
        <v>32.296554</v>
      </c>
      <c r="AY188">
        <f t="shared" si="141"/>
        <v>7.6429291205746264E-3</v>
      </c>
      <c r="AZ188">
        <f t="shared" si="142"/>
        <v>1.0076429291205746</v>
      </c>
      <c r="BB188" s="15">
        <f t="shared" si="143"/>
        <v>15.103916716821583</v>
      </c>
      <c r="BD188" s="10">
        <v>42360</v>
      </c>
      <c r="BE188">
        <v>812600</v>
      </c>
      <c r="BF188">
        <v>65.100776999999994</v>
      </c>
      <c r="BG188">
        <f t="shared" si="144"/>
        <v>1.0631907056878775E-2</v>
      </c>
      <c r="BH188">
        <f t="shared" si="145"/>
        <v>1.0106319070568788</v>
      </c>
      <c r="BJ188" s="15">
        <f t="shared" si="146"/>
        <v>46.473032116208927</v>
      </c>
      <c r="BL188" s="10">
        <v>42360</v>
      </c>
      <c r="BM188">
        <v>568300</v>
      </c>
      <c r="BN188">
        <v>108.96144</v>
      </c>
      <c r="BO188">
        <f t="shared" si="147"/>
        <v>-2.7123339961587778E-4</v>
      </c>
      <c r="BP188">
        <f t="shared" si="148"/>
        <v>0.99972876660038412</v>
      </c>
      <c r="BR188" s="15">
        <f t="shared" si="149"/>
        <v>-9.4269627534969036E-2</v>
      </c>
      <c r="BT188" s="10">
        <v>42360</v>
      </c>
      <c r="BU188">
        <v>504200</v>
      </c>
      <c r="BV188">
        <v>48.139999000000003</v>
      </c>
      <c r="BW188">
        <f t="shared" si="150"/>
        <v>8.3162165620054296E-4</v>
      </c>
      <c r="BX188">
        <f t="shared" si="151"/>
        <v>1.0008316216562005</v>
      </c>
      <c r="BZ188" s="15">
        <f t="shared" si="152"/>
        <v>0.35447748283272196</v>
      </c>
      <c r="CB188" s="10">
        <v>42360</v>
      </c>
      <c r="CC188">
        <v>1260300</v>
      </c>
      <c r="CD188">
        <v>102.033905</v>
      </c>
      <c r="CE188">
        <f t="shared" si="153"/>
        <v>1.7013250274466873E-3</v>
      </c>
      <c r="CF188">
        <f t="shared" si="154"/>
        <v>1.0017013250274467</v>
      </c>
      <c r="CH188" s="15">
        <f t="shared" si="155"/>
        <v>0.85977588011228345</v>
      </c>
      <c r="CJ188" s="10">
        <v>42360</v>
      </c>
      <c r="CK188">
        <v>516300</v>
      </c>
      <c r="CL188">
        <v>82.255054000000001</v>
      </c>
      <c r="CM188">
        <f t="shared" si="156"/>
        <v>1.1866940374738455E-4</v>
      </c>
      <c r="CN188">
        <f t="shared" si="157"/>
        <v>1.0001186694037474</v>
      </c>
      <c r="CP188" s="15">
        <f t="shared" si="158"/>
        <v>4.4263406306410236E-2</v>
      </c>
      <c r="CR188" s="10">
        <v>42360</v>
      </c>
      <c r="CS188">
        <v>101000</v>
      </c>
      <c r="CT188">
        <v>59.605936</v>
      </c>
      <c r="CU188">
        <f t="shared" si="159"/>
        <v>-9.9945414079594119E-4</v>
      </c>
      <c r="CV188">
        <f t="shared" si="160"/>
        <v>0.99900054585920406</v>
      </c>
      <c r="CX188" s="15">
        <f t="shared" si="161"/>
        <v>-0.30579167524981565</v>
      </c>
      <c r="CZ188" s="10">
        <v>42360</v>
      </c>
      <c r="DA188">
        <v>413900</v>
      </c>
      <c r="DB188">
        <v>50.510637000000003</v>
      </c>
      <c r="DC188">
        <f t="shared" si="162"/>
        <v>6.4629408918603914E-3</v>
      </c>
      <c r="DD188">
        <f t="shared" si="163"/>
        <v>1.0064629408918604</v>
      </c>
      <c r="DF188" s="15">
        <f t="shared" si="164"/>
        <v>9.5000829664538635</v>
      </c>
      <c r="DH188" s="10">
        <v>42360</v>
      </c>
      <c r="DI188">
        <v>315200</v>
      </c>
      <c r="DJ188">
        <v>38.629505999999999</v>
      </c>
      <c r="DK188">
        <f t="shared" si="165"/>
        <v>3.0833196899620052E-3</v>
      </c>
      <c r="DL188">
        <f t="shared" si="166"/>
        <v>1.003083319689962</v>
      </c>
      <c r="DN188">
        <f t="shared" si="128"/>
        <v>0.17361174143133629</v>
      </c>
      <c r="DP188" s="10">
        <v>42360</v>
      </c>
      <c r="DQ188">
        <v>358100</v>
      </c>
      <c r="DR188">
        <v>16.58023</v>
      </c>
      <c r="DS188">
        <f t="shared" si="167"/>
        <v>1.3173641131786207E-2</v>
      </c>
      <c r="DT188">
        <f t="shared" si="168"/>
        <v>1.0131736411317862</v>
      </c>
      <c r="DX188" s="10">
        <v>42360</v>
      </c>
      <c r="DY188">
        <v>4273800</v>
      </c>
      <c r="DZ188">
        <v>10.35</v>
      </c>
      <c r="EA188">
        <f t="shared" si="169"/>
        <v>-4.8076923076924016E-3</v>
      </c>
      <c r="EB188">
        <f t="shared" si="170"/>
        <v>0.9951923076923076</v>
      </c>
      <c r="EF188" s="10">
        <v>42359</v>
      </c>
      <c r="EG188">
        <v>360300</v>
      </c>
      <c r="EH188">
        <v>99.821133000000003</v>
      </c>
      <c r="EI188">
        <f t="shared" si="171"/>
        <v>6.9519557273900467E-4</v>
      </c>
      <c r="EJ188">
        <f t="shared" si="172"/>
        <v>1.000695195572739</v>
      </c>
    </row>
    <row r="189" spans="1:140">
      <c r="A189" s="10">
        <v>42359</v>
      </c>
      <c r="B189" s="11">
        <v>0.09</v>
      </c>
      <c r="C189">
        <f t="shared" si="122"/>
        <v>8.9999999999999998E-4</v>
      </c>
      <c r="D189" s="12">
        <f t="shared" si="123"/>
        <v>1.875228551351249E-5</v>
      </c>
      <c r="E189" s="13">
        <f t="shared" si="124"/>
        <v>1.0000187522855135</v>
      </c>
      <c r="H189" s="10">
        <v>42359</v>
      </c>
      <c r="I189">
        <v>24300</v>
      </c>
      <c r="J189">
        <v>74.662740999999997</v>
      </c>
      <c r="K189" s="15">
        <f t="shared" si="173"/>
        <v>-5.2563514123515898E-4</v>
      </c>
      <c r="L189">
        <f t="shared" si="174"/>
        <v>0.99947436485876484</v>
      </c>
      <c r="N189" s="15">
        <f t="shared" si="130"/>
        <v>-0.17461659525023399</v>
      </c>
      <c r="P189" s="10">
        <v>42359</v>
      </c>
      <c r="Q189">
        <v>664000</v>
      </c>
      <c r="R189">
        <v>47.775683000000001</v>
      </c>
      <c r="S189">
        <f t="shared" si="131"/>
        <v>7.8299940516204369E-3</v>
      </c>
      <c r="T189">
        <f t="shared" si="132"/>
        <v>1.0078299940516204</v>
      </c>
      <c r="V189" s="15">
        <f t="shared" si="133"/>
        <v>16.232842943107997</v>
      </c>
      <c r="X189" s="10">
        <v>42359</v>
      </c>
      <c r="Y189">
        <v>283800</v>
      </c>
      <c r="Z189">
        <v>39.149728000000003</v>
      </c>
      <c r="AA189">
        <f t="shared" si="134"/>
        <v>6.4836507613721395E-3</v>
      </c>
      <c r="AB189">
        <f t="shared" si="126"/>
        <v>1.0064836507613721</v>
      </c>
      <c r="AC189" s="18"/>
      <c r="AD189" s="15">
        <f t="shared" si="135"/>
        <v>9.5792405636613172</v>
      </c>
      <c r="AF189" s="10">
        <v>42359</v>
      </c>
      <c r="AG189">
        <v>467700</v>
      </c>
      <c r="AH189">
        <v>51.341695000000001</v>
      </c>
      <c r="AI189">
        <f t="shared" si="136"/>
        <v>6.4712356429923457E-3</v>
      </c>
      <c r="AJ189">
        <f t="shared" si="137"/>
        <v>1.0064712356429923</v>
      </c>
      <c r="AK189" s="18"/>
      <c r="AL189" s="15">
        <f t="shared" si="138"/>
        <v>9.5317161388746978</v>
      </c>
      <c r="AN189" s="10">
        <v>42359</v>
      </c>
      <c r="AO189">
        <v>14329900</v>
      </c>
      <c r="AP189">
        <v>35.552883999999999</v>
      </c>
      <c r="AQ189">
        <f t="shared" si="139"/>
        <v>6.3919529143015019E-3</v>
      </c>
      <c r="AR189">
        <f t="shared" si="127"/>
        <v>1.0063919529143015</v>
      </c>
      <c r="AS189" s="18"/>
      <c r="AT189" s="15">
        <f t="shared" si="140"/>
        <v>9.2332070184639186</v>
      </c>
      <c r="AV189" s="10">
        <v>42359</v>
      </c>
      <c r="AW189">
        <v>27997300</v>
      </c>
      <c r="AX189">
        <v>32.051586</v>
      </c>
      <c r="AY189">
        <f t="shared" si="141"/>
        <v>7.0502914253047777E-3</v>
      </c>
      <c r="AZ189">
        <f t="shared" si="142"/>
        <v>1.0070502914253048</v>
      </c>
      <c r="BB189" s="15">
        <f t="shared" si="143"/>
        <v>11.991916124649642</v>
      </c>
      <c r="BD189" s="10">
        <v>42359</v>
      </c>
      <c r="BE189">
        <v>1279700</v>
      </c>
      <c r="BF189">
        <v>64.415913000000003</v>
      </c>
      <c r="BG189">
        <f t="shared" si="144"/>
        <v>6.5584364871176248E-3</v>
      </c>
      <c r="BH189">
        <f t="shared" si="145"/>
        <v>1.0065584364871176</v>
      </c>
      <c r="BJ189" s="15">
        <f t="shared" si="146"/>
        <v>9.8700748070415916</v>
      </c>
      <c r="BL189" s="10">
        <v>42359</v>
      </c>
      <c r="BM189">
        <v>380500</v>
      </c>
      <c r="BN189">
        <v>108.99100199999999</v>
      </c>
      <c r="BO189">
        <f t="shared" si="147"/>
        <v>4.5224174603286649E-4</v>
      </c>
      <c r="BP189">
        <f t="shared" si="148"/>
        <v>1.0004522417460329</v>
      </c>
      <c r="BR189" s="15">
        <f t="shared" si="149"/>
        <v>0.17942958985822388</v>
      </c>
      <c r="BT189" s="10">
        <v>42359</v>
      </c>
      <c r="BU189">
        <v>369100</v>
      </c>
      <c r="BV189">
        <v>48.099997999999999</v>
      </c>
      <c r="BW189">
        <f t="shared" si="150"/>
        <v>-1.8676281773735148E-3</v>
      </c>
      <c r="BX189">
        <f t="shared" si="151"/>
        <v>0.99813237182262649</v>
      </c>
      <c r="BZ189" s="15">
        <f t="shared" si="152"/>
        <v>-0.49455782806581794</v>
      </c>
      <c r="CB189" s="10">
        <v>42359</v>
      </c>
      <c r="CC189">
        <v>979800</v>
      </c>
      <c r="CD189">
        <v>101.860607</v>
      </c>
      <c r="CE189">
        <f t="shared" si="153"/>
        <v>-1.7925683811379489E-3</v>
      </c>
      <c r="CF189">
        <f t="shared" si="154"/>
        <v>0.99820743161886205</v>
      </c>
      <c r="CH189" s="15">
        <f t="shared" si="155"/>
        <v>-0.48049278925324446</v>
      </c>
      <c r="CJ189" s="10">
        <v>42359</v>
      </c>
      <c r="CK189">
        <v>431400</v>
      </c>
      <c r="CL189">
        <v>82.245294000000001</v>
      </c>
      <c r="CM189">
        <f t="shared" si="156"/>
        <v>5.9356538334576214E-4</v>
      </c>
      <c r="CN189">
        <f t="shared" si="157"/>
        <v>1.0005935653833458</v>
      </c>
      <c r="CP189" s="15">
        <f t="shared" si="158"/>
        <v>0.24183123418306351</v>
      </c>
      <c r="CR189" s="10">
        <v>42359</v>
      </c>
      <c r="CS189">
        <v>52900</v>
      </c>
      <c r="CT189">
        <v>59.665568999999998</v>
      </c>
      <c r="CU189">
        <f t="shared" si="159"/>
        <v>-1.666010032155274E-4</v>
      </c>
      <c r="CV189">
        <f t="shared" si="160"/>
        <v>0.99983339899678447</v>
      </c>
      <c r="CX189" s="15">
        <f t="shared" si="161"/>
        <v>-5.9002157513193931E-2</v>
      </c>
      <c r="CZ189" s="10">
        <v>42359</v>
      </c>
      <c r="DA189">
        <v>250900</v>
      </c>
      <c r="DB189">
        <v>50.186286000000003</v>
      </c>
      <c r="DC189">
        <f t="shared" si="162"/>
        <v>2.6116179701116682E-3</v>
      </c>
      <c r="DD189">
        <f t="shared" si="163"/>
        <v>1.0026116179701117</v>
      </c>
      <c r="DF189" s="15">
        <f t="shared" si="164"/>
        <v>1.5908809991276138</v>
      </c>
      <c r="DH189" s="10">
        <v>42359</v>
      </c>
      <c r="DI189">
        <v>261300</v>
      </c>
      <c r="DJ189">
        <v>38.510764999999999</v>
      </c>
      <c r="DK189">
        <f t="shared" si="165"/>
        <v>3.6359253347231224E-3</v>
      </c>
      <c r="DL189">
        <f t="shared" si="166"/>
        <v>1.0036359253347231</v>
      </c>
      <c r="DN189">
        <f t="shared" si="128"/>
        <v>0.20770906408724565</v>
      </c>
      <c r="DP189" s="10">
        <v>42359</v>
      </c>
      <c r="DQ189">
        <v>327500</v>
      </c>
      <c r="DR189">
        <v>16.364647999999999</v>
      </c>
      <c r="DS189">
        <f t="shared" si="167"/>
        <v>-2.3894399385899767E-3</v>
      </c>
      <c r="DT189">
        <f t="shared" si="168"/>
        <v>0.99761056006141002</v>
      </c>
      <c r="DX189" s="10">
        <v>42359</v>
      </c>
      <c r="DY189">
        <v>5575100</v>
      </c>
      <c r="DZ189">
        <v>10.4</v>
      </c>
      <c r="EA189">
        <f t="shared" si="169"/>
        <v>1.0689990281827155E-2</v>
      </c>
      <c r="EB189">
        <f t="shared" si="170"/>
        <v>1.0106899902818272</v>
      </c>
      <c r="EF189" s="10">
        <v>42356</v>
      </c>
      <c r="EG189">
        <v>257500</v>
      </c>
      <c r="EH189">
        <v>99.751785999999996</v>
      </c>
      <c r="EI189">
        <f t="shared" si="171"/>
        <v>9.9346436000846694E-5</v>
      </c>
      <c r="EJ189">
        <f t="shared" si="172"/>
        <v>1.0000993464360008</v>
      </c>
    </row>
    <row r="190" spans="1:140">
      <c r="A190" s="10">
        <v>42356</v>
      </c>
      <c r="B190" s="11">
        <v>0.09</v>
      </c>
      <c r="C190">
        <f t="shared" si="122"/>
        <v>8.9999999999999998E-4</v>
      </c>
      <c r="D190" s="12">
        <f t="shared" si="123"/>
        <v>1.875228551351249E-5</v>
      </c>
      <c r="E190" s="13">
        <f t="shared" si="124"/>
        <v>1.0000187522855135</v>
      </c>
      <c r="H190" s="10">
        <v>42356</v>
      </c>
      <c r="I190">
        <v>34800</v>
      </c>
      <c r="J190">
        <v>74.702006999999995</v>
      </c>
      <c r="K190" s="15">
        <f t="shared" si="173"/>
        <v>4.8857118493785823E-3</v>
      </c>
      <c r="L190">
        <f t="shared" si="174"/>
        <v>1.0048857118493786</v>
      </c>
      <c r="N190" s="15">
        <f t="shared" si="130"/>
        <v>4.923589824811768</v>
      </c>
      <c r="P190" s="10">
        <v>42356</v>
      </c>
      <c r="Q190">
        <v>606600</v>
      </c>
      <c r="R190">
        <v>47.404505999999998</v>
      </c>
      <c r="S190">
        <f t="shared" si="131"/>
        <v>-1.764103406621409E-2</v>
      </c>
      <c r="T190">
        <f t="shared" si="132"/>
        <v>0.98235896593378591</v>
      </c>
      <c r="V190" s="15">
        <f t="shared" si="133"/>
        <v>-0.99849121329539792</v>
      </c>
      <c r="X190" s="10">
        <v>42356</v>
      </c>
      <c r="Y190">
        <v>314900</v>
      </c>
      <c r="Z190">
        <v>38.897530000000003</v>
      </c>
      <c r="AA190">
        <f t="shared" si="134"/>
        <v>-1.4031601457318299E-2</v>
      </c>
      <c r="AB190">
        <f t="shared" si="126"/>
        <v>0.9859683985426817</v>
      </c>
      <c r="AC190" s="18"/>
      <c r="AD190" s="15">
        <f t="shared" si="135"/>
        <v>-0.99424568858723461</v>
      </c>
      <c r="AF190" s="10">
        <v>42356</v>
      </c>
      <c r="AG190">
        <v>365700</v>
      </c>
      <c r="AH190">
        <v>51.011586999999999</v>
      </c>
      <c r="AI190">
        <f t="shared" si="136"/>
        <v>-1.4387104743316836E-2</v>
      </c>
      <c r="AJ190">
        <f t="shared" si="137"/>
        <v>0.98561289525668316</v>
      </c>
      <c r="AK190" s="18"/>
      <c r="AL190" s="15">
        <f t="shared" si="138"/>
        <v>-0.99495539013344136</v>
      </c>
      <c r="AN190" s="10">
        <v>42356</v>
      </c>
      <c r="AO190">
        <v>13327600</v>
      </c>
      <c r="AP190">
        <v>35.327075000000001</v>
      </c>
      <c r="AQ190">
        <f t="shared" si="139"/>
        <v>-1.061222352156832E-2</v>
      </c>
      <c r="AR190">
        <f t="shared" si="127"/>
        <v>0.98938777647843168</v>
      </c>
      <c r="AS190" s="18"/>
      <c r="AT190" s="15">
        <f t="shared" si="140"/>
        <v>-0.97963955399345171</v>
      </c>
      <c r="AV190" s="10">
        <v>42356</v>
      </c>
      <c r="AW190">
        <v>25895500</v>
      </c>
      <c r="AX190">
        <v>31.827195</v>
      </c>
      <c r="AY190">
        <f t="shared" si="141"/>
        <v>-5.1813894199170818E-3</v>
      </c>
      <c r="AZ190">
        <f t="shared" si="142"/>
        <v>0.99481861058008292</v>
      </c>
      <c r="BB190" s="15">
        <f t="shared" si="143"/>
        <v>-0.84985047813270209</v>
      </c>
      <c r="BD190" s="10">
        <v>42356</v>
      </c>
      <c r="BE190">
        <v>1207300</v>
      </c>
      <c r="BF190">
        <v>63.996198</v>
      </c>
      <c r="BG190">
        <f t="shared" si="144"/>
        <v>-1.7123312707464478E-2</v>
      </c>
      <c r="BH190">
        <f t="shared" si="145"/>
        <v>0.98287668729253552</v>
      </c>
      <c r="BJ190" s="15">
        <f t="shared" si="146"/>
        <v>-0.99817127883451218</v>
      </c>
      <c r="BL190" s="10">
        <v>42356</v>
      </c>
      <c r="BM190">
        <v>459000</v>
      </c>
      <c r="BN190">
        <v>108.941734</v>
      </c>
      <c r="BO190">
        <f t="shared" si="147"/>
        <v>1.8124571639801523E-3</v>
      </c>
      <c r="BP190">
        <f t="shared" si="148"/>
        <v>1.0018124571639802</v>
      </c>
      <c r="BR190" s="15">
        <f t="shared" si="149"/>
        <v>0.93662753359505579</v>
      </c>
      <c r="BT190" s="10">
        <v>42356</v>
      </c>
      <c r="BU190">
        <v>344400</v>
      </c>
      <c r="BV190">
        <v>48.189999</v>
      </c>
      <c r="BW190">
        <f t="shared" si="150"/>
        <v>1.2465821473803818E-3</v>
      </c>
      <c r="BX190">
        <f t="shared" si="151"/>
        <v>1.0012465821473804</v>
      </c>
      <c r="BZ190" s="15">
        <f t="shared" si="152"/>
        <v>0.57573073005401598</v>
      </c>
      <c r="CB190" s="10">
        <v>42356</v>
      </c>
      <c r="CC190">
        <v>1017600</v>
      </c>
      <c r="CD190">
        <v>102.043527</v>
      </c>
      <c r="CE190">
        <f t="shared" si="153"/>
        <v>-2.2593098069113582E-3</v>
      </c>
      <c r="CF190">
        <f t="shared" si="154"/>
        <v>0.99774069019308864</v>
      </c>
      <c r="CH190" s="15">
        <f t="shared" si="155"/>
        <v>-0.56201957123311108</v>
      </c>
      <c r="CJ190" s="10">
        <v>42356</v>
      </c>
      <c r="CK190">
        <v>583600</v>
      </c>
      <c r="CL190">
        <v>82.196505000000002</v>
      </c>
      <c r="CM190">
        <f t="shared" si="156"/>
        <v>1.0696921009831772E-3</v>
      </c>
      <c r="CN190">
        <f t="shared" si="157"/>
        <v>1.0010696921009832</v>
      </c>
      <c r="CP190" s="15">
        <f t="shared" si="158"/>
        <v>0.47731897499886689</v>
      </c>
      <c r="CR190" s="10">
        <v>42356</v>
      </c>
      <c r="CS190">
        <v>131600</v>
      </c>
      <c r="CT190">
        <v>59.675511</v>
      </c>
      <c r="CU190">
        <f t="shared" si="159"/>
        <v>1.8354879173210215E-3</v>
      </c>
      <c r="CV190">
        <f t="shared" si="160"/>
        <v>1.001835487917321</v>
      </c>
      <c r="CX190" s="15">
        <f t="shared" si="161"/>
        <v>0.95294598829284349</v>
      </c>
      <c r="CZ190" s="10">
        <v>42356</v>
      </c>
      <c r="DA190">
        <v>414700</v>
      </c>
      <c r="DB190">
        <v>50.05556</v>
      </c>
      <c r="DC190">
        <f t="shared" si="162"/>
        <v>2.1309684735186796E-3</v>
      </c>
      <c r="DD190">
        <f t="shared" si="163"/>
        <v>1.0021309684735187</v>
      </c>
      <c r="DF190" s="15">
        <f t="shared" si="164"/>
        <v>1.1748853074363579</v>
      </c>
      <c r="DH190" s="10">
        <v>42356</v>
      </c>
      <c r="DI190">
        <v>226800</v>
      </c>
      <c r="DJ190">
        <v>38.371250000000003</v>
      </c>
      <c r="DK190">
        <f t="shared" si="165"/>
        <v>-1.2118137656453976E-2</v>
      </c>
      <c r="DL190">
        <f t="shared" si="166"/>
        <v>0.98788186234354602</v>
      </c>
      <c r="DN190">
        <f t="shared" si="128"/>
        <v>-0.46953026225900141</v>
      </c>
      <c r="DP190" s="10">
        <v>42356</v>
      </c>
      <c r="DQ190">
        <v>415700</v>
      </c>
      <c r="DR190">
        <v>16.403843999999999</v>
      </c>
      <c r="DS190">
        <f t="shared" si="167"/>
        <v>-1.6162167093166535E-2</v>
      </c>
      <c r="DT190">
        <f t="shared" si="168"/>
        <v>0.98383783290683346</v>
      </c>
      <c r="DX190" s="10">
        <v>42356</v>
      </c>
      <c r="DY190">
        <v>12057700</v>
      </c>
      <c r="DZ190">
        <v>10.29</v>
      </c>
      <c r="EA190">
        <f t="shared" si="169"/>
        <v>1.3793103448275668E-2</v>
      </c>
      <c r="EB190">
        <f t="shared" si="170"/>
        <v>1.0137931034482757</v>
      </c>
      <c r="EF190" s="10">
        <v>42355</v>
      </c>
      <c r="EG190">
        <v>284000</v>
      </c>
      <c r="EH190">
        <v>99.741877000000002</v>
      </c>
      <c r="EI190">
        <f t="shared" si="171"/>
        <v>-9.9336567267016562E-5</v>
      </c>
      <c r="EJ190">
        <f t="shared" si="172"/>
        <v>0.99990066343273298</v>
      </c>
    </row>
    <row r="191" spans="1:140">
      <c r="A191" s="10">
        <v>42355</v>
      </c>
      <c r="B191" s="11">
        <v>0.09</v>
      </c>
      <c r="C191">
        <f t="shared" si="122"/>
        <v>8.9999999999999998E-4</v>
      </c>
      <c r="D191" s="12">
        <f t="shared" si="123"/>
        <v>1.875228551351249E-5</v>
      </c>
      <c r="E191" s="13">
        <f t="shared" si="124"/>
        <v>1.0000187522855135</v>
      </c>
      <c r="H191" s="10">
        <v>42355</v>
      </c>
      <c r="I191">
        <v>42400</v>
      </c>
      <c r="J191">
        <v>74.338808999999998</v>
      </c>
      <c r="K191" s="15">
        <f t="shared" si="173"/>
        <v>9.1951313170699489E-3</v>
      </c>
      <c r="L191">
        <f t="shared" si="174"/>
        <v>1.0091951313170699</v>
      </c>
      <c r="N191" s="15">
        <f t="shared" si="130"/>
        <v>27.244151734680244</v>
      </c>
      <c r="P191" s="10">
        <v>42355</v>
      </c>
      <c r="Q191">
        <v>695800</v>
      </c>
      <c r="R191">
        <v>48.255788000000003</v>
      </c>
      <c r="S191">
        <f t="shared" si="131"/>
        <v>-1.4554298080255323E-2</v>
      </c>
      <c r="T191">
        <f t="shared" si="132"/>
        <v>0.98544570191974468</v>
      </c>
      <c r="V191" s="15">
        <f t="shared" si="133"/>
        <v>-0.99525828586239995</v>
      </c>
      <c r="X191" s="10">
        <v>42355</v>
      </c>
      <c r="Y191">
        <v>278500</v>
      </c>
      <c r="Z191">
        <v>39.451092000000003</v>
      </c>
      <c r="AA191">
        <f t="shared" si="134"/>
        <v>-1.2128745033329835E-2</v>
      </c>
      <c r="AB191">
        <f t="shared" si="126"/>
        <v>0.98787125496667016</v>
      </c>
      <c r="AC191" s="18"/>
      <c r="AD191" s="15">
        <f t="shared" si="135"/>
        <v>-0.98836872791874264</v>
      </c>
      <c r="AF191" s="10">
        <v>42355</v>
      </c>
      <c r="AG191">
        <v>267700</v>
      </c>
      <c r="AH191">
        <v>51.756208999999998</v>
      </c>
      <c r="AI191">
        <f t="shared" si="136"/>
        <v>-1.1191208494428562E-2</v>
      </c>
      <c r="AJ191">
        <f t="shared" si="137"/>
        <v>0.98880879150557144</v>
      </c>
      <c r="AK191" s="18"/>
      <c r="AL191" s="15">
        <f t="shared" si="138"/>
        <v>-0.98355641668432647</v>
      </c>
      <c r="AN191" s="10">
        <v>42355</v>
      </c>
      <c r="AO191">
        <v>14836400</v>
      </c>
      <c r="AP191">
        <v>35.705995000000001</v>
      </c>
      <c r="AQ191">
        <f t="shared" si="139"/>
        <v>-1.1565373280426172E-2</v>
      </c>
      <c r="AR191">
        <f t="shared" si="127"/>
        <v>0.98843462671957383</v>
      </c>
      <c r="AS191" s="18"/>
      <c r="AT191" s="15">
        <f t="shared" si="140"/>
        <v>-0.98567804948932669</v>
      </c>
      <c r="AV191" s="10">
        <v>42355</v>
      </c>
      <c r="AW191">
        <v>25812300</v>
      </c>
      <c r="AX191">
        <v>31.992963</v>
      </c>
      <c r="AY191">
        <f t="shared" si="141"/>
        <v>-8.7612556291895016E-3</v>
      </c>
      <c r="AZ191">
        <f t="shared" si="142"/>
        <v>0.9912387443708105</v>
      </c>
      <c r="BB191" s="15">
        <f t="shared" si="143"/>
        <v>-0.95972197705949402</v>
      </c>
      <c r="BD191" s="10">
        <v>42355</v>
      </c>
      <c r="BE191">
        <v>883900</v>
      </c>
      <c r="BF191">
        <v>65.111115999999996</v>
      </c>
      <c r="BG191">
        <f t="shared" si="144"/>
        <v>-1.336852879873518E-2</v>
      </c>
      <c r="BH191">
        <f t="shared" si="145"/>
        <v>0.98663147120126482</v>
      </c>
      <c r="BJ191" s="15">
        <f t="shared" si="146"/>
        <v>-0.99264535062400194</v>
      </c>
      <c r="BL191" s="10">
        <v>42355</v>
      </c>
      <c r="BM191">
        <v>468800</v>
      </c>
      <c r="BN191">
        <v>108.74463900000001</v>
      </c>
      <c r="BO191">
        <f t="shared" si="147"/>
        <v>2.9994713678556106E-3</v>
      </c>
      <c r="BP191">
        <f t="shared" si="148"/>
        <v>1.0029994713678556</v>
      </c>
      <c r="BR191" s="15">
        <f t="shared" si="149"/>
        <v>1.9837127191508941</v>
      </c>
      <c r="BT191" s="10">
        <v>42355</v>
      </c>
      <c r="BU191">
        <v>431600</v>
      </c>
      <c r="BV191">
        <v>48.130001</v>
      </c>
      <c r="BW191">
        <f t="shared" si="150"/>
        <v>8.3179455188187035E-4</v>
      </c>
      <c r="BX191">
        <f t="shared" si="151"/>
        <v>1.0008317945518819</v>
      </c>
      <c r="BZ191" s="15">
        <f t="shared" si="152"/>
        <v>0.35456289139972719</v>
      </c>
      <c r="CB191" s="10">
        <v>42355</v>
      </c>
      <c r="CC191">
        <v>943900</v>
      </c>
      <c r="CD191">
        <v>102.274597</v>
      </c>
      <c r="CE191">
        <f t="shared" si="153"/>
        <v>8.4797674371439591E-4</v>
      </c>
      <c r="CF191">
        <f t="shared" si="154"/>
        <v>1.0008479767437144</v>
      </c>
      <c r="CH191" s="15">
        <f t="shared" si="155"/>
        <v>0.36258053806270163</v>
      </c>
      <c r="CJ191" s="10">
        <v>42355</v>
      </c>
      <c r="CK191">
        <v>629400</v>
      </c>
      <c r="CL191">
        <v>82.108673999999993</v>
      </c>
      <c r="CM191">
        <f t="shared" si="156"/>
        <v>1.1898878554108538E-3</v>
      </c>
      <c r="CN191">
        <f t="shared" si="157"/>
        <v>1.0011898878554109</v>
      </c>
      <c r="CP191" s="15">
        <f t="shared" si="158"/>
        <v>0.54349740307824024</v>
      </c>
      <c r="CR191" s="10">
        <v>42355</v>
      </c>
      <c r="CS191">
        <v>87000</v>
      </c>
      <c r="CT191">
        <v>59.566178000000001</v>
      </c>
      <c r="CU191">
        <f t="shared" si="159"/>
        <v>1.671386780513151E-3</v>
      </c>
      <c r="CV191">
        <f t="shared" si="160"/>
        <v>1.0016713867805132</v>
      </c>
      <c r="CX191" s="15">
        <f t="shared" si="161"/>
        <v>0.8395977292917256</v>
      </c>
      <c r="CZ191" s="10">
        <v>42355</v>
      </c>
      <c r="DA191">
        <v>535100</v>
      </c>
      <c r="DB191">
        <v>49.949120000000001</v>
      </c>
      <c r="DC191">
        <f t="shared" si="162"/>
        <v>-1.205742359657469E-2</v>
      </c>
      <c r="DD191">
        <f t="shared" si="163"/>
        <v>0.98794257640342531</v>
      </c>
      <c r="DF191" s="15">
        <f t="shared" si="164"/>
        <v>-0.98805815845872247</v>
      </c>
      <c r="DH191" s="10">
        <v>42355</v>
      </c>
      <c r="DI191">
        <v>204100</v>
      </c>
      <c r="DJ191">
        <v>38.841942000000003</v>
      </c>
      <c r="DK191">
        <f t="shared" si="165"/>
        <v>-4.0231197651805495E-3</v>
      </c>
      <c r="DL191">
        <f t="shared" si="166"/>
        <v>0.99597688023481945</v>
      </c>
      <c r="DN191">
        <f t="shared" si="128"/>
        <v>-0.18911106519304732</v>
      </c>
      <c r="DP191" s="10">
        <v>42355</v>
      </c>
      <c r="DQ191">
        <v>143000</v>
      </c>
      <c r="DR191">
        <v>16.673321000000001</v>
      </c>
      <c r="DS191">
        <f t="shared" si="167"/>
        <v>-2.6151302907138962E-2</v>
      </c>
      <c r="DT191">
        <f t="shared" si="168"/>
        <v>0.97384869709286104</v>
      </c>
      <c r="DX191" s="10">
        <v>42355</v>
      </c>
      <c r="DY191">
        <v>10515000</v>
      </c>
      <c r="DZ191">
        <v>10.15</v>
      </c>
      <c r="EA191">
        <f t="shared" si="169"/>
        <v>-2.121504339440683E-2</v>
      </c>
      <c r="EB191">
        <f t="shared" si="170"/>
        <v>0.97878495660559317</v>
      </c>
      <c r="EF191" s="10">
        <v>42354</v>
      </c>
      <c r="EG191">
        <v>204600</v>
      </c>
      <c r="EH191">
        <v>99.751785999999996</v>
      </c>
      <c r="EI191">
        <f t="shared" si="171"/>
        <v>-3.9710831234440747E-4</v>
      </c>
      <c r="EJ191">
        <f t="shared" si="172"/>
        <v>0.99960289168765559</v>
      </c>
    </row>
    <row r="192" spans="1:140">
      <c r="A192" s="10">
        <v>42354</v>
      </c>
      <c r="B192" s="11">
        <v>0.1</v>
      </c>
      <c r="C192">
        <f t="shared" si="122"/>
        <v>1E-3</v>
      </c>
      <c r="D192" s="12">
        <f t="shared" si="123"/>
        <v>2.0836155003811641E-5</v>
      </c>
      <c r="E192" s="13">
        <f t="shared" si="124"/>
        <v>1.0000208361550038</v>
      </c>
      <c r="H192" s="10">
        <v>42354</v>
      </c>
      <c r="I192">
        <v>71600</v>
      </c>
      <c r="J192">
        <v>73.661482000000007</v>
      </c>
      <c r="K192" s="15">
        <f t="shared" si="173"/>
        <v>-3.996149865388432E-4</v>
      </c>
      <c r="L192">
        <f t="shared" si="174"/>
        <v>0.99960038501346116</v>
      </c>
      <c r="N192" s="15">
        <f t="shared" si="130"/>
        <v>-0.13574604301184479</v>
      </c>
      <c r="P192" s="10">
        <v>42354</v>
      </c>
      <c r="Q192">
        <v>608700</v>
      </c>
      <c r="R192">
        <v>48.968490000000003</v>
      </c>
      <c r="S192">
        <f t="shared" si="131"/>
        <v>1.4769254208427895E-2</v>
      </c>
      <c r="T192">
        <f t="shared" si="132"/>
        <v>1.0147692542084279</v>
      </c>
      <c r="V192" s="15">
        <f t="shared" si="133"/>
        <v>209.89419795900565</v>
      </c>
      <c r="X192" s="10">
        <v>42354</v>
      </c>
      <c r="Y192">
        <v>186100</v>
      </c>
      <c r="Z192">
        <v>39.935459000000002</v>
      </c>
      <c r="AA192">
        <f t="shared" si="134"/>
        <v>1.354742139342946E-2</v>
      </c>
      <c r="AB192">
        <f t="shared" si="126"/>
        <v>1.0135474213934295</v>
      </c>
      <c r="AC192" s="18"/>
      <c r="AD192" s="15">
        <f t="shared" si="135"/>
        <v>134.85845541955598</v>
      </c>
      <c r="AF192" s="10">
        <v>42354</v>
      </c>
      <c r="AG192">
        <v>282100</v>
      </c>
      <c r="AH192">
        <v>52.341979000000002</v>
      </c>
      <c r="AI192">
        <f t="shared" si="136"/>
        <v>1.3651278838126002E-2</v>
      </c>
      <c r="AJ192">
        <f t="shared" si="137"/>
        <v>1.013651278838126</v>
      </c>
      <c r="AK192" s="18"/>
      <c r="AL192" s="15">
        <f t="shared" si="138"/>
        <v>140.03568382574068</v>
      </c>
      <c r="AN192" s="10">
        <v>42354</v>
      </c>
      <c r="AO192">
        <v>13682200</v>
      </c>
      <c r="AP192">
        <v>36.123779999999996</v>
      </c>
      <c r="AQ192">
        <f t="shared" si="139"/>
        <v>2.0307387125265697E-2</v>
      </c>
      <c r="AR192">
        <f t="shared" si="127"/>
        <v>1.0203073871252657</v>
      </c>
      <c r="AS192" s="18"/>
      <c r="AT192" s="15">
        <f t="shared" si="140"/>
        <v>1536.539615368476</v>
      </c>
      <c r="AV192" s="10">
        <v>42354</v>
      </c>
      <c r="AW192">
        <v>27582500</v>
      </c>
      <c r="AX192">
        <v>32.275739000000002</v>
      </c>
      <c r="AY192">
        <f t="shared" si="141"/>
        <v>1.6897055133556993E-2</v>
      </c>
      <c r="AZ192">
        <f t="shared" si="142"/>
        <v>1.016897055133557</v>
      </c>
      <c r="BB192" s="15">
        <f t="shared" si="143"/>
        <v>452.0031495878784</v>
      </c>
      <c r="BD192" s="10">
        <v>42354</v>
      </c>
      <c r="BE192">
        <v>1092900</v>
      </c>
      <c r="BF192">
        <v>65.993350000000007</v>
      </c>
      <c r="BG192">
        <f t="shared" si="144"/>
        <v>1.4002714267111527E-2</v>
      </c>
      <c r="BH192">
        <f t="shared" si="145"/>
        <v>1.0140027142671115</v>
      </c>
      <c r="BJ192" s="15">
        <f t="shared" si="146"/>
        <v>159.05818645425256</v>
      </c>
      <c r="BL192" s="10">
        <v>42354</v>
      </c>
      <c r="BM192">
        <v>373900</v>
      </c>
      <c r="BN192">
        <v>108.419438</v>
      </c>
      <c r="BO192">
        <f t="shared" si="147"/>
        <v>9.0849897051104023E-5</v>
      </c>
      <c r="BP192">
        <f t="shared" si="148"/>
        <v>1.0000908498970511</v>
      </c>
      <c r="BR192" s="15">
        <f t="shared" si="149"/>
        <v>3.371458315134368E-2</v>
      </c>
      <c r="BT192" s="10">
        <v>42354</v>
      </c>
      <c r="BU192">
        <v>504900</v>
      </c>
      <c r="BV192">
        <v>48.09</v>
      </c>
      <c r="BW192">
        <f t="shared" si="150"/>
        <v>-1.4534883720929148E-3</v>
      </c>
      <c r="BX192">
        <f t="shared" si="151"/>
        <v>0.99854651162790709</v>
      </c>
      <c r="BZ192" s="15">
        <f t="shared" si="152"/>
        <v>-0.41192993764271069</v>
      </c>
      <c r="CB192" s="10">
        <v>42354</v>
      </c>
      <c r="CC192">
        <v>1379800</v>
      </c>
      <c r="CD192">
        <v>102.187944</v>
      </c>
      <c r="CE192">
        <f t="shared" si="153"/>
        <v>7.5430717151192539E-4</v>
      </c>
      <c r="CF192">
        <f t="shared" si="154"/>
        <v>1.0007543071715119</v>
      </c>
      <c r="CH192" s="15">
        <f t="shared" si="155"/>
        <v>0.31681814579403667</v>
      </c>
      <c r="CJ192" s="10">
        <v>42354</v>
      </c>
      <c r="CK192">
        <v>749900</v>
      </c>
      <c r="CL192">
        <v>82.011089999999996</v>
      </c>
      <c r="CM192">
        <f t="shared" si="156"/>
        <v>-2.378868257510991E-4</v>
      </c>
      <c r="CN192">
        <f t="shared" si="157"/>
        <v>0.9997621131742489</v>
      </c>
      <c r="CP192" s="15">
        <f t="shared" si="158"/>
        <v>-8.3175326486522927E-2</v>
      </c>
      <c r="CR192" s="10">
        <v>42354</v>
      </c>
      <c r="CS192">
        <v>108600</v>
      </c>
      <c r="CT192">
        <v>59.466785999999999</v>
      </c>
      <c r="CU192">
        <f t="shared" si="159"/>
        <v>-2.0016595493136391E-3</v>
      </c>
      <c r="CV192">
        <f t="shared" si="160"/>
        <v>0.99799834045068636</v>
      </c>
      <c r="CX192" s="15">
        <f t="shared" si="161"/>
        <v>-0.51873533672361871</v>
      </c>
      <c r="CZ192" s="10">
        <v>42354</v>
      </c>
      <c r="DA192">
        <v>288200</v>
      </c>
      <c r="DB192">
        <v>50.558728000000002</v>
      </c>
      <c r="DC192">
        <f t="shared" si="162"/>
        <v>1.9512191875892704E-2</v>
      </c>
      <c r="DD192">
        <f t="shared" si="163"/>
        <v>1.0195121918758927</v>
      </c>
      <c r="DF192" s="15">
        <f t="shared" si="164"/>
        <v>1155.7370348882553</v>
      </c>
      <c r="DH192" s="10">
        <v>42354</v>
      </c>
      <c r="DI192">
        <v>281300</v>
      </c>
      <c r="DJ192">
        <v>38.998838999999997</v>
      </c>
      <c r="DK192">
        <f t="shared" si="165"/>
        <v>1.8437931371900973E-2</v>
      </c>
      <c r="DL192">
        <f t="shared" si="166"/>
        <v>1.018437931371901</v>
      </c>
      <c r="DN192">
        <f t="shared" si="128"/>
        <v>1.5858149200884184</v>
      </c>
      <c r="DP192" s="10">
        <v>42354</v>
      </c>
      <c r="DQ192">
        <v>261500</v>
      </c>
      <c r="DR192">
        <v>17.121058999999999</v>
      </c>
      <c r="DS192">
        <f t="shared" si="167"/>
        <v>-5.6529084915183381E-3</v>
      </c>
      <c r="DT192">
        <f t="shared" si="168"/>
        <v>0.99434709150848166</v>
      </c>
      <c r="DX192" s="10">
        <v>42354</v>
      </c>
      <c r="DY192">
        <v>8888400</v>
      </c>
      <c r="DZ192">
        <v>10.37</v>
      </c>
      <c r="EA192">
        <f t="shared" si="169"/>
        <v>1.26953125E-2</v>
      </c>
      <c r="EB192">
        <f t="shared" si="170"/>
        <v>1.0126953125</v>
      </c>
      <c r="EF192" s="10">
        <v>42353</v>
      </c>
      <c r="EG192">
        <v>267200</v>
      </c>
      <c r="EH192">
        <v>99.791414000000003</v>
      </c>
      <c r="EI192">
        <f t="shared" si="171"/>
        <v>0</v>
      </c>
      <c r="EJ192">
        <f t="shared" si="172"/>
        <v>1</v>
      </c>
    </row>
    <row r="193" spans="1:140">
      <c r="A193" s="10">
        <v>42353</v>
      </c>
      <c r="B193" s="11">
        <v>0.11</v>
      </c>
      <c r="C193">
        <f t="shared" si="122"/>
        <v>1.1000000000000001E-3</v>
      </c>
      <c r="D193" s="12">
        <f t="shared" si="123"/>
        <v>2.2920080947175236E-5</v>
      </c>
      <c r="E193" s="13">
        <f t="shared" si="124"/>
        <v>1.0000229200809472</v>
      </c>
      <c r="H193" s="10">
        <v>42353</v>
      </c>
      <c r="I193">
        <v>34700</v>
      </c>
      <c r="J193">
        <v>73.690929999999994</v>
      </c>
      <c r="K193" s="15">
        <f t="shared" si="173"/>
        <v>-5.431954656367366E-3</v>
      </c>
      <c r="L193">
        <f t="shared" si="174"/>
        <v>0.99456804534363263</v>
      </c>
      <c r="N193" s="15">
        <f t="shared" si="130"/>
        <v>-0.86304020982210905</v>
      </c>
      <c r="P193" s="10">
        <v>42353</v>
      </c>
      <c r="Q193">
        <v>697600</v>
      </c>
      <c r="R193">
        <v>48.255788000000003</v>
      </c>
      <c r="S193">
        <f t="shared" si="131"/>
        <v>1.0362690937476327E-2</v>
      </c>
      <c r="T193">
        <f t="shared" si="132"/>
        <v>1.0103626909374763</v>
      </c>
      <c r="V193" s="15">
        <f t="shared" si="133"/>
        <v>42.073963117539364</v>
      </c>
      <c r="X193" s="10">
        <v>42353</v>
      </c>
      <c r="Y193">
        <v>219300</v>
      </c>
      <c r="Z193">
        <v>39.401668000000001</v>
      </c>
      <c r="AA193">
        <f t="shared" si="134"/>
        <v>1.2446084389204914E-2</v>
      </c>
      <c r="AB193">
        <f t="shared" si="126"/>
        <v>1.0124460843892049</v>
      </c>
      <c r="AC193" s="18"/>
      <c r="AD193" s="15">
        <f t="shared" si="135"/>
        <v>90.357742629926477</v>
      </c>
      <c r="AF193" s="10">
        <v>42353</v>
      </c>
      <c r="AG193">
        <v>293500</v>
      </c>
      <c r="AH193">
        <v>51.637067000000002</v>
      </c>
      <c r="AI193">
        <f t="shared" si="136"/>
        <v>1.384013585601207E-2</v>
      </c>
      <c r="AJ193">
        <f t="shared" si="137"/>
        <v>1.0138401358560121</v>
      </c>
      <c r="AK193" s="18"/>
      <c r="AL193" s="15">
        <f t="shared" si="138"/>
        <v>149.95942083090065</v>
      </c>
      <c r="AN193" s="10">
        <v>42353</v>
      </c>
      <c r="AO193">
        <v>17785300</v>
      </c>
      <c r="AP193">
        <v>35.404800999999999</v>
      </c>
      <c r="AQ193">
        <f t="shared" si="139"/>
        <v>3.8567539822331742E-3</v>
      </c>
      <c r="AR193">
        <f t="shared" si="127"/>
        <v>1.0038567539822332</v>
      </c>
      <c r="AS193" s="18"/>
      <c r="AT193" s="15">
        <f t="shared" si="140"/>
        <v>3.0755575421369246</v>
      </c>
      <c r="AV193" s="10">
        <v>42353</v>
      </c>
      <c r="AW193">
        <v>25302800</v>
      </c>
      <c r="AX193">
        <v>31.739436000000001</v>
      </c>
      <c r="AY193">
        <f t="shared" si="141"/>
        <v>1.4650807825366652E-2</v>
      </c>
      <c r="AZ193">
        <f t="shared" si="142"/>
        <v>1.0146508078253667</v>
      </c>
      <c r="BB193" s="15">
        <f t="shared" si="143"/>
        <v>201.09752638497071</v>
      </c>
      <c r="BD193" s="10">
        <v>42353</v>
      </c>
      <c r="BE193">
        <v>748700</v>
      </c>
      <c r="BF193">
        <v>65.082025000000002</v>
      </c>
      <c r="BG193">
        <f t="shared" si="144"/>
        <v>1.2366162567662764E-2</v>
      </c>
      <c r="BH193">
        <f t="shared" si="145"/>
        <v>1.0123661625676628</v>
      </c>
      <c r="BJ193" s="15">
        <f t="shared" si="146"/>
        <v>87.76292416844332</v>
      </c>
      <c r="BL193" s="10">
        <v>42353</v>
      </c>
      <c r="BM193">
        <v>285700</v>
      </c>
      <c r="BN193">
        <v>108.409589</v>
      </c>
      <c r="BO193">
        <f t="shared" si="147"/>
        <v>-9.9892192990302942E-4</v>
      </c>
      <c r="BP193">
        <f t="shared" si="148"/>
        <v>0.99900107807009697</v>
      </c>
      <c r="BR193" s="15">
        <f t="shared" si="149"/>
        <v>-0.30565667243460204</v>
      </c>
      <c r="BT193" s="10">
        <v>42353</v>
      </c>
      <c r="BU193">
        <v>400500</v>
      </c>
      <c r="BV193">
        <v>48.16</v>
      </c>
      <c r="BW193">
        <f t="shared" si="150"/>
        <v>2.0764277434492939E-4</v>
      </c>
      <c r="BX193">
        <f t="shared" si="151"/>
        <v>1.0002076427743449</v>
      </c>
      <c r="BZ193" s="15">
        <f t="shared" si="152"/>
        <v>7.8727111030579833E-2</v>
      </c>
      <c r="CB193" s="10">
        <v>42353</v>
      </c>
      <c r="CC193">
        <v>1093800</v>
      </c>
      <c r="CD193">
        <v>102.110921</v>
      </c>
      <c r="CE193">
        <f t="shared" si="153"/>
        <v>3.3109355267852969E-3</v>
      </c>
      <c r="CF193">
        <f t="shared" si="154"/>
        <v>1.0033109355267853</v>
      </c>
      <c r="CH193" s="15">
        <f t="shared" si="155"/>
        <v>2.3417521111523589</v>
      </c>
      <c r="CJ193" s="10">
        <v>42353</v>
      </c>
      <c r="CK193">
        <v>483500</v>
      </c>
      <c r="CL193">
        <v>82.030603999999997</v>
      </c>
      <c r="CM193">
        <f t="shared" si="156"/>
        <v>-3.3198814300809953E-3</v>
      </c>
      <c r="CN193">
        <f t="shared" si="157"/>
        <v>0.996680118569919</v>
      </c>
      <c r="CP193" s="15">
        <f t="shared" si="158"/>
        <v>-0.70292558893426871</v>
      </c>
      <c r="CR193" s="10">
        <v>42353</v>
      </c>
      <c r="CS193">
        <v>138900</v>
      </c>
      <c r="CT193">
        <v>59.586056999999997</v>
      </c>
      <c r="CU193">
        <f t="shared" si="159"/>
        <v>-8.3330885137489208E-4</v>
      </c>
      <c r="CV193">
        <f t="shared" si="160"/>
        <v>0.99916669114862511</v>
      </c>
      <c r="CX193" s="15">
        <f t="shared" si="161"/>
        <v>-0.2623490471360671</v>
      </c>
      <c r="CZ193" s="10">
        <v>42353</v>
      </c>
      <c r="DA193">
        <v>292200</v>
      </c>
      <c r="DB193">
        <v>49.591096999999998</v>
      </c>
      <c r="DC193">
        <f t="shared" si="162"/>
        <v>4.9019650555959249E-3</v>
      </c>
      <c r="DD193">
        <f t="shared" si="163"/>
        <v>1.0049019650555959</v>
      </c>
      <c r="DF193" s="15">
        <f t="shared" si="164"/>
        <v>4.9586633380963585</v>
      </c>
      <c r="DH193" s="10">
        <v>42353</v>
      </c>
      <c r="DI193">
        <v>184400</v>
      </c>
      <c r="DJ193">
        <v>38.292799000000002</v>
      </c>
      <c r="DK193">
        <f t="shared" si="165"/>
        <v>1.1920150563980769E-2</v>
      </c>
      <c r="DL193">
        <f t="shared" si="166"/>
        <v>1.0119201505639808</v>
      </c>
      <c r="DN193">
        <f t="shared" si="128"/>
        <v>0.85184527454525516</v>
      </c>
      <c r="DP193" s="10">
        <v>42353</v>
      </c>
      <c r="DQ193">
        <v>201400</v>
      </c>
      <c r="DR193">
        <v>17.218392999999999</v>
      </c>
      <c r="DS193">
        <f t="shared" si="167"/>
        <v>2.7293904237487565E-2</v>
      </c>
      <c r="DT193">
        <f t="shared" si="168"/>
        <v>1.0272939042374876</v>
      </c>
      <c r="DX193" s="10">
        <v>42353</v>
      </c>
      <c r="DY193">
        <v>7168100</v>
      </c>
      <c r="DZ193">
        <v>10.24</v>
      </c>
      <c r="EA193">
        <f t="shared" si="169"/>
        <v>-2.9211295034079487E-3</v>
      </c>
      <c r="EB193">
        <f t="shared" si="170"/>
        <v>0.99707887049659205</v>
      </c>
      <c r="EF193" s="10">
        <v>42352</v>
      </c>
      <c r="EG193">
        <v>377800</v>
      </c>
      <c r="EH193">
        <v>99.791414000000003</v>
      </c>
      <c r="EI193">
        <f t="shared" si="171"/>
        <v>-6.9443692703274884E-4</v>
      </c>
      <c r="EJ193">
        <f t="shared" si="172"/>
        <v>0.99930556307296725</v>
      </c>
    </row>
    <row r="194" spans="1:140">
      <c r="A194" s="10">
        <v>42352</v>
      </c>
      <c r="B194" s="11">
        <v>0.11</v>
      </c>
      <c r="C194">
        <f t="shared" si="122"/>
        <v>1.1000000000000001E-3</v>
      </c>
      <c r="D194" s="12">
        <f t="shared" si="123"/>
        <v>2.2920080947175236E-5</v>
      </c>
      <c r="E194" s="13">
        <f t="shared" si="124"/>
        <v>1.0000229200809472</v>
      </c>
      <c r="H194" s="10">
        <v>42352</v>
      </c>
      <c r="I194">
        <v>46300</v>
      </c>
      <c r="J194">
        <v>74.093401999999998</v>
      </c>
      <c r="K194" s="15">
        <f t="shared" si="173"/>
        <v>-1.5007098296820787E-2</v>
      </c>
      <c r="L194">
        <f t="shared" si="174"/>
        <v>0.98499290170317921</v>
      </c>
      <c r="N194" s="15">
        <f t="shared" si="130"/>
        <v>-0.99599057782270839</v>
      </c>
      <c r="P194" s="10">
        <v>42352</v>
      </c>
      <c r="Q194">
        <v>750500</v>
      </c>
      <c r="R194">
        <v>47.760857000000001</v>
      </c>
      <c r="S194">
        <f t="shared" si="131"/>
        <v>4.7896639125137863E-3</v>
      </c>
      <c r="T194">
        <f t="shared" si="132"/>
        <v>1.0047896639125138</v>
      </c>
      <c r="V194" s="15">
        <f t="shared" si="133"/>
        <v>4.7204869802779514</v>
      </c>
      <c r="X194" s="10">
        <v>42352</v>
      </c>
      <c r="Y194">
        <v>316000</v>
      </c>
      <c r="Z194">
        <v>38.917299999999997</v>
      </c>
      <c r="AA194">
        <f t="shared" si="134"/>
        <v>-4.802900735397353E-3</v>
      </c>
      <c r="AB194">
        <f t="shared" si="126"/>
        <v>0.99519709926460265</v>
      </c>
      <c r="AC194" s="18"/>
      <c r="AD194" s="15">
        <f t="shared" si="135"/>
        <v>-0.82748691331653423</v>
      </c>
      <c r="AF194" s="10">
        <v>42352</v>
      </c>
      <c r="AG194">
        <v>414900</v>
      </c>
      <c r="AH194">
        <v>50.932158999999999</v>
      </c>
      <c r="AI194">
        <f t="shared" si="136"/>
        <v>-7.92883117290899E-3</v>
      </c>
      <c r="AJ194">
        <f t="shared" si="137"/>
        <v>0.99207116882709101</v>
      </c>
      <c r="AK194" s="18"/>
      <c r="AL194" s="15">
        <f t="shared" si="138"/>
        <v>-0.94528172323405635</v>
      </c>
      <c r="AN194" s="10">
        <v>42352</v>
      </c>
      <c r="AO194">
        <v>17119500</v>
      </c>
      <c r="AP194">
        <v>35.268777999999998</v>
      </c>
      <c r="AQ194">
        <f t="shared" si="139"/>
        <v>2.2086579790607797E-3</v>
      </c>
      <c r="AR194">
        <f t="shared" si="127"/>
        <v>1.0022086579790608</v>
      </c>
      <c r="AS194" s="18"/>
      <c r="AT194" s="15">
        <f t="shared" si="140"/>
        <v>1.2373031843901092</v>
      </c>
      <c r="AV194" s="10">
        <v>42352</v>
      </c>
      <c r="AW194">
        <v>34610700</v>
      </c>
      <c r="AX194">
        <v>31.281141999999999</v>
      </c>
      <c r="AY194">
        <f t="shared" si="141"/>
        <v>1.6476620965124145E-2</v>
      </c>
      <c r="AZ194">
        <f t="shared" si="142"/>
        <v>1.0164766209651241</v>
      </c>
      <c r="BB194" s="15">
        <f t="shared" si="143"/>
        <v>388.53717824445073</v>
      </c>
      <c r="BD194" s="10">
        <v>42352</v>
      </c>
      <c r="BE194">
        <v>1143700</v>
      </c>
      <c r="BF194">
        <v>64.287041000000002</v>
      </c>
      <c r="BG194">
        <f t="shared" si="144"/>
        <v>6.0687879748198004E-3</v>
      </c>
      <c r="BH194">
        <f t="shared" si="145"/>
        <v>1.0060687879748198</v>
      </c>
      <c r="BJ194" s="15">
        <f t="shared" si="146"/>
        <v>8.1012627960355701</v>
      </c>
      <c r="BL194" s="10">
        <v>42352</v>
      </c>
      <c r="BM194">
        <v>500300</v>
      </c>
      <c r="BN194">
        <v>108.51799</v>
      </c>
      <c r="BO194">
        <f t="shared" si="147"/>
        <v>-2.3554482155613288E-3</v>
      </c>
      <c r="BP194">
        <f t="shared" si="148"/>
        <v>0.99764455178443867</v>
      </c>
      <c r="BR194" s="15">
        <f t="shared" si="149"/>
        <v>-0.57715632308099862</v>
      </c>
      <c r="BT194" s="10">
        <v>42352</v>
      </c>
      <c r="BU194">
        <v>238500</v>
      </c>
      <c r="BV194">
        <v>48.150002000000001</v>
      </c>
      <c r="BW194">
        <f t="shared" si="150"/>
        <v>-2.2792375581947022E-3</v>
      </c>
      <c r="BX194">
        <f t="shared" si="151"/>
        <v>0.9977207624418053</v>
      </c>
      <c r="BZ194" s="15">
        <f t="shared" si="152"/>
        <v>-0.56520091380301007</v>
      </c>
      <c r="CB194" s="10">
        <v>42352</v>
      </c>
      <c r="CC194">
        <v>1273700</v>
      </c>
      <c r="CD194">
        <v>101.773954</v>
      </c>
      <c r="CE194">
        <f t="shared" si="153"/>
        <v>3.9889673426136696E-3</v>
      </c>
      <c r="CF194">
        <f t="shared" si="154"/>
        <v>1.0039889673426137</v>
      </c>
      <c r="CH194" s="15">
        <f t="shared" si="155"/>
        <v>3.2762517429738152</v>
      </c>
      <c r="CJ194" s="10">
        <v>42352</v>
      </c>
      <c r="CK194">
        <v>402300</v>
      </c>
      <c r="CL194">
        <v>82.303843000000001</v>
      </c>
      <c r="CM194">
        <f t="shared" si="156"/>
        <v>-5.1899343991469449E-3</v>
      </c>
      <c r="CN194">
        <f t="shared" si="157"/>
        <v>0.99481006560085306</v>
      </c>
      <c r="CP194" s="15">
        <f t="shared" si="158"/>
        <v>-0.85032048605313082</v>
      </c>
      <c r="CR194" s="10">
        <v>42352</v>
      </c>
      <c r="CS194">
        <v>116500</v>
      </c>
      <c r="CT194">
        <v>59.635751999999997</v>
      </c>
      <c r="CU194">
        <f t="shared" si="159"/>
        <v>-3.8186997284328505E-3</v>
      </c>
      <c r="CV194">
        <f t="shared" si="160"/>
        <v>0.99618130027156715</v>
      </c>
      <c r="CX194" s="15">
        <f t="shared" si="161"/>
        <v>-0.75253682497457342</v>
      </c>
      <c r="CZ194" s="10">
        <v>42352</v>
      </c>
      <c r="DA194">
        <v>283200</v>
      </c>
      <c r="DB194">
        <v>49.349189000000003</v>
      </c>
      <c r="DC194">
        <f t="shared" si="162"/>
        <v>8.1043525064041777E-3</v>
      </c>
      <c r="DD194">
        <f t="shared" si="163"/>
        <v>1.0081043525064042</v>
      </c>
      <c r="DF194" s="15">
        <f t="shared" si="164"/>
        <v>18.032848218548555</v>
      </c>
      <c r="DH194" s="10">
        <v>42352</v>
      </c>
      <c r="DI194">
        <v>356300</v>
      </c>
      <c r="DJ194">
        <v>37.841720000000002</v>
      </c>
      <c r="DK194">
        <f t="shared" si="165"/>
        <v>4.6862874254518516E-3</v>
      </c>
      <c r="DL194">
        <f t="shared" si="166"/>
        <v>1.0046862874254519</v>
      </c>
      <c r="DN194">
        <f t="shared" si="128"/>
        <v>0.27521874708350369</v>
      </c>
      <c r="DP194" s="10">
        <v>42352</v>
      </c>
      <c r="DQ194">
        <v>253700</v>
      </c>
      <c r="DR194">
        <v>16.760922000000001</v>
      </c>
      <c r="DS194">
        <f t="shared" si="167"/>
        <v>4.0816429226802065E-3</v>
      </c>
      <c r="DT194">
        <f t="shared" si="168"/>
        <v>1.0040816429226802</v>
      </c>
      <c r="DX194" s="10">
        <v>42352</v>
      </c>
      <c r="DY194">
        <v>4557900</v>
      </c>
      <c r="DZ194">
        <v>10.27</v>
      </c>
      <c r="EA194">
        <f t="shared" si="169"/>
        <v>-1.1549566891241647E-2</v>
      </c>
      <c r="EB194">
        <f t="shared" si="170"/>
        <v>0.98845043310875835</v>
      </c>
      <c r="EF194" s="10">
        <v>42349</v>
      </c>
      <c r="EG194">
        <v>329500</v>
      </c>
      <c r="EH194">
        <v>99.860760999999997</v>
      </c>
      <c r="EI194">
        <f t="shared" si="171"/>
        <v>3.9699008425397864E-4</v>
      </c>
      <c r="EJ194">
        <f t="shared" si="172"/>
        <v>1.000396990084254</v>
      </c>
    </row>
    <row r="195" spans="1:140">
      <c r="A195" s="10">
        <v>42349</v>
      </c>
      <c r="B195" s="11">
        <v>0.1</v>
      </c>
      <c r="C195">
        <f t="shared" ref="C195:C258" si="175">B195/100</f>
        <v>1E-3</v>
      </c>
      <c r="D195" s="12">
        <f t="shared" ref="D195:D258" si="176">1/((1-($D$2*C195)))^(1/12)-1</f>
        <v>2.0836155003811641E-5</v>
      </c>
      <c r="E195" s="13">
        <f t="shared" ref="E195:E258" si="177">1+(D195)</f>
        <v>1.0000208361550038</v>
      </c>
      <c r="H195" s="10">
        <v>42349</v>
      </c>
      <c r="I195">
        <v>47200</v>
      </c>
      <c r="J195">
        <v>75.222269999999995</v>
      </c>
      <c r="K195" s="15">
        <f t="shared" si="173"/>
        <v>1.7527553272189023E-2</v>
      </c>
      <c r="L195">
        <f t="shared" si="174"/>
        <v>1.017527553272189</v>
      </c>
      <c r="N195" s="15">
        <f t="shared" si="130"/>
        <v>567.00875543485449</v>
      </c>
      <c r="P195" s="10">
        <v>42349</v>
      </c>
      <c r="Q195">
        <v>657600</v>
      </c>
      <c r="R195">
        <v>47.533189</v>
      </c>
      <c r="S195">
        <f t="shared" si="131"/>
        <v>-1.9199314257293598E-2</v>
      </c>
      <c r="T195">
        <f t="shared" si="132"/>
        <v>0.9808006857427064</v>
      </c>
      <c r="V195" s="15">
        <f t="shared" si="133"/>
        <v>-0.99915476455925023</v>
      </c>
      <c r="X195" s="10">
        <v>42349</v>
      </c>
      <c r="Y195">
        <v>252900</v>
      </c>
      <c r="Z195">
        <v>39.105117999999997</v>
      </c>
      <c r="AA195">
        <f t="shared" si="134"/>
        <v>-1.6898608424870676E-2</v>
      </c>
      <c r="AB195">
        <f t="shared" ref="AB195:AB258" si="178">1+AA195</f>
        <v>0.98310139157512932</v>
      </c>
      <c r="AC195" s="18"/>
      <c r="AD195" s="15">
        <f t="shared" si="135"/>
        <v>-0.99801215069578442</v>
      </c>
      <c r="AF195" s="10">
        <v>42349</v>
      </c>
      <c r="AG195">
        <v>269400</v>
      </c>
      <c r="AH195">
        <v>51.339219</v>
      </c>
      <c r="AI195">
        <f t="shared" si="136"/>
        <v>-1.9901420131756331E-2</v>
      </c>
      <c r="AJ195">
        <f t="shared" si="137"/>
        <v>0.98009857986824367</v>
      </c>
      <c r="AK195" s="18"/>
      <c r="AL195" s="15">
        <f t="shared" si="138"/>
        <v>-0.99934917778357146</v>
      </c>
      <c r="AN195" s="10">
        <v>42349</v>
      </c>
      <c r="AO195">
        <v>13250700</v>
      </c>
      <c r="AP195">
        <v>35.191052999999997</v>
      </c>
      <c r="AQ195">
        <f t="shared" si="139"/>
        <v>-1.7895863405709811E-2</v>
      </c>
      <c r="AR195">
        <f t="shared" ref="AR195:AR258" si="179">1+AQ195</f>
        <v>0.98210413659429019</v>
      </c>
      <c r="AS195" s="18"/>
      <c r="AT195" s="15">
        <f t="shared" si="140"/>
        <v>-0.99862753207691402</v>
      </c>
      <c r="AV195" s="10">
        <v>42349</v>
      </c>
      <c r="AW195">
        <v>35139000</v>
      </c>
      <c r="AX195">
        <v>30.774089</v>
      </c>
      <c r="AY195">
        <f t="shared" si="141"/>
        <v>-2.8325121713972168E-2</v>
      </c>
      <c r="AZ195">
        <f t="shared" si="142"/>
        <v>0.97167487828602783</v>
      </c>
      <c r="BB195" s="15">
        <f t="shared" si="143"/>
        <v>-0.99997212879580466</v>
      </c>
      <c r="BD195" s="10">
        <v>42349</v>
      </c>
      <c r="BE195">
        <v>1306900</v>
      </c>
      <c r="BF195">
        <v>63.899250000000002</v>
      </c>
      <c r="BG195">
        <f t="shared" si="144"/>
        <v>-1.7295298247226421E-2</v>
      </c>
      <c r="BH195">
        <f t="shared" si="145"/>
        <v>0.98270470175277358</v>
      </c>
      <c r="BJ195" s="15">
        <f t="shared" si="146"/>
        <v>-0.9982844341679461</v>
      </c>
      <c r="BL195" s="10">
        <v>42349</v>
      </c>
      <c r="BM195">
        <v>1575000</v>
      </c>
      <c r="BN195">
        <v>108.774202</v>
      </c>
      <c r="BO195">
        <f t="shared" si="147"/>
        <v>1.8151891567130818E-3</v>
      </c>
      <c r="BP195">
        <f t="shared" si="148"/>
        <v>1.0018151891567131</v>
      </c>
      <c r="BR195" s="15">
        <f t="shared" si="149"/>
        <v>0.93855615794937997</v>
      </c>
      <c r="BT195" s="10">
        <v>42349</v>
      </c>
      <c r="BU195">
        <v>199100</v>
      </c>
      <c r="BV195">
        <v>48.259998000000003</v>
      </c>
      <c r="BW195">
        <f t="shared" si="150"/>
        <v>1.8683828884527021E-3</v>
      </c>
      <c r="BX195">
        <f t="shared" si="151"/>
        <v>1.0018683828884527</v>
      </c>
      <c r="BZ195" s="15">
        <f t="shared" si="152"/>
        <v>0.97649182124672795</v>
      </c>
      <c r="CB195" s="10">
        <v>42349</v>
      </c>
      <c r="CC195">
        <v>1817500</v>
      </c>
      <c r="CD195">
        <v>101.36959400000001</v>
      </c>
      <c r="CE195">
        <f t="shared" si="153"/>
        <v>-1.5337139830942648E-2</v>
      </c>
      <c r="CF195">
        <f t="shared" si="154"/>
        <v>0.98466286016905735</v>
      </c>
      <c r="CH195" s="15">
        <f t="shared" si="155"/>
        <v>-0.99645220563352377</v>
      </c>
      <c r="CJ195" s="10">
        <v>42349</v>
      </c>
      <c r="CK195">
        <v>353300</v>
      </c>
      <c r="CL195">
        <v>82.733222999999995</v>
      </c>
      <c r="CM195">
        <f t="shared" si="156"/>
        <v>1.7724494175475058E-3</v>
      </c>
      <c r="CN195">
        <f t="shared" si="157"/>
        <v>1.0017724494175475</v>
      </c>
      <c r="CP195" s="15">
        <f t="shared" si="158"/>
        <v>0.90860264758918241</v>
      </c>
      <c r="CR195" s="10">
        <v>42349</v>
      </c>
      <c r="CS195">
        <v>538900</v>
      </c>
      <c r="CT195">
        <v>59.864356000000001</v>
      </c>
      <c r="CU195">
        <f t="shared" si="159"/>
        <v>4.1680677895969964E-3</v>
      </c>
      <c r="CV195">
        <f t="shared" si="160"/>
        <v>1.004168067789597</v>
      </c>
      <c r="CX195" s="15">
        <f t="shared" si="161"/>
        <v>3.563924967288469</v>
      </c>
      <c r="CZ195" s="10">
        <v>42349</v>
      </c>
      <c r="DA195">
        <v>417700</v>
      </c>
      <c r="DB195">
        <v>48.952461</v>
      </c>
      <c r="DC195">
        <f t="shared" si="162"/>
        <v>-2.09018250912546E-2</v>
      </c>
      <c r="DD195">
        <f t="shared" si="163"/>
        <v>0.9790981749087454</v>
      </c>
      <c r="DF195" s="15">
        <f t="shared" si="164"/>
        <v>-0.99955169046864367</v>
      </c>
      <c r="DH195" s="10">
        <v>42349</v>
      </c>
      <c r="DI195">
        <v>208000</v>
      </c>
      <c r="DJ195">
        <v>37.665210000000002</v>
      </c>
      <c r="DK195">
        <f t="shared" si="165"/>
        <v>2.603875857927207E-4</v>
      </c>
      <c r="DL195">
        <f t="shared" si="166"/>
        <v>1.0002603875857927</v>
      </c>
      <c r="DN195">
        <f>((1+DK195)^52)-1</f>
        <v>1.3630450925536497E-2</v>
      </c>
      <c r="DP195" s="10">
        <v>42349</v>
      </c>
      <c r="DQ195">
        <v>407300</v>
      </c>
      <c r="DR195">
        <v>16.692788</v>
      </c>
      <c r="DS195">
        <f t="shared" si="167"/>
        <v>-3.5975386076750548E-2</v>
      </c>
      <c r="DT195">
        <f t="shared" si="168"/>
        <v>0.96402461392324945</v>
      </c>
      <c r="DX195" s="10">
        <v>42349</v>
      </c>
      <c r="DY195">
        <v>6237300</v>
      </c>
      <c r="DZ195">
        <v>10.39</v>
      </c>
      <c r="EA195">
        <f t="shared" si="169"/>
        <v>3.8647342995170586E-3</v>
      </c>
      <c r="EB195">
        <f t="shared" si="170"/>
        <v>1.0038647342995171</v>
      </c>
      <c r="EF195" s="10">
        <v>42348</v>
      </c>
      <c r="EG195">
        <v>198100</v>
      </c>
      <c r="EH195">
        <v>99.821133000000003</v>
      </c>
      <c r="EI195">
        <f t="shared" si="171"/>
        <v>2.9781119245386733E-4</v>
      </c>
      <c r="EJ195">
        <f t="shared" si="172"/>
        <v>1.0002978111924539</v>
      </c>
    </row>
    <row r="196" spans="1:140">
      <c r="A196" s="10">
        <v>42348</v>
      </c>
      <c r="B196" s="11">
        <v>0.1</v>
      </c>
      <c r="C196">
        <f t="shared" si="175"/>
        <v>1E-3</v>
      </c>
      <c r="D196" s="12">
        <f t="shared" si="176"/>
        <v>2.0836155003811641E-5</v>
      </c>
      <c r="E196" s="13">
        <f t="shared" si="177"/>
        <v>1.0000208361550038</v>
      </c>
      <c r="H196" s="10">
        <v>42348</v>
      </c>
      <c r="I196">
        <v>21400</v>
      </c>
      <c r="J196">
        <v>73.926518999999999</v>
      </c>
      <c r="K196" s="15">
        <f t="shared" ref="K196:K259" si="180">(J196/J197)-1</f>
        <v>6.6430291400720876E-4</v>
      </c>
      <c r="L196">
        <f t="shared" ref="L196:L259" si="181">1+K196</f>
        <v>1.0006643029140072</v>
      </c>
      <c r="N196" s="15">
        <f t="shared" ref="N196:N259" si="182">((1+K196)^365)-1</f>
        <v>0.27429114883862526</v>
      </c>
      <c r="P196" s="10">
        <v>42348</v>
      </c>
      <c r="Q196">
        <v>543900</v>
      </c>
      <c r="R196">
        <v>48.463658000000002</v>
      </c>
      <c r="S196">
        <f t="shared" ref="S196:S259" si="183">(R196/R197)-1</f>
        <v>2.0466177441824662E-3</v>
      </c>
      <c r="T196">
        <f t="shared" ref="T196:T259" si="184">1+S196</f>
        <v>1.0020466177441825</v>
      </c>
      <c r="V196" s="15">
        <f t="shared" ref="V196:V259" si="185">((1+S196)^365)-1</f>
        <v>1.1090805420562457</v>
      </c>
      <c r="X196" s="10">
        <v>42348</v>
      </c>
      <c r="Y196">
        <v>119500</v>
      </c>
      <c r="Z196">
        <v>39.777298999999999</v>
      </c>
      <c r="AA196">
        <f t="shared" ref="AA196:AA259" si="186">(Z196/Z197)-1</f>
        <v>1.2441643298730654E-3</v>
      </c>
      <c r="AB196">
        <f t="shared" si="178"/>
        <v>1.0012441643298731</v>
      </c>
      <c r="AC196" s="18"/>
      <c r="AD196" s="15">
        <f t="shared" ref="AD196:AD259" si="187">((1+AA196)^365)-1</f>
        <v>0.57434248388339082</v>
      </c>
      <c r="AF196" s="10">
        <v>42348</v>
      </c>
      <c r="AG196">
        <v>181000</v>
      </c>
      <c r="AH196">
        <v>52.381689000000001</v>
      </c>
      <c r="AI196">
        <f t="shared" ref="AI196:AI259" si="188">(AH196/AH197)-1</f>
        <v>2.8511221701121858E-3</v>
      </c>
      <c r="AJ196">
        <f t="shared" ref="AJ196:AJ259" si="189">1+AI196</f>
        <v>1.0028511221701122</v>
      </c>
      <c r="AK196" s="18"/>
      <c r="AL196" s="15">
        <f t="shared" ref="AL196:AL259" si="190">((1+AI196)^365)-1</f>
        <v>1.8268948470298123</v>
      </c>
      <c r="AN196" s="10">
        <v>42348</v>
      </c>
      <c r="AO196">
        <v>8758600</v>
      </c>
      <c r="AP196">
        <v>35.832303000000003</v>
      </c>
      <c r="AQ196">
        <f t="shared" ref="AQ196:AQ259" si="191">(AP196/AP197)-1</f>
        <v>-2.7105058649323777E-4</v>
      </c>
      <c r="AR196">
        <f t="shared" si="179"/>
        <v>0.99972894941350676</v>
      </c>
      <c r="AS196" s="18"/>
      <c r="AT196" s="15">
        <f t="shared" ref="AT196:AT259" si="192">((1+AQ196)^365)-1</f>
        <v>-9.4209172646001038E-2</v>
      </c>
      <c r="AV196" s="10">
        <v>42348</v>
      </c>
      <c r="AW196">
        <v>18375700</v>
      </c>
      <c r="AX196">
        <v>31.671178999999999</v>
      </c>
      <c r="AY196">
        <f t="shared" ref="AY196:AY259" si="193">(AX196/AX197)-1</f>
        <v>-1.0057961808664029E-2</v>
      </c>
      <c r="AZ196">
        <f t="shared" ref="AZ196:AZ259" si="194">1+AY196</f>
        <v>0.98994203819133597</v>
      </c>
      <c r="BB196" s="15">
        <f t="shared" ref="BB196:BB259" si="195">((1+AY196)^365)-1</f>
        <v>-0.97502157857566141</v>
      </c>
      <c r="BD196" s="10">
        <v>42348</v>
      </c>
      <c r="BE196">
        <v>869700</v>
      </c>
      <c r="BF196">
        <v>65.023857000000007</v>
      </c>
      <c r="BG196">
        <f t="shared" ref="BG196:BG259" si="196">(BF196/BF197)-1</f>
        <v>1.4931713214134668E-3</v>
      </c>
      <c r="BH196">
        <f t="shared" ref="BH196:BH259" si="197">1+BG196</f>
        <v>1.0014931713214135</v>
      </c>
      <c r="BJ196" s="15">
        <f t="shared" ref="BJ196:BJ259" si="198">((1+BG196)^365)-1</f>
        <v>0.72392047346462518</v>
      </c>
      <c r="BL196" s="10">
        <v>42348</v>
      </c>
      <c r="BM196">
        <v>413300</v>
      </c>
      <c r="BN196">
        <v>108.57711399999999</v>
      </c>
      <c r="BO196">
        <f t="shared" ref="BO196:BO259" si="199">(BN196/BN197)-1</f>
        <v>4.5403096987861602E-4</v>
      </c>
      <c r="BP196">
        <f t="shared" ref="BP196:BP259" si="200">1+BO196</f>
        <v>1.0004540309698786</v>
      </c>
      <c r="BR196" s="15">
        <f t="shared" ref="BR196:BR259" si="201">((1+BO196)^365)-1</f>
        <v>0.18019973852221116</v>
      </c>
      <c r="BT196" s="10">
        <v>42348</v>
      </c>
      <c r="BU196">
        <v>274100</v>
      </c>
      <c r="BV196">
        <v>48.169998</v>
      </c>
      <c r="BW196">
        <f t="shared" ref="BW196:BW259" si="202">(BV196/BV197)-1</f>
        <v>-1.4511608021906541E-3</v>
      </c>
      <c r="BX196">
        <f t="shared" ref="BX196:BX259" si="203">1+BW196</f>
        <v>0.99854883919780935</v>
      </c>
      <c r="CB196" s="10">
        <v>42348</v>
      </c>
      <c r="CC196">
        <v>902200</v>
      </c>
      <c r="CD196">
        <v>102.94853000000001</v>
      </c>
      <c r="CE196">
        <f t="shared" ref="CE196:CE259" si="204">(CD196/CD197)-1</f>
        <v>-1.4940268025137593E-3</v>
      </c>
      <c r="CF196">
        <f t="shared" ref="CF196:CF259" si="205">1+CE196</f>
        <v>0.99850597319748624</v>
      </c>
      <c r="CJ196" s="10">
        <v>42348</v>
      </c>
      <c r="CK196">
        <v>368700</v>
      </c>
      <c r="CL196">
        <v>82.586842000000004</v>
      </c>
      <c r="CM196">
        <f t="shared" ref="CM196:CM259" si="206">(CL196/CL197)-1</f>
        <v>-1.2980960801995955E-3</v>
      </c>
      <c r="CN196">
        <f t="shared" ref="CN196:CN259" si="207">1+CM196</f>
        <v>0.9987019039198004</v>
      </c>
      <c r="CR196" s="10">
        <v>42348</v>
      </c>
      <c r="CS196">
        <v>742800</v>
      </c>
      <c r="CT196">
        <v>59.615873000000001</v>
      </c>
      <c r="CU196">
        <f t="shared" ref="CU196:CU259" si="208">(CT196/CT197)-1</f>
        <v>-1.4982582709913705E-3</v>
      </c>
      <c r="CV196">
        <f t="shared" ref="CV196:CV259" si="209">1+CU196</f>
        <v>0.99850174172900863</v>
      </c>
      <c r="CZ196" s="10">
        <v>42348</v>
      </c>
      <c r="DA196">
        <v>264700</v>
      </c>
      <c r="DB196">
        <v>49.997500000000002</v>
      </c>
      <c r="DC196">
        <f t="shared" ref="DC196:DC259" si="210">(DB196/DB197)-1</f>
        <v>-3.8558087285202047E-3</v>
      </c>
      <c r="DD196">
        <f t="shared" ref="DD196:DD259" si="211">1+DC196</f>
        <v>0.9961441912714798</v>
      </c>
      <c r="DH196" s="10">
        <v>42348</v>
      </c>
      <c r="DI196">
        <v>167900</v>
      </c>
      <c r="DJ196">
        <v>37.655405000000002</v>
      </c>
      <c r="DK196">
        <f t="shared" ref="DK196:DK259" si="212">(DJ196/DJ197)-1</f>
        <v>-8.0082157269536491E-3</v>
      </c>
      <c r="DL196">
        <f t="shared" ref="DL196:DL259" si="213">1+DK196</f>
        <v>0.99199178427304635</v>
      </c>
      <c r="DP196" s="10">
        <v>42348</v>
      </c>
      <c r="DQ196">
        <v>142800</v>
      </c>
      <c r="DR196">
        <v>17.315728</v>
      </c>
      <c r="DS196">
        <f t="shared" ref="DS196:DS259" si="214">(DR196/DR197)-1</f>
        <v>8.5035141797553671E-3</v>
      </c>
      <c r="DT196">
        <f t="shared" ref="DT196:DT259" si="215">1+DS196</f>
        <v>1.0085035141797554</v>
      </c>
      <c r="DX196" s="10">
        <v>42348</v>
      </c>
      <c r="DY196">
        <v>6456100</v>
      </c>
      <c r="DZ196">
        <v>10.35</v>
      </c>
      <c r="EA196">
        <f t="shared" ref="EA196:EA259" si="216">(DZ196/DZ197)-1</f>
        <v>0</v>
      </c>
      <c r="EB196">
        <f t="shared" ref="EB196:EB259" si="217">1+EA196</f>
        <v>1</v>
      </c>
      <c r="EF196" s="10">
        <v>42347</v>
      </c>
      <c r="EG196">
        <v>273300</v>
      </c>
      <c r="EH196">
        <v>99.791414000000003</v>
      </c>
      <c r="EI196">
        <f t="shared" ref="EI196:EI259" si="218">(EH196/EH197)-1</f>
        <v>-1.8849771588536068E-4</v>
      </c>
      <c r="EJ196">
        <f t="shared" ref="EJ196:EJ259" si="219">1+EI196</f>
        <v>0.99981150228411464</v>
      </c>
    </row>
    <row r="197" spans="1:140">
      <c r="A197" s="10">
        <v>42347</v>
      </c>
      <c r="B197" s="11">
        <v>0.1</v>
      </c>
      <c r="C197">
        <f t="shared" si="175"/>
        <v>1E-3</v>
      </c>
      <c r="D197" s="12">
        <f t="shared" si="176"/>
        <v>2.0836155003811641E-5</v>
      </c>
      <c r="E197" s="13">
        <f t="shared" si="177"/>
        <v>1.0000208361550038</v>
      </c>
      <c r="H197" s="10">
        <v>42347</v>
      </c>
      <c r="I197">
        <v>34300</v>
      </c>
      <c r="J197">
        <v>73.877442000000002</v>
      </c>
      <c r="K197" s="15">
        <f t="shared" si="180"/>
        <v>-1.8567620263333362E-3</v>
      </c>
      <c r="L197">
        <f t="shared" si="181"/>
        <v>0.99814323797366666</v>
      </c>
      <c r="N197" s="15">
        <f t="shared" si="182"/>
        <v>-0.49254543551212326</v>
      </c>
      <c r="P197" s="10">
        <v>42347</v>
      </c>
      <c r="Q197">
        <v>513200</v>
      </c>
      <c r="R197">
        <v>48.364674000000001</v>
      </c>
      <c r="S197">
        <f t="shared" si="183"/>
        <v>-8.3214824234895124E-3</v>
      </c>
      <c r="T197">
        <f t="shared" si="184"/>
        <v>0.99167851757651049</v>
      </c>
      <c r="V197" s="15">
        <f t="shared" si="185"/>
        <v>-0.95264340676042125</v>
      </c>
      <c r="X197" s="10">
        <v>42347</v>
      </c>
      <c r="Y197">
        <v>170900</v>
      </c>
      <c r="Z197">
        <v>39.727871</v>
      </c>
      <c r="AA197">
        <f t="shared" si="186"/>
        <v>-9.122349369359628E-3</v>
      </c>
      <c r="AB197">
        <f t="shared" si="178"/>
        <v>0.99087765063064037</v>
      </c>
      <c r="AC197" s="18"/>
      <c r="AD197" s="15">
        <f t="shared" si="187"/>
        <v>-0.96473758692089939</v>
      </c>
      <c r="AF197" s="10">
        <v>42347</v>
      </c>
      <c r="AG197">
        <v>267200</v>
      </c>
      <c r="AH197">
        <v>52.232767000000003</v>
      </c>
      <c r="AI197">
        <f t="shared" si="188"/>
        <v>-1.0159943463664556E-2</v>
      </c>
      <c r="AJ197">
        <f t="shared" si="189"/>
        <v>0.98984005653633544</v>
      </c>
      <c r="AK197" s="18"/>
      <c r="AL197" s="15">
        <f t="shared" si="190"/>
        <v>-0.97594341235340831</v>
      </c>
      <c r="AN197" s="10">
        <v>42347</v>
      </c>
      <c r="AO197">
        <v>8952800</v>
      </c>
      <c r="AP197">
        <v>35.842018000000003</v>
      </c>
      <c r="AQ197">
        <f t="shared" si="191"/>
        <v>-2.1639629031907637E-3</v>
      </c>
      <c r="AR197">
        <f t="shared" si="179"/>
        <v>0.99783603709680924</v>
      </c>
      <c r="AS197" s="18"/>
      <c r="AT197" s="15">
        <f t="shared" si="192"/>
        <v>-0.54647382519362875</v>
      </c>
      <c r="AV197" s="10">
        <v>42347</v>
      </c>
      <c r="AW197">
        <v>22757400</v>
      </c>
      <c r="AX197">
        <v>31.992963</v>
      </c>
      <c r="AY197">
        <f t="shared" si="193"/>
        <v>-7.2616783729535506E-3</v>
      </c>
      <c r="AZ197">
        <f t="shared" si="194"/>
        <v>0.99273832162704645</v>
      </c>
      <c r="BB197" s="15">
        <f t="shared" si="195"/>
        <v>-0.93006458007750226</v>
      </c>
      <c r="BD197" s="10">
        <v>42347</v>
      </c>
      <c r="BE197">
        <v>980500</v>
      </c>
      <c r="BF197">
        <v>64.926910000000007</v>
      </c>
      <c r="BG197">
        <f t="shared" si="196"/>
        <v>-2.8291021766543301E-3</v>
      </c>
      <c r="BH197">
        <f t="shared" si="197"/>
        <v>0.99717089782334567</v>
      </c>
      <c r="BJ197" s="15">
        <f t="shared" si="198"/>
        <v>-0.64444870567105084</v>
      </c>
      <c r="BL197" s="10">
        <v>42347</v>
      </c>
      <c r="BM197">
        <v>472200</v>
      </c>
      <c r="BN197">
        <v>108.527839</v>
      </c>
      <c r="BO197">
        <f t="shared" si="199"/>
        <v>1.0907706697420583E-3</v>
      </c>
      <c r="BP197">
        <f t="shared" si="200"/>
        <v>1.0010907706697421</v>
      </c>
      <c r="BR197" s="15">
        <f t="shared" si="201"/>
        <v>0.48871646712709826</v>
      </c>
      <c r="BT197" s="10">
        <v>42347</v>
      </c>
      <c r="BU197">
        <v>234700</v>
      </c>
      <c r="BV197">
        <v>48.240001999999997</v>
      </c>
      <c r="BW197">
        <f t="shared" si="202"/>
        <v>-2.072124352332505E-4</v>
      </c>
      <c r="BX197">
        <f t="shared" si="203"/>
        <v>0.99979278756476675</v>
      </c>
      <c r="BZ197">
        <f t="shared" ref="BZ197:BZ258" si="220">((1+BW197)^52)-1</f>
        <v>-1.0718308306325475E-2</v>
      </c>
      <c r="CB197" s="10">
        <v>42347</v>
      </c>
      <c r="CC197">
        <v>1022100</v>
      </c>
      <c r="CD197">
        <v>103.10256800000001</v>
      </c>
      <c r="CE197">
        <f t="shared" si="204"/>
        <v>1.6835929003951033E-3</v>
      </c>
      <c r="CF197">
        <f t="shared" si="205"/>
        <v>1.0016835929003951</v>
      </c>
      <c r="CJ197" s="10">
        <v>42347</v>
      </c>
      <c r="CK197">
        <v>551600</v>
      </c>
      <c r="CL197">
        <v>82.694186999999999</v>
      </c>
      <c r="CM197">
        <f t="shared" si="206"/>
        <v>-3.5388992786589135E-4</v>
      </c>
      <c r="CN197">
        <f t="shared" si="207"/>
        <v>0.99964611007213411</v>
      </c>
      <c r="CR197" s="10">
        <v>42347</v>
      </c>
      <c r="CS197">
        <v>2619700</v>
      </c>
      <c r="CT197">
        <v>59.705326999999997</v>
      </c>
      <c r="CU197">
        <f t="shared" si="208"/>
        <v>8.3304793138472277E-4</v>
      </c>
      <c r="CV197">
        <f t="shared" si="209"/>
        <v>1.0008330479313847</v>
      </c>
      <c r="CZ197" s="10">
        <v>42347</v>
      </c>
      <c r="DA197">
        <v>278800</v>
      </c>
      <c r="DB197">
        <v>50.191026999999998</v>
      </c>
      <c r="DC197">
        <f t="shared" si="210"/>
        <v>-3.2667714906450263E-3</v>
      </c>
      <c r="DD197">
        <f t="shared" si="211"/>
        <v>0.99673322850935497</v>
      </c>
      <c r="DH197" s="10">
        <v>42347</v>
      </c>
      <c r="DI197">
        <v>190900</v>
      </c>
      <c r="DJ197">
        <v>37.959392000000001</v>
      </c>
      <c r="DK197">
        <f t="shared" si="212"/>
        <v>-6.1617908643966102E-3</v>
      </c>
      <c r="DL197">
        <f t="shared" si="213"/>
        <v>0.99383820913560339</v>
      </c>
      <c r="DP197" s="10">
        <v>42347</v>
      </c>
      <c r="DQ197">
        <v>186900</v>
      </c>
      <c r="DR197">
        <v>17.169725</v>
      </c>
      <c r="DS197">
        <f t="shared" si="214"/>
        <v>1.3210780664560051E-2</v>
      </c>
      <c r="DT197">
        <f t="shared" si="215"/>
        <v>1.0132107806645601</v>
      </c>
      <c r="DX197" s="10">
        <v>42347</v>
      </c>
      <c r="DY197">
        <v>7101600</v>
      </c>
      <c r="DZ197">
        <v>10.35</v>
      </c>
      <c r="EA197">
        <f t="shared" si="216"/>
        <v>-1.9286403085824189E-3</v>
      </c>
      <c r="EB197">
        <f t="shared" si="217"/>
        <v>0.99807135969141758</v>
      </c>
      <c r="EF197" s="10">
        <v>42346</v>
      </c>
      <c r="EG197">
        <v>510500</v>
      </c>
      <c r="EH197">
        <v>99.810227999999995</v>
      </c>
      <c r="EI197">
        <f t="shared" si="218"/>
        <v>-1.9847732809741281E-4</v>
      </c>
      <c r="EJ197">
        <f t="shared" si="219"/>
        <v>0.99980152267190259</v>
      </c>
    </row>
    <row r="198" spans="1:140">
      <c r="A198" s="10">
        <v>42346</v>
      </c>
      <c r="B198" s="11">
        <v>0.1</v>
      </c>
      <c r="C198">
        <f t="shared" si="175"/>
        <v>1E-3</v>
      </c>
      <c r="D198" s="12">
        <f t="shared" si="176"/>
        <v>2.0836155003811641E-5</v>
      </c>
      <c r="E198" s="13">
        <f t="shared" si="177"/>
        <v>1.0000208361550038</v>
      </c>
      <c r="H198" s="10">
        <v>42346</v>
      </c>
      <c r="I198">
        <v>36100</v>
      </c>
      <c r="J198">
        <v>74.014870000000002</v>
      </c>
      <c r="K198" s="15">
        <f t="shared" si="180"/>
        <v>1.3280082765589896E-3</v>
      </c>
      <c r="L198">
        <f t="shared" si="181"/>
        <v>1.001328008276559</v>
      </c>
      <c r="N198" s="15">
        <f t="shared" si="182"/>
        <v>0.62320314575279534</v>
      </c>
      <c r="P198" s="10">
        <v>42346</v>
      </c>
      <c r="Q198">
        <v>799700</v>
      </c>
      <c r="R198">
        <v>48.770516999999998</v>
      </c>
      <c r="S198">
        <f t="shared" si="183"/>
        <v>-5.6508282747009808E-3</v>
      </c>
      <c r="T198">
        <f t="shared" si="184"/>
        <v>0.99434917172529902</v>
      </c>
      <c r="V198" s="15">
        <f t="shared" si="185"/>
        <v>-0.87361240361202919</v>
      </c>
      <c r="X198" s="10">
        <v>42346</v>
      </c>
      <c r="Y198">
        <v>171700</v>
      </c>
      <c r="Z198">
        <v>40.093618999999997</v>
      </c>
      <c r="AA198">
        <f t="shared" si="186"/>
        <v>-6.1259651997007669E-3</v>
      </c>
      <c r="AB198">
        <f t="shared" si="178"/>
        <v>0.99387403480029923</v>
      </c>
      <c r="AC198" s="18"/>
      <c r="AD198" s="15">
        <f t="shared" si="187"/>
        <v>-0.89384491167666824</v>
      </c>
      <c r="AF198" s="10">
        <v>42346</v>
      </c>
      <c r="AG198">
        <v>543200</v>
      </c>
      <c r="AH198">
        <v>52.768895999999998</v>
      </c>
      <c r="AI198">
        <f t="shared" si="188"/>
        <v>-5.2404771650408355E-3</v>
      </c>
      <c r="AJ198">
        <f t="shared" si="189"/>
        <v>0.99475952283495916</v>
      </c>
      <c r="AK198" s="18"/>
      <c r="AL198" s="15">
        <f t="shared" si="190"/>
        <v>-0.85307068657890994</v>
      </c>
      <c r="AN198" s="10">
        <v>42346</v>
      </c>
      <c r="AO198">
        <v>7716100</v>
      </c>
      <c r="AP198">
        <v>35.919747000000001</v>
      </c>
      <c r="AQ198">
        <f t="shared" si="191"/>
        <v>-1.5183795908673914E-2</v>
      </c>
      <c r="AR198">
        <f t="shared" si="179"/>
        <v>0.98481620409132609</v>
      </c>
      <c r="AS198" s="18"/>
      <c r="AT198" s="15">
        <f t="shared" si="192"/>
        <v>-0.99624471564289596</v>
      </c>
      <c r="AV198" s="10">
        <v>42346</v>
      </c>
      <c r="AW198">
        <v>27372400</v>
      </c>
      <c r="AX198">
        <v>32.226984999999999</v>
      </c>
      <c r="AY198">
        <f t="shared" si="193"/>
        <v>-1.1958172150893565E-2</v>
      </c>
      <c r="AZ198">
        <f t="shared" si="194"/>
        <v>0.98804182784910644</v>
      </c>
      <c r="BB198" s="15">
        <f t="shared" si="195"/>
        <v>-0.98761215936626789</v>
      </c>
      <c r="BD198" s="10">
        <v>42346</v>
      </c>
      <c r="BE198">
        <v>832700</v>
      </c>
      <c r="BF198">
        <v>65.111115999999996</v>
      </c>
      <c r="BG198">
        <f t="shared" si="196"/>
        <v>-9.1471604449196997E-3</v>
      </c>
      <c r="BH198">
        <f t="shared" si="197"/>
        <v>0.9908528395550803</v>
      </c>
      <c r="BJ198" s="15">
        <f t="shared" si="198"/>
        <v>-0.96505840052527525</v>
      </c>
      <c r="BL198" s="10">
        <v>42346</v>
      </c>
      <c r="BM198">
        <v>220200</v>
      </c>
      <c r="BN198">
        <v>108.409589</v>
      </c>
      <c r="BO198">
        <f t="shared" si="199"/>
        <v>6.3670493708123388E-4</v>
      </c>
      <c r="BP198">
        <f t="shared" si="200"/>
        <v>1.0006367049370812</v>
      </c>
      <c r="BR198" s="15">
        <f t="shared" si="201"/>
        <v>0.26152757677967498</v>
      </c>
      <c r="BT198" s="10">
        <v>42346</v>
      </c>
      <c r="BU198">
        <v>141900</v>
      </c>
      <c r="BV198">
        <v>48.25</v>
      </c>
      <c r="BW198">
        <f t="shared" si="202"/>
        <v>-4.1433602651752555E-4</v>
      </c>
      <c r="BX198">
        <f t="shared" si="203"/>
        <v>0.99958566397348247</v>
      </c>
      <c r="BZ198">
        <f t="shared" si="220"/>
        <v>-2.1319397245188387E-2</v>
      </c>
      <c r="CB198" s="10">
        <v>42346</v>
      </c>
      <c r="CC198">
        <v>1314400</v>
      </c>
      <c r="CD198">
        <v>102.929277</v>
      </c>
      <c r="CE198">
        <f t="shared" si="204"/>
        <v>-1.5875867976457014E-3</v>
      </c>
      <c r="CF198">
        <f t="shared" si="205"/>
        <v>0.9984124132023543</v>
      </c>
      <c r="CJ198" s="10">
        <v>42346</v>
      </c>
      <c r="CK198">
        <v>511600</v>
      </c>
      <c r="CL198">
        <v>82.723461999999998</v>
      </c>
      <c r="CM198">
        <f t="shared" si="206"/>
        <v>0</v>
      </c>
      <c r="CN198">
        <f t="shared" si="207"/>
        <v>1</v>
      </c>
      <c r="CR198" s="10">
        <v>42346</v>
      </c>
      <c r="CS198">
        <v>2176000</v>
      </c>
      <c r="CT198">
        <v>59.655631</v>
      </c>
      <c r="CU198">
        <f t="shared" si="208"/>
        <v>3.3334030901466249E-4</v>
      </c>
      <c r="CV198">
        <f t="shared" si="209"/>
        <v>1.0003333403090147</v>
      </c>
      <c r="CZ198" s="10">
        <v>42346</v>
      </c>
      <c r="DA198">
        <v>218000</v>
      </c>
      <c r="DB198">
        <v>50.355527000000002</v>
      </c>
      <c r="DC198">
        <f t="shared" si="210"/>
        <v>-8.7618784930172389E-3</v>
      </c>
      <c r="DD198">
        <f t="shared" si="211"/>
        <v>0.99123812150698276</v>
      </c>
      <c r="DH198" s="10">
        <v>42346</v>
      </c>
      <c r="DI198">
        <v>207900</v>
      </c>
      <c r="DJ198">
        <v>38.194740000000003</v>
      </c>
      <c r="DK198">
        <f t="shared" si="212"/>
        <v>2.5685524331953147E-4</v>
      </c>
      <c r="DL198">
        <f t="shared" si="213"/>
        <v>1.0002568552433195</v>
      </c>
      <c r="DP198" s="10">
        <v>42346</v>
      </c>
      <c r="DQ198">
        <v>220800</v>
      </c>
      <c r="DR198">
        <v>16.945857</v>
      </c>
      <c r="DS198">
        <f t="shared" si="214"/>
        <v>-1.1357236061483866E-2</v>
      </c>
      <c r="DT198">
        <f t="shared" si="215"/>
        <v>0.98864276393851613</v>
      </c>
      <c r="DX198" s="10">
        <v>42346</v>
      </c>
      <c r="DY198">
        <v>7011000</v>
      </c>
      <c r="DZ198">
        <v>10.37</v>
      </c>
      <c r="EA198">
        <f t="shared" si="216"/>
        <v>1.9323671497584183E-3</v>
      </c>
      <c r="EB198">
        <f t="shared" si="217"/>
        <v>1.0019323671497584</v>
      </c>
      <c r="EF198" s="10">
        <v>42345</v>
      </c>
      <c r="EG198">
        <v>528700</v>
      </c>
      <c r="EH198">
        <v>99.830042000000006</v>
      </c>
      <c r="EI198">
        <f t="shared" si="218"/>
        <v>-9.9228816713425871E-5</v>
      </c>
      <c r="EJ198">
        <f t="shared" si="219"/>
        <v>0.99990077118328657</v>
      </c>
    </row>
    <row r="199" spans="1:140">
      <c r="A199" s="10">
        <v>42345</v>
      </c>
      <c r="B199" s="11">
        <v>0.11</v>
      </c>
      <c r="C199">
        <f t="shared" si="175"/>
        <v>1.1000000000000001E-3</v>
      </c>
      <c r="D199" s="12">
        <f t="shared" si="176"/>
        <v>2.2920080947175236E-5</v>
      </c>
      <c r="E199" s="13">
        <f t="shared" si="177"/>
        <v>1.0000229200809472</v>
      </c>
      <c r="H199" s="10">
        <v>42345</v>
      </c>
      <c r="I199">
        <v>54700</v>
      </c>
      <c r="J199">
        <v>73.916708</v>
      </c>
      <c r="K199" s="15">
        <f t="shared" si="180"/>
        <v>8.4371833187839584E-3</v>
      </c>
      <c r="L199">
        <f t="shared" si="181"/>
        <v>1.008437183318784</v>
      </c>
      <c r="N199" s="15">
        <f t="shared" si="182"/>
        <v>20.469923952946125</v>
      </c>
      <c r="P199" s="10">
        <v>42345</v>
      </c>
      <c r="Q199">
        <v>610900</v>
      </c>
      <c r="R199">
        <v>49.047677</v>
      </c>
      <c r="S199">
        <f t="shared" si="183"/>
        <v>-6.8150094308444542E-3</v>
      </c>
      <c r="T199">
        <f t="shared" si="184"/>
        <v>0.99318499056915555</v>
      </c>
      <c r="V199" s="15">
        <f t="shared" si="185"/>
        <v>-0.91758544707293388</v>
      </c>
      <c r="X199" s="10">
        <v>42345</v>
      </c>
      <c r="Y199">
        <v>183000</v>
      </c>
      <c r="Z199">
        <v>40.340744999999998</v>
      </c>
      <c r="AA199">
        <f t="shared" si="186"/>
        <v>-1.1625073731677316E-2</v>
      </c>
      <c r="AB199">
        <f t="shared" si="178"/>
        <v>0.98837492626832268</v>
      </c>
      <c r="AC199" s="18"/>
      <c r="AD199" s="15">
        <f t="shared" si="187"/>
        <v>-0.98599034037854072</v>
      </c>
      <c r="AF199" s="10">
        <v>42345</v>
      </c>
      <c r="AG199">
        <v>522100</v>
      </c>
      <c r="AH199">
        <v>53.046886999999998</v>
      </c>
      <c r="AI199">
        <f t="shared" si="188"/>
        <v>-1.5296690419364212E-2</v>
      </c>
      <c r="AJ199">
        <f t="shared" si="189"/>
        <v>0.98470330958063579</v>
      </c>
      <c r="AK199" s="18"/>
      <c r="AL199" s="15">
        <f t="shared" si="190"/>
        <v>-0.99639861030442889</v>
      </c>
      <c r="AN199" s="10">
        <v>42345</v>
      </c>
      <c r="AO199">
        <v>27559000</v>
      </c>
      <c r="AP199">
        <v>36.473554</v>
      </c>
      <c r="AQ199">
        <f t="shared" si="191"/>
        <v>-8.1901587624877425E-3</v>
      </c>
      <c r="AR199">
        <f t="shared" si="179"/>
        <v>0.99180984123751226</v>
      </c>
      <c r="AS199" s="18"/>
      <c r="AT199" s="15">
        <f t="shared" si="192"/>
        <v>-0.95029834597831586</v>
      </c>
      <c r="AV199" s="10">
        <v>42345</v>
      </c>
      <c r="AW199">
        <v>17519800</v>
      </c>
      <c r="AX199">
        <v>32.617024999999998</v>
      </c>
      <c r="AY199">
        <f t="shared" si="193"/>
        <v>-1.4146772901083571E-2</v>
      </c>
      <c r="AZ199">
        <f t="shared" si="194"/>
        <v>0.98585322709891643</v>
      </c>
      <c r="BB199" s="15">
        <f t="shared" si="195"/>
        <v>-0.99448588555069717</v>
      </c>
      <c r="BD199" s="10">
        <v>42345</v>
      </c>
      <c r="BE199">
        <v>875900</v>
      </c>
      <c r="BF199">
        <v>65.712196000000006</v>
      </c>
      <c r="BG199">
        <f t="shared" si="196"/>
        <v>-6.5954055597836625E-3</v>
      </c>
      <c r="BH199">
        <f t="shared" si="197"/>
        <v>0.99340459444021634</v>
      </c>
      <c r="BJ199" s="15">
        <f t="shared" si="198"/>
        <v>-0.91065917640377048</v>
      </c>
      <c r="BL199" s="10">
        <v>42345</v>
      </c>
      <c r="BM199">
        <v>311000</v>
      </c>
      <c r="BN199">
        <v>108.340608</v>
      </c>
      <c r="BO199">
        <f t="shared" si="199"/>
        <v>1.0015502963776068E-3</v>
      </c>
      <c r="BP199">
        <f t="shared" si="200"/>
        <v>1.0010015502963776</v>
      </c>
      <c r="BR199" s="15">
        <f t="shared" si="201"/>
        <v>0.44106570678264889</v>
      </c>
      <c r="BT199" s="10">
        <v>42345</v>
      </c>
      <c r="BU199">
        <v>325800</v>
      </c>
      <c r="BV199">
        <v>48.27</v>
      </c>
      <c r="BW199">
        <f t="shared" si="202"/>
        <v>-4.1418512292001886E-4</v>
      </c>
      <c r="BX199">
        <f t="shared" si="203"/>
        <v>0.99958581487707998</v>
      </c>
      <c r="BZ199">
        <f t="shared" si="220"/>
        <v>-2.131171433828305E-2</v>
      </c>
      <c r="CB199" s="10">
        <v>42345</v>
      </c>
      <c r="CC199">
        <v>637200</v>
      </c>
      <c r="CD199">
        <v>103.092946</v>
      </c>
      <c r="CE199">
        <f t="shared" si="204"/>
        <v>-2.4221608646757264E-3</v>
      </c>
      <c r="CF199">
        <f t="shared" si="205"/>
        <v>0.99757783913532427</v>
      </c>
      <c r="CJ199" s="10">
        <v>42345</v>
      </c>
      <c r="CK199">
        <v>846600</v>
      </c>
      <c r="CL199">
        <v>82.723461999999998</v>
      </c>
      <c r="CM199">
        <f t="shared" si="206"/>
        <v>3.5401521028322058E-4</v>
      </c>
      <c r="CN199">
        <f t="shared" si="207"/>
        <v>1.0003540152102832</v>
      </c>
      <c r="CR199" s="10">
        <v>42345</v>
      </c>
      <c r="CS199">
        <v>57800</v>
      </c>
      <c r="CT199">
        <v>59.635751999999997</v>
      </c>
      <c r="CU199">
        <f t="shared" si="208"/>
        <v>1.1680118203991618E-3</v>
      </c>
      <c r="CV199">
        <f t="shared" si="209"/>
        <v>1.0011680118203992</v>
      </c>
      <c r="CZ199" s="10">
        <v>42345</v>
      </c>
      <c r="DA199">
        <v>274100</v>
      </c>
      <c r="DB199">
        <v>50.800635999999997</v>
      </c>
      <c r="DC199">
        <f t="shared" si="210"/>
        <v>-8.3112626788159893E-3</v>
      </c>
      <c r="DD199">
        <f t="shared" si="211"/>
        <v>0.99168873732118401</v>
      </c>
      <c r="DH199" s="10">
        <v>42345</v>
      </c>
      <c r="DI199">
        <v>181200</v>
      </c>
      <c r="DJ199">
        <v>38.184932000000003</v>
      </c>
      <c r="DK199">
        <f t="shared" si="212"/>
        <v>-3.0722712145344611E-3</v>
      </c>
      <c r="DL199">
        <f t="shared" si="213"/>
        <v>0.99692772878546554</v>
      </c>
      <c r="DP199" s="10">
        <v>42345</v>
      </c>
      <c r="DQ199">
        <v>436200</v>
      </c>
      <c r="DR199">
        <v>17.140526000000001</v>
      </c>
      <c r="DS199">
        <f t="shared" si="214"/>
        <v>-3.9279807054742988E-2</v>
      </c>
      <c r="DT199">
        <f t="shared" si="215"/>
        <v>0.96072019294525701</v>
      </c>
      <c r="DX199" s="10">
        <v>42345</v>
      </c>
      <c r="DY199">
        <v>3959700</v>
      </c>
      <c r="DZ199">
        <v>10.35</v>
      </c>
      <c r="EA199">
        <f t="shared" si="216"/>
        <v>-1.4285714285714346E-2</v>
      </c>
      <c r="EB199">
        <f t="shared" si="217"/>
        <v>0.98571428571428565</v>
      </c>
      <c r="EF199" s="10">
        <v>42342</v>
      </c>
      <c r="EG199">
        <v>201700</v>
      </c>
      <c r="EH199">
        <v>99.839949000000004</v>
      </c>
      <c r="EI199">
        <f t="shared" si="218"/>
        <v>0</v>
      </c>
      <c r="EJ199">
        <f t="shared" si="219"/>
        <v>1</v>
      </c>
    </row>
    <row r="200" spans="1:140">
      <c r="A200" s="10">
        <v>42342</v>
      </c>
      <c r="B200" s="11">
        <v>0.1</v>
      </c>
      <c r="C200">
        <f t="shared" si="175"/>
        <v>1E-3</v>
      </c>
      <c r="D200" s="12">
        <f t="shared" si="176"/>
        <v>2.0836155003811641E-5</v>
      </c>
      <c r="E200" s="13">
        <f t="shared" si="177"/>
        <v>1.0000208361550038</v>
      </c>
      <c r="H200" s="10">
        <v>42342</v>
      </c>
      <c r="I200">
        <v>58200</v>
      </c>
      <c r="J200">
        <v>73.298276999999999</v>
      </c>
      <c r="K200" s="15">
        <f t="shared" si="180"/>
        <v>8.2365786320182099E-3</v>
      </c>
      <c r="L200">
        <f t="shared" si="181"/>
        <v>1.0082365786320182</v>
      </c>
      <c r="N200" s="15">
        <f t="shared" si="182"/>
        <v>18.966138112705664</v>
      </c>
      <c r="P200" s="10">
        <v>42342</v>
      </c>
      <c r="Q200">
        <v>378200</v>
      </c>
      <c r="R200">
        <v>49.384231</v>
      </c>
      <c r="S200">
        <f t="shared" si="183"/>
        <v>1.8995120013433509E-2</v>
      </c>
      <c r="T200">
        <f t="shared" si="184"/>
        <v>1.0189951200134335</v>
      </c>
      <c r="V200" s="15">
        <f t="shared" si="185"/>
        <v>960.20942591437904</v>
      </c>
      <c r="X200" s="10">
        <v>42342</v>
      </c>
      <c r="Y200">
        <v>490800</v>
      </c>
      <c r="Z200">
        <v>40.815224999999998</v>
      </c>
      <c r="AA200">
        <f t="shared" si="186"/>
        <v>1.1513996758612866E-2</v>
      </c>
      <c r="AB200">
        <f t="shared" si="178"/>
        <v>1.0115139967586129</v>
      </c>
      <c r="AC200" s="18"/>
      <c r="AD200" s="15">
        <f t="shared" si="187"/>
        <v>64.274309217653126</v>
      </c>
      <c r="AF200" s="10">
        <v>42342</v>
      </c>
      <c r="AG200">
        <v>210300</v>
      </c>
      <c r="AH200">
        <v>53.870933999999998</v>
      </c>
      <c r="AI200">
        <f t="shared" si="188"/>
        <v>9.6761735829473672E-3</v>
      </c>
      <c r="AJ200">
        <f t="shared" si="189"/>
        <v>1.0096761735829474</v>
      </c>
      <c r="AK200" s="18"/>
      <c r="AL200" s="15">
        <f t="shared" si="190"/>
        <v>32.610066437196721</v>
      </c>
      <c r="AN200" s="10">
        <v>42342</v>
      </c>
      <c r="AO200">
        <v>7851700</v>
      </c>
      <c r="AP200">
        <v>36.774745000000003</v>
      </c>
      <c r="AQ200">
        <f t="shared" si="191"/>
        <v>7.1845967582866432E-3</v>
      </c>
      <c r="AR200">
        <f t="shared" si="179"/>
        <v>1.0071845967582866</v>
      </c>
      <c r="AS200" s="18"/>
      <c r="AT200" s="15">
        <f t="shared" si="192"/>
        <v>12.639941075936303</v>
      </c>
      <c r="AV200" s="10">
        <v>42342</v>
      </c>
      <c r="AW200">
        <v>21296900</v>
      </c>
      <c r="AX200">
        <v>33.085071999999997</v>
      </c>
      <c r="AY200">
        <f t="shared" si="193"/>
        <v>3.8461925897408378E-3</v>
      </c>
      <c r="AZ200">
        <f t="shared" si="194"/>
        <v>1.0038461925897408</v>
      </c>
      <c r="BB200" s="15">
        <f t="shared" si="195"/>
        <v>3.059936931350383</v>
      </c>
      <c r="BD200" s="10">
        <v>42342</v>
      </c>
      <c r="BE200">
        <v>759800</v>
      </c>
      <c r="BF200">
        <v>66.148471999999998</v>
      </c>
      <c r="BG200">
        <f t="shared" si="196"/>
        <v>1.775062715042286E-2</v>
      </c>
      <c r="BH200">
        <f t="shared" si="197"/>
        <v>1.0177506271504229</v>
      </c>
      <c r="BJ200" s="15">
        <f t="shared" si="198"/>
        <v>614.32309273344435</v>
      </c>
      <c r="BL200" s="10">
        <v>42342</v>
      </c>
      <c r="BM200">
        <v>450900</v>
      </c>
      <c r="BN200">
        <v>108.232208</v>
      </c>
      <c r="BO200">
        <f t="shared" si="199"/>
        <v>1.6415925744954762E-3</v>
      </c>
      <c r="BP200">
        <f t="shared" si="200"/>
        <v>1.0016415925744955</v>
      </c>
      <c r="BR200" s="15">
        <f t="shared" si="201"/>
        <v>0.81973342663802851</v>
      </c>
      <c r="BT200" s="10">
        <v>42342</v>
      </c>
      <c r="BU200">
        <v>177700</v>
      </c>
      <c r="BV200">
        <v>48.290000999999997</v>
      </c>
      <c r="BW200">
        <f t="shared" si="202"/>
        <v>-4.1399295355015742E-4</v>
      </c>
      <c r="BX200">
        <f t="shared" si="203"/>
        <v>0.99958600704644984</v>
      </c>
      <c r="BZ200">
        <f t="shared" si="220"/>
        <v>-2.1301930394594826E-2</v>
      </c>
      <c r="CB200" s="10">
        <v>42342</v>
      </c>
      <c r="CC200">
        <v>1114300</v>
      </c>
      <c r="CD200">
        <v>103.34326</v>
      </c>
      <c r="CE200">
        <f t="shared" si="204"/>
        <v>1.4927818865886344E-3</v>
      </c>
      <c r="CF200">
        <f t="shared" si="205"/>
        <v>1.0014927818865886</v>
      </c>
      <c r="CJ200" s="10">
        <v>42342</v>
      </c>
      <c r="CK200">
        <v>971300</v>
      </c>
      <c r="CL200">
        <v>82.694186999999999</v>
      </c>
      <c r="CM200">
        <f t="shared" si="206"/>
        <v>3.4339876279905202E-3</v>
      </c>
      <c r="CN200">
        <f t="shared" si="207"/>
        <v>1.0034339876279905</v>
      </c>
      <c r="CR200" s="10">
        <v>42342</v>
      </c>
      <c r="CS200">
        <v>15600</v>
      </c>
      <c r="CT200">
        <v>59.566178000000001</v>
      </c>
      <c r="CU200">
        <f t="shared" si="208"/>
        <v>1.5040169327416031E-3</v>
      </c>
      <c r="CV200">
        <f t="shared" si="209"/>
        <v>1.0015040169327416</v>
      </c>
      <c r="CZ200" s="10">
        <v>42342</v>
      </c>
      <c r="DA200">
        <v>653300</v>
      </c>
      <c r="DB200">
        <v>51.226391999999997</v>
      </c>
      <c r="DC200">
        <f t="shared" si="210"/>
        <v>9.919874178344612E-3</v>
      </c>
      <c r="DD200">
        <f t="shared" si="211"/>
        <v>1.0099198741783446</v>
      </c>
      <c r="DH200" s="10">
        <v>42342</v>
      </c>
      <c r="DI200">
        <v>195300</v>
      </c>
      <c r="DJ200">
        <v>38.302607999999999</v>
      </c>
      <c r="DK200">
        <f t="shared" si="212"/>
        <v>2.0642841297513703E-2</v>
      </c>
      <c r="DL200">
        <f t="shared" si="213"/>
        <v>1.0206428412975137</v>
      </c>
      <c r="DP200" s="10">
        <v>42342</v>
      </c>
      <c r="DQ200">
        <v>165600</v>
      </c>
      <c r="DR200">
        <v>17.841329999999999</v>
      </c>
      <c r="DS200">
        <f t="shared" si="214"/>
        <v>-8.1168795970898433E-3</v>
      </c>
      <c r="DT200">
        <f t="shared" si="215"/>
        <v>0.99188312040291016</v>
      </c>
      <c r="DX200" s="10">
        <v>42342</v>
      </c>
      <c r="DY200">
        <v>8341500</v>
      </c>
      <c r="DZ200">
        <v>10.5</v>
      </c>
      <c r="EA200">
        <f t="shared" si="216"/>
        <v>2.3391812865497075E-2</v>
      </c>
      <c r="EB200">
        <f t="shared" si="217"/>
        <v>1.0233918128654971</v>
      </c>
      <c r="EF200" s="10">
        <v>42341</v>
      </c>
      <c r="EG200">
        <v>323700</v>
      </c>
      <c r="EH200">
        <v>99.839949000000004</v>
      </c>
      <c r="EI200">
        <f t="shared" si="218"/>
        <v>2.9777509375095157E-4</v>
      </c>
      <c r="EJ200">
        <f t="shared" si="219"/>
        <v>1.000297775093751</v>
      </c>
    </row>
    <row r="201" spans="1:140">
      <c r="A201" s="10">
        <v>42341</v>
      </c>
      <c r="B201" s="11">
        <v>0.11</v>
      </c>
      <c r="C201">
        <f t="shared" si="175"/>
        <v>1.1000000000000001E-3</v>
      </c>
      <c r="D201" s="12">
        <f t="shared" si="176"/>
        <v>2.2920080947175236E-5</v>
      </c>
      <c r="E201" s="13">
        <f t="shared" si="177"/>
        <v>1.0000229200809472</v>
      </c>
      <c r="H201" s="10">
        <v>42341</v>
      </c>
      <c r="I201">
        <v>33300</v>
      </c>
      <c r="J201">
        <v>72.699482000000003</v>
      </c>
      <c r="K201" s="15">
        <f t="shared" si="180"/>
        <v>-2.5013189908667077E-2</v>
      </c>
      <c r="L201">
        <f t="shared" si="181"/>
        <v>0.97498681009133292</v>
      </c>
      <c r="N201" s="15">
        <f t="shared" si="182"/>
        <v>-0.99990349712027415</v>
      </c>
      <c r="P201" s="10">
        <v>42341</v>
      </c>
      <c r="Q201">
        <v>614200</v>
      </c>
      <c r="R201">
        <v>48.463658000000002</v>
      </c>
      <c r="S201">
        <f t="shared" si="183"/>
        <v>-1.4095879730240624E-2</v>
      </c>
      <c r="T201">
        <f t="shared" si="184"/>
        <v>0.98590412026975938</v>
      </c>
      <c r="V201" s="15">
        <f t="shared" si="185"/>
        <v>-0.9943810031525695</v>
      </c>
      <c r="X201" s="10">
        <v>42341</v>
      </c>
      <c r="Y201">
        <v>166900</v>
      </c>
      <c r="Z201">
        <v>40.350628</v>
      </c>
      <c r="AA201">
        <f t="shared" si="186"/>
        <v>-1.5911284039214824E-2</v>
      </c>
      <c r="AB201">
        <f t="shared" si="178"/>
        <v>0.98408871596078518</v>
      </c>
      <c r="AC201" s="18"/>
      <c r="AD201" s="15">
        <f t="shared" si="187"/>
        <v>-0.9971325095416228</v>
      </c>
      <c r="AF201" s="10">
        <v>42341</v>
      </c>
      <c r="AG201">
        <v>250700</v>
      </c>
      <c r="AH201">
        <v>53.354664999999997</v>
      </c>
      <c r="AI201">
        <f t="shared" si="188"/>
        <v>-1.6291408044756928E-2</v>
      </c>
      <c r="AJ201">
        <f t="shared" si="189"/>
        <v>0.98370859195524307</v>
      </c>
      <c r="AK201" s="18"/>
      <c r="AL201" s="15">
        <f t="shared" si="190"/>
        <v>-0.99750965455337515</v>
      </c>
      <c r="AN201" s="10">
        <v>42341</v>
      </c>
      <c r="AO201">
        <v>7369500</v>
      </c>
      <c r="AP201">
        <v>36.512417999999997</v>
      </c>
      <c r="AQ201">
        <f t="shared" si="191"/>
        <v>-4.7668537949957512E-3</v>
      </c>
      <c r="AR201">
        <f t="shared" si="179"/>
        <v>0.99523314620500425</v>
      </c>
      <c r="AS201" s="18"/>
      <c r="AT201" s="15">
        <f t="shared" si="192"/>
        <v>-0.82519108035747546</v>
      </c>
      <c r="AV201" s="10">
        <v>42341</v>
      </c>
      <c r="AW201">
        <v>18260800</v>
      </c>
      <c r="AX201">
        <v>32.958308000000002</v>
      </c>
      <c r="AY201">
        <f t="shared" si="193"/>
        <v>-2.9499192577886468E-3</v>
      </c>
      <c r="AZ201">
        <f t="shared" si="194"/>
        <v>0.99705008074221135</v>
      </c>
      <c r="BB201" s="15">
        <f t="shared" si="195"/>
        <v>-0.65983067769167925</v>
      </c>
      <c r="BD201" s="10">
        <v>42341</v>
      </c>
      <c r="BE201">
        <v>968500</v>
      </c>
      <c r="BF201">
        <v>64.994774000000007</v>
      </c>
      <c r="BG201">
        <f t="shared" si="196"/>
        <v>-1.2665692195685474E-2</v>
      </c>
      <c r="BH201">
        <f t="shared" si="197"/>
        <v>0.98733430780431453</v>
      </c>
      <c r="BJ201" s="15">
        <f t="shared" si="198"/>
        <v>-0.99046230879989783</v>
      </c>
      <c r="BL201" s="10">
        <v>42341</v>
      </c>
      <c r="BM201">
        <v>330200</v>
      </c>
      <c r="BN201">
        <v>108.05482600000001</v>
      </c>
      <c r="BO201">
        <f t="shared" si="199"/>
        <v>-3.1818067300958264E-3</v>
      </c>
      <c r="BP201">
        <f t="shared" si="200"/>
        <v>0.99681819326990417</v>
      </c>
      <c r="BR201" s="15">
        <f t="shared" si="201"/>
        <v>-0.68751880752247663</v>
      </c>
      <c r="BT201" s="10">
        <v>42341</v>
      </c>
      <c r="BU201">
        <v>336000</v>
      </c>
      <c r="BV201">
        <v>48.310001</v>
      </c>
      <c r="BW201">
        <f t="shared" si="202"/>
        <v>-8.2723891736247168E-4</v>
      </c>
      <c r="BX201">
        <f t="shared" si="203"/>
        <v>0.99917276108263753</v>
      </c>
      <c r="BZ201">
        <f t="shared" si="220"/>
        <v>-4.212139480043009E-2</v>
      </c>
      <c r="CB201" s="10">
        <v>42341</v>
      </c>
      <c r="CC201">
        <v>1245000</v>
      </c>
      <c r="CD201">
        <v>103.189221</v>
      </c>
      <c r="CE201">
        <f t="shared" si="204"/>
        <v>-6.9489462141723024E-3</v>
      </c>
      <c r="CF201">
        <f t="shared" si="205"/>
        <v>0.9930510537858277</v>
      </c>
      <c r="CJ201" s="10">
        <v>42341</v>
      </c>
      <c r="CK201">
        <v>363400</v>
      </c>
      <c r="CL201">
        <v>82.411187999999996</v>
      </c>
      <c r="CM201">
        <f t="shared" si="206"/>
        <v>-7.6380902386555816E-3</v>
      </c>
      <c r="CN201">
        <f t="shared" si="207"/>
        <v>0.99236190976134442</v>
      </c>
      <c r="CR201" s="10">
        <v>42341</v>
      </c>
      <c r="CS201">
        <v>12900</v>
      </c>
      <c r="CT201">
        <v>59.476723999999997</v>
      </c>
      <c r="CU201">
        <f t="shared" si="208"/>
        <v>-3.4970668227204404E-3</v>
      </c>
      <c r="CV201">
        <f t="shared" si="209"/>
        <v>0.99650293317727956</v>
      </c>
      <c r="CZ201" s="10">
        <v>42341</v>
      </c>
      <c r="DA201">
        <v>416000</v>
      </c>
      <c r="DB201">
        <v>50.723224000000002</v>
      </c>
      <c r="DC201">
        <f t="shared" si="210"/>
        <v>-1.5238391897297587E-3</v>
      </c>
      <c r="DD201">
        <f t="shared" si="211"/>
        <v>0.99847616081027024</v>
      </c>
      <c r="DH201" s="10">
        <v>42341</v>
      </c>
      <c r="DI201">
        <v>663500</v>
      </c>
      <c r="DJ201">
        <v>37.527925000000003</v>
      </c>
      <c r="DK201">
        <f t="shared" si="212"/>
        <v>-1.5689305936560927E-2</v>
      </c>
      <c r="DL201">
        <f t="shared" si="213"/>
        <v>0.98431069406343907</v>
      </c>
      <c r="DP201" s="10">
        <v>42341</v>
      </c>
      <c r="DQ201">
        <v>162300</v>
      </c>
      <c r="DR201">
        <v>17.987331000000001</v>
      </c>
      <c r="DS201">
        <f t="shared" si="214"/>
        <v>-1.9108304221230332E-2</v>
      </c>
      <c r="DT201">
        <f t="shared" si="215"/>
        <v>0.98089169577876967</v>
      </c>
      <c r="DX201" s="10">
        <v>42341</v>
      </c>
      <c r="DY201">
        <v>8719000</v>
      </c>
      <c r="DZ201">
        <v>10.26</v>
      </c>
      <c r="EA201">
        <f t="shared" si="216"/>
        <v>1.0837438423645374E-2</v>
      </c>
      <c r="EB201">
        <f t="shared" si="217"/>
        <v>1.0108374384236454</v>
      </c>
      <c r="EF201" s="10">
        <v>42340</v>
      </c>
      <c r="EG201">
        <v>301600</v>
      </c>
      <c r="EH201">
        <v>99.810227999999995</v>
      </c>
      <c r="EI201">
        <f t="shared" si="218"/>
        <v>-6.9416604664496173E-4</v>
      </c>
      <c r="EJ201">
        <f t="shared" si="219"/>
        <v>0.99930583395335504</v>
      </c>
    </row>
    <row r="202" spans="1:140">
      <c r="A202" s="10">
        <v>42340</v>
      </c>
      <c r="B202" s="11">
        <v>0.1</v>
      </c>
      <c r="C202">
        <f t="shared" si="175"/>
        <v>1E-3</v>
      </c>
      <c r="D202" s="12">
        <f t="shared" si="176"/>
        <v>2.0836155003811641E-5</v>
      </c>
      <c r="E202" s="13">
        <f t="shared" si="177"/>
        <v>1.0000208361550038</v>
      </c>
      <c r="H202" s="10">
        <v>42340</v>
      </c>
      <c r="I202">
        <v>120400</v>
      </c>
      <c r="J202">
        <v>74.564580000000007</v>
      </c>
      <c r="K202" s="15">
        <f t="shared" si="180"/>
        <v>5.2688137617251662E-4</v>
      </c>
      <c r="L202">
        <f t="shared" si="181"/>
        <v>1.0005268813761725</v>
      </c>
      <c r="N202" s="15">
        <f t="shared" si="182"/>
        <v>0.21198687376821734</v>
      </c>
      <c r="P202" s="10">
        <v>42340</v>
      </c>
      <c r="Q202">
        <v>733900</v>
      </c>
      <c r="R202">
        <v>49.156562999999998</v>
      </c>
      <c r="S202">
        <f t="shared" si="183"/>
        <v>-1.0362706087854612E-2</v>
      </c>
      <c r="T202">
        <f t="shared" si="184"/>
        <v>0.98963729391214539</v>
      </c>
      <c r="V202" s="15">
        <f t="shared" si="185"/>
        <v>-0.97767664994567893</v>
      </c>
      <c r="X202" s="10">
        <v>42340</v>
      </c>
      <c r="Y202">
        <v>159700</v>
      </c>
      <c r="Z202">
        <v>41.003039000000001</v>
      </c>
      <c r="AA202">
        <f t="shared" si="186"/>
        <v>-1.0260090404832667E-2</v>
      </c>
      <c r="AB202">
        <f t="shared" si="178"/>
        <v>0.98973990959516733</v>
      </c>
      <c r="AC202" s="18"/>
      <c r="AD202" s="15">
        <f t="shared" si="187"/>
        <v>-0.9768156338872116</v>
      </c>
      <c r="AF202" s="10">
        <v>42340</v>
      </c>
      <c r="AG202">
        <v>240000</v>
      </c>
      <c r="AH202">
        <v>54.238283000000003</v>
      </c>
      <c r="AI202">
        <f t="shared" si="188"/>
        <v>-1.0684543880767006E-2</v>
      </c>
      <c r="AJ202">
        <f t="shared" si="189"/>
        <v>0.98931545611923299</v>
      </c>
      <c r="AK202" s="18"/>
      <c r="AL202" s="15">
        <f t="shared" si="190"/>
        <v>-0.98017560883903532</v>
      </c>
      <c r="AN202" s="10">
        <v>42340</v>
      </c>
      <c r="AO202">
        <v>6458600</v>
      </c>
      <c r="AP202">
        <v>36.687300999999998</v>
      </c>
      <c r="AQ202">
        <f t="shared" si="191"/>
        <v>-1.0482242661952856E-2</v>
      </c>
      <c r="AR202">
        <f t="shared" si="179"/>
        <v>0.98951775733804714</v>
      </c>
      <c r="AS202" s="18"/>
      <c r="AT202" s="15">
        <f t="shared" si="192"/>
        <v>-0.97863951247938286</v>
      </c>
      <c r="AV202" s="10">
        <v>42340</v>
      </c>
      <c r="AW202">
        <v>20783200</v>
      </c>
      <c r="AX202">
        <v>33.055819999999997</v>
      </c>
      <c r="AY202">
        <f t="shared" si="193"/>
        <v>-9.9299273611201944E-3</v>
      </c>
      <c r="AZ202">
        <f t="shared" si="194"/>
        <v>0.99007007263887981</v>
      </c>
      <c r="BB202" s="15">
        <f t="shared" si="195"/>
        <v>-0.97381421673540303</v>
      </c>
      <c r="BD202" s="10">
        <v>42340</v>
      </c>
      <c r="BE202">
        <v>875000</v>
      </c>
      <c r="BF202">
        <v>65.828537999999995</v>
      </c>
      <c r="BG202">
        <f t="shared" si="196"/>
        <v>-1.121300047507312E-2</v>
      </c>
      <c r="BH202">
        <f t="shared" si="197"/>
        <v>0.98878699952492688</v>
      </c>
      <c r="BJ202" s="15">
        <f t="shared" si="198"/>
        <v>-0.98368816130673764</v>
      </c>
      <c r="BL202" s="10">
        <v>42340</v>
      </c>
      <c r="BM202">
        <v>376000</v>
      </c>
      <c r="BN202">
        <v>108.399733</v>
      </c>
      <c r="BO202">
        <f t="shared" si="199"/>
        <v>4.5478349943639529E-4</v>
      </c>
      <c r="BP202">
        <f t="shared" si="200"/>
        <v>1.0004547834994364</v>
      </c>
      <c r="BR202" s="15">
        <f t="shared" si="201"/>
        <v>0.18052380511156274</v>
      </c>
      <c r="BT202" s="10">
        <v>42340</v>
      </c>
      <c r="BU202">
        <v>214900</v>
      </c>
      <c r="BV202">
        <v>48.349997999999999</v>
      </c>
      <c r="BW202">
        <f t="shared" si="202"/>
        <v>-1.0331404531760402E-3</v>
      </c>
      <c r="BX202">
        <f t="shared" si="203"/>
        <v>0.99896685954682396</v>
      </c>
      <c r="BZ202">
        <f t="shared" si="220"/>
        <v>-5.23320241822961E-2</v>
      </c>
      <c r="CB202" s="10">
        <v>42340</v>
      </c>
      <c r="CC202">
        <v>793900</v>
      </c>
      <c r="CD202">
        <v>103.911295</v>
      </c>
      <c r="CE202">
        <f t="shared" si="204"/>
        <v>-3.2323512501339913E-3</v>
      </c>
      <c r="CF202">
        <f t="shared" si="205"/>
        <v>0.99676764874986601</v>
      </c>
      <c r="CJ202" s="10">
        <v>42340</v>
      </c>
      <c r="CK202">
        <v>434700</v>
      </c>
      <c r="CL202">
        <v>83.045496999999997</v>
      </c>
      <c r="CM202">
        <f t="shared" si="206"/>
        <v>-2.5785433318809003E-3</v>
      </c>
      <c r="CN202">
        <f t="shared" si="207"/>
        <v>0.9974214566681191</v>
      </c>
      <c r="CR202" s="10">
        <v>42340</v>
      </c>
      <c r="CS202">
        <v>21100</v>
      </c>
      <c r="CT202">
        <v>59.685448000000001</v>
      </c>
      <c r="CU202">
        <f t="shared" si="208"/>
        <v>-9.9819089720942777E-4</v>
      </c>
      <c r="CV202">
        <f t="shared" si="209"/>
        <v>0.99900180910279057</v>
      </c>
      <c r="CZ202" s="10">
        <v>42340</v>
      </c>
      <c r="DA202">
        <v>388500</v>
      </c>
      <c r="DB202">
        <v>50.800635999999997</v>
      </c>
      <c r="DC202">
        <f t="shared" si="210"/>
        <v>-1.408449993526617E-2</v>
      </c>
      <c r="DD202">
        <f t="shared" si="211"/>
        <v>0.98591550006473383</v>
      </c>
      <c r="DH202" s="10">
        <v>42340</v>
      </c>
      <c r="DI202">
        <v>266300</v>
      </c>
      <c r="DJ202">
        <v>38.126097000000001</v>
      </c>
      <c r="DK202">
        <f t="shared" si="212"/>
        <v>-2.0408120792420603E-2</v>
      </c>
      <c r="DL202">
        <f t="shared" si="213"/>
        <v>0.9795918792075794</v>
      </c>
      <c r="DP202" s="10">
        <v>42340</v>
      </c>
      <c r="DQ202">
        <v>187000</v>
      </c>
      <c r="DR202">
        <v>18.337734000000001</v>
      </c>
      <c r="DS202">
        <f t="shared" si="214"/>
        <v>-3.1860171085217104E-2</v>
      </c>
      <c r="DT202">
        <f t="shared" si="215"/>
        <v>0.9681398289147829</v>
      </c>
      <c r="DX202" s="10">
        <v>42340</v>
      </c>
      <c r="DY202">
        <v>10011800</v>
      </c>
      <c r="DZ202">
        <v>10.15</v>
      </c>
      <c r="EA202">
        <f t="shared" si="216"/>
        <v>-1.5518913676042745E-2</v>
      </c>
      <c r="EB202">
        <f t="shared" si="217"/>
        <v>0.98448108632395726</v>
      </c>
      <c r="EF202" s="10">
        <v>42339</v>
      </c>
      <c r="EG202">
        <v>420200</v>
      </c>
      <c r="EH202">
        <v>99.879560999999995</v>
      </c>
      <c r="EI202">
        <f t="shared" si="218"/>
        <v>1.4877128159307418E-4</v>
      </c>
      <c r="EJ202">
        <f t="shared" si="219"/>
        <v>1.0001487712815931</v>
      </c>
    </row>
    <row r="203" spans="1:140">
      <c r="A203" s="10">
        <v>42339</v>
      </c>
      <c r="B203" s="11">
        <v>0.11</v>
      </c>
      <c r="C203">
        <f t="shared" si="175"/>
        <v>1.1000000000000001E-3</v>
      </c>
      <c r="D203" s="12">
        <f t="shared" si="176"/>
        <v>2.2920080947175236E-5</v>
      </c>
      <c r="E203" s="13">
        <f t="shared" si="177"/>
        <v>1.0000229200809472</v>
      </c>
      <c r="H203" s="10">
        <v>42339</v>
      </c>
      <c r="I203">
        <v>72400</v>
      </c>
      <c r="J203">
        <v>74.525313999999995</v>
      </c>
      <c r="K203" s="15">
        <f t="shared" si="180"/>
        <v>1.2442041758164102E-2</v>
      </c>
      <c r="L203">
        <f t="shared" si="181"/>
        <v>1.0124420417581641</v>
      </c>
      <c r="N203" s="15">
        <f t="shared" si="182"/>
        <v>90.224692637065942</v>
      </c>
      <c r="P203" s="10">
        <v>42339</v>
      </c>
      <c r="Q203">
        <v>362300</v>
      </c>
      <c r="R203">
        <v>49.671292000000001</v>
      </c>
      <c r="S203">
        <f t="shared" si="183"/>
        <v>9.4548729826033906E-3</v>
      </c>
      <c r="T203">
        <f t="shared" si="184"/>
        <v>1.0094548729826034</v>
      </c>
      <c r="V203" s="15">
        <f t="shared" si="185"/>
        <v>30.025710467179398</v>
      </c>
      <c r="X203" s="10">
        <v>42339</v>
      </c>
      <c r="Y203">
        <v>176000</v>
      </c>
      <c r="Z203">
        <v>41.428094999999999</v>
      </c>
      <c r="AA203">
        <f t="shared" si="186"/>
        <v>8.1789878147582318E-3</v>
      </c>
      <c r="AB203">
        <f t="shared" si="178"/>
        <v>1.0081789878147582</v>
      </c>
      <c r="AC203" s="18"/>
      <c r="AD203" s="15">
        <f t="shared" si="187"/>
        <v>18.554163378972401</v>
      </c>
      <c r="AF203" s="10">
        <v>42339</v>
      </c>
      <c r="AG203">
        <v>169100</v>
      </c>
      <c r="AH203">
        <v>54.824052999999999</v>
      </c>
      <c r="AI203">
        <f t="shared" si="188"/>
        <v>6.5621642784094991E-3</v>
      </c>
      <c r="AJ203">
        <f t="shared" si="189"/>
        <v>1.0065621642784095</v>
      </c>
      <c r="AK203" s="18"/>
      <c r="AL203" s="15">
        <f t="shared" si="190"/>
        <v>9.8847786466534266</v>
      </c>
      <c r="AN203" s="10">
        <v>42339</v>
      </c>
      <c r="AO203">
        <v>6266900</v>
      </c>
      <c r="AP203">
        <v>37.075940000000003</v>
      </c>
      <c r="AQ203">
        <f t="shared" si="191"/>
        <v>1.0860938043715906E-2</v>
      </c>
      <c r="AR203">
        <f t="shared" si="179"/>
        <v>1.0108609380437159</v>
      </c>
      <c r="AS203" s="18"/>
      <c r="AT203" s="15">
        <f t="shared" si="192"/>
        <v>50.566348850994636</v>
      </c>
      <c r="AV203" s="10">
        <v>42339</v>
      </c>
      <c r="AW203">
        <v>25152600</v>
      </c>
      <c r="AX203">
        <v>33.387354000000002</v>
      </c>
      <c r="AY203">
        <f t="shared" si="193"/>
        <v>5.87548335333965E-3</v>
      </c>
      <c r="AZ203">
        <f t="shared" si="194"/>
        <v>1.0058754833533396</v>
      </c>
      <c r="BB203" s="15">
        <f t="shared" si="195"/>
        <v>7.4847959935415211</v>
      </c>
      <c r="BD203" s="10">
        <v>42339</v>
      </c>
      <c r="BE203">
        <v>707800</v>
      </c>
      <c r="BF203">
        <v>66.575044000000005</v>
      </c>
      <c r="BG203">
        <f t="shared" si="196"/>
        <v>8.8144335755042658E-3</v>
      </c>
      <c r="BH203">
        <f t="shared" si="197"/>
        <v>1.0088144335755043</v>
      </c>
      <c r="BJ203" s="15">
        <f t="shared" si="198"/>
        <v>23.61046676005741</v>
      </c>
      <c r="BL203" s="10">
        <v>42339</v>
      </c>
      <c r="BM203">
        <v>760900</v>
      </c>
      <c r="BN203">
        <v>108.35045700000001</v>
      </c>
      <c r="BO203">
        <f t="shared" si="199"/>
        <v>1.3296326095948441E-3</v>
      </c>
      <c r="BP203">
        <f t="shared" si="200"/>
        <v>1.0013296326095948</v>
      </c>
      <c r="BR203" s="15">
        <f t="shared" si="201"/>
        <v>0.62416452043115678</v>
      </c>
      <c r="BT203" s="10">
        <v>42339</v>
      </c>
      <c r="BU203">
        <v>240500</v>
      </c>
      <c r="BV203">
        <v>48.400002000000001</v>
      </c>
      <c r="BW203">
        <f t="shared" si="202"/>
        <v>1.4483756901149114E-3</v>
      </c>
      <c r="BX203">
        <f t="shared" si="203"/>
        <v>1.0014483756901149</v>
      </c>
      <c r="BZ203">
        <f t="shared" si="220"/>
        <v>7.8165564850820601E-2</v>
      </c>
      <c r="CB203" s="10">
        <v>42339</v>
      </c>
      <c r="CC203">
        <v>2350100</v>
      </c>
      <c r="CD203">
        <v>104.248262</v>
      </c>
      <c r="CE203">
        <f t="shared" si="204"/>
        <v>2.9176394729104604E-3</v>
      </c>
      <c r="CF203">
        <f t="shared" si="205"/>
        <v>1.0029176394729105</v>
      </c>
      <c r="CJ203" s="10">
        <v>42339</v>
      </c>
      <c r="CK203">
        <v>471500</v>
      </c>
      <c r="CL203">
        <v>83.260187000000002</v>
      </c>
      <c r="CM203">
        <f t="shared" si="206"/>
        <v>4.3082144302506453E-3</v>
      </c>
      <c r="CN203">
        <f t="shared" si="207"/>
        <v>1.0043082144302506</v>
      </c>
      <c r="CR203" s="10">
        <v>42339</v>
      </c>
      <c r="CS203">
        <v>63600</v>
      </c>
      <c r="CT203">
        <v>59.745085000000003</v>
      </c>
      <c r="CU203">
        <f t="shared" si="208"/>
        <v>1.5161771663085855E-3</v>
      </c>
      <c r="CV203">
        <f t="shared" si="209"/>
        <v>1.0015161771663086</v>
      </c>
      <c r="CZ203" s="10">
        <v>42339</v>
      </c>
      <c r="DA203">
        <v>365600</v>
      </c>
      <c r="DB203">
        <v>51.526358999999999</v>
      </c>
      <c r="DC203">
        <f t="shared" si="210"/>
        <v>1.8164444050736028E-2</v>
      </c>
      <c r="DD203">
        <f t="shared" si="211"/>
        <v>1.018164444050736</v>
      </c>
      <c r="DH203" s="10">
        <v>42339</v>
      </c>
      <c r="DI203">
        <v>350900</v>
      </c>
      <c r="DJ203">
        <v>38.920389</v>
      </c>
      <c r="DK203">
        <f t="shared" si="212"/>
        <v>1.4052115400478682E-2</v>
      </c>
      <c r="DL203">
        <f t="shared" si="213"/>
        <v>1.0140521154004787</v>
      </c>
      <c r="DP203" s="10">
        <v>42339</v>
      </c>
      <c r="DQ203">
        <v>111200</v>
      </c>
      <c r="DR203">
        <v>18.941203999999999</v>
      </c>
      <c r="DS203">
        <f t="shared" si="214"/>
        <v>5.1651804894450315E-3</v>
      </c>
      <c r="DT203">
        <f t="shared" si="215"/>
        <v>1.005165180489445</v>
      </c>
      <c r="DX203" s="10">
        <v>42339</v>
      </c>
      <c r="DY203">
        <v>6489100</v>
      </c>
      <c r="DZ203">
        <v>10.31</v>
      </c>
      <c r="EA203">
        <f t="shared" si="216"/>
        <v>2.9182879377434023E-3</v>
      </c>
      <c r="EB203">
        <f t="shared" si="217"/>
        <v>1.0029182879377434</v>
      </c>
      <c r="EF203" s="10">
        <v>42338</v>
      </c>
      <c r="EG203">
        <v>220700</v>
      </c>
      <c r="EH203">
        <v>99.864704000000003</v>
      </c>
      <c r="EI203">
        <f t="shared" si="218"/>
        <v>2.9734055542185445E-4</v>
      </c>
      <c r="EJ203">
        <f t="shared" si="219"/>
        <v>1.0002973405554219</v>
      </c>
    </row>
    <row r="204" spans="1:140">
      <c r="A204" s="10">
        <v>42338</v>
      </c>
      <c r="B204" s="11">
        <v>0.1</v>
      </c>
      <c r="C204">
        <f t="shared" si="175"/>
        <v>1E-3</v>
      </c>
      <c r="D204" s="12">
        <f t="shared" si="176"/>
        <v>2.0836155003811641E-5</v>
      </c>
      <c r="E204" s="13">
        <f t="shared" si="177"/>
        <v>1.0000208361550038</v>
      </c>
      <c r="H204" s="10">
        <v>42338</v>
      </c>
      <c r="I204">
        <v>19900</v>
      </c>
      <c r="J204">
        <v>73.609461999999994</v>
      </c>
      <c r="K204" s="15">
        <f t="shared" si="180"/>
        <v>3.4713327574928954E-3</v>
      </c>
      <c r="L204">
        <f t="shared" si="181"/>
        <v>1.0034713327574929</v>
      </c>
      <c r="N204" s="15">
        <f t="shared" si="182"/>
        <v>2.54253431791386</v>
      </c>
      <c r="P204" s="10">
        <v>42338</v>
      </c>
      <c r="Q204">
        <v>421300</v>
      </c>
      <c r="R204">
        <v>49.206054999999999</v>
      </c>
      <c r="S204">
        <f t="shared" si="183"/>
        <v>-3.8076588491859908E-3</v>
      </c>
      <c r="T204">
        <f t="shared" si="184"/>
        <v>0.99619234115081401</v>
      </c>
      <c r="V204" s="15">
        <f t="shared" si="185"/>
        <v>-0.75153372309212918</v>
      </c>
      <c r="X204" s="10">
        <v>42338</v>
      </c>
      <c r="Y204">
        <v>172100</v>
      </c>
      <c r="Z204">
        <v>41.092004000000003</v>
      </c>
      <c r="AA204">
        <f t="shared" si="186"/>
        <v>-4.549777811520328E-3</v>
      </c>
      <c r="AB204">
        <f t="shared" si="178"/>
        <v>0.99545022218847967</v>
      </c>
      <c r="AC204" s="18"/>
      <c r="AD204" s="15">
        <f t="shared" si="187"/>
        <v>-0.8107068176723371</v>
      </c>
      <c r="AF204" s="10">
        <v>42338</v>
      </c>
      <c r="AG204">
        <v>271000</v>
      </c>
      <c r="AH204">
        <v>54.466633999999999</v>
      </c>
      <c r="AI204">
        <f t="shared" si="188"/>
        <v>-4.3556784143201632E-3</v>
      </c>
      <c r="AJ204">
        <f t="shared" si="189"/>
        <v>0.99564432158567984</v>
      </c>
      <c r="AK204" s="18"/>
      <c r="AL204" s="15">
        <f t="shared" si="190"/>
        <v>-0.79674523488446869</v>
      </c>
      <c r="AN204" s="10">
        <v>42338</v>
      </c>
      <c r="AO204">
        <v>6409600</v>
      </c>
      <c r="AP204">
        <v>36.677587000000003</v>
      </c>
      <c r="AQ204">
        <f t="shared" si="191"/>
        <v>-1.322735403417763E-3</v>
      </c>
      <c r="AR204">
        <f t="shared" si="179"/>
        <v>0.99867726459658224</v>
      </c>
      <c r="AS204" s="18"/>
      <c r="AT204" s="15">
        <f t="shared" si="192"/>
        <v>-0.38314297707222067</v>
      </c>
      <c r="AV204" s="10">
        <v>42338</v>
      </c>
      <c r="AW204">
        <v>20716500</v>
      </c>
      <c r="AX204">
        <v>33.192332999999998</v>
      </c>
      <c r="AY204">
        <f t="shared" si="193"/>
        <v>1.470993823569744E-3</v>
      </c>
      <c r="AZ204">
        <f t="shared" si="194"/>
        <v>1.0014709938235697</v>
      </c>
      <c r="BB204" s="15">
        <f t="shared" si="195"/>
        <v>0.71004251840754051</v>
      </c>
      <c r="BD204" s="10">
        <v>42338</v>
      </c>
      <c r="BE204">
        <v>642100</v>
      </c>
      <c r="BF204">
        <v>65.993350000000007</v>
      </c>
      <c r="BG204">
        <f t="shared" si="196"/>
        <v>-2.7835116787932046E-3</v>
      </c>
      <c r="BH204">
        <f t="shared" si="197"/>
        <v>0.9972164883212068</v>
      </c>
      <c r="BJ204" s="15">
        <f t="shared" si="198"/>
        <v>-0.63846571130571683</v>
      </c>
      <c r="BL204" s="10">
        <v>42338</v>
      </c>
      <c r="BM204">
        <v>212700</v>
      </c>
      <c r="BN204">
        <v>108.206582</v>
      </c>
      <c r="BO204">
        <f t="shared" si="199"/>
        <v>6.3659550057915126E-4</v>
      </c>
      <c r="BP204">
        <f t="shared" si="200"/>
        <v>1.0006365955005792</v>
      </c>
      <c r="BR204" s="15">
        <f t="shared" si="201"/>
        <v>0.26147721898047283</v>
      </c>
      <c r="BT204" s="10">
        <v>42338</v>
      </c>
      <c r="BU204">
        <v>906500</v>
      </c>
      <c r="BV204">
        <v>48.330002</v>
      </c>
      <c r="BW204">
        <f t="shared" si="202"/>
        <v>-8.2689685397763224E-4</v>
      </c>
      <c r="BX204">
        <f t="shared" si="203"/>
        <v>0.99917310314602237</v>
      </c>
      <c r="BZ204">
        <f t="shared" si="220"/>
        <v>-4.2104342475047685E-2</v>
      </c>
      <c r="CB204" s="10">
        <v>42338</v>
      </c>
      <c r="CC204">
        <v>1260600</v>
      </c>
      <c r="CD204">
        <v>103.944988</v>
      </c>
      <c r="CE204">
        <f t="shared" si="204"/>
        <v>-2.6683912748092231E-3</v>
      </c>
      <c r="CF204">
        <f t="shared" si="205"/>
        <v>0.99733160872519078</v>
      </c>
      <c r="CJ204" s="10">
        <v>42338</v>
      </c>
      <c r="CK204">
        <v>295700</v>
      </c>
      <c r="CL204">
        <v>82.903023000000005</v>
      </c>
      <c r="CM204">
        <f t="shared" si="206"/>
        <v>4.6976919895436176E-4</v>
      </c>
      <c r="CN204">
        <f t="shared" si="207"/>
        <v>1.0004697691989544</v>
      </c>
      <c r="CR204" s="10">
        <v>42338</v>
      </c>
      <c r="CS204">
        <v>25400</v>
      </c>
      <c r="CT204">
        <v>59.654637999999998</v>
      </c>
      <c r="CU204">
        <f t="shared" si="208"/>
        <v>4.996239151837667E-4</v>
      </c>
      <c r="CV204">
        <f t="shared" si="209"/>
        <v>1.0004996239151838</v>
      </c>
      <c r="CZ204" s="10">
        <v>42338</v>
      </c>
      <c r="DA204">
        <v>812400</v>
      </c>
      <c r="DB204">
        <v>50.607109000000001</v>
      </c>
      <c r="DC204">
        <f t="shared" si="210"/>
        <v>-1.336639562948494E-3</v>
      </c>
      <c r="DD204">
        <f t="shared" si="211"/>
        <v>0.99866336043705151</v>
      </c>
      <c r="DH204" s="10">
        <v>42338</v>
      </c>
      <c r="DI204">
        <v>226900</v>
      </c>
      <c r="DJ204">
        <v>38.381053999999999</v>
      </c>
      <c r="DK204">
        <f t="shared" si="212"/>
        <v>-8.3608285173538688E-3</v>
      </c>
      <c r="DL204">
        <f t="shared" si="213"/>
        <v>0.99163917148264613</v>
      </c>
      <c r="DP204" s="10">
        <v>42338</v>
      </c>
      <c r="DQ204">
        <v>64600</v>
      </c>
      <c r="DR204">
        <v>18.843872000000001</v>
      </c>
      <c r="DS204">
        <f t="shared" si="214"/>
        <v>6.2370675177696455E-3</v>
      </c>
      <c r="DT204">
        <f t="shared" si="215"/>
        <v>1.0062370675177696</v>
      </c>
      <c r="DX204" s="10">
        <v>42338</v>
      </c>
      <c r="DY204">
        <v>8121200</v>
      </c>
      <c r="DZ204">
        <v>10.28</v>
      </c>
      <c r="EA204">
        <f t="shared" si="216"/>
        <v>5.8708414872796766E-3</v>
      </c>
      <c r="EB204">
        <f t="shared" si="217"/>
        <v>1.0058708414872797</v>
      </c>
      <c r="EF204" s="10">
        <v>42335</v>
      </c>
      <c r="EG204">
        <v>103800</v>
      </c>
      <c r="EH204">
        <v>99.835019000000003</v>
      </c>
      <c r="EI204">
        <f t="shared" si="218"/>
        <v>1.982462977019317E-4</v>
      </c>
      <c r="EJ204">
        <f t="shared" si="219"/>
        <v>1.0001982462977019</v>
      </c>
    </row>
    <row r="205" spans="1:140">
      <c r="A205" s="10">
        <v>42335</v>
      </c>
      <c r="B205" s="11">
        <v>0.11</v>
      </c>
      <c r="C205">
        <f t="shared" si="175"/>
        <v>1.1000000000000001E-3</v>
      </c>
      <c r="D205" s="12">
        <f t="shared" si="176"/>
        <v>2.2920080947175236E-5</v>
      </c>
      <c r="E205" s="13">
        <f t="shared" si="177"/>
        <v>1.0000229200809472</v>
      </c>
      <c r="H205" s="10">
        <v>42335</v>
      </c>
      <c r="I205">
        <v>98500</v>
      </c>
      <c r="J205">
        <v>73.354822999999996</v>
      </c>
      <c r="K205" s="15">
        <f t="shared" si="180"/>
        <v>-6.670500528808132E-4</v>
      </c>
      <c r="L205">
        <f t="shared" si="181"/>
        <v>0.99933294994711919</v>
      </c>
      <c r="N205" s="15">
        <f t="shared" si="182"/>
        <v>-0.21616325196348563</v>
      </c>
      <c r="P205" s="10">
        <v>42335</v>
      </c>
      <c r="Q205">
        <v>96500</v>
      </c>
      <c r="R205">
        <v>49.394131000000002</v>
      </c>
      <c r="S205">
        <f t="shared" si="183"/>
        <v>6.0160723409907746E-4</v>
      </c>
      <c r="T205">
        <f t="shared" si="184"/>
        <v>1.0006016072340991</v>
      </c>
      <c r="V205" s="15">
        <f t="shared" si="185"/>
        <v>0.24547952259165351</v>
      </c>
      <c r="X205" s="10">
        <v>42335</v>
      </c>
      <c r="Y205">
        <v>34000</v>
      </c>
      <c r="Z205">
        <v>41.279817999999999</v>
      </c>
      <c r="AA205">
        <f t="shared" si="186"/>
        <v>2.1598241726141776E-3</v>
      </c>
      <c r="AB205">
        <f t="shared" si="178"/>
        <v>1.0021598241726142</v>
      </c>
      <c r="AC205" s="18"/>
      <c r="AD205" s="15">
        <f t="shared" si="187"/>
        <v>1.1978634149793472</v>
      </c>
      <c r="AF205" s="10">
        <v>42335</v>
      </c>
      <c r="AG205">
        <v>227600</v>
      </c>
      <c r="AH205">
        <v>54.704911000000003</v>
      </c>
      <c r="AI205">
        <f t="shared" si="188"/>
        <v>2.9122727805555026E-3</v>
      </c>
      <c r="AJ205">
        <f t="shared" si="189"/>
        <v>1.0029122727805555</v>
      </c>
      <c r="AK205" s="18"/>
      <c r="AL205" s="15">
        <f t="shared" si="190"/>
        <v>1.8905150963933455</v>
      </c>
      <c r="AN205" s="10">
        <v>42335</v>
      </c>
      <c r="AO205">
        <v>1730400</v>
      </c>
      <c r="AP205">
        <v>36.726165999999999</v>
      </c>
      <c r="AQ205">
        <f t="shared" si="191"/>
        <v>-2.6453698514505852E-4</v>
      </c>
      <c r="AR205">
        <f t="shared" si="179"/>
        <v>0.99973546301485494</v>
      </c>
      <c r="AS205" s="18"/>
      <c r="AT205" s="15">
        <f t="shared" si="192"/>
        <v>-9.2052546951350678E-2</v>
      </c>
      <c r="AV205" s="10">
        <v>42335</v>
      </c>
      <c r="AW205">
        <v>11853100</v>
      </c>
      <c r="AX205">
        <v>33.143579000000003</v>
      </c>
      <c r="AY205">
        <f t="shared" si="193"/>
        <v>-2.1870462178569805E-2</v>
      </c>
      <c r="AZ205">
        <f t="shared" si="194"/>
        <v>0.97812953782143019</v>
      </c>
      <c r="BB205" s="15">
        <f t="shared" si="195"/>
        <v>-0.99968762481442008</v>
      </c>
      <c r="BD205" s="10">
        <v>42335</v>
      </c>
      <c r="BE205">
        <v>135800</v>
      </c>
      <c r="BF205">
        <v>66.177555999999996</v>
      </c>
      <c r="BG205">
        <f t="shared" si="196"/>
        <v>1.1733888935996362E-3</v>
      </c>
      <c r="BH205">
        <f t="shared" si="197"/>
        <v>1.0011733888935996</v>
      </c>
      <c r="BJ205" s="15">
        <f t="shared" si="198"/>
        <v>0.53424111164312094</v>
      </c>
      <c r="BL205" s="10">
        <v>42335</v>
      </c>
      <c r="BM205">
        <v>118400</v>
      </c>
      <c r="BN205">
        <v>108.137742</v>
      </c>
      <c r="BO205">
        <f t="shared" si="199"/>
        <v>1.8188447802303109E-4</v>
      </c>
      <c r="BP205">
        <f t="shared" si="200"/>
        <v>1.000181884478023</v>
      </c>
      <c r="BR205" s="15">
        <f t="shared" si="201"/>
        <v>6.8634641592667522E-2</v>
      </c>
      <c r="BT205" s="10">
        <v>42335</v>
      </c>
      <c r="BU205">
        <v>106800</v>
      </c>
      <c r="BV205">
        <v>48.369999</v>
      </c>
      <c r="BW205">
        <f t="shared" si="202"/>
        <v>4.136711649915803E-4</v>
      </c>
      <c r="BX205">
        <f t="shared" si="203"/>
        <v>1.0004136711649916</v>
      </c>
      <c r="BZ205">
        <f t="shared" si="220"/>
        <v>2.1739383177901139E-2</v>
      </c>
      <c r="CB205" s="10">
        <v>42335</v>
      </c>
      <c r="CC205">
        <v>378300</v>
      </c>
      <c r="CD205">
        <v>104.223096</v>
      </c>
      <c r="CE205">
        <f t="shared" si="204"/>
        <v>9.2041814465870786E-5</v>
      </c>
      <c r="CF205">
        <f t="shared" si="205"/>
        <v>1.0000920418144659</v>
      </c>
      <c r="CJ205" s="10">
        <v>42335</v>
      </c>
      <c r="CK205">
        <v>214600</v>
      </c>
      <c r="CL205">
        <v>82.864096000000004</v>
      </c>
      <c r="CM205">
        <f t="shared" si="206"/>
        <v>-7.041154327228627E-4</v>
      </c>
      <c r="CN205">
        <f t="shared" si="207"/>
        <v>0.99929588456727714</v>
      </c>
      <c r="CR205" s="10">
        <v>42335</v>
      </c>
      <c r="CS205">
        <v>3700</v>
      </c>
      <c r="CT205">
        <v>59.624848</v>
      </c>
      <c r="CU205">
        <f t="shared" si="208"/>
        <v>3.3317680840427855E-4</v>
      </c>
      <c r="CV205">
        <f t="shared" si="209"/>
        <v>1.0003331768084043</v>
      </c>
      <c r="CZ205" s="10">
        <v>42335</v>
      </c>
      <c r="DA205">
        <v>234300</v>
      </c>
      <c r="DB205">
        <v>50.674843000000003</v>
      </c>
      <c r="DC205">
        <f t="shared" si="210"/>
        <v>-7.7680984638577311E-3</v>
      </c>
      <c r="DD205">
        <f t="shared" si="211"/>
        <v>0.99223190153614227</v>
      </c>
      <c r="DH205" s="10">
        <v>42335</v>
      </c>
      <c r="DI205">
        <v>91700</v>
      </c>
      <c r="DJ205">
        <v>38.704656999999997</v>
      </c>
      <c r="DK205">
        <f t="shared" si="212"/>
        <v>8.6889793790922987E-3</v>
      </c>
      <c r="DL205">
        <f t="shared" si="213"/>
        <v>1.0086889793790923</v>
      </c>
      <c r="DP205" s="10">
        <v>42335</v>
      </c>
      <c r="DQ205">
        <v>21900</v>
      </c>
      <c r="DR205">
        <v>18.727070000000001</v>
      </c>
      <c r="DS205">
        <f t="shared" si="214"/>
        <v>-9.2688328683451227E-3</v>
      </c>
      <c r="DT205">
        <f t="shared" si="215"/>
        <v>0.99073116713165488</v>
      </c>
      <c r="DX205" s="10">
        <v>42335</v>
      </c>
      <c r="DY205">
        <v>6822300</v>
      </c>
      <c r="DZ205">
        <v>10.220000000000001</v>
      </c>
      <c r="EA205">
        <f t="shared" si="216"/>
        <v>-1.0648596321393922E-2</v>
      </c>
      <c r="EB205">
        <f t="shared" si="217"/>
        <v>0.98935140367860608</v>
      </c>
      <c r="EF205" s="10">
        <v>42333</v>
      </c>
      <c r="EG205">
        <v>131800</v>
      </c>
      <c r="EH205">
        <v>99.815230999999997</v>
      </c>
      <c r="EI205">
        <f t="shared" si="218"/>
        <v>9.9163036717087039E-5</v>
      </c>
      <c r="EJ205">
        <f t="shared" si="219"/>
        <v>1.0000991630367171</v>
      </c>
    </row>
    <row r="206" spans="1:140">
      <c r="A206" s="10">
        <v>42333</v>
      </c>
      <c r="B206" s="11">
        <v>0.1</v>
      </c>
      <c r="C206">
        <f t="shared" si="175"/>
        <v>1E-3</v>
      </c>
      <c r="D206" s="12">
        <f t="shared" si="176"/>
        <v>2.0836155003811641E-5</v>
      </c>
      <c r="E206" s="13">
        <f t="shared" si="177"/>
        <v>1.0000208361550038</v>
      </c>
      <c r="H206" s="10">
        <v>42333</v>
      </c>
      <c r="I206">
        <v>16000</v>
      </c>
      <c r="J206">
        <v>73.403786999999994</v>
      </c>
      <c r="K206" s="15">
        <f t="shared" si="180"/>
        <v>1.8713964859002896E-3</v>
      </c>
      <c r="L206">
        <f t="shared" si="181"/>
        <v>1.0018713964859003</v>
      </c>
      <c r="N206" s="15">
        <f t="shared" si="182"/>
        <v>0.97866302324935495</v>
      </c>
      <c r="P206" s="10">
        <v>42333</v>
      </c>
      <c r="Q206">
        <v>1574600</v>
      </c>
      <c r="R206">
        <v>49.364432999999998</v>
      </c>
      <c r="S206">
        <f t="shared" si="183"/>
        <v>6.0190853755015539E-4</v>
      </c>
      <c r="T206">
        <f t="shared" si="184"/>
        <v>1.0006019085375502</v>
      </c>
      <c r="V206" s="15">
        <f t="shared" si="185"/>
        <v>0.24561642029658715</v>
      </c>
      <c r="X206" s="10">
        <v>42333</v>
      </c>
      <c r="Y206">
        <v>172000</v>
      </c>
      <c r="Z206">
        <v>41.190852999999997</v>
      </c>
      <c r="AA206">
        <f t="shared" si="186"/>
        <v>3.3710523044621077E-3</v>
      </c>
      <c r="AB206">
        <f t="shared" si="178"/>
        <v>1.0033710523044621</v>
      </c>
      <c r="AC206" s="18"/>
      <c r="AD206" s="15">
        <f t="shared" si="187"/>
        <v>2.4156397522394344</v>
      </c>
      <c r="AF206" s="10">
        <v>42333</v>
      </c>
      <c r="AG206">
        <v>322000</v>
      </c>
      <c r="AH206">
        <v>54.546058000000002</v>
      </c>
      <c r="AI206">
        <f t="shared" si="188"/>
        <v>6.2271050648592396E-3</v>
      </c>
      <c r="AJ206">
        <f t="shared" si="189"/>
        <v>1.0062271050648592</v>
      </c>
      <c r="AK206" s="18"/>
      <c r="AL206" s="15">
        <f t="shared" si="190"/>
        <v>8.6392742242099274</v>
      </c>
      <c r="AN206" s="10">
        <v>42333</v>
      </c>
      <c r="AO206">
        <v>4139500</v>
      </c>
      <c r="AP206">
        <v>36.735883999999999</v>
      </c>
      <c r="AQ206">
        <f t="shared" si="191"/>
        <v>1.5894448018076712E-3</v>
      </c>
      <c r="AR206">
        <f t="shared" si="179"/>
        <v>1.0015894448018077</v>
      </c>
      <c r="AS206" s="18"/>
      <c r="AT206" s="15">
        <f t="shared" si="192"/>
        <v>0.78547910348307726</v>
      </c>
      <c r="AV206" s="10">
        <v>42333</v>
      </c>
      <c r="AW206">
        <v>14325600</v>
      </c>
      <c r="AX206">
        <v>33.884652000000003</v>
      </c>
      <c r="AY206">
        <f t="shared" si="193"/>
        <v>-7.7098965503880068E-3</v>
      </c>
      <c r="AZ206">
        <f t="shared" si="194"/>
        <v>0.99229010344961199</v>
      </c>
      <c r="BB206" s="15">
        <f t="shared" si="195"/>
        <v>-0.94069232660311486</v>
      </c>
      <c r="BD206" s="10">
        <v>42333</v>
      </c>
      <c r="BE206">
        <v>542200</v>
      </c>
      <c r="BF206">
        <v>66.099995000000007</v>
      </c>
      <c r="BG206">
        <f t="shared" si="196"/>
        <v>-1.9030433745186315E-3</v>
      </c>
      <c r="BH206">
        <f t="shared" si="197"/>
        <v>0.99809695662548137</v>
      </c>
      <c r="BJ206" s="15">
        <f t="shared" si="198"/>
        <v>-0.50106158550688984</v>
      </c>
      <c r="BL206" s="10">
        <v>42333</v>
      </c>
      <c r="BM206">
        <v>257600</v>
      </c>
      <c r="BN206">
        <v>108.118077</v>
      </c>
      <c r="BO206">
        <f t="shared" si="199"/>
        <v>5.4609948229611405E-4</v>
      </c>
      <c r="BP206">
        <f t="shared" si="200"/>
        <v>1.0005460994822961</v>
      </c>
      <c r="BR206" s="15">
        <f t="shared" si="201"/>
        <v>0.22051378440010971</v>
      </c>
      <c r="BT206" s="10">
        <v>42333</v>
      </c>
      <c r="BU206">
        <v>205400</v>
      </c>
      <c r="BV206">
        <v>48.349997999999999</v>
      </c>
      <c r="BW206">
        <f t="shared" si="202"/>
        <v>-8.266377521520818E-4</v>
      </c>
      <c r="BX206">
        <f t="shared" si="203"/>
        <v>0.99917336224784792</v>
      </c>
      <c r="BZ206">
        <f t="shared" si="220"/>
        <v>-4.2091425698159046E-2</v>
      </c>
      <c r="CB206" s="10">
        <v>42333</v>
      </c>
      <c r="CC206">
        <v>432900</v>
      </c>
      <c r="CD206">
        <v>104.213504</v>
      </c>
      <c r="CE206">
        <f t="shared" si="204"/>
        <v>-9.1936103708090133E-4</v>
      </c>
      <c r="CF206">
        <f t="shared" si="205"/>
        <v>0.9990806389629191</v>
      </c>
      <c r="CJ206" s="10">
        <v>42333</v>
      </c>
      <c r="CK206">
        <v>331900</v>
      </c>
      <c r="CL206">
        <v>82.922483</v>
      </c>
      <c r="CM206">
        <f t="shared" si="206"/>
        <v>1.1740052184250338E-4</v>
      </c>
      <c r="CN206">
        <f t="shared" si="207"/>
        <v>1.0001174005218425</v>
      </c>
      <c r="CR206" s="10">
        <v>42333</v>
      </c>
      <c r="CS206">
        <v>16000</v>
      </c>
      <c r="CT206">
        <v>59.604989000000003</v>
      </c>
      <c r="CU206">
        <f t="shared" si="208"/>
        <v>-3.3306583859127326E-4</v>
      </c>
      <c r="CV206">
        <f t="shared" si="209"/>
        <v>0.99966693416140873</v>
      </c>
      <c r="CZ206" s="10">
        <v>42333</v>
      </c>
      <c r="DA206">
        <v>291700</v>
      </c>
      <c r="DB206">
        <v>51.071572000000003</v>
      </c>
      <c r="DC206">
        <f t="shared" si="210"/>
        <v>-5.6811462674899449E-4</v>
      </c>
      <c r="DD206">
        <f t="shared" si="211"/>
        <v>0.99943188537325101</v>
      </c>
      <c r="DH206" s="10">
        <v>42333</v>
      </c>
      <c r="DI206">
        <v>191400</v>
      </c>
      <c r="DJ206">
        <v>38.371250000000003</v>
      </c>
      <c r="DK206">
        <f t="shared" si="212"/>
        <v>5.3957625770142403E-3</v>
      </c>
      <c r="DL206">
        <f t="shared" si="213"/>
        <v>1.0053957625770142</v>
      </c>
      <c r="DP206" s="10">
        <v>42333</v>
      </c>
      <c r="DQ206">
        <v>80300</v>
      </c>
      <c r="DR206">
        <v>18.902272</v>
      </c>
      <c r="DS206">
        <f t="shared" si="214"/>
        <v>-8.1715789154436225E-3</v>
      </c>
      <c r="DT206">
        <f t="shared" si="215"/>
        <v>0.99182842108455638</v>
      </c>
      <c r="DX206" s="10">
        <v>42333</v>
      </c>
      <c r="DY206">
        <v>7138200</v>
      </c>
      <c r="DZ206">
        <v>10.33</v>
      </c>
      <c r="EA206">
        <f t="shared" si="216"/>
        <v>-5.7747834456208791E-3</v>
      </c>
      <c r="EB206">
        <f t="shared" si="217"/>
        <v>0.99422521655437912</v>
      </c>
      <c r="EF206" s="10">
        <v>42332</v>
      </c>
      <c r="EG206">
        <v>450800</v>
      </c>
      <c r="EH206">
        <v>99.805334000000002</v>
      </c>
      <c r="EI206">
        <f t="shared" si="218"/>
        <v>1.9837543794798407E-4</v>
      </c>
      <c r="EJ206">
        <f t="shared" si="219"/>
        <v>1.000198375437948</v>
      </c>
    </row>
    <row r="207" spans="1:140">
      <c r="A207" s="10">
        <v>42332</v>
      </c>
      <c r="B207" s="11">
        <v>0.1</v>
      </c>
      <c r="C207">
        <f t="shared" si="175"/>
        <v>1E-3</v>
      </c>
      <c r="D207" s="12">
        <f t="shared" si="176"/>
        <v>2.0836155003811641E-5</v>
      </c>
      <c r="E207" s="13">
        <f t="shared" si="177"/>
        <v>1.0000208361550038</v>
      </c>
      <c r="H207" s="10">
        <v>42332</v>
      </c>
      <c r="I207">
        <v>41900</v>
      </c>
      <c r="J207">
        <v>73.266676000000004</v>
      </c>
      <c r="K207" s="15">
        <f t="shared" si="180"/>
        <v>-5.344184527040774E-4</v>
      </c>
      <c r="L207">
        <f t="shared" si="181"/>
        <v>0.99946558154729592</v>
      </c>
      <c r="N207" s="15">
        <f t="shared" si="182"/>
        <v>-0.17725986077941791</v>
      </c>
      <c r="P207" s="10">
        <v>42332</v>
      </c>
      <c r="Q207">
        <v>477600</v>
      </c>
      <c r="R207">
        <v>49.334738000000002</v>
      </c>
      <c r="S207">
        <f t="shared" si="183"/>
        <v>1.4064623953080613E-3</v>
      </c>
      <c r="T207">
        <f t="shared" si="184"/>
        <v>1.0014064623953081</v>
      </c>
      <c r="V207" s="15">
        <f t="shared" si="185"/>
        <v>0.67029140049806268</v>
      </c>
      <c r="X207" s="10">
        <v>42332</v>
      </c>
      <c r="Y207">
        <v>178100</v>
      </c>
      <c r="Z207">
        <v>41.052463000000003</v>
      </c>
      <c r="AA207">
        <f t="shared" si="186"/>
        <v>3.8675313771701081E-3</v>
      </c>
      <c r="AB207">
        <f t="shared" si="178"/>
        <v>1.0038675313771701</v>
      </c>
      <c r="AC207" s="18"/>
      <c r="AD207" s="15">
        <f t="shared" si="187"/>
        <v>3.0915594147679784</v>
      </c>
      <c r="AF207" s="10">
        <v>42332</v>
      </c>
      <c r="AG207">
        <v>316700</v>
      </c>
      <c r="AH207">
        <v>54.208495999999997</v>
      </c>
      <c r="AI207">
        <f t="shared" si="188"/>
        <v>7.3800393768110872E-3</v>
      </c>
      <c r="AJ207">
        <f t="shared" si="189"/>
        <v>1.0073800393768111</v>
      </c>
      <c r="AK207" s="18"/>
      <c r="AL207" s="15">
        <f t="shared" si="190"/>
        <v>13.640961004098623</v>
      </c>
      <c r="AN207" s="10">
        <v>42332</v>
      </c>
      <c r="AO207">
        <v>6010700</v>
      </c>
      <c r="AP207">
        <v>36.677587000000003</v>
      </c>
      <c r="AQ207">
        <f t="shared" si="191"/>
        <v>1.3262439430519191E-3</v>
      </c>
      <c r="AR207">
        <f t="shared" si="179"/>
        <v>1.0013262439430519</v>
      </c>
      <c r="AS207" s="18"/>
      <c r="AT207" s="15">
        <f t="shared" si="192"/>
        <v>0.6221595536242539</v>
      </c>
      <c r="AV207" s="10">
        <v>42332</v>
      </c>
      <c r="AW207">
        <v>18208200</v>
      </c>
      <c r="AX207">
        <v>34.147928999999998</v>
      </c>
      <c r="AY207">
        <f t="shared" si="193"/>
        <v>2.5765872571981152E-3</v>
      </c>
      <c r="AZ207">
        <f t="shared" si="194"/>
        <v>1.0025765872571981</v>
      </c>
      <c r="BB207" s="15">
        <f t="shared" si="195"/>
        <v>1.5580489644894238</v>
      </c>
      <c r="BD207" s="10">
        <v>42332</v>
      </c>
      <c r="BE207">
        <v>501000</v>
      </c>
      <c r="BF207">
        <v>66.226026000000005</v>
      </c>
      <c r="BG207">
        <f t="shared" si="196"/>
        <v>3.3783137314860046E-3</v>
      </c>
      <c r="BH207">
        <f t="shared" si="197"/>
        <v>1.003378313731486</v>
      </c>
      <c r="BJ207" s="15">
        <f t="shared" si="198"/>
        <v>2.4246741141538219</v>
      </c>
      <c r="BL207" s="10">
        <v>42332</v>
      </c>
      <c r="BM207">
        <v>225200</v>
      </c>
      <c r="BN207">
        <v>108.059066</v>
      </c>
      <c r="BO207">
        <f t="shared" si="199"/>
        <v>7.2853963735175498E-4</v>
      </c>
      <c r="BP207">
        <f t="shared" si="200"/>
        <v>1.0007285396373518</v>
      </c>
      <c r="BR207" s="15">
        <f t="shared" si="201"/>
        <v>0.30450042205070393</v>
      </c>
      <c r="BT207" s="10">
        <v>42332</v>
      </c>
      <c r="BU207">
        <v>200400</v>
      </c>
      <c r="BV207">
        <v>48.389999000000003</v>
      </c>
      <c r="BW207">
        <f t="shared" si="202"/>
        <v>1.4486548013246114E-3</v>
      </c>
      <c r="BX207">
        <f t="shared" si="203"/>
        <v>1.0014486548013246</v>
      </c>
      <c r="BZ207">
        <f t="shared" si="220"/>
        <v>7.8181190591032124E-2</v>
      </c>
      <c r="CB207" s="10">
        <v>42332</v>
      </c>
      <c r="CC207">
        <v>801300</v>
      </c>
      <c r="CD207">
        <v>104.30940200000001</v>
      </c>
      <c r="CE207">
        <f t="shared" si="204"/>
        <v>-1.0102869331156672E-3</v>
      </c>
      <c r="CF207">
        <f t="shared" si="205"/>
        <v>0.99898971306688433</v>
      </c>
      <c r="CJ207" s="10">
        <v>42332</v>
      </c>
      <c r="CK207">
        <v>347300</v>
      </c>
      <c r="CL207">
        <v>82.912749000000005</v>
      </c>
      <c r="CM207">
        <f t="shared" si="206"/>
        <v>1.0574080446488221E-3</v>
      </c>
      <c r="CN207">
        <f t="shared" si="207"/>
        <v>1.0010574080446488</v>
      </c>
      <c r="CR207" s="10">
        <v>42332</v>
      </c>
      <c r="CS207">
        <v>11300</v>
      </c>
      <c r="CT207">
        <v>59.624848</v>
      </c>
      <c r="CU207">
        <f t="shared" si="208"/>
        <v>3.3317680840427855E-4</v>
      </c>
      <c r="CV207">
        <f t="shared" si="209"/>
        <v>1.0003331768084043</v>
      </c>
      <c r="CZ207" s="10">
        <v>42332</v>
      </c>
      <c r="DA207">
        <v>354200</v>
      </c>
      <c r="DB207">
        <v>51.100603</v>
      </c>
      <c r="DC207">
        <f t="shared" si="210"/>
        <v>3.7886700110112415E-4</v>
      </c>
      <c r="DD207">
        <f t="shared" si="211"/>
        <v>1.0003788670011011</v>
      </c>
      <c r="DH207" s="10">
        <v>42332</v>
      </c>
      <c r="DI207">
        <v>217600</v>
      </c>
      <c r="DJ207">
        <v>38.165318999999997</v>
      </c>
      <c r="DK207">
        <f t="shared" si="212"/>
        <v>-5.6208722147130796E-3</v>
      </c>
      <c r="DL207">
        <f t="shared" si="213"/>
        <v>0.99437912778528692</v>
      </c>
      <c r="DP207" s="10">
        <v>42332</v>
      </c>
      <c r="DQ207">
        <v>111400</v>
      </c>
      <c r="DR207">
        <v>19.058005999999999</v>
      </c>
      <c r="DS207">
        <f t="shared" si="214"/>
        <v>2.459439746282599E-2</v>
      </c>
      <c r="DT207">
        <f t="shared" si="215"/>
        <v>1.024594397462826</v>
      </c>
      <c r="DX207" s="10">
        <v>42332</v>
      </c>
      <c r="DY207">
        <v>7279100</v>
      </c>
      <c r="DZ207">
        <v>10.39</v>
      </c>
      <c r="EA207">
        <f t="shared" si="216"/>
        <v>7.7594568380212614E-3</v>
      </c>
      <c r="EB207">
        <f t="shared" si="217"/>
        <v>1.0077594568380213</v>
      </c>
      <c r="EF207" s="10">
        <v>42331</v>
      </c>
      <c r="EG207">
        <v>316700</v>
      </c>
      <c r="EH207">
        <v>99.785539</v>
      </c>
      <c r="EI207">
        <f t="shared" si="218"/>
        <v>-1.9833609293873344E-4</v>
      </c>
      <c r="EJ207">
        <f t="shared" si="219"/>
        <v>0.99980166390706127</v>
      </c>
    </row>
    <row r="208" spans="1:140">
      <c r="A208" s="10">
        <v>42331</v>
      </c>
      <c r="B208" s="11">
        <v>0.09</v>
      </c>
      <c r="C208">
        <f t="shared" si="175"/>
        <v>8.9999999999999998E-4</v>
      </c>
      <c r="D208" s="12">
        <f t="shared" si="176"/>
        <v>1.875228551351249E-5</v>
      </c>
      <c r="E208" s="13">
        <f t="shared" si="177"/>
        <v>1.0000187522855135</v>
      </c>
      <c r="H208" s="10">
        <v>42331</v>
      </c>
      <c r="I208">
        <v>35200</v>
      </c>
      <c r="J208">
        <v>73.305852000000002</v>
      </c>
      <c r="K208" s="15">
        <f t="shared" si="180"/>
        <v>2.41061190504821E-3</v>
      </c>
      <c r="L208">
        <f t="shared" si="181"/>
        <v>1.0024106119050482</v>
      </c>
      <c r="N208" s="15">
        <f t="shared" si="182"/>
        <v>1.4080433505769556</v>
      </c>
      <c r="P208" s="10">
        <v>42331</v>
      </c>
      <c r="Q208">
        <v>461900</v>
      </c>
      <c r="R208">
        <v>49.265447999999999</v>
      </c>
      <c r="S208">
        <f t="shared" si="183"/>
        <v>-1.4044870371056062E-3</v>
      </c>
      <c r="T208">
        <f t="shared" si="184"/>
        <v>0.99859551296289439</v>
      </c>
      <c r="V208" s="15">
        <f t="shared" si="185"/>
        <v>-0.40130207237979587</v>
      </c>
      <c r="X208" s="10">
        <v>42331</v>
      </c>
      <c r="Y208">
        <v>148000</v>
      </c>
      <c r="Z208">
        <v>40.894303000000001</v>
      </c>
      <c r="AA208">
        <f t="shared" si="186"/>
        <v>2.666041151272891E-3</v>
      </c>
      <c r="AB208">
        <f t="shared" si="178"/>
        <v>1.0026660411512729</v>
      </c>
      <c r="AC208" s="18"/>
      <c r="AD208" s="15">
        <f t="shared" si="187"/>
        <v>1.6427238645761926</v>
      </c>
      <c r="AF208" s="10">
        <v>42331</v>
      </c>
      <c r="AG208">
        <v>206500</v>
      </c>
      <c r="AH208">
        <v>53.811366</v>
      </c>
      <c r="AI208">
        <f t="shared" si="188"/>
        <v>4.2616115524367615E-3</v>
      </c>
      <c r="AJ208">
        <f t="shared" si="189"/>
        <v>1.0042616115524368</v>
      </c>
      <c r="AK208" s="18"/>
      <c r="AL208" s="15">
        <f t="shared" si="190"/>
        <v>3.7217673116363441</v>
      </c>
      <c r="AN208" s="10">
        <v>42331</v>
      </c>
      <c r="AO208">
        <v>6850700</v>
      </c>
      <c r="AP208">
        <v>36.629007999999999</v>
      </c>
      <c r="AQ208">
        <f t="shared" si="191"/>
        <v>-6.0637991359820953E-3</v>
      </c>
      <c r="AR208">
        <f t="shared" si="179"/>
        <v>0.9939362008640179</v>
      </c>
      <c r="AS208" s="18"/>
      <c r="AT208" s="15">
        <f t="shared" si="192"/>
        <v>-0.89139354107626179</v>
      </c>
      <c r="AV208" s="10">
        <v>42331</v>
      </c>
      <c r="AW208">
        <v>19688800</v>
      </c>
      <c r="AX208">
        <v>34.060169999999999</v>
      </c>
      <c r="AY208">
        <f t="shared" si="193"/>
        <v>-8.2339754806728394E-3</v>
      </c>
      <c r="AZ208">
        <f t="shared" si="194"/>
        <v>0.99176602451932716</v>
      </c>
      <c r="BB208" s="15">
        <f t="shared" si="195"/>
        <v>-0.95109338386461628</v>
      </c>
      <c r="BD208" s="10">
        <v>42331</v>
      </c>
      <c r="BE208">
        <v>601300</v>
      </c>
      <c r="BF208">
        <v>66.003046999999995</v>
      </c>
      <c r="BG208">
        <f t="shared" si="196"/>
        <v>-1.173733147249556E-3</v>
      </c>
      <c r="BH208">
        <f t="shared" si="197"/>
        <v>0.99882626685275044</v>
      </c>
      <c r="BJ208" s="15">
        <f t="shared" si="198"/>
        <v>-0.34862138546758625</v>
      </c>
      <c r="BL208" s="10">
        <v>42331</v>
      </c>
      <c r="BM208">
        <v>290700</v>
      </c>
      <c r="BN208">
        <v>107.98039799999999</v>
      </c>
      <c r="BO208">
        <f t="shared" si="199"/>
        <v>9.1163452040099457E-4</v>
      </c>
      <c r="BP208">
        <f t="shared" si="200"/>
        <v>1.000911634520401</v>
      </c>
      <c r="BR208" s="15">
        <f t="shared" si="201"/>
        <v>0.39458240669435596</v>
      </c>
      <c r="BT208" s="10">
        <v>42331</v>
      </c>
      <c r="BU208">
        <v>245800</v>
      </c>
      <c r="BV208">
        <v>48.32</v>
      </c>
      <c r="BW208">
        <f t="shared" si="202"/>
        <v>-8.2715052053028426E-4</v>
      </c>
      <c r="BX208">
        <f t="shared" si="203"/>
        <v>0.99917284947946972</v>
      </c>
      <c r="BZ208">
        <f t="shared" si="220"/>
        <v>-4.2116988126539301E-2</v>
      </c>
      <c r="CB208" s="10">
        <v>42331</v>
      </c>
      <c r="CC208">
        <v>647400</v>
      </c>
      <c r="CD208">
        <v>104.414891</v>
      </c>
      <c r="CE208">
        <f t="shared" si="204"/>
        <v>-1.0092768414229347E-3</v>
      </c>
      <c r="CF208">
        <f t="shared" si="205"/>
        <v>0.99899072315857707</v>
      </c>
      <c r="CJ208" s="10">
        <v>42331</v>
      </c>
      <c r="CK208">
        <v>473600</v>
      </c>
      <c r="CL208">
        <v>82.825169000000002</v>
      </c>
      <c r="CM208">
        <f t="shared" si="206"/>
        <v>-2.3489754537975305E-4</v>
      </c>
      <c r="CN208">
        <f t="shared" si="207"/>
        <v>0.99976510245462025</v>
      </c>
      <c r="CR208" s="10">
        <v>42331</v>
      </c>
      <c r="CS208">
        <v>23600</v>
      </c>
      <c r="CT208">
        <v>59.604989000000003</v>
      </c>
      <c r="CU208">
        <f t="shared" si="208"/>
        <v>6.6673074203049687E-4</v>
      </c>
      <c r="CV208">
        <f t="shared" si="209"/>
        <v>1.0006667307420305</v>
      </c>
      <c r="CZ208" s="10">
        <v>42331</v>
      </c>
      <c r="DA208">
        <v>702500</v>
      </c>
      <c r="DB208">
        <v>51.081249999999997</v>
      </c>
      <c r="DC208">
        <f t="shared" si="210"/>
        <v>-7.7067710836122849E-3</v>
      </c>
      <c r="DD208">
        <f t="shared" si="211"/>
        <v>0.99229322891638772</v>
      </c>
      <c r="DH208" s="10">
        <v>42331</v>
      </c>
      <c r="DI208">
        <v>178000</v>
      </c>
      <c r="DJ208">
        <v>38.381053999999999</v>
      </c>
      <c r="DK208">
        <f t="shared" si="212"/>
        <v>1.2790610462138918E-3</v>
      </c>
      <c r="DL208">
        <f t="shared" si="213"/>
        <v>1.0012790610462139</v>
      </c>
      <c r="DP208" s="10">
        <v>42331</v>
      </c>
      <c r="DQ208">
        <v>76000</v>
      </c>
      <c r="DR208">
        <v>18.600536999999999</v>
      </c>
      <c r="DS208">
        <f t="shared" si="214"/>
        <v>7.3801463453626592E-3</v>
      </c>
      <c r="DT208">
        <f t="shared" si="215"/>
        <v>1.0073801463453627</v>
      </c>
      <c r="DX208" s="10">
        <v>42331</v>
      </c>
      <c r="DY208">
        <v>6692000</v>
      </c>
      <c r="DZ208">
        <v>10.31</v>
      </c>
      <c r="EA208">
        <f t="shared" si="216"/>
        <v>-8.6538461538461231E-3</v>
      </c>
      <c r="EB208">
        <f t="shared" si="217"/>
        <v>0.99134615384615388</v>
      </c>
      <c r="EF208" s="10">
        <v>42328</v>
      </c>
      <c r="EG208">
        <v>329000</v>
      </c>
      <c r="EH208">
        <v>99.805334000000002</v>
      </c>
      <c r="EI208">
        <f t="shared" si="218"/>
        <v>9.9182892492333252E-5</v>
      </c>
      <c r="EJ208">
        <f t="shared" si="219"/>
        <v>1.0000991828924923</v>
      </c>
    </row>
    <row r="209" spans="1:140">
      <c r="A209" s="10">
        <v>42328</v>
      </c>
      <c r="B209" s="11">
        <v>0.1</v>
      </c>
      <c r="C209">
        <f t="shared" si="175"/>
        <v>1E-3</v>
      </c>
      <c r="D209" s="12">
        <f t="shared" si="176"/>
        <v>2.0836155003811641E-5</v>
      </c>
      <c r="E209" s="13">
        <f t="shared" si="177"/>
        <v>1.0000208361550038</v>
      </c>
      <c r="H209" s="10">
        <v>42328</v>
      </c>
      <c r="I209">
        <v>33600</v>
      </c>
      <c r="J209">
        <v>73.129564999999999</v>
      </c>
      <c r="K209" s="15">
        <f t="shared" si="180"/>
        <v>-2.8044773895309349E-3</v>
      </c>
      <c r="L209">
        <f t="shared" si="181"/>
        <v>0.99719552261046907</v>
      </c>
      <c r="N209" s="15">
        <f t="shared" si="182"/>
        <v>-0.64122948039777206</v>
      </c>
      <c r="P209" s="10">
        <v>42328</v>
      </c>
      <c r="Q209">
        <v>564300</v>
      </c>
      <c r="R209">
        <v>49.334738000000002</v>
      </c>
      <c r="S209">
        <f t="shared" si="183"/>
        <v>4.2312894850125016E-3</v>
      </c>
      <c r="T209">
        <f t="shared" si="184"/>
        <v>1.0042312894850125</v>
      </c>
      <c r="V209" s="15">
        <f t="shared" si="185"/>
        <v>3.6700155639627683</v>
      </c>
      <c r="X209" s="10">
        <v>42328</v>
      </c>
      <c r="Y209">
        <v>431700</v>
      </c>
      <c r="Z209">
        <v>40.785567</v>
      </c>
      <c r="AA209">
        <f t="shared" si="186"/>
        <v>3.8929385771531155E-3</v>
      </c>
      <c r="AB209">
        <f t="shared" si="178"/>
        <v>1.0038929385771531</v>
      </c>
      <c r="AC209" s="18"/>
      <c r="AD209" s="15">
        <f t="shared" si="187"/>
        <v>3.1295314724778152</v>
      </c>
      <c r="AF209" s="10">
        <v>42328</v>
      </c>
      <c r="AG209">
        <v>260200</v>
      </c>
      <c r="AH209">
        <v>53.583016000000001</v>
      </c>
      <c r="AI209">
        <f t="shared" si="188"/>
        <v>4.6537713232228661E-3</v>
      </c>
      <c r="AJ209">
        <f t="shared" si="189"/>
        <v>1.0046537713232229</v>
      </c>
      <c r="AK209" s="18"/>
      <c r="AL209" s="15">
        <f t="shared" si="190"/>
        <v>4.444937311764674</v>
      </c>
      <c r="AN209" s="10">
        <v>42328</v>
      </c>
      <c r="AO209">
        <v>4761300</v>
      </c>
      <c r="AP209">
        <v>36.852474000000001</v>
      </c>
      <c r="AQ209">
        <f t="shared" si="191"/>
        <v>-2.1046461190203924E-3</v>
      </c>
      <c r="AR209">
        <f t="shared" si="179"/>
        <v>0.99789535388097961</v>
      </c>
      <c r="AS209" s="18"/>
      <c r="AT209" s="15">
        <f t="shared" si="192"/>
        <v>-0.53652617111285306</v>
      </c>
      <c r="AV209" s="10">
        <v>42328</v>
      </c>
      <c r="AW209">
        <v>13749200</v>
      </c>
      <c r="AX209">
        <v>34.342948999999997</v>
      </c>
      <c r="AY209">
        <f t="shared" si="193"/>
        <v>8.5911429513474413E-3</v>
      </c>
      <c r="AZ209">
        <f t="shared" si="194"/>
        <v>1.0085911429513474</v>
      </c>
      <c r="BB209" s="15">
        <f t="shared" si="195"/>
        <v>21.700204186823225</v>
      </c>
      <c r="BD209" s="10">
        <v>42328</v>
      </c>
      <c r="BE209">
        <v>464200</v>
      </c>
      <c r="BF209">
        <v>66.080607999999998</v>
      </c>
      <c r="BG209">
        <f t="shared" si="196"/>
        <v>7.3415775017404705E-4</v>
      </c>
      <c r="BH209">
        <f t="shared" si="197"/>
        <v>1.000734157750174</v>
      </c>
      <c r="BJ209" s="15">
        <f t="shared" si="198"/>
        <v>0.30717623083610524</v>
      </c>
      <c r="BL209" s="10">
        <v>42328</v>
      </c>
      <c r="BM209">
        <v>224200</v>
      </c>
      <c r="BN209">
        <v>107.88204899999999</v>
      </c>
      <c r="BO209">
        <f t="shared" si="199"/>
        <v>1.8232491674141649E-4</v>
      </c>
      <c r="BP209">
        <f t="shared" si="200"/>
        <v>1.0001823249167414</v>
      </c>
      <c r="BR209" s="15">
        <f t="shared" si="201"/>
        <v>6.8806417964692113E-2</v>
      </c>
      <c r="BT209" s="10">
        <v>42328</v>
      </c>
      <c r="BU209">
        <v>174700</v>
      </c>
      <c r="BV209">
        <v>48.360000999999997</v>
      </c>
      <c r="BW209">
        <f t="shared" si="202"/>
        <v>1.2422774584321949E-3</v>
      </c>
      <c r="BX209">
        <f t="shared" si="203"/>
        <v>1.0012422774584322</v>
      </c>
      <c r="BZ209">
        <f t="shared" si="220"/>
        <v>6.6687803212268415E-2</v>
      </c>
      <c r="CB209" s="10">
        <v>42328</v>
      </c>
      <c r="CC209">
        <v>1427800</v>
      </c>
      <c r="CD209">
        <v>104.520381</v>
      </c>
      <c r="CE209">
        <f t="shared" si="204"/>
        <v>3.1292874515136404E-3</v>
      </c>
      <c r="CF209">
        <f t="shared" si="205"/>
        <v>1.0031292874515136</v>
      </c>
      <c r="CJ209" s="10">
        <v>42328</v>
      </c>
      <c r="CK209">
        <v>1583100</v>
      </c>
      <c r="CL209">
        <v>82.844628999999998</v>
      </c>
      <c r="CM209">
        <f t="shared" si="206"/>
        <v>-8.2158655721342733E-4</v>
      </c>
      <c r="CN209">
        <f t="shared" si="207"/>
        <v>0.99917841344278657</v>
      </c>
      <c r="CR209" s="10">
        <v>42328</v>
      </c>
      <c r="CS209">
        <v>8700</v>
      </c>
      <c r="CT209">
        <v>59.565275</v>
      </c>
      <c r="CU209">
        <f t="shared" si="208"/>
        <v>-4.9980651920134012E-4</v>
      </c>
      <c r="CV209">
        <f t="shared" si="209"/>
        <v>0.99950019348079866</v>
      </c>
      <c r="CZ209" s="10">
        <v>42328</v>
      </c>
      <c r="DA209">
        <v>215000</v>
      </c>
      <c r="DB209">
        <v>51.477978999999998</v>
      </c>
      <c r="DC209">
        <f t="shared" si="210"/>
        <v>5.4810242675575882E-3</v>
      </c>
      <c r="DD209">
        <f t="shared" si="211"/>
        <v>1.0054810242675576</v>
      </c>
      <c r="DH209" s="10">
        <v>42328</v>
      </c>
      <c r="DI209">
        <v>346500</v>
      </c>
      <c r="DJ209">
        <v>38.332025000000002</v>
      </c>
      <c r="DK209">
        <f t="shared" si="212"/>
        <v>1.1384185953146275E-2</v>
      </c>
      <c r="DL209">
        <f t="shared" si="213"/>
        <v>1.0113841859531463</v>
      </c>
      <c r="DP209" s="10">
        <v>42328</v>
      </c>
      <c r="DQ209">
        <v>85300</v>
      </c>
      <c r="DR209">
        <v>18.464268000000001</v>
      </c>
      <c r="DS209">
        <f t="shared" si="214"/>
        <v>-1.1979203705537955E-2</v>
      </c>
      <c r="DT209">
        <f t="shared" si="215"/>
        <v>0.98802079629446204</v>
      </c>
      <c r="DX209" s="10">
        <v>42328</v>
      </c>
      <c r="DY209">
        <v>5581000</v>
      </c>
      <c r="DZ209">
        <v>10.4</v>
      </c>
      <c r="EA209">
        <f t="shared" si="216"/>
        <v>-4.7846889952152249E-3</v>
      </c>
      <c r="EB209">
        <f t="shared" si="217"/>
        <v>0.99521531100478478</v>
      </c>
      <c r="EF209" s="10">
        <v>42327</v>
      </c>
      <c r="EG209">
        <v>207400</v>
      </c>
      <c r="EH209">
        <v>99.795435999999995</v>
      </c>
      <c r="EI209">
        <f t="shared" si="218"/>
        <v>0</v>
      </c>
      <c r="EJ209">
        <f t="shared" si="219"/>
        <v>1</v>
      </c>
    </row>
    <row r="210" spans="1:140">
      <c r="A210" s="10">
        <v>42327</v>
      </c>
      <c r="B210" s="11">
        <v>0.09</v>
      </c>
      <c r="C210">
        <f t="shared" si="175"/>
        <v>8.9999999999999998E-4</v>
      </c>
      <c r="D210" s="12">
        <f t="shared" si="176"/>
        <v>1.875228551351249E-5</v>
      </c>
      <c r="E210" s="13">
        <f t="shared" si="177"/>
        <v>1.0000187522855135</v>
      </c>
      <c r="H210" s="10">
        <v>42327</v>
      </c>
      <c r="I210">
        <v>24700</v>
      </c>
      <c r="J210">
        <v>73.335232000000005</v>
      </c>
      <c r="K210" s="15">
        <f t="shared" si="180"/>
        <v>6.5868883025765879E-3</v>
      </c>
      <c r="L210">
        <f t="shared" si="181"/>
        <v>1.0065868883025766</v>
      </c>
      <c r="N210" s="15">
        <f t="shared" si="182"/>
        <v>9.9828029897219892</v>
      </c>
      <c r="P210" s="10">
        <v>42327</v>
      </c>
      <c r="Q210">
        <v>1077400</v>
      </c>
      <c r="R210">
        <v>49.126868000000002</v>
      </c>
      <c r="S210">
        <f t="shared" si="183"/>
        <v>-1.2074307666875006E-3</v>
      </c>
      <c r="T210">
        <f t="shared" si="184"/>
        <v>0.9987925692333125</v>
      </c>
      <c r="V210" s="15">
        <f t="shared" si="185"/>
        <v>-0.35659346609858844</v>
      </c>
      <c r="X210" s="10">
        <v>42327</v>
      </c>
      <c r="Y210">
        <v>123000</v>
      </c>
      <c r="Z210">
        <v>40.627406999999998</v>
      </c>
      <c r="AA210">
        <f t="shared" si="186"/>
        <v>-2.6692757829330782E-3</v>
      </c>
      <c r="AB210">
        <f t="shared" si="178"/>
        <v>0.99733072421706692</v>
      </c>
      <c r="AC210" s="18"/>
      <c r="AD210" s="15">
        <f t="shared" si="187"/>
        <v>-0.62302948265161739</v>
      </c>
      <c r="AF210" s="10">
        <v>42327</v>
      </c>
      <c r="AG210">
        <v>283400</v>
      </c>
      <c r="AH210">
        <v>53.334808000000002</v>
      </c>
      <c r="AI210">
        <f t="shared" si="188"/>
        <v>-3.7091443391450429E-3</v>
      </c>
      <c r="AJ210">
        <f t="shared" si="189"/>
        <v>0.99629085566085496</v>
      </c>
      <c r="AK210" s="18"/>
      <c r="AL210" s="15">
        <f t="shared" si="190"/>
        <v>-0.74240191000337596</v>
      </c>
      <c r="AN210" s="10">
        <v>42327</v>
      </c>
      <c r="AO210">
        <v>5082700</v>
      </c>
      <c r="AP210">
        <v>36.930199000000002</v>
      </c>
      <c r="AQ210">
        <f t="shared" si="191"/>
        <v>5.2895147425879863E-3</v>
      </c>
      <c r="AR210">
        <f t="shared" si="179"/>
        <v>1.005289514742588</v>
      </c>
      <c r="AS210" s="18"/>
      <c r="AT210" s="15">
        <f t="shared" si="192"/>
        <v>5.8591577323325978</v>
      </c>
      <c r="AV210" s="10">
        <v>42327</v>
      </c>
      <c r="AW210">
        <v>16116300</v>
      </c>
      <c r="AX210">
        <v>34.050417000000003</v>
      </c>
      <c r="AY210">
        <f t="shared" si="193"/>
        <v>7.501399610905235E-3</v>
      </c>
      <c r="AZ210">
        <f t="shared" si="194"/>
        <v>1.0075013996109052</v>
      </c>
      <c r="BB210" s="15">
        <f t="shared" si="195"/>
        <v>14.299076557241833</v>
      </c>
      <c r="BD210" s="10">
        <v>42327</v>
      </c>
      <c r="BE210">
        <v>857700</v>
      </c>
      <c r="BF210">
        <v>66.032129999999995</v>
      </c>
      <c r="BG210">
        <f t="shared" si="196"/>
        <v>2.2071979468389902E-3</v>
      </c>
      <c r="BH210">
        <f t="shared" si="197"/>
        <v>1.002207197946839</v>
      </c>
      <c r="BJ210" s="15">
        <f t="shared" si="198"/>
        <v>1.2361138421276419</v>
      </c>
      <c r="BL210" s="10">
        <v>42327</v>
      </c>
      <c r="BM210">
        <v>262000</v>
      </c>
      <c r="BN210">
        <v>107.86238299999999</v>
      </c>
      <c r="BO210">
        <f t="shared" si="199"/>
        <v>1.7353339240586685E-3</v>
      </c>
      <c r="BP210">
        <f t="shared" si="200"/>
        <v>1.0017353339240587</v>
      </c>
      <c r="BR210" s="15">
        <f t="shared" si="201"/>
        <v>0.8829655226455646</v>
      </c>
      <c r="BT210" s="10">
        <v>42327</v>
      </c>
      <c r="BU210">
        <v>177500</v>
      </c>
      <c r="BV210">
        <v>48.299999</v>
      </c>
      <c r="BW210">
        <f t="shared" si="202"/>
        <v>1.6590211186431336E-3</v>
      </c>
      <c r="BX210">
        <f t="shared" si="203"/>
        <v>1.0016590211186431</v>
      </c>
      <c r="BZ210">
        <f t="shared" si="220"/>
        <v>9.0021712852520919E-2</v>
      </c>
      <c r="CB210" s="10">
        <v>42327</v>
      </c>
      <c r="CC210">
        <v>943100</v>
      </c>
      <c r="CD210">
        <v>104.194327</v>
      </c>
      <c r="CE210">
        <f t="shared" si="204"/>
        <v>1.8442052248250906E-3</v>
      </c>
      <c r="CF210">
        <f t="shared" si="205"/>
        <v>1.0018442052248251</v>
      </c>
      <c r="CJ210" s="10">
        <v>42327</v>
      </c>
      <c r="CK210">
        <v>320600</v>
      </c>
      <c r="CL210">
        <v>82.912749000000005</v>
      </c>
      <c r="CM210">
        <f t="shared" si="206"/>
        <v>1.8814228366388352E-3</v>
      </c>
      <c r="CN210">
        <f t="shared" si="207"/>
        <v>1.0018814228366388</v>
      </c>
      <c r="CR210" s="10">
        <v>42327</v>
      </c>
      <c r="CS210">
        <v>39400</v>
      </c>
      <c r="CT210">
        <v>59.595061000000001</v>
      </c>
      <c r="CU210">
        <f t="shared" si="208"/>
        <v>8.3373336412662091E-4</v>
      </c>
      <c r="CV210">
        <f t="shared" si="209"/>
        <v>1.0008337333641266</v>
      </c>
      <c r="CZ210" s="10">
        <v>42327</v>
      </c>
      <c r="DA210">
        <v>154200</v>
      </c>
      <c r="DB210">
        <v>51.197364999999998</v>
      </c>
      <c r="DC210">
        <f t="shared" si="210"/>
        <v>5.3201452628850454E-3</v>
      </c>
      <c r="DD210">
        <f t="shared" si="211"/>
        <v>1.005320145262885</v>
      </c>
      <c r="DH210" s="10">
        <v>42327</v>
      </c>
      <c r="DI210">
        <v>167200</v>
      </c>
      <c r="DJ210">
        <v>37.900557999999997</v>
      </c>
      <c r="DK210">
        <f t="shared" si="212"/>
        <v>4.9402559881890351E-3</v>
      </c>
      <c r="DL210">
        <f t="shared" si="213"/>
        <v>1.004940255988189</v>
      </c>
      <c r="DP210" s="10">
        <v>42327</v>
      </c>
      <c r="DQ210">
        <v>161500</v>
      </c>
      <c r="DR210">
        <v>18.688137000000001</v>
      </c>
      <c r="DS210">
        <f t="shared" si="214"/>
        <v>-1.4373699413185226E-2</v>
      </c>
      <c r="DT210">
        <f t="shared" si="215"/>
        <v>0.98562630058681477</v>
      </c>
      <c r="DX210" s="10">
        <v>42327</v>
      </c>
      <c r="DY210">
        <v>5474400</v>
      </c>
      <c r="DZ210">
        <v>10.45</v>
      </c>
      <c r="EA210">
        <f t="shared" si="216"/>
        <v>1.2596899224806002E-2</v>
      </c>
      <c r="EB210">
        <f t="shared" si="217"/>
        <v>1.012596899224806</v>
      </c>
      <c r="EF210" s="10">
        <v>42326</v>
      </c>
      <c r="EG210">
        <v>237100</v>
      </c>
      <c r="EH210">
        <v>99.795435999999995</v>
      </c>
      <c r="EI210">
        <f t="shared" si="218"/>
        <v>0</v>
      </c>
      <c r="EJ210">
        <f t="shared" si="219"/>
        <v>1</v>
      </c>
    </row>
    <row r="211" spans="1:140">
      <c r="A211" s="10">
        <v>42326</v>
      </c>
      <c r="B211" s="11">
        <v>0.09</v>
      </c>
      <c r="C211">
        <f t="shared" si="175"/>
        <v>8.9999999999999998E-4</v>
      </c>
      <c r="D211" s="12">
        <f t="shared" si="176"/>
        <v>1.875228551351249E-5</v>
      </c>
      <c r="E211" s="13">
        <f t="shared" si="177"/>
        <v>1.0000187522855135</v>
      </c>
      <c r="H211" s="10">
        <v>42326</v>
      </c>
      <c r="I211">
        <v>35500</v>
      </c>
      <c r="J211">
        <v>72.855341999999993</v>
      </c>
      <c r="K211" s="15">
        <f t="shared" si="180"/>
        <v>2.1554046253433601E-3</v>
      </c>
      <c r="L211">
        <f t="shared" si="181"/>
        <v>1.0021554046253434</v>
      </c>
      <c r="N211" s="15">
        <f t="shared" si="182"/>
        <v>1.1943284441813691</v>
      </c>
      <c r="P211" s="10">
        <v>42326</v>
      </c>
      <c r="Q211">
        <v>607800</v>
      </c>
      <c r="R211">
        <v>49.186256999999998</v>
      </c>
      <c r="S211">
        <f t="shared" si="183"/>
        <v>1.594762574243247E-2</v>
      </c>
      <c r="T211">
        <f t="shared" si="184"/>
        <v>1.0159476257424325</v>
      </c>
      <c r="V211" s="15">
        <f t="shared" si="185"/>
        <v>321.13039015007092</v>
      </c>
      <c r="X211" s="10">
        <v>42326</v>
      </c>
      <c r="Y211">
        <v>287000</v>
      </c>
      <c r="Z211">
        <v>40.736142999999998</v>
      </c>
      <c r="AA211">
        <f t="shared" si="186"/>
        <v>1.6276204022120488E-2</v>
      </c>
      <c r="AB211">
        <f t="shared" si="178"/>
        <v>1.0162762040221205</v>
      </c>
      <c r="AC211" s="18"/>
      <c r="AD211" s="15">
        <f t="shared" si="187"/>
        <v>361.48597921580318</v>
      </c>
      <c r="AF211" s="10">
        <v>42326</v>
      </c>
      <c r="AG211">
        <v>262900</v>
      </c>
      <c r="AH211">
        <v>53.533371000000002</v>
      </c>
      <c r="AI211">
        <f t="shared" si="188"/>
        <v>1.6016540535197743E-2</v>
      </c>
      <c r="AJ211">
        <f t="shared" si="189"/>
        <v>1.0160165405351977</v>
      </c>
      <c r="AK211" s="18"/>
      <c r="AL211" s="15">
        <f t="shared" si="190"/>
        <v>329.20531032585103</v>
      </c>
      <c r="AN211" s="10">
        <v>42326</v>
      </c>
      <c r="AO211">
        <v>5392100</v>
      </c>
      <c r="AP211">
        <v>36.735883999999999</v>
      </c>
      <c r="AQ211">
        <f t="shared" si="191"/>
        <v>9.6128440220730749E-3</v>
      </c>
      <c r="AR211">
        <f t="shared" si="179"/>
        <v>1.0096128440220731</v>
      </c>
      <c r="AS211" s="18"/>
      <c r="AT211" s="15">
        <f t="shared" si="192"/>
        <v>31.849322963099191</v>
      </c>
      <c r="AV211" s="10">
        <v>42326</v>
      </c>
      <c r="AW211">
        <v>17408200</v>
      </c>
      <c r="AX211">
        <v>33.796892999999997</v>
      </c>
      <c r="AY211">
        <f t="shared" si="193"/>
        <v>7.8511366027449458E-3</v>
      </c>
      <c r="AZ211">
        <f t="shared" si="194"/>
        <v>1.0078511366027449</v>
      </c>
      <c r="BB211" s="15">
        <f t="shared" si="195"/>
        <v>16.365301221396408</v>
      </c>
      <c r="BD211" s="10">
        <v>42326</v>
      </c>
      <c r="BE211">
        <v>539000</v>
      </c>
      <c r="BF211">
        <v>65.886705000000006</v>
      </c>
      <c r="BG211">
        <f t="shared" si="196"/>
        <v>1.2514842136831517E-2</v>
      </c>
      <c r="BH211">
        <f t="shared" si="197"/>
        <v>1.0125148421368315</v>
      </c>
      <c r="BJ211" s="15">
        <f t="shared" si="198"/>
        <v>92.650545988308991</v>
      </c>
      <c r="BL211" s="10">
        <v>42326</v>
      </c>
      <c r="BM211">
        <v>262400</v>
      </c>
      <c r="BN211">
        <v>107.67552999999999</v>
      </c>
      <c r="BO211">
        <f t="shared" si="199"/>
        <v>1.8299693892322999E-3</v>
      </c>
      <c r="BP211">
        <f t="shared" si="200"/>
        <v>1.0018299693892323</v>
      </c>
      <c r="BR211" s="15">
        <f t="shared" si="201"/>
        <v>0.94902338290530031</v>
      </c>
      <c r="BT211" s="10">
        <v>42326</v>
      </c>
      <c r="BU211">
        <v>217300</v>
      </c>
      <c r="BV211">
        <v>48.220001000000003</v>
      </c>
      <c r="BW211">
        <f t="shared" si="202"/>
        <v>-4.1461441067092153E-4</v>
      </c>
      <c r="BX211">
        <f t="shared" si="203"/>
        <v>0.99958538558932908</v>
      </c>
      <c r="BZ211">
        <f t="shared" si="220"/>
        <v>-2.1333570373909039E-2</v>
      </c>
      <c r="CB211" s="10">
        <v>42326</v>
      </c>
      <c r="CC211">
        <v>539600</v>
      </c>
      <c r="CD211">
        <v>104.00252500000001</v>
      </c>
      <c r="CE211">
        <f t="shared" si="204"/>
        <v>2.4031260416246258E-3</v>
      </c>
      <c r="CF211">
        <f t="shared" si="205"/>
        <v>1.0024031260416246</v>
      </c>
      <c r="CJ211" s="10">
        <v>42326</v>
      </c>
      <c r="CK211">
        <v>419000</v>
      </c>
      <c r="CL211">
        <v>82.757047999999998</v>
      </c>
      <c r="CM211">
        <f t="shared" si="206"/>
        <v>1.4131246695996413E-3</v>
      </c>
      <c r="CN211">
        <f t="shared" si="207"/>
        <v>1.0014131246695996</v>
      </c>
      <c r="CR211" s="10">
        <v>42326</v>
      </c>
      <c r="CS211">
        <v>19500</v>
      </c>
      <c r="CT211">
        <v>59.545416000000003</v>
      </c>
      <c r="CU211">
        <f t="shared" si="208"/>
        <v>-6.665085735316767E-4</v>
      </c>
      <c r="CV211">
        <f t="shared" si="209"/>
        <v>0.99933349142646832</v>
      </c>
      <c r="CZ211" s="10">
        <v>42326</v>
      </c>
      <c r="DA211">
        <v>181000</v>
      </c>
      <c r="DB211">
        <v>50.926428999999999</v>
      </c>
      <c r="DC211">
        <f t="shared" si="210"/>
        <v>8.0444739315435054E-3</v>
      </c>
      <c r="DD211">
        <f t="shared" si="211"/>
        <v>1.0080444739315435</v>
      </c>
      <c r="DH211" s="10">
        <v>42326</v>
      </c>
      <c r="DI211">
        <v>302000</v>
      </c>
      <c r="DJ211">
        <v>37.714239999999997</v>
      </c>
      <c r="DK211">
        <f t="shared" si="212"/>
        <v>8.9192236277673143E-3</v>
      </c>
      <c r="DL211">
        <f t="shared" si="213"/>
        <v>1.0089192236277673</v>
      </c>
      <c r="DP211" s="10">
        <v>42326</v>
      </c>
      <c r="DQ211">
        <v>170500</v>
      </c>
      <c r="DR211">
        <v>18.960671999999999</v>
      </c>
      <c r="DS211">
        <f t="shared" si="214"/>
        <v>1.7763858811525646E-2</v>
      </c>
      <c r="DT211">
        <f t="shared" si="215"/>
        <v>1.0177638588115256</v>
      </c>
      <c r="DX211" s="10">
        <v>42326</v>
      </c>
      <c r="DY211">
        <v>19922100</v>
      </c>
      <c r="DZ211">
        <v>10.32</v>
      </c>
      <c r="EA211">
        <f t="shared" si="216"/>
        <v>-9.6805421103585143E-4</v>
      </c>
      <c r="EB211">
        <f t="shared" si="217"/>
        <v>0.99903194578896415</v>
      </c>
      <c r="EF211" s="10">
        <v>42325</v>
      </c>
      <c r="EG211">
        <v>195200</v>
      </c>
      <c r="EH211">
        <v>99.795435999999995</v>
      </c>
      <c r="EI211">
        <f t="shared" si="218"/>
        <v>-2.9737003774832349E-4</v>
      </c>
      <c r="EJ211">
        <f t="shared" si="219"/>
        <v>0.99970262996225168</v>
      </c>
    </row>
    <row r="212" spans="1:140">
      <c r="A212" s="10">
        <v>42325</v>
      </c>
      <c r="B212" s="11">
        <v>0.09</v>
      </c>
      <c r="C212">
        <f t="shared" si="175"/>
        <v>8.9999999999999998E-4</v>
      </c>
      <c r="D212" s="12">
        <f t="shared" si="176"/>
        <v>1.875228551351249E-5</v>
      </c>
      <c r="E212" s="13">
        <f t="shared" si="177"/>
        <v>1.0000187522855135</v>
      </c>
      <c r="H212" s="10">
        <v>42325</v>
      </c>
      <c r="I212">
        <v>40200</v>
      </c>
      <c r="J212">
        <v>72.698646999999994</v>
      </c>
      <c r="K212" s="15">
        <f t="shared" si="180"/>
        <v>1.3490640531530484E-3</v>
      </c>
      <c r="L212">
        <f t="shared" si="181"/>
        <v>1.001349064053153</v>
      </c>
      <c r="N212" s="15">
        <f t="shared" si="182"/>
        <v>0.63570929950105382</v>
      </c>
      <c r="P212" s="10">
        <v>42325</v>
      </c>
      <c r="Q212">
        <v>1158700</v>
      </c>
      <c r="R212">
        <v>48.414166000000002</v>
      </c>
      <c r="S212">
        <f t="shared" si="183"/>
        <v>-6.1297756592926245E-4</v>
      </c>
      <c r="T212">
        <f t="shared" si="184"/>
        <v>0.99938702243407074</v>
      </c>
      <c r="V212" s="15">
        <f t="shared" si="185"/>
        <v>-0.20052931370127136</v>
      </c>
      <c r="X212" s="10">
        <v>42325</v>
      </c>
      <c r="Y212">
        <v>258400</v>
      </c>
      <c r="Z212">
        <v>40.083731999999998</v>
      </c>
      <c r="AA212">
        <f t="shared" si="186"/>
        <v>-1.7232865738530112E-3</v>
      </c>
      <c r="AB212">
        <f t="shared" si="178"/>
        <v>0.99827671342614699</v>
      </c>
      <c r="AC212" s="18"/>
      <c r="AD212" s="15">
        <f t="shared" si="187"/>
        <v>-0.46716432061999369</v>
      </c>
      <c r="AF212" s="10">
        <v>42325</v>
      </c>
      <c r="AG212">
        <v>448500</v>
      </c>
      <c r="AH212">
        <v>52.689467999999998</v>
      </c>
      <c r="AI212">
        <f t="shared" si="188"/>
        <v>-2.6310627284387156E-3</v>
      </c>
      <c r="AJ212">
        <f t="shared" si="189"/>
        <v>0.99736893727156128</v>
      </c>
      <c r="AK212" s="18"/>
      <c r="AL212" s="15">
        <f t="shared" si="190"/>
        <v>-0.61772057964196336</v>
      </c>
      <c r="AN212" s="10">
        <v>42325</v>
      </c>
      <c r="AO212">
        <v>6153500</v>
      </c>
      <c r="AP212">
        <v>36.386110000000002</v>
      </c>
      <c r="AQ212">
        <f t="shared" si="191"/>
        <v>1.3368822444210782E-3</v>
      </c>
      <c r="AR212">
        <f t="shared" si="179"/>
        <v>1.0013368822444211</v>
      </c>
      <c r="AS212" s="18"/>
      <c r="AT212" s="15">
        <f t="shared" si="192"/>
        <v>0.62846220297428435</v>
      </c>
      <c r="AV212" s="10">
        <v>42325</v>
      </c>
      <c r="AW212">
        <v>32174300</v>
      </c>
      <c r="AX212">
        <v>33.533616000000002</v>
      </c>
      <c r="AY212">
        <f t="shared" si="193"/>
        <v>-1.1618097973344899E-3</v>
      </c>
      <c r="AZ212">
        <f t="shared" si="194"/>
        <v>0.99883819020266551</v>
      </c>
      <c r="BB212" s="15">
        <f t="shared" si="195"/>
        <v>-0.34577706464185021</v>
      </c>
      <c r="BD212" s="10">
        <v>42325</v>
      </c>
      <c r="BE212">
        <v>460600</v>
      </c>
      <c r="BF212">
        <v>65.072334999999995</v>
      </c>
      <c r="BG212">
        <f t="shared" si="196"/>
        <v>-2.8226752408070377E-3</v>
      </c>
      <c r="BH212">
        <f t="shared" si="197"/>
        <v>0.99717732475919296</v>
      </c>
      <c r="BJ212" s="15">
        <f t="shared" si="198"/>
        <v>-0.6436112939543519</v>
      </c>
      <c r="BL212" s="10">
        <v>42325</v>
      </c>
      <c r="BM212">
        <v>317500</v>
      </c>
      <c r="BN212">
        <v>107.478847</v>
      </c>
      <c r="BO212">
        <f t="shared" si="199"/>
        <v>1.8333896847357867E-3</v>
      </c>
      <c r="BP212">
        <f t="shared" si="200"/>
        <v>1.0018333896847358</v>
      </c>
      <c r="BR212" s="15">
        <f t="shared" si="201"/>
        <v>0.95145362424126434</v>
      </c>
      <c r="BT212" s="10">
        <v>42325</v>
      </c>
      <c r="BU212">
        <v>210100</v>
      </c>
      <c r="BV212">
        <v>48.240001999999997</v>
      </c>
      <c r="BW212">
        <f t="shared" si="202"/>
        <v>6.2233977644332583E-4</v>
      </c>
      <c r="BX212">
        <f t="shared" si="203"/>
        <v>1.0006223397764433</v>
      </c>
      <c r="BZ212">
        <f t="shared" si="220"/>
        <v>3.2880604947675973E-2</v>
      </c>
      <c r="CB212" s="10">
        <v>42325</v>
      </c>
      <c r="CC212">
        <v>893700</v>
      </c>
      <c r="CD212">
        <v>103.753193</v>
      </c>
      <c r="CE212">
        <f t="shared" si="204"/>
        <v>2.3161049272391043E-3</v>
      </c>
      <c r="CF212">
        <f t="shared" si="205"/>
        <v>1.0023161049272391</v>
      </c>
      <c r="CJ212" s="10">
        <v>42325</v>
      </c>
      <c r="CK212">
        <v>420800</v>
      </c>
      <c r="CL212">
        <v>82.640266999999994</v>
      </c>
      <c r="CM212">
        <f t="shared" si="206"/>
        <v>1.1770466321880946E-4</v>
      </c>
      <c r="CN212">
        <f t="shared" si="207"/>
        <v>1.0001177046632188</v>
      </c>
      <c r="CR212" s="10">
        <v>42325</v>
      </c>
      <c r="CS212">
        <v>12400</v>
      </c>
      <c r="CT212">
        <v>59.585129999999999</v>
      </c>
      <c r="CU212">
        <f t="shared" si="208"/>
        <v>0</v>
      </c>
      <c r="CV212">
        <f t="shared" si="209"/>
        <v>1</v>
      </c>
      <c r="CZ212" s="10">
        <v>42325</v>
      </c>
      <c r="DA212">
        <v>243300</v>
      </c>
      <c r="DB212">
        <v>50.520021999999997</v>
      </c>
      <c r="DC212">
        <f t="shared" si="210"/>
        <v>1.9189953208103017E-3</v>
      </c>
      <c r="DD212">
        <f t="shared" si="211"/>
        <v>1.0019189953208103</v>
      </c>
      <c r="DH212" s="10">
        <v>42325</v>
      </c>
      <c r="DI212">
        <v>729200</v>
      </c>
      <c r="DJ212">
        <v>37.380831999999998</v>
      </c>
      <c r="DK212">
        <f t="shared" si="212"/>
        <v>1.5763893455007505E-3</v>
      </c>
      <c r="DL212">
        <f t="shared" si="213"/>
        <v>1.0015763893455008</v>
      </c>
      <c r="DP212" s="10">
        <v>42325</v>
      </c>
      <c r="DQ212">
        <v>228400</v>
      </c>
      <c r="DR212">
        <v>18.629736000000001</v>
      </c>
      <c r="DS212">
        <f t="shared" si="214"/>
        <v>-1.1363694255617895E-2</v>
      </c>
      <c r="DT212">
        <f t="shared" si="215"/>
        <v>0.9886363057443821</v>
      </c>
      <c r="DX212" s="10">
        <v>42325</v>
      </c>
      <c r="DY212">
        <v>7779000</v>
      </c>
      <c r="DZ212">
        <v>10.33</v>
      </c>
      <c r="EA212">
        <f t="shared" si="216"/>
        <v>-1.2428298279158811E-2</v>
      </c>
      <c r="EB212">
        <f t="shared" si="217"/>
        <v>0.98757170172084119</v>
      </c>
      <c r="EF212" s="10">
        <v>42324</v>
      </c>
      <c r="EG212">
        <v>197100</v>
      </c>
      <c r="EH212">
        <v>99.825120999999996</v>
      </c>
      <c r="EI212">
        <f t="shared" si="218"/>
        <v>5.9509400174806437E-4</v>
      </c>
      <c r="EJ212">
        <f t="shared" si="219"/>
        <v>1.0005950940017481</v>
      </c>
    </row>
    <row r="213" spans="1:140">
      <c r="A213" s="10">
        <v>42324</v>
      </c>
      <c r="B213" s="11">
        <v>0.1</v>
      </c>
      <c r="C213">
        <f t="shared" si="175"/>
        <v>1E-3</v>
      </c>
      <c r="D213" s="12">
        <f t="shared" si="176"/>
        <v>2.0836155003811641E-5</v>
      </c>
      <c r="E213" s="13">
        <f t="shared" si="177"/>
        <v>1.0000208361550038</v>
      </c>
      <c r="H213" s="10">
        <v>42324</v>
      </c>
      <c r="I213">
        <v>16300</v>
      </c>
      <c r="J213">
        <v>72.600703999999993</v>
      </c>
      <c r="K213" s="15">
        <f t="shared" si="180"/>
        <v>-3.0931139214733783E-3</v>
      </c>
      <c r="L213">
        <f t="shared" si="181"/>
        <v>0.99690688607852662</v>
      </c>
      <c r="N213" s="15">
        <f t="shared" si="182"/>
        <v>-0.67720448354850582</v>
      </c>
      <c r="P213" s="10">
        <v>42324</v>
      </c>
      <c r="Q213">
        <v>817500</v>
      </c>
      <c r="R213">
        <v>48.443860999999998</v>
      </c>
      <c r="S213">
        <f t="shared" si="183"/>
        <v>1.4090357460131431E-2</v>
      </c>
      <c r="T213">
        <f t="shared" si="184"/>
        <v>1.0140903574601314</v>
      </c>
      <c r="V213" s="15">
        <f t="shared" si="185"/>
        <v>164.18797351038319</v>
      </c>
      <c r="X213" s="10">
        <v>42324</v>
      </c>
      <c r="Y213">
        <v>99500</v>
      </c>
      <c r="Z213">
        <v>40.152926999999998</v>
      </c>
      <c r="AA213">
        <f t="shared" si="186"/>
        <v>1.3725959783335462E-2</v>
      </c>
      <c r="AB213">
        <f t="shared" si="178"/>
        <v>1.0137259597833355</v>
      </c>
      <c r="AC213" s="18"/>
      <c r="AD213" s="15">
        <f t="shared" si="187"/>
        <v>143.87964843723273</v>
      </c>
      <c r="AF213" s="10">
        <v>42324</v>
      </c>
      <c r="AG213">
        <v>352000</v>
      </c>
      <c r="AH213">
        <v>52.828462999999999</v>
      </c>
      <c r="AI213">
        <f t="shared" si="188"/>
        <v>9.8690570999024896E-3</v>
      </c>
      <c r="AJ213">
        <f t="shared" si="189"/>
        <v>1.0098690570999025</v>
      </c>
      <c r="AK213" s="18"/>
      <c r="AL213" s="15">
        <f t="shared" si="190"/>
        <v>35.037020042630743</v>
      </c>
      <c r="AN213" s="10">
        <v>42324</v>
      </c>
      <c r="AO213">
        <v>9150400</v>
      </c>
      <c r="AP213">
        <v>36.337530999999998</v>
      </c>
      <c r="AQ213">
        <f t="shared" si="191"/>
        <v>1.190480798553506E-2</v>
      </c>
      <c r="AR213">
        <f t="shared" si="179"/>
        <v>1.0119048079855351</v>
      </c>
      <c r="AS213" s="18"/>
      <c r="AT213" s="15">
        <f t="shared" si="192"/>
        <v>74.158082558799208</v>
      </c>
      <c r="AV213" s="10">
        <v>42324</v>
      </c>
      <c r="AW213">
        <v>13815000</v>
      </c>
      <c r="AX213">
        <v>33.572620999999998</v>
      </c>
      <c r="AY213">
        <f t="shared" si="193"/>
        <v>2.1661706349206389E-2</v>
      </c>
      <c r="AZ213">
        <f t="shared" si="194"/>
        <v>1.0216617063492064</v>
      </c>
      <c r="BB213" s="15">
        <f t="shared" si="195"/>
        <v>2494.1530240285624</v>
      </c>
      <c r="BD213" s="10">
        <v>42324</v>
      </c>
      <c r="BE213">
        <v>521500</v>
      </c>
      <c r="BF213">
        <v>65.256533000000005</v>
      </c>
      <c r="BG213">
        <f t="shared" si="196"/>
        <v>1.5386884979495363E-2</v>
      </c>
      <c r="BH213">
        <f t="shared" si="197"/>
        <v>1.0153868849794954</v>
      </c>
      <c r="BJ213" s="15">
        <f t="shared" si="198"/>
        <v>262.3392638291923</v>
      </c>
      <c r="BL213" s="10">
        <v>42324</v>
      </c>
      <c r="BM213">
        <v>235000</v>
      </c>
      <c r="BN213">
        <v>107.282157</v>
      </c>
      <c r="BO213">
        <f t="shared" si="199"/>
        <v>-5.497517969992316E-4</v>
      </c>
      <c r="BP213">
        <f t="shared" si="200"/>
        <v>0.99945024820300077</v>
      </c>
      <c r="BR213" s="15">
        <f t="shared" si="201"/>
        <v>-0.1818540886577702</v>
      </c>
      <c r="BT213" s="10">
        <v>42324</v>
      </c>
      <c r="BU213">
        <v>112000</v>
      </c>
      <c r="BV213">
        <v>48.209999000000003</v>
      </c>
      <c r="BW213">
        <f t="shared" si="202"/>
        <v>-6.2195271053255841E-4</v>
      </c>
      <c r="BX213">
        <f t="shared" si="203"/>
        <v>0.99937804728946744</v>
      </c>
      <c r="BZ213">
        <f t="shared" si="220"/>
        <v>-3.1833887469835398E-2</v>
      </c>
      <c r="CB213" s="10">
        <v>42324</v>
      </c>
      <c r="CC213">
        <v>1843200</v>
      </c>
      <c r="CD213">
        <v>103.513445</v>
      </c>
      <c r="CE213">
        <f t="shared" si="204"/>
        <v>5.5622733937843449E-4</v>
      </c>
      <c r="CF213">
        <f t="shared" si="205"/>
        <v>1.0005562273393784</v>
      </c>
      <c r="CJ213" s="10">
        <v>42324</v>
      </c>
      <c r="CK213">
        <v>737800</v>
      </c>
      <c r="CL213">
        <v>82.630540999999994</v>
      </c>
      <c r="CM213">
        <f t="shared" si="206"/>
        <v>5.8924548581362757E-4</v>
      </c>
      <c r="CN213">
        <f t="shared" si="207"/>
        <v>1.0005892454858136</v>
      </c>
      <c r="CR213" s="10">
        <v>42324</v>
      </c>
      <c r="CS213">
        <v>18900</v>
      </c>
      <c r="CT213">
        <v>59.585129999999999</v>
      </c>
      <c r="CU213">
        <f t="shared" si="208"/>
        <v>3.333317944054226E-4</v>
      </c>
      <c r="CV213">
        <f t="shared" si="209"/>
        <v>1.0003333317944054</v>
      </c>
      <c r="CZ213" s="10">
        <v>42324</v>
      </c>
      <c r="DA213">
        <v>454800</v>
      </c>
      <c r="DB213">
        <v>50.423259999999999</v>
      </c>
      <c r="DC213">
        <f t="shared" si="210"/>
        <v>1.3024906144549098E-2</v>
      </c>
      <c r="DD213">
        <f t="shared" si="211"/>
        <v>1.0130249061445491</v>
      </c>
      <c r="DH213" s="10">
        <v>42324</v>
      </c>
      <c r="DI213">
        <v>220700</v>
      </c>
      <c r="DJ213">
        <v>37.321998000000001</v>
      </c>
      <c r="DK213">
        <f t="shared" si="212"/>
        <v>9.5490873456118841E-3</v>
      </c>
      <c r="DL213">
        <f t="shared" si="213"/>
        <v>1.0095490873456119</v>
      </c>
      <c r="DP213" s="10">
        <v>42324</v>
      </c>
      <c r="DQ213">
        <v>132900</v>
      </c>
      <c r="DR213">
        <v>18.843872000000001</v>
      </c>
      <c r="DS213">
        <f t="shared" si="214"/>
        <v>3.3635962613763004E-2</v>
      </c>
      <c r="DT213">
        <f t="shared" si="215"/>
        <v>1.033635962613763</v>
      </c>
      <c r="DX213" s="10">
        <v>42324</v>
      </c>
      <c r="DY213">
        <v>5580900</v>
      </c>
      <c r="DZ213">
        <v>10.46</v>
      </c>
      <c r="EA213">
        <f t="shared" si="216"/>
        <v>9.5693779904326703E-4</v>
      </c>
      <c r="EB213">
        <f t="shared" si="217"/>
        <v>1.0009569377990433</v>
      </c>
      <c r="EF213" s="10">
        <v>42321</v>
      </c>
      <c r="EG213">
        <v>161300</v>
      </c>
      <c r="EH213">
        <v>99.765750999999995</v>
      </c>
      <c r="EI213">
        <f t="shared" si="218"/>
        <v>1.9837394122523833E-4</v>
      </c>
      <c r="EJ213">
        <f t="shared" si="219"/>
        <v>1.0001983739412252</v>
      </c>
    </row>
    <row r="214" spans="1:140">
      <c r="A214" s="10">
        <v>42321</v>
      </c>
      <c r="B214" s="11">
        <v>0.09</v>
      </c>
      <c r="C214">
        <f t="shared" si="175"/>
        <v>8.9999999999999998E-4</v>
      </c>
      <c r="D214" s="12">
        <f t="shared" si="176"/>
        <v>1.875228551351249E-5</v>
      </c>
      <c r="E214" s="13">
        <f t="shared" si="177"/>
        <v>1.0000187522855135</v>
      </c>
      <c r="H214" s="10">
        <v>42321</v>
      </c>
      <c r="I214">
        <v>122900</v>
      </c>
      <c r="J214">
        <v>72.825963000000002</v>
      </c>
      <c r="K214" s="15">
        <f t="shared" si="180"/>
        <v>7.1786373687334759E-3</v>
      </c>
      <c r="L214">
        <f t="shared" si="181"/>
        <v>1.0071786373687335</v>
      </c>
      <c r="N214" s="15">
        <f t="shared" si="182"/>
        <v>12.610515128011393</v>
      </c>
      <c r="P214" s="10">
        <v>42321</v>
      </c>
      <c r="Q214">
        <v>556500</v>
      </c>
      <c r="R214">
        <v>47.770753999999997</v>
      </c>
      <c r="S214">
        <f t="shared" si="183"/>
        <v>-1.1065601709262518E-2</v>
      </c>
      <c r="T214">
        <f t="shared" si="184"/>
        <v>0.98893439829073748</v>
      </c>
      <c r="V214" s="15">
        <f t="shared" si="185"/>
        <v>-0.98277610359422285</v>
      </c>
      <c r="X214" s="10">
        <v>42321</v>
      </c>
      <c r="Y214">
        <v>1032100</v>
      </c>
      <c r="Z214">
        <v>39.609251999999998</v>
      </c>
      <c r="AA214">
        <f t="shared" si="186"/>
        <v>-9.3943501249122985E-3</v>
      </c>
      <c r="AB214">
        <f t="shared" si="178"/>
        <v>0.9906056498750877</v>
      </c>
      <c r="AC214" s="18"/>
      <c r="AD214" s="15">
        <f t="shared" si="187"/>
        <v>-0.96809988630473021</v>
      </c>
      <c r="AF214" s="10">
        <v>42321</v>
      </c>
      <c r="AG214">
        <v>228900</v>
      </c>
      <c r="AH214">
        <v>52.312190999999999</v>
      </c>
      <c r="AI214">
        <f t="shared" si="188"/>
        <v>-8.0948847295635451E-3</v>
      </c>
      <c r="AJ214">
        <f t="shared" si="189"/>
        <v>0.99190511527043645</v>
      </c>
      <c r="AK214" s="18"/>
      <c r="AL214" s="15">
        <f t="shared" si="190"/>
        <v>-0.94852487323230383</v>
      </c>
      <c r="AN214" s="10">
        <v>42321</v>
      </c>
      <c r="AO214">
        <v>6452400</v>
      </c>
      <c r="AP214">
        <v>35.910029000000002</v>
      </c>
      <c r="AQ214">
        <f t="shared" si="191"/>
        <v>-7.7852461073285584E-3</v>
      </c>
      <c r="AR214">
        <f t="shared" si="179"/>
        <v>0.99221475389267144</v>
      </c>
      <c r="AS214" s="18"/>
      <c r="AT214" s="15">
        <f t="shared" si="192"/>
        <v>-0.94231360443453194</v>
      </c>
      <c r="AV214" s="10">
        <v>42321</v>
      </c>
      <c r="AW214">
        <v>21667000</v>
      </c>
      <c r="AX214">
        <v>32.860799999999998</v>
      </c>
      <c r="AY214">
        <f t="shared" si="193"/>
        <v>-1.3177187290115633E-2</v>
      </c>
      <c r="AZ214">
        <f t="shared" si="194"/>
        <v>0.98682281270988437</v>
      </c>
      <c r="BB214" s="15">
        <f t="shared" si="195"/>
        <v>-0.99210593056516128</v>
      </c>
      <c r="BD214" s="10">
        <v>42321</v>
      </c>
      <c r="BE214">
        <v>639200</v>
      </c>
      <c r="BF214">
        <v>64.267653999999993</v>
      </c>
      <c r="BG214">
        <f t="shared" si="196"/>
        <v>-7.4861625594394576E-3</v>
      </c>
      <c r="BH214">
        <f t="shared" si="197"/>
        <v>0.99251383744056054</v>
      </c>
      <c r="BJ214" s="15">
        <f t="shared" si="198"/>
        <v>-0.93560558975120667</v>
      </c>
      <c r="BL214" s="10">
        <v>42321</v>
      </c>
      <c r="BM214">
        <v>293000</v>
      </c>
      <c r="BN214">
        <v>107.341168</v>
      </c>
      <c r="BO214">
        <f t="shared" si="199"/>
        <v>1.0088126797545005E-3</v>
      </c>
      <c r="BP214">
        <f t="shared" si="200"/>
        <v>1.0010088126797545</v>
      </c>
      <c r="BR214" s="15">
        <f t="shared" si="201"/>
        <v>0.4448868617408912</v>
      </c>
      <c r="BT214" s="10">
        <v>42321</v>
      </c>
      <c r="BU214">
        <v>313000</v>
      </c>
      <c r="BV214">
        <v>48.240001999999997</v>
      </c>
      <c r="BW214">
        <f t="shared" si="202"/>
        <v>0</v>
      </c>
      <c r="BX214">
        <f t="shared" si="203"/>
        <v>1</v>
      </c>
      <c r="BZ214">
        <f t="shared" si="220"/>
        <v>0</v>
      </c>
      <c r="CB214" s="10">
        <v>42321</v>
      </c>
      <c r="CC214">
        <v>718900</v>
      </c>
      <c r="CD214">
        <v>103.4559</v>
      </c>
      <c r="CE214">
        <f t="shared" si="204"/>
        <v>-1.4809668417737898E-3</v>
      </c>
      <c r="CF214">
        <f t="shared" si="205"/>
        <v>0.99851903315822621</v>
      </c>
      <c r="CJ214" s="10">
        <v>42321</v>
      </c>
      <c r="CK214">
        <v>866200</v>
      </c>
      <c r="CL214">
        <v>82.581879999999998</v>
      </c>
      <c r="CM214">
        <f t="shared" si="206"/>
        <v>1.4161263542531444E-3</v>
      </c>
      <c r="CN214">
        <f t="shared" si="207"/>
        <v>1.0014161263542531</v>
      </c>
      <c r="CR214" s="10">
        <v>42321</v>
      </c>
      <c r="CS214">
        <v>29700</v>
      </c>
      <c r="CT214">
        <v>59.565275</v>
      </c>
      <c r="CU214">
        <f t="shared" si="208"/>
        <v>1.669761405264536E-3</v>
      </c>
      <c r="CV214">
        <f t="shared" si="209"/>
        <v>1.0016697614052645</v>
      </c>
      <c r="CZ214" s="10">
        <v>42321</v>
      </c>
      <c r="DA214">
        <v>1116900</v>
      </c>
      <c r="DB214">
        <v>49.774946</v>
      </c>
      <c r="DC214">
        <f t="shared" si="210"/>
        <v>-5.413811744961583E-3</v>
      </c>
      <c r="DD214">
        <f t="shared" si="211"/>
        <v>0.99458618825503842</v>
      </c>
      <c r="DH214" s="10">
        <v>42321</v>
      </c>
      <c r="DI214">
        <v>992300</v>
      </c>
      <c r="DJ214">
        <v>36.968978</v>
      </c>
      <c r="DK214">
        <f t="shared" si="212"/>
        <v>-1.179556310405061E-2</v>
      </c>
      <c r="DL214">
        <f t="shared" si="213"/>
        <v>0.98820443689594939</v>
      </c>
      <c r="DP214" s="10">
        <v>42321</v>
      </c>
      <c r="DQ214">
        <v>79300</v>
      </c>
      <c r="DR214">
        <v>18.230665999999999</v>
      </c>
      <c r="DS214">
        <f t="shared" si="214"/>
        <v>-5.3107264671145016E-3</v>
      </c>
      <c r="DT214">
        <f t="shared" si="215"/>
        <v>0.9946892735328855</v>
      </c>
      <c r="DX214" s="10">
        <v>42321</v>
      </c>
      <c r="DY214">
        <v>19984300</v>
      </c>
      <c r="DZ214">
        <v>10.45</v>
      </c>
      <c r="EA214">
        <f t="shared" si="216"/>
        <v>-1.9102196752628364E-3</v>
      </c>
      <c r="EB214">
        <f t="shared" si="217"/>
        <v>0.99808978032473716</v>
      </c>
      <c r="EF214" s="10">
        <v>42320</v>
      </c>
      <c r="EG214">
        <v>122800</v>
      </c>
      <c r="EH214">
        <v>99.745964000000001</v>
      </c>
      <c r="EI214">
        <f t="shared" si="218"/>
        <v>-9.914205135264087E-5</v>
      </c>
      <c r="EJ214">
        <f t="shared" si="219"/>
        <v>0.99990085794864736</v>
      </c>
    </row>
    <row r="215" spans="1:140">
      <c r="A215" s="10">
        <v>42320</v>
      </c>
      <c r="B215" s="11">
        <v>0.08</v>
      </c>
      <c r="C215">
        <f t="shared" si="175"/>
        <v>8.0000000000000004E-4</v>
      </c>
      <c r="D215" s="12">
        <f t="shared" si="176"/>
        <v>1.6668472472947116E-5</v>
      </c>
      <c r="E215" s="13">
        <f t="shared" si="177"/>
        <v>1.0000166684724729</v>
      </c>
      <c r="H215" s="10">
        <v>42320</v>
      </c>
      <c r="I215">
        <v>63600</v>
      </c>
      <c r="J215">
        <v>72.306898000000004</v>
      </c>
      <c r="K215" s="15">
        <f t="shared" si="180"/>
        <v>5.5843687407304277E-3</v>
      </c>
      <c r="L215">
        <f t="shared" si="181"/>
        <v>1.0055843687407304</v>
      </c>
      <c r="N215" s="15">
        <f t="shared" si="182"/>
        <v>6.6340949796845479</v>
      </c>
      <c r="P215" s="10">
        <v>42320</v>
      </c>
      <c r="Q215">
        <v>468400</v>
      </c>
      <c r="R215">
        <v>48.305281000000001</v>
      </c>
      <c r="S215">
        <f t="shared" si="183"/>
        <v>-1.3543586906600624E-2</v>
      </c>
      <c r="T215">
        <f t="shared" si="184"/>
        <v>0.98645641309339938</v>
      </c>
      <c r="V215" s="15">
        <f t="shared" si="185"/>
        <v>-0.99310659640533661</v>
      </c>
      <c r="X215" s="10">
        <v>42320</v>
      </c>
      <c r="Y215">
        <v>246200</v>
      </c>
      <c r="Z215">
        <v>39.984884000000001</v>
      </c>
      <c r="AA215">
        <f t="shared" si="186"/>
        <v>-1.8442074891577231E-2</v>
      </c>
      <c r="AB215">
        <f t="shared" si="178"/>
        <v>0.98155792510842277</v>
      </c>
      <c r="AC215" s="18"/>
      <c r="AD215" s="15">
        <f t="shared" si="187"/>
        <v>-0.99887974762163856</v>
      </c>
      <c r="AF215" s="10">
        <v>42320</v>
      </c>
      <c r="AG215">
        <v>818200</v>
      </c>
      <c r="AH215">
        <v>52.739108000000002</v>
      </c>
      <c r="AI215">
        <f t="shared" si="188"/>
        <v>-2.0107004861440125E-2</v>
      </c>
      <c r="AJ215">
        <f t="shared" si="189"/>
        <v>0.97989299513855987</v>
      </c>
      <c r="AK215" s="18"/>
      <c r="AL215" s="15">
        <f t="shared" si="190"/>
        <v>-0.99939715123578132</v>
      </c>
      <c r="AN215" s="10">
        <v>42320</v>
      </c>
      <c r="AO215">
        <v>5813200</v>
      </c>
      <c r="AP215">
        <v>36.191791000000002</v>
      </c>
      <c r="AQ215">
        <f t="shared" si="191"/>
        <v>-1.1936359292067045E-2</v>
      </c>
      <c r="AR215">
        <f t="shared" si="179"/>
        <v>0.98806364070793296</v>
      </c>
      <c r="AS215" s="18"/>
      <c r="AT215" s="15">
        <f t="shared" si="192"/>
        <v>-0.98751193533250392</v>
      </c>
      <c r="AV215" s="10">
        <v>42320</v>
      </c>
      <c r="AW215">
        <v>11957500</v>
      </c>
      <c r="AX215">
        <v>33.299594999999997</v>
      </c>
      <c r="AY215">
        <f t="shared" si="193"/>
        <v>-1.0431662982089529E-2</v>
      </c>
      <c r="AZ215">
        <f t="shared" si="194"/>
        <v>0.98956833701791047</v>
      </c>
      <c r="BB215" s="15">
        <f t="shared" si="195"/>
        <v>-0.97823725608753842</v>
      </c>
      <c r="BD215" s="10">
        <v>42320</v>
      </c>
      <c r="BE215">
        <v>588000</v>
      </c>
      <c r="BF215">
        <v>64.752401000000006</v>
      </c>
      <c r="BG215">
        <f t="shared" si="196"/>
        <v>-1.4460606741913962E-2</v>
      </c>
      <c r="BH215">
        <f t="shared" si="197"/>
        <v>0.98553939325808604</v>
      </c>
      <c r="BJ215" s="15">
        <f t="shared" si="198"/>
        <v>-0.99509085662673102</v>
      </c>
      <c r="BL215" s="10">
        <v>42320</v>
      </c>
      <c r="BM215">
        <v>463300</v>
      </c>
      <c r="BN215">
        <v>107.23299</v>
      </c>
      <c r="BO215">
        <f t="shared" si="199"/>
        <v>8.260995027666862E-4</v>
      </c>
      <c r="BP215">
        <f t="shared" si="200"/>
        <v>1.0008260995027667</v>
      </c>
      <c r="BR215" s="15">
        <f t="shared" si="201"/>
        <v>0.35175242288932784</v>
      </c>
      <c r="BT215" s="10">
        <v>42320</v>
      </c>
      <c r="BU215">
        <v>180800</v>
      </c>
      <c r="BV215">
        <v>48.240001999999997</v>
      </c>
      <c r="BW215">
        <f t="shared" si="202"/>
        <v>-8.2843829387813095E-4</v>
      </c>
      <c r="BX215">
        <f t="shared" si="203"/>
        <v>0.99917156170612187</v>
      </c>
      <c r="BZ215">
        <f t="shared" si="220"/>
        <v>-4.2181183000372546E-2</v>
      </c>
      <c r="CB215" s="10">
        <v>42320</v>
      </c>
      <c r="CC215">
        <v>834700</v>
      </c>
      <c r="CD215">
        <v>103.609342</v>
      </c>
      <c r="CE215">
        <f t="shared" si="204"/>
        <v>1.8546370373921928E-3</v>
      </c>
      <c r="CF215">
        <f t="shared" si="205"/>
        <v>1.0018546370373922</v>
      </c>
      <c r="CJ215" s="10">
        <v>42320</v>
      </c>
      <c r="CK215">
        <v>271900</v>
      </c>
      <c r="CL215">
        <v>82.465098999999995</v>
      </c>
      <c r="CM215">
        <f t="shared" si="206"/>
        <v>1.8916551910632684E-3</v>
      </c>
      <c r="CN215">
        <f t="shared" si="207"/>
        <v>1.0018916551910633</v>
      </c>
      <c r="CR215" s="10">
        <v>42320</v>
      </c>
      <c r="CS215">
        <v>14600</v>
      </c>
      <c r="CT215">
        <v>59.465980999999999</v>
      </c>
      <c r="CU215">
        <f t="shared" si="208"/>
        <v>-2.3321537732353681E-3</v>
      </c>
      <c r="CV215">
        <f t="shared" si="209"/>
        <v>0.99766784622676463</v>
      </c>
      <c r="CZ215" s="10">
        <v>42320</v>
      </c>
      <c r="DA215">
        <v>1131400</v>
      </c>
      <c r="DB215">
        <v>50.045884999999998</v>
      </c>
      <c r="DC215">
        <f t="shared" si="210"/>
        <v>-5.0018821027308924E-3</v>
      </c>
      <c r="DD215">
        <f t="shared" si="211"/>
        <v>0.99499811789726911</v>
      </c>
      <c r="DH215" s="10">
        <v>42320</v>
      </c>
      <c r="DI215">
        <v>604100</v>
      </c>
      <c r="DJ215">
        <v>37.410252999999997</v>
      </c>
      <c r="DK215">
        <f t="shared" si="212"/>
        <v>-5.7335907618100146E-3</v>
      </c>
      <c r="DL215">
        <f t="shared" si="213"/>
        <v>0.99426640923818999</v>
      </c>
      <c r="DP215" s="10">
        <v>42320</v>
      </c>
      <c r="DQ215">
        <v>122200</v>
      </c>
      <c r="DR215">
        <v>18.328001</v>
      </c>
      <c r="DS215">
        <f t="shared" si="214"/>
        <v>-2.3846572635387253E-2</v>
      </c>
      <c r="DT215">
        <f t="shared" si="215"/>
        <v>0.97615342736461275</v>
      </c>
      <c r="DX215" s="10">
        <v>42320</v>
      </c>
      <c r="DY215">
        <v>12746300</v>
      </c>
      <c r="DZ215">
        <v>10.47</v>
      </c>
      <c r="EA215">
        <f t="shared" si="216"/>
        <v>-9.5419847328237495E-4</v>
      </c>
      <c r="EB215">
        <f t="shared" si="217"/>
        <v>0.99904580152671763</v>
      </c>
      <c r="EF215" s="10">
        <v>42319</v>
      </c>
      <c r="EG215">
        <v>120700</v>
      </c>
      <c r="EH215">
        <v>99.755853999999999</v>
      </c>
      <c r="EI215">
        <f t="shared" si="218"/>
        <v>-2.9748799573048323E-4</v>
      </c>
      <c r="EJ215">
        <f t="shared" si="219"/>
        <v>0.99970251200426952</v>
      </c>
    </row>
    <row r="216" spans="1:140">
      <c r="A216" s="10">
        <v>42319</v>
      </c>
      <c r="B216" s="11">
        <v>0.09</v>
      </c>
      <c r="C216">
        <f t="shared" si="175"/>
        <v>8.9999999999999998E-4</v>
      </c>
      <c r="D216" s="12">
        <f t="shared" si="176"/>
        <v>1.875228551351249E-5</v>
      </c>
      <c r="E216" s="13">
        <f t="shared" si="177"/>
        <v>1.0000187522855135</v>
      </c>
      <c r="H216" s="10">
        <v>42319</v>
      </c>
      <c r="I216">
        <v>25300</v>
      </c>
      <c r="J216">
        <v>71.905351999999993</v>
      </c>
      <c r="K216" s="15">
        <f t="shared" si="180"/>
        <v>-6.7640686474130796E-3</v>
      </c>
      <c r="L216">
        <f t="shared" si="181"/>
        <v>0.99323593135258692</v>
      </c>
      <c r="N216" s="15">
        <f t="shared" si="182"/>
        <v>-0.91602807439730272</v>
      </c>
      <c r="P216" s="10">
        <v>42319</v>
      </c>
      <c r="Q216">
        <v>438300</v>
      </c>
      <c r="R216">
        <v>48.968490000000003</v>
      </c>
      <c r="S216">
        <f t="shared" si="183"/>
        <v>-3.6253934295360501E-3</v>
      </c>
      <c r="T216">
        <f t="shared" si="184"/>
        <v>0.99637460657046395</v>
      </c>
      <c r="V216" s="15">
        <f t="shared" si="185"/>
        <v>-0.73437589260054459</v>
      </c>
      <c r="X216" s="10">
        <v>42319</v>
      </c>
      <c r="Y216">
        <v>148800</v>
      </c>
      <c r="Z216">
        <v>40.736142999999998</v>
      </c>
      <c r="AA216">
        <f t="shared" si="186"/>
        <v>-4.8297687361099628E-3</v>
      </c>
      <c r="AB216">
        <f t="shared" si="178"/>
        <v>0.99517023126389004</v>
      </c>
      <c r="AC216" s="18"/>
      <c r="AD216" s="15">
        <f t="shared" si="187"/>
        <v>-0.8291785572264635</v>
      </c>
      <c r="AF216" s="10">
        <v>42319</v>
      </c>
      <c r="AG216">
        <v>198500</v>
      </c>
      <c r="AH216">
        <v>53.821292999999997</v>
      </c>
      <c r="AI216">
        <f t="shared" si="188"/>
        <v>-7.8696974517684648E-3</v>
      </c>
      <c r="AJ216">
        <f t="shared" si="189"/>
        <v>0.99213030254823154</v>
      </c>
      <c r="AK216" s="18"/>
      <c r="AL216" s="15">
        <f t="shared" si="190"/>
        <v>-0.94407824716073874</v>
      </c>
      <c r="AN216" s="10">
        <v>42319</v>
      </c>
      <c r="AO216">
        <v>3887400</v>
      </c>
      <c r="AP216">
        <v>36.629007999999999</v>
      </c>
      <c r="AQ216">
        <f t="shared" si="191"/>
        <v>4.7974548611389167E-3</v>
      </c>
      <c r="AR216">
        <f t="shared" si="179"/>
        <v>1.0047974548611389</v>
      </c>
      <c r="AS216" s="18"/>
      <c r="AT216" s="15">
        <f t="shared" si="192"/>
        <v>4.7366996323864647</v>
      </c>
      <c r="AV216" s="10">
        <v>42319</v>
      </c>
      <c r="AW216">
        <v>9942300</v>
      </c>
      <c r="AX216">
        <v>33.650627</v>
      </c>
      <c r="AY216">
        <f t="shared" si="193"/>
        <v>1.1603425552813018E-3</v>
      </c>
      <c r="AZ216">
        <f t="shared" si="194"/>
        <v>1.0011603425552813</v>
      </c>
      <c r="BB216" s="15">
        <f t="shared" si="195"/>
        <v>0.52696103037903841</v>
      </c>
      <c r="BD216" s="10">
        <v>42319</v>
      </c>
      <c r="BE216">
        <v>395200</v>
      </c>
      <c r="BF216">
        <v>65.702499000000003</v>
      </c>
      <c r="BG216">
        <f t="shared" si="196"/>
        <v>-7.3729702906166761E-4</v>
      </c>
      <c r="BH216">
        <f t="shared" si="197"/>
        <v>0.99926270297093833</v>
      </c>
      <c r="BJ216" s="15">
        <f t="shared" si="198"/>
        <v>-0.2360192394503754</v>
      </c>
      <c r="BL216" s="10">
        <v>42319</v>
      </c>
      <c r="BM216">
        <v>174700</v>
      </c>
      <c r="BN216">
        <v>107.14447800000001</v>
      </c>
      <c r="BO216">
        <f t="shared" si="199"/>
        <v>4.5909573015778804E-4</v>
      </c>
      <c r="BP216">
        <f t="shared" si="200"/>
        <v>1.0004590957301578</v>
      </c>
      <c r="BR216" s="15">
        <f t="shared" si="201"/>
        <v>0.18238252040524694</v>
      </c>
      <c r="BT216" s="10">
        <v>42319</v>
      </c>
      <c r="BU216">
        <v>107400</v>
      </c>
      <c r="BV216">
        <v>48.279998999999997</v>
      </c>
      <c r="BW216">
        <f t="shared" si="202"/>
        <v>2.0714729645732177E-4</v>
      </c>
      <c r="BX216">
        <f t="shared" si="203"/>
        <v>1.0002071472964573</v>
      </c>
      <c r="BZ216">
        <f t="shared" si="220"/>
        <v>1.0828755018545078E-2</v>
      </c>
      <c r="CB216" s="10">
        <v>42319</v>
      </c>
      <c r="CC216">
        <v>357600</v>
      </c>
      <c r="CD216">
        <v>103.41754</v>
      </c>
      <c r="CE216">
        <f t="shared" si="204"/>
        <v>2.7826039251399592E-4</v>
      </c>
      <c r="CF216">
        <f t="shared" si="205"/>
        <v>1.000278260392514</v>
      </c>
      <c r="CJ216" s="10">
        <v>42319</v>
      </c>
      <c r="CK216">
        <v>231300</v>
      </c>
      <c r="CL216">
        <v>82.309398000000002</v>
      </c>
      <c r="CM216">
        <f t="shared" si="206"/>
        <v>4.731588324078384E-4</v>
      </c>
      <c r="CN216">
        <f t="shared" si="207"/>
        <v>1.0004731588324078</v>
      </c>
      <c r="CR216" s="10">
        <v>42319</v>
      </c>
      <c r="CS216">
        <v>16000</v>
      </c>
      <c r="CT216">
        <v>59.604989000000003</v>
      </c>
      <c r="CU216">
        <f t="shared" si="208"/>
        <v>2.6724535538247274E-3</v>
      </c>
      <c r="CV216">
        <f t="shared" si="209"/>
        <v>1.0026724535538247</v>
      </c>
      <c r="CZ216" s="10">
        <v>42319</v>
      </c>
      <c r="DA216">
        <v>203600</v>
      </c>
      <c r="DB216">
        <v>50.297466999999997</v>
      </c>
      <c r="DC216">
        <f t="shared" si="210"/>
        <v>6.3891119141241681E-3</v>
      </c>
      <c r="DD216">
        <f t="shared" si="211"/>
        <v>1.0063891119141242</v>
      </c>
      <c r="DH216" s="10">
        <v>42319</v>
      </c>
      <c r="DI216">
        <v>124000</v>
      </c>
      <c r="DJ216">
        <v>37.625985</v>
      </c>
      <c r="DK216">
        <f t="shared" si="212"/>
        <v>2.3511011454340203E-3</v>
      </c>
      <c r="DL216">
        <f t="shared" si="213"/>
        <v>1.002351101145434</v>
      </c>
      <c r="DP216" s="10">
        <v>42319</v>
      </c>
      <c r="DQ216">
        <v>128700</v>
      </c>
      <c r="DR216">
        <v>18.775738</v>
      </c>
      <c r="DS216">
        <f t="shared" si="214"/>
        <v>-2.0314870686124142E-2</v>
      </c>
      <c r="DT216">
        <f t="shared" si="215"/>
        <v>0.97968512931387586</v>
      </c>
      <c r="DX216" s="10">
        <v>42319</v>
      </c>
      <c r="DY216">
        <v>2531400</v>
      </c>
      <c r="DZ216">
        <v>10.48</v>
      </c>
      <c r="EA216">
        <f t="shared" si="216"/>
        <v>-1.9047619047618536E-3</v>
      </c>
      <c r="EB216">
        <f t="shared" si="217"/>
        <v>0.99809523809523815</v>
      </c>
      <c r="EF216" s="10">
        <v>42318</v>
      </c>
      <c r="EG216">
        <v>249100</v>
      </c>
      <c r="EH216">
        <v>99.785539</v>
      </c>
      <c r="EI216">
        <f t="shared" si="218"/>
        <v>2.9757652117345934E-4</v>
      </c>
      <c r="EJ216">
        <f t="shared" si="219"/>
        <v>1.0002975765211735</v>
      </c>
    </row>
    <row r="217" spans="1:140">
      <c r="A217" s="10">
        <v>42318</v>
      </c>
      <c r="B217" s="11">
        <v>0.09</v>
      </c>
      <c r="C217">
        <f t="shared" si="175"/>
        <v>8.9999999999999998E-4</v>
      </c>
      <c r="D217" s="12">
        <f t="shared" si="176"/>
        <v>1.875228551351249E-5</v>
      </c>
      <c r="E217" s="13">
        <f t="shared" si="177"/>
        <v>1.0000187522855135</v>
      </c>
      <c r="H217" s="10">
        <v>42318</v>
      </c>
      <c r="I217">
        <v>20100</v>
      </c>
      <c r="J217">
        <v>72.395037000000002</v>
      </c>
      <c r="K217" s="15">
        <f t="shared" si="180"/>
        <v>5.5774202612377533E-3</v>
      </c>
      <c r="L217">
        <f t="shared" si="181"/>
        <v>1.0055774202612378</v>
      </c>
      <c r="N217" s="15">
        <f t="shared" si="182"/>
        <v>6.6148651413139889</v>
      </c>
      <c r="P217" s="10">
        <v>42318</v>
      </c>
      <c r="Q217">
        <v>486700</v>
      </c>
      <c r="R217">
        <v>49.146666000000003</v>
      </c>
      <c r="S217">
        <f t="shared" si="183"/>
        <v>2.0182199454625849E-3</v>
      </c>
      <c r="T217">
        <f t="shared" si="184"/>
        <v>1.0020182199454626</v>
      </c>
      <c r="V217" s="15">
        <f t="shared" si="185"/>
        <v>1.0873762981501356</v>
      </c>
      <c r="X217" s="10">
        <v>42318</v>
      </c>
      <c r="Y217">
        <v>177700</v>
      </c>
      <c r="Z217">
        <v>40.933844000000001</v>
      </c>
      <c r="AA217">
        <f t="shared" si="186"/>
        <v>2.1781188285563413E-3</v>
      </c>
      <c r="AB217">
        <f t="shared" si="178"/>
        <v>1.0021781188285563</v>
      </c>
      <c r="AC217" s="18"/>
      <c r="AD217" s="15">
        <f t="shared" si="187"/>
        <v>1.2125568905442461</v>
      </c>
      <c r="AF217" s="10">
        <v>42318</v>
      </c>
      <c r="AG217">
        <v>237600</v>
      </c>
      <c r="AH217">
        <v>54.24821</v>
      </c>
      <c r="AI217">
        <f t="shared" si="188"/>
        <v>2.0172519631782571E-3</v>
      </c>
      <c r="AJ217">
        <f t="shared" si="189"/>
        <v>1.0020172519631783</v>
      </c>
      <c r="AK217" s="18"/>
      <c r="AL217" s="15">
        <f t="shared" si="190"/>
        <v>1.0866404146788589</v>
      </c>
      <c r="AN217" s="10">
        <v>42318</v>
      </c>
      <c r="AO217">
        <v>5948300</v>
      </c>
      <c r="AP217">
        <v>36.454121000000001</v>
      </c>
      <c r="AQ217">
        <f t="shared" si="191"/>
        <v>-2.6642835932022546E-4</v>
      </c>
      <c r="AR217">
        <f t="shared" si="179"/>
        <v>0.99973357164067977</v>
      </c>
      <c r="AS217" s="18"/>
      <c r="AT217" s="15">
        <f t="shared" si="192"/>
        <v>-9.2679299931814674E-2</v>
      </c>
      <c r="AV217" s="10">
        <v>42318</v>
      </c>
      <c r="AW217">
        <v>19953100</v>
      </c>
      <c r="AX217">
        <v>33.611626000000001</v>
      </c>
      <c r="AY217">
        <f t="shared" si="193"/>
        <v>-2.6041721532900075E-3</v>
      </c>
      <c r="AZ217">
        <f t="shared" si="194"/>
        <v>0.99739582784670999</v>
      </c>
      <c r="BB217" s="15">
        <f t="shared" si="195"/>
        <v>-0.61394006572609505</v>
      </c>
      <c r="BD217" s="10">
        <v>42318</v>
      </c>
      <c r="BE217">
        <v>525700</v>
      </c>
      <c r="BF217">
        <v>65.750977000000006</v>
      </c>
      <c r="BG217">
        <f t="shared" si="196"/>
        <v>2.2166721837302283E-3</v>
      </c>
      <c r="BH217">
        <f t="shared" si="197"/>
        <v>1.0022166721837302</v>
      </c>
      <c r="BJ217" s="15">
        <f t="shared" si="198"/>
        <v>1.2438427996042454</v>
      </c>
      <c r="BL217" s="10">
        <v>42318</v>
      </c>
      <c r="BM217">
        <v>211300</v>
      </c>
      <c r="BN217">
        <v>107.095311</v>
      </c>
      <c r="BO217">
        <f t="shared" si="199"/>
        <v>5.5131763710059012E-4</v>
      </c>
      <c r="BP217">
        <f t="shared" si="200"/>
        <v>1.0005513176371006</v>
      </c>
      <c r="BR217" s="15">
        <f t="shared" si="201"/>
        <v>0.22283934520655646</v>
      </c>
      <c r="BT217" s="10">
        <v>42318</v>
      </c>
      <c r="BU217">
        <v>285500</v>
      </c>
      <c r="BV217">
        <v>48.27</v>
      </c>
      <c r="BW217">
        <f t="shared" si="202"/>
        <v>-2.0710439534166181E-4</v>
      </c>
      <c r="BX217">
        <f t="shared" si="203"/>
        <v>0.99979289560465834</v>
      </c>
      <c r="BZ217">
        <f t="shared" si="220"/>
        <v>-1.0712749281000411E-2</v>
      </c>
      <c r="CB217" s="10">
        <v>42318</v>
      </c>
      <c r="CC217">
        <v>461500</v>
      </c>
      <c r="CD217">
        <v>103.38877100000001</v>
      </c>
      <c r="CE217">
        <f t="shared" si="204"/>
        <v>1.3002627788287757E-3</v>
      </c>
      <c r="CF217">
        <f t="shared" si="205"/>
        <v>1.0013002627788288</v>
      </c>
      <c r="CJ217" s="10">
        <v>42318</v>
      </c>
      <c r="CK217">
        <v>383200</v>
      </c>
      <c r="CL217">
        <v>82.270471000000001</v>
      </c>
      <c r="CM217">
        <f t="shared" si="206"/>
        <v>3.0849776856629596E-3</v>
      </c>
      <c r="CN217">
        <f t="shared" si="207"/>
        <v>1.003084977685663</v>
      </c>
      <c r="CR217" s="10">
        <v>42318</v>
      </c>
      <c r="CS217">
        <v>21600</v>
      </c>
      <c r="CT217">
        <v>59.446122000000003</v>
      </c>
      <c r="CU217">
        <f t="shared" si="208"/>
        <v>1.1705617857857842E-3</v>
      </c>
      <c r="CV217">
        <f t="shared" si="209"/>
        <v>1.0011705617857858</v>
      </c>
      <c r="CZ217" s="10">
        <v>42318</v>
      </c>
      <c r="DA217">
        <v>268400</v>
      </c>
      <c r="DB217">
        <v>49.978150999999997</v>
      </c>
      <c r="DC217">
        <f t="shared" si="210"/>
        <v>5.8121144076195286E-4</v>
      </c>
      <c r="DD217">
        <f t="shared" si="211"/>
        <v>1.000581211440762</v>
      </c>
      <c r="DH217" s="10">
        <v>42318</v>
      </c>
      <c r="DI217">
        <v>207000</v>
      </c>
      <c r="DJ217">
        <v>37.537730000000003</v>
      </c>
      <c r="DK217">
        <f t="shared" si="212"/>
        <v>1.1093475911342132E-2</v>
      </c>
      <c r="DL217">
        <f t="shared" si="213"/>
        <v>1.0110934759113421</v>
      </c>
      <c r="DP217" s="10">
        <v>42318</v>
      </c>
      <c r="DQ217">
        <v>97200</v>
      </c>
      <c r="DR217">
        <v>19.165074000000001</v>
      </c>
      <c r="DS217">
        <f t="shared" si="214"/>
        <v>2.5458760396697144E-3</v>
      </c>
      <c r="DT217">
        <f t="shared" si="215"/>
        <v>1.0025458760396697</v>
      </c>
      <c r="DX217" s="10">
        <v>42318</v>
      </c>
      <c r="DY217">
        <v>5862000</v>
      </c>
      <c r="DZ217">
        <v>10.5</v>
      </c>
      <c r="EA217">
        <f t="shared" si="216"/>
        <v>-2.8490028490028019E-3</v>
      </c>
      <c r="EB217">
        <f t="shared" si="217"/>
        <v>0.9971509971509972</v>
      </c>
      <c r="EF217" s="10">
        <v>42317</v>
      </c>
      <c r="EG217">
        <v>384100</v>
      </c>
      <c r="EH217">
        <v>99.755853999999999</v>
      </c>
      <c r="EI217">
        <f t="shared" si="218"/>
        <v>2.9767512976119903E-4</v>
      </c>
      <c r="EJ217">
        <f t="shared" si="219"/>
        <v>1.0002976751297612</v>
      </c>
    </row>
    <row r="218" spans="1:140">
      <c r="A218" s="10">
        <v>42317</v>
      </c>
      <c r="B218" s="11">
        <v>0.1</v>
      </c>
      <c r="C218">
        <f t="shared" si="175"/>
        <v>1E-3</v>
      </c>
      <c r="D218" s="12">
        <f t="shared" si="176"/>
        <v>2.0836155003811641E-5</v>
      </c>
      <c r="E218" s="13">
        <f t="shared" si="177"/>
        <v>1.0000208361550038</v>
      </c>
      <c r="H218" s="10">
        <v>42317</v>
      </c>
      <c r="I218">
        <v>43900</v>
      </c>
      <c r="J218">
        <v>71.993499</v>
      </c>
      <c r="K218" s="15">
        <f t="shared" si="180"/>
        <v>-3.6594878186788637E-3</v>
      </c>
      <c r="L218">
        <f t="shared" si="181"/>
        <v>0.99634051218132114</v>
      </c>
      <c r="N218" s="15">
        <f t="shared" si="182"/>
        <v>-0.73767289081306409</v>
      </c>
      <c r="P218" s="10">
        <v>42317</v>
      </c>
      <c r="Q218">
        <v>625800</v>
      </c>
      <c r="R218">
        <v>49.047677</v>
      </c>
      <c r="S218">
        <f t="shared" si="183"/>
        <v>-9.00001931581762E-3</v>
      </c>
      <c r="T218">
        <f t="shared" si="184"/>
        <v>0.99099998068418238</v>
      </c>
      <c r="V218" s="15">
        <f t="shared" si="185"/>
        <v>-0.96311236623179597</v>
      </c>
      <c r="X218" s="10">
        <v>42317</v>
      </c>
      <c r="Y218">
        <v>141800</v>
      </c>
      <c r="Z218">
        <v>40.844878999999999</v>
      </c>
      <c r="AA218">
        <f t="shared" si="186"/>
        <v>-7.446590529449959E-3</v>
      </c>
      <c r="AB218">
        <f t="shared" si="178"/>
        <v>0.99255340947055004</v>
      </c>
      <c r="AC218" s="18"/>
      <c r="AD218" s="15">
        <f t="shared" si="187"/>
        <v>-0.93466164192304624</v>
      </c>
      <c r="AF218" s="10">
        <v>42317</v>
      </c>
      <c r="AG218">
        <v>313600</v>
      </c>
      <c r="AH218">
        <v>54.138998000000001</v>
      </c>
      <c r="AI218">
        <f t="shared" si="188"/>
        <v>-1.1421344220876595E-2</v>
      </c>
      <c r="AJ218">
        <f t="shared" si="189"/>
        <v>0.98857865577912341</v>
      </c>
      <c r="AK218" s="18"/>
      <c r="AL218" s="15">
        <f t="shared" si="190"/>
        <v>-0.98489576442786952</v>
      </c>
      <c r="AN218" s="10">
        <v>42317</v>
      </c>
      <c r="AO218">
        <v>5023500</v>
      </c>
      <c r="AP218">
        <v>36.463836000000001</v>
      </c>
      <c r="AQ218">
        <f t="shared" si="191"/>
        <v>-1.0545777740729179E-2</v>
      </c>
      <c r="AR218">
        <f t="shared" si="179"/>
        <v>0.98945422225927082</v>
      </c>
      <c r="AS218" s="18"/>
      <c r="AT218" s="15">
        <f t="shared" si="192"/>
        <v>-0.97913431131558237</v>
      </c>
      <c r="AV218" s="10">
        <v>42317</v>
      </c>
      <c r="AW218">
        <v>21176300</v>
      </c>
      <c r="AX218">
        <v>33.699384999999999</v>
      </c>
      <c r="AY218">
        <f t="shared" si="193"/>
        <v>-2.3452887870582417E-2</v>
      </c>
      <c r="AZ218">
        <f t="shared" si="194"/>
        <v>0.97654711212941758</v>
      </c>
      <c r="BB218" s="15">
        <f t="shared" si="195"/>
        <v>-0.99982701118714623</v>
      </c>
      <c r="BD218" s="10">
        <v>42317</v>
      </c>
      <c r="BE218">
        <v>808200</v>
      </c>
      <c r="BF218">
        <v>65.605551000000006</v>
      </c>
      <c r="BG218">
        <f t="shared" si="196"/>
        <v>-9.9487954435418802E-3</v>
      </c>
      <c r="BH218">
        <f t="shared" si="197"/>
        <v>0.99005120455645812</v>
      </c>
      <c r="BJ218" s="15">
        <f t="shared" si="198"/>
        <v>-0.97399573269055062</v>
      </c>
      <c r="BL218" s="10">
        <v>42317</v>
      </c>
      <c r="BM218">
        <v>387200</v>
      </c>
      <c r="BN218">
        <v>107.0363</v>
      </c>
      <c r="BO218">
        <f t="shared" si="199"/>
        <v>-6.4279824012569708E-4</v>
      </c>
      <c r="BP218">
        <f t="shared" si="200"/>
        <v>0.9993572017598743</v>
      </c>
      <c r="BR218" s="15">
        <f t="shared" si="201"/>
        <v>-0.20918941063316188</v>
      </c>
      <c r="BT218" s="10">
        <v>42317</v>
      </c>
      <c r="BU218">
        <v>152400</v>
      </c>
      <c r="BV218">
        <v>48.279998999999997</v>
      </c>
      <c r="BW218">
        <f t="shared" si="202"/>
        <v>8.2912517292177412E-4</v>
      </c>
      <c r="BX218">
        <f t="shared" si="203"/>
        <v>1.0008291251729218</v>
      </c>
      <c r="BZ218">
        <f t="shared" si="220"/>
        <v>4.4038791315984316E-2</v>
      </c>
      <c r="CB218" s="10">
        <v>42317</v>
      </c>
      <c r="CC218">
        <v>640700</v>
      </c>
      <c r="CD218">
        <v>103.254513</v>
      </c>
      <c r="CE218">
        <f t="shared" si="204"/>
        <v>-4.8064062953705466E-3</v>
      </c>
      <c r="CF218">
        <f t="shared" si="205"/>
        <v>0.99519359370462945</v>
      </c>
      <c r="CJ218" s="10">
        <v>42317</v>
      </c>
      <c r="CK218">
        <v>401900</v>
      </c>
      <c r="CL218">
        <v>82.017448999999999</v>
      </c>
      <c r="CM218">
        <f t="shared" si="206"/>
        <v>-3.0754898680476206E-3</v>
      </c>
      <c r="CN218">
        <f t="shared" si="207"/>
        <v>0.99692451013195238</v>
      </c>
      <c r="CR218" s="10">
        <v>42317</v>
      </c>
      <c r="CS218">
        <v>25400</v>
      </c>
      <c r="CT218">
        <v>59.376618000000001</v>
      </c>
      <c r="CU218">
        <f t="shared" si="208"/>
        <v>-6.6845253918801362E-4</v>
      </c>
      <c r="CV218">
        <f t="shared" si="209"/>
        <v>0.99933154746081199</v>
      </c>
      <c r="CZ218" s="10">
        <v>42317</v>
      </c>
      <c r="DA218">
        <v>208400</v>
      </c>
      <c r="DB218">
        <v>49.949120000000001</v>
      </c>
      <c r="DC218">
        <f t="shared" si="210"/>
        <v>-2.2533647988459138E-2</v>
      </c>
      <c r="DD218">
        <f t="shared" si="211"/>
        <v>0.97746635201154086</v>
      </c>
      <c r="DH218" s="10">
        <v>42317</v>
      </c>
      <c r="DI218">
        <v>472000</v>
      </c>
      <c r="DJ218">
        <v>37.125875000000001</v>
      </c>
      <c r="DK218">
        <f t="shared" si="212"/>
        <v>-1.7133949664730808E-2</v>
      </c>
      <c r="DL218">
        <f t="shared" si="213"/>
        <v>0.98286605033526919</v>
      </c>
      <c r="DP218" s="10">
        <v>42317</v>
      </c>
      <c r="DQ218">
        <v>393900</v>
      </c>
      <c r="DR218">
        <v>19.116406000000001</v>
      </c>
      <c r="DS218">
        <f t="shared" si="214"/>
        <v>-1.1575326019132248E-2</v>
      </c>
      <c r="DT218">
        <f t="shared" si="215"/>
        <v>0.98842467398086775</v>
      </c>
      <c r="DX218" s="10">
        <v>42317</v>
      </c>
      <c r="DY218">
        <v>4661500</v>
      </c>
      <c r="DZ218">
        <v>10.53</v>
      </c>
      <c r="EA218">
        <f t="shared" si="216"/>
        <v>2.8571428571428914E-3</v>
      </c>
      <c r="EB218">
        <f t="shared" si="217"/>
        <v>1.0028571428571429</v>
      </c>
      <c r="EF218" s="10">
        <v>42314</v>
      </c>
      <c r="EG218">
        <v>205700</v>
      </c>
      <c r="EH218">
        <v>99.726168000000001</v>
      </c>
      <c r="EI218">
        <f t="shared" si="218"/>
        <v>-1.9846417044000475E-4</v>
      </c>
      <c r="EJ218">
        <f t="shared" si="219"/>
        <v>0.99980153582956</v>
      </c>
    </row>
    <row r="219" spans="1:140">
      <c r="A219" s="10">
        <v>42314</v>
      </c>
      <c r="B219" s="11">
        <v>0.09</v>
      </c>
      <c r="C219">
        <f t="shared" si="175"/>
        <v>8.9999999999999998E-4</v>
      </c>
      <c r="D219" s="12">
        <f t="shared" si="176"/>
        <v>1.875228551351249E-5</v>
      </c>
      <c r="E219" s="13">
        <f t="shared" si="177"/>
        <v>1.0000187522855135</v>
      </c>
      <c r="H219" s="10">
        <v>42314</v>
      </c>
      <c r="I219">
        <v>52400</v>
      </c>
      <c r="J219">
        <v>72.257925999999998</v>
      </c>
      <c r="K219" s="15">
        <f t="shared" si="180"/>
        <v>-1.4295257082613366E-2</v>
      </c>
      <c r="L219">
        <f t="shared" si="181"/>
        <v>0.98570474291738663</v>
      </c>
      <c r="N219" s="15">
        <f t="shared" si="182"/>
        <v>-0.99478086076399541</v>
      </c>
      <c r="P219" s="10">
        <v>42314</v>
      </c>
      <c r="Q219">
        <v>513100</v>
      </c>
      <c r="R219">
        <v>49.493116000000001</v>
      </c>
      <c r="S219">
        <f t="shared" si="183"/>
        <v>-9.9899865992114645E-4</v>
      </c>
      <c r="T219">
        <f t="shared" si="184"/>
        <v>0.99900100134007885</v>
      </c>
      <c r="V219" s="15">
        <f t="shared" si="185"/>
        <v>-0.30567613770332613</v>
      </c>
      <c r="X219" s="10">
        <v>42314</v>
      </c>
      <c r="Y219">
        <v>421000</v>
      </c>
      <c r="Z219">
        <v>41.151316000000001</v>
      </c>
      <c r="AA219">
        <f t="shared" si="186"/>
        <v>-1.9179540219770308E-3</v>
      </c>
      <c r="AB219">
        <f t="shared" si="178"/>
        <v>0.99808204597802297</v>
      </c>
      <c r="AC219" s="18"/>
      <c r="AD219" s="15">
        <f t="shared" si="187"/>
        <v>-0.50377479481606902</v>
      </c>
      <c r="AF219" s="10">
        <v>42314</v>
      </c>
      <c r="AG219">
        <v>532800</v>
      </c>
      <c r="AH219">
        <v>54.764482000000001</v>
      </c>
      <c r="AI219">
        <f t="shared" si="188"/>
        <v>4.9189472401460765E-3</v>
      </c>
      <c r="AJ219">
        <f t="shared" si="189"/>
        <v>1.0049189472401461</v>
      </c>
      <c r="AK219" s="18"/>
      <c r="AL219" s="15">
        <f t="shared" si="190"/>
        <v>4.995531204252039</v>
      </c>
      <c r="AN219" s="10">
        <v>42314</v>
      </c>
      <c r="AO219">
        <v>4523000</v>
      </c>
      <c r="AP219">
        <v>36.852474000000001</v>
      </c>
      <c r="AQ219">
        <f t="shared" si="191"/>
        <v>-4.7231829457140551E-3</v>
      </c>
      <c r="AR219">
        <f t="shared" si="179"/>
        <v>0.99527681705428594</v>
      </c>
      <c r="AS219" s="18"/>
      <c r="AT219" s="15">
        <f t="shared" si="192"/>
        <v>-0.82236882587424676</v>
      </c>
      <c r="AV219" s="10">
        <v>42314</v>
      </c>
      <c r="AW219">
        <v>15823800</v>
      </c>
      <c r="AX219">
        <v>34.508713999999998</v>
      </c>
      <c r="AY219">
        <f t="shared" si="193"/>
        <v>-1.1176358583565582E-2</v>
      </c>
      <c r="AZ219">
        <f t="shared" si="194"/>
        <v>0.98882364141643442</v>
      </c>
      <c r="BB219" s="15">
        <f t="shared" si="195"/>
        <v>-0.9834660333341011</v>
      </c>
      <c r="BD219" s="10">
        <v>42314</v>
      </c>
      <c r="BE219">
        <v>498100</v>
      </c>
      <c r="BF219">
        <v>66.264805999999993</v>
      </c>
      <c r="BG219">
        <f t="shared" si="196"/>
        <v>-1.7526361550722624E-3</v>
      </c>
      <c r="BH219">
        <f t="shared" si="197"/>
        <v>0.99824736384492774</v>
      </c>
      <c r="BJ219" s="15">
        <f t="shared" si="198"/>
        <v>-0.47285174110776063</v>
      </c>
      <c r="BL219" s="10">
        <v>42314</v>
      </c>
      <c r="BM219">
        <v>267400</v>
      </c>
      <c r="BN219">
        <v>107.105147</v>
      </c>
      <c r="BO219">
        <f t="shared" si="199"/>
        <v>-3.3857574068490992E-3</v>
      </c>
      <c r="BP219">
        <f t="shared" si="200"/>
        <v>0.9966142425931509</v>
      </c>
      <c r="BR219" s="15">
        <f t="shared" si="201"/>
        <v>-0.71000692906906437</v>
      </c>
      <c r="BT219" s="10">
        <v>42314</v>
      </c>
      <c r="BU219">
        <v>198500</v>
      </c>
      <c r="BV219">
        <v>48.240001999999997</v>
      </c>
      <c r="BW219">
        <f t="shared" si="202"/>
        <v>-2.0686388084403262E-3</v>
      </c>
      <c r="BX219">
        <f t="shared" si="203"/>
        <v>0.99793136119155967</v>
      </c>
      <c r="BZ219">
        <f t="shared" si="220"/>
        <v>-0.10208568483733405</v>
      </c>
      <c r="CB219" s="10">
        <v>42314</v>
      </c>
      <c r="CC219">
        <v>1091200</v>
      </c>
      <c r="CD219">
        <v>103.753193</v>
      </c>
      <c r="CE219">
        <f t="shared" si="204"/>
        <v>-6.063353842540975E-3</v>
      </c>
      <c r="CF219">
        <f t="shared" si="205"/>
        <v>0.99393664615745903</v>
      </c>
      <c r="CJ219" s="10">
        <v>42314</v>
      </c>
      <c r="CK219">
        <v>505100</v>
      </c>
      <c r="CL219">
        <v>82.270471000000001</v>
      </c>
      <c r="CM219">
        <f t="shared" si="206"/>
        <v>-4.5920144634965521E-3</v>
      </c>
      <c r="CN219">
        <f t="shared" si="207"/>
        <v>0.99540798553650345</v>
      </c>
      <c r="CR219" s="10">
        <v>42314</v>
      </c>
      <c r="CS219">
        <v>18100</v>
      </c>
      <c r="CT219">
        <v>59.416334999999997</v>
      </c>
      <c r="CU219">
        <f t="shared" si="208"/>
        <v>-3.4970822902559151E-3</v>
      </c>
      <c r="CV219">
        <f t="shared" si="209"/>
        <v>0.99650291770974408</v>
      </c>
      <c r="CZ219" s="10">
        <v>42314</v>
      </c>
      <c r="DA219">
        <v>225200</v>
      </c>
      <c r="DB219">
        <v>51.100603</v>
      </c>
      <c r="DC219">
        <f t="shared" si="210"/>
        <v>-8.6352284744849461E-3</v>
      </c>
      <c r="DD219">
        <f t="shared" si="211"/>
        <v>0.99136477152551505</v>
      </c>
      <c r="DH219" s="10">
        <v>42314</v>
      </c>
      <c r="DI219">
        <v>406500</v>
      </c>
      <c r="DJ219">
        <v>37.773077000000001</v>
      </c>
      <c r="DK219">
        <f t="shared" si="212"/>
        <v>-3.0211520929113611E-2</v>
      </c>
      <c r="DL219">
        <f t="shared" si="213"/>
        <v>0.96978847907088639</v>
      </c>
      <c r="DP219" s="10">
        <v>42314</v>
      </c>
      <c r="DQ219">
        <v>82400</v>
      </c>
      <c r="DR219">
        <v>19.340275999999999</v>
      </c>
      <c r="DS219">
        <f t="shared" si="214"/>
        <v>-3.5104886752953535E-3</v>
      </c>
      <c r="DT219">
        <f t="shared" si="215"/>
        <v>0.99648951132470465</v>
      </c>
      <c r="DX219" s="10">
        <v>42314</v>
      </c>
      <c r="DY219">
        <v>7726200</v>
      </c>
      <c r="DZ219">
        <v>10.5</v>
      </c>
      <c r="EA219">
        <f t="shared" si="216"/>
        <v>-1.4084507042253502E-2</v>
      </c>
      <c r="EB219">
        <f t="shared" si="217"/>
        <v>0.9859154929577465</v>
      </c>
      <c r="EF219" s="10">
        <v>42313</v>
      </c>
      <c r="EG219">
        <v>334200</v>
      </c>
      <c r="EH219">
        <v>99.745964000000001</v>
      </c>
      <c r="EI219">
        <f t="shared" si="218"/>
        <v>1.9850356628570154E-4</v>
      </c>
      <c r="EJ219">
        <f t="shared" si="219"/>
        <v>1.0001985035662857</v>
      </c>
    </row>
    <row r="220" spans="1:140">
      <c r="A220" s="10">
        <v>42313</v>
      </c>
      <c r="B220" s="11">
        <v>0.09</v>
      </c>
      <c r="C220">
        <f t="shared" si="175"/>
        <v>8.9999999999999998E-4</v>
      </c>
      <c r="D220" s="12">
        <f t="shared" si="176"/>
        <v>1.875228551351249E-5</v>
      </c>
      <c r="E220" s="13">
        <f t="shared" si="177"/>
        <v>1.0000187522855135</v>
      </c>
      <c r="H220" s="10">
        <v>42313</v>
      </c>
      <c r="I220">
        <v>23700</v>
      </c>
      <c r="J220">
        <v>73.305852000000002</v>
      </c>
      <c r="K220" s="15">
        <f t="shared" si="180"/>
        <v>-1.8669045256248795E-3</v>
      </c>
      <c r="L220">
        <f t="shared" si="181"/>
        <v>0.99813309547437512</v>
      </c>
      <c r="N220" s="15">
        <f t="shared" si="182"/>
        <v>-0.49442405671242651</v>
      </c>
      <c r="P220" s="10">
        <v>42313</v>
      </c>
      <c r="Q220">
        <v>451300</v>
      </c>
      <c r="R220">
        <v>49.542608999999999</v>
      </c>
      <c r="S220">
        <f t="shared" si="183"/>
        <v>-9.9798151322527673E-4</v>
      </c>
      <c r="T220">
        <f t="shared" si="184"/>
        <v>0.99900201848677472</v>
      </c>
      <c r="V220" s="15">
        <f t="shared" si="185"/>
        <v>-0.30541805844346614</v>
      </c>
      <c r="X220" s="10">
        <v>42313</v>
      </c>
      <c r="Y220">
        <v>133900</v>
      </c>
      <c r="Z220">
        <v>41.230393999999997</v>
      </c>
      <c r="AA220">
        <f t="shared" si="186"/>
        <v>-1.4364597664235923E-3</v>
      </c>
      <c r="AB220">
        <f t="shared" si="178"/>
        <v>0.99856354023357641</v>
      </c>
      <c r="AC220" s="18"/>
      <c r="AD220" s="15">
        <f t="shared" si="187"/>
        <v>-0.40825811798972156</v>
      </c>
      <c r="AF220" s="10">
        <v>42313</v>
      </c>
      <c r="AG220">
        <v>222000</v>
      </c>
      <c r="AH220">
        <v>54.496417000000001</v>
      </c>
      <c r="AI220">
        <f t="shared" si="188"/>
        <v>2.0080458262194956E-3</v>
      </c>
      <c r="AJ220">
        <f t="shared" si="189"/>
        <v>1.0020080458262195</v>
      </c>
      <c r="AK220" s="18"/>
      <c r="AL220" s="15">
        <f t="shared" si="190"/>
        <v>1.079654605650942</v>
      </c>
      <c r="AN220" s="10">
        <v>42313</v>
      </c>
      <c r="AO220">
        <v>6804600</v>
      </c>
      <c r="AP220">
        <v>37.027360999999999</v>
      </c>
      <c r="AQ220">
        <f t="shared" si="191"/>
        <v>-1.3102567325333769E-3</v>
      </c>
      <c r="AR220">
        <f t="shared" si="179"/>
        <v>0.99868974326746662</v>
      </c>
      <c r="AS220" s="18"/>
      <c r="AT220" s="15">
        <f t="shared" si="192"/>
        <v>-0.38032324037601206</v>
      </c>
      <c r="AV220" s="10">
        <v>42313</v>
      </c>
      <c r="AW220">
        <v>11034000</v>
      </c>
      <c r="AX220">
        <v>34.898755000000001</v>
      </c>
      <c r="AY220">
        <f t="shared" si="193"/>
        <v>1.3989956958393446E-3</v>
      </c>
      <c r="AZ220">
        <f t="shared" si="194"/>
        <v>1.0013989956958393</v>
      </c>
      <c r="BB220" s="15">
        <f t="shared" si="195"/>
        <v>0.66575183619456002</v>
      </c>
      <c r="BD220" s="10">
        <v>42313</v>
      </c>
      <c r="BE220">
        <v>525000</v>
      </c>
      <c r="BF220">
        <v>66.381147999999996</v>
      </c>
      <c r="BG220">
        <f t="shared" si="196"/>
        <v>-3.0576525032964819E-3</v>
      </c>
      <c r="BH220">
        <f t="shared" si="197"/>
        <v>0.99694234749670352</v>
      </c>
      <c r="BJ220" s="15">
        <f t="shared" si="198"/>
        <v>-0.67298619303339224</v>
      </c>
      <c r="BL220" s="10">
        <v>42313</v>
      </c>
      <c r="BM220">
        <v>317300</v>
      </c>
      <c r="BN220">
        <v>107.46901099999999</v>
      </c>
      <c r="BO220">
        <f t="shared" si="199"/>
        <v>-9.1515682151044331E-5</v>
      </c>
      <c r="BP220">
        <f t="shared" si="200"/>
        <v>0.99990848431784896</v>
      </c>
      <c r="BR220" s="15">
        <f t="shared" si="201"/>
        <v>-3.2852974855761108E-2</v>
      </c>
      <c r="BT220" s="10">
        <v>42313</v>
      </c>
      <c r="BU220">
        <v>139800</v>
      </c>
      <c r="BV220">
        <v>48.34</v>
      </c>
      <c r="BW220">
        <f t="shared" si="202"/>
        <v>-4.1358559938808881E-4</v>
      </c>
      <c r="BX220">
        <f t="shared" si="203"/>
        <v>0.99958641440061191</v>
      </c>
      <c r="BZ220">
        <f t="shared" si="220"/>
        <v>-2.128119040288079E-2</v>
      </c>
      <c r="CB220" s="10">
        <v>42313</v>
      </c>
      <c r="CC220">
        <v>840900</v>
      </c>
      <c r="CD220">
        <v>104.386123</v>
      </c>
      <c r="CE220">
        <f t="shared" si="204"/>
        <v>1.1957151260193477E-3</v>
      </c>
      <c r="CF220">
        <f t="shared" si="205"/>
        <v>1.0011957151260193</v>
      </c>
      <c r="CJ220" s="10">
        <v>42313</v>
      </c>
      <c r="CK220">
        <v>426900</v>
      </c>
      <c r="CL220">
        <v>82.650001000000003</v>
      </c>
      <c r="CM220">
        <f t="shared" si="206"/>
        <v>-1.4109646065495474E-3</v>
      </c>
      <c r="CN220">
        <f t="shared" si="207"/>
        <v>0.99858903539345045</v>
      </c>
      <c r="CR220" s="10">
        <v>42313</v>
      </c>
      <c r="CS220">
        <v>16000</v>
      </c>
      <c r="CT220">
        <v>59.624848</v>
      </c>
      <c r="CU220">
        <f t="shared" si="208"/>
        <v>1.6653549145084767E-4</v>
      </c>
      <c r="CV220">
        <f t="shared" si="209"/>
        <v>1.0001665354914508</v>
      </c>
      <c r="CZ220" s="10">
        <v>42313</v>
      </c>
      <c r="DA220">
        <v>173400</v>
      </c>
      <c r="DB220">
        <v>51.545712000000002</v>
      </c>
      <c r="DC220">
        <f t="shared" si="210"/>
        <v>2.4463865841561905E-3</v>
      </c>
      <c r="DD220">
        <f t="shared" si="211"/>
        <v>1.0024463865841562</v>
      </c>
      <c r="DH220" s="10">
        <v>42313</v>
      </c>
      <c r="DI220">
        <v>153700</v>
      </c>
      <c r="DJ220">
        <v>38.949809999999999</v>
      </c>
      <c r="DK220">
        <f t="shared" si="212"/>
        <v>3.5371313770489188E-3</v>
      </c>
      <c r="DL220">
        <f t="shared" si="213"/>
        <v>1.0035371313770489</v>
      </c>
      <c r="DP220" s="10">
        <v>42313</v>
      </c>
      <c r="DQ220">
        <v>92400</v>
      </c>
      <c r="DR220">
        <v>19.408408999999999</v>
      </c>
      <c r="DS220">
        <f t="shared" si="214"/>
        <v>-1.0421811051042673E-2</v>
      </c>
      <c r="DT220">
        <f t="shared" si="215"/>
        <v>0.98957818894895733</v>
      </c>
      <c r="DX220" s="10">
        <v>42313</v>
      </c>
      <c r="DY220">
        <v>5383600</v>
      </c>
      <c r="DZ220">
        <v>10.65</v>
      </c>
      <c r="EA220">
        <f t="shared" si="216"/>
        <v>-2.8089887640448952E-3</v>
      </c>
      <c r="EB220">
        <f t="shared" si="217"/>
        <v>0.9971910112359551</v>
      </c>
      <c r="EF220" s="10">
        <v>42312</v>
      </c>
      <c r="EG220">
        <v>464500</v>
      </c>
      <c r="EH220">
        <v>99.726168000000001</v>
      </c>
      <c r="EI220">
        <f t="shared" si="218"/>
        <v>-3.9675940493844042E-4</v>
      </c>
      <c r="EJ220">
        <f t="shared" si="219"/>
        <v>0.99960324059506156</v>
      </c>
    </row>
    <row r="221" spans="1:140">
      <c r="A221" s="10">
        <v>42312</v>
      </c>
      <c r="B221" s="11">
        <v>0.08</v>
      </c>
      <c r="C221">
        <f t="shared" si="175"/>
        <v>8.0000000000000004E-4</v>
      </c>
      <c r="D221" s="12">
        <f t="shared" si="176"/>
        <v>1.6668472472947116E-5</v>
      </c>
      <c r="E221" s="13">
        <f t="shared" si="177"/>
        <v>1.0000166684724729</v>
      </c>
      <c r="H221" s="10">
        <v>42312</v>
      </c>
      <c r="I221">
        <v>34900</v>
      </c>
      <c r="J221">
        <v>73.442963000000006</v>
      </c>
      <c r="K221" s="15">
        <f t="shared" si="180"/>
        <v>6.6713901227832828E-4</v>
      </c>
      <c r="L221">
        <f t="shared" si="181"/>
        <v>1.0006671390122783</v>
      </c>
      <c r="N221" s="15">
        <f t="shared" si="182"/>
        <v>0.27561006879261973</v>
      </c>
      <c r="P221" s="10">
        <v>42312</v>
      </c>
      <c r="Q221">
        <v>505600</v>
      </c>
      <c r="R221">
        <v>49.592101</v>
      </c>
      <c r="S221">
        <f t="shared" si="183"/>
        <v>-2.9851078139777609E-3</v>
      </c>
      <c r="T221">
        <f t="shared" si="184"/>
        <v>0.99701489218602224</v>
      </c>
      <c r="V221" s="15">
        <f t="shared" si="185"/>
        <v>-0.66418465186941611</v>
      </c>
      <c r="X221" s="10">
        <v>42312</v>
      </c>
      <c r="Y221">
        <v>212300</v>
      </c>
      <c r="Z221">
        <v>41.289704999999998</v>
      </c>
      <c r="AA221">
        <f t="shared" si="186"/>
        <v>-2.1500207715714481E-3</v>
      </c>
      <c r="AB221">
        <f t="shared" si="178"/>
        <v>0.99784997922842855</v>
      </c>
      <c r="AC221" s="18"/>
      <c r="AD221" s="15">
        <f t="shared" si="187"/>
        <v>-0.54415498896838654</v>
      </c>
      <c r="AF221" s="10">
        <v>42312</v>
      </c>
      <c r="AG221">
        <v>214000</v>
      </c>
      <c r="AH221">
        <v>54.387205000000002</v>
      </c>
      <c r="AI221">
        <f t="shared" si="188"/>
        <v>-2.9122727805555026E-3</v>
      </c>
      <c r="AJ221">
        <f t="shared" si="189"/>
        <v>0.9970877272194445</v>
      </c>
      <c r="AK221" s="18"/>
      <c r="AL221" s="15">
        <f t="shared" si="190"/>
        <v>-0.65511022986867196</v>
      </c>
      <c r="AN221" s="10">
        <v>42312</v>
      </c>
      <c r="AO221">
        <v>4603200</v>
      </c>
      <c r="AP221">
        <v>37.075940000000003</v>
      </c>
      <c r="AQ221">
        <f t="shared" si="191"/>
        <v>-6.5086969350089952E-3</v>
      </c>
      <c r="AR221">
        <f t="shared" si="179"/>
        <v>0.993491303064991</v>
      </c>
      <c r="AS221" s="18"/>
      <c r="AT221" s="15">
        <f t="shared" si="192"/>
        <v>-0.90776719094953051</v>
      </c>
      <c r="AV221" s="10">
        <v>42312</v>
      </c>
      <c r="AW221">
        <v>14083600</v>
      </c>
      <c r="AX221">
        <v>34.85</v>
      </c>
      <c r="AY221">
        <f t="shared" si="193"/>
        <v>-5.564756895395373E-3</v>
      </c>
      <c r="AZ221">
        <f t="shared" si="194"/>
        <v>0.99443524310460463</v>
      </c>
      <c r="BB221" s="15">
        <f t="shared" si="195"/>
        <v>-0.86955566699361764</v>
      </c>
      <c r="BD221" s="10">
        <v>42312</v>
      </c>
      <c r="BE221">
        <v>631400</v>
      </c>
      <c r="BF221">
        <v>66.584740999999994</v>
      </c>
      <c r="BG221">
        <f t="shared" si="196"/>
        <v>-2.6140048008328476E-3</v>
      </c>
      <c r="BH221">
        <f t="shared" si="197"/>
        <v>0.99738599519916715</v>
      </c>
      <c r="BJ221" s="15">
        <f t="shared" si="198"/>
        <v>-0.61532673066449806</v>
      </c>
      <c r="BL221" s="10">
        <v>42312</v>
      </c>
      <c r="BM221">
        <v>234500</v>
      </c>
      <c r="BN221">
        <v>107.478847</v>
      </c>
      <c r="BO221">
        <f t="shared" si="199"/>
        <v>3.6614091376763191E-4</v>
      </c>
      <c r="BP221">
        <f t="shared" si="200"/>
        <v>1.0003661409137676</v>
      </c>
      <c r="BR221" s="15">
        <f t="shared" si="201"/>
        <v>0.14295495398266245</v>
      </c>
      <c r="BT221" s="10">
        <v>42312</v>
      </c>
      <c r="BU221">
        <v>249800</v>
      </c>
      <c r="BV221">
        <v>48.360000999999997</v>
      </c>
      <c r="BW221">
        <f t="shared" si="202"/>
        <v>-1.8575851009786648E-3</v>
      </c>
      <c r="BX221">
        <f t="shared" si="203"/>
        <v>0.99814241489902134</v>
      </c>
      <c r="BZ221">
        <f t="shared" si="220"/>
        <v>-9.2157390256272231E-2</v>
      </c>
      <c r="CB221" s="10">
        <v>42312</v>
      </c>
      <c r="CC221">
        <v>693900</v>
      </c>
      <c r="CD221">
        <v>104.261456</v>
      </c>
      <c r="CE221">
        <f t="shared" si="204"/>
        <v>-1.8389800146301205E-4</v>
      </c>
      <c r="CF221">
        <f t="shared" si="205"/>
        <v>0.99981610199853699</v>
      </c>
      <c r="CJ221" s="10">
        <v>42312</v>
      </c>
      <c r="CK221">
        <v>2093600</v>
      </c>
      <c r="CL221">
        <v>82.766782000000006</v>
      </c>
      <c r="CM221">
        <f t="shared" si="206"/>
        <v>-5.8748710309841634E-4</v>
      </c>
      <c r="CN221">
        <f t="shared" si="207"/>
        <v>0.99941251289690158</v>
      </c>
      <c r="CR221" s="10">
        <v>42312</v>
      </c>
      <c r="CS221">
        <v>78500</v>
      </c>
      <c r="CT221">
        <v>59.614919999999998</v>
      </c>
      <c r="CU221">
        <f t="shared" si="208"/>
        <v>-1.662770023035276E-3</v>
      </c>
      <c r="CV221">
        <f t="shared" si="209"/>
        <v>0.99833722997696472</v>
      </c>
      <c r="CZ221" s="10">
        <v>42312</v>
      </c>
      <c r="DA221">
        <v>235100</v>
      </c>
      <c r="DB221">
        <v>51.419919</v>
      </c>
      <c r="DC221">
        <f t="shared" si="210"/>
        <v>-1.4100229581560875E-2</v>
      </c>
      <c r="DD221">
        <f t="shared" si="211"/>
        <v>0.98589977041843913</v>
      </c>
      <c r="DH221" s="10">
        <v>42312</v>
      </c>
      <c r="DI221">
        <v>224300</v>
      </c>
      <c r="DJ221">
        <v>38.812525000000001</v>
      </c>
      <c r="DK221">
        <f t="shared" si="212"/>
        <v>-4.2766881959973579E-3</v>
      </c>
      <c r="DL221">
        <f t="shared" si="213"/>
        <v>0.99572331180400264</v>
      </c>
      <c r="DP221" s="10">
        <v>42312</v>
      </c>
      <c r="DQ221">
        <v>211200</v>
      </c>
      <c r="DR221">
        <v>19.61281</v>
      </c>
      <c r="DS221">
        <f t="shared" si="214"/>
        <v>-8.366147952819758E-3</v>
      </c>
      <c r="DT221">
        <f t="shared" si="215"/>
        <v>0.99163385204718024</v>
      </c>
      <c r="DX221" s="10">
        <v>42312</v>
      </c>
      <c r="DY221">
        <v>7170300</v>
      </c>
      <c r="DZ221">
        <v>10.68</v>
      </c>
      <c r="EA221">
        <f t="shared" si="216"/>
        <v>-9.2764378478663589E-3</v>
      </c>
      <c r="EB221">
        <f t="shared" si="217"/>
        <v>0.99072356215213364</v>
      </c>
      <c r="EF221" s="10">
        <v>42311</v>
      </c>
      <c r="EG221">
        <v>391000</v>
      </c>
      <c r="EH221">
        <v>99.765750999999995</v>
      </c>
      <c r="EI221">
        <f t="shared" si="218"/>
        <v>9.9212222673061845E-5</v>
      </c>
      <c r="EJ221">
        <f t="shared" si="219"/>
        <v>1.0000992122226731</v>
      </c>
    </row>
    <row r="222" spans="1:140">
      <c r="A222" s="10">
        <v>42311</v>
      </c>
      <c r="B222" s="11">
        <v>0.09</v>
      </c>
      <c r="C222">
        <f t="shared" si="175"/>
        <v>8.9999999999999998E-4</v>
      </c>
      <c r="D222" s="12">
        <f t="shared" si="176"/>
        <v>1.875228551351249E-5</v>
      </c>
      <c r="E222" s="13">
        <f t="shared" si="177"/>
        <v>1.0000187522855135</v>
      </c>
      <c r="H222" s="10">
        <v>42311</v>
      </c>
      <c r="I222">
        <v>31800</v>
      </c>
      <c r="J222">
        <v>73.393998999999994</v>
      </c>
      <c r="K222" s="15">
        <f t="shared" si="180"/>
        <v>-6.6277826644378646E-3</v>
      </c>
      <c r="L222">
        <f t="shared" si="181"/>
        <v>0.99337221733556214</v>
      </c>
      <c r="N222" s="15">
        <f t="shared" si="182"/>
        <v>-0.91171570450137118</v>
      </c>
      <c r="P222" s="10">
        <v>42311</v>
      </c>
      <c r="Q222">
        <v>551500</v>
      </c>
      <c r="R222">
        <v>49.740582000000003</v>
      </c>
      <c r="S222">
        <f t="shared" si="183"/>
        <v>2.5937930737141013E-3</v>
      </c>
      <c r="T222">
        <f t="shared" si="184"/>
        <v>1.0025937930737141</v>
      </c>
      <c r="V222" s="15">
        <f t="shared" si="185"/>
        <v>1.5741226928580181</v>
      </c>
      <c r="X222" s="10">
        <v>42311</v>
      </c>
      <c r="Y222">
        <v>186100</v>
      </c>
      <c r="Z222">
        <v>41.37867</v>
      </c>
      <c r="AA222">
        <f t="shared" si="186"/>
        <v>4.7801077881670651E-4</v>
      </c>
      <c r="AB222">
        <f t="shared" si="178"/>
        <v>1.0004780107788167</v>
      </c>
      <c r="AC222" s="18"/>
      <c r="AD222" s="15">
        <f t="shared" si="187"/>
        <v>0.19057007536457493</v>
      </c>
      <c r="AF222" s="10">
        <v>42311</v>
      </c>
      <c r="AG222">
        <v>233300</v>
      </c>
      <c r="AH222">
        <v>54.546058000000002</v>
      </c>
      <c r="AI222">
        <f t="shared" si="188"/>
        <v>4.3875296617257309E-3</v>
      </c>
      <c r="AJ222">
        <f t="shared" si="189"/>
        <v>1.0043875296617257</v>
      </c>
      <c r="AK222" s="18"/>
      <c r="AL222" s="15">
        <f t="shared" si="190"/>
        <v>3.9428662129577621</v>
      </c>
      <c r="AN222" s="10">
        <v>42311</v>
      </c>
      <c r="AO222">
        <v>4448600</v>
      </c>
      <c r="AP222">
        <v>37.318837000000002</v>
      </c>
      <c r="AQ222">
        <f t="shared" si="191"/>
        <v>0</v>
      </c>
      <c r="AR222">
        <f t="shared" si="179"/>
        <v>1</v>
      </c>
      <c r="AS222" s="18"/>
      <c r="AT222" s="15">
        <f t="shared" si="192"/>
        <v>0</v>
      </c>
      <c r="AV222" s="10">
        <v>42311</v>
      </c>
      <c r="AW222">
        <v>10746600</v>
      </c>
      <c r="AX222">
        <v>35.045017000000001</v>
      </c>
      <c r="AY222">
        <f t="shared" si="193"/>
        <v>1.2394335274392931E-2</v>
      </c>
      <c r="AZ222">
        <f t="shared" si="194"/>
        <v>1.0123943352743929</v>
      </c>
      <c r="BB222" s="15">
        <f t="shared" si="195"/>
        <v>88.669109170942946</v>
      </c>
      <c r="BD222" s="10">
        <v>42311</v>
      </c>
      <c r="BE222">
        <v>863700</v>
      </c>
      <c r="BF222">
        <v>66.759249999999994</v>
      </c>
      <c r="BG222">
        <f t="shared" si="196"/>
        <v>2.9128666543258852E-3</v>
      </c>
      <c r="BH222">
        <f t="shared" si="197"/>
        <v>1.0029128666543259</v>
      </c>
      <c r="BJ222" s="15">
        <f t="shared" si="198"/>
        <v>1.8911399037149219</v>
      </c>
      <c r="BL222" s="10">
        <v>42311</v>
      </c>
      <c r="BM222">
        <v>291200</v>
      </c>
      <c r="BN222">
        <v>107.439509</v>
      </c>
      <c r="BO222">
        <f t="shared" si="199"/>
        <v>-1.5536301692766763E-3</v>
      </c>
      <c r="BP222">
        <f t="shared" si="200"/>
        <v>0.99844636983072332</v>
      </c>
      <c r="BR222" s="15">
        <f t="shared" si="201"/>
        <v>-0.43306803917731429</v>
      </c>
      <c r="BT222" s="10">
        <v>42311</v>
      </c>
      <c r="BU222">
        <v>295700</v>
      </c>
      <c r="BV222">
        <v>48.450001</v>
      </c>
      <c r="BW222">
        <f t="shared" si="202"/>
        <v>8.2629621978935752E-4</v>
      </c>
      <c r="BX222">
        <f t="shared" si="203"/>
        <v>1.0008262962197894</v>
      </c>
      <c r="BZ222">
        <f t="shared" si="220"/>
        <v>4.3885345697121991E-2</v>
      </c>
      <c r="CB222" s="10">
        <v>42311</v>
      </c>
      <c r="CC222">
        <v>1028800</v>
      </c>
      <c r="CD222">
        <v>104.28063299999999</v>
      </c>
      <c r="CE222">
        <f t="shared" si="204"/>
        <v>5.5483503051532157E-3</v>
      </c>
      <c r="CF222">
        <f t="shared" si="205"/>
        <v>1.0055483503051532</v>
      </c>
      <c r="CJ222" s="10">
        <v>42311</v>
      </c>
      <c r="CK222">
        <v>322900</v>
      </c>
      <c r="CL222">
        <v>82.815434999999994</v>
      </c>
      <c r="CM222">
        <f t="shared" si="206"/>
        <v>8.2322912834076334E-4</v>
      </c>
      <c r="CN222">
        <f t="shared" si="207"/>
        <v>1.0008232291283408</v>
      </c>
      <c r="CR222" s="10">
        <v>42311</v>
      </c>
      <c r="CS222">
        <v>57500</v>
      </c>
      <c r="CT222">
        <v>59.714210999999999</v>
      </c>
      <c r="CU222">
        <f t="shared" si="208"/>
        <v>-6.6467596908448279E-4</v>
      </c>
      <c r="CV222">
        <f t="shared" si="209"/>
        <v>0.99933532403091552</v>
      </c>
      <c r="CZ222" s="10">
        <v>42311</v>
      </c>
      <c r="DA222">
        <v>157700</v>
      </c>
      <c r="DB222">
        <v>52.155321000000001</v>
      </c>
      <c r="DC222">
        <f t="shared" si="210"/>
        <v>-2.2213853087946767E-3</v>
      </c>
      <c r="DD222">
        <f t="shared" si="211"/>
        <v>0.99777861469120532</v>
      </c>
      <c r="DH222" s="10">
        <v>42311</v>
      </c>
      <c r="DI222">
        <v>322800</v>
      </c>
      <c r="DJ222">
        <v>38.979227000000002</v>
      </c>
      <c r="DK222">
        <f t="shared" si="212"/>
        <v>-1.1439906147317269E-2</v>
      </c>
      <c r="DL222">
        <f t="shared" si="213"/>
        <v>0.98856009385268273</v>
      </c>
      <c r="DP222" s="10">
        <v>42311</v>
      </c>
      <c r="DQ222">
        <v>129000</v>
      </c>
      <c r="DR222">
        <v>19.778278</v>
      </c>
      <c r="DS222">
        <f t="shared" si="214"/>
        <v>2.4193526253717179E-2</v>
      </c>
      <c r="DT222">
        <f t="shared" si="215"/>
        <v>1.0241935262537172</v>
      </c>
      <c r="DX222" s="10">
        <v>42311</v>
      </c>
      <c r="DY222">
        <v>6083300</v>
      </c>
      <c r="DZ222">
        <v>10.78</v>
      </c>
      <c r="EA222">
        <f t="shared" si="216"/>
        <v>-1.5525114155251152E-2</v>
      </c>
      <c r="EB222">
        <f t="shared" si="217"/>
        <v>0.98447488584474885</v>
      </c>
      <c r="EF222" s="10">
        <v>42310</v>
      </c>
      <c r="EG222">
        <v>409300</v>
      </c>
      <c r="EH222">
        <v>99.755853999999999</v>
      </c>
      <c r="EI222">
        <f t="shared" si="218"/>
        <v>1.7858782509483362E-4</v>
      </c>
      <c r="EJ222">
        <f t="shared" si="219"/>
        <v>1.0001785878250948</v>
      </c>
    </row>
    <row r="223" spans="1:140">
      <c r="A223" s="10">
        <v>42310</v>
      </c>
      <c r="B223" s="11">
        <v>0.08</v>
      </c>
      <c r="C223">
        <f t="shared" si="175"/>
        <v>8.0000000000000004E-4</v>
      </c>
      <c r="D223" s="12">
        <f t="shared" si="176"/>
        <v>1.6668472472947116E-5</v>
      </c>
      <c r="E223" s="13">
        <f t="shared" si="177"/>
        <v>1.0000166684724729</v>
      </c>
      <c r="H223" s="10">
        <v>42310</v>
      </c>
      <c r="I223">
        <v>109100</v>
      </c>
      <c r="J223">
        <v>73.883684000000002</v>
      </c>
      <c r="K223" s="15">
        <f t="shared" si="180"/>
        <v>-6.9764223362230871E-3</v>
      </c>
      <c r="L223">
        <f t="shared" si="181"/>
        <v>0.99302357766377691</v>
      </c>
      <c r="N223" s="15">
        <f t="shared" si="182"/>
        <v>-0.92233247339745172</v>
      </c>
      <c r="P223" s="10">
        <v>42310</v>
      </c>
      <c r="Q223">
        <v>1145500</v>
      </c>
      <c r="R223">
        <v>49.611899000000001</v>
      </c>
      <c r="S223">
        <f t="shared" si="183"/>
        <v>1.2525239455298154E-2</v>
      </c>
      <c r="T223">
        <f t="shared" si="184"/>
        <v>1.0125252394552982</v>
      </c>
      <c r="V223" s="15">
        <f t="shared" si="185"/>
        <v>93.002215759895137</v>
      </c>
      <c r="X223" s="10">
        <v>42310</v>
      </c>
      <c r="Y223">
        <v>253500</v>
      </c>
      <c r="Z223">
        <v>41.358899999999998</v>
      </c>
      <c r="AA223">
        <f t="shared" si="186"/>
        <v>1.4303034131812442E-2</v>
      </c>
      <c r="AB223">
        <f t="shared" si="178"/>
        <v>1.0143030341318124</v>
      </c>
      <c r="AC223" s="18"/>
      <c r="AD223" s="15">
        <f t="shared" si="187"/>
        <v>177.32797731524016</v>
      </c>
      <c r="AF223" s="10">
        <v>42310</v>
      </c>
      <c r="AG223">
        <v>375600</v>
      </c>
      <c r="AH223">
        <v>54.307780999999999</v>
      </c>
      <c r="AI223">
        <f t="shared" si="188"/>
        <v>1.9761402509943515E-2</v>
      </c>
      <c r="AJ223">
        <f t="shared" si="189"/>
        <v>1.0197614025099435</v>
      </c>
      <c r="AK223" s="18"/>
      <c r="AL223" s="15">
        <f t="shared" si="190"/>
        <v>1263.6725338180031</v>
      </c>
      <c r="AN223" s="10">
        <v>42310</v>
      </c>
      <c r="AO223">
        <v>4404600</v>
      </c>
      <c r="AP223">
        <v>37.318837000000002</v>
      </c>
      <c r="AQ223">
        <f t="shared" si="191"/>
        <v>9.726550926896671E-3</v>
      </c>
      <c r="AR223">
        <f t="shared" si="179"/>
        <v>1.0097265509268967</v>
      </c>
      <c r="AS223" s="18"/>
      <c r="AT223" s="15">
        <f t="shared" si="192"/>
        <v>33.227748574305544</v>
      </c>
      <c r="AV223" s="10">
        <v>42310</v>
      </c>
      <c r="AW223">
        <v>14081100</v>
      </c>
      <c r="AX223">
        <v>34.615974999999999</v>
      </c>
      <c r="AY223">
        <f t="shared" si="193"/>
        <v>1.8943724659400862E-2</v>
      </c>
      <c r="AZ223">
        <f t="shared" si="194"/>
        <v>1.0189437246594009</v>
      </c>
      <c r="BB223" s="15">
        <f t="shared" si="195"/>
        <v>942.67538434584685</v>
      </c>
      <c r="BD223" s="10">
        <v>42310</v>
      </c>
      <c r="BE223">
        <v>528400</v>
      </c>
      <c r="BF223">
        <v>66.565353999999999</v>
      </c>
      <c r="BG223">
        <f t="shared" si="196"/>
        <v>1.089525616631426E-2</v>
      </c>
      <c r="BH223">
        <f t="shared" si="197"/>
        <v>1.0108952561663143</v>
      </c>
      <c r="BJ223" s="15">
        <f t="shared" si="198"/>
        <v>51.209299295792903</v>
      </c>
      <c r="BL223" s="10">
        <v>42310</v>
      </c>
      <c r="BM223">
        <v>373200</v>
      </c>
      <c r="BN223">
        <v>107.60669</v>
      </c>
      <c r="BO223">
        <f t="shared" si="199"/>
        <v>-5.937274419073324E-4</v>
      </c>
      <c r="BP223">
        <f t="shared" si="200"/>
        <v>0.99940627255809267</v>
      </c>
      <c r="BR223" s="15">
        <f t="shared" si="201"/>
        <v>-0.19488880064774172</v>
      </c>
      <c r="BT223" s="10">
        <v>42310</v>
      </c>
      <c r="BU223">
        <v>167300</v>
      </c>
      <c r="BV223">
        <v>48.41</v>
      </c>
      <c r="BW223">
        <f t="shared" si="202"/>
        <v>-2.0648493211428143E-4</v>
      </c>
      <c r="BX223">
        <f t="shared" si="203"/>
        <v>0.99979351506788572</v>
      </c>
      <c r="BZ223">
        <f t="shared" si="220"/>
        <v>-1.0680875168439075E-2</v>
      </c>
      <c r="CB223" s="10">
        <v>42310</v>
      </c>
      <c r="CC223">
        <v>3335600</v>
      </c>
      <c r="CD223">
        <v>103.70524</v>
      </c>
      <c r="CE223">
        <f t="shared" si="204"/>
        <v>7.4028844857143561E-4</v>
      </c>
      <c r="CF223">
        <f t="shared" si="205"/>
        <v>1.0007402884485714</v>
      </c>
      <c r="CJ223" s="10">
        <v>42310</v>
      </c>
      <c r="CK223">
        <v>416600</v>
      </c>
      <c r="CL223">
        <v>82.747315</v>
      </c>
      <c r="CM223">
        <f t="shared" si="206"/>
        <v>-4.682210999832126E-3</v>
      </c>
      <c r="CN223">
        <f t="shared" si="207"/>
        <v>0.99531778900016787</v>
      </c>
      <c r="CR223" s="10">
        <v>42310</v>
      </c>
      <c r="CS223">
        <v>32900</v>
      </c>
      <c r="CT223">
        <v>59.753928000000002</v>
      </c>
      <c r="CU223">
        <f t="shared" si="208"/>
        <v>-1.7748195799446309E-3</v>
      </c>
      <c r="CV223">
        <f t="shared" si="209"/>
        <v>0.99822518042005537</v>
      </c>
      <c r="CZ223" s="10">
        <v>42310</v>
      </c>
      <c r="DA223">
        <v>348800</v>
      </c>
      <c r="DB223">
        <v>52.271436000000001</v>
      </c>
      <c r="DC223">
        <f t="shared" si="210"/>
        <v>8.7768703216772881E-3</v>
      </c>
      <c r="DD223">
        <f t="shared" si="211"/>
        <v>1.0087768703216773</v>
      </c>
      <c r="DH223" s="10">
        <v>42310</v>
      </c>
      <c r="DI223">
        <v>651100</v>
      </c>
      <c r="DJ223">
        <v>39.430306000000002</v>
      </c>
      <c r="DK223">
        <f t="shared" si="212"/>
        <v>2.1336044303726931E-2</v>
      </c>
      <c r="DL223">
        <f t="shared" si="213"/>
        <v>1.0213360443037269</v>
      </c>
      <c r="DP223" s="10">
        <v>42310</v>
      </c>
      <c r="DQ223">
        <v>207500</v>
      </c>
      <c r="DR223">
        <v>19.311074999999999</v>
      </c>
      <c r="DS223">
        <f t="shared" si="214"/>
        <v>2.4264325045528334E-2</v>
      </c>
      <c r="DT223">
        <f t="shared" si="215"/>
        <v>1.0242643250455283</v>
      </c>
      <c r="DX223" s="10">
        <v>42310</v>
      </c>
      <c r="DY223">
        <v>7991500</v>
      </c>
      <c r="DZ223">
        <v>10.95</v>
      </c>
      <c r="EA223">
        <f t="shared" si="216"/>
        <v>-6.3520871143375457E-3</v>
      </c>
      <c r="EB223">
        <f t="shared" si="217"/>
        <v>0.99364791288566245</v>
      </c>
      <c r="EF223" s="10">
        <v>42307</v>
      </c>
      <c r="EG223">
        <v>157000</v>
      </c>
      <c r="EH223">
        <v>99.738041999999993</v>
      </c>
      <c r="EI223">
        <f t="shared" si="218"/>
        <v>3.9667600194648323E-4</v>
      </c>
      <c r="EJ223">
        <f t="shared" si="219"/>
        <v>1.0003966760019465</v>
      </c>
    </row>
    <row r="224" spans="1:140">
      <c r="A224" s="10">
        <v>42307</v>
      </c>
      <c r="B224" s="11">
        <v>0.08</v>
      </c>
      <c r="C224">
        <f t="shared" si="175"/>
        <v>8.0000000000000004E-4</v>
      </c>
      <c r="D224" s="12">
        <f t="shared" si="176"/>
        <v>1.6668472472947116E-5</v>
      </c>
      <c r="E224" s="13">
        <f t="shared" si="177"/>
        <v>1.0000166684724729</v>
      </c>
      <c r="H224" s="10">
        <v>42307</v>
      </c>
      <c r="I224">
        <v>110700</v>
      </c>
      <c r="J224">
        <v>74.402749</v>
      </c>
      <c r="K224" s="15">
        <f t="shared" si="180"/>
        <v>7.1589707042358786E-3</v>
      </c>
      <c r="L224">
        <f t="shared" si="181"/>
        <v>1.0071589707042359</v>
      </c>
      <c r="N224" s="15">
        <f t="shared" si="182"/>
        <v>12.513854607475469</v>
      </c>
      <c r="P224" s="10">
        <v>42307</v>
      </c>
      <c r="Q224">
        <v>392600</v>
      </c>
      <c r="R224">
        <v>48.998184999999999</v>
      </c>
      <c r="S224">
        <f t="shared" si="183"/>
        <v>-5.025134097628281E-3</v>
      </c>
      <c r="T224">
        <f t="shared" si="184"/>
        <v>0.99497486590237172</v>
      </c>
      <c r="V224" s="15">
        <f t="shared" si="185"/>
        <v>-0.84099154910801799</v>
      </c>
      <c r="X224" s="10">
        <v>42307</v>
      </c>
      <c r="Y224">
        <v>136900</v>
      </c>
      <c r="Z224">
        <v>40.775683999999998</v>
      </c>
      <c r="AA224">
        <f t="shared" si="186"/>
        <v>7.2777642386268049E-4</v>
      </c>
      <c r="AB224">
        <f t="shared" si="178"/>
        <v>1.0007277764238627</v>
      </c>
      <c r="AC224" s="18"/>
      <c r="AD224" s="15">
        <f t="shared" si="187"/>
        <v>0.30413733851152003</v>
      </c>
      <c r="AF224" s="10">
        <v>42307</v>
      </c>
      <c r="AG224">
        <v>555100</v>
      </c>
      <c r="AH224">
        <v>53.255380000000002</v>
      </c>
      <c r="AI224">
        <f t="shared" si="188"/>
        <v>-2.7886515368253928E-3</v>
      </c>
      <c r="AJ224">
        <f t="shared" si="189"/>
        <v>0.99721134846317461</v>
      </c>
      <c r="AK224" s="18"/>
      <c r="AL224" s="15">
        <f t="shared" si="190"/>
        <v>-0.63914522262681361</v>
      </c>
      <c r="AN224" s="10">
        <v>42307</v>
      </c>
      <c r="AO224">
        <v>8679000</v>
      </c>
      <c r="AP224">
        <v>36.959350000000001</v>
      </c>
      <c r="AQ224">
        <f t="shared" si="191"/>
        <v>-7.8797472597957885E-4</v>
      </c>
      <c r="AR224">
        <f t="shared" si="179"/>
        <v>0.99921202527402042</v>
      </c>
      <c r="AS224" s="18"/>
      <c r="AT224" s="15">
        <f t="shared" si="192"/>
        <v>-0.25003155716334446</v>
      </c>
      <c r="AV224" s="10">
        <v>42307</v>
      </c>
      <c r="AW224">
        <v>16265300</v>
      </c>
      <c r="AX224">
        <v>33.972411000000001</v>
      </c>
      <c r="AY224">
        <f t="shared" si="193"/>
        <v>-1.4330491034038051E-3</v>
      </c>
      <c r="AZ224">
        <f t="shared" si="194"/>
        <v>0.99856695089659619</v>
      </c>
      <c r="BB224" s="15">
        <f t="shared" si="195"/>
        <v>-0.4075199447786455</v>
      </c>
      <c r="BD224" s="10">
        <v>42307</v>
      </c>
      <c r="BE224">
        <v>535400</v>
      </c>
      <c r="BF224">
        <v>65.847924000000006</v>
      </c>
      <c r="BG224">
        <f t="shared" si="196"/>
        <v>-2.643177357611215E-3</v>
      </c>
      <c r="BH224">
        <f t="shared" si="197"/>
        <v>0.99735682264238879</v>
      </c>
      <c r="BJ224" s="15">
        <f t="shared" si="198"/>
        <v>-0.61941167592239155</v>
      </c>
      <c r="BL224" s="10">
        <v>42307</v>
      </c>
      <c r="BM224">
        <v>192000</v>
      </c>
      <c r="BN224">
        <v>107.67061699999999</v>
      </c>
      <c r="BO224">
        <f t="shared" si="199"/>
        <v>1.826287127258075E-3</v>
      </c>
      <c r="BP224">
        <f t="shared" si="200"/>
        <v>1.0018262871272581</v>
      </c>
      <c r="BR224" s="15">
        <f t="shared" si="201"/>
        <v>0.94641037881493673</v>
      </c>
      <c r="BT224" s="10">
        <v>42307</v>
      </c>
      <c r="BU224">
        <v>85000</v>
      </c>
      <c r="BV224">
        <v>48.419998</v>
      </c>
      <c r="BW224">
        <f t="shared" si="202"/>
        <v>2.0652757694694657E-4</v>
      </c>
      <c r="BX224">
        <f t="shared" si="203"/>
        <v>1.0002065275769469</v>
      </c>
      <c r="BZ224">
        <f t="shared" si="220"/>
        <v>1.0796187903727494E-2</v>
      </c>
      <c r="CB224" s="10">
        <v>42307</v>
      </c>
      <c r="CC224">
        <v>892300</v>
      </c>
      <c r="CD224">
        <v>103.628525</v>
      </c>
      <c r="CE224">
        <f t="shared" si="204"/>
        <v>-2.0235529260743679E-3</v>
      </c>
      <c r="CF224">
        <f t="shared" si="205"/>
        <v>0.99797644707392563</v>
      </c>
      <c r="CJ224" s="10">
        <v>42307</v>
      </c>
      <c r="CK224">
        <v>243000</v>
      </c>
      <c r="CL224">
        <v>83.136578</v>
      </c>
      <c r="CM224">
        <f t="shared" si="206"/>
        <v>1.9938859947969956E-3</v>
      </c>
      <c r="CN224">
        <f t="shared" si="207"/>
        <v>1.001993885994797</v>
      </c>
      <c r="CR224" s="10">
        <v>42307</v>
      </c>
      <c r="CS224">
        <v>17000</v>
      </c>
      <c r="CT224">
        <v>59.860168999999999</v>
      </c>
      <c r="CU224">
        <f t="shared" si="208"/>
        <v>3.3146539589834489E-4</v>
      </c>
      <c r="CV224">
        <f t="shared" si="209"/>
        <v>1.0003314653958983</v>
      </c>
      <c r="CZ224" s="10">
        <v>42307</v>
      </c>
      <c r="DA224">
        <v>314700</v>
      </c>
      <c r="DB224">
        <v>51.816648000000001</v>
      </c>
      <c r="DC224">
        <f t="shared" si="210"/>
        <v>-1.1192159601016716E-3</v>
      </c>
      <c r="DD224">
        <f t="shared" si="211"/>
        <v>0.99888078403989833</v>
      </c>
      <c r="DH224" s="10">
        <v>42307</v>
      </c>
      <c r="DI224">
        <v>668300</v>
      </c>
      <c r="DJ224">
        <v>38.606594000000001</v>
      </c>
      <c r="DK224">
        <f t="shared" si="212"/>
        <v>-1.0555467449093081E-2</v>
      </c>
      <c r="DL224">
        <f t="shared" si="213"/>
        <v>0.98944453255090692</v>
      </c>
      <c r="DP224" s="10">
        <v>42307</v>
      </c>
      <c r="DQ224">
        <v>87500</v>
      </c>
      <c r="DR224">
        <v>18.853605000000002</v>
      </c>
      <c r="DS224">
        <f t="shared" si="214"/>
        <v>6.7567964449324336E-3</v>
      </c>
      <c r="DT224">
        <f t="shared" si="215"/>
        <v>1.0067567964449324</v>
      </c>
      <c r="DX224" s="10">
        <v>42307</v>
      </c>
      <c r="DY224">
        <v>5094200</v>
      </c>
      <c r="DZ224">
        <v>11.02</v>
      </c>
      <c r="EA224">
        <f t="shared" si="216"/>
        <v>-3.6166365280290158E-3</v>
      </c>
      <c r="EB224">
        <f t="shared" si="217"/>
        <v>0.99638336347197098</v>
      </c>
      <c r="EF224" s="10">
        <v>42306</v>
      </c>
      <c r="EG224">
        <v>649100</v>
      </c>
      <c r="EH224">
        <v>99.698493999999997</v>
      </c>
      <c r="EI224">
        <f t="shared" si="218"/>
        <v>9.911864256739733E-5</v>
      </c>
      <c r="EJ224">
        <f t="shared" si="219"/>
        <v>1.0000991186425674</v>
      </c>
    </row>
    <row r="225" spans="1:140">
      <c r="A225" s="10">
        <v>42306</v>
      </c>
      <c r="B225" s="11">
        <v>0.09</v>
      </c>
      <c r="C225">
        <f t="shared" si="175"/>
        <v>8.9999999999999998E-4</v>
      </c>
      <c r="D225" s="12">
        <f t="shared" si="176"/>
        <v>1.875228551351249E-5</v>
      </c>
      <c r="E225" s="13">
        <f t="shared" si="177"/>
        <v>1.0000187522855135</v>
      </c>
      <c r="H225" s="10">
        <v>42306</v>
      </c>
      <c r="I225">
        <v>51400</v>
      </c>
      <c r="J225">
        <v>73.873887999999994</v>
      </c>
      <c r="K225" s="15">
        <f t="shared" si="180"/>
        <v>-1.4502236429908444E-2</v>
      </c>
      <c r="L225">
        <f t="shared" si="181"/>
        <v>0.98549776357009156</v>
      </c>
      <c r="N225" s="15">
        <f t="shared" si="182"/>
        <v>-0.99516596584152872</v>
      </c>
      <c r="P225" s="10">
        <v>42306</v>
      </c>
      <c r="Q225">
        <v>362400</v>
      </c>
      <c r="R225">
        <v>49.245651000000002</v>
      </c>
      <c r="S225">
        <f t="shared" si="183"/>
        <v>0</v>
      </c>
      <c r="T225">
        <f t="shared" si="184"/>
        <v>1</v>
      </c>
      <c r="V225" s="15">
        <f t="shared" si="185"/>
        <v>0</v>
      </c>
      <c r="X225" s="10">
        <v>42306</v>
      </c>
      <c r="Y225">
        <v>136200</v>
      </c>
      <c r="Z225">
        <v>40.746029999999998</v>
      </c>
      <c r="AA225">
        <f t="shared" si="186"/>
        <v>-3.8665965516002654E-3</v>
      </c>
      <c r="AB225">
        <f t="shared" si="178"/>
        <v>0.99613340344839973</v>
      </c>
      <c r="AC225" s="18"/>
      <c r="AD225" s="15">
        <f t="shared" si="187"/>
        <v>-0.75684186206337367</v>
      </c>
      <c r="AF225" s="10">
        <v>42306</v>
      </c>
      <c r="AG225">
        <v>705600</v>
      </c>
      <c r="AH225">
        <v>53.404305999999998</v>
      </c>
      <c r="AI225">
        <f t="shared" si="188"/>
        <v>-7.7476213735704347E-3</v>
      </c>
      <c r="AJ225">
        <f t="shared" si="189"/>
        <v>0.99225237862642957</v>
      </c>
      <c r="AK225" s="18"/>
      <c r="AL225" s="15">
        <f t="shared" si="190"/>
        <v>-0.94150964398216108</v>
      </c>
      <c r="AN225" s="10">
        <v>42306</v>
      </c>
      <c r="AO225">
        <v>3988600</v>
      </c>
      <c r="AP225">
        <v>36.988495999999998</v>
      </c>
      <c r="AQ225">
        <f t="shared" si="191"/>
        <v>-7.3011553965360854E-3</v>
      </c>
      <c r="AR225">
        <f t="shared" si="179"/>
        <v>0.99269884460346391</v>
      </c>
      <c r="AS225" s="18"/>
      <c r="AT225" s="15">
        <f t="shared" si="192"/>
        <v>-0.93107234738147171</v>
      </c>
      <c r="AV225" s="10">
        <v>42306</v>
      </c>
      <c r="AW225">
        <v>13553100</v>
      </c>
      <c r="AX225">
        <v>34.021165000000003</v>
      </c>
      <c r="AY225">
        <f t="shared" si="193"/>
        <v>-1.1054416800359901E-2</v>
      </c>
      <c r="AZ225">
        <f t="shared" si="194"/>
        <v>0.9889455831996401</v>
      </c>
      <c r="BB225" s="15">
        <f t="shared" si="195"/>
        <v>-0.98270485381781858</v>
      </c>
      <c r="BD225" s="10">
        <v>42306</v>
      </c>
      <c r="BE225">
        <v>425200</v>
      </c>
      <c r="BF225">
        <v>66.022433000000007</v>
      </c>
      <c r="BG225">
        <f t="shared" si="196"/>
        <v>-2.7822889483937185E-3</v>
      </c>
      <c r="BH225">
        <f t="shared" si="197"/>
        <v>0.99721771105160628</v>
      </c>
      <c r="BJ225" s="15">
        <f t="shared" si="198"/>
        <v>-0.63830387329316074</v>
      </c>
      <c r="BL225" s="10">
        <v>42306</v>
      </c>
      <c r="BM225">
        <v>216900</v>
      </c>
      <c r="BN225">
        <v>107.474338</v>
      </c>
      <c r="BO225">
        <f t="shared" si="199"/>
        <v>-7.2993885006022996E-4</v>
      </c>
      <c r="BP225">
        <f t="shared" si="200"/>
        <v>0.99927006114993977</v>
      </c>
      <c r="BR225" s="15">
        <f t="shared" si="201"/>
        <v>-0.23396312106268047</v>
      </c>
      <c r="BT225" s="10">
        <v>42306</v>
      </c>
      <c r="BU225">
        <v>192200</v>
      </c>
      <c r="BV225">
        <v>48.41</v>
      </c>
      <c r="BW225">
        <f t="shared" si="202"/>
        <v>-4.1296716911010112E-4</v>
      </c>
      <c r="BX225">
        <f t="shared" si="203"/>
        <v>0.9995870328308899</v>
      </c>
      <c r="BZ225">
        <f t="shared" si="220"/>
        <v>-2.1249702877575327E-2</v>
      </c>
      <c r="CB225" s="10">
        <v>42306</v>
      </c>
      <c r="CC225">
        <v>654400</v>
      </c>
      <c r="CD225">
        <v>103.83864800000001</v>
      </c>
      <c r="CE225">
        <f t="shared" si="204"/>
        <v>1.4738754846999047E-3</v>
      </c>
      <c r="CF225">
        <f t="shared" si="205"/>
        <v>1.0014738754846999</v>
      </c>
      <c r="CJ225" s="10">
        <v>42306</v>
      </c>
      <c r="CK225">
        <v>533300</v>
      </c>
      <c r="CL225">
        <v>82.971142999999998</v>
      </c>
      <c r="CM225">
        <f t="shared" si="206"/>
        <v>-5.8302334903203024E-3</v>
      </c>
      <c r="CN225">
        <f t="shared" si="207"/>
        <v>0.9941697665096797</v>
      </c>
      <c r="CR225" s="10">
        <v>42306</v>
      </c>
      <c r="CS225">
        <v>13600</v>
      </c>
      <c r="CT225">
        <v>59.840333999999999</v>
      </c>
      <c r="CU225">
        <f t="shared" si="208"/>
        <v>-1.9850946038298956E-3</v>
      </c>
      <c r="CV225">
        <f t="shared" si="209"/>
        <v>0.9980149053961701</v>
      </c>
      <c r="CZ225" s="10">
        <v>42306</v>
      </c>
      <c r="DA225">
        <v>129500</v>
      </c>
      <c r="DB225">
        <v>51.874707000000001</v>
      </c>
      <c r="DC225">
        <f t="shared" si="210"/>
        <v>-8.1405969935562927E-3</v>
      </c>
      <c r="DD225">
        <f t="shared" si="211"/>
        <v>0.99185940300644371</v>
      </c>
      <c r="DH225" s="10">
        <v>42306</v>
      </c>
      <c r="DI225">
        <v>479900</v>
      </c>
      <c r="DJ225">
        <v>39.018452000000003</v>
      </c>
      <c r="DK225">
        <f t="shared" si="212"/>
        <v>0</v>
      </c>
      <c r="DL225">
        <f t="shared" si="213"/>
        <v>1</v>
      </c>
      <c r="DP225" s="10">
        <v>42306</v>
      </c>
      <c r="DQ225">
        <v>93000</v>
      </c>
      <c r="DR225">
        <v>18.727070000000001</v>
      </c>
      <c r="DS225">
        <f t="shared" si="214"/>
        <v>4.6997583461203529E-3</v>
      </c>
      <c r="DT225">
        <f t="shared" si="215"/>
        <v>1.0046997583461204</v>
      </c>
      <c r="DX225" s="10">
        <v>42306</v>
      </c>
      <c r="DY225">
        <v>6770700</v>
      </c>
      <c r="DZ225">
        <v>11.06</v>
      </c>
      <c r="EA225">
        <f t="shared" si="216"/>
        <v>-1.0733452593917669E-2</v>
      </c>
      <c r="EB225">
        <f t="shared" si="217"/>
        <v>0.98926654740608233</v>
      </c>
      <c r="EF225" s="10">
        <v>42305</v>
      </c>
      <c r="EG225">
        <v>173100</v>
      </c>
      <c r="EH225">
        <v>99.688613000000004</v>
      </c>
      <c r="EI225">
        <f t="shared" si="218"/>
        <v>-2.9742793778053667E-4</v>
      </c>
      <c r="EJ225">
        <f t="shared" si="219"/>
        <v>0.99970257206221946</v>
      </c>
    </row>
    <row r="226" spans="1:140">
      <c r="A226" s="10">
        <v>42305</v>
      </c>
      <c r="B226" s="11">
        <v>0.09</v>
      </c>
      <c r="C226">
        <f t="shared" si="175"/>
        <v>8.9999999999999998E-4</v>
      </c>
      <c r="D226" s="12">
        <f t="shared" si="176"/>
        <v>1.875228551351249E-5</v>
      </c>
      <c r="E226" s="13">
        <f t="shared" si="177"/>
        <v>1.0000187522855135</v>
      </c>
      <c r="H226" s="10">
        <v>42305</v>
      </c>
      <c r="I226">
        <v>25600</v>
      </c>
      <c r="J226">
        <v>74.960989999999995</v>
      </c>
      <c r="K226" s="15">
        <f t="shared" si="180"/>
        <v>-4.8108449332431302E-3</v>
      </c>
      <c r="L226">
        <f t="shared" si="181"/>
        <v>0.99518915506675687</v>
      </c>
      <c r="N226" s="15">
        <f t="shared" si="182"/>
        <v>-0.82798882240388494</v>
      </c>
      <c r="P226" s="10">
        <v>42305</v>
      </c>
      <c r="Q226">
        <v>379400</v>
      </c>
      <c r="R226">
        <v>49.245651000000002</v>
      </c>
      <c r="S226">
        <f t="shared" si="183"/>
        <v>1.1795848862689473E-2</v>
      </c>
      <c r="T226">
        <f t="shared" si="184"/>
        <v>1.0117958488626895</v>
      </c>
      <c r="V226" s="15">
        <f t="shared" si="185"/>
        <v>71.26134593867512</v>
      </c>
      <c r="X226" s="10">
        <v>42305</v>
      </c>
      <c r="Y226">
        <v>262400</v>
      </c>
      <c r="Z226">
        <v>40.90419</v>
      </c>
      <c r="AA226">
        <f t="shared" si="186"/>
        <v>1.8208710259109528E-2</v>
      </c>
      <c r="AB226">
        <f t="shared" si="178"/>
        <v>1.0182087102591095</v>
      </c>
      <c r="AC226" s="18"/>
      <c r="AD226" s="15">
        <f t="shared" si="187"/>
        <v>724.16173349857115</v>
      </c>
      <c r="AF226" s="10">
        <v>42305</v>
      </c>
      <c r="AG226">
        <v>237600</v>
      </c>
      <c r="AH226">
        <v>53.821292999999997</v>
      </c>
      <c r="AI226">
        <f t="shared" si="188"/>
        <v>2.4763670270275151E-2</v>
      </c>
      <c r="AJ226">
        <f t="shared" si="189"/>
        <v>1.0247636702702752</v>
      </c>
      <c r="AK226" s="18"/>
      <c r="AL226" s="15">
        <f t="shared" si="190"/>
        <v>7543.9779736225319</v>
      </c>
      <c r="AN226" s="10">
        <v>42305</v>
      </c>
      <c r="AO226">
        <v>4545600</v>
      </c>
      <c r="AP226">
        <v>37.260541000000003</v>
      </c>
      <c r="AQ226">
        <f t="shared" si="191"/>
        <v>5.5060235439892136E-3</v>
      </c>
      <c r="AR226">
        <f t="shared" si="179"/>
        <v>1.0055060235439892</v>
      </c>
      <c r="AS226" s="18"/>
      <c r="AT226" s="15">
        <f t="shared" si="192"/>
        <v>6.4200522211378956</v>
      </c>
      <c r="AV226" s="10">
        <v>42305</v>
      </c>
      <c r="AW226">
        <v>22700000</v>
      </c>
      <c r="AX226">
        <v>34.401452999999997</v>
      </c>
      <c r="AY226">
        <f t="shared" si="193"/>
        <v>-1.0933524314769794E-2</v>
      </c>
      <c r="AZ226">
        <f t="shared" si="194"/>
        <v>0.98906647568523021</v>
      </c>
      <c r="BB226" s="15">
        <f t="shared" si="195"/>
        <v>-0.98191573610866878</v>
      </c>
      <c r="BD226" s="10">
        <v>42305</v>
      </c>
      <c r="BE226">
        <v>660400</v>
      </c>
      <c r="BF226">
        <v>66.206638999999996</v>
      </c>
      <c r="BG226">
        <f t="shared" si="196"/>
        <v>1.0954811079814775E-2</v>
      </c>
      <c r="BH226">
        <f t="shared" si="197"/>
        <v>1.0109548110798148</v>
      </c>
      <c r="BJ226" s="15">
        <f t="shared" si="198"/>
        <v>52.344093159994394</v>
      </c>
      <c r="BL226" s="10">
        <v>42305</v>
      </c>
      <c r="BM226">
        <v>185600</v>
      </c>
      <c r="BN226">
        <v>107.552845</v>
      </c>
      <c r="BO226">
        <f t="shared" si="199"/>
        <v>-1.1848856404126362E-3</v>
      </c>
      <c r="BP226">
        <f t="shared" si="200"/>
        <v>0.99881511435958736</v>
      </c>
      <c r="BR226" s="15">
        <f t="shared" si="201"/>
        <v>-0.35127065484982445</v>
      </c>
      <c r="BT226" s="10">
        <v>42305</v>
      </c>
      <c r="BU226">
        <v>423700</v>
      </c>
      <c r="BV226">
        <v>48.43</v>
      </c>
      <c r="BW226">
        <f t="shared" si="202"/>
        <v>-1.6491033456650372E-3</v>
      </c>
      <c r="BX226">
        <f t="shared" si="203"/>
        <v>0.99835089665433496</v>
      </c>
      <c r="BZ226">
        <f t="shared" si="220"/>
        <v>-8.2244404727573439E-2</v>
      </c>
      <c r="CB226" s="10">
        <v>42305</v>
      </c>
      <c r="CC226">
        <v>566300</v>
      </c>
      <c r="CD226">
        <v>103.685828</v>
      </c>
      <c r="CE226">
        <f t="shared" si="204"/>
        <v>-4.1281026514098373E-3</v>
      </c>
      <c r="CF226">
        <f t="shared" si="205"/>
        <v>0.99587189734859016</v>
      </c>
      <c r="CJ226" s="10">
        <v>42305</v>
      </c>
      <c r="CK226">
        <v>421200</v>
      </c>
      <c r="CL226">
        <v>83.457721000000006</v>
      </c>
      <c r="CM226">
        <f t="shared" si="206"/>
        <v>-4.7579853776757997E-3</v>
      </c>
      <c r="CN226">
        <f t="shared" si="207"/>
        <v>0.9952420146223242</v>
      </c>
      <c r="CR226" s="10">
        <v>42305</v>
      </c>
      <c r="CS226">
        <v>22800</v>
      </c>
      <c r="CT226">
        <v>59.959358999999999</v>
      </c>
      <c r="CU226">
        <f t="shared" si="208"/>
        <v>-3.2976306937875233E-3</v>
      </c>
      <c r="CV226">
        <f t="shared" si="209"/>
        <v>0.99670236930621248</v>
      </c>
      <c r="CZ226" s="10">
        <v>42305</v>
      </c>
      <c r="DA226">
        <v>109700</v>
      </c>
      <c r="DB226">
        <v>52.300463999999998</v>
      </c>
      <c r="DC226">
        <f t="shared" si="210"/>
        <v>1.667905908480094E-3</v>
      </c>
      <c r="DD226">
        <f t="shared" si="211"/>
        <v>1.0016679059084801</v>
      </c>
      <c r="DH226" s="10">
        <v>42305</v>
      </c>
      <c r="DI226">
        <v>168200</v>
      </c>
      <c r="DJ226">
        <v>39.018452000000003</v>
      </c>
      <c r="DK226">
        <f t="shared" si="212"/>
        <v>-7.5335737271586822E-4</v>
      </c>
      <c r="DL226">
        <f t="shared" si="213"/>
        <v>0.99924664262728413</v>
      </c>
      <c r="DP226" s="10">
        <v>42305</v>
      </c>
      <c r="DQ226">
        <v>95300</v>
      </c>
      <c r="DR226">
        <v>18.639468999999998</v>
      </c>
      <c r="DS226">
        <f t="shared" si="214"/>
        <v>2.4064104283462173E-2</v>
      </c>
      <c r="DT226">
        <f t="shared" si="215"/>
        <v>1.0240641042834622</v>
      </c>
      <c r="DX226" s="10">
        <v>42305</v>
      </c>
      <c r="DY226">
        <v>7350100</v>
      </c>
      <c r="DZ226">
        <v>11.18</v>
      </c>
      <c r="EA226">
        <f t="shared" si="216"/>
        <v>-7.9858030168589167E-3</v>
      </c>
      <c r="EB226">
        <f t="shared" si="217"/>
        <v>0.99201419698314108</v>
      </c>
      <c r="EF226" s="10">
        <v>42304</v>
      </c>
      <c r="EG226">
        <v>684900</v>
      </c>
      <c r="EH226">
        <v>99.718271999999999</v>
      </c>
      <c r="EI226">
        <f t="shared" si="218"/>
        <v>-1.9821925118601591E-4</v>
      </c>
      <c r="EJ226">
        <f t="shared" si="219"/>
        <v>0.99980178074881398</v>
      </c>
    </row>
    <row r="227" spans="1:140">
      <c r="A227" s="10">
        <v>42304</v>
      </c>
      <c r="B227" s="11">
        <v>0.08</v>
      </c>
      <c r="C227">
        <f t="shared" si="175"/>
        <v>8.0000000000000004E-4</v>
      </c>
      <c r="D227" s="12">
        <f t="shared" si="176"/>
        <v>1.6668472472947116E-5</v>
      </c>
      <c r="E227" s="13">
        <f t="shared" si="177"/>
        <v>1.0000166684724729</v>
      </c>
      <c r="H227" s="10">
        <v>42304</v>
      </c>
      <c r="I227">
        <v>38000</v>
      </c>
      <c r="J227">
        <v>75.323358999999996</v>
      </c>
      <c r="K227" s="15">
        <f t="shared" si="180"/>
        <v>2.6072749597447764E-3</v>
      </c>
      <c r="L227">
        <f t="shared" si="181"/>
        <v>1.0026072749597448</v>
      </c>
      <c r="N227" s="15">
        <f t="shared" si="182"/>
        <v>1.5867878636081341</v>
      </c>
      <c r="P227" s="10">
        <v>42304</v>
      </c>
      <c r="Q227">
        <v>346100</v>
      </c>
      <c r="R227">
        <v>48.671529</v>
      </c>
      <c r="S227">
        <f t="shared" si="183"/>
        <v>-2.4346225270323041E-3</v>
      </c>
      <c r="T227">
        <f t="shared" si="184"/>
        <v>0.9975653774729677</v>
      </c>
      <c r="V227" s="15">
        <f t="shared" si="185"/>
        <v>-0.58922954717203946</v>
      </c>
      <c r="X227" s="10">
        <v>42304</v>
      </c>
      <c r="Y227">
        <v>213200</v>
      </c>
      <c r="Z227">
        <v>40.172696999999999</v>
      </c>
      <c r="AA227">
        <f t="shared" si="186"/>
        <v>-7.0853066301289624E-3</v>
      </c>
      <c r="AB227">
        <f t="shared" si="178"/>
        <v>0.99291469336987104</v>
      </c>
      <c r="AC227" s="18"/>
      <c r="AD227" s="15">
        <f t="shared" si="187"/>
        <v>-0.92537966440808095</v>
      </c>
      <c r="AF227" s="10">
        <v>42304</v>
      </c>
      <c r="AG227">
        <v>197400</v>
      </c>
      <c r="AH227">
        <v>52.520688</v>
      </c>
      <c r="AI227">
        <f t="shared" si="188"/>
        <v>-1.1769051721659429E-2</v>
      </c>
      <c r="AJ227">
        <f t="shared" si="189"/>
        <v>0.98823094827834057</v>
      </c>
      <c r="AK227" s="18"/>
      <c r="AL227" s="15">
        <f t="shared" si="190"/>
        <v>-0.98671582975476646</v>
      </c>
      <c r="AN227" s="10">
        <v>42304</v>
      </c>
      <c r="AO227">
        <v>3714700</v>
      </c>
      <c r="AP227">
        <v>37.056507000000003</v>
      </c>
      <c r="AQ227">
        <f t="shared" si="191"/>
        <v>-8.8357807313473868E-3</v>
      </c>
      <c r="AR227">
        <f t="shared" si="179"/>
        <v>0.99116421926865261</v>
      </c>
      <c r="AS227" s="18"/>
      <c r="AT227" s="15">
        <f t="shared" si="192"/>
        <v>-0.96081230232814141</v>
      </c>
      <c r="AV227" s="10">
        <v>42304</v>
      </c>
      <c r="AW227">
        <v>25301900</v>
      </c>
      <c r="AX227">
        <v>34.781739999999999</v>
      </c>
      <c r="AY227">
        <f t="shared" si="193"/>
        <v>-9.166714999895742E-3</v>
      </c>
      <c r="AZ227">
        <f t="shared" si="194"/>
        <v>0.99083328500010426</v>
      </c>
      <c r="BB227" s="15">
        <f t="shared" si="195"/>
        <v>-0.96530919355142208</v>
      </c>
      <c r="BD227" s="10">
        <v>42304</v>
      </c>
      <c r="BE227">
        <v>514200</v>
      </c>
      <c r="BF227">
        <v>65.489216999999996</v>
      </c>
      <c r="BG227">
        <f t="shared" si="196"/>
        <v>-3.98108152826393E-3</v>
      </c>
      <c r="BH227">
        <f t="shared" si="197"/>
        <v>0.99601891847173607</v>
      </c>
      <c r="BJ227" s="15">
        <f t="shared" si="198"/>
        <v>-0.76683173108114178</v>
      </c>
      <c r="BL227" s="10">
        <v>42304</v>
      </c>
      <c r="BM227">
        <v>181600</v>
      </c>
      <c r="BN227">
        <v>107.68043400000001</v>
      </c>
      <c r="BO227">
        <f t="shared" si="199"/>
        <v>8.2098032789645892E-4</v>
      </c>
      <c r="BP227">
        <f t="shared" si="200"/>
        <v>1.0008209803278965</v>
      </c>
      <c r="BR227" s="15">
        <f t="shared" si="201"/>
        <v>0.34923110774572552</v>
      </c>
      <c r="BT227" s="10">
        <v>42304</v>
      </c>
      <c r="BU227">
        <v>244300</v>
      </c>
      <c r="BV227">
        <v>48.509998000000003</v>
      </c>
      <c r="BW227">
        <f t="shared" si="202"/>
        <v>0</v>
      </c>
      <c r="BX227">
        <f t="shared" si="203"/>
        <v>1</v>
      </c>
      <c r="BZ227">
        <f t="shared" si="220"/>
        <v>0</v>
      </c>
      <c r="CB227" s="10">
        <v>42304</v>
      </c>
      <c r="CC227">
        <v>1288800</v>
      </c>
      <c r="CD227">
        <v>104.115628</v>
      </c>
      <c r="CE227">
        <f t="shared" si="204"/>
        <v>-2.7444548438678718E-3</v>
      </c>
      <c r="CF227">
        <f t="shared" si="205"/>
        <v>0.99725554515613213</v>
      </c>
      <c r="CJ227" s="10">
        <v>42304</v>
      </c>
      <c r="CK227">
        <v>256400</v>
      </c>
      <c r="CL227">
        <v>83.856710000000007</v>
      </c>
      <c r="CM227">
        <f t="shared" si="206"/>
        <v>1.16182786227359E-3</v>
      </c>
      <c r="CN227">
        <f t="shared" si="207"/>
        <v>1.0011618278622736</v>
      </c>
      <c r="CR227" s="10">
        <v>42304</v>
      </c>
      <c r="CS227">
        <v>225900</v>
      </c>
      <c r="CT227">
        <v>60.157736999999997</v>
      </c>
      <c r="CU227">
        <f t="shared" si="208"/>
        <v>6.5996805851731288E-4</v>
      </c>
      <c r="CV227">
        <f t="shared" si="209"/>
        <v>1.0006599680585173</v>
      </c>
      <c r="CZ227" s="10">
        <v>42304</v>
      </c>
      <c r="DA227">
        <v>120400</v>
      </c>
      <c r="DB227">
        <v>52.213377000000001</v>
      </c>
      <c r="DC227">
        <f t="shared" si="210"/>
        <v>-4.978786227716081E-3</v>
      </c>
      <c r="DD227">
        <f t="shared" si="211"/>
        <v>0.99502121377228392</v>
      </c>
      <c r="DH227" s="10">
        <v>42304</v>
      </c>
      <c r="DI227">
        <v>146200</v>
      </c>
      <c r="DJ227">
        <v>39.047868999999999</v>
      </c>
      <c r="DK227">
        <f t="shared" si="212"/>
        <v>1.7609892571752717E-3</v>
      </c>
      <c r="DL227">
        <f t="shared" si="213"/>
        <v>1.0017609892571753</v>
      </c>
      <c r="DP227" s="10">
        <v>42304</v>
      </c>
      <c r="DQ227">
        <v>90800</v>
      </c>
      <c r="DR227">
        <v>18.201467000000001</v>
      </c>
      <c r="DS227">
        <f t="shared" si="214"/>
        <v>-1.3712998659299536E-2</v>
      </c>
      <c r="DT227">
        <f t="shared" si="215"/>
        <v>0.98628700134070046</v>
      </c>
      <c r="DX227" s="10">
        <v>42304</v>
      </c>
      <c r="DY227">
        <v>3448800</v>
      </c>
      <c r="DZ227">
        <v>11.27</v>
      </c>
      <c r="EA227">
        <f t="shared" si="216"/>
        <v>2.669039145907437E-3</v>
      </c>
      <c r="EB227">
        <f t="shared" si="217"/>
        <v>1.0026690391459074</v>
      </c>
      <c r="EF227" s="10">
        <v>42303</v>
      </c>
      <c r="EG227">
        <v>440500</v>
      </c>
      <c r="EH227">
        <v>99.738041999999993</v>
      </c>
      <c r="EI227">
        <f t="shared" si="218"/>
        <v>5.9509188741202479E-4</v>
      </c>
      <c r="EJ227">
        <f t="shared" si="219"/>
        <v>1.000595091887412</v>
      </c>
    </row>
    <row r="228" spans="1:140">
      <c r="A228" s="10">
        <v>42303</v>
      </c>
      <c r="B228" s="11">
        <v>0.09</v>
      </c>
      <c r="C228">
        <f t="shared" si="175"/>
        <v>8.9999999999999998E-4</v>
      </c>
      <c r="D228" s="12">
        <f t="shared" si="176"/>
        <v>1.875228551351249E-5</v>
      </c>
      <c r="E228" s="13">
        <f t="shared" si="177"/>
        <v>1.0000187522855135</v>
      </c>
      <c r="H228" s="10">
        <v>42303</v>
      </c>
      <c r="I228">
        <v>23600</v>
      </c>
      <c r="J228">
        <v>75.127481000000003</v>
      </c>
      <c r="K228" s="15">
        <f t="shared" si="180"/>
        <v>5.6371378652935178E-3</v>
      </c>
      <c r="L228">
        <f t="shared" si="181"/>
        <v>1.0056371378652935</v>
      </c>
      <c r="N228" s="15">
        <f t="shared" si="182"/>
        <v>6.7817220908190965</v>
      </c>
      <c r="P228" s="10">
        <v>42303</v>
      </c>
      <c r="Q228">
        <v>300300</v>
      </c>
      <c r="R228">
        <v>48.790315</v>
      </c>
      <c r="S228">
        <f t="shared" si="183"/>
        <v>-2.0246761561323323E-3</v>
      </c>
      <c r="T228">
        <f t="shared" si="184"/>
        <v>0.99797532384386767</v>
      </c>
      <c r="V228" s="15">
        <f t="shared" si="185"/>
        <v>-0.52276962252988279</v>
      </c>
      <c r="X228" s="10">
        <v>42303</v>
      </c>
      <c r="Y228">
        <v>137300</v>
      </c>
      <c r="Z228">
        <v>40.459364000000001</v>
      </c>
      <c r="AA228">
        <f t="shared" si="186"/>
        <v>-2.4371883060327892E-3</v>
      </c>
      <c r="AB228">
        <f t="shared" si="178"/>
        <v>0.99756281169396721</v>
      </c>
      <c r="AC228" s="18"/>
      <c r="AD228" s="15">
        <f t="shared" si="187"/>
        <v>-0.58961499593603661</v>
      </c>
      <c r="AF228" s="10">
        <v>42303</v>
      </c>
      <c r="AG228">
        <v>169300</v>
      </c>
      <c r="AH228">
        <v>53.146168000000003</v>
      </c>
      <c r="AI228">
        <f t="shared" si="188"/>
        <v>-5.0186061831122286E-3</v>
      </c>
      <c r="AJ228">
        <f t="shared" si="189"/>
        <v>0.99498139381688777</v>
      </c>
      <c r="AK228" s="18"/>
      <c r="AL228" s="15">
        <f t="shared" si="190"/>
        <v>-0.84061031293235389</v>
      </c>
      <c r="AN228" s="10">
        <v>42303</v>
      </c>
      <c r="AO228">
        <v>3311300</v>
      </c>
      <c r="AP228">
        <v>37.386848999999998</v>
      </c>
      <c r="AQ228">
        <f t="shared" si="191"/>
        <v>-3.6250424441137685E-3</v>
      </c>
      <c r="AR228">
        <f t="shared" si="179"/>
        <v>0.99637495755588623</v>
      </c>
      <c r="AS228" s="18"/>
      <c r="AT228" s="15">
        <f t="shared" si="192"/>
        <v>-0.73434173757421217</v>
      </c>
      <c r="AV228" s="10">
        <v>42303</v>
      </c>
      <c r="AW228">
        <v>10645900</v>
      </c>
      <c r="AX228">
        <v>35.103524</v>
      </c>
      <c r="AY228">
        <f t="shared" si="193"/>
        <v>-1.1260638936410383E-2</v>
      </c>
      <c r="AZ228">
        <f t="shared" si="194"/>
        <v>0.98873936106358962</v>
      </c>
      <c r="BB228" s="15">
        <f t="shared" si="195"/>
        <v>-0.98397250797543911</v>
      </c>
      <c r="BD228" s="10">
        <v>42303</v>
      </c>
      <c r="BE228">
        <v>667800</v>
      </c>
      <c r="BF228">
        <v>65.750977000000006</v>
      </c>
      <c r="BG228">
        <f t="shared" si="196"/>
        <v>-3.6726882329810584E-3</v>
      </c>
      <c r="BH228">
        <f t="shared" si="197"/>
        <v>0.99632731176701894</v>
      </c>
      <c r="BJ228" s="15">
        <f t="shared" si="198"/>
        <v>-0.73893841081146405</v>
      </c>
      <c r="BL228" s="10">
        <v>42303</v>
      </c>
      <c r="BM228">
        <v>213500</v>
      </c>
      <c r="BN228">
        <v>107.59210299999999</v>
      </c>
      <c r="BO228">
        <f t="shared" si="199"/>
        <v>1.0043899776215337E-3</v>
      </c>
      <c r="BP228">
        <f t="shared" si="200"/>
        <v>1.0010043899776215</v>
      </c>
      <c r="BR228" s="15">
        <f t="shared" si="201"/>
        <v>0.44255862403930379</v>
      </c>
      <c r="BT228" s="10">
        <v>42303</v>
      </c>
      <c r="BU228">
        <v>150200</v>
      </c>
      <c r="BV228">
        <v>48.509998000000003</v>
      </c>
      <c r="BW228">
        <f t="shared" si="202"/>
        <v>2.0614432989707332E-4</v>
      </c>
      <c r="BX228">
        <f t="shared" si="203"/>
        <v>1.0002061443298971</v>
      </c>
      <c r="BZ228">
        <f t="shared" si="220"/>
        <v>1.0776048257776116E-2</v>
      </c>
      <c r="CB228" s="10">
        <v>42303</v>
      </c>
      <c r="CC228">
        <v>434600</v>
      </c>
      <c r="CD228">
        <v>104.40215499999999</v>
      </c>
      <c r="CE228">
        <f t="shared" si="204"/>
        <v>5.4917899111273094E-4</v>
      </c>
      <c r="CF228">
        <f t="shared" si="205"/>
        <v>1.0005491789911127</v>
      </c>
      <c r="CJ228" s="10">
        <v>42303</v>
      </c>
      <c r="CK228">
        <v>585700</v>
      </c>
      <c r="CL228">
        <v>83.759395999999995</v>
      </c>
      <c r="CM228">
        <f t="shared" si="206"/>
        <v>1.396190207587189E-3</v>
      </c>
      <c r="CN228">
        <f t="shared" si="207"/>
        <v>1.0013961902075872</v>
      </c>
      <c r="CR228" s="10">
        <v>42303</v>
      </c>
      <c r="CS228">
        <v>17200</v>
      </c>
      <c r="CT228">
        <v>60.118060999999997</v>
      </c>
      <c r="CU228">
        <f t="shared" si="208"/>
        <v>1.4871197389265678E-3</v>
      </c>
      <c r="CV228">
        <f t="shared" si="209"/>
        <v>1.0014871197389266</v>
      </c>
      <c r="CZ228" s="10">
        <v>42303</v>
      </c>
      <c r="DA228">
        <v>116300</v>
      </c>
      <c r="DB228">
        <v>52.474637000000001</v>
      </c>
      <c r="DC228">
        <f t="shared" si="210"/>
        <v>-4.223280056364298E-3</v>
      </c>
      <c r="DD228">
        <f t="shared" si="211"/>
        <v>0.9957767199436357</v>
      </c>
      <c r="DH228" s="10">
        <v>42303</v>
      </c>
      <c r="DI228">
        <v>406200</v>
      </c>
      <c r="DJ228">
        <v>38.979227000000002</v>
      </c>
      <c r="DK228">
        <f t="shared" si="212"/>
        <v>0</v>
      </c>
      <c r="DL228">
        <f t="shared" si="213"/>
        <v>1</v>
      </c>
      <c r="DP228" s="10">
        <v>42303</v>
      </c>
      <c r="DQ228">
        <v>127600</v>
      </c>
      <c r="DR228">
        <v>18.454533999999999</v>
      </c>
      <c r="DS228">
        <f t="shared" si="214"/>
        <v>-2.4691440887119276E-2</v>
      </c>
      <c r="DT228">
        <f t="shared" si="215"/>
        <v>0.97530855911288072</v>
      </c>
      <c r="DX228" s="10">
        <v>42303</v>
      </c>
      <c r="DY228">
        <v>8137500</v>
      </c>
      <c r="DZ228">
        <v>11.24</v>
      </c>
      <c r="EA228">
        <f t="shared" si="216"/>
        <v>-8.88888888888828E-4</v>
      </c>
      <c r="EB228">
        <f t="shared" si="217"/>
        <v>0.99911111111111117</v>
      </c>
      <c r="EF228" s="10">
        <v>42300</v>
      </c>
      <c r="EG228">
        <v>664200</v>
      </c>
      <c r="EH228">
        <v>99.678724000000003</v>
      </c>
      <c r="EI228">
        <f t="shared" si="218"/>
        <v>-3.965973257137323E-4</v>
      </c>
      <c r="EJ228">
        <f t="shared" si="219"/>
        <v>0.99960340267428627</v>
      </c>
    </row>
    <row r="229" spans="1:140">
      <c r="A229" s="10">
        <v>42300</v>
      </c>
      <c r="B229" s="11">
        <v>0.09</v>
      </c>
      <c r="C229">
        <f t="shared" si="175"/>
        <v>8.9999999999999998E-4</v>
      </c>
      <c r="D229" s="12">
        <f t="shared" si="176"/>
        <v>1.875228551351249E-5</v>
      </c>
      <c r="E229" s="13">
        <f t="shared" si="177"/>
        <v>1.0000187522855135</v>
      </c>
      <c r="H229" s="10">
        <v>42300</v>
      </c>
      <c r="I229">
        <v>59100</v>
      </c>
      <c r="J229">
        <v>74.706350999999998</v>
      </c>
      <c r="K229" s="15">
        <f t="shared" si="180"/>
        <v>-6.900128009926787E-3</v>
      </c>
      <c r="L229">
        <f t="shared" si="181"/>
        <v>0.99309987199007321</v>
      </c>
      <c r="N229" s="15">
        <f t="shared" si="182"/>
        <v>-0.92012369671337724</v>
      </c>
      <c r="P229" s="10">
        <v>42300</v>
      </c>
      <c r="Q229">
        <v>552000</v>
      </c>
      <c r="R229">
        <v>48.889299999999999</v>
      </c>
      <c r="S229">
        <f t="shared" si="183"/>
        <v>1.1261255484448895E-2</v>
      </c>
      <c r="T229">
        <f t="shared" si="184"/>
        <v>1.0112612554844489</v>
      </c>
      <c r="V229" s="15">
        <f t="shared" si="185"/>
        <v>58.583974465283731</v>
      </c>
      <c r="X229" s="10">
        <v>42300</v>
      </c>
      <c r="Y229">
        <v>227600</v>
      </c>
      <c r="Z229">
        <v>40.558211999999997</v>
      </c>
      <c r="AA229">
        <f t="shared" si="186"/>
        <v>5.6372220000873163E-3</v>
      </c>
      <c r="AB229">
        <f t="shared" si="178"/>
        <v>1.0056372220000873</v>
      </c>
      <c r="AC229" s="18"/>
      <c r="AD229" s="15">
        <f t="shared" si="187"/>
        <v>6.7819597253373392</v>
      </c>
      <c r="AF229" s="10">
        <v>42300</v>
      </c>
      <c r="AG229">
        <v>186800</v>
      </c>
      <c r="AH229">
        <v>53.414233000000003</v>
      </c>
      <c r="AI229">
        <f t="shared" si="188"/>
        <v>9.002246509692835E-3</v>
      </c>
      <c r="AJ229">
        <f t="shared" si="189"/>
        <v>1.0090022465096928</v>
      </c>
      <c r="AK229" s="18"/>
      <c r="AL229" s="15">
        <f t="shared" si="190"/>
        <v>25.340778765376008</v>
      </c>
      <c r="AN229" s="10">
        <v>42300</v>
      </c>
      <c r="AO229">
        <v>4939500</v>
      </c>
      <c r="AP229">
        <v>37.522871000000002</v>
      </c>
      <c r="AQ229">
        <f t="shared" si="191"/>
        <v>9.1455152064201517E-3</v>
      </c>
      <c r="AR229">
        <f t="shared" si="179"/>
        <v>1.0091455152064202</v>
      </c>
      <c r="AS229" s="18"/>
      <c r="AT229" s="15">
        <f t="shared" si="192"/>
        <v>26.741822216989387</v>
      </c>
      <c r="AV229" s="10">
        <v>42300</v>
      </c>
      <c r="AW229">
        <v>13522100</v>
      </c>
      <c r="AX229">
        <v>35.503314000000003</v>
      </c>
      <c r="AY229">
        <f t="shared" si="193"/>
        <v>6.6353761767072861E-3</v>
      </c>
      <c r="AZ229">
        <f t="shared" si="194"/>
        <v>1.0066353761767073</v>
      </c>
      <c r="BB229" s="15">
        <f t="shared" si="195"/>
        <v>10.17760835493992</v>
      </c>
      <c r="BD229" s="10">
        <v>42300</v>
      </c>
      <c r="BE229">
        <v>720600</v>
      </c>
      <c r="BF229">
        <v>65.993350000000007</v>
      </c>
      <c r="BG229">
        <f t="shared" si="196"/>
        <v>8.8928187355479249E-3</v>
      </c>
      <c r="BH229">
        <f t="shared" si="197"/>
        <v>1.0088928187355479</v>
      </c>
      <c r="BJ229" s="15">
        <f t="shared" si="198"/>
        <v>24.318398111277865</v>
      </c>
      <c r="BL229" s="10">
        <v>42300</v>
      </c>
      <c r="BM229">
        <v>171600</v>
      </c>
      <c r="BN229">
        <v>107.48414699999999</v>
      </c>
      <c r="BO229">
        <f t="shared" si="199"/>
        <v>-1.4588190675286494E-3</v>
      </c>
      <c r="BP229">
        <f t="shared" si="200"/>
        <v>0.99854118093247135</v>
      </c>
      <c r="BR229" s="15">
        <f t="shared" si="201"/>
        <v>-0.41307470072211205</v>
      </c>
      <c r="BT229" s="10">
        <v>42300</v>
      </c>
      <c r="BU229">
        <v>143500</v>
      </c>
      <c r="BV229">
        <v>48.5</v>
      </c>
      <c r="BW229">
        <f t="shared" si="202"/>
        <v>4.125412541253759E-4</v>
      </c>
      <c r="BX229">
        <f t="shared" si="203"/>
        <v>1.0004125412541254</v>
      </c>
      <c r="BZ229">
        <f t="shared" si="220"/>
        <v>2.1679377059221183E-2</v>
      </c>
      <c r="CB229" s="10">
        <v>42300</v>
      </c>
      <c r="CC229">
        <v>687800</v>
      </c>
      <c r="CD229">
        <v>104.34485100000001</v>
      </c>
      <c r="CE229">
        <f t="shared" si="204"/>
        <v>2.0178091022411415E-3</v>
      </c>
      <c r="CF229">
        <f t="shared" si="205"/>
        <v>1.0020178091022411</v>
      </c>
      <c r="CJ229" s="10">
        <v>42300</v>
      </c>
      <c r="CK229">
        <v>281700</v>
      </c>
      <c r="CL229">
        <v>83.642615000000006</v>
      </c>
      <c r="CM229">
        <f t="shared" si="206"/>
        <v>-2.7846047394362028E-3</v>
      </c>
      <c r="CN229">
        <f t="shared" si="207"/>
        <v>0.9972153952605638</v>
      </c>
      <c r="CR229" s="10">
        <v>42300</v>
      </c>
      <c r="CS229">
        <v>19600</v>
      </c>
      <c r="CT229">
        <v>60.028790999999998</v>
      </c>
      <c r="CU229">
        <f t="shared" si="208"/>
        <v>-2.3079344260289458E-3</v>
      </c>
      <c r="CV229">
        <f t="shared" si="209"/>
        <v>0.99769206557397105</v>
      </c>
      <c r="CZ229" s="10">
        <v>42300</v>
      </c>
      <c r="DA229">
        <v>142800</v>
      </c>
      <c r="DB229">
        <v>52.697192000000001</v>
      </c>
      <c r="DC229">
        <f t="shared" si="210"/>
        <v>6.6543589768668365E-3</v>
      </c>
      <c r="DD229">
        <f t="shared" si="211"/>
        <v>1.0066543589768668</v>
      </c>
      <c r="DH229" s="10">
        <v>42300</v>
      </c>
      <c r="DI229">
        <v>241000</v>
      </c>
      <c r="DJ229">
        <v>38.979227000000002</v>
      </c>
      <c r="DK229">
        <f t="shared" si="212"/>
        <v>-1.1685742084822537E-2</v>
      </c>
      <c r="DL229">
        <f t="shared" si="213"/>
        <v>0.98831425791517746</v>
      </c>
      <c r="DP229" s="10">
        <v>42300</v>
      </c>
      <c r="DQ229">
        <v>97000</v>
      </c>
      <c r="DR229">
        <v>18.921738999999999</v>
      </c>
      <c r="DS229">
        <f t="shared" si="214"/>
        <v>-1.5407680611905228E-3</v>
      </c>
      <c r="DT229">
        <f t="shared" si="215"/>
        <v>0.99845923193880948</v>
      </c>
      <c r="DX229" s="10">
        <v>42300</v>
      </c>
      <c r="DY229">
        <v>5172100</v>
      </c>
      <c r="DZ229">
        <v>11.25</v>
      </c>
      <c r="EA229">
        <f t="shared" si="216"/>
        <v>-1.7746228926353025E-3</v>
      </c>
      <c r="EB229">
        <f t="shared" si="217"/>
        <v>0.9982253771073647</v>
      </c>
      <c r="EF229" s="10">
        <v>42299</v>
      </c>
      <c r="EG229">
        <v>264400</v>
      </c>
      <c r="EH229">
        <v>99.718271999999999</v>
      </c>
      <c r="EI229">
        <f t="shared" si="218"/>
        <v>2.9751642747788409E-4</v>
      </c>
      <c r="EJ229">
        <f t="shared" si="219"/>
        <v>1.0002975164274779</v>
      </c>
    </row>
    <row r="230" spans="1:140">
      <c r="A230" s="10">
        <v>42299</v>
      </c>
      <c r="B230" s="11">
        <v>0.11</v>
      </c>
      <c r="C230">
        <f t="shared" si="175"/>
        <v>1.1000000000000001E-3</v>
      </c>
      <c r="D230" s="12">
        <f t="shared" si="176"/>
        <v>2.2920080947175236E-5</v>
      </c>
      <c r="E230" s="13">
        <f t="shared" si="177"/>
        <v>1.0000229200809472</v>
      </c>
      <c r="H230" s="10">
        <v>42299</v>
      </c>
      <c r="I230">
        <v>25500</v>
      </c>
      <c r="J230">
        <v>75.225415999999996</v>
      </c>
      <c r="K230" s="15">
        <f t="shared" si="180"/>
        <v>1.0425422829514197E-3</v>
      </c>
      <c r="L230">
        <f t="shared" si="181"/>
        <v>1.0010425422829514</v>
      </c>
      <c r="N230" s="15">
        <f t="shared" si="182"/>
        <v>0.46276680287803207</v>
      </c>
      <c r="P230" s="10">
        <v>42299</v>
      </c>
      <c r="Q230">
        <v>750300</v>
      </c>
      <c r="R230">
        <v>48.344875999999999</v>
      </c>
      <c r="S230">
        <f t="shared" si="183"/>
        <v>1.5173549975361356E-2</v>
      </c>
      <c r="T230">
        <f t="shared" si="184"/>
        <v>1.0151735499753614</v>
      </c>
      <c r="V230" s="15">
        <f t="shared" si="185"/>
        <v>242.89744323353267</v>
      </c>
      <c r="X230" s="10">
        <v>42299</v>
      </c>
      <c r="Y230">
        <v>548800</v>
      </c>
      <c r="Z230">
        <v>40.330857999999999</v>
      </c>
      <c r="AA230">
        <f t="shared" si="186"/>
        <v>6.6617475326080644E-3</v>
      </c>
      <c r="AB230">
        <f t="shared" si="178"/>
        <v>1.0066617475326081</v>
      </c>
      <c r="AC230" s="18"/>
      <c r="AD230" s="15">
        <f t="shared" si="187"/>
        <v>10.285000952198899</v>
      </c>
      <c r="AF230" s="10">
        <v>42299</v>
      </c>
      <c r="AG230">
        <v>193600</v>
      </c>
      <c r="AH230">
        <v>52.937674999999999</v>
      </c>
      <c r="AI230">
        <f t="shared" si="188"/>
        <v>8.1300864101028214E-3</v>
      </c>
      <c r="AJ230">
        <f t="shared" si="189"/>
        <v>1.0081300864101028</v>
      </c>
      <c r="AK230" s="18"/>
      <c r="AL230" s="15">
        <f t="shared" si="190"/>
        <v>18.211010625820663</v>
      </c>
      <c r="AN230" s="10">
        <v>42299</v>
      </c>
      <c r="AO230">
        <v>4527000</v>
      </c>
      <c r="AP230">
        <v>37.182814999999998</v>
      </c>
      <c r="AQ230">
        <f t="shared" si="191"/>
        <v>1.1898486452717405E-2</v>
      </c>
      <c r="AR230">
        <f t="shared" si="179"/>
        <v>1.0118984864527174</v>
      </c>
      <c r="AS230" s="18"/>
      <c r="AT230" s="15">
        <f t="shared" si="192"/>
        <v>73.986900754107779</v>
      </c>
      <c r="AV230" s="10">
        <v>42299</v>
      </c>
      <c r="AW230">
        <v>13883500</v>
      </c>
      <c r="AX230">
        <v>35.269289000000001</v>
      </c>
      <c r="AY230">
        <f t="shared" si="193"/>
        <v>2.1751313579482012E-2</v>
      </c>
      <c r="AZ230">
        <f t="shared" si="194"/>
        <v>1.021751313579482</v>
      </c>
      <c r="BB230" s="15">
        <f t="shared" si="195"/>
        <v>2575.3195121079521</v>
      </c>
      <c r="BD230" s="10">
        <v>42299</v>
      </c>
      <c r="BE230">
        <v>1646100</v>
      </c>
      <c r="BF230">
        <v>65.411655999999994</v>
      </c>
      <c r="BG230">
        <f t="shared" si="196"/>
        <v>1.9954647861347263E-2</v>
      </c>
      <c r="BH230">
        <f t="shared" si="197"/>
        <v>1.0199546478613473</v>
      </c>
      <c r="BJ230" s="15">
        <f t="shared" si="198"/>
        <v>1354.2343233511899</v>
      </c>
      <c r="BL230" s="10">
        <v>42299</v>
      </c>
      <c r="BM230">
        <v>230100</v>
      </c>
      <c r="BN230">
        <v>107.641176</v>
      </c>
      <c r="BO230">
        <f t="shared" si="199"/>
        <v>2.7358540404542886E-4</v>
      </c>
      <c r="BP230">
        <f t="shared" si="200"/>
        <v>1.0002735854040454</v>
      </c>
      <c r="BR230" s="15">
        <f t="shared" si="201"/>
        <v>0.10499964646653215</v>
      </c>
      <c r="BT230" s="10">
        <v>42299</v>
      </c>
      <c r="BU230">
        <v>200600</v>
      </c>
      <c r="BV230">
        <v>48.48</v>
      </c>
      <c r="BW230">
        <f t="shared" si="202"/>
        <v>0</v>
      </c>
      <c r="BX230">
        <f t="shared" si="203"/>
        <v>1</v>
      </c>
      <c r="BZ230">
        <f t="shared" si="220"/>
        <v>0</v>
      </c>
      <c r="CB230" s="10">
        <v>42299</v>
      </c>
      <c r="CC230">
        <v>663900</v>
      </c>
      <c r="CD230">
        <v>104.134727</v>
      </c>
      <c r="CE230">
        <f t="shared" si="204"/>
        <v>4.2368907444392256E-3</v>
      </c>
      <c r="CF230">
        <f t="shared" si="205"/>
        <v>1.0042368907444392</v>
      </c>
      <c r="CJ230" s="10">
        <v>42299</v>
      </c>
      <c r="CK230">
        <v>579100</v>
      </c>
      <c r="CL230">
        <v>83.876176999999998</v>
      </c>
      <c r="CM230">
        <f t="shared" si="206"/>
        <v>2.3259012124801082E-3</v>
      </c>
      <c r="CN230">
        <f t="shared" si="207"/>
        <v>1.0023259012124801</v>
      </c>
      <c r="CR230" s="10">
        <v>42299</v>
      </c>
      <c r="CS230">
        <v>19100</v>
      </c>
      <c r="CT230">
        <v>60.167653999999999</v>
      </c>
      <c r="CU230">
        <f t="shared" si="208"/>
        <v>4.9477950668008752E-4</v>
      </c>
      <c r="CV230">
        <f t="shared" si="209"/>
        <v>1.0004947795066801</v>
      </c>
      <c r="CZ230" s="10">
        <v>42299</v>
      </c>
      <c r="DA230">
        <v>248700</v>
      </c>
      <c r="DB230">
        <v>52.348844</v>
      </c>
      <c r="DC230">
        <f t="shared" si="210"/>
        <v>1.9216202901047419E-2</v>
      </c>
      <c r="DD230">
        <f t="shared" si="211"/>
        <v>1.0192162029010474</v>
      </c>
      <c r="DH230" s="10">
        <v>42299</v>
      </c>
      <c r="DI230">
        <v>239500</v>
      </c>
      <c r="DJ230">
        <v>39.440114000000001</v>
      </c>
      <c r="DK230">
        <f t="shared" si="212"/>
        <v>9.0316256307005904E-3</v>
      </c>
      <c r="DL230">
        <f t="shared" si="213"/>
        <v>1.0090316256307006</v>
      </c>
      <c r="DP230" s="10">
        <v>42299</v>
      </c>
      <c r="DQ230">
        <v>123000</v>
      </c>
      <c r="DR230">
        <v>18.950938000000001</v>
      </c>
      <c r="DS230">
        <f t="shared" si="214"/>
        <v>1.9371675338606842E-2</v>
      </c>
      <c r="DT230">
        <f t="shared" si="215"/>
        <v>1.0193716753386068</v>
      </c>
      <c r="DX230" s="10">
        <v>42299</v>
      </c>
      <c r="DY230">
        <v>5975000</v>
      </c>
      <c r="DZ230">
        <v>11.27</v>
      </c>
      <c r="EA230">
        <f t="shared" si="216"/>
        <v>0</v>
      </c>
      <c r="EB230">
        <f t="shared" si="217"/>
        <v>1</v>
      </c>
      <c r="EF230" s="10">
        <v>42298</v>
      </c>
      <c r="EG230">
        <v>243800</v>
      </c>
      <c r="EH230">
        <v>99.688613000000004</v>
      </c>
      <c r="EI230">
        <f t="shared" si="218"/>
        <v>1.9843715440237553E-4</v>
      </c>
      <c r="EJ230">
        <f t="shared" si="219"/>
        <v>1.0001984371544024</v>
      </c>
    </row>
    <row r="231" spans="1:140">
      <c r="A231" s="10">
        <v>42298</v>
      </c>
      <c r="B231" s="11">
        <v>0.09</v>
      </c>
      <c r="C231">
        <f t="shared" si="175"/>
        <v>8.9999999999999998E-4</v>
      </c>
      <c r="D231" s="12">
        <f t="shared" si="176"/>
        <v>1.875228551351249E-5</v>
      </c>
      <c r="E231" s="13">
        <f t="shared" si="177"/>
        <v>1.0000187522855135</v>
      </c>
      <c r="H231" s="10">
        <v>42298</v>
      </c>
      <c r="I231">
        <v>21300</v>
      </c>
      <c r="J231">
        <v>75.147071999999994</v>
      </c>
      <c r="K231" s="15">
        <f t="shared" si="180"/>
        <v>9.6053009581384963E-3</v>
      </c>
      <c r="L231">
        <f t="shared" si="181"/>
        <v>1.0096053009581385</v>
      </c>
      <c r="N231" s="15">
        <f t="shared" si="182"/>
        <v>31.759864423794397</v>
      </c>
      <c r="P231" s="10">
        <v>42298</v>
      </c>
      <c r="Q231">
        <v>441800</v>
      </c>
      <c r="R231">
        <v>47.622276999999997</v>
      </c>
      <c r="S231">
        <f t="shared" si="183"/>
        <v>-6.1970521858289995E-3</v>
      </c>
      <c r="T231">
        <f t="shared" si="184"/>
        <v>0.993802947814171</v>
      </c>
      <c r="V231" s="15">
        <f t="shared" si="185"/>
        <v>-0.89658050230742148</v>
      </c>
      <c r="X231" s="10">
        <v>42298</v>
      </c>
      <c r="Y231">
        <v>116300</v>
      </c>
      <c r="Z231">
        <v>40.063961999999997</v>
      </c>
      <c r="AA231">
        <f t="shared" si="186"/>
        <v>-9.2886938797827057E-3</v>
      </c>
      <c r="AB231">
        <f t="shared" si="178"/>
        <v>0.99071130612021729</v>
      </c>
      <c r="AC231" s="18"/>
      <c r="AD231" s="15">
        <f t="shared" si="187"/>
        <v>-0.96683358552034349</v>
      </c>
      <c r="AF231" s="10">
        <v>42298</v>
      </c>
      <c r="AG231">
        <v>134100</v>
      </c>
      <c r="AH231">
        <v>52.510758000000003</v>
      </c>
      <c r="AI231">
        <f t="shared" si="188"/>
        <v>-1.4349612372442255E-2</v>
      </c>
      <c r="AJ231">
        <f t="shared" si="189"/>
        <v>0.98565038762755774</v>
      </c>
      <c r="AK231" s="18"/>
      <c r="AL231" s="15">
        <f t="shared" si="190"/>
        <v>-0.99488486123144571</v>
      </c>
      <c r="AN231" s="10">
        <v>42298</v>
      </c>
      <c r="AO231">
        <v>3019500</v>
      </c>
      <c r="AP231">
        <v>36.745598000000001</v>
      </c>
      <c r="AQ231">
        <f t="shared" si="191"/>
        <v>-7.9258197439580069E-4</v>
      </c>
      <c r="AR231">
        <f t="shared" si="179"/>
        <v>0.9992074180256042</v>
      </c>
      <c r="AS231" s="18"/>
      <c r="AT231" s="15">
        <f t="shared" si="192"/>
        <v>-0.25129267430936308</v>
      </c>
      <c r="AV231" s="10">
        <v>42298</v>
      </c>
      <c r="AW231">
        <v>18034900</v>
      </c>
      <c r="AX231">
        <v>34.518467000000001</v>
      </c>
      <c r="AY231">
        <f t="shared" si="193"/>
        <v>-1.447653232222279E-2</v>
      </c>
      <c r="AZ231">
        <f t="shared" si="194"/>
        <v>0.98552346767777721</v>
      </c>
      <c r="BB231" s="15">
        <f t="shared" si="195"/>
        <v>-0.99511972639013457</v>
      </c>
      <c r="BD231" s="10">
        <v>42298</v>
      </c>
      <c r="BE231">
        <v>446800</v>
      </c>
      <c r="BF231">
        <v>64.131926000000007</v>
      </c>
      <c r="BG231">
        <f t="shared" si="196"/>
        <v>-4.2149493917112979E-3</v>
      </c>
      <c r="BH231">
        <f t="shared" si="197"/>
        <v>0.9957850506082887</v>
      </c>
      <c r="BJ231" s="15">
        <f t="shared" si="198"/>
        <v>-0.7859847330703762</v>
      </c>
      <c r="BL231" s="10">
        <v>42298</v>
      </c>
      <c r="BM231">
        <v>210400</v>
      </c>
      <c r="BN231">
        <v>107.611735</v>
      </c>
      <c r="BO231">
        <f t="shared" si="199"/>
        <v>1.1870401688167664E-3</v>
      </c>
      <c r="BP231">
        <f t="shared" si="200"/>
        <v>1.0011870401688168</v>
      </c>
      <c r="BR231" s="15">
        <f t="shared" si="201"/>
        <v>0.54189581913981399</v>
      </c>
      <c r="BT231" s="10">
        <v>42298</v>
      </c>
      <c r="BU231">
        <v>222700</v>
      </c>
      <c r="BV231">
        <v>48.48</v>
      </c>
      <c r="BW231">
        <f t="shared" si="202"/>
        <v>8.257844926875535E-4</v>
      </c>
      <c r="BX231">
        <f t="shared" si="203"/>
        <v>1.0008257844926876</v>
      </c>
      <c r="BZ231">
        <f t="shared" si="220"/>
        <v>4.3857591402590268E-2</v>
      </c>
      <c r="CB231" s="10">
        <v>42298</v>
      </c>
      <c r="CC231">
        <v>604000</v>
      </c>
      <c r="CD231">
        <v>103.695381</v>
      </c>
      <c r="CE231">
        <f t="shared" si="204"/>
        <v>-3.4878134729010579E-3</v>
      </c>
      <c r="CF231">
        <f t="shared" si="205"/>
        <v>0.99651218652709894</v>
      </c>
      <c r="CJ231" s="10">
        <v>42298</v>
      </c>
      <c r="CK231">
        <v>633900</v>
      </c>
      <c r="CL231">
        <v>83.681541999999993</v>
      </c>
      <c r="CM231">
        <f t="shared" si="206"/>
        <v>3.3839122392906873E-3</v>
      </c>
      <c r="CN231">
        <f t="shared" si="207"/>
        <v>1.0033839122392907</v>
      </c>
      <c r="CR231" s="10">
        <v>42298</v>
      </c>
      <c r="CS231">
        <v>126000</v>
      </c>
      <c r="CT231">
        <v>60.137898999999997</v>
      </c>
      <c r="CU231">
        <f t="shared" si="208"/>
        <v>6.6020255973620046E-4</v>
      </c>
      <c r="CV231">
        <f t="shared" si="209"/>
        <v>1.0006602025597362</v>
      </c>
      <c r="CZ231" s="10">
        <v>42298</v>
      </c>
      <c r="DA231">
        <v>371500</v>
      </c>
      <c r="DB231">
        <v>51.361863999999997</v>
      </c>
      <c r="DC231">
        <f t="shared" si="210"/>
        <v>-6.9223277096938096E-3</v>
      </c>
      <c r="DD231">
        <f t="shared" si="211"/>
        <v>0.99307767229030619</v>
      </c>
      <c r="DH231" s="10">
        <v>42298</v>
      </c>
      <c r="DI231">
        <v>309500</v>
      </c>
      <c r="DJ231">
        <v>39.087094</v>
      </c>
      <c r="DK231">
        <f t="shared" si="212"/>
        <v>-4.2467739935266868E-3</v>
      </c>
      <c r="DL231">
        <f t="shared" si="213"/>
        <v>0.99575322600647331</v>
      </c>
      <c r="DP231" s="10">
        <v>42298</v>
      </c>
      <c r="DQ231">
        <v>46400</v>
      </c>
      <c r="DR231">
        <v>18.590803000000001</v>
      </c>
      <c r="DS231">
        <f t="shared" si="214"/>
        <v>-1.393908485936779E-2</v>
      </c>
      <c r="DT231">
        <f t="shared" si="215"/>
        <v>0.98606091514063221</v>
      </c>
      <c r="DX231" s="10">
        <v>42298</v>
      </c>
      <c r="DY231">
        <v>4848100</v>
      </c>
      <c r="DZ231">
        <v>11.27</v>
      </c>
      <c r="EA231">
        <f t="shared" si="216"/>
        <v>-9.666080843585334E-3</v>
      </c>
      <c r="EB231">
        <f t="shared" si="217"/>
        <v>0.99033391915641467</v>
      </c>
      <c r="EF231" s="10">
        <v>42297</v>
      </c>
      <c r="EG231">
        <v>422200</v>
      </c>
      <c r="EH231">
        <v>99.668835000000001</v>
      </c>
      <c r="EI231">
        <f t="shared" si="218"/>
        <v>-3.966366599285065E-4</v>
      </c>
      <c r="EJ231">
        <f t="shared" si="219"/>
        <v>0.99960336334007149</v>
      </c>
    </row>
    <row r="232" spans="1:140">
      <c r="A232" s="10">
        <v>42297</v>
      </c>
      <c r="B232" s="11">
        <v>7.0000000000000007E-2</v>
      </c>
      <c r="C232">
        <f t="shared" si="175"/>
        <v>7.000000000000001E-4</v>
      </c>
      <c r="D232" s="12">
        <f t="shared" si="176"/>
        <v>1.4584715879895072E-5</v>
      </c>
      <c r="E232" s="13">
        <f t="shared" si="177"/>
        <v>1.0000145847158799</v>
      </c>
      <c r="H232" s="10">
        <v>42297</v>
      </c>
      <c r="I232">
        <v>13100</v>
      </c>
      <c r="J232">
        <v>74.432129000000003</v>
      </c>
      <c r="K232" s="15">
        <f t="shared" si="180"/>
        <v>-5.4959242065001357E-3</v>
      </c>
      <c r="L232">
        <f t="shared" si="181"/>
        <v>0.99450407579349986</v>
      </c>
      <c r="N232" s="15">
        <f t="shared" si="182"/>
        <v>-0.86621818631887237</v>
      </c>
      <c r="P232" s="10">
        <v>42297</v>
      </c>
      <c r="Q232">
        <v>391200</v>
      </c>
      <c r="R232">
        <v>47.919235</v>
      </c>
      <c r="S232">
        <f t="shared" si="183"/>
        <v>-1.8556782331262678E-3</v>
      </c>
      <c r="T232">
        <f t="shared" si="184"/>
        <v>0.99814432176687373</v>
      </c>
      <c r="V232" s="15">
        <f t="shared" si="185"/>
        <v>-0.49234428117063378</v>
      </c>
      <c r="X232" s="10">
        <v>42297</v>
      </c>
      <c r="Y232">
        <v>159500</v>
      </c>
      <c r="Z232">
        <v>40.439593000000002</v>
      </c>
      <c r="AA232">
        <f t="shared" si="186"/>
        <v>4.8911644170246404E-4</v>
      </c>
      <c r="AB232">
        <f t="shared" si="178"/>
        <v>1.0004891164417025</v>
      </c>
      <c r="AC232" s="18"/>
      <c r="AD232" s="15">
        <f t="shared" si="187"/>
        <v>0.19540358342814979</v>
      </c>
      <c r="AF232" s="10">
        <v>42297</v>
      </c>
      <c r="AG232">
        <v>185600</v>
      </c>
      <c r="AH232">
        <v>53.275236999999997</v>
      </c>
      <c r="AI232">
        <f t="shared" si="188"/>
        <v>-1.862995110609722E-4</v>
      </c>
      <c r="AJ232">
        <f t="shared" si="189"/>
        <v>0.99981370048893903</v>
      </c>
      <c r="AK232" s="18"/>
      <c r="AL232" s="15">
        <f t="shared" si="190"/>
        <v>-6.5744811000108649E-2</v>
      </c>
      <c r="AN232" s="10">
        <v>42297</v>
      </c>
      <c r="AO232">
        <v>3867600</v>
      </c>
      <c r="AP232">
        <v>36.774745000000003</v>
      </c>
      <c r="AQ232">
        <f t="shared" si="191"/>
        <v>-3.4228833524071467E-3</v>
      </c>
      <c r="AR232">
        <f t="shared" si="179"/>
        <v>0.99657711664759285</v>
      </c>
      <c r="AS232" s="18"/>
      <c r="AT232" s="15">
        <f t="shared" si="192"/>
        <v>-0.7139233534643904</v>
      </c>
      <c r="AV232" s="10">
        <v>42297</v>
      </c>
      <c r="AW232">
        <v>13382600</v>
      </c>
      <c r="AX232">
        <v>35.025514999999999</v>
      </c>
      <c r="AY232">
        <f t="shared" si="193"/>
        <v>-2.2222555205568817E-3</v>
      </c>
      <c r="AZ232">
        <f t="shared" si="194"/>
        <v>0.99777774447944312</v>
      </c>
      <c r="BB232" s="15">
        <f t="shared" si="195"/>
        <v>-0.55604224347220876</v>
      </c>
      <c r="BD232" s="10">
        <v>42297</v>
      </c>
      <c r="BE232">
        <v>320400</v>
      </c>
      <c r="BF232">
        <v>64.403383000000005</v>
      </c>
      <c r="BG232">
        <f t="shared" si="196"/>
        <v>-1.0526242807122888E-3</v>
      </c>
      <c r="BH232">
        <f t="shared" si="197"/>
        <v>0.99894737571928771</v>
      </c>
      <c r="BJ232" s="15">
        <f t="shared" si="198"/>
        <v>-0.31914792771143596</v>
      </c>
      <c r="BL232" s="10">
        <v>42297</v>
      </c>
      <c r="BM232">
        <v>243400</v>
      </c>
      <c r="BN232">
        <v>107.48414699999999</v>
      </c>
      <c r="BO232">
        <f t="shared" si="199"/>
        <v>-2.7390024489459819E-4</v>
      </c>
      <c r="BP232">
        <f t="shared" si="200"/>
        <v>0.9997260997551054</v>
      </c>
      <c r="BR232" s="15">
        <f t="shared" si="201"/>
        <v>-9.5151075328963497E-2</v>
      </c>
      <c r="BT232" s="10">
        <v>42297</v>
      </c>
      <c r="BU232">
        <v>156200</v>
      </c>
      <c r="BV232">
        <v>48.439999</v>
      </c>
      <c r="BW232">
        <f t="shared" si="202"/>
        <v>-1.0312022672219756E-3</v>
      </c>
      <c r="BX232">
        <f t="shared" si="203"/>
        <v>0.99896879773277802</v>
      </c>
      <c r="BZ232">
        <f t="shared" si="220"/>
        <v>-5.2236409321642197E-2</v>
      </c>
      <c r="CB232" s="10">
        <v>42297</v>
      </c>
      <c r="CC232">
        <v>1121300</v>
      </c>
      <c r="CD232">
        <v>104.058317</v>
      </c>
      <c r="CE232">
        <f t="shared" si="204"/>
        <v>-5.4770086955936437E-3</v>
      </c>
      <c r="CF232">
        <f t="shared" si="205"/>
        <v>0.99452299130440636</v>
      </c>
      <c r="CJ232" s="10">
        <v>42297</v>
      </c>
      <c r="CK232">
        <v>255900</v>
      </c>
      <c r="CL232">
        <v>83.399326000000002</v>
      </c>
      <c r="CM232">
        <f t="shared" si="206"/>
        <v>-1.1655797248291133E-3</v>
      </c>
      <c r="CN232">
        <f t="shared" si="207"/>
        <v>0.99883442027517089</v>
      </c>
      <c r="CR232" s="10">
        <v>42297</v>
      </c>
      <c r="CS232">
        <v>9600</v>
      </c>
      <c r="CT232">
        <v>60.098222</v>
      </c>
      <c r="CU232">
        <f t="shared" si="208"/>
        <v>-1.4831985356691391E-3</v>
      </c>
      <c r="CV232">
        <f t="shared" si="209"/>
        <v>0.99851680146433086</v>
      </c>
      <c r="CZ232" s="10">
        <v>42297</v>
      </c>
      <c r="DA232">
        <v>208900</v>
      </c>
      <c r="DB232">
        <v>51.719886000000002</v>
      </c>
      <c r="DC232">
        <f t="shared" si="210"/>
        <v>-2.0537824734093713E-3</v>
      </c>
      <c r="DD232">
        <f t="shared" si="211"/>
        <v>0.99794621752659063</v>
      </c>
      <c r="DH232" s="10">
        <v>42297</v>
      </c>
      <c r="DI232">
        <v>176100</v>
      </c>
      <c r="DJ232">
        <v>39.253796000000001</v>
      </c>
      <c r="DK232">
        <f t="shared" si="212"/>
        <v>2.4982167971088209E-4</v>
      </c>
      <c r="DL232">
        <f t="shared" si="213"/>
        <v>1.0002498216797109</v>
      </c>
      <c r="DP232" s="10">
        <v>42297</v>
      </c>
      <c r="DQ232">
        <v>147000</v>
      </c>
      <c r="DR232">
        <v>18.853605000000002</v>
      </c>
      <c r="DS232">
        <f t="shared" si="214"/>
        <v>4.1472138139124759E-3</v>
      </c>
      <c r="DT232">
        <f t="shared" si="215"/>
        <v>1.0041472138139125</v>
      </c>
      <c r="DX232" s="10">
        <v>42297</v>
      </c>
      <c r="DY232">
        <v>5347200</v>
      </c>
      <c r="DZ232">
        <v>11.38</v>
      </c>
      <c r="EA232">
        <f t="shared" si="216"/>
        <v>7.9716563330383128E-3</v>
      </c>
      <c r="EB232">
        <f t="shared" si="217"/>
        <v>1.0079716563330383</v>
      </c>
      <c r="EF232" s="10">
        <v>42296</v>
      </c>
      <c r="EG232">
        <v>183200</v>
      </c>
      <c r="EH232">
        <v>99.708382999999998</v>
      </c>
      <c r="EI232">
        <f t="shared" si="218"/>
        <v>3.9679404299253207E-4</v>
      </c>
      <c r="EJ232">
        <f t="shared" si="219"/>
        <v>1.0003967940429925</v>
      </c>
    </row>
    <row r="233" spans="1:140">
      <c r="A233" s="10">
        <v>42296</v>
      </c>
      <c r="B233" s="11">
        <v>0.05</v>
      </c>
      <c r="C233">
        <f t="shared" si="175"/>
        <v>5.0000000000000001E-4</v>
      </c>
      <c r="D233" s="12">
        <f t="shared" si="176"/>
        <v>1.0417372023008298E-5</v>
      </c>
      <c r="E233" s="13">
        <f t="shared" si="177"/>
        <v>1.000010417372023</v>
      </c>
      <c r="H233" s="10">
        <v>42296</v>
      </c>
      <c r="I233">
        <v>22000</v>
      </c>
      <c r="J233">
        <v>74.843463</v>
      </c>
      <c r="K233" s="15">
        <f t="shared" si="180"/>
        <v>-2.740418213247886E-3</v>
      </c>
      <c r="L233">
        <f t="shared" si="181"/>
        <v>0.99725958178675211</v>
      </c>
      <c r="N233" s="15">
        <f t="shared" si="182"/>
        <v>-0.63271813904950114</v>
      </c>
      <c r="P233" s="10">
        <v>42296</v>
      </c>
      <c r="Q233">
        <v>337200</v>
      </c>
      <c r="R233">
        <v>48.008322999999997</v>
      </c>
      <c r="S233">
        <f t="shared" si="183"/>
        <v>8.2545446744908268E-4</v>
      </c>
      <c r="T233">
        <f t="shared" si="184"/>
        <v>1.0008254544674491</v>
      </c>
      <c r="V233" s="15">
        <f t="shared" si="185"/>
        <v>0.35143446913940979</v>
      </c>
      <c r="X233" s="10">
        <v>42296</v>
      </c>
      <c r="Y233">
        <v>172100</v>
      </c>
      <c r="Z233">
        <v>40.419823000000001</v>
      </c>
      <c r="AA233">
        <f t="shared" si="186"/>
        <v>9.7921554881663653E-4</v>
      </c>
      <c r="AB233">
        <f t="shared" si="178"/>
        <v>1.0009792155488166</v>
      </c>
      <c r="AC233" s="18"/>
      <c r="AD233" s="15">
        <f t="shared" si="187"/>
        <v>0.42937716001906412</v>
      </c>
      <c r="AF233" s="10">
        <v>42296</v>
      </c>
      <c r="AG233">
        <v>407900</v>
      </c>
      <c r="AH233">
        <v>53.285164000000002</v>
      </c>
      <c r="AI233">
        <f t="shared" si="188"/>
        <v>0</v>
      </c>
      <c r="AJ233">
        <f t="shared" si="189"/>
        <v>1</v>
      </c>
      <c r="AK233" s="18"/>
      <c r="AL233" s="15">
        <f t="shared" si="190"/>
        <v>0</v>
      </c>
      <c r="AN233" s="10">
        <v>42296</v>
      </c>
      <c r="AO233">
        <v>3950100</v>
      </c>
      <c r="AP233">
        <v>36.901052999999997</v>
      </c>
      <c r="AQ233">
        <f t="shared" si="191"/>
        <v>-4.195052706937652E-3</v>
      </c>
      <c r="AR233">
        <f t="shared" si="179"/>
        <v>0.99580494729306235</v>
      </c>
      <c r="AS233" s="18"/>
      <c r="AT233" s="15">
        <f t="shared" si="192"/>
        <v>-0.78441822366734715</v>
      </c>
      <c r="AV233" s="10">
        <v>42296</v>
      </c>
      <c r="AW233">
        <v>11931000</v>
      </c>
      <c r="AX233">
        <v>35.103524</v>
      </c>
      <c r="AY233">
        <f t="shared" si="193"/>
        <v>-1.0173185666750184E-2</v>
      </c>
      <c r="AZ233">
        <f t="shared" si="194"/>
        <v>0.98982681433324982</v>
      </c>
      <c r="BB233" s="15">
        <f t="shared" si="195"/>
        <v>-0.97606059548609292</v>
      </c>
      <c r="BD233" s="10">
        <v>42296</v>
      </c>
      <c r="BE233">
        <v>384600</v>
      </c>
      <c r="BF233">
        <v>64.471247000000005</v>
      </c>
      <c r="BG233">
        <f t="shared" si="196"/>
        <v>-2.1008258009294067E-3</v>
      </c>
      <c r="BH233">
        <f t="shared" si="197"/>
        <v>0.99789917419907059</v>
      </c>
      <c r="BJ233" s="15">
        <f t="shared" si="198"/>
        <v>-0.53587808123228897</v>
      </c>
      <c r="BL233" s="10">
        <v>42296</v>
      </c>
      <c r="BM233">
        <v>311500</v>
      </c>
      <c r="BN233">
        <v>107.513595</v>
      </c>
      <c r="BO233">
        <f t="shared" si="199"/>
        <v>8.2224605170866383E-4</v>
      </c>
      <c r="BP233">
        <f t="shared" si="200"/>
        <v>1.0008222460517087</v>
      </c>
      <c r="BR233" s="15">
        <f t="shared" si="201"/>
        <v>0.34985406999012203</v>
      </c>
      <c r="BT233" s="10">
        <v>42296</v>
      </c>
      <c r="BU233">
        <v>278700</v>
      </c>
      <c r="BV233">
        <v>48.490001999999997</v>
      </c>
      <c r="BW233">
        <f t="shared" si="202"/>
        <v>-1.4414950279758587E-3</v>
      </c>
      <c r="BX233">
        <f t="shared" si="203"/>
        <v>0.99855850497202414</v>
      </c>
      <c r="BZ233">
        <f t="shared" si="220"/>
        <v>-7.2267478639546412E-2</v>
      </c>
      <c r="CB233" s="10">
        <v>42296</v>
      </c>
      <c r="CC233">
        <v>723100</v>
      </c>
      <c r="CD233">
        <v>104.631384</v>
      </c>
      <c r="CE233">
        <f t="shared" si="204"/>
        <v>9.1309814679085832E-5</v>
      </c>
      <c r="CF233">
        <f t="shared" si="205"/>
        <v>1.0000913098146791</v>
      </c>
      <c r="CJ233" s="10">
        <v>42296</v>
      </c>
      <c r="CK233">
        <v>321000</v>
      </c>
      <c r="CL233">
        <v>83.496647999999993</v>
      </c>
      <c r="CM233">
        <f t="shared" si="206"/>
        <v>4.6642778563277254E-4</v>
      </c>
      <c r="CN233">
        <f t="shared" si="207"/>
        <v>1.0004664277856328</v>
      </c>
      <c r="CR233" s="10">
        <v>42296</v>
      </c>
      <c r="CS233">
        <v>19100</v>
      </c>
      <c r="CT233">
        <v>60.187491999999999</v>
      </c>
      <c r="CU233">
        <f t="shared" si="208"/>
        <v>3.2971204095799678E-4</v>
      </c>
      <c r="CV233">
        <f t="shared" si="209"/>
        <v>1.000329712040958</v>
      </c>
      <c r="CZ233" s="10">
        <v>42296</v>
      </c>
      <c r="DA233">
        <v>126300</v>
      </c>
      <c r="DB233">
        <v>51.826326000000002</v>
      </c>
      <c r="DC233">
        <f t="shared" si="210"/>
        <v>-5.2005804067015715E-3</v>
      </c>
      <c r="DD233">
        <f t="shared" si="211"/>
        <v>0.99479941959329843</v>
      </c>
      <c r="DH233" s="10">
        <v>42296</v>
      </c>
      <c r="DI233">
        <v>429400</v>
      </c>
      <c r="DJ233">
        <v>39.243991999999999</v>
      </c>
      <c r="DK233">
        <f t="shared" si="212"/>
        <v>1.4448658389824676E-2</v>
      </c>
      <c r="DL233">
        <f t="shared" si="213"/>
        <v>1.0144486583898247</v>
      </c>
      <c r="DP233" s="10">
        <v>42296</v>
      </c>
      <c r="DQ233">
        <v>72200</v>
      </c>
      <c r="DR233">
        <v>18.775738</v>
      </c>
      <c r="DS233">
        <f t="shared" si="214"/>
        <v>-2.0812203178253386E-2</v>
      </c>
      <c r="DT233">
        <f t="shared" si="215"/>
        <v>0.97918779682174661</v>
      </c>
      <c r="DX233" s="10">
        <v>42296</v>
      </c>
      <c r="DY233">
        <v>4176000</v>
      </c>
      <c r="DZ233">
        <v>11.29</v>
      </c>
      <c r="EA233">
        <f t="shared" si="216"/>
        <v>-5.2863436123348206E-3</v>
      </c>
      <c r="EB233">
        <f t="shared" si="217"/>
        <v>0.99471365638766518</v>
      </c>
      <c r="EF233" s="10">
        <v>42293</v>
      </c>
      <c r="EG233">
        <v>265700</v>
      </c>
      <c r="EH233">
        <v>99.668835000000001</v>
      </c>
      <c r="EI233">
        <f t="shared" si="218"/>
        <v>-1.9839778491048676E-4</v>
      </c>
      <c r="EJ233">
        <f t="shared" si="219"/>
        <v>0.99980160221508951</v>
      </c>
    </row>
    <row r="234" spans="1:140">
      <c r="A234" s="10">
        <v>42293</v>
      </c>
      <c r="B234" s="11">
        <v>0.04</v>
      </c>
      <c r="C234">
        <f t="shared" si="175"/>
        <v>4.0000000000000002E-4</v>
      </c>
      <c r="D234" s="12">
        <f t="shared" si="176"/>
        <v>8.333784753622453E-6</v>
      </c>
      <c r="E234" s="13">
        <f t="shared" si="177"/>
        <v>1.0000083337847536</v>
      </c>
      <c r="H234" s="10">
        <v>42293</v>
      </c>
      <c r="I234">
        <v>17900</v>
      </c>
      <c r="J234">
        <v>75.049128999999994</v>
      </c>
      <c r="K234" s="15">
        <f t="shared" si="180"/>
        <v>0</v>
      </c>
      <c r="L234">
        <f t="shared" si="181"/>
        <v>1</v>
      </c>
      <c r="N234" s="15">
        <f t="shared" si="182"/>
        <v>0</v>
      </c>
      <c r="P234" s="10">
        <v>42293</v>
      </c>
      <c r="Q234">
        <v>342600</v>
      </c>
      <c r="R234">
        <v>47.968727000000001</v>
      </c>
      <c r="S234">
        <f t="shared" si="183"/>
        <v>4.9771467956301052E-3</v>
      </c>
      <c r="T234">
        <f t="shared" si="184"/>
        <v>1.0049771467956301</v>
      </c>
      <c r="V234" s="15">
        <f t="shared" si="185"/>
        <v>5.1236151760692588</v>
      </c>
      <c r="X234" s="10">
        <v>42293</v>
      </c>
      <c r="Y234">
        <v>115200</v>
      </c>
      <c r="Z234">
        <v>40.380282000000001</v>
      </c>
      <c r="AA234">
        <f t="shared" si="186"/>
        <v>4.897608467087089E-4</v>
      </c>
      <c r="AB234">
        <f t="shared" si="178"/>
        <v>1.0004897608467087</v>
      </c>
      <c r="AC234" s="18"/>
      <c r="AD234" s="15">
        <f t="shared" si="187"/>
        <v>0.19568464719715939</v>
      </c>
      <c r="AF234" s="10">
        <v>42293</v>
      </c>
      <c r="AG234">
        <v>246100</v>
      </c>
      <c r="AH234">
        <v>53.285164000000002</v>
      </c>
      <c r="AI234">
        <f t="shared" si="188"/>
        <v>-1.8632108989236063E-4</v>
      </c>
      <c r="AJ234">
        <f t="shared" si="189"/>
        <v>0.99981367891010764</v>
      </c>
      <c r="AK234" s="18"/>
      <c r="AL234" s="15">
        <f t="shared" si="190"/>
        <v>-6.5752170791677944E-2</v>
      </c>
      <c r="AN234" s="10">
        <v>42293</v>
      </c>
      <c r="AO234">
        <v>8056300</v>
      </c>
      <c r="AP234">
        <v>37.056507000000003</v>
      </c>
      <c r="AQ234">
        <f t="shared" si="191"/>
        <v>-5.2414045335058557E-4</v>
      </c>
      <c r="AR234">
        <f t="shared" si="179"/>
        <v>0.99947585954664941</v>
      </c>
      <c r="AS234" s="18"/>
      <c r="AT234" s="15">
        <f t="shared" si="192"/>
        <v>-0.17416593872702624</v>
      </c>
      <c r="AV234" s="10">
        <v>42293</v>
      </c>
      <c r="AW234">
        <v>15234900</v>
      </c>
      <c r="AX234">
        <v>35.464309</v>
      </c>
      <c r="AY234">
        <f t="shared" si="193"/>
        <v>3.0336525832135308E-3</v>
      </c>
      <c r="AZ234">
        <f t="shared" si="194"/>
        <v>1.0030336525832135</v>
      </c>
      <c r="BB234" s="15">
        <f t="shared" si="195"/>
        <v>2.0210577720200851</v>
      </c>
      <c r="BD234" s="10">
        <v>42293</v>
      </c>
      <c r="BE234">
        <v>441200</v>
      </c>
      <c r="BF234">
        <v>64.606975000000006</v>
      </c>
      <c r="BG234">
        <f t="shared" si="196"/>
        <v>6.038663497665242E-3</v>
      </c>
      <c r="BH234">
        <f t="shared" si="197"/>
        <v>1.0060386634976652</v>
      </c>
      <c r="BJ234" s="15">
        <f t="shared" si="198"/>
        <v>8.0023342186754647</v>
      </c>
      <c r="BL234" s="10">
        <v>42293</v>
      </c>
      <c r="BM234">
        <v>144300</v>
      </c>
      <c r="BN234">
        <v>107.425265</v>
      </c>
      <c r="BO234">
        <f t="shared" si="199"/>
        <v>2.7414474024745061E-4</v>
      </c>
      <c r="BP234">
        <f t="shared" si="200"/>
        <v>1.0002741447402475</v>
      </c>
      <c r="BR234" s="15">
        <f t="shared" si="201"/>
        <v>0.10522520191994889</v>
      </c>
      <c r="BT234" s="10">
        <v>42293</v>
      </c>
      <c r="BU234">
        <v>193900</v>
      </c>
      <c r="BV234">
        <v>48.560001</v>
      </c>
      <c r="BW234">
        <f t="shared" si="202"/>
        <v>0</v>
      </c>
      <c r="BX234">
        <f t="shared" si="203"/>
        <v>1</v>
      </c>
      <c r="BZ234">
        <f t="shared" si="220"/>
        <v>0</v>
      </c>
      <c r="CB234" s="10">
        <v>42293</v>
      </c>
      <c r="CC234">
        <v>1081000</v>
      </c>
      <c r="CD234">
        <v>104.621831</v>
      </c>
      <c r="CE234">
        <f t="shared" si="204"/>
        <v>5.4153672310499612E-3</v>
      </c>
      <c r="CF234">
        <f t="shared" si="205"/>
        <v>1.00541536723105</v>
      </c>
      <c r="CJ234" s="10">
        <v>42293</v>
      </c>
      <c r="CK234">
        <v>484800</v>
      </c>
      <c r="CL234">
        <v>83.457721000000006</v>
      </c>
      <c r="CM234">
        <f t="shared" si="206"/>
        <v>-1.1652446971333053E-4</v>
      </c>
      <c r="CN234">
        <f t="shared" si="207"/>
        <v>0.99988347553028667</v>
      </c>
      <c r="CR234" s="10">
        <v>42293</v>
      </c>
      <c r="CS234">
        <v>19700</v>
      </c>
      <c r="CT234">
        <v>60.167653999999999</v>
      </c>
      <c r="CU234">
        <f t="shared" si="208"/>
        <v>-1.6479561795545994E-4</v>
      </c>
      <c r="CV234">
        <f t="shared" si="209"/>
        <v>0.99983520438204454</v>
      </c>
      <c r="CZ234" s="10">
        <v>42293</v>
      </c>
      <c r="DA234">
        <v>143400</v>
      </c>
      <c r="DB234">
        <v>52.097262000000001</v>
      </c>
      <c r="DC234">
        <f t="shared" si="210"/>
        <v>2.4204241754259836E-3</v>
      </c>
      <c r="DD234">
        <f t="shared" si="211"/>
        <v>1.002420424175426</v>
      </c>
      <c r="DH234" s="10">
        <v>42293</v>
      </c>
      <c r="DI234">
        <v>191900</v>
      </c>
      <c r="DJ234">
        <v>38.685045000000002</v>
      </c>
      <c r="DK234">
        <f t="shared" si="212"/>
        <v>7.9203400719531913E-3</v>
      </c>
      <c r="DL234">
        <f t="shared" si="213"/>
        <v>1.0079203400719532</v>
      </c>
      <c r="DP234" s="10">
        <v>42293</v>
      </c>
      <c r="DQ234">
        <v>91700</v>
      </c>
      <c r="DR234">
        <v>19.174807999999999</v>
      </c>
      <c r="DS234">
        <f t="shared" si="214"/>
        <v>5.0790307410220059E-4</v>
      </c>
      <c r="DT234">
        <f t="shared" si="215"/>
        <v>1.0005079030741022</v>
      </c>
      <c r="DX234" s="10">
        <v>42293</v>
      </c>
      <c r="DY234">
        <v>4438500</v>
      </c>
      <c r="DZ234">
        <v>11.35</v>
      </c>
      <c r="EA234">
        <f t="shared" si="216"/>
        <v>-6.9991251093612927E-3</v>
      </c>
      <c r="EB234">
        <f t="shared" si="217"/>
        <v>0.99300087489063871</v>
      </c>
      <c r="EF234" s="10">
        <v>42292</v>
      </c>
      <c r="EG234">
        <v>235100</v>
      </c>
      <c r="EH234">
        <v>99.688613000000004</v>
      </c>
      <c r="EI234">
        <f t="shared" si="218"/>
        <v>-4.9558823302331412E-4</v>
      </c>
      <c r="EJ234">
        <f t="shared" si="219"/>
        <v>0.99950441176697669</v>
      </c>
    </row>
    <row r="235" spans="1:140">
      <c r="A235" s="10">
        <v>42292</v>
      </c>
      <c r="B235" s="11">
        <v>0.02</v>
      </c>
      <c r="C235">
        <f t="shared" si="175"/>
        <v>2.0000000000000001E-4</v>
      </c>
      <c r="D235" s="12">
        <f t="shared" si="176"/>
        <v>4.1667795178668143E-6</v>
      </c>
      <c r="E235" s="13">
        <f t="shared" si="177"/>
        <v>1.0000041667795179</v>
      </c>
      <c r="H235" s="10">
        <v>42292</v>
      </c>
      <c r="I235">
        <v>51900</v>
      </c>
      <c r="J235">
        <v>75.049128999999994</v>
      </c>
      <c r="K235" s="15">
        <f t="shared" si="180"/>
        <v>-5.4510924004171901E-3</v>
      </c>
      <c r="L235">
        <f t="shared" si="181"/>
        <v>0.99454890759958281</v>
      </c>
      <c r="N235" s="15">
        <f t="shared" si="182"/>
        <v>-0.86399877605318087</v>
      </c>
      <c r="P235" s="10">
        <v>42292</v>
      </c>
      <c r="Q235">
        <v>439600</v>
      </c>
      <c r="R235">
        <v>47.731161999999998</v>
      </c>
      <c r="S235">
        <f t="shared" si="183"/>
        <v>1.4303735793930628E-2</v>
      </c>
      <c r="T235">
        <f t="shared" si="184"/>
        <v>1.0143037357939306</v>
      </c>
      <c r="V235" s="15">
        <f t="shared" si="185"/>
        <v>177.37300994749472</v>
      </c>
      <c r="X235" s="10">
        <v>42292</v>
      </c>
      <c r="Y235">
        <v>180000</v>
      </c>
      <c r="Z235">
        <v>40.360514999999999</v>
      </c>
      <c r="AA235">
        <f t="shared" si="186"/>
        <v>1.3151421254325113E-2</v>
      </c>
      <c r="AB235">
        <f t="shared" si="178"/>
        <v>1.0131514212543251</v>
      </c>
      <c r="AC235" s="18"/>
      <c r="AD235" s="15">
        <f t="shared" si="187"/>
        <v>116.7987464127167</v>
      </c>
      <c r="AF235" s="10">
        <v>42292</v>
      </c>
      <c r="AG235">
        <v>198900</v>
      </c>
      <c r="AH235">
        <v>53.295093999999999</v>
      </c>
      <c r="AI235">
        <f t="shared" si="188"/>
        <v>1.7244628053112221E-2</v>
      </c>
      <c r="AJ235">
        <f t="shared" si="189"/>
        <v>1.0172446280531122</v>
      </c>
      <c r="AK235" s="18"/>
      <c r="AL235" s="15">
        <f t="shared" si="190"/>
        <v>512.18369820293753</v>
      </c>
      <c r="AN235" s="10">
        <v>42292</v>
      </c>
      <c r="AO235">
        <v>4211400</v>
      </c>
      <c r="AP235">
        <v>37.075940000000003</v>
      </c>
      <c r="AQ235">
        <f t="shared" si="191"/>
        <v>1.8414695806075576E-2</v>
      </c>
      <c r="AR235">
        <f t="shared" si="179"/>
        <v>1.0184146958060756</v>
      </c>
      <c r="AS235" s="18"/>
      <c r="AT235" s="15">
        <f t="shared" si="192"/>
        <v>779.72848010930522</v>
      </c>
      <c r="AV235" s="10">
        <v>42292</v>
      </c>
      <c r="AW235">
        <v>13702000</v>
      </c>
      <c r="AX235">
        <v>35.357047999999999</v>
      </c>
      <c r="AY235">
        <f t="shared" si="193"/>
        <v>2.2849016413555301E-2</v>
      </c>
      <c r="AZ235">
        <f t="shared" si="194"/>
        <v>1.0228490164135553</v>
      </c>
      <c r="BB235" s="15">
        <f t="shared" si="195"/>
        <v>3811.4937024127062</v>
      </c>
      <c r="BD235" s="10">
        <v>42292</v>
      </c>
      <c r="BE235">
        <v>724000</v>
      </c>
      <c r="BF235">
        <v>64.219177000000002</v>
      </c>
      <c r="BG235">
        <f t="shared" si="196"/>
        <v>1.3463855221092835E-2</v>
      </c>
      <c r="BH235">
        <f t="shared" si="197"/>
        <v>1.0134638552210928</v>
      </c>
      <c r="BJ235" s="15">
        <f t="shared" si="198"/>
        <v>130.83068063422908</v>
      </c>
      <c r="BL235" s="10">
        <v>42292</v>
      </c>
      <c r="BM235">
        <v>208200</v>
      </c>
      <c r="BN235">
        <v>107.39582299999999</v>
      </c>
      <c r="BO235">
        <f t="shared" si="199"/>
        <v>-1.5510865657082373E-3</v>
      </c>
      <c r="BP235">
        <f t="shared" si="200"/>
        <v>0.99844891343429176</v>
      </c>
      <c r="BR235" s="15">
        <f t="shared" si="201"/>
        <v>-0.43254062734657517</v>
      </c>
      <c r="BT235" s="10">
        <v>42292</v>
      </c>
      <c r="BU235">
        <v>155900</v>
      </c>
      <c r="BV235">
        <v>48.560001</v>
      </c>
      <c r="BW235">
        <f t="shared" si="202"/>
        <v>-4.1171262199624081E-4</v>
      </c>
      <c r="BX235">
        <f t="shared" si="203"/>
        <v>0.99958828737800376</v>
      </c>
      <c r="BZ235">
        <f t="shared" si="220"/>
        <v>-2.1185824259544406E-2</v>
      </c>
      <c r="CB235" s="10">
        <v>42292</v>
      </c>
      <c r="CC235">
        <v>713700</v>
      </c>
      <c r="CD235">
        <v>104.058317</v>
      </c>
      <c r="CE235">
        <f t="shared" si="204"/>
        <v>4.9810237951504188E-3</v>
      </c>
      <c r="CF235">
        <f t="shared" si="205"/>
        <v>1.0049810237951504</v>
      </c>
      <c r="CJ235" s="10">
        <v>42292</v>
      </c>
      <c r="CK235">
        <v>593400</v>
      </c>
      <c r="CL235">
        <v>83.467447000000007</v>
      </c>
      <c r="CM235">
        <f t="shared" si="206"/>
        <v>-3.0222238721571149E-3</v>
      </c>
      <c r="CN235">
        <f t="shared" si="207"/>
        <v>0.99697777612784289</v>
      </c>
      <c r="CR235" s="10">
        <v>42292</v>
      </c>
      <c r="CS235">
        <v>26000</v>
      </c>
      <c r="CT235">
        <v>60.177571</v>
      </c>
      <c r="CU235">
        <f t="shared" si="208"/>
        <v>-2.3023077059026731E-3</v>
      </c>
      <c r="CV235">
        <f t="shared" si="209"/>
        <v>0.99769769229409733</v>
      </c>
      <c r="CZ235" s="10">
        <v>42292</v>
      </c>
      <c r="DA235">
        <v>105800</v>
      </c>
      <c r="DB235">
        <v>51.971468999999999</v>
      </c>
      <c r="DC235">
        <f t="shared" si="210"/>
        <v>1.5311865020671833E-2</v>
      </c>
      <c r="DD235">
        <f t="shared" si="211"/>
        <v>1.0153118650206718</v>
      </c>
      <c r="DH235" s="10">
        <v>42292</v>
      </c>
      <c r="DI235">
        <v>114200</v>
      </c>
      <c r="DJ235">
        <v>38.381053999999999</v>
      </c>
      <c r="DK235">
        <f t="shared" si="212"/>
        <v>1.425236485022352E-2</v>
      </c>
      <c r="DL235">
        <f t="shared" si="213"/>
        <v>1.0142523648502235</v>
      </c>
      <c r="DP235" s="10">
        <v>42292</v>
      </c>
      <c r="DQ235">
        <v>130000</v>
      </c>
      <c r="DR235">
        <v>19.165074000000001</v>
      </c>
      <c r="DS235">
        <f t="shared" si="214"/>
        <v>1.6520394905907843E-2</v>
      </c>
      <c r="DT235">
        <f t="shared" si="215"/>
        <v>1.0165203949059078</v>
      </c>
      <c r="DX235" s="10">
        <v>42292</v>
      </c>
      <c r="DY235">
        <v>8658100</v>
      </c>
      <c r="DZ235">
        <v>11.43</v>
      </c>
      <c r="EA235">
        <f t="shared" si="216"/>
        <v>-4.3554006968641312E-3</v>
      </c>
      <c r="EB235">
        <f t="shared" si="217"/>
        <v>0.99564459930313587</v>
      </c>
      <c r="EF235" s="10">
        <v>42291</v>
      </c>
      <c r="EG235">
        <v>136800</v>
      </c>
      <c r="EH235">
        <v>99.738041999999993</v>
      </c>
      <c r="EI235">
        <f t="shared" si="218"/>
        <v>7.9358649499772227E-4</v>
      </c>
      <c r="EJ235">
        <f t="shared" si="219"/>
        <v>1.0007935864949977</v>
      </c>
    </row>
    <row r="236" spans="1:140">
      <c r="A236" s="10">
        <v>42291</v>
      </c>
      <c r="B236" s="11">
        <v>0.02</v>
      </c>
      <c r="C236">
        <f t="shared" si="175"/>
        <v>2.0000000000000001E-4</v>
      </c>
      <c r="D236" s="12">
        <f t="shared" si="176"/>
        <v>4.1667795178668143E-6</v>
      </c>
      <c r="E236" s="13">
        <f t="shared" si="177"/>
        <v>1.0000041667795179</v>
      </c>
      <c r="H236" s="10">
        <v>42291</v>
      </c>
      <c r="I236">
        <v>29600</v>
      </c>
      <c r="J236">
        <v>75.460470999999998</v>
      </c>
      <c r="K236" s="15">
        <f t="shared" si="180"/>
        <v>7.7165150084590461E-3</v>
      </c>
      <c r="L236">
        <f t="shared" si="181"/>
        <v>1.007716515008459</v>
      </c>
      <c r="N236" s="15">
        <f t="shared" si="182"/>
        <v>15.538924600044645</v>
      </c>
      <c r="P236" s="10">
        <v>42291</v>
      </c>
      <c r="Q236">
        <v>408400</v>
      </c>
      <c r="R236">
        <v>47.058056000000001</v>
      </c>
      <c r="S236">
        <f t="shared" si="183"/>
        <v>-5.0229808801960374E-3</v>
      </c>
      <c r="T236">
        <f t="shared" si="184"/>
        <v>0.99497701911980396</v>
      </c>
      <c r="V236" s="15">
        <f t="shared" si="185"/>
        <v>-0.8408658998545977</v>
      </c>
      <c r="X236" s="10">
        <v>42291</v>
      </c>
      <c r="Y236">
        <v>102200</v>
      </c>
      <c r="Z236">
        <v>39.836607000000001</v>
      </c>
      <c r="AA236">
        <f t="shared" si="186"/>
        <v>-6.6551792246178909E-3</v>
      </c>
      <c r="AB236">
        <f t="shared" si="178"/>
        <v>0.99334482077538211</v>
      </c>
      <c r="AC236" s="18"/>
      <c r="AD236" s="15">
        <f t="shared" si="187"/>
        <v>-0.91259996909546315</v>
      </c>
      <c r="AF236" s="10">
        <v>42291</v>
      </c>
      <c r="AG236">
        <v>185500</v>
      </c>
      <c r="AH236">
        <v>52.391620000000003</v>
      </c>
      <c r="AI236">
        <f t="shared" si="188"/>
        <v>-7.1495905466734122E-3</v>
      </c>
      <c r="AJ236">
        <f t="shared" si="189"/>
        <v>0.99285040945332659</v>
      </c>
      <c r="AK236" s="18"/>
      <c r="AL236" s="15">
        <f t="shared" si="190"/>
        <v>-0.92712240614377883</v>
      </c>
      <c r="AN236" s="10">
        <v>42291</v>
      </c>
      <c r="AO236">
        <v>7472100</v>
      </c>
      <c r="AP236">
        <v>36.405543000000002</v>
      </c>
      <c r="AQ236">
        <f t="shared" si="191"/>
        <v>1.6038904295527789E-3</v>
      </c>
      <c r="AR236">
        <f t="shared" si="179"/>
        <v>1.0016038904295528</v>
      </c>
      <c r="AS236" s="18"/>
      <c r="AT236" s="15">
        <f t="shared" si="192"/>
        <v>0.79490309318863561</v>
      </c>
      <c r="AV236" s="10">
        <v>42291</v>
      </c>
      <c r="AW236">
        <v>20882400</v>
      </c>
      <c r="AX236">
        <v>34.567221000000004</v>
      </c>
      <c r="AY236">
        <f t="shared" si="193"/>
        <v>7.6748317919363984E-3</v>
      </c>
      <c r="AZ236">
        <f t="shared" si="194"/>
        <v>1.0076748317919364</v>
      </c>
      <c r="BB236" s="15">
        <f t="shared" si="195"/>
        <v>15.291092499218184</v>
      </c>
      <c r="BD236" s="10">
        <v>42291</v>
      </c>
      <c r="BE236">
        <v>662600</v>
      </c>
      <c r="BF236">
        <v>63.366025999999998</v>
      </c>
      <c r="BG236">
        <f t="shared" si="196"/>
        <v>-3.3547073705543218E-3</v>
      </c>
      <c r="BH236">
        <f t="shared" si="197"/>
        <v>0.99664529262944568</v>
      </c>
      <c r="BJ236" s="15">
        <f t="shared" si="198"/>
        <v>-0.70669042608791321</v>
      </c>
      <c r="BL236" s="10">
        <v>42291</v>
      </c>
      <c r="BM236">
        <v>313400</v>
      </c>
      <c r="BN236">
        <v>107.562662</v>
      </c>
      <c r="BO236">
        <f t="shared" si="199"/>
        <v>1.3705105060866085E-3</v>
      </c>
      <c r="BP236">
        <f t="shared" si="200"/>
        <v>1.0013705105060866</v>
      </c>
      <c r="BR236" s="15">
        <f t="shared" si="201"/>
        <v>0.6485462814497871</v>
      </c>
      <c r="BT236" s="10">
        <v>42291</v>
      </c>
      <c r="BU236">
        <v>113500</v>
      </c>
      <c r="BV236">
        <v>48.580002</v>
      </c>
      <c r="BW236">
        <f t="shared" si="202"/>
        <v>0</v>
      </c>
      <c r="BX236">
        <f t="shared" si="203"/>
        <v>1</v>
      </c>
      <c r="BZ236">
        <f t="shared" si="220"/>
        <v>0</v>
      </c>
      <c r="CB236" s="10">
        <v>42291</v>
      </c>
      <c r="CC236">
        <v>701700</v>
      </c>
      <c r="CD236">
        <v>103.542569</v>
      </c>
      <c r="CE236">
        <f t="shared" si="204"/>
        <v>4.5404509302606755E-3</v>
      </c>
      <c r="CF236">
        <f t="shared" si="205"/>
        <v>1.0045404509302607</v>
      </c>
      <c r="CJ236" s="10">
        <v>42291</v>
      </c>
      <c r="CK236">
        <v>276200</v>
      </c>
      <c r="CL236">
        <v>83.720468999999994</v>
      </c>
      <c r="CM236">
        <f t="shared" si="206"/>
        <v>4.5539443706050786E-3</v>
      </c>
      <c r="CN236">
        <f t="shared" si="207"/>
        <v>1.0045539443706051</v>
      </c>
      <c r="CR236" s="10">
        <v>42291</v>
      </c>
      <c r="CS236">
        <v>95100</v>
      </c>
      <c r="CT236">
        <v>60.316437999999998</v>
      </c>
      <c r="CU236">
        <f t="shared" si="208"/>
        <v>2.6380812828781242E-3</v>
      </c>
      <c r="CV236">
        <f t="shared" si="209"/>
        <v>1.0026380812828781</v>
      </c>
      <c r="CZ236" s="10">
        <v>42291</v>
      </c>
      <c r="DA236">
        <v>182500</v>
      </c>
      <c r="DB236">
        <v>51.187690000000003</v>
      </c>
      <c r="DC236">
        <f t="shared" si="210"/>
        <v>5.8946830849555543E-3</v>
      </c>
      <c r="DD236">
        <f t="shared" si="211"/>
        <v>1.0058946830849556</v>
      </c>
      <c r="DH236" s="10">
        <v>42291</v>
      </c>
      <c r="DI236">
        <v>179300</v>
      </c>
      <c r="DJ236">
        <v>37.841720000000002</v>
      </c>
      <c r="DK236">
        <f t="shared" si="212"/>
        <v>-8.4788758086888905E-3</v>
      </c>
      <c r="DL236">
        <f t="shared" si="213"/>
        <v>0.99152112419131111</v>
      </c>
      <c r="DP236" s="10">
        <v>42291</v>
      </c>
      <c r="DQ236">
        <v>93400</v>
      </c>
      <c r="DR236">
        <v>18.853605000000002</v>
      </c>
      <c r="DS236">
        <f t="shared" si="214"/>
        <v>8.329077500756954E-3</v>
      </c>
      <c r="DT236">
        <f t="shared" si="215"/>
        <v>1.008329077500757</v>
      </c>
      <c r="DX236" s="10">
        <v>42291</v>
      </c>
      <c r="DY236">
        <v>8672600</v>
      </c>
      <c r="DZ236">
        <v>11.48</v>
      </c>
      <c r="EA236">
        <f t="shared" si="216"/>
        <v>1.7730496453900901E-2</v>
      </c>
      <c r="EB236">
        <f t="shared" si="217"/>
        <v>1.0177304964539009</v>
      </c>
      <c r="EF236" s="10">
        <v>42290</v>
      </c>
      <c r="EG236">
        <v>367800</v>
      </c>
      <c r="EH236">
        <v>99.658953999999994</v>
      </c>
      <c r="EI236">
        <f t="shared" si="218"/>
        <v>-1.9833720985440451E-4</v>
      </c>
      <c r="EJ236">
        <f t="shared" si="219"/>
        <v>0.9998016627901456</v>
      </c>
    </row>
    <row r="237" spans="1:140">
      <c r="A237" s="10">
        <v>42290</v>
      </c>
      <c r="B237" s="11">
        <v>0.02</v>
      </c>
      <c r="C237">
        <f t="shared" si="175"/>
        <v>2.0000000000000001E-4</v>
      </c>
      <c r="D237" s="12">
        <f t="shared" si="176"/>
        <v>4.1667795178668143E-6</v>
      </c>
      <c r="E237" s="13">
        <f t="shared" si="177"/>
        <v>1.0000041667795179</v>
      </c>
      <c r="H237" s="10">
        <v>42290</v>
      </c>
      <c r="I237">
        <v>26200</v>
      </c>
      <c r="J237">
        <v>74.882638</v>
      </c>
      <c r="K237" s="15">
        <f t="shared" si="180"/>
        <v>1.8343706373225022E-3</v>
      </c>
      <c r="L237">
        <f t="shared" si="181"/>
        <v>1.0018343706373225</v>
      </c>
      <c r="N237" s="15">
        <f t="shared" si="182"/>
        <v>0.95215118334407389</v>
      </c>
      <c r="P237" s="10">
        <v>42290</v>
      </c>
      <c r="Q237">
        <v>461800</v>
      </c>
      <c r="R237">
        <v>47.295620999999997</v>
      </c>
      <c r="S237">
        <f t="shared" si="183"/>
        <v>-6.6527870820813906E-3</v>
      </c>
      <c r="T237">
        <f t="shared" si="184"/>
        <v>0.99334721291791861</v>
      </c>
      <c r="V237" s="15">
        <f t="shared" si="185"/>
        <v>-0.91252311237800265</v>
      </c>
      <c r="X237" s="10">
        <v>42290</v>
      </c>
      <c r="Y237">
        <v>141800</v>
      </c>
      <c r="Z237">
        <v>40.103503000000003</v>
      </c>
      <c r="AA237">
        <f t="shared" si="186"/>
        <v>-9.5214707355955053E-3</v>
      </c>
      <c r="AB237">
        <f t="shared" si="178"/>
        <v>0.99047852926440449</v>
      </c>
      <c r="AC237" s="18"/>
      <c r="AD237" s="15">
        <f t="shared" si="187"/>
        <v>-0.96955969590223223</v>
      </c>
      <c r="AF237" s="10">
        <v>42290</v>
      </c>
      <c r="AG237">
        <v>213000</v>
      </c>
      <c r="AH237">
        <v>52.768895999999998</v>
      </c>
      <c r="AI237">
        <f t="shared" si="188"/>
        <v>-1.2265367638983893E-2</v>
      </c>
      <c r="AJ237">
        <f t="shared" si="189"/>
        <v>0.98773463236101611</v>
      </c>
      <c r="AK237" s="18"/>
      <c r="AL237" s="15">
        <f t="shared" si="190"/>
        <v>-0.98894133432314169</v>
      </c>
      <c r="AN237" s="10">
        <v>42290</v>
      </c>
      <c r="AO237">
        <v>7393700</v>
      </c>
      <c r="AP237">
        <v>36.347245999999998</v>
      </c>
      <c r="AQ237">
        <f t="shared" si="191"/>
        <v>-1.1885914985356849E-2</v>
      </c>
      <c r="AR237">
        <f t="shared" si="179"/>
        <v>0.98811408501464315</v>
      </c>
      <c r="AS237" s="18"/>
      <c r="AT237" s="15">
        <f t="shared" si="192"/>
        <v>-0.98727704951796569</v>
      </c>
      <c r="AV237" s="10">
        <v>42290</v>
      </c>
      <c r="AW237">
        <v>16355100</v>
      </c>
      <c r="AX237">
        <v>34.303944000000001</v>
      </c>
      <c r="AY237">
        <f t="shared" si="193"/>
        <v>-1.786709496098926E-2</v>
      </c>
      <c r="AZ237">
        <f t="shared" si="194"/>
        <v>0.98213290503901074</v>
      </c>
      <c r="BB237" s="15">
        <f t="shared" si="195"/>
        <v>-0.99861277938461568</v>
      </c>
      <c r="BD237" s="10">
        <v>42290</v>
      </c>
      <c r="BE237">
        <v>397400</v>
      </c>
      <c r="BF237">
        <v>63.579315999999999</v>
      </c>
      <c r="BG237">
        <f t="shared" si="196"/>
        <v>-5.6102297689123448E-3</v>
      </c>
      <c r="BH237">
        <f t="shared" si="197"/>
        <v>0.99438977023108766</v>
      </c>
      <c r="BJ237" s="15">
        <f t="shared" si="198"/>
        <v>-0.87171482571775494</v>
      </c>
      <c r="BL237" s="10">
        <v>42290</v>
      </c>
      <c r="BM237">
        <v>269800</v>
      </c>
      <c r="BN237">
        <v>107.415448</v>
      </c>
      <c r="BO237">
        <f t="shared" si="199"/>
        <v>-6.3915472111431004E-4</v>
      </c>
      <c r="BP237">
        <f t="shared" si="200"/>
        <v>0.99936084527888569</v>
      </c>
      <c r="BR237" s="15">
        <f t="shared" si="201"/>
        <v>-0.20813634887832455</v>
      </c>
      <c r="BT237" s="10">
        <v>42290</v>
      </c>
      <c r="BU237">
        <v>372100</v>
      </c>
      <c r="BV237">
        <v>48.580002</v>
      </c>
      <c r="BW237">
        <f t="shared" si="202"/>
        <v>-1.0281513257628383E-3</v>
      </c>
      <c r="BX237">
        <f t="shared" si="203"/>
        <v>0.99897184867423716</v>
      </c>
      <c r="BZ237">
        <f t="shared" si="220"/>
        <v>-5.2085880681426389E-2</v>
      </c>
      <c r="CB237" s="10">
        <v>42290</v>
      </c>
      <c r="CC237">
        <v>775200</v>
      </c>
      <c r="CD237">
        <v>103.074564</v>
      </c>
      <c r="CE237">
        <f t="shared" si="204"/>
        <v>-6.9930241049164232E-3</v>
      </c>
      <c r="CF237">
        <f t="shared" si="205"/>
        <v>0.99300697589508358</v>
      </c>
      <c r="CJ237" s="10">
        <v>42290</v>
      </c>
      <c r="CK237">
        <v>297100</v>
      </c>
      <c r="CL237">
        <v>83.340939000000006</v>
      </c>
      <c r="CM237">
        <f t="shared" si="206"/>
        <v>2.5755218133867164E-3</v>
      </c>
      <c r="CN237">
        <f t="shared" si="207"/>
        <v>1.0025755218133867</v>
      </c>
      <c r="CR237" s="10">
        <v>42290</v>
      </c>
      <c r="CS237">
        <v>85300</v>
      </c>
      <c r="CT237">
        <v>60.157736999999997</v>
      </c>
      <c r="CU237">
        <f t="shared" si="208"/>
        <v>8.2512950824953357E-4</v>
      </c>
      <c r="CV237">
        <f t="shared" si="209"/>
        <v>1.0008251295082495</v>
      </c>
      <c r="CZ237" s="10">
        <v>42290</v>
      </c>
      <c r="DA237">
        <v>177400</v>
      </c>
      <c r="DB237">
        <v>50.887723000000001</v>
      </c>
      <c r="DC237">
        <f t="shared" si="210"/>
        <v>-1.2579761182243909E-2</v>
      </c>
      <c r="DD237">
        <f t="shared" si="211"/>
        <v>0.98742023881775609</v>
      </c>
      <c r="DH237" s="10">
        <v>42290</v>
      </c>
      <c r="DI237">
        <v>188300</v>
      </c>
      <c r="DJ237">
        <v>38.165318999999997</v>
      </c>
      <c r="DK237">
        <f t="shared" si="212"/>
        <v>-8.4076919587409149E-3</v>
      </c>
      <c r="DL237">
        <f t="shared" si="213"/>
        <v>0.99159230804125909</v>
      </c>
      <c r="DP237" s="10">
        <v>42290</v>
      </c>
      <c r="DQ237">
        <v>96700</v>
      </c>
      <c r="DR237">
        <v>18.697869000000001</v>
      </c>
      <c r="DS237">
        <f t="shared" si="214"/>
        <v>-8.7719367999415931E-3</v>
      </c>
      <c r="DT237">
        <f t="shared" si="215"/>
        <v>0.99122806320005841</v>
      </c>
      <c r="DX237" s="10">
        <v>42290</v>
      </c>
      <c r="DY237">
        <v>5965500</v>
      </c>
      <c r="DZ237">
        <v>11.28</v>
      </c>
      <c r="EA237">
        <f t="shared" si="216"/>
        <v>4.4523597506678225E-3</v>
      </c>
      <c r="EB237">
        <f t="shared" si="217"/>
        <v>1.0044523597506678</v>
      </c>
      <c r="EF237" s="10">
        <v>42289</v>
      </c>
      <c r="EG237">
        <v>200600</v>
      </c>
      <c r="EH237">
        <v>99.678724000000003</v>
      </c>
      <c r="EI237">
        <f t="shared" si="218"/>
        <v>2.9763450364539423E-4</v>
      </c>
      <c r="EJ237">
        <f t="shared" si="219"/>
        <v>1.0002976345036454</v>
      </c>
    </row>
    <row r="238" spans="1:140">
      <c r="A238" s="10">
        <v>42289</v>
      </c>
      <c r="B238" s="11">
        <v>0.01</v>
      </c>
      <c r="C238">
        <f t="shared" si="175"/>
        <v>1E-4</v>
      </c>
      <c r="D238" s="12">
        <f t="shared" si="176"/>
        <v>2.0833615455018162E-6</v>
      </c>
      <c r="E238" s="13">
        <f t="shared" si="177"/>
        <v>1.0000020833615455</v>
      </c>
      <c r="H238" s="10">
        <v>42289</v>
      </c>
      <c r="I238">
        <v>18900</v>
      </c>
      <c r="J238">
        <v>74.745526999999996</v>
      </c>
      <c r="K238" s="15">
        <f t="shared" si="180"/>
        <v>7.1259061947082092E-3</v>
      </c>
      <c r="L238">
        <f t="shared" si="181"/>
        <v>1.0071259061947082</v>
      </c>
      <c r="N238" s="15">
        <f t="shared" si="182"/>
        <v>12.352885021486463</v>
      </c>
      <c r="P238" s="10">
        <v>42289</v>
      </c>
      <c r="Q238">
        <v>435000</v>
      </c>
      <c r="R238">
        <v>47.612375999999998</v>
      </c>
      <c r="S238">
        <f t="shared" si="183"/>
        <v>8.3221951374068404E-4</v>
      </c>
      <c r="T238">
        <f t="shared" si="184"/>
        <v>1.0008322195137407</v>
      </c>
      <c r="V238" s="15">
        <f t="shared" si="185"/>
        <v>0.35477284071366655</v>
      </c>
      <c r="X238" s="10">
        <v>42289</v>
      </c>
      <c r="Y238">
        <v>273500</v>
      </c>
      <c r="Z238">
        <v>40.489018000000002</v>
      </c>
      <c r="AA238">
        <f t="shared" si="186"/>
        <v>-2.1924451000928658E-3</v>
      </c>
      <c r="AB238">
        <f t="shared" si="178"/>
        <v>0.99780755489990713</v>
      </c>
      <c r="AC238" s="18"/>
      <c r="AD238" s="15">
        <f t="shared" si="187"/>
        <v>-0.55117444680423222</v>
      </c>
      <c r="AF238" s="10">
        <v>42289</v>
      </c>
      <c r="AG238">
        <v>203500</v>
      </c>
      <c r="AH238">
        <v>53.424163</v>
      </c>
      <c r="AI238">
        <f t="shared" si="188"/>
        <v>-2.7797913821837605E-3</v>
      </c>
      <c r="AJ238">
        <f t="shared" si="189"/>
        <v>0.99722020861781624</v>
      </c>
      <c r="AK238" s="18"/>
      <c r="AL238" s="15">
        <f t="shared" si="190"/>
        <v>-0.63797307616790522</v>
      </c>
      <c r="AN238" s="10">
        <v>42289</v>
      </c>
      <c r="AO238">
        <v>2732600</v>
      </c>
      <c r="AP238">
        <v>36.784463000000002</v>
      </c>
      <c r="AQ238">
        <f t="shared" si="191"/>
        <v>-1.8454934667343492E-3</v>
      </c>
      <c r="AR238">
        <f t="shared" si="179"/>
        <v>0.99815450653326565</v>
      </c>
      <c r="AS238" s="18"/>
      <c r="AT238" s="15">
        <f t="shared" si="192"/>
        <v>-0.49045007763616144</v>
      </c>
      <c r="AV238" s="10">
        <v>42289</v>
      </c>
      <c r="AW238">
        <v>10790600</v>
      </c>
      <c r="AX238">
        <v>34.928006000000003</v>
      </c>
      <c r="AY238">
        <f t="shared" si="193"/>
        <v>-5.5525111773537805E-3</v>
      </c>
      <c r="AZ238">
        <f t="shared" si="194"/>
        <v>0.99444748882264622</v>
      </c>
      <c r="BB238" s="15">
        <f t="shared" si="195"/>
        <v>-0.86896804299232688</v>
      </c>
      <c r="BD238" s="10">
        <v>42289</v>
      </c>
      <c r="BE238">
        <v>417600</v>
      </c>
      <c r="BF238">
        <v>63.938023000000001</v>
      </c>
      <c r="BG238">
        <f t="shared" si="196"/>
        <v>-1.2115956014711049E-3</v>
      </c>
      <c r="BH238">
        <f t="shared" si="197"/>
        <v>0.9987884043985289</v>
      </c>
      <c r="BJ238" s="15">
        <f t="shared" si="198"/>
        <v>-0.35757198958657077</v>
      </c>
      <c r="BL238" s="10">
        <v>42289</v>
      </c>
      <c r="BM238">
        <v>149400</v>
      </c>
      <c r="BN238">
        <v>107.48414699999999</v>
      </c>
      <c r="BO238">
        <f t="shared" si="199"/>
        <v>1.8294612770195506E-3</v>
      </c>
      <c r="BP238">
        <f t="shared" si="200"/>
        <v>1.0018294612770196</v>
      </c>
      <c r="BR238" s="15">
        <f t="shared" si="201"/>
        <v>0.94866260873201891</v>
      </c>
      <c r="BT238" s="10">
        <v>42289</v>
      </c>
      <c r="BU238">
        <v>409500</v>
      </c>
      <c r="BV238">
        <v>48.630001</v>
      </c>
      <c r="BW238">
        <f t="shared" si="202"/>
        <v>1.0292095088839659E-3</v>
      </c>
      <c r="BX238">
        <f t="shared" si="203"/>
        <v>1.001029209508884</v>
      </c>
      <c r="BZ238">
        <f t="shared" si="220"/>
        <v>5.4947889919475967E-2</v>
      </c>
      <c r="CB238" s="10">
        <v>42289</v>
      </c>
      <c r="CC238">
        <v>277900</v>
      </c>
      <c r="CD238">
        <v>103.800443</v>
      </c>
      <c r="CE238">
        <f t="shared" si="204"/>
        <v>1.2898352248595923E-3</v>
      </c>
      <c r="CF238">
        <f t="shared" si="205"/>
        <v>1.0012898352248596</v>
      </c>
      <c r="CJ238" s="10">
        <v>42289</v>
      </c>
      <c r="CK238">
        <v>370900</v>
      </c>
      <c r="CL238">
        <v>83.126844000000006</v>
      </c>
      <c r="CM238">
        <f t="shared" si="206"/>
        <v>1.8765680978989341E-3</v>
      </c>
      <c r="CN238">
        <f t="shared" si="207"/>
        <v>1.0018765680978989</v>
      </c>
      <c r="CR238" s="10">
        <v>42289</v>
      </c>
      <c r="CS238">
        <v>26600</v>
      </c>
      <c r="CT238">
        <v>60.108139999999999</v>
      </c>
      <c r="CU238">
        <f t="shared" si="208"/>
        <v>1.1564539330193302E-3</v>
      </c>
      <c r="CV238">
        <f t="shared" si="209"/>
        <v>1.0011564539330193</v>
      </c>
      <c r="CZ238" s="10">
        <v>42289</v>
      </c>
      <c r="DA238">
        <v>115000</v>
      </c>
      <c r="DB238">
        <v>51.536034000000001</v>
      </c>
      <c r="DC238">
        <f t="shared" si="210"/>
        <v>-1.4998417272894526E-3</v>
      </c>
      <c r="DD238">
        <f t="shared" si="211"/>
        <v>0.99850015827271055</v>
      </c>
      <c r="DH238" s="10">
        <v>42289</v>
      </c>
      <c r="DI238">
        <v>239300</v>
      </c>
      <c r="DJ238">
        <v>38.488922000000002</v>
      </c>
      <c r="DK238">
        <f t="shared" si="212"/>
        <v>6.6683379555325661E-3</v>
      </c>
      <c r="DL238">
        <f t="shared" si="213"/>
        <v>1.0066683379555326</v>
      </c>
      <c r="DP238" s="10">
        <v>42289</v>
      </c>
      <c r="DQ238">
        <v>133300</v>
      </c>
      <c r="DR238">
        <v>18.863337000000001</v>
      </c>
      <c r="DS238">
        <f t="shared" si="214"/>
        <v>-1.374051429091272E-2</v>
      </c>
      <c r="DT238">
        <f t="shared" si="215"/>
        <v>0.98625948570908728</v>
      </c>
      <c r="DX238" s="10">
        <v>42289</v>
      </c>
      <c r="DY238">
        <v>6262100</v>
      </c>
      <c r="DZ238">
        <v>11.23</v>
      </c>
      <c r="EA238">
        <f t="shared" si="216"/>
        <v>4.472271914132353E-3</v>
      </c>
      <c r="EB238">
        <f t="shared" si="217"/>
        <v>1.0044722719141324</v>
      </c>
      <c r="EF238" s="10">
        <v>42286</v>
      </c>
      <c r="EG238">
        <v>212000</v>
      </c>
      <c r="EH238">
        <v>99.649064999999993</v>
      </c>
      <c r="EI238">
        <f t="shared" si="218"/>
        <v>2.977331575106934E-4</v>
      </c>
      <c r="EJ238">
        <f t="shared" si="219"/>
        <v>1.0002977331575107</v>
      </c>
    </row>
    <row r="239" spans="1:140">
      <c r="A239" s="10">
        <v>42286</v>
      </c>
      <c r="B239" s="11">
        <v>0.01</v>
      </c>
      <c r="C239">
        <f t="shared" si="175"/>
        <v>1E-4</v>
      </c>
      <c r="D239" s="12">
        <f t="shared" si="176"/>
        <v>2.0833615455018162E-6</v>
      </c>
      <c r="E239" s="13">
        <f t="shared" si="177"/>
        <v>1.0000020833615455</v>
      </c>
      <c r="H239" s="10">
        <v>42286</v>
      </c>
      <c r="I239">
        <v>29900</v>
      </c>
      <c r="J239">
        <v>74.216666000000004</v>
      </c>
      <c r="K239" s="15">
        <f t="shared" si="180"/>
        <v>1.9833600376639726E-3</v>
      </c>
      <c r="L239">
        <f t="shared" si="181"/>
        <v>1.001983360037664</v>
      </c>
      <c r="N239" s="15">
        <f t="shared" si="182"/>
        <v>1.0610374204949924</v>
      </c>
      <c r="P239" s="10">
        <v>42286</v>
      </c>
      <c r="Q239">
        <v>335200</v>
      </c>
      <c r="R239">
        <v>47.572785000000003</v>
      </c>
      <c r="S239">
        <f t="shared" si="183"/>
        <v>1.2500475918464371E-3</v>
      </c>
      <c r="T239">
        <f t="shared" si="184"/>
        <v>1.0012500475918464</v>
      </c>
      <c r="V239" s="15">
        <f t="shared" si="185"/>
        <v>0.57772262471670355</v>
      </c>
      <c r="X239" s="10">
        <v>42286</v>
      </c>
      <c r="Y239">
        <v>121900</v>
      </c>
      <c r="Z239">
        <v>40.577983000000003</v>
      </c>
      <c r="AA239">
        <f t="shared" si="186"/>
        <v>2.4419741785979276E-3</v>
      </c>
      <c r="AB239">
        <f t="shared" si="178"/>
        <v>1.0024419741785979</v>
      </c>
      <c r="AC239" s="18"/>
      <c r="AD239" s="15">
        <f t="shared" si="187"/>
        <v>1.4356996667949913</v>
      </c>
      <c r="AF239" s="10">
        <v>42286</v>
      </c>
      <c r="AG239">
        <v>143700</v>
      </c>
      <c r="AH239">
        <v>53.573084999999999</v>
      </c>
      <c r="AI239">
        <f t="shared" si="188"/>
        <v>1.6706762660219088E-3</v>
      </c>
      <c r="AJ239">
        <f t="shared" si="189"/>
        <v>1.0016706762660219</v>
      </c>
      <c r="AK239" s="18"/>
      <c r="AL239" s="15">
        <f t="shared" si="190"/>
        <v>0.83912150961502174</v>
      </c>
      <c r="AN239" s="10">
        <v>42286</v>
      </c>
      <c r="AO239">
        <v>4267800</v>
      </c>
      <c r="AP239">
        <v>36.852474000000001</v>
      </c>
      <c r="AQ239">
        <f t="shared" si="191"/>
        <v>2.1136516378290615E-3</v>
      </c>
      <c r="AR239">
        <f t="shared" si="179"/>
        <v>1.0021136516378291</v>
      </c>
      <c r="AS239" s="18"/>
      <c r="AT239" s="15">
        <f t="shared" si="192"/>
        <v>1.1612109116708065</v>
      </c>
      <c r="AV239" s="10">
        <v>42286</v>
      </c>
      <c r="AW239">
        <v>14719900</v>
      </c>
      <c r="AX239">
        <v>35.123027</v>
      </c>
      <c r="AY239">
        <f t="shared" si="193"/>
        <v>1.1117596494496507E-3</v>
      </c>
      <c r="AZ239">
        <f t="shared" si="194"/>
        <v>1.0011117596494497</v>
      </c>
      <c r="BB239" s="15">
        <f t="shared" si="195"/>
        <v>0.50015264664492376</v>
      </c>
      <c r="BD239" s="10">
        <v>42286</v>
      </c>
      <c r="BE239">
        <v>555600</v>
      </c>
      <c r="BF239">
        <v>64.015584000000004</v>
      </c>
      <c r="BG239">
        <f t="shared" si="196"/>
        <v>-1.9650110818054678E-3</v>
      </c>
      <c r="BH239">
        <f t="shared" si="197"/>
        <v>0.99803498891819453</v>
      </c>
      <c r="BJ239" s="15">
        <f t="shared" si="198"/>
        <v>-0.51224139181517692</v>
      </c>
      <c r="BL239" s="10">
        <v>42286</v>
      </c>
      <c r="BM239">
        <v>238100</v>
      </c>
      <c r="BN239">
        <v>107.287868</v>
      </c>
      <c r="BO239">
        <f t="shared" si="199"/>
        <v>9.1509865331129703E-5</v>
      </c>
      <c r="BP239">
        <f t="shared" si="200"/>
        <v>1.0000915098653311</v>
      </c>
      <c r="BR239" s="15">
        <f t="shared" si="201"/>
        <v>3.3963600312419517E-2</v>
      </c>
      <c r="BT239" s="10">
        <v>42286</v>
      </c>
      <c r="BU239">
        <v>99700</v>
      </c>
      <c r="BV239">
        <v>48.580002</v>
      </c>
      <c r="BW239">
        <f t="shared" si="202"/>
        <v>-8.2264501897666431E-4</v>
      </c>
      <c r="BX239">
        <f t="shared" si="203"/>
        <v>0.99917735498102334</v>
      </c>
      <c r="BZ239">
        <f t="shared" si="220"/>
        <v>-4.189235785998302E-2</v>
      </c>
      <c r="CB239" s="10">
        <v>42286</v>
      </c>
      <c r="CC239">
        <v>463400</v>
      </c>
      <c r="CD239">
        <v>103.66673</v>
      </c>
      <c r="CE239">
        <f t="shared" si="204"/>
        <v>4.1632485987643797E-3</v>
      </c>
      <c r="CF239">
        <f t="shared" si="205"/>
        <v>1.0041632485987644</v>
      </c>
      <c r="CJ239" s="10">
        <v>42286</v>
      </c>
      <c r="CK239">
        <v>394000</v>
      </c>
      <c r="CL239">
        <v>82.971142999999998</v>
      </c>
      <c r="CM239">
        <f t="shared" si="206"/>
        <v>7.0428252234155941E-4</v>
      </c>
      <c r="CN239">
        <f t="shared" si="207"/>
        <v>1.0007042825223416</v>
      </c>
      <c r="CR239" s="10">
        <v>42286</v>
      </c>
      <c r="CS239">
        <v>81500</v>
      </c>
      <c r="CT239">
        <v>60.038708</v>
      </c>
      <c r="CU239">
        <f t="shared" si="208"/>
        <v>1.6520406016518052E-4</v>
      </c>
      <c r="CV239">
        <f t="shared" si="209"/>
        <v>1.0001652040601652</v>
      </c>
      <c r="CZ239" s="10">
        <v>42286</v>
      </c>
      <c r="DA239">
        <v>170900</v>
      </c>
      <c r="DB239">
        <v>51.613446000000003</v>
      </c>
      <c r="DC239">
        <f t="shared" si="210"/>
        <v>1.12614807837641E-3</v>
      </c>
      <c r="DD239">
        <f t="shared" si="211"/>
        <v>1.0011261480783764</v>
      </c>
      <c r="DH239" s="10">
        <v>42286</v>
      </c>
      <c r="DI239">
        <v>215300</v>
      </c>
      <c r="DJ239">
        <v>38.233964999999998</v>
      </c>
      <c r="DK239">
        <f t="shared" si="212"/>
        <v>-1.5364246421371019E-3</v>
      </c>
      <c r="DL239">
        <f t="shared" si="213"/>
        <v>0.9984635753578629</v>
      </c>
      <c r="DP239" s="10">
        <v>42286</v>
      </c>
      <c r="DQ239">
        <v>301000</v>
      </c>
      <c r="DR239">
        <v>19.126139999999999</v>
      </c>
      <c r="DS239">
        <f t="shared" si="214"/>
        <v>-6.5723334549614432E-3</v>
      </c>
      <c r="DT239">
        <f t="shared" si="215"/>
        <v>0.99342766654503856</v>
      </c>
      <c r="DX239" s="10">
        <v>42286</v>
      </c>
      <c r="DY239">
        <v>4395300</v>
      </c>
      <c r="DZ239">
        <v>11.18</v>
      </c>
      <c r="EA239">
        <f t="shared" si="216"/>
        <v>1.5440508628519423E-2</v>
      </c>
      <c r="EB239">
        <f t="shared" si="217"/>
        <v>1.0154405086285194</v>
      </c>
      <c r="EF239" s="10">
        <v>42285</v>
      </c>
      <c r="EG239">
        <v>474800</v>
      </c>
      <c r="EH239">
        <v>99.619405</v>
      </c>
      <c r="EI239">
        <f t="shared" si="218"/>
        <v>-1.9842596851671335E-4</v>
      </c>
      <c r="EJ239">
        <f t="shared" si="219"/>
        <v>0.99980157403148329</v>
      </c>
    </row>
    <row r="240" spans="1:140">
      <c r="A240" s="10">
        <v>42285</v>
      </c>
      <c r="B240" s="11">
        <v>0.01</v>
      </c>
      <c r="C240">
        <f t="shared" si="175"/>
        <v>1E-4</v>
      </c>
      <c r="D240" s="12">
        <f t="shared" si="176"/>
        <v>2.0833615455018162E-6</v>
      </c>
      <c r="E240" s="13">
        <f t="shared" si="177"/>
        <v>1.0000020833615455</v>
      </c>
      <c r="H240" s="10">
        <v>42285</v>
      </c>
      <c r="I240">
        <v>28800</v>
      </c>
      <c r="J240">
        <v>74.069759000000005</v>
      </c>
      <c r="K240" s="15">
        <f t="shared" si="180"/>
        <v>-7.2197887165973418E-3</v>
      </c>
      <c r="L240">
        <f t="shared" si="181"/>
        <v>0.99278021128340266</v>
      </c>
      <c r="N240" s="15">
        <f t="shared" si="182"/>
        <v>-0.92897915080734439</v>
      </c>
      <c r="P240" s="10">
        <v>42285</v>
      </c>
      <c r="Q240">
        <v>357900</v>
      </c>
      <c r="R240">
        <v>47.513390999999999</v>
      </c>
      <c r="S240">
        <f t="shared" si="183"/>
        <v>9.0393148961247505E-3</v>
      </c>
      <c r="T240">
        <f t="shared" si="184"/>
        <v>1.0090393148961248</v>
      </c>
      <c r="V240" s="15">
        <f t="shared" si="185"/>
        <v>25.696360977766474</v>
      </c>
      <c r="X240" s="10">
        <v>42285</v>
      </c>
      <c r="Y240">
        <v>239200</v>
      </c>
      <c r="Z240">
        <v>40.479134000000002</v>
      </c>
      <c r="AA240">
        <f t="shared" si="186"/>
        <v>9.61537046580907E-3</v>
      </c>
      <c r="AB240">
        <f t="shared" si="178"/>
        <v>1.0096153704658091</v>
      </c>
      <c r="AC240" s="18"/>
      <c r="AD240" s="15">
        <f t="shared" si="187"/>
        <v>31.879340279234462</v>
      </c>
      <c r="AF240" s="10">
        <v>42285</v>
      </c>
      <c r="AG240">
        <v>214200</v>
      </c>
      <c r="AH240">
        <v>53.483730999999999</v>
      </c>
      <c r="AI240">
        <f t="shared" si="188"/>
        <v>1.0694186219091684E-2</v>
      </c>
      <c r="AJ240">
        <f t="shared" si="189"/>
        <v>1.0106941862190917</v>
      </c>
      <c r="AK240" s="18"/>
      <c r="AL240" s="15">
        <f t="shared" si="190"/>
        <v>47.552897088230807</v>
      </c>
      <c r="AN240" s="10">
        <v>42285</v>
      </c>
      <c r="AO240">
        <v>4215500</v>
      </c>
      <c r="AP240">
        <v>36.774745000000003</v>
      </c>
      <c r="AQ240">
        <f t="shared" si="191"/>
        <v>8.2577913849579687E-3</v>
      </c>
      <c r="AR240">
        <f t="shared" si="179"/>
        <v>1.008257791384958</v>
      </c>
      <c r="AS240" s="18"/>
      <c r="AT240" s="15">
        <f t="shared" si="192"/>
        <v>19.120054748352288</v>
      </c>
      <c r="AV240" s="10">
        <v>42285</v>
      </c>
      <c r="AW240">
        <v>19821600</v>
      </c>
      <c r="AX240">
        <v>35.084021999999997</v>
      </c>
      <c r="AY240">
        <f t="shared" si="193"/>
        <v>1.2950420375315685E-2</v>
      </c>
      <c r="AZ240">
        <f t="shared" si="194"/>
        <v>1.0129504203753157</v>
      </c>
      <c r="BB240" s="15">
        <f t="shared" si="195"/>
        <v>108.56932548103516</v>
      </c>
      <c r="BD240" s="10">
        <v>42285</v>
      </c>
      <c r="BE240">
        <v>630800</v>
      </c>
      <c r="BF240">
        <v>64.141622999999996</v>
      </c>
      <c r="BG240">
        <f t="shared" si="196"/>
        <v>1.0539213010273274E-2</v>
      </c>
      <c r="BH240">
        <f t="shared" si="197"/>
        <v>1.0105392130102733</v>
      </c>
      <c r="BJ240" s="15">
        <f t="shared" si="198"/>
        <v>44.909995999307952</v>
      </c>
      <c r="BL240" s="10">
        <v>42285</v>
      </c>
      <c r="BM240">
        <v>226400</v>
      </c>
      <c r="BN240">
        <v>107.278051</v>
      </c>
      <c r="BO240">
        <f t="shared" si="199"/>
        <v>-1.0053078889505906E-3</v>
      </c>
      <c r="BP240">
        <f t="shared" si="200"/>
        <v>0.99899469211104941</v>
      </c>
      <c r="BR240" s="15">
        <f t="shared" si="201"/>
        <v>-0.30727483495870012</v>
      </c>
      <c r="BT240" s="10">
        <v>42285</v>
      </c>
      <c r="BU240">
        <v>81300</v>
      </c>
      <c r="BV240">
        <v>48.619999</v>
      </c>
      <c r="BW240">
        <f t="shared" si="202"/>
        <v>4.1154322681258293E-4</v>
      </c>
      <c r="BX240">
        <f t="shared" si="203"/>
        <v>1.0004115432268126</v>
      </c>
      <c r="BZ240">
        <f t="shared" si="220"/>
        <v>2.1626377748446446E-2</v>
      </c>
      <c r="CB240" s="10">
        <v>42285</v>
      </c>
      <c r="CC240">
        <v>666900</v>
      </c>
      <c r="CD240">
        <v>103.236929</v>
      </c>
      <c r="CE240">
        <f t="shared" si="204"/>
        <v>4.62742319134124E-4</v>
      </c>
      <c r="CF240">
        <f t="shared" si="205"/>
        <v>1.0004627423191341</v>
      </c>
      <c r="CJ240" s="10">
        <v>42285</v>
      </c>
      <c r="CK240">
        <v>415900</v>
      </c>
      <c r="CL240">
        <v>82.912749000000005</v>
      </c>
      <c r="CM240">
        <f t="shared" si="206"/>
        <v>-4.6729123421412888E-3</v>
      </c>
      <c r="CN240">
        <f t="shared" si="207"/>
        <v>0.99532708765785871</v>
      </c>
      <c r="CR240" s="10">
        <v>42285</v>
      </c>
      <c r="CS240">
        <v>39900</v>
      </c>
      <c r="CT240">
        <v>60.028790999999998</v>
      </c>
      <c r="CU240">
        <f t="shared" si="208"/>
        <v>-1.1552920816858547E-3</v>
      </c>
      <c r="CV240">
        <f t="shared" si="209"/>
        <v>0.99884470791831415</v>
      </c>
      <c r="CZ240" s="10">
        <v>42285</v>
      </c>
      <c r="DA240">
        <v>199200</v>
      </c>
      <c r="DB240">
        <v>51.555387000000003</v>
      </c>
      <c r="DC240">
        <f t="shared" si="210"/>
        <v>7.7548750399198951E-3</v>
      </c>
      <c r="DD240">
        <f t="shared" si="211"/>
        <v>1.0077548750399199</v>
      </c>
      <c r="DH240" s="10">
        <v>42285</v>
      </c>
      <c r="DI240">
        <v>398200</v>
      </c>
      <c r="DJ240">
        <v>38.292799000000002</v>
      </c>
      <c r="DK240">
        <f t="shared" si="212"/>
        <v>8.5226710070267497E-3</v>
      </c>
      <c r="DL240">
        <f t="shared" si="213"/>
        <v>1.0085226710070267</v>
      </c>
      <c r="DP240" s="10">
        <v>42285</v>
      </c>
      <c r="DQ240">
        <v>125500</v>
      </c>
      <c r="DR240">
        <v>19.252675</v>
      </c>
      <c r="DS240">
        <f t="shared" si="214"/>
        <v>1.9062393840361791E-2</v>
      </c>
      <c r="DT240">
        <f t="shared" si="215"/>
        <v>1.0190623938403618</v>
      </c>
      <c r="DX240" s="10">
        <v>42285</v>
      </c>
      <c r="DY240">
        <v>9751300</v>
      </c>
      <c r="DZ240">
        <v>11.01</v>
      </c>
      <c r="EA240">
        <f t="shared" si="216"/>
        <v>-4.5207956600362698E-3</v>
      </c>
      <c r="EB240">
        <f t="shared" si="217"/>
        <v>0.99547920433996373</v>
      </c>
      <c r="EF240" s="10">
        <v>42284</v>
      </c>
      <c r="EG240">
        <v>360000</v>
      </c>
      <c r="EH240">
        <v>99.639176000000006</v>
      </c>
      <c r="EI240">
        <f t="shared" si="218"/>
        <v>-2.9757546579123328E-4</v>
      </c>
      <c r="EJ240">
        <f t="shared" si="219"/>
        <v>0.99970242453420877</v>
      </c>
    </row>
    <row r="241" spans="1:140">
      <c r="A241" s="10">
        <v>42284</v>
      </c>
      <c r="B241" s="11">
        <v>0.02</v>
      </c>
      <c r="C241">
        <f t="shared" si="175"/>
        <v>2.0000000000000001E-4</v>
      </c>
      <c r="D241" s="12">
        <f t="shared" si="176"/>
        <v>4.1667795178668143E-6</v>
      </c>
      <c r="E241" s="13">
        <f t="shared" si="177"/>
        <v>1.0000041667795179</v>
      </c>
      <c r="H241" s="10">
        <v>42284</v>
      </c>
      <c r="I241">
        <v>33300</v>
      </c>
      <c r="J241">
        <v>74.608416000000005</v>
      </c>
      <c r="K241" s="15">
        <f t="shared" si="180"/>
        <v>-2.2265624482822322E-3</v>
      </c>
      <c r="L241">
        <f t="shared" si="181"/>
        <v>0.99777343755171777</v>
      </c>
      <c r="N241" s="15">
        <f t="shared" si="182"/>
        <v>-0.55674116294923326</v>
      </c>
      <c r="P241" s="10">
        <v>42284</v>
      </c>
      <c r="Q241">
        <v>1074200</v>
      </c>
      <c r="R241">
        <v>47.08775</v>
      </c>
      <c r="S241">
        <f t="shared" si="183"/>
        <v>7.8389603142468012E-3</v>
      </c>
      <c r="T241">
        <f t="shared" si="184"/>
        <v>1.0078389603142468</v>
      </c>
      <c r="V241" s="15">
        <f t="shared" si="185"/>
        <v>16.288893168054663</v>
      </c>
      <c r="X241" s="10">
        <v>42284</v>
      </c>
      <c r="Y241">
        <v>165800</v>
      </c>
      <c r="Z241">
        <v>40.093618999999997</v>
      </c>
      <c r="AA241">
        <f t="shared" si="186"/>
        <v>1.1976030069709376E-2</v>
      </c>
      <c r="AB241">
        <f t="shared" si="178"/>
        <v>1.0119760300697094</v>
      </c>
      <c r="AC241" s="18"/>
      <c r="AD241" s="15">
        <f t="shared" si="187"/>
        <v>76.113856245054706</v>
      </c>
      <c r="AF241" s="10">
        <v>42284</v>
      </c>
      <c r="AG241">
        <v>212600</v>
      </c>
      <c r="AH241">
        <v>52.917817999999997</v>
      </c>
      <c r="AI241">
        <f t="shared" si="188"/>
        <v>1.4851463881957017E-2</v>
      </c>
      <c r="AJ241">
        <f t="shared" si="189"/>
        <v>1.014851463881957</v>
      </c>
      <c r="AK241" s="18"/>
      <c r="AL241" s="15">
        <f t="shared" si="190"/>
        <v>216.22315417203544</v>
      </c>
      <c r="AN241" s="10">
        <v>42284</v>
      </c>
      <c r="AO241">
        <v>4639600</v>
      </c>
      <c r="AP241">
        <v>36.473554</v>
      </c>
      <c r="AQ241">
        <f t="shared" si="191"/>
        <v>1.1859912199536193E-2</v>
      </c>
      <c r="AR241">
        <f t="shared" si="179"/>
        <v>1.0118599121995362</v>
      </c>
      <c r="AS241" s="18"/>
      <c r="AT241" s="15">
        <f t="shared" si="192"/>
        <v>72.950735139176416</v>
      </c>
      <c r="AV241" s="10">
        <v>42284</v>
      </c>
      <c r="AW241">
        <v>25467000</v>
      </c>
      <c r="AX241">
        <v>34.635477999999999</v>
      </c>
      <c r="AY241">
        <f t="shared" si="193"/>
        <v>2.4812487940829353E-2</v>
      </c>
      <c r="AZ241">
        <f t="shared" si="194"/>
        <v>1.0248124879408294</v>
      </c>
      <c r="BB241" s="15">
        <f t="shared" si="195"/>
        <v>7676.3130387203682</v>
      </c>
      <c r="BD241" s="10">
        <v>42284</v>
      </c>
      <c r="BE241">
        <v>707200</v>
      </c>
      <c r="BF241">
        <v>63.472670999999998</v>
      </c>
      <c r="BG241">
        <f t="shared" si="196"/>
        <v>9.4048817072425184E-3</v>
      </c>
      <c r="BH241">
        <f t="shared" si="197"/>
        <v>1.0094048817072425</v>
      </c>
      <c r="BJ241" s="15">
        <f t="shared" si="198"/>
        <v>29.469917121244475</v>
      </c>
      <c r="BL241" s="10">
        <v>42284</v>
      </c>
      <c r="BM241">
        <v>300700</v>
      </c>
      <c r="BN241">
        <v>107.38600700000001</v>
      </c>
      <c r="BO241">
        <f t="shared" si="199"/>
        <v>-1.2778334287109061E-3</v>
      </c>
      <c r="BP241">
        <f t="shared" si="200"/>
        <v>0.99872216657128909</v>
      </c>
      <c r="BR241" s="15">
        <f t="shared" si="201"/>
        <v>-0.37293649037922516</v>
      </c>
      <c r="BT241" s="10">
        <v>42284</v>
      </c>
      <c r="BU241">
        <v>70400</v>
      </c>
      <c r="BV241">
        <v>48.599997999999999</v>
      </c>
      <c r="BW241">
        <f t="shared" si="202"/>
        <v>-4.113739286584206E-4</v>
      </c>
      <c r="BX241">
        <f t="shared" si="203"/>
        <v>0.99958862607134158</v>
      </c>
      <c r="BZ241">
        <f t="shared" si="220"/>
        <v>-2.1168578082430889E-2</v>
      </c>
      <c r="CB241" s="10">
        <v>42284</v>
      </c>
      <c r="CC241">
        <v>709200</v>
      </c>
      <c r="CD241">
        <v>103.189179</v>
      </c>
      <c r="CE241">
        <f t="shared" si="204"/>
        <v>3.1569607533954436E-3</v>
      </c>
      <c r="CF241">
        <f t="shared" si="205"/>
        <v>1.0031569607533954</v>
      </c>
      <c r="CJ241" s="10">
        <v>42284</v>
      </c>
      <c r="CK241">
        <v>4857300</v>
      </c>
      <c r="CL241">
        <v>83.302012000000005</v>
      </c>
      <c r="CM241">
        <f t="shared" si="206"/>
        <v>3.9877599372111217E-3</v>
      </c>
      <c r="CN241">
        <f t="shared" si="207"/>
        <v>1.0039877599372111</v>
      </c>
      <c r="CR241" s="10">
        <v>42284</v>
      </c>
      <c r="CS241">
        <v>21000</v>
      </c>
      <c r="CT241">
        <v>60.098222</v>
      </c>
      <c r="CU241">
        <f t="shared" si="208"/>
        <v>-3.3000066319499588E-4</v>
      </c>
      <c r="CV241">
        <f t="shared" si="209"/>
        <v>0.999669999336805</v>
      </c>
      <c r="CZ241" s="10">
        <v>42284</v>
      </c>
      <c r="DA241">
        <v>2026100</v>
      </c>
      <c r="DB241">
        <v>51.158658000000003</v>
      </c>
      <c r="DC241">
        <f t="shared" si="210"/>
        <v>5.7066503212115371E-3</v>
      </c>
      <c r="DD241">
        <f t="shared" si="211"/>
        <v>1.0057066503212115</v>
      </c>
      <c r="DH241" s="10">
        <v>42284</v>
      </c>
      <c r="DI241">
        <v>511400</v>
      </c>
      <c r="DJ241">
        <v>37.969200000000001</v>
      </c>
      <c r="DK241">
        <f t="shared" si="212"/>
        <v>1.1494301866415313E-2</v>
      </c>
      <c r="DL241">
        <f t="shared" si="213"/>
        <v>1.0114943018664153</v>
      </c>
      <c r="DP241" s="10">
        <v>42284</v>
      </c>
      <c r="DQ241">
        <v>256500</v>
      </c>
      <c r="DR241">
        <v>18.892537999999998</v>
      </c>
      <c r="DS241">
        <f t="shared" si="214"/>
        <v>1.3577049861237978E-2</v>
      </c>
      <c r="DT241">
        <f t="shared" si="215"/>
        <v>1.013577049861238</v>
      </c>
      <c r="DX241" s="10">
        <v>42284</v>
      </c>
      <c r="DY241">
        <v>5246400</v>
      </c>
      <c r="DZ241">
        <v>11.06</v>
      </c>
      <c r="EA241">
        <f t="shared" si="216"/>
        <v>-1.8050541516244634E-3</v>
      </c>
      <c r="EB241">
        <f t="shared" si="217"/>
        <v>0.99819494584837554</v>
      </c>
      <c r="EF241" s="10">
        <v>42283</v>
      </c>
      <c r="EG241">
        <v>407100</v>
      </c>
      <c r="EH241">
        <v>99.668835000000001</v>
      </c>
      <c r="EI241">
        <f t="shared" si="218"/>
        <v>4.9618846850174592E-4</v>
      </c>
      <c r="EJ241">
        <f t="shared" si="219"/>
        <v>1.0004961884685017</v>
      </c>
    </row>
    <row r="242" spans="1:140">
      <c r="A242" s="10">
        <v>42283</v>
      </c>
      <c r="B242" s="11">
        <v>0.02</v>
      </c>
      <c r="C242">
        <f t="shared" si="175"/>
        <v>2.0000000000000001E-4</v>
      </c>
      <c r="D242" s="12">
        <f t="shared" si="176"/>
        <v>4.1667795178668143E-6</v>
      </c>
      <c r="E242" s="13">
        <f t="shared" si="177"/>
        <v>1.0000041667795179</v>
      </c>
      <c r="H242" s="10">
        <v>42283</v>
      </c>
      <c r="I242">
        <v>28300</v>
      </c>
      <c r="J242">
        <v>74.774906999999999</v>
      </c>
      <c r="K242" s="15">
        <f t="shared" si="180"/>
        <v>3.1533061639772431E-3</v>
      </c>
      <c r="L242">
        <f t="shared" si="181"/>
        <v>1.0031533061639772</v>
      </c>
      <c r="N242" s="15">
        <f t="shared" si="182"/>
        <v>2.1554966365169408</v>
      </c>
      <c r="P242" s="10">
        <v>42283</v>
      </c>
      <c r="Q242">
        <v>531200</v>
      </c>
      <c r="R242">
        <v>46.721502000000001</v>
      </c>
      <c r="S242">
        <f t="shared" si="183"/>
        <v>-3.5887353441668157E-3</v>
      </c>
      <c r="T242">
        <f t="shared" si="184"/>
        <v>0.99641126465583318</v>
      </c>
      <c r="V242" s="15">
        <f t="shared" si="185"/>
        <v>-0.73078486497525486</v>
      </c>
      <c r="X242" s="10">
        <v>42283</v>
      </c>
      <c r="Y242">
        <v>270600</v>
      </c>
      <c r="Z242">
        <v>39.619138999999997</v>
      </c>
      <c r="AA242">
        <f t="shared" si="186"/>
        <v>-3.4808501302986405E-3</v>
      </c>
      <c r="AB242">
        <f t="shared" si="178"/>
        <v>0.99651914986970136</v>
      </c>
      <c r="AC242" s="18"/>
      <c r="AD242" s="15">
        <f t="shared" si="187"/>
        <v>-0.71993307044777022</v>
      </c>
      <c r="AF242" s="10">
        <v>42283</v>
      </c>
      <c r="AG242">
        <v>551800</v>
      </c>
      <c r="AH242">
        <v>52.143411999999998</v>
      </c>
      <c r="AI242">
        <f t="shared" si="188"/>
        <v>-3.7936471603414734E-3</v>
      </c>
      <c r="AJ242">
        <f t="shared" si="189"/>
        <v>0.99620635283965853</v>
      </c>
      <c r="AK242" s="18"/>
      <c r="AL242" s="15">
        <f t="shared" si="190"/>
        <v>-0.75025487249292611</v>
      </c>
      <c r="AN242" s="10">
        <v>42283</v>
      </c>
      <c r="AO242">
        <v>5664300</v>
      </c>
      <c r="AP242">
        <v>36.046050999999999</v>
      </c>
      <c r="AQ242">
        <f t="shared" si="191"/>
        <v>1.0792566706814277E-3</v>
      </c>
      <c r="AR242">
        <f t="shared" si="179"/>
        <v>1.0010792566706814</v>
      </c>
      <c r="AS242" s="18"/>
      <c r="AT242" s="15">
        <f t="shared" si="192"/>
        <v>0.4824798539307944</v>
      </c>
      <c r="AV242" s="10">
        <v>42283</v>
      </c>
      <c r="AW242">
        <v>19085300</v>
      </c>
      <c r="AX242">
        <v>33.796892999999997</v>
      </c>
      <c r="AY242">
        <f t="shared" si="193"/>
        <v>-2.5899336372114945E-3</v>
      </c>
      <c r="AZ242">
        <f t="shared" si="194"/>
        <v>0.99741006636278851</v>
      </c>
      <c r="BB242" s="15">
        <f t="shared" si="195"/>
        <v>-0.6119232155545431</v>
      </c>
      <c r="BD242" s="10">
        <v>42283</v>
      </c>
      <c r="BE242">
        <v>676900</v>
      </c>
      <c r="BF242">
        <v>62.881279999999997</v>
      </c>
      <c r="BG242">
        <f t="shared" si="196"/>
        <v>3.0851762863104426E-4</v>
      </c>
      <c r="BH242">
        <f t="shared" si="197"/>
        <v>1.000308517628631</v>
      </c>
      <c r="BJ242" s="15">
        <f t="shared" si="198"/>
        <v>0.11917473180743876</v>
      </c>
      <c r="BL242" s="10">
        <v>42283</v>
      </c>
      <c r="BM242">
        <v>363100</v>
      </c>
      <c r="BN242">
        <v>107.523404</v>
      </c>
      <c r="BO242">
        <f t="shared" si="199"/>
        <v>6.393205338071084E-4</v>
      </c>
      <c r="BP242">
        <f t="shared" si="200"/>
        <v>1.0006393205338071</v>
      </c>
      <c r="BR242" s="15">
        <f t="shared" si="201"/>
        <v>0.262731754518303</v>
      </c>
      <c r="BT242" s="10">
        <v>42283</v>
      </c>
      <c r="BU242">
        <v>67200</v>
      </c>
      <c r="BV242">
        <v>48.619999</v>
      </c>
      <c r="BW242">
        <f t="shared" si="202"/>
        <v>2.2675944039411977E-3</v>
      </c>
      <c r="BX242">
        <f t="shared" si="203"/>
        <v>1.0022675944039412</v>
      </c>
      <c r="BZ242">
        <f t="shared" si="220"/>
        <v>0.12499818145820707</v>
      </c>
      <c r="CB242" s="10">
        <v>42283</v>
      </c>
      <c r="CC242">
        <v>726400</v>
      </c>
      <c r="CD242">
        <v>102.86444</v>
      </c>
      <c r="CE242">
        <f t="shared" si="204"/>
        <v>3.1668804521378657E-3</v>
      </c>
      <c r="CF242">
        <f t="shared" si="205"/>
        <v>1.0031668804521379</v>
      </c>
      <c r="CJ242" s="10">
        <v>42283</v>
      </c>
      <c r="CK242">
        <v>515100</v>
      </c>
      <c r="CL242">
        <v>82.971142999999998</v>
      </c>
      <c r="CM242">
        <f t="shared" si="206"/>
        <v>2.2334749776418139E-3</v>
      </c>
      <c r="CN242">
        <f t="shared" si="207"/>
        <v>1.0022334749776418</v>
      </c>
      <c r="CR242" s="10">
        <v>42283</v>
      </c>
      <c r="CS242">
        <v>24200</v>
      </c>
      <c r="CT242">
        <v>60.118060999999997</v>
      </c>
      <c r="CU242">
        <f t="shared" si="208"/>
        <v>-3.2987517571902991E-4</v>
      </c>
      <c r="CV242">
        <f t="shared" si="209"/>
        <v>0.99967012482428097</v>
      </c>
      <c r="CZ242" s="10">
        <v>42283</v>
      </c>
      <c r="DA242">
        <v>299100</v>
      </c>
      <c r="DB242">
        <v>50.868369999999999</v>
      </c>
      <c r="DC242">
        <f t="shared" si="210"/>
        <v>-4.5446234753825365E-3</v>
      </c>
      <c r="DD242">
        <f t="shared" si="211"/>
        <v>0.99545537652461746</v>
      </c>
      <c r="DH242" s="10">
        <v>42283</v>
      </c>
      <c r="DI242">
        <v>279500</v>
      </c>
      <c r="DJ242">
        <v>37.537730000000003</v>
      </c>
      <c r="DK242">
        <f t="shared" si="212"/>
        <v>-2.0855387229643529E-3</v>
      </c>
      <c r="DL242">
        <f t="shared" si="213"/>
        <v>0.99791446127703565</v>
      </c>
      <c r="DP242" s="10">
        <v>42283</v>
      </c>
      <c r="DQ242">
        <v>234900</v>
      </c>
      <c r="DR242">
        <v>18.639468999999998</v>
      </c>
      <c r="DS242">
        <f t="shared" si="214"/>
        <v>2.4612002352277118E-2</v>
      </c>
      <c r="DT242">
        <f t="shared" si="215"/>
        <v>1.0246120023522771</v>
      </c>
      <c r="DX242" s="10">
        <v>42283</v>
      </c>
      <c r="DY242">
        <v>1657900</v>
      </c>
      <c r="DZ242">
        <v>11.08</v>
      </c>
      <c r="EA242">
        <f t="shared" si="216"/>
        <v>1.0948905109488871E-2</v>
      </c>
      <c r="EB242">
        <f t="shared" si="217"/>
        <v>1.0109489051094889</v>
      </c>
      <c r="EF242" s="10">
        <v>42282</v>
      </c>
      <c r="EG242">
        <v>604300</v>
      </c>
      <c r="EH242">
        <v>99.619405</v>
      </c>
      <c r="EI242">
        <f t="shared" si="218"/>
        <v>0</v>
      </c>
      <c r="EJ242">
        <f t="shared" si="219"/>
        <v>1</v>
      </c>
    </row>
    <row r="243" spans="1:140">
      <c r="A243" s="10">
        <v>42282</v>
      </c>
      <c r="B243" s="11">
        <v>0.01</v>
      </c>
      <c r="C243">
        <f t="shared" si="175"/>
        <v>1E-4</v>
      </c>
      <c r="D243" s="12">
        <f t="shared" si="176"/>
        <v>2.0833615455018162E-6</v>
      </c>
      <c r="E243" s="13">
        <f t="shared" si="177"/>
        <v>1.0000020833615455</v>
      </c>
      <c r="H243" s="10">
        <v>42282</v>
      </c>
      <c r="I243">
        <v>71400</v>
      </c>
      <c r="J243">
        <v>74.539860000000004</v>
      </c>
      <c r="K243" s="15">
        <f t="shared" si="180"/>
        <v>-1.2199910599550723E-2</v>
      </c>
      <c r="L243">
        <f t="shared" si="181"/>
        <v>0.98780008940044928</v>
      </c>
      <c r="N243" s="15">
        <f t="shared" si="182"/>
        <v>-0.98867058950129649</v>
      </c>
      <c r="P243" s="10">
        <v>42282</v>
      </c>
      <c r="Q243">
        <v>750500</v>
      </c>
      <c r="R243">
        <v>46.889777000000002</v>
      </c>
      <c r="S243">
        <f t="shared" si="183"/>
        <v>1.8490656569029928E-2</v>
      </c>
      <c r="T243">
        <f t="shared" si="184"/>
        <v>1.0184906565690299</v>
      </c>
      <c r="V243" s="15">
        <f t="shared" si="185"/>
        <v>801.27445920773221</v>
      </c>
      <c r="X243" s="10">
        <v>42282</v>
      </c>
      <c r="Y243">
        <v>684100</v>
      </c>
      <c r="Z243">
        <v>39.757528999999998</v>
      </c>
      <c r="AA243">
        <f t="shared" si="186"/>
        <v>1.8743717655567149E-2</v>
      </c>
      <c r="AB243">
        <f t="shared" si="178"/>
        <v>1.0187437176555671</v>
      </c>
      <c r="AC243" s="18"/>
      <c r="AD243" s="15">
        <f t="shared" si="187"/>
        <v>877.42442353776403</v>
      </c>
      <c r="AF243" s="10">
        <v>42282</v>
      </c>
      <c r="AG243">
        <v>801600</v>
      </c>
      <c r="AH243">
        <v>52.341979000000002</v>
      </c>
      <c r="AI243">
        <f t="shared" si="188"/>
        <v>2.4285990657471501E-2</v>
      </c>
      <c r="AJ243">
        <f t="shared" si="189"/>
        <v>1.0242859906574715</v>
      </c>
      <c r="AK243" s="18"/>
      <c r="AL243" s="15">
        <f t="shared" si="190"/>
        <v>6363.2903481262465</v>
      </c>
      <c r="AN243" s="10">
        <v>42282</v>
      </c>
      <c r="AO243">
        <v>5477300</v>
      </c>
      <c r="AP243">
        <v>36.007190000000001</v>
      </c>
      <c r="AQ243">
        <f t="shared" si="191"/>
        <v>2.0093558463444072E-2</v>
      </c>
      <c r="AR243">
        <f t="shared" si="179"/>
        <v>1.0200935584634441</v>
      </c>
      <c r="AS243" s="18"/>
      <c r="AT243" s="15">
        <f t="shared" si="192"/>
        <v>1423.301335864765</v>
      </c>
      <c r="AV243" s="10">
        <v>42282</v>
      </c>
      <c r="AW243">
        <v>20860400</v>
      </c>
      <c r="AX243">
        <v>33.884652000000003</v>
      </c>
      <c r="AY243">
        <f t="shared" si="193"/>
        <v>1.9958921285664344E-2</v>
      </c>
      <c r="AZ243">
        <f t="shared" si="194"/>
        <v>1.0199589212856643</v>
      </c>
      <c r="BB243" s="15">
        <f t="shared" si="195"/>
        <v>1356.3084421314798</v>
      </c>
      <c r="BD243" s="10">
        <v>42282</v>
      </c>
      <c r="BE243">
        <v>862500</v>
      </c>
      <c r="BF243">
        <v>62.861885999999998</v>
      </c>
      <c r="BG243">
        <f t="shared" si="196"/>
        <v>2.174594043308864E-2</v>
      </c>
      <c r="BH243">
        <f t="shared" si="197"/>
        <v>1.0217459404330886</v>
      </c>
      <c r="BJ243" s="15">
        <f t="shared" si="198"/>
        <v>2570.3791309080711</v>
      </c>
      <c r="BL243" s="10">
        <v>42282</v>
      </c>
      <c r="BM243">
        <v>262800</v>
      </c>
      <c r="BN243">
        <v>107.454706</v>
      </c>
      <c r="BO243">
        <f t="shared" si="199"/>
        <v>-1.5502935838566101E-3</v>
      </c>
      <c r="BP243">
        <f t="shared" si="200"/>
        <v>0.99844970641614339</v>
      </c>
      <c r="BR243" s="15">
        <f t="shared" si="201"/>
        <v>-0.43237610389396719</v>
      </c>
      <c r="BT243" s="10">
        <v>42282</v>
      </c>
      <c r="BU243">
        <v>57800</v>
      </c>
      <c r="BV243">
        <v>48.509998000000003</v>
      </c>
      <c r="BW243">
        <f t="shared" si="202"/>
        <v>-8.2391350821653386E-4</v>
      </c>
      <c r="BX243">
        <f t="shared" si="203"/>
        <v>0.99917608649178347</v>
      </c>
      <c r="BZ243">
        <f t="shared" si="220"/>
        <v>-4.1955606005082635E-2</v>
      </c>
      <c r="CB243" s="10">
        <v>42282</v>
      </c>
      <c r="CC243">
        <v>623000</v>
      </c>
      <c r="CD243">
        <v>102.539709</v>
      </c>
      <c r="CE243">
        <f t="shared" si="204"/>
        <v>4.9611349730436238E-3</v>
      </c>
      <c r="CF243">
        <f t="shared" si="205"/>
        <v>1.0049611349730436</v>
      </c>
      <c r="CJ243" s="10">
        <v>42282</v>
      </c>
      <c r="CK243">
        <v>750600</v>
      </c>
      <c r="CL243">
        <v>82.786242000000001</v>
      </c>
      <c r="CM243">
        <f t="shared" si="206"/>
        <v>-3.280594582695473E-3</v>
      </c>
      <c r="CN243">
        <f t="shared" si="207"/>
        <v>0.99671940541730453</v>
      </c>
      <c r="CR243" s="10">
        <v>42282</v>
      </c>
      <c r="CS243">
        <v>12600</v>
      </c>
      <c r="CT243">
        <v>60.137898999999997</v>
      </c>
      <c r="CU243">
        <f t="shared" si="208"/>
        <v>-1.9752916693855926E-3</v>
      </c>
      <c r="CV243">
        <f t="shared" si="209"/>
        <v>0.99802470833061441</v>
      </c>
      <c r="CZ243" s="10">
        <v>42282</v>
      </c>
      <c r="DA243">
        <v>234000</v>
      </c>
      <c r="DB243">
        <v>51.100603</v>
      </c>
      <c r="DC243">
        <f t="shared" si="210"/>
        <v>1.8122283092553593E-2</v>
      </c>
      <c r="DD243">
        <f t="shared" si="211"/>
        <v>1.0181222830925536</v>
      </c>
      <c r="DH243" s="10">
        <v>42282</v>
      </c>
      <c r="DI243">
        <v>310200</v>
      </c>
      <c r="DJ243">
        <v>37.61618</v>
      </c>
      <c r="DK243">
        <f t="shared" si="212"/>
        <v>1.6967096692058314E-2</v>
      </c>
      <c r="DL243">
        <f t="shared" si="213"/>
        <v>1.0169670966920583</v>
      </c>
      <c r="DP243" s="10">
        <v>42282</v>
      </c>
      <c r="DQ243">
        <v>128300</v>
      </c>
      <c r="DR243">
        <v>18.191734</v>
      </c>
      <c r="DS243">
        <f t="shared" si="214"/>
        <v>3.2026534452785249E-2</v>
      </c>
      <c r="DT243">
        <f t="shared" si="215"/>
        <v>1.0320265344527852</v>
      </c>
      <c r="DX243" s="10">
        <v>42282</v>
      </c>
      <c r="DY243">
        <v>1730700</v>
      </c>
      <c r="DZ243">
        <v>10.96</v>
      </c>
      <c r="EA243">
        <f t="shared" si="216"/>
        <v>-3.6363636363635488E-3</v>
      </c>
      <c r="EB243">
        <f t="shared" si="217"/>
        <v>0.99636363636363645</v>
      </c>
      <c r="EF243" s="10">
        <v>42279</v>
      </c>
      <c r="EG243">
        <v>416400</v>
      </c>
      <c r="EH243">
        <v>99.619405</v>
      </c>
      <c r="EI243">
        <f t="shared" si="218"/>
        <v>1.985649986564475E-4</v>
      </c>
      <c r="EJ243">
        <f t="shared" si="219"/>
        <v>1.0001985649986564</v>
      </c>
    </row>
    <row r="244" spans="1:140">
      <c r="A244" s="10">
        <v>42279</v>
      </c>
      <c r="B244" s="11">
        <v>0.01</v>
      </c>
      <c r="C244">
        <f t="shared" si="175"/>
        <v>1E-4</v>
      </c>
      <c r="D244" s="12">
        <f t="shared" si="176"/>
        <v>2.0833615455018162E-6</v>
      </c>
      <c r="E244" s="13">
        <f t="shared" si="177"/>
        <v>1.0000020833615455</v>
      </c>
      <c r="H244" s="10">
        <v>42279</v>
      </c>
      <c r="I244">
        <v>323300</v>
      </c>
      <c r="J244">
        <v>75.460470999999998</v>
      </c>
      <c r="K244" s="15">
        <f t="shared" si="180"/>
        <v>6.9263853337775405E-3</v>
      </c>
      <c r="L244">
        <f t="shared" si="181"/>
        <v>1.0069263853337775</v>
      </c>
      <c r="N244" s="15">
        <f t="shared" si="182"/>
        <v>11.421333815793128</v>
      </c>
      <c r="P244" s="10">
        <v>42279</v>
      </c>
      <c r="Q244">
        <v>429700</v>
      </c>
      <c r="R244">
        <v>46.038494999999998</v>
      </c>
      <c r="S244">
        <f t="shared" si="183"/>
        <v>1.3731423380933805E-2</v>
      </c>
      <c r="T244">
        <f t="shared" si="184"/>
        <v>1.0137314233809338</v>
      </c>
      <c r="V244" s="15">
        <f t="shared" si="185"/>
        <v>144.16493706378907</v>
      </c>
      <c r="X244" s="10">
        <v>42279</v>
      </c>
      <c r="Y244">
        <v>182700</v>
      </c>
      <c r="Z244">
        <v>39.026035999999998</v>
      </c>
      <c r="AA244">
        <f t="shared" si="186"/>
        <v>1.5693340325663829E-2</v>
      </c>
      <c r="AB244">
        <f t="shared" si="178"/>
        <v>1.0156933403256638</v>
      </c>
      <c r="AC244" s="18"/>
      <c r="AD244" s="15">
        <f t="shared" si="187"/>
        <v>293.00233838416557</v>
      </c>
      <c r="AF244" s="10">
        <v>42279</v>
      </c>
      <c r="AG244">
        <v>519700</v>
      </c>
      <c r="AH244">
        <v>51.100942000000003</v>
      </c>
      <c r="AI244">
        <f t="shared" si="188"/>
        <v>1.5988986007604344E-2</v>
      </c>
      <c r="AJ244">
        <f t="shared" si="189"/>
        <v>1.0159889860076043</v>
      </c>
      <c r="AK244" s="18"/>
      <c r="AL244" s="15">
        <f t="shared" si="190"/>
        <v>325.95273597557872</v>
      </c>
      <c r="AN244" s="10">
        <v>42279</v>
      </c>
      <c r="AO244">
        <v>6594200</v>
      </c>
      <c r="AP244">
        <v>35.297929000000003</v>
      </c>
      <c r="AQ244">
        <f t="shared" si="191"/>
        <v>1.6508139208964767E-2</v>
      </c>
      <c r="AR244">
        <f t="shared" si="179"/>
        <v>1.0165081392089648</v>
      </c>
      <c r="AS244" s="18"/>
      <c r="AT244" s="15">
        <f t="shared" si="192"/>
        <v>392.97080924661844</v>
      </c>
      <c r="AV244" s="10">
        <v>42279</v>
      </c>
      <c r="AW244">
        <v>25144000</v>
      </c>
      <c r="AX244">
        <v>33.221584999999997</v>
      </c>
      <c r="AY244">
        <f t="shared" si="193"/>
        <v>2.6204782460680143E-2</v>
      </c>
      <c r="AZ244">
        <f t="shared" si="194"/>
        <v>1.0262047824606801</v>
      </c>
      <c r="BB244" s="15">
        <f t="shared" si="195"/>
        <v>12600.507820321742</v>
      </c>
      <c r="BD244" s="10">
        <v>42279</v>
      </c>
      <c r="BE244">
        <v>1031900</v>
      </c>
      <c r="BF244">
        <v>61.523989</v>
      </c>
      <c r="BG244">
        <f t="shared" si="196"/>
        <v>1.3899960534294653E-2</v>
      </c>
      <c r="BH244">
        <f t="shared" si="197"/>
        <v>1.0138999605342947</v>
      </c>
      <c r="BJ244" s="15">
        <f t="shared" si="198"/>
        <v>153.24594113446915</v>
      </c>
      <c r="BL244" s="10">
        <v>42279</v>
      </c>
      <c r="BM244">
        <v>425700</v>
      </c>
      <c r="BN244">
        <v>107.621551</v>
      </c>
      <c r="BO244">
        <f t="shared" si="199"/>
        <v>3.2936868370259109E-3</v>
      </c>
      <c r="BP244">
        <f t="shared" si="200"/>
        <v>1.0032936868370259</v>
      </c>
      <c r="BR244" s="15">
        <f t="shared" si="201"/>
        <v>2.3208481063445716</v>
      </c>
      <c r="BT244" s="10">
        <v>42279</v>
      </c>
      <c r="BU244">
        <v>136700</v>
      </c>
      <c r="BV244">
        <v>48.549999</v>
      </c>
      <c r="BW244">
        <f t="shared" si="202"/>
        <v>2.0639421658628088E-3</v>
      </c>
      <c r="BX244">
        <f t="shared" si="203"/>
        <v>1.0020639421658628</v>
      </c>
      <c r="BZ244">
        <f t="shared" si="220"/>
        <v>0.11317288035966655</v>
      </c>
      <c r="CB244" s="10">
        <v>42279</v>
      </c>
      <c r="CC244">
        <v>1013300</v>
      </c>
      <c r="CD244">
        <v>102.033507</v>
      </c>
      <c r="CE244">
        <f t="shared" si="204"/>
        <v>1.1360459554009772E-2</v>
      </c>
      <c r="CF244">
        <f t="shared" si="205"/>
        <v>1.0113604595540098</v>
      </c>
      <c r="CJ244" s="10">
        <v>42279</v>
      </c>
      <c r="CK244">
        <v>337800</v>
      </c>
      <c r="CL244">
        <v>83.058723999999998</v>
      </c>
      <c r="CM244">
        <f t="shared" si="206"/>
        <v>2.5842954767774096E-3</v>
      </c>
      <c r="CN244">
        <f t="shared" si="207"/>
        <v>1.0025842954767774</v>
      </c>
      <c r="CR244" s="10">
        <v>42279</v>
      </c>
      <c r="CS244">
        <v>17400</v>
      </c>
      <c r="CT244">
        <v>60.256923999999998</v>
      </c>
      <c r="CU244">
        <f t="shared" si="208"/>
        <v>3.8003930480625669E-3</v>
      </c>
      <c r="CV244">
        <f t="shared" si="209"/>
        <v>1.0038003930480626</v>
      </c>
      <c r="CZ244" s="10">
        <v>42279</v>
      </c>
      <c r="DA244">
        <v>192900</v>
      </c>
      <c r="DB244">
        <v>50.191026999999998</v>
      </c>
      <c r="DC244">
        <f t="shared" si="210"/>
        <v>1.2492661141798811E-2</v>
      </c>
      <c r="DD244">
        <f t="shared" si="211"/>
        <v>1.0124926611417988</v>
      </c>
      <c r="DH244" s="10">
        <v>42279</v>
      </c>
      <c r="DI244">
        <v>298000</v>
      </c>
      <c r="DJ244">
        <v>36.988591</v>
      </c>
      <c r="DK244">
        <f t="shared" si="212"/>
        <v>8.2866107303880554E-3</v>
      </c>
      <c r="DL244">
        <f t="shared" si="213"/>
        <v>1.0082866107303881</v>
      </c>
      <c r="DP244" s="10">
        <v>42279</v>
      </c>
      <c r="DQ244">
        <v>135500</v>
      </c>
      <c r="DR244">
        <v>17.627196000000001</v>
      </c>
      <c r="DS244">
        <f t="shared" si="214"/>
        <v>4.0206818693206303E-2</v>
      </c>
      <c r="DT244">
        <f t="shared" si="215"/>
        <v>1.0402068186932063</v>
      </c>
      <c r="DX244" s="10">
        <v>42279</v>
      </c>
      <c r="DY244">
        <v>4204800</v>
      </c>
      <c r="DZ244">
        <v>11</v>
      </c>
      <c r="EA244">
        <f t="shared" si="216"/>
        <v>2.2304832713754719E-2</v>
      </c>
      <c r="EB244">
        <f t="shared" si="217"/>
        <v>1.0223048327137547</v>
      </c>
      <c r="EF244" s="10">
        <v>42278</v>
      </c>
      <c r="EG244">
        <v>1027400</v>
      </c>
      <c r="EH244">
        <v>99.599627999999996</v>
      </c>
      <c r="EI244">
        <f t="shared" si="218"/>
        <v>-9.9277662394481325E-5</v>
      </c>
      <c r="EJ244">
        <f t="shared" si="219"/>
        <v>0.99990072233760552</v>
      </c>
    </row>
    <row r="245" spans="1:140">
      <c r="A245" s="10">
        <v>42278</v>
      </c>
      <c r="B245" s="11">
        <v>0.01</v>
      </c>
      <c r="C245">
        <f t="shared" si="175"/>
        <v>1E-4</v>
      </c>
      <c r="D245" s="12">
        <f t="shared" si="176"/>
        <v>2.0833615455018162E-6</v>
      </c>
      <c r="E245" s="13">
        <f t="shared" si="177"/>
        <v>1.0000020833615455</v>
      </c>
      <c r="H245" s="10">
        <v>42278</v>
      </c>
      <c r="I245">
        <v>50600</v>
      </c>
      <c r="J245">
        <v>74.941398000000007</v>
      </c>
      <c r="K245" s="15">
        <f t="shared" si="180"/>
        <v>3.3698486290714147E-3</v>
      </c>
      <c r="L245">
        <f t="shared" si="181"/>
        <v>1.0033698486290714</v>
      </c>
      <c r="N245" s="15">
        <f t="shared" si="182"/>
        <v>2.4141444880906784</v>
      </c>
      <c r="P245" s="10">
        <v>42278</v>
      </c>
      <c r="Q245">
        <v>948100</v>
      </c>
      <c r="R245">
        <v>45.414884000000001</v>
      </c>
      <c r="S245">
        <f t="shared" si="183"/>
        <v>2.6224333937108213E-3</v>
      </c>
      <c r="T245">
        <f t="shared" si="184"/>
        <v>1.0026224333937108</v>
      </c>
      <c r="V245" s="15">
        <f t="shared" si="185"/>
        <v>1.6011022500264942</v>
      </c>
      <c r="X245" s="10">
        <v>42278</v>
      </c>
      <c r="Y245">
        <v>1225000</v>
      </c>
      <c r="Z245">
        <v>38.423050000000003</v>
      </c>
      <c r="AA245">
        <f t="shared" si="186"/>
        <v>-1.2846587406880605E-3</v>
      </c>
      <c r="AB245">
        <f t="shared" si="178"/>
        <v>0.99871534125931194</v>
      </c>
      <c r="AC245" s="18"/>
      <c r="AD245" s="15">
        <f t="shared" si="187"/>
        <v>-0.37449871021705416</v>
      </c>
      <c r="AF245" s="10">
        <v>42278</v>
      </c>
      <c r="AG245">
        <v>1197500</v>
      </c>
      <c r="AH245">
        <v>50.296748000000001</v>
      </c>
      <c r="AI245">
        <f t="shared" si="188"/>
        <v>-2.5595817317149994E-3</v>
      </c>
      <c r="AJ245">
        <f t="shared" si="189"/>
        <v>0.997440418268285</v>
      </c>
      <c r="AK245" s="18"/>
      <c r="AL245" s="15">
        <f t="shared" si="190"/>
        <v>-0.60758880315331854</v>
      </c>
      <c r="AN245" s="10">
        <v>42278</v>
      </c>
      <c r="AO245">
        <v>11944100</v>
      </c>
      <c r="AP245">
        <v>34.724688999999998</v>
      </c>
      <c r="AQ245">
        <f t="shared" si="191"/>
        <v>2.8058890025299821E-3</v>
      </c>
      <c r="AR245">
        <f t="shared" si="179"/>
        <v>1.00280588900253</v>
      </c>
      <c r="AS245" s="18"/>
      <c r="AT245" s="15">
        <f t="shared" si="192"/>
        <v>1.7807351720082911</v>
      </c>
      <c r="AV245" s="10">
        <v>42278</v>
      </c>
      <c r="AW245">
        <v>22868900</v>
      </c>
      <c r="AX245">
        <v>32.373251000000003</v>
      </c>
      <c r="AY245">
        <f t="shared" si="193"/>
        <v>3.3243053544711465E-3</v>
      </c>
      <c r="AZ245">
        <f t="shared" si="194"/>
        <v>1.0033243053544711</v>
      </c>
      <c r="BB245" s="15">
        <f t="shared" si="195"/>
        <v>2.3580454866321499</v>
      </c>
      <c r="BD245" s="10">
        <v>42278</v>
      </c>
      <c r="BE245">
        <v>949800</v>
      </c>
      <c r="BF245">
        <v>60.680531999999999</v>
      </c>
      <c r="BG245">
        <f t="shared" si="196"/>
        <v>-9.5772542261896021E-4</v>
      </c>
      <c r="BH245">
        <f t="shared" si="197"/>
        <v>0.99904227457738104</v>
      </c>
      <c r="BJ245" s="15">
        <f t="shared" si="198"/>
        <v>-0.29512675181647785</v>
      </c>
      <c r="BL245" s="10">
        <v>42278</v>
      </c>
      <c r="BM245">
        <v>1520600</v>
      </c>
      <c r="BN245">
        <v>107.268243</v>
      </c>
      <c r="BO245">
        <f t="shared" si="199"/>
        <v>-1.5550180833423521E-4</v>
      </c>
      <c r="BP245">
        <f t="shared" si="200"/>
        <v>0.99984449819166576</v>
      </c>
      <c r="BR245" s="15">
        <f t="shared" si="201"/>
        <v>-5.5181632341464448E-2</v>
      </c>
      <c r="BT245" s="10">
        <v>42278</v>
      </c>
      <c r="BU245">
        <v>157700</v>
      </c>
      <c r="BV245">
        <v>48.450001</v>
      </c>
      <c r="BW245">
        <f t="shared" si="202"/>
        <v>1.4468788456618586E-3</v>
      </c>
      <c r="BX245">
        <f t="shared" si="203"/>
        <v>1.0014468788456619</v>
      </c>
      <c r="BZ245">
        <f t="shared" si="220"/>
        <v>7.8081769417009061E-2</v>
      </c>
      <c r="CB245" s="10">
        <v>42278</v>
      </c>
      <c r="CC245">
        <v>3095400</v>
      </c>
      <c r="CD245">
        <v>100.88737999999999</v>
      </c>
      <c r="CE245">
        <f t="shared" si="204"/>
        <v>-2.8321330799900846E-3</v>
      </c>
      <c r="CF245">
        <f t="shared" si="205"/>
        <v>0.99716786692000992</v>
      </c>
      <c r="CJ245" s="10">
        <v>42278</v>
      </c>
      <c r="CK245">
        <v>762000</v>
      </c>
      <c r="CL245">
        <v>82.844628999999998</v>
      </c>
      <c r="CM245">
        <f t="shared" si="206"/>
        <v>-7.3952481571293305E-4</v>
      </c>
      <c r="CN245">
        <f t="shared" si="207"/>
        <v>0.99926047518428707</v>
      </c>
      <c r="CR245" s="10">
        <v>42278</v>
      </c>
      <c r="CS245">
        <v>45800</v>
      </c>
      <c r="CT245">
        <v>60.028790999999998</v>
      </c>
      <c r="CU245">
        <f t="shared" si="208"/>
        <v>-8.2550486625931896E-4</v>
      </c>
      <c r="CV245">
        <f t="shared" si="209"/>
        <v>0.99917449513374068</v>
      </c>
      <c r="CZ245" s="10">
        <v>42278</v>
      </c>
      <c r="DA245">
        <v>161100</v>
      </c>
      <c r="DB245">
        <v>49.571744000000002</v>
      </c>
      <c r="DC245">
        <f t="shared" si="210"/>
        <v>5.1010174115206919E-3</v>
      </c>
      <c r="DD245">
        <f t="shared" si="211"/>
        <v>1.0051010174115207</v>
      </c>
      <c r="DH245" s="10">
        <v>42278</v>
      </c>
      <c r="DI245">
        <v>975200</v>
      </c>
      <c r="DJ245">
        <v>36.684600000000003</v>
      </c>
      <c r="DK245">
        <f t="shared" si="212"/>
        <v>5.9155940279469466E-3</v>
      </c>
      <c r="DL245">
        <f t="shared" si="213"/>
        <v>1.0059155940279469</v>
      </c>
      <c r="DP245" s="10">
        <v>42278</v>
      </c>
      <c r="DQ245">
        <v>93300</v>
      </c>
      <c r="DR245">
        <v>16.945857</v>
      </c>
      <c r="DS245">
        <f t="shared" si="214"/>
        <v>1.7261685761063017E-3</v>
      </c>
      <c r="DT245">
        <f t="shared" si="215"/>
        <v>1.0017261685761063</v>
      </c>
      <c r="DX245" s="10">
        <v>42278</v>
      </c>
      <c r="DY245">
        <v>3907100</v>
      </c>
      <c r="DZ245">
        <v>10.76</v>
      </c>
      <c r="EA245">
        <f t="shared" si="216"/>
        <v>-1.8552875695732052E-3</v>
      </c>
      <c r="EB245">
        <f t="shared" si="217"/>
        <v>0.99814471243042679</v>
      </c>
      <c r="EF245" s="10">
        <v>42277</v>
      </c>
      <c r="EG245">
        <v>262700</v>
      </c>
      <c r="EH245">
        <v>99.609516999999997</v>
      </c>
      <c r="EI245">
        <f t="shared" si="218"/>
        <v>-7.1412017858907273E-4</v>
      </c>
      <c r="EJ245">
        <f t="shared" si="219"/>
        <v>0.99928587982141093</v>
      </c>
    </row>
    <row r="246" spans="1:140">
      <c r="A246" s="10">
        <v>42277</v>
      </c>
      <c r="B246" s="11">
        <v>0.02</v>
      </c>
      <c r="C246">
        <f t="shared" si="175"/>
        <v>2.0000000000000001E-4</v>
      </c>
      <c r="D246" s="12">
        <f t="shared" si="176"/>
        <v>4.1667795178668143E-6</v>
      </c>
      <c r="E246" s="13">
        <f t="shared" si="177"/>
        <v>1.0000041667795179</v>
      </c>
      <c r="H246" s="10">
        <v>42277</v>
      </c>
      <c r="I246">
        <v>31200</v>
      </c>
      <c r="J246">
        <v>74.689705000000004</v>
      </c>
      <c r="K246" s="15">
        <f t="shared" si="180"/>
        <v>-3.649626224397462E-3</v>
      </c>
      <c r="L246">
        <f t="shared" si="181"/>
        <v>0.99635037377560254</v>
      </c>
      <c r="N246" s="15">
        <f t="shared" si="182"/>
        <v>-0.7367234717426443</v>
      </c>
      <c r="P246" s="10">
        <v>42277</v>
      </c>
      <c r="Q246">
        <v>750000</v>
      </c>
      <c r="R246">
        <v>45.296098000000001</v>
      </c>
      <c r="S246">
        <f t="shared" si="183"/>
        <v>1.8926697924991798E-2</v>
      </c>
      <c r="T246">
        <f t="shared" si="184"/>
        <v>1.0189266979249918</v>
      </c>
      <c r="V246" s="15">
        <f t="shared" si="185"/>
        <v>936.93717330639754</v>
      </c>
      <c r="X246" s="10">
        <v>42277</v>
      </c>
      <c r="Y246">
        <v>122700</v>
      </c>
      <c r="Z246">
        <v>38.472473999999998</v>
      </c>
      <c r="AA246">
        <f t="shared" si="186"/>
        <v>1.5657597720595939E-2</v>
      </c>
      <c r="AB246">
        <f t="shared" si="178"/>
        <v>1.0156575977205959</v>
      </c>
      <c r="AC246" s="18"/>
      <c r="AD246" s="15">
        <f t="shared" si="187"/>
        <v>289.25011503382444</v>
      </c>
      <c r="AF246" s="10">
        <v>42277</v>
      </c>
      <c r="AG246">
        <v>194400</v>
      </c>
      <c r="AH246">
        <v>50.425817000000002</v>
      </c>
      <c r="AI246">
        <f t="shared" si="188"/>
        <v>1.5190915713541919E-2</v>
      </c>
      <c r="AJ246">
        <f t="shared" si="189"/>
        <v>1.0151909157135419</v>
      </c>
      <c r="AK246" s="18"/>
      <c r="AL246" s="15">
        <f t="shared" si="190"/>
        <v>244.42502990577</v>
      </c>
      <c r="AN246" s="10">
        <v>42277</v>
      </c>
      <c r="AO246">
        <v>11450200</v>
      </c>
      <c r="AP246">
        <v>34.627527999999998</v>
      </c>
      <c r="AQ246">
        <f t="shared" si="191"/>
        <v>2.0326333850742007E-2</v>
      </c>
      <c r="AR246">
        <f t="shared" si="179"/>
        <v>1.020326333850742</v>
      </c>
      <c r="AS246" s="18"/>
      <c r="AT246" s="15">
        <f t="shared" si="192"/>
        <v>1546.996225137384</v>
      </c>
      <c r="AV246" s="10">
        <v>42277</v>
      </c>
      <c r="AW246">
        <v>25326500</v>
      </c>
      <c r="AX246">
        <v>32.265988999999998</v>
      </c>
      <c r="AY246">
        <f t="shared" si="193"/>
        <v>2.7001824292742338E-2</v>
      </c>
      <c r="AZ246">
        <f t="shared" si="194"/>
        <v>1.0270018242927423</v>
      </c>
      <c r="BB246" s="15">
        <f t="shared" si="195"/>
        <v>16728.905676328843</v>
      </c>
      <c r="BD246" s="10">
        <v>42277</v>
      </c>
      <c r="BE246">
        <v>997600</v>
      </c>
      <c r="BF246">
        <v>60.738703000000001</v>
      </c>
      <c r="BG246">
        <f t="shared" si="196"/>
        <v>1.68803907823869E-2</v>
      </c>
      <c r="BH246">
        <f t="shared" si="197"/>
        <v>1.0168803907823869</v>
      </c>
      <c r="BJ246" s="15">
        <f t="shared" si="198"/>
        <v>449.30161301185814</v>
      </c>
      <c r="BL246" s="10">
        <v>42277</v>
      </c>
      <c r="BM246">
        <v>367500</v>
      </c>
      <c r="BN246">
        <v>107.284926</v>
      </c>
      <c r="BO246">
        <f t="shared" si="199"/>
        <v>-2.7375660937067892E-4</v>
      </c>
      <c r="BP246">
        <f t="shared" si="200"/>
        <v>0.99972624339062932</v>
      </c>
      <c r="BR246" s="15">
        <f t="shared" si="201"/>
        <v>-9.5103622607147886E-2</v>
      </c>
      <c r="BT246" s="10">
        <v>42277</v>
      </c>
      <c r="BU246">
        <v>267000</v>
      </c>
      <c r="BV246">
        <v>48.380001</v>
      </c>
      <c r="BW246">
        <f t="shared" si="202"/>
        <v>8.2749275961924162E-4</v>
      </c>
      <c r="BX246">
        <f t="shared" si="203"/>
        <v>1.0008274927596192</v>
      </c>
      <c r="BZ246">
        <f t="shared" si="220"/>
        <v>4.3950244671995709E-2</v>
      </c>
      <c r="CB246" s="10">
        <v>42277</v>
      </c>
      <c r="CC246">
        <v>985100</v>
      </c>
      <c r="CD246">
        <v>101.173918</v>
      </c>
      <c r="CE246">
        <f t="shared" si="204"/>
        <v>7.1942662333353002E-3</v>
      </c>
      <c r="CF246">
        <f t="shared" si="205"/>
        <v>1.0071942662333353</v>
      </c>
      <c r="CJ246" s="10">
        <v>42277</v>
      </c>
      <c r="CK246">
        <v>591800</v>
      </c>
      <c r="CL246">
        <v>82.905940000000001</v>
      </c>
      <c r="CM246">
        <f t="shared" si="206"/>
        <v>1.8764441802718856E-3</v>
      </c>
      <c r="CN246">
        <f t="shared" si="207"/>
        <v>1.0018764441802719</v>
      </c>
      <c r="CR246" s="10">
        <v>42277</v>
      </c>
      <c r="CS246">
        <v>32700</v>
      </c>
      <c r="CT246">
        <v>60.078386000000002</v>
      </c>
      <c r="CU246">
        <f t="shared" si="208"/>
        <v>1.6499503275224647E-4</v>
      </c>
      <c r="CV246">
        <f t="shared" si="209"/>
        <v>1.0001649950327522</v>
      </c>
      <c r="CZ246" s="10">
        <v>42277</v>
      </c>
      <c r="DA246">
        <v>229500</v>
      </c>
      <c r="DB246">
        <v>49.320160999999999</v>
      </c>
      <c r="DC246">
        <f t="shared" si="210"/>
        <v>1.6350935353037777E-2</v>
      </c>
      <c r="DD246">
        <f t="shared" si="211"/>
        <v>1.0163509353530378</v>
      </c>
      <c r="DH246" s="10">
        <v>42277</v>
      </c>
      <c r="DI246">
        <v>288100</v>
      </c>
      <c r="DJ246">
        <v>36.468865000000001</v>
      </c>
      <c r="DK246">
        <f t="shared" si="212"/>
        <v>7.0403061718717908E-3</v>
      </c>
      <c r="DL246">
        <f t="shared" si="213"/>
        <v>1.0070403061718718</v>
      </c>
      <c r="DP246" s="10">
        <v>42277</v>
      </c>
      <c r="DQ246">
        <v>72400</v>
      </c>
      <c r="DR246">
        <v>16.916656</v>
      </c>
      <c r="DS246">
        <f t="shared" si="214"/>
        <v>2.235285784769836E-2</v>
      </c>
      <c r="DT246">
        <f t="shared" si="215"/>
        <v>1.0223528578476984</v>
      </c>
      <c r="DX246" s="10">
        <v>42277</v>
      </c>
      <c r="DY246">
        <v>5491400</v>
      </c>
      <c r="DZ246">
        <v>10.78</v>
      </c>
      <c r="EA246">
        <f t="shared" si="216"/>
        <v>-1.1009174311926717E-2</v>
      </c>
      <c r="EB246">
        <f t="shared" si="217"/>
        <v>0.98899082568807328</v>
      </c>
      <c r="EF246" s="10">
        <v>42276</v>
      </c>
      <c r="EG246">
        <v>534300</v>
      </c>
      <c r="EH246">
        <v>99.680700999999999</v>
      </c>
      <c r="EI246">
        <f t="shared" si="218"/>
        <v>-2.9722093908879366E-4</v>
      </c>
      <c r="EJ246">
        <f t="shared" si="219"/>
        <v>0.99970277906091121</v>
      </c>
    </row>
    <row r="247" spans="1:140">
      <c r="A247" s="10">
        <v>42276</v>
      </c>
      <c r="B247" s="11">
        <v>0.03</v>
      </c>
      <c r="C247">
        <f t="shared" si="175"/>
        <v>2.9999999999999997E-4</v>
      </c>
      <c r="D247" s="12">
        <f t="shared" si="176"/>
        <v>6.2502539195374851E-6</v>
      </c>
      <c r="E247" s="13">
        <f t="shared" si="177"/>
        <v>1.0000062502539195</v>
      </c>
      <c r="H247" s="10">
        <v>42276</v>
      </c>
      <c r="I247">
        <v>18700</v>
      </c>
      <c r="J247">
        <v>74.963292999999993</v>
      </c>
      <c r="K247" s="15">
        <f t="shared" si="180"/>
        <v>4.9777999618698665E-3</v>
      </c>
      <c r="L247">
        <f t="shared" si="181"/>
        <v>1.0049777999618699</v>
      </c>
      <c r="N247" s="15">
        <f t="shared" si="182"/>
        <v>5.1250680223666976</v>
      </c>
      <c r="P247" s="10">
        <v>42276</v>
      </c>
      <c r="Q247">
        <v>792200</v>
      </c>
      <c r="R247">
        <v>44.454717000000002</v>
      </c>
      <c r="S247">
        <f t="shared" si="183"/>
        <v>0</v>
      </c>
      <c r="T247">
        <f t="shared" si="184"/>
        <v>1</v>
      </c>
      <c r="V247" s="15">
        <f t="shared" si="185"/>
        <v>0</v>
      </c>
      <c r="X247" s="10">
        <v>42276</v>
      </c>
      <c r="Y247">
        <v>292100</v>
      </c>
      <c r="Z247">
        <v>37.879373999999999</v>
      </c>
      <c r="AA247">
        <f t="shared" si="186"/>
        <v>-2.0833829489798061E-3</v>
      </c>
      <c r="AB247">
        <f t="shared" si="178"/>
        <v>0.99791661705102019</v>
      </c>
      <c r="AC247" s="18"/>
      <c r="AD247" s="15">
        <f t="shared" si="187"/>
        <v>-0.53290752270985342</v>
      </c>
      <c r="AF247" s="10">
        <v>42276</v>
      </c>
      <c r="AG247">
        <v>423000</v>
      </c>
      <c r="AH247">
        <v>49.671264999999998</v>
      </c>
      <c r="AI247">
        <f t="shared" si="188"/>
        <v>-5.1700598142542242E-3</v>
      </c>
      <c r="AJ247">
        <f t="shared" si="189"/>
        <v>0.99482994018574578</v>
      </c>
      <c r="AK247" s="18"/>
      <c r="AL247" s="15">
        <f t="shared" si="190"/>
        <v>-0.84922503447529352</v>
      </c>
      <c r="AN247" s="10">
        <v>42276</v>
      </c>
      <c r="AO247">
        <v>10210400</v>
      </c>
      <c r="AP247">
        <v>33.937699000000002</v>
      </c>
      <c r="AQ247">
        <f t="shared" si="191"/>
        <v>-1.999987649133006E-3</v>
      </c>
      <c r="AR247">
        <f t="shared" si="179"/>
        <v>0.99800001235086699</v>
      </c>
      <c r="AS247" s="18"/>
      <c r="AT247" s="15">
        <f t="shared" si="192"/>
        <v>-0.51844096927323791</v>
      </c>
      <c r="AV247" s="10">
        <v>42276</v>
      </c>
      <c r="AW247">
        <v>17911600</v>
      </c>
      <c r="AX247">
        <v>31.417655</v>
      </c>
      <c r="AY247">
        <f t="shared" si="193"/>
        <v>8.135218800282118E-3</v>
      </c>
      <c r="AZ247">
        <f t="shared" si="194"/>
        <v>1.0081352188002821</v>
      </c>
      <c r="BB247" s="15">
        <f t="shared" si="195"/>
        <v>18.246741910268639</v>
      </c>
      <c r="BD247" s="10">
        <v>42276</v>
      </c>
      <c r="BE247">
        <v>1061700</v>
      </c>
      <c r="BF247">
        <v>59.730429999999998</v>
      </c>
      <c r="BG247">
        <f t="shared" si="196"/>
        <v>3.7471444540377874E-3</v>
      </c>
      <c r="BH247">
        <f t="shared" si="197"/>
        <v>1.0037471444540378</v>
      </c>
      <c r="BJ247" s="15">
        <f t="shared" si="198"/>
        <v>2.9163167595643689</v>
      </c>
      <c r="BL247" s="10">
        <v>42276</v>
      </c>
      <c r="BM247">
        <v>361800</v>
      </c>
      <c r="BN247">
        <v>107.31430400000001</v>
      </c>
      <c r="BO247">
        <f t="shared" si="199"/>
        <v>1.7369277920489257E-3</v>
      </c>
      <c r="BP247">
        <f t="shared" si="200"/>
        <v>1.0017369277920489</v>
      </c>
      <c r="BR247" s="15">
        <f t="shared" si="201"/>
        <v>0.88405937916145549</v>
      </c>
      <c r="BT247" s="10">
        <v>42276</v>
      </c>
      <c r="BU247">
        <v>95200</v>
      </c>
      <c r="BV247">
        <v>48.34</v>
      </c>
      <c r="BW247">
        <f t="shared" si="202"/>
        <v>2.2807381297949014E-3</v>
      </c>
      <c r="BX247">
        <f t="shared" si="203"/>
        <v>1.0022807381297949</v>
      </c>
      <c r="BZ247">
        <f t="shared" si="220"/>
        <v>0.12576560515581825</v>
      </c>
      <c r="CB247" s="10">
        <v>42276</v>
      </c>
      <c r="CC247">
        <v>690600</v>
      </c>
      <c r="CD247">
        <v>100.451245</v>
      </c>
      <c r="CE247">
        <f t="shared" si="204"/>
        <v>-2.2666988016571965E-3</v>
      </c>
      <c r="CF247">
        <f t="shared" si="205"/>
        <v>0.9977333011983428</v>
      </c>
      <c r="CJ247" s="10">
        <v>42276</v>
      </c>
      <c r="CK247">
        <v>541500</v>
      </c>
      <c r="CL247">
        <v>82.750663000000003</v>
      </c>
      <c r="CM247">
        <f t="shared" si="206"/>
        <v>3.0584005619507248E-3</v>
      </c>
      <c r="CN247">
        <f t="shared" si="207"/>
        <v>1.0030584005619507</v>
      </c>
      <c r="CR247" s="10">
        <v>42276</v>
      </c>
      <c r="CS247">
        <v>38300</v>
      </c>
      <c r="CT247">
        <v>60.068474999999999</v>
      </c>
      <c r="CU247">
        <f t="shared" si="208"/>
        <v>1.9834504895848148E-3</v>
      </c>
      <c r="CV247">
        <f t="shared" si="209"/>
        <v>1.0019834504895848</v>
      </c>
      <c r="CZ247" s="10">
        <v>42276</v>
      </c>
      <c r="DA247">
        <v>241900</v>
      </c>
      <c r="DB247">
        <v>48.526704000000002</v>
      </c>
      <c r="DC247">
        <f t="shared" si="210"/>
        <v>2.3986076103272858E-3</v>
      </c>
      <c r="DD247">
        <f t="shared" si="211"/>
        <v>1.0023986076103273</v>
      </c>
      <c r="DH247" s="10">
        <v>42276</v>
      </c>
      <c r="DI247">
        <v>196500</v>
      </c>
      <c r="DJ247">
        <v>36.213908000000004</v>
      </c>
      <c r="DK247">
        <f t="shared" si="212"/>
        <v>1.3446800260417557E-2</v>
      </c>
      <c r="DL247">
        <f t="shared" si="213"/>
        <v>1.0134468002604176</v>
      </c>
      <c r="DP247" s="10">
        <v>42276</v>
      </c>
      <c r="DQ247">
        <v>128500</v>
      </c>
      <c r="DR247">
        <v>16.546787999999999</v>
      </c>
      <c r="DS247">
        <f t="shared" si="214"/>
        <v>5.8861753731931366E-4</v>
      </c>
      <c r="DT247">
        <f t="shared" si="215"/>
        <v>1.0005886175373193</v>
      </c>
      <c r="DX247" s="10">
        <v>42276</v>
      </c>
      <c r="DY247">
        <v>1533500</v>
      </c>
      <c r="DZ247">
        <v>10.9</v>
      </c>
      <c r="EA247">
        <f t="shared" si="216"/>
        <v>-3.6563071297988081E-3</v>
      </c>
      <c r="EB247">
        <f t="shared" si="217"/>
        <v>0.99634369287020119</v>
      </c>
      <c r="EF247" s="10">
        <v>42275</v>
      </c>
      <c r="EG247">
        <v>1304200</v>
      </c>
      <c r="EH247">
        <v>99.710336999999996</v>
      </c>
      <c r="EI247">
        <f t="shared" si="218"/>
        <v>-1.9808464630721723E-4</v>
      </c>
      <c r="EJ247">
        <f t="shared" si="219"/>
        <v>0.99980191535369278</v>
      </c>
    </row>
    <row r="248" spans="1:140">
      <c r="A248" s="10">
        <v>42275</v>
      </c>
      <c r="B248" s="11">
        <v>0.02</v>
      </c>
      <c r="C248">
        <f t="shared" si="175"/>
        <v>2.0000000000000001E-4</v>
      </c>
      <c r="D248" s="12">
        <f t="shared" si="176"/>
        <v>4.1667795178668143E-6</v>
      </c>
      <c r="E248" s="13">
        <f t="shared" si="177"/>
        <v>1.0000041667795179</v>
      </c>
      <c r="H248" s="10">
        <v>42275</v>
      </c>
      <c r="I248">
        <v>26800</v>
      </c>
      <c r="J248">
        <v>74.591988999999998</v>
      </c>
      <c r="K248" s="15">
        <f t="shared" si="180"/>
        <v>1.3407599723937791E-2</v>
      </c>
      <c r="L248">
        <f t="shared" si="181"/>
        <v>1.0134075997239378</v>
      </c>
      <c r="N248" s="15">
        <f t="shared" si="182"/>
        <v>128.18653168618454</v>
      </c>
      <c r="P248" s="10">
        <v>42275</v>
      </c>
      <c r="Q248">
        <v>832500</v>
      </c>
      <c r="R248">
        <v>44.454717000000002</v>
      </c>
      <c r="S248">
        <f t="shared" si="183"/>
        <v>-2.6447018167045755E-2</v>
      </c>
      <c r="T248">
        <f t="shared" si="184"/>
        <v>0.97355298183295425</v>
      </c>
      <c r="V248" s="15">
        <f t="shared" si="185"/>
        <v>-0.99994360367305646</v>
      </c>
      <c r="X248" s="10">
        <v>42275</v>
      </c>
      <c r="Y248">
        <v>424200</v>
      </c>
      <c r="Z248">
        <v>37.958455999999998</v>
      </c>
      <c r="AA248">
        <f t="shared" si="186"/>
        <v>-2.9567812103596824E-2</v>
      </c>
      <c r="AB248">
        <f t="shared" si="178"/>
        <v>0.97043218789640318</v>
      </c>
      <c r="AC248" s="18"/>
      <c r="AD248" s="15">
        <f t="shared" si="187"/>
        <v>-0.99998252989714886</v>
      </c>
      <c r="AF248" s="10">
        <v>42275</v>
      </c>
      <c r="AG248">
        <v>764300</v>
      </c>
      <c r="AH248">
        <v>49.929403000000001</v>
      </c>
      <c r="AI248">
        <f t="shared" si="188"/>
        <v>-2.8775547928963086E-2</v>
      </c>
      <c r="AJ248">
        <f t="shared" si="189"/>
        <v>0.97122445207103691</v>
      </c>
      <c r="AK248" s="18"/>
      <c r="AL248" s="15">
        <f t="shared" si="190"/>
        <v>-0.99997646810597407</v>
      </c>
      <c r="AN248" s="10">
        <v>42275</v>
      </c>
      <c r="AO248">
        <v>7232600</v>
      </c>
      <c r="AP248">
        <v>34.005710000000001</v>
      </c>
      <c r="AQ248">
        <f t="shared" si="191"/>
        <v>-1.9333110259464825E-2</v>
      </c>
      <c r="AR248">
        <f t="shared" si="179"/>
        <v>0.98066688974053517</v>
      </c>
      <c r="AS248" s="18"/>
      <c r="AT248" s="15">
        <f t="shared" si="192"/>
        <v>-0.99919582225817072</v>
      </c>
      <c r="AV248" s="10">
        <v>42275</v>
      </c>
      <c r="AW248">
        <v>26861500</v>
      </c>
      <c r="AX248">
        <v>31.164128000000002</v>
      </c>
      <c r="AY248">
        <f t="shared" si="193"/>
        <v>-2.233097436565723E-2</v>
      </c>
      <c r="AZ248">
        <f t="shared" si="194"/>
        <v>0.97766902563434277</v>
      </c>
      <c r="BB248" s="15">
        <f t="shared" si="195"/>
        <v>-0.99973695654851036</v>
      </c>
      <c r="BD248" s="10">
        <v>42275</v>
      </c>
      <c r="BE248">
        <v>798100</v>
      </c>
      <c r="BF248">
        <v>59.507446999999999</v>
      </c>
      <c r="BG248">
        <f t="shared" si="196"/>
        <v>-1.9332147582358017E-2</v>
      </c>
      <c r="BH248">
        <f t="shared" si="197"/>
        <v>0.98066785241764198</v>
      </c>
      <c r="BJ248" s="15">
        <f t="shared" si="198"/>
        <v>-0.99919553406635819</v>
      </c>
      <c r="BL248" s="10">
        <v>42275</v>
      </c>
      <c r="BM248">
        <v>273700</v>
      </c>
      <c r="BN248">
        <v>107.12823</v>
      </c>
      <c r="BO248">
        <f t="shared" si="199"/>
        <v>2.6581127556672968E-3</v>
      </c>
      <c r="BP248">
        <f t="shared" si="200"/>
        <v>1.0026581127556673</v>
      </c>
      <c r="BR248" s="15">
        <f t="shared" si="201"/>
        <v>1.6351074811662163</v>
      </c>
      <c r="BT248" s="10">
        <v>42275</v>
      </c>
      <c r="BU248">
        <v>101800</v>
      </c>
      <c r="BV248">
        <v>48.23</v>
      </c>
      <c r="BW248">
        <f t="shared" si="202"/>
        <v>-1.2425139523190021E-3</v>
      </c>
      <c r="BX248">
        <f t="shared" si="203"/>
        <v>0.998757486047681</v>
      </c>
      <c r="BZ248">
        <f t="shared" si="220"/>
        <v>-6.2605348012601758E-2</v>
      </c>
      <c r="CB248" s="10">
        <v>42275</v>
      </c>
      <c r="CC248">
        <v>516300</v>
      </c>
      <c r="CD248">
        <v>100.679455</v>
      </c>
      <c r="CE248">
        <f t="shared" si="204"/>
        <v>-8.6142806478883838E-3</v>
      </c>
      <c r="CF248">
        <f t="shared" si="205"/>
        <v>0.99138571935211162</v>
      </c>
      <c r="CJ248" s="10">
        <v>42275</v>
      </c>
      <c r="CK248">
        <v>505800</v>
      </c>
      <c r="CL248">
        <v>82.498350000000002</v>
      </c>
      <c r="CM248">
        <f t="shared" si="206"/>
        <v>2.5946574927786514E-3</v>
      </c>
      <c r="CN248">
        <f t="shared" si="207"/>
        <v>1.0025946574927787</v>
      </c>
      <c r="CR248" s="10">
        <v>42275</v>
      </c>
      <c r="CS248">
        <v>39300</v>
      </c>
      <c r="CT248">
        <v>59.949567999999999</v>
      </c>
      <c r="CU248">
        <f t="shared" si="208"/>
        <v>1.6556091389010597E-3</v>
      </c>
      <c r="CV248">
        <f t="shared" si="209"/>
        <v>1.0016556091389011</v>
      </c>
      <c r="CZ248" s="10">
        <v>42275</v>
      </c>
      <c r="DA248">
        <v>279500</v>
      </c>
      <c r="DB248">
        <v>48.410586000000002</v>
      </c>
      <c r="DC248">
        <f t="shared" si="210"/>
        <v>-1.535136306692142E-2</v>
      </c>
      <c r="DD248">
        <f t="shared" si="211"/>
        <v>0.98464863693307858</v>
      </c>
      <c r="DH248" s="10">
        <v>42275</v>
      </c>
      <c r="DI248">
        <v>539500</v>
      </c>
      <c r="DJ248">
        <v>35.733407999999997</v>
      </c>
      <c r="DK248">
        <f t="shared" si="212"/>
        <v>-1.5933038936363997E-2</v>
      </c>
      <c r="DL248">
        <f t="shared" si="213"/>
        <v>0.984066961063636</v>
      </c>
      <c r="DP248" s="10">
        <v>42275</v>
      </c>
      <c r="DQ248">
        <v>101800</v>
      </c>
      <c r="DR248">
        <v>16.537054000000001</v>
      </c>
      <c r="DS248">
        <f t="shared" si="214"/>
        <v>-3.520732094219281E-2</v>
      </c>
      <c r="DT248">
        <f t="shared" si="215"/>
        <v>0.96479267905780719</v>
      </c>
      <c r="DX248" s="10">
        <v>42275</v>
      </c>
      <c r="DY248">
        <v>1874500</v>
      </c>
      <c r="DZ248">
        <v>10.94</v>
      </c>
      <c r="EA248">
        <f t="shared" si="216"/>
        <v>-1.263537906137191E-2</v>
      </c>
      <c r="EB248">
        <f t="shared" si="217"/>
        <v>0.98736462093862809</v>
      </c>
      <c r="EF248" s="10">
        <v>42272</v>
      </c>
      <c r="EG248">
        <v>333000</v>
      </c>
      <c r="EH248">
        <v>99.730091999999999</v>
      </c>
      <c r="EI248">
        <f t="shared" si="218"/>
        <v>-2.9715395397600375E-4</v>
      </c>
      <c r="EJ248">
        <f t="shared" si="219"/>
        <v>0.999702846046024</v>
      </c>
    </row>
    <row r="249" spans="1:140">
      <c r="A249" s="10">
        <v>42272</v>
      </c>
      <c r="B249" s="11">
        <v>0.01</v>
      </c>
      <c r="C249">
        <f t="shared" si="175"/>
        <v>1E-4</v>
      </c>
      <c r="D249" s="12">
        <f t="shared" si="176"/>
        <v>2.0833615455018162E-6</v>
      </c>
      <c r="E249" s="13">
        <f t="shared" si="177"/>
        <v>1.0000020833615455</v>
      </c>
      <c r="H249" s="10">
        <v>42272</v>
      </c>
      <c r="I249">
        <v>50000</v>
      </c>
      <c r="J249">
        <v>73.605120999999997</v>
      </c>
      <c r="K249" s="15">
        <f t="shared" si="180"/>
        <v>-8.0326648289055225E-3</v>
      </c>
      <c r="L249">
        <f t="shared" si="181"/>
        <v>0.99196733517109448</v>
      </c>
      <c r="N249" s="15">
        <f t="shared" si="182"/>
        <v>-0.94733276167657932</v>
      </c>
      <c r="P249" s="10">
        <v>42272</v>
      </c>
      <c r="Q249">
        <v>307000</v>
      </c>
      <c r="R249">
        <v>45.662350000000004</v>
      </c>
      <c r="S249">
        <f t="shared" si="183"/>
        <v>-6.4989430873574339E-4</v>
      </c>
      <c r="T249">
        <f t="shared" si="184"/>
        <v>0.99935010569126426</v>
      </c>
      <c r="V249" s="15">
        <f t="shared" si="185"/>
        <v>-0.21123633254093654</v>
      </c>
      <c r="X249" s="10">
        <v>42272</v>
      </c>
      <c r="Y249">
        <v>119200</v>
      </c>
      <c r="Z249">
        <v>39.115000999999999</v>
      </c>
      <c r="AA249">
        <f t="shared" si="186"/>
        <v>-2.7721988855881063E-3</v>
      </c>
      <c r="AB249">
        <f t="shared" si="178"/>
        <v>0.99722780111441189</v>
      </c>
      <c r="AC249" s="18"/>
      <c r="AD249" s="15">
        <f t="shared" si="187"/>
        <v>-0.63696561294138221</v>
      </c>
      <c r="AF249" s="10">
        <v>42272</v>
      </c>
      <c r="AG249">
        <v>208800</v>
      </c>
      <c r="AH249">
        <v>51.408717000000003</v>
      </c>
      <c r="AI249">
        <f t="shared" si="188"/>
        <v>-9.1848218822164762E-3</v>
      </c>
      <c r="AJ249">
        <f t="shared" si="189"/>
        <v>0.99081517811778352</v>
      </c>
      <c r="AK249" s="18"/>
      <c r="AL249" s="15">
        <f t="shared" si="190"/>
        <v>-0.965539818722841</v>
      </c>
      <c r="AN249" s="10">
        <v>42272</v>
      </c>
      <c r="AO249">
        <v>8630000</v>
      </c>
      <c r="AP249">
        <v>34.676107000000002</v>
      </c>
      <c r="AQ249">
        <f t="shared" si="191"/>
        <v>9.5038514653991157E-3</v>
      </c>
      <c r="AR249">
        <f t="shared" si="179"/>
        <v>1.0095038514653991</v>
      </c>
      <c r="AS249" s="18"/>
      <c r="AT249" s="15">
        <f t="shared" si="192"/>
        <v>30.580047225848276</v>
      </c>
      <c r="AV249" s="10">
        <v>42272</v>
      </c>
      <c r="AW249">
        <v>24883000</v>
      </c>
      <c r="AX249">
        <v>31.875948999999999</v>
      </c>
      <c r="AY249">
        <f t="shared" si="193"/>
        <v>-1.5271872215322224E-3</v>
      </c>
      <c r="AZ249">
        <f t="shared" si="194"/>
        <v>0.99847281277846778</v>
      </c>
      <c r="BB249" s="15">
        <f t="shared" si="195"/>
        <v>-0.42756118041251423</v>
      </c>
      <c r="BD249" s="10">
        <v>42272</v>
      </c>
      <c r="BE249">
        <v>685000</v>
      </c>
      <c r="BF249">
        <v>60.680531999999999</v>
      </c>
      <c r="BG249">
        <f t="shared" si="196"/>
        <v>3.6882573588949974E-3</v>
      </c>
      <c r="BH249">
        <f t="shared" si="197"/>
        <v>1.003688257358895</v>
      </c>
      <c r="BJ249" s="15">
        <f t="shared" si="198"/>
        <v>2.8333436259354507</v>
      </c>
      <c r="BL249" s="10">
        <v>42272</v>
      </c>
      <c r="BM249">
        <v>240200</v>
      </c>
      <c r="BN249">
        <v>106.84422600000001</v>
      </c>
      <c r="BO249">
        <f t="shared" si="199"/>
        <v>-4.5811148221364117E-4</v>
      </c>
      <c r="BP249">
        <f t="shared" si="200"/>
        <v>0.99954188851778636</v>
      </c>
      <c r="BR249" s="15">
        <f t="shared" si="201"/>
        <v>-0.15401106890878125</v>
      </c>
      <c r="BT249" s="10">
        <v>42272</v>
      </c>
      <c r="BU249">
        <v>130900</v>
      </c>
      <c r="BV249">
        <v>48.290000999999997</v>
      </c>
      <c r="BW249">
        <f t="shared" si="202"/>
        <v>-1.6538764038428466E-3</v>
      </c>
      <c r="BX249">
        <f t="shared" si="203"/>
        <v>0.99834612359615715</v>
      </c>
      <c r="BZ249">
        <f t="shared" si="220"/>
        <v>-8.2472539220988295E-2</v>
      </c>
      <c r="CB249" s="10">
        <v>42272</v>
      </c>
      <c r="CC249">
        <v>411800</v>
      </c>
      <c r="CD249">
        <v>101.554272</v>
      </c>
      <c r="CE249">
        <f t="shared" si="204"/>
        <v>-2.3353605032570002E-3</v>
      </c>
      <c r="CF249">
        <f t="shared" si="205"/>
        <v>0.997664639496743</v>
      </c>
      <c r="CJ249" s="10">
        <v>42272</v>
      </c>
      <c r="CK249">
        <v>153800</v>
      </c>
      <c r="CL249">
        <v>82.284848999999994</v>
      </c>
      <c r="CM249">
        <f t="shared" si="206"/>
        <v>-2.7052027044633942E-3</v>
      </c>
      <c r="CN249">
        <f t="shared" si="207"/>
        <v>0.99729479729553661</v>
      </c>
      <c r="CR249" s="10">
        <v>42272</v>
      </c>
      <c r="CS249">
        <v>57900</v>
      </c>
      <c r="CT249">
        <v>59.850479</v>
      </c>
      <c r="CU249">
        <f t="shared" si="208"/>
        <v>-9.9235634239003279E-4</v>
      </c>
      <c r="CV249">
        <f t="shared" si="209"/>
        <v>0.99900764365760997</v>
      </c>
      <c r="CZ249" s="10">
        <v>42272</v>
      </c>
      <c r="DA249">
        <v>243700</v>
      </c>
      <c r="DB249">
        <v>49.165340999999998</v>
      </c>
      <c r="DC249">
        <f t="shared" si="210"/>
        <v>1.1265042141784587E-2</v>
      </c>
      <c r="DD249">
        <f t="shared" si="211"/>
        <v>1.0112650421417846</v>
      </c>
      <c r="DH249" s="10">
        <v>42272</v>
      </c>
      <c r="DI249">
        <v>289900</v>
      </c>
      <c r="DJ249">
        <v>36.311968</v>
      </c>
      <c r="DK249">
        <f t="shared" si="212"/>
        <v>5.97657883220859E-3</v>
      </c>
      <c r="DL249">
        <f t="shared" si="213"/>
        <v>1.0059765788322086</v>
      </c>
      <c r="DP249" s="10">
        <v>42272</v>
      </c>
      <c r="DQ249">
        <v>449500</v>
      </c>
      <c r="DR249">
        <v>17.140526000000001</v>
      </c>
      <c r="DS249">
        <f t="shared" si="214"/>
        <v>-5.675715703434836E-4</v>
      </c>
      <c r="DT249">
        <f t="shared" si="215"/>
        <v>0.99943242842965652</v>
      </c>
      <c r="DX249" s="10">
        <v>42272</v>
      </c>
      <c r="DY249">
        <v>4268900</v>
      </c>
      <c r="DZ249">
        <v>11.08</v>
      </c>
      <c r="EA249">
        <f t="shared" si="216"/>
        <v>-4.492362982929099E-3</v>
      </c>
      <c r="EB249">
        <f t="shared" si="217"/>
        <v>0.9955076370170709</v>
      </c>
      <c r="EF249" s="10">
        <v>42271</v>
      </c>
      <c r="EG249">
        <v>252200</v>
      </c>
      <c r="EH249">
        <v>99.759736000000004</v>
      </c>
      <c r="EI249">
        <f t="shared" si="218"/>
        <v>0</v>
      </c>
      <c r="EJ249">
        <f t="shared" si="219"/>
        <v>1</v>
      </c>
    </row>
    <row r="250" spans="1:140">
      <c r="A250" s="10">
        <v>42271</v>
      </c>
      <c r="B250" s="11">
        <v>0.02</v>
      </c>
      <c r="C250">
        <f t="shared" si="175"/>
        <v>2.0000000000000001E-4</v>
      </c>
      <c r="D250" s="12">
        <f t="shared" si="176"/>
        <v>4.1667795178668143E-6</v>
      </c>
      <c r="E250" s="13">
        <f t="shared" si="177"/>
        <v>1.0000041667795179</v>
      </c>
      <c r="H250" s="10">
        <v>42271</v>
      </c>
      <c r="I250">
        <v>18700</v>
      </c>
      <c r="J250">
        <v>74.201154000000002</v>
      </c>
      <c r="K250" s="15">
        <f t="shared" si="180"/>
        <v>7.8301753787386463E-3</v>
      </c>
      <c r="L250">
        <f t="shared" si="181"/>
        <v>1.0078301753787386</v>
      </c>
      <c r="N250" s="15">
        <f t="shared" si="182"/>
        <v>16.233974664423755</v>
      </c>
      <c r="P250" s="10">
        <v>42271</v>
      </c>
      <c r="Q250">
        <v>601100</v>
      </c>
      <c r="R250">
        <v>45.692045</v>
      </c>
      <c r="S250">
        <f t="shared" si="183"/>
        <v>-3.8843284379277421E-3</v>
      </c>
      <c r="T250">
        <f t="shared" si="184"/>
        <v>0.99611567156207226</v>
      </c>
      <c r="V250" s="15">
        <f t="shared" si="185"/>
        <v>-0.75841661658085513</v>
      </c>
      <c r="X250" s="10">
        <v>42271</v>
      </c>
      <c r="Y250">
        <v>176200</v>
      </c>
      <c r="Z250">
        <v>39.223737</v>
      </c>
      <c r="AA250">
        <f t="shared" si="186"/>
        <v>-6.5097300846342909E-3</v>
      </c>
      <c r="AB250">
        <f t="shared" si="178"/>
        <v>0.99349026991536571</v>
      </c>
      <c r="AC250" s="18"/>
      <c r="AD250" s="15">
        <f t="shared" si="187"/>
        <v>-0.90780219314282562</v>
      </c>
      <c r="AF250" s="10">
        <v>42271</v>
      </c>
      <c r="AG250">
        <v>166100</v>
      </c>
      <c r="AH250">
        <v>51.885274000000003</v>
      </c>
      <c r="AI250">
        <f t="shared" si="188"/>
        <v>-3.0522752355900407E-3</v>
      </c>
      <c r="AJ250">
        <f t="shared" si="189"/>
        <v>0.99694772476440996</v>
      </c>
      <c r="AK250" s="18"/>
      <c r="AL250" s="15">
        <f t="shared" si="190"/>
        <v>-0.67234176122490252</v>
      </c>
      <c r="AN250" s="10">
        <v>42271</v>
      </c>
      <c r="AO250">
        <v>11915400</v>
      </c>
      <c r="AP250">
        <v>34.349653000000004</v>
      </c>
      <c r="AQ250">
        <f t="shared" si="191"/>
        <v>-3.6476147663060399E-3</v>
      </c>
      <c r="AR250">
        <f t="shared" si="179"/>
        <v>0.99635238523369396</v>
      </c>
      <c r="AS250" s="18"/>
      <c r="AT250" s="15">
        <f t="shared" si="192"/>
        <v>-0.73652939947150942</v>
      </c>
      <c r="AV250" s="10">
        <v>42271</v>
      </c>
      <c r="AW250">
        <v>38040700</v>
      </c>
      <c r="AX250">
        <v>31.924703999999998</v>
      </c>
      <c r="AY250">
        <f t="shared" si="193"/>
        <v>-2.1046176024751562E-3</v>
      </c>
      <c r="AZ250">
        <f t="shared" si="194"/>
        <v>0.99789538239752484</v>
      </c>
      <c r="BB250" s="15">
        <f t="shared" si="195"/>
        <v>-0.53652133682787573</v>
      </c>
      <c r="BD250" s="10">
        <v>42271</v>
      </c>
      <c r="BE250">
        <v>1180700</v>
      </c>
      <c r="BF250">
        <v>60.457549</v>
      </c>
      <c r="BG250">
        <f t="shared" si="196"/>
        <v>-4.8081698448676491E-4</v>
      </c>
      <c r="BH250">
        <f t="shared" si="197"/>
        <v>0.99951918301551324</v>
      </c>
      <c r="BJ250" s="15">
        <f t="shared" si="198"/>
        <v>-0.16099650271290333</v>
      </c>
      <c r="BL250" s="10">
        <v>42271</v>
      </c>
      <c r="BM250">
        <v>571600</v>
      </c>
      <c r="BN250">
        <v>106.89319500000001</v>
      </c>
      <c r="BO250">
        <f t="shared" si="199"/>
        <v>3.6661231494505842E-4</v>
      </c>
      <c r="BP250">
        <f t="shared" si="200"/>
        <v>1.0003666123149451</v>
      </c>
      <c r="BR250" s="15">
        <f t="shared" si="201"/>
        <v>0.1431515573287947</v>
      </c>
      <c r="BT250" s="10">
        <v>42271</v>
      </c>
      <c r="BU250">
        <v>124200</v>
      </c>
      <c r="BV250">
        <v>48.369999</v>
      </c>
      <c r="BW250">
        <f t="shared" si="202"/>
        <v>-8.262962197892465E-4</v>
      </c>
      <c r="BX250">
        <f t="shared" si="203"/>
        <v>0.99917370378021075</v>
      </c>
      <c r="BZ250">
        <f t="shared" si="220"/>
        <v>-4.2074399322734601E-2</v>
      </c>
      <c r="CB250" s="10">
        <v>42271</v>
      </c>
      <c r="CC250">
        <v>1100600</v>
      </c>
      <c r="CD250">
        <v>101.79199300000001</v>
      </c>
      <c r="CE250">
        <f t="shared" si="204"/>
        <v>-3.3516454622187775E-3</v>
      </c>
      <c r="CF250">
        <f t="shared" si="205"/>
        <v>0.99664835453778122</v>
      </c>
      <c r="CJ250" s="10">
        <v>42271</v>
      </c>
      <c r="CK250">
        <v>157500</v>
      </c>
      <c r="CL250">
        <v>82.508049999999997</v>
      </c>
      <c r="CM250">
        <f t="shared" si="206"/>
        <v>7.0618706589109514E-4</v>
      </c>
      <c r="CN250">
        <f t="shared" si="207"/>
        <v>1.0007061870658911</v>
      </c>
      <c r="CR250" s="10">
        <v>42271</v>
      </c>
      <c r="CS250">
        <v>10900</v>
      </c>
      <c r="CT250">
        <v>59.909931</v>
      </c>
      <c r="CU250">
        <f t="shared" si="208"/>
        <v>9.9334209171497712E-4</v>
      </c>
      <c r="CV250">
        <f t="shared" si="209"/>
        <v>1.000993342091715</v>
      </c>
      <c r="CZ250" s="10">
        <v>42271</v>
      </c>
      <c r="DA250">
        <v>206400</v>
      </c>
      <c r="DB250">
        <v>48.617660999999998</v>
      </c>
      <c r="DC250">
        <f t="shared" si="210"/>
        <v>4.376374666855698E-3</v>
      </c>
      <c r="DD250">
        <f t="shared" si="211"/>
        <v>1.0043763746668557</v>
      </c>
      <c r="DH250" s="10">
        <v>42271</v>
      </c>
      <c r="DI250">
        <v>131900</v>
      </c>
      <c r="DJ250">
        <v>36.096235999999998</v>
      </c>
      <c r="DK250">
        <f t="shared" si="212"/>
        <v>-9.152107003845722E-3</v>
      </c>
      <c r="DL250">
        <f t="shared" si="213"/>
        <v>0.99084789299615428</v>
      </c>
      <c r="DP250" s="10">
        <v>42271</v>
      </c>
      <c r="DQ250">
        <v>269200</v>
      </c>
      <c r="DR250">
        <v>17.150259999999999</v>
      </c>
      <c r="DS250">
        <f t="shared" si="214"/>
        <v>5.1340766992997722E-3</v>
      </c>
      <c r="DT250">
        <f t="shared" si="215"/>
        <v>1.0051340766992998</v>
      </c>
      <c r="DX250" s="10">
        <v>42271</v>
      </c>
      <c r="DY250">
        <v>5592300</v>
      </c>
      <c r="DZ250">
        <v>11.13</v>
      </c>
      <c r="EA250">
        <f t="shared" si="216"/>
        <v>2.0164986251145711E-2</v>
      </c>
      <c r="EB250">
        <f t="shared" si="217"/>
        <v>1.0201649862511457</v>
      </c>
      <c r="EF250" s="10">
        <v>42270</v>
      </c>
      <c r="EG250">
        <v>579200</v>
      </c>
      <c r="EH250">
        <v>99.759736000000004</v>
      </c>
      <c r="EI250">
        <f t="shared" si="218"/>
        <v>-3.9589477459567313E-4</v>
      </c>
      <c r="EJ250">
        <f t="shared" si="219"/>
        <v>0.99960410522540433</v>
      </c>
    </row>
    <row r="251" spans="1:140">
      <c r="A251" s="10">
        <v>42270</v>
      </c>
      <c r="B251" s="11">
        <v>0.01</v>
      </c>
      <c r="C251">
        <f t="shared" si="175"/>
        <v>1E-4</v>
      </c>
      <c r="D251" s="12">
        <f t="shared" si="176"/>
        <v>2.0833615455018162E-6</v>
      </c>
      <c r="E251" s="13">
        <f t="shared" si="177"/>
        <v>1.0000020833615455</v>
      </c>
      <c r="H251" s="10">
        <v>42270</v>
      </c>
      <c r="I251">
        <v>34100</v>
      </c>
      <c r="J251">
        <v>73.624660000000006</v>
      </c>
      <c r="K251" s="15">
        <f t="shared" si="180"/>
        <v>-1.9867773108882547E-3</v>
      </c>
      <c r="L251">
        <f t="shared" si="181"/>
        <v>0.99801322268911175</v>
      </c>
      <c r="N251" s="15">
        <f t="shared" si="182"/>
        <v>-0.51610873345295927</v>
      </c>
      <c r="P251" s="10">
        <v>42270</v>
      </c>
      <c r="Q251">
        <v>486800</v>
      </c>
      <c r="R251">
        <v>45.870220000000003</v>
      </c>
      <c r="S251">
        <f t="shared" si="183"/>
        <v>-1.7233519466312019E-3</v>
      </c>
      <c r="T251">
        <f t="shared" si="184"/>
        <v>0.9982766480533688</v>
      </c>
      <c r="V251" s="15">
        <f t="shared" si="185"/>
        <v>-0.46717705644220531</v>
      </c>
      <c r="X251" s="10">
        <v>42270</v>
      </c>
      <c r="Y251">
        <v>148900</v>
      </c>
      <c r="Z251">
        <v>39.480746000000003</v>
      </c>
      <c r="AA251">
        <f t="shared" si="186"/>
        <v>-2.9955780355994666E-3</v>
      </c>
      <c r="AB251">
        <f t="shared" si="178"/>
        <v>0.99700442196440053</v>
      </c>
      <c r="AC251" s="18"/>
      <c r="AD251" s="15">
        <f t="shared" si="187"/>
        <v>-0.66546939952990547</v>
      </c>
      <c r="AF251" s="10">
        <v>42270</v>
      </c>
      <c r="AG251">
        <v>133700</v>
      </c>
      <c r="AH251">
        <v>52.044127000000003</v>
      </c>
      <c r="AI251">
        <f t="shared" si="188"/>
        <v>-3.8008568241139074E-3</v>
      </c>
      <c r="AJ251">
        <f t="shared" si="189"/>
        <v>0.99619914317588609</v>
      </c>
      <c r="AK251" s="18"/>
      <c r="AL251" s="15">
        <f t="shared" si="190"/>
        <v>-0.750913718144402</v>
      </c>
      <c r="AN251" s="10">
        <v>42270</v>
      </c>
      <c r="AO251">
        <v>7533800</v>
      </c>
      <c r="AP251">
        <v>34.475406</v>
      </c>
      <c r="AQ251">
        <f t="shared" si="191"/>
        <v>-4.747335388519236E-3</v>
      </c>
      <c r="AR251">
        <f t="shared" si="179"/>
        <v>0.99525266461148076</v>
      </c>
      <c r="AS251" s="18"/>
      <c r="AT251" s="15">
        <f t="shared" si="192"/>
        <v>-0.82393526136475748</v>
      </c>
      <c r="AV251" s="10">
        <v>42270</v>
      </c>
      <c r="AW251">
        <v>16098700</v>
      </c>
      <c r="AX251">
        <v>31.992035000000001</v>
      </c>
      <c r="AY251">
        <f t="shared" si="193"/>
        <v>-1.5102211356642248E-2</v>
      </c>
      <c r="AZ251">
        <f t="shared" si="194"/>
        <v>0.98489778864335775</v>
      </c>
      <c r="BB251" s="15">
        <f t="shared" si="195"/>
        <v>-0.99612943597710868</v>
      </c>
      <c r="BD251" s="10">
        <v>42270</v>
      </c>
      <c r="BE251">
        <v>1142800</v>
      </c>
      <c r="BF251">
        <v>60.486632</v>
      </c>
      <c r="BG251">
        <f t="shared" si="196"/>
        <v>-3.2272582180653542E-3</v>
      </c>
      <c r="BH251">
        <f t="shared" si="197"/>
        <v>0.99677274178193465</v>
      </c>
      <c r="BJ251" s="15">
        <f t="shared" si="198"/>
        <v>-0.69267643299513215</v>
      </c>
      <c r="BL251" s="10">
        <v>42270</v>
      </c>
      <c r="BM251">
        <v>128100</v>
      </c>
      <c r="BN251">
        <v>106.854021</v>
      </c>
      <c r="BO251">
        <f t="shared" si="199"/>
        <v>-1.8323514195328627E-4</v>
      </c>
      <c r="BP251">
        <f t="shared" si="200"/>
        <v>0.99981676485804671</v>
      </c>
      <c r="BR251" s="15">
        <f t="shared" si="201"/>
        <v>-6.4699073565090193E-2</v>
      </c>
      <c r="BT251" s="10">
        <v>42270</v>
      </c>
      <c r="BU251">
        <v>286900</v>
      </c>
      <c r="BV251">
        <v>48.41</v>
      </c>
      <c r="BW251">
        <f t="shared" si="202"/>
        <v>-4.1296716911010112E-4</v>
      </c>
      <c r="BX251">
        <f t="shared" si="203"/>
        <v>0.9995870328308899</v>
      </c>
      <c r="BZ251">
        <f t="shared" si="220"/>
        <v>-2.1249702877575327E-2</v>
      </c>
      <c r="CB251" s="10">
        <v>42270</v>
      </c>
      <c r="CC251">
        <v>748600</v>
      </c>
      <c r="CD251">
        <v>102.134311</v>
      </c>
      <c r="CE251">
        <f t="shared" si="204"/>
        <v>-2.043989115087963E-3</v>
      </c>
      <c r="CF251">
        <f t="shared" si="205"/>
        <v>0.99795601088491204</v>
      </c>
      <c r="CJ251" s="10">
        <v>42270</v>
      </c>
      <c r="CK251">
        <v>213700</v>
      </c>
      <c r="CL251">
        <v>82.449825000000004</v>
      </c>
      <c r="CM251">
        <f t="shared" si="206"/>
        <v>-1.5277566003121246E-3</v>
      </c>
      <c r="CN251">
        <f t="shared" si="207"/>
        <v>0.99847224339968788</v>
      </c>
      <c r="CR251" s="10">
        <v>42270</v>
      </c>
      <c r="CS251">
        <v>17000</v>
      </c>
      <c r="CT251">
        <v>59.850479</v>
      </c>
      <c r="CU251">
        <f t="shared" si="208"/>
        <v>-3.3096547012112509E-4</v>
      </c>
      <c r="CV251">
        <f t="shared" si="209"/>
        <v>0.99966903452987887</v>
      </c>
      <c r="CZ251" s="10">
        <v>42270</v>
      </c>
      <c r="DA251">
        <v>177500</v>
      </c>
      <c r="DB251">
        <v>48.405819000000001</v>
      </c>
      <c r="DC251">
        <f t="shared" si="210"/>
        <v>-4.5544385581519631E-3</v>
      </c>
      <c r="DD251">
        <f t="shared" si="211"/>
        <v>0.99544556144184804</v>
      </c>
      <c r="DH251" s="10">
        <v>42270</v>
      </c>
      <c r="DI251">
        <v>113600</v>
      </c>
      <c r="DJ251">
        <v>36.429644000000003</v>
      </c>
      <c r="DK251">
        <f t="shared" si="212"/>
        <v>7.3210531134364487E-3</v>
      </c>
      <c r="DL251">
        <f t="shared" si="213"/>
        <v>1.0073210531134364</v>
      </c>
      <c r="DP251" s="10">
        <v>42270</v>
      </c>
      <c r="DQ251">
        <v>273300</v>
      </c>
      <c r="DR251">
        <v>17.062659</v>
      </c>
      <c r="DS251">
        <f t="shared" si="214"/>
        <v>-1.461497893706809E-2</v>
      </c>
      <c r="DT251">
        <f t="shared" si="215"/>
        <v>0.98538502106293191</v>
      </c>
      <c r="DX251" s="10">
        <v>42270</v>
      </c>
      <c r="DY251">
        <v>4957500</v>
      </c>
      <c r="DZ251">
        <v>10.91</v>
      </c>
      <c r="EA251">
        <f t="shared" si="216"/>
        <v>2.7573529411764053E-3</v>
      </c>
      <c r="EB251">
        <f t="shared" si="217"/>
        <v>1.0027573529411764</v>
      </c>
      <c r="EF251" s="10">
        <v>42269</v>
      </c>
      <c r="EG251">
        <v>232300</v>
      </c>
      <c r="EH251">
        <v>99.799245999999997</v>
      </c>
      <c r="EI251">
        <f t="shared" si="218"/>
        <v>3.9605156934241492E-4</v>
      </c>
      <c r="EJ251">
        <f t="shared" si="219"/>
        <v>1.0003960515693424</v>
      </c>
    </row>
    <row r="252" spans="1:140">
      <c r="A252" s="10">
        <v>42269</v>
      </c>
      <c r="B252" s="11">
        <v>0.01</v>
      </c>
      <c r="C252">
        <f t="shared" si="175"/>
        <v>1E-4</v>
      </c>
      <c r="D252" s="12">
        <f t="shared" si="176"/>
        <v>2.0833615455018162E-6</v>
      </c>
      <c r="E252" s="13">
        <f t="shared" si="177"/>
        <v>1.0000020833615455</v>
      </c>
      <c r="H252" s="10">
        <v>42269</v>
      </c>
      <c r="I252">
        <v>12600</v>
      </c>
      <c r="J252">
        <v>73.771226999999996</v>
      </c>
      <c r="K252" s="15">
        <f t="shared" si="180"/>
        <v>1.3422827919462366E-2</v>
      </c>
      <c r="L252">
        <f t="shared" si="181"/>
        <v>1.0134228279194624</v>
      </c>
      <c r="N252" s="15">
        <f t="shared" si="182"/>
        <v>128.8970293632309</v>
      </c>
      <c r="P252" s="10">
        <v>42269</v>
      </c>
      <c r="Q252">
        <v>609500</v>
      </c>
      <c r="R252">
        <v>45.949407000000001</v>
      </c>
      <c r="S252">
        <f t="shared" si="183"/>
        <v>-1.2130314828994626E-2</v>
      </c>
      <c r="T252">
        <f t="shared" si="184"/>
        <v>0.98786968517100537</v>
      </c>
      <c r="V252" s="15">
        <f t="shared" si="185"/>
        <v>-0.98837547222463396</v>
      </c>
      <c r="X252" s="10">
        <v>42269</v>
      </c>
      <c r="Y252">
        <v>325200</v>
      </c>
      <c r="Z252">
        <v>39.599369000000003</v>
      </c>
      <c r="AA252">
        <f t="shared" si="186"/>
        <v>-1.4514148355562528E-2</v>
      </c>
      <c r="AB252">
        <f t="shared" si="178"/>
        <v>0.98548585164443747</v>
      </c>
      <c r="AC252" s="18"/>
      <c r="AD252" s="15">
        <f t="shared" si="187"/>
        <v>-0.99518724595130548</v>
      </c>
      <c r="AF252" s="10">
        <v>42269</v>
      </c>
      <c r="AG252">
        <v>284600</v>
      </c>
      <c r="AH252">
        <v>52.242694</v>
      </c>
      <c r="AI252">
        <f t="shared" si="188"/>
        <v>-1.5160041342293984E-2</v>
      </c>
      <c r="AJ252">
        <f t="shared" si="189"/>
        <v>0.98483995865770602</v>
      </c>
      <c r="AK252" s="18"/>
      <c r="AL252" s="15">
        <f t="shared" si="190"/>
        <v>-0.99621150819185778</v>
      </c>
      <c r="AN252" s="10">
        <v>42269</v>
      </c>
      <c r="AO252">
        <v>9546600</v>
      </c>
      <c r="AP252">
        <v>34.639853000000002</v>
      </c>
      <c r="AQ252">
        <f t="shared" si="191"/>
        <v>-2.3452326059600903E-2</v>
      </c>
      <c r="AR252">
        <f t="shared" si="179"/>
        <v>0.9765476739403991</v>
      </c>
      <c r="AS252" s="18"/>
      <c r="AT252" s="15">
        <f t="shared" si="192"/>
        <v>-0.99982697485815153</v>
      </c>
      <c r="AV252" s="10">
        <v>42269</v>
      </c>
      <c r="AW252">
        <v>22127100</v>
      </c>
      <c r="AX252">
        <v>32.482593999999999</v>
      </c>
      <c r="AY252">
        <f t="shared" si="193"/>
        <v>-1.9454071521611493E-2</v>
      </c>
      <c r="AZ252">
        <f t="shared" si="194"/>
        <v>0.98054592847838851</v>
      </c>
      <c r="BB252" s="15">
        <f t="shared" si="195"/>
        <v>-0.99923122658426444</v>
      </c>
      <c r="BD252" s="10">
        <v>42269</v>
      </c>
      <c r="BE252">
        <v>682500</v>
      </c>
      <c r="BF252">
        <v>60.682470000000002</v>
      </c>
      <c r="BG252">
        <f t="shared" si="196"/>
        <v>-1.1123350252028597E-2</v>
      </c>
      <c r="BH252">
        <f t="shared" si="197"/>
        <v>0.9888766497479714</v>
      </c>
      <c r="BJ252" s="15">
        <f t="shared" si="198"/>
        <v>-0.98313934077000853</v>
      </c>
      <c r="BL252" s="10">
        <v>42269</v>
      </c>
      <c r="BM252">
        <v>327700</v>
      </c>
      <c r="BN252">
        <v>106.873604</v>
      </c>
      <c r="BO252">
        <f t="shared" si="199"/>
        <v>2.75655395936103E-3</v>
      </c>
      <c r="BP252">
        <f t="shared" si="200"/>
        <v>1.002756553959361</v>
      </c>
      <c r="BR252" s="15">
        <f t="shared" si="201"/>
        <v>1.7312462195228226</v>
      </c>
      <c r="BT252" s="10">
        <v>42269</v>
      </c>
      <c r="BU252">
        <v>171600</v>
      </c>
      <c r="BV252">
        <v>48.43</v>
      </c>
      <c r="BW252">
        <f t="shared" si="202"/>
        <v>1.0334642200606758E-3</v>
      </c>
      <c r="BX252">
        <f t="shared" si="203"/>
        <v>1.0010334642200607</v>
      </c>
      <c r="BZ252">
        <f t="shared" si="220"/>
        <v>5.518107714575371E-2</v>
      </c>
      <c r="CB252" s="10">
        <v>42269</v>
      </c>
      <c r="CC252">
        <v>571000</v>
      </c>
      <c r="CD252">
        <v>102.34350000000001</v>
      </c>
      <c r="CE252">
        <f t="shared" si="204"/>
        <v>-8.0184532886591331E-3</v>
      </c>
      <c r="CF252">
        <f t="shared" si="205"/>
        <v>0.99198154671134087</v>
      </c>
      <c r="CJ252" s="10">
        <v>42269</v>
      </c>
      <c r="CK252">
        <v>131100</v>
      </c>
      <c r="CL252">
        <v>82.575980999999999</v>
      </c>
      <c r="CM252">
        <f t="shared" si="206"/>
        <v>3.8932725142319935E-3</v>
      </c>
      <c r="CN252">
        <f t="shared" si="207"/>
        <v>1.003893272514232</v>
      </c>
      <c r="CR252" s="10">
        <v>42269</v>
      </c>
      <c r="CS252">
        <v>10000</v>
      </c>
      <c r="CT252">
        <v>59.870294000000001</v>
      </c>
      <c r="CU252">
        <f t="shared" si="208"/>
        <v>1.4917419741713456E-3</v>
      </c>
      <c r="CV252">
        <f t="shared" si="209"/>
        <v>1.0014917419741713</v>
      </c>
      <c r="CZ252" s="10">
        <v>42269</v>
      </c>
      <c r="DA252">
        <v>259200</v>
      </c>
      <c r="DB252">
        <v>48.627288999999998</v>
      </c>
      <c r="DC252">
        <f t="shared" si="210"/>
        <v>-1.6361512374580833E-2</v>
      </c>
      <c r="DD252">
        <f t="shared" si="211"/>
        <v>0.98363848762541917</v>
      </c>
      <c r="DH252" s="10">
        <v>42269</v>
      </c>
      <c r="DI252">
        <v>140200</v>
      </c>
      <c r="DJ252">
        <v>36.164878999999999</v>
      </c>
      <c r="DK252">
        <f t="shared" si="212"/>
        <v>-1.2847950425011745E-2</v>
      </c>
      <c r="DL252">
        <f t="shared" si="213"/>
        <v>0.98715204957498826</v>
      </c>
      <c r="DP252" s="10">
        <v>42269</v>
      </c>
      <c r="DQ252">
        <v>107600</v>
      </c>
      <c r="DR252">
        <v>17.315728</v>
      </c>
      <c r="DS252">
        <f t="shared" si="214"/>
        <v>-9.4653717589312514E-3</v>
      </c>
      <c r="DT252">
        <f t="shared" si="215"/>
        <v>0.99053462824106875</v>
      </c>
      <c r="DX252" s="10">
        <v>42269</v>
      </c>
      <c r="DY252">
        <v>3297600</v>
      </c>
      <c r="DZ252">
        <v>10.88</v>
      </c>
      <c r="EA252">
        <f t="shared" si="216"/>
        <v>-5.4844606946982122E-3</v>
      </c>
      <c r="EB252">
        <f t="shared" si="217"/>
        <v>0.99451553930530179</v>
      </c>
      <c r="EF252" s="10">
        <v>42268</v>
      </c>
      <c r="EG252">
        <v>448400</v>
      </c>
      <c r="EH252">
        <v>99.759736000000004</v>
      </c>
      <c r="EI252">
        <f t="shared" si="218"/>
        <v>-1.9798657822367449E-4</v>
      </c>
      <c r="EJ252">
        <f t="shared" si="219"/>
        <v>0.99980201342177633</v>
      </c>
    </row>
    <row r="253" spans="1:140">
      <c r="A253" s="10">
        <v>42268</v>
      </c>
      <c r="B253" s="11">
        <v>0.02</v>
      </c>
      <c r="C253">
        <f t="shared" si="175"/>
        <v>2.0000000000000001E-4</v>
      </c>
      <c r="D253" s="12">
        <f t="shared" si="176"/>
        <v>4.1667795178668143E-6</v>
      </c>
      <c r="E253" s="13">
        <f t="shared" si="177"/>
        <v>1.0000041667795179</v>
      </c>
      <c r="H253" s="10">
        <v>42268</v>
      </c>
      <c r="I253">
        <v>18900</v>
      </c>
      <c r="J253">
        <v>72.794123999999996</v>
      </c>
      <c r="K253" s="15">
        <f t="shared" si="180"/>
        <v>-1.3898128131388798E-2</v>
      </c>
      <c r="L253">
        <f t="shared" si="181"/>
        <v>0.9861018718686112</v>
      </c>
      <c r="N253" s="15">
        <f t="shared" si="182"/>
        <v>-0.9939542404760936</v>
      </c>
      <c r="P253" s="10">
        <v>42268</v>
      </c>
      <c r="Q253">
        <v>368300</v>
      </c>
      <c r="R253">
        <v>46.513632000000001</v>
      </c>
      <c r="S253">
        <f t="shared" si="183"/>
        <v>3.5237740835529774E-3</v>
      </c>
      <c r="T253">
        <f t="shared" si="184"/>
        <v>1.003523774083553</v>
      </c>
      <c r="V253" s="15">
        <f t="shared" si="185"/>
        <v>2.6107544896383539</v>
      </c>
      <c r="X253" s="10">
        <v>42268</v>
      </c>
      <c r="Y253">
        <v>524700</v>
      </c>
      <c r="Z253">
        <v>40.182585000000003</v>
      </c>
      <c r="AA253">
        <f t="shared" si="186"/>
        <v>2.706879973322085E-4</v>
      </c>
      <c r="AB253">
        <f t="shared" si="178"/>
        <v>1.0002706879973322</v>
      </c>
      <c r="AC253" s="18"/>
      <c r="AD253" s="15">
        <f t="shared" si="187"/>
        <v>0.10383198558187257</v>
      </c>
      <c r="AF253" s="10">
        <v>42268</v>
      </c>
      <c r="AG253">
        <v>357200</v>
      </c>
      <c r="AH253">
        <v>53.046886999999998</v>
      </c>
      <c r="AI253">
        <f t="shared" si="188"/>
        <v>-9.3488225576188189E-4</v>
      </c>
      <c r="AJ253">
        <f t="shared" si="189"/>
        <v>0.99906511774423812</v>
      </c>
      <c r="AK253" s="18"/>
      <c r="AL253" s="15">
        <f t="shared" si="190"/>
        <v>-0.28921950836037302</v>
      </c>
      <c r="AN253" s="10">
        <v>42268</v>
      </c>
      <c r="AO253">
        <v>6297200</v>
      </c>
      <c r="AP253">
        <v>35.471747999999998</v>
      </c>
      <c r="AQ253">
        <f t="shared" si="191"/>
        <v>0</v>
      </c>
      <c r="AR253">
        <f t="shared" si="179"/>
        <v>1</v>
      </c>
      <c r="AS253" s="18"/>
      <c r="AT253" s="15">
        <f t="shared" si="192"/>
        <v>0</v>
      </c>
      <c r="AV253" s="10">
        <v>42268</v>
      </c>
      <c r="AW253">
        <v>18833600</v>
      </c>
      <c r="AX253">
        <v>33.127049999999997</v>
      </c>
      <c r="AY253">
        <f t="shared" si="193"/>
        <v>2.3282227691761026E-3</v>
      </c>
      <c r="AZ253">
        <f t="shared" si="194"/>
        <v>1.0023282227691761</v>
      </c>
      <c r="BB253" s="15">
        <f t="shared" si="195"/>
        <v>1.3368726945034028</v>
      </c>
      <c r="BD253" s="10">
        <v>42268</v>
      </c>
      <c r="BE253">
        <v>519300</v>
      </c>
      <c r="BF253">
        <v>61.365054999999998</v>
      </c>
      <c r="BG253">
        <f t="shared" si="196"/>
        <v>4.2479659066918529E-3</v>
      </c>
      <c r="BH253">
        <f t="shared" si="197"/>
        <v>1.0042479659066919</v>
      </c>
      <c r="BJ253" s="15">
        <f t="shared" si="198"/>
        <v>3.6984074042102462</v>
      </c>
      <c r="BL253" s="10">
        <v>42268</v>
      </c>
      <c r="BM253">
        <v>206800</v>
      </c>
      <c r="BN253">
        <v>106.57981100000001</v>
      </c>
      <c r="BO253">
        <f t="shared" si="199"/>
        <v>-1.1013771901029479E-3</v>
      </c>
      <c r="BP253">
        <f t="shared" si="200"/>
        <v>0.99889862280989705</v>
      </c>
      <c r="BR253" s="15">
        <f t="shared" si="201"/>
        <v>-0.33116923325213155</v>
      </c>
      <c r="BT253" s="10">
        <v>42268</v>
      </c>
      <c r="BU253">
        <v>128500</v>
      </c>
      <c r="BV253">
        <v>48.380001</v>
      </c>
      <c r="BW253">
        <f t="shared" si="202"/>
        <v>-8.260429915755152E-4</v>
      </c>
      <c r="BX253">
        <f t="shared" si="203"/>
        <v>0.99917395700842448</v>
      </c>
      <c r="BZ253">
        <f t="shared" si="220"/>
        <v>-4.20617749727491E-2</v>
      </c>
      <c r="CB253" s="10">
        <v>42268</v>
      </c>
      <c r="CC253">
        <v>790100</v>
      </c>
      <c r="CD253">
        <v>103.17077</v>
      </c>
      <c r="CE253">
        <f t="shared" si="204"/>
        <v>-5.5906937554578429E-3</v>
      </c>
      <c r="CF253">
        <f t="shared" si="205"/>
        <v>0.99440930624454216</v>
      </c>
      <c r="CJ253" s="10">
        <v>42268</v>
      </c>
      <c r="CK253">
        <v>283400</v>
      </c>
      <c r="CL253">
        <v>82.255736999999996</v>
      </c>
      <c r="CM253">
        <f t="shared" si="206"/>
        <v>-4.346230941671525E-3</v>
      </c>
      <c r="CN253">
        <f t="shared" si="207"/>
        <v>0.99565376905832847</v>
      </c>
      <c r="CR253" s="10">
        <v>42268</v>
      </c>
      <c r="CS253">
        <v>22100</v>
      </c>
      <c r="CT253">
        <v>59.781115999999997</v>
      </c>
      <c r="CU253">
        <f t="shared" si="208"/>
        <v>-1.8199331468942148E-3</v>
      </c>
      <c r="CV253">
        <f t="shared" si="209"/>
        <v>0.99818006685310579</v>
      </c>
      <c r="CZ253" s="10">
        <v>42268</v>
      </c>
      <c r="DA253">
        <v>219900</v>
      </c>
      <c r="DB253">
        <v>49.436138999999997</v>
      </c>
      <c r="DC253">
        <f t="shared" si="210"/>
        <v>7.4568429779113821E-3</v>
      </c>
      <c r="DD253">
        <f t="shared" si="211"/>
        <v>1.0074568429779114</v>
      </c>
      <c r="DH253" s="10">
        <v>42268</v>
      </c>
      <c r="DI253">
        <v>157700</v>
      </c>
      <c r="DJ253">
        <v>36.635570999999999</v>
      </c>
      <c r="DK253">
        <f t="shared" si="212"/>
        <v>8.7210679021836324E-3</v>
      </c>
      <c r="DL253">
        <f t="shared" si="213"/>
        <v>1.0087210679021836</v>
      </c>
      <c r="DP253" s="10">
        <v>42268</v>
      </c>
      <c r="DQ253">
        <v>121000</v>
      </c>
      <c r="DR253">
        <v>17.481193999999999</v>
      </c>
      <c r="DS253">
        <f t="shared" si="214"/>
        <v>4.4743171506411716E-3</v>
      </c>
      <c r="DT253">
        <f t="shared" si="215"/>
        <v>1.0044743171506412</v>
      </c>
      <c r="DX253" s="10">
        <v>42268</v>
      </c>
      <c r="DY253">
        <v>4026400</v>
      </c>
      <c r="DZ253">
        <v>10.94</v>
      </c>
      <c r="EA253">
        <f t="shared" si="216"/>
        <v>-6.357856494096259E-3</v>
      </c>
      <c r="EB253">
        <f t="shared" si="217"/>
        <v>0.99364214350590374</v>
      </c>
      <c r="EF253" s="10">
        <v>42265</v>
      </c>
      <c r="EG253">
        <v>226100</v>
      </c>
      <c r="EH253">
        <v>99.779490999999993</v>
      </c>
      <c r="EI253">
        <f t="shared" si="218"/>
        <v>9.90381740491042E-5</v>
      </c>
      <c r="EJ253">
        <f t="shared" si="219"/>
        <v>1.0000990381740491</v>
      </c>
    </row>
    <row r="254" spans="1:140">
      <c r="A254" s="10">
        <v>42265</v>
      </c>
      <c r="B254" s="11">
        <v>0.02</v>
      </c>
      <c r="C254">
        <f t="shared" si="175"/>
        <v>2.0000000000000001E-4</v>
      </c>
      <c r="D254" s="12">
        <f t="shared" si="176"/>
        <v>4.1667795178668143E-6</v>
      </c>
      <c r="E254" s="13">
        <f t="shared" si="177"/>
        <v>1.0000041667795179</v>
      </c>
      <c r="H254" s="10">
        <v>42265</v>
      </c>
      <c r="I254">
        <v>25200</v>
      </c>
      <c r="J254">
        <v>73.820085000000006</v>
      </c>
      <c r="K254" s="15">
        <f t="shared" si="180"/>
        <v>1.3685827732709654E-2</v>
      </c>
      <c r="L254">
        <f t="shared" si="181"/>
        <v>1.0136858277327097</v>
      </c>
      <c r="N254" s="15">
        <f t="shared" si="182"/>
        <v>141.80116964781806</v>
      </c>
      <c r="P254" s="10">
        <v>42265</v>
      </c>
      <c r="Q254">
        <v>618300</v>
      </c>
      <c r="R254">
        <v>46.350304000000001</v>
      </c>
      <c r="S254">
        <f t="shared" si="183"/>
        <v>-1.5683823323137003E-2</v>
      </c>
      <c r="T254">
        <f t="shared" si="184"/>
        <v>0.984316176676863</v>
      </c>
      <c r="V254" s="15">
        <f t="shared" si="185"/>
        <v>-0.99688012474341614</v>
      </c>
      <c r="X254" s="10">
        <v>42265</v>
      </c>
      <c r="Y254">
        <v>351500</v>
      </c>
      <c r="Z254">
        <v>40.171711000000002</v>
      </c>
      <c r="AA254">
        <f t="shared" si="186"/>
        <v>-1.5685270476304636E-2</v>
      </c>
      <c r="AB254">
        <f t="shared" si="178"/>
        <v>0.98431472952369536</v>
      </c>
      <c r="AC254" s="18"/>
      <c r="AD254" s="15">
        <f t="shared" si="187"/>
        <v>-0.99688179850566583</v>
      </c>
      <c r="AF254" s="10">
        <v>42265</v>
      </c>
      <c r="AG254">
        <v>303400</v>
      </c>
      <c r="AH254">
        <v>53.096525999999997</v>
      </c>
      <c r="AI254">
        <f t="shared" si="188"/>
        <v>-1.4506083233914557E-2</v>
      </c>
      <c r="AJ254">
        <f t="shared" si="189"/>
        <v>0.98549391676608544</v>
      </c>
      <c r="AK254" s="18"/>
      <c r="AL254" s="15">
        <f t="shared" si="190"/>
        <v>-0.99517284821918839</v>
      </c>
      <c r="AN254" s="10">
        <v>42265</v>
      </c>
      <c r="AO254">
        <v>5019400</v>
      </c>
      <c r="AP254">
        <v>35.471747999999998</v>
      </c>
      <c r="AQ254">
        <f t="shared" si="191"/>
        <v>-2.3955336283922879E-2</v>
      </c>
      <c r="AR254">
        <f t="shared" si="179"/>
        <v>0.97604466371607712</v>
      </c>
      <c r="AS254" s="18"/>
      <c r="AT254" s="15">
        <f t="shared" si="192"/>
        <v>-0.99985663690763582</v>
      </c>
      <c r="AV254" s="10">
        <v>42265</v>
      </c>
      <c r="AW254">
        <v>25827900</v>
      </c>
      <c r="AX254">
        <v>33.050102000000003</v>
      </c>
      <c r="AY254">
        <f t="shared" si="193"/>
        <v>-2.4417960843829412E-2</v>
      </c>
      <c r="AZ254">
        <f t="shared" si="194"/>
        <v>0.97558203915617059</v>
      </c>
      <c r="BB254" s="15">
        <f t="shared" si="195"/>
        <v>-0.99987941713240258</v>
      </c>
      <c r="BD254" s="10">
        <v>42265</v>
      </c>
      <c r="BE254">
        <v>764700</v>
      </c>
      <c r="BF254">
        <v>61.105480999999997</v>
      </c>
      <c r="BG254">
        <f t="shared" si="196"/>
        <v>-1.5184381883622478E-2</v>
      </c>
      <c r="BH254">
        <f t="shared" si="197"/>
        <v>0.98481561811637752</v>
      </c>
      <c r="BJ254" s="15">
        <f t="shared" si="198"/>
        <v>-0.99624553112141723</v>
      </c>
      <c r="BL254" s="10">
        <v>42265</v>
      </c>
      <c r="BM254">
        <v>216300</v>
      </c>
      <c r="BN254">
        <v>106.69732500000001</v>
      </c>
      <c r="BO254">
        <f t="shared" si="199"/>
        <v>2.2998991240177347E-3</v>
      </c>
      <c r="BP254">
        <f t="shared" si="200"/>
        <v>1.0022998991240177</v>
      </c>
      <c r="BR254" s="15">
        <f t="shared" si="201"/>
        <v>1.312893452434154</v>
      </c>
      <c r="BT254" s="10">
        <v>42265</v>
      </c>
      <c r="BU254">
        <v>99900</v>
      </c>
      <c r="BV254">
        <v>48.419998</v>
      </c>
      <c r="BW254">
        <f t="shared" si="202"/>
        <v>-6.1925695316289442E-4</v>
      </c>
      <c r="BX254">
        <f t="shared" si="203"/>
        <v>0.99938074304683711</v>
      </c>
      <c r="BZ254">
        <f t="shared" si="220"/>
        <v>-3.169807673781655E-2</v>
      </c>
      <c r="CB254" s="10">
        <v>42265</v>
      </c>
      <c r="CC254">
        <v>1064900</v>
      </c>
      <c r="CD254">
        <v>103.750809</v>
      </c>
      <c r="CE254">
        <f t="shared" si="204"/>
        <v>2.5728088545922123E-3</v>
      </c>
      <c r="CF254">
        <f t="shared" si="205"/>
        <v>1.0025728088545922</v>
      </c>
      <c r="CJ254" s="10">
        <v>42265</v>
      </c>
      <c r="CK254">
        <v>318700</v>
      </c>
      <c r="CL254">
        <v>82.614800000000002</v>
      </c>
      <c r="CM254">
        <f t="shared" si="206"/>
        <v>2.9453266792589528E-3</v>
      </c>
      <c r="CN254">
        <f t="shared" si="207"/>
        <v>1.002945326679259</v>
      </c>
      <c r="CR254" s="10">
        <v>42265</v>
      </c>
      <c r="CS254">
        <v>17100</v>
      </c>
      <c r="CT254">
        <v>59.890112000000002</v>
      </c>
      <c r="CU254">
        <f t="shared" si="208"/>
        <v>1.4912978528713872E-3</v>
      </c>
      <c r="CV254">
        <f t="shared" si="209"/>
        <v>1.0014912978528714</v>
      </c>
      <c r="CZ254" s="10">
        <v>42265</v>
      </c>
      <c r="DA254">
        <v>253900</v>
      </c>
      <c r="DB254">
        <v>49.070230000000002</v>
      </c>
      <c r="DC254">
        <f t="shared" si="210"/>
        <v>-8.5603452464813046E-3</v>
      </c>
      <c r="DD254">
        <f t="shared" si="211"/>
        <v>0.9914396547535187</v>
      </c>
      <c r="DH254" s="10">
        <v>42265</v>
      </c>
      <c r="DI254">
        <v>302000</v>
      </c>
      <c r="DJ254">
        <v>36.318832</v>
      </c>
      <c r="DK254">
        <f t="shared" si="212"/>
        <v>-1.3402049496183954E-3</v>
      </c>
      <c r="DL254">
        <f t="shared" si="213"/>
        <v>0.9986597950503816</v>
      </c>
      <c r="DP254" s="10">
        <v>42265</v>
      </c>
      <c r="DQ254">
        <v>103100</v>
      </c>
      <c r="DR254">
        <v>17.403326</v>
      </c>
      <c r="DS254">
        <f t="shared" si="214"/>
        <v>-2.7996885046127074E-2</v>
      </c>
      <c r="DT254">
        <f t="shared" si="215"/>
        <v>0.97200311495387293</v>
      </c>
      <c r="DX254" s="10">
        <v>42265</v>
      </c>
      <c r="DY254">
        <v>6902500</v>
      </c>
      <c r="DZ254">
        <v>11.01</v>
      </c>
      <c r="EA254">
        <f t="shared" si="216"/>
        <v>6.3985374771480252E-3</v>
      </c>
      <c r="EB254">
        <f t="shared" si="217"/>
        <v>1.006398537477148</v>
      </c>
      <c r="EF254" s="10">
        <v>42264</v>
      </c>
      <c r="EG254">
        <v>308200</v>
      </c>
      <c r="EH254">
        <v>99.76961</v>
      </c>
      <c r="EI254">
        <f t="shared" si="218"/>
        <v>2.9713262207176072E-4</v>
      </c>
      <c r="EJ254">
        <f t="shared" si="219"/>
        <v>1.0002971326220718</v>
      </c>
    </row>
    <row r="255" spans="1:140">
      <c r="A255" s="10">
        <v>42264</v>
      </c>
      <c r="B255" s="11">
        <v>0.01</v>
      </c>
      <c r="C255">
        <f t="shared" si="175"/>
        <v>1E-4</v>
      </c>
      <c r="D255" s="12">
        <f t="shared" si="176"/>
        <v>2.0833615455018162E-6</v>
      </c>
      <c r="E255" s="13">
        <f t="shared" si="177"/>
        <v>1.0000020833615455</v>
      </c>
      <c r="H255" s="10">
        <v>42264</v>
      </c>
      <c r="I255">
        <v>55000</v>
      </c>
      <c r="J255">
        <v>72.823436000000001</v>
      </c>
      <c r="K255" s="15">
        <f t="shared" si="180"/>
        <v>1.1536345784982194E-2</v>
      </c>
      <c r="L255">
        <f t="shared" si="181"/>
        <v>1.0115363457849822</v>
      </c>
      <c r="N255" s="15">
        <f t="shared" si="182"/>
        <v>64.802838936596316</v>
      </c>
      <c r="P255" s="10">
        <v>42264</v>
      </c>
      <c r="Q255">
        <v>553200</v>
      </c>
      <c r="R255">
        <v>47.088836999999998</v>
      </c>
      <c r="S255">
        <f t="shared" si="183"/>
        <v>-1.8785241537268016E-3</v>
      </c>
      <c r="T255">
        <f t="shared" si="184"/>
        <v>0.9981214758462732</v>
      </c>
      <c r="V255" s="15">
        <f t="shared" si="185"/>
        <v>-0.49656775275988774</v>
      </c>
      <c r="X255" s="10">
        <v>42264</v>
      </c>
      <c r="Y255">
        <v>334300</v>
      </c>
      <c r="Z255">
        <v>40.811855999999999</v>
      </c>
      <c r="AA255">
        <f t="shared" si="186"/>
        <v>4.8286240500283739E-4</v>
      </c>
      <c r="AB255">
        <f t="shared" si="178"/>
        <v>1.0004828624050028</v>
      </c>
      <c r="AC255" s="18"/>
      <c r="AD255" s="15">
        <f t="shared" si="187"/>
        <v>0.19267924234332434</v>
      </c>
      <c r="AF255" s="10">
        <v>42264</v>
      </c>
      <c r="AG255">
        <v>335700</v>
      </c>
      <c r="AH255">
        <v>53.878086000000003</v>
      </c>
      <c r="AI255">
        <f t="shared" si="188"/>
        <v>1.4710883817923293E-3</v>
      </c>
      <c r="AJ255">
        <f t="shared" si="189"/>
        <v>1.0014710883817923</v>
      </c>
      <c r="AK255" s="18"/>
      <c r="AL255" s="15">
        <f t="shared" si="190"/>
        <v>0.71010145271187874</v>
      </c>
      <c r="AN255" s="10">
        <v>42264</v>
      </c>
      <c r="AO255">
        <v>6130000</v>
      </c>
      <c r="AP255">
        <v>36.342340999999998</v>
      </c>
      <c r="AQ255">
        <f t="shared" si="191"/>
        <v>5.3263781063850324E-4</v>
      </c>
      <c r="AR255">
        <f t="shared" si="179"/>
        <v>1.0005326378106385</v>
      </c>
      <c r="AS255" s="18"/>
      <c r="AT255" s="15">
        <f t="shared" si="192"/>
        <v>0.21453470361451554</v>
      </c>
      <c r="AV255" s="10">
        <v>42264</v>
      </c>
      <c r="AW255">
        <v>35484800</v>
      </c>
      <c r="AX255">
        <v>33.877316999999998</v>
      </c>
      <c r="AY255">
        <f t="shared" si="193"/>
        <v>0</v>
      </c>
      <c r="AZ255">
        <f t="shared" si="194"/>
        <v>1</v>
      </c>
      <c r="BB255" s="15">
        <f t="shared" si="195"/>
        <v>0</v>
      </c>
      <c r="BD255" s="10">
        <v>42264</v>
      </c>
      <c r="BE255">
        <v>906800</v>
      </c>
      <c r="BF255">
        <v>62.047635999999997</v>
      </c>
      <c r="BG255">
        <f t="shared" si="196"/>
        <v>-2.4728843552899171E-3</v>
      </c>
      <c r="BH255">
        <f t="shared" si="197"/>
        <v>0.99752711564471008</v>
      </c>
      <c r="BJ255" s="15">
        <f t="shared" si="198"/>
        <v>-0.59494023267085816</v>
      </c>
      <c r="BL255" s="10">
        <v>42264</v>
      </c>
      <c r="BM255">
        <v>280000</v>
      </c>
      <c r="BN255">
        <v>106.452495</v>
      </c>
      <c r="BO255">
        <f t="shared" si="199"/>
        <v>4.713880568510298E-3</v>
      </c>
      <c r="BP255">
        <f t="shared" si="200"/>
        <v>1.0047138805685103</v>
      </c>
      <c r="BR255" s="15">
        <f t="shared" si="201"/>
        <v>4.5651494203699841</v>
      </c>
      <c r="BT255" s="10">
        <v>42264</v>
      </c>
      <c r="BU255">
        <v>94800</v>
      </c>
      <c r="BV255">
        <v>48.450001</v>
      </c>
      <c r="BW255">
        <f t="shared" si="202"/>
        <v>3.5211682585163384E-3</v>
      </c>
      <c r="BX255">
        <f t="shared" si="203"/>
        <v>1.0035211682585163</v>
      </c>
      <c r="BZ255">
        <f t="shared" si="220"/>
        <v>0.20054922538668651</v>
      </c>
      <c r="CB255" s="10">
        <v>42264</v>
      </c>
      <c r="CC255">
        <v>685400</v>
      </c>
      <c r="CD255">
        <v>103.48456299999999</v>
      </c>
      <c r="CE255">
        <f t="shared" si="204"/>
        <v>5.8225987953093306E-3</v>
      </c>
      <c r="CF255">
        <f t="shared" si="205"/>
        <v>1.0058225987953093</v>
      </c>
      <c r="CJ255" s="10">
        <v>42264</v>
      </c>
      <c r="CK255">
        <v>279600</v>
      </c>
      <c r="CL255">
        <v>82.372186999999997</v>
      </c>
      <c r="CM255">
        <f t="shared" si="206"/>
        <v>7.7168977183004195E-3</v>
      </c>
      <c r="CN255">
        <f t="shared" si="207"/>
        <v>1.0077168977183004</v>
      </c>
      <c r="CR255" s="10">
        <v>42264</v>
      </c>
      <c r="CS255">
        <v>12200</v>
      </c>
      <c r="CT255">
        <v>59.800930999999999</v>
      </c>
      <c r="CU255">
        <f t="shared" si="208"/>
        <v>4.6612026044177135E-3</v>
      </c>
      <c r="CV255">
        <f t="shared" si="209"/>
        <v>1.0046612026044177</v>
      </c>
      <c r="CZ255" s="10">
        <v>42264</v>
      </c>
      <c r="DA255">
        <v>417500</v>
      </c>
      <c r="DB255">
        <v>49.493915000000001</v>
      </c>
      <c r="DC255">
        <f t="shared" si="210"/>
        <v>-9.7180052666356875E-4</v>
      </c>
      <c r="DD255">
        <f t="shared" si="211"/>
        <v>0.99902819947333643</v>
      </c>
      <c r="DH255" s="10">
        <v>42264</v>
      </c>
      <c r="DI255">
        <v>231200</v>
      </c>
      <c r="DJ255">
        <v>36.367572000000003</v>
      </c>
      <c r="DK255">
        <f t="shared" si="212"/>
        <v>1.028978139919845E-2</v>
      </c>
      <c r="DL255">
        <f t="shared" si="213"/>
        <v>1.0102897813991984</v>
      </c>
      <c r="DP255" s="10">
        <v>42264</v>
      </c>
      <c r="DQ255">
        <v>68100</v>
      </c>
      <c r="DR255">
        <v>17.904599000000001</v>
      </c>
      <c r="DS255">
        <f t="shared" si="214"/>
        <v>-1.0780564655435976E-3</v>
      </c>
      <c r="DT255">
        <f t="shared" si="215"/>
        <v>0.9989219435344564</v>
      </c>
      <c r="DX255" s="10">
        <v>42264</v>
      </c>
      <c r="DY255">
        <v>2112200</v>
      </c>
      <c r="DZ255">
        <v>10.94</v>
      </c>
      <c r="EA255">
        <f t="shared" si="216"/>
        <v>1.2025901942645634E-2</v>
      </c>
      <c r="EB255">
        <f t="shared" si="217"/>
        <v>1.0120259019426456</v>
      </c>
      <c r="EF255" s="10">
        <v>42263</v>
      </c>
      <c r="EG255">
        <v>270000</v>
      </c>
      <c r="EH255">
        <v>99.739974000000004</v>
      </c>
      <c r="EI255">
        <f t="shared" si="218"/>
        <v>0</v>
      </c>
      <c r="EJ255">
        <f t="shared" si="219"/>
        <v>1</v>
      </c>
    </row>
    <row r="256" spans="1:140">
      <c r="A256" s="10">
        <v>42263</v>
      </c>
      <c r="B256" s="11">
        <v>0.02</v>
      </c>
      <c r="C256">
        <f t="shared" si="175"/>
        <v>2.0000000000000001E-4</v>
      </c>
      <c r="D256" s="12">
        <f t="shared" si="176"/>
        <v>4.1667795178668143E-6</v>
      </c>
      <c r="E256" s="13">
        <f t="shared" si="177"/>
        <v>1.0000041667795179</v>
      </c>
      <c r="H256" s="10">
        <v>42263</v>
      </c>
      <c r="I256">
        <v>11900</v>
      </c>
      <c r="J256">
        <v>71.992901000000003</v>
      </c>
      <c r="K256" s="15">
        <f t="shared" si="180"/>
        <v>-3.1119267998203082E-3</v>
      </c>
      <c r="L256">
        <f t="shared" si="181"/>
        <v>0.99688807320017969</v>
      </c>
      <c r="N256" s="15">
        <f t="shared" si="182"/>
        <v>-0.67942028192791915</v>
      </c>
      <c r="P256" s="10">
        <v>42263</v>
      </c>
      <c r="Q256">
        <v>555500</v>
      </c>
      <c r="R256">
        <v>47.177461000000001</v>
      </c>
      <c r="S256">
        <f t="shared" si="183"/>
        <v>8.6315758867210324E-3</v>
      </c>
      <c r="T256">
        <f t="shared" si="184"/>
        <v>1.008631575886721</v>
      </c>
      <c r="V256" s="15">
        <f t="shared" si="185"/>
        <v>22.034795931646613</v>
      </c>
      <c r="X256" s="10">
        <v>42263</v>
      </c>
      <c r="Y256">
        <v>172800</v>
      </c>
      <c r="Z256">
        <v>40.792158999999998</v>
      </c>
      <c r="AA256">
        <f t="shared" si="186"/>
        <v>9.0133840680988175E-3</v>
      </c>
      <c r="AB256">
        <f t="shared" si="178"/>
        <v>1.0090133840680988</v>
      </c>
      <c r="AC256" s="18"/>
      <c r="AD256" s="15">
        <f t="shared" si="187"/>
        <v>25.447117650206259</v>
      </c>
      <c r="AF256" s="10">
        <v>42263</v>
      </c>
      <c r="AG256">
        <v>156300</v>
      </c>
      <c r="AH256">
        <v>53.798943000000001</v>
      </c>
      <c r="AI256">
        <f t="shared" si="188"/>
        <v>8.5312169508560132E-3</v>
      </c>
      <c r="AJ256">
        <f t="shared" si="189"/>
        <v>1.008531216950856</v>
      </c>
      <c r="AK256" s="18"/>
      <c r="AL256" s="15">
        <f t="shared" si="190"/>
        <v>21.213197591260204</v>
      </c>
      <c r="AN256" s="10">
        <v>42263</v>
      </c>
      <c r="AO256">
        <v>5132900</v>
      </c>
      <c r="AP256">
        <v>36.322994000000001</v>
      </c>
      <c r="AQ256">
        <f t="shared" si="191"/>
        <v>1.4316545786222434E-2</v>
      </c>
      <c r="AR256">
        <f t="shared" si="179"/>
        <v>1.0143165457862224</v>
      </c>
      <c r="AS256" s="18"/>
      <c r="AT256" s="15">
        <f t="shared" si="192"/>
        <v>178.19715085304372</v>
      </c>
      <c r="AV256" s="10">
        <v>42263</v>
      </c>
      <c r="AW256">
        <v>19198000</v>
      </c>
      <c r="AX256">
        <v>33.877316999999998</v>
      </c>
      <c r="AY256">
        <f t="shared" si="193"/>
        <v>2.3242399709168193E-2</v>
      </c>
      <c r="AZ256">
        <f t="shared" si="194"/>
        <v>1.0232423997091682</v>
      </c>
      <c r="BB256" s="15">
        <f t="shared" si="195"/>
        <v>4385.9486617050488</v>
      </c>
      <c r="BD256" s="10">
        <v>42263</v>
      </c>
      <c r="BE256">
        <v>742400</v>
      </c>
      <c r="BF256">
        <v>62.201453000000001</v>
      </c>
      <c r="BG256">
        <f t="shared" si="196"/>
        <v>9.832945549764549E-3</v>
      </c>
      <c r="BH256">
        <f t="shared" si="197"/>
        <v>1.0098329455497645</v>
      </c>
      <c r="BJ256" s="15">
        <f t="shared" si="198"/>
        <v>34.569716133962316</v>
      </c>
      <c r="BL256" s="10">
        <v>42263</v>
      </c>
      <c r="BM256">
        <v>232000</v>
      </c>
      <c r="BN256">
        <v>105.953045</v>
      </c>
      <c r="BO256">
        <f t="shared" si="199"/>
        <v>9.2464598664632192E-5</v>
      </c>
      <c r="BP256">
        <f t="shared" si="200"/>
        <v>1.0000924645986646</v>
      </c>
      <c r="BR256" s="15">
        <f t="shared" si="201"/>
        <v>3.4323943170488036E-2</v>
      </c>
      <c r="BT256" s="10">
        <v>42263</v>
      </c>
      <c r="BU256">
        <v>107100</v>
      </c>
      <c r="BV256">
        <v>48.279998999999997</v>
      </c>
      <c r="BW256">
        <f t="shared" si="202"/>
        <v>4.1444261974477037E-4</v>
      </c>
      <c r="BX256">
        <f t="shared" si="203"/>
        <v>1.0004144426197448</v>
      </c>
      <c r="BZ256">
        <f t="shared" si="220"/>
        <v>2.1780354771717025E-2</v>
      </c>
      <c r="CB256" s="10">
        <v>42263</v>
      </c>
      <c r="CC256">
        <v>1286700</v>
      </c>
      <c r="CD256">
        <v>102.885502</v>
      </c>
      <c r="CE256">
        <f t="shared" si="204"/>
        <v>4.0830951829533557E-3</v>
      </c>
      <c r="CF256">
        <f t="shared" si="205"/>
        <v>1.0040830951829534</v>
      </c>
      <c r="CJ256" s="10">
        <v>42263</v>
      </c>
      <c r="CK256">
        <v>294300</v>
      </c>
      <c r="CL256">
        <v>81.741397000000006</v>
      </c>
      <c r="CM256">
        <f t="shared" si="206"/>
        <v>-1.0673145694761743E-3</v>
      </c>
      <c r="CN256">
        <f t="shared" si="207"/>
        <v>0.99893268543052383</v>
      </c>
      <c r="CR256" s="10">
        <v>42263</v>
      </c>
      <c r="CS256">
        <v>19800</v>
      </c>
      <c r="CT256">
        <v>59.523479999999999</v>
      </c>
      <c r="CU256">
        <f t="shared" si="208"/>
        <v>-3.3283342820544792E-4</v>
      </c>
      <c r="CV256">
        <f t="shared" si="209"/>
        <v>0.99966716657179455</v>
      </c>
      <c r="CZ256" s="10">
        <v>42263</v>
      </c>
      <c r="DA256">
        <v>318700</v>
      </c>
      <c r="DB256">
        <v>49.542059999999999</v>
      </c>
      <c r="DC256">
        <f t="shared" si="210"/>
        <v>9.4172842095050502E-3</v>
      </c>
      <c r="DD256">
        <f t="shared" si="211"/>
        <v>1.0094172842095051</v>
      </c>
      <c r="DH256" s="10">
        <v>42263</v>
      </c>
      <c r="DI256">
        <v>237600</v>
      </c>
      <c r="DJ256">
        <v>35.997169</v>
      </c>
      <c r="DK256">
        <f t="shared" si="212"/>
        <v>1.1780809342709198E-2</v>
      </c>
      <c r="DL256">
        <f t="shared" si="213"/>
        <v>1.0117808093427092</v>
      </c>
      <c r="DP256" s="10">
        <v>42263</v>
      </c>
      <c r="DQ256">
        <v>166200</v>
      </c>
      <c r="DR256">
        <v>17.923922000000001</v>
      </c>
      <c r="DS256">
        <f t="shared" si="214"/>
        <v>2.9411643084590988E-2</v>
      </c>
      <c r="DT256">
        <f t="shared" si="215"/>
        <v>1.029411643084591</v>
      </c>
      <c r="DX256" s="10">
        <v>42263</v>
      </c>
      <c r="DY256">
        <v>3535100</v>
      </c>
      <c r="DZ256">
        <v>10.81</v>
      </c>
      <c r="EA256">
        <f t="shared" si="216"/>
        <v>1.3120899718837897E-2</v>
      </c>
      <c r="EB256">
        <f t="shared" si="217"/>
        <v>1.0131208997188379</v>
      </c>
      <c r="EF256" s="10">
        <v>42262</v>
      </c>
      <c r="EG256">
        <v>531600</v>
      </c>
      <c r="EH256">
        <v>99.739974000000004</v>
      </c>
      <c r="EI256">
        <f t="shared" si="218"/>
        <v>-4.9502265632050957E-4</v>
      </c>
      <c r="EJ256">
        <f t="shared" si="219"/>
        <v>0.99950497734367949</v>
      </c>
    </row>
    <row r="257" spans="1:140">
      <c r="A257" s="10">
        <v>42262</v>
      </c>
      <c r="B257" s="11">
        <v>0.03</v>
      </c>
      <c r="C257">
        <f t="shared" si="175"/>
        <v>2.9999999999999997E-4</v>
      </c>
      <c r="D257" s="12">
        <f t="shared" si="176"/>
        <v>6.2502539195374851E-6</v>
      </c>
      <c r="E257" s="13">
        <f t="shared" si="177"/>
        <v>1.0000062502539195</v>
      </c>
      <c r="H257" s="10">
        <v>42262</v>
      </c>
      <c r="I257">
        <v>15900</v>
      </c>
      <c r="J257">
        <v>72.217636999999996</v>
      </c>
      <c r="K257" s="15">
        <f t="shared" si="180"/>
        <v>-1.7937799350430828E-2</v>
      </c>
      <c r="L257">
        <f t="shared" si="181"/>
        <v>0.98206220064956917</v>
      </c>
      <c r="N257" s="15">
        <f t="shared" si="182"/>
        <v>-0.99864875734566783</v>
      </c>
      <c r="P257" s="10">
        <v>42262</v>
      </c>
      <c r="Q257">
        <v>586500</v>
      </c>
      <c r="R257">
        <v>46.77373</v>
      </c>
      <c r="S257">
        <f t="shared" si="183"/>
        <v>1.2793153657181255E-2</v>
      </c>
      <c r="T257">
        <f t="shared" si="184"/>
        <v>1.0127931536571813</v>
      </c>
      <c r="V257" s="15">
        <f t="shared" si="185"/>
        <v>102.53239793344154</v>
      </c>
      <c r="X257" s="10">
        <v>42262</v>
      </c>
      <c r="Y257">
        <v>456100</v>
      </c>
      <c r="Z257">
        <v>40.427768</v>
      </c>
      <c r="AA257">
        <f t="shared" si="186"/>
        <v>1.0337146852302359E-2</v>
      </c>
      <c r="AB257">
        <f t="shared" si="178"/>
        <v>1.0103371468523024</v>
      </c>
      <c r="AC257" s="18"/>
      <c r="AD257" s="15">
        <f t="shared" si="187"/>
        <v>41.678301494993462</v>
      </c>
      <c r="AF257" s="10">
        <v>42262</v>
      </c>
      <c r="AG257">
        <v>685200</v>
      </c>
      <c r="AH257">
        <v>53.343854999999998</v>
      </c>
      <c r="AI257">
        <f t="shared" si="188"/>
        <v>1.0873610248721688E-2</v>
      </c>
      <c r="AJ257">
        <f t="shared" si="189"/>
        <v>1.0108736102487217</v>
      </c>
      <c r="AK257" s="18"/>
      <c r="AL257" s="15">
        <f t="shared" si="190"/>
        <v>50.802838024969574</v>
      </c>
      <c r="AN257" s="10">
        <v>42262</v>
      </c>
      <c r="AO257">
        <v>12290600</v>
      </c>
      <c r="AP257">
        <v>35.810313999999998</v>
      </c>
      <c r="AQ257">
        <f t="shared" si="191"/>
        <v>7.3469577432205835E-3</v>
      </c>
      <c r="AR257">
        <f t="shared" si="179"/>
        <v>1.0073469577432206</v>
      </c>
      <c r="AS257" s="18"/>
      <c r="AT257" s="15">
        <f t="shared" si="192"/>
        <v>13.466514230136015</v>
      </c>
      <c r="AV257" s="10">
        <v>42262</v>
      </c>
      <c r="AW257">
        <v>11497900</v>
      </c>
      <c r="AX257">
        <v>33.107812000000003</v>
      </c>
      <c r="AY257">
        <f t="shared" si="193"/>
        <v>1.0272905530921639E-2</v>
      </c>
      <c r="AZ257">
        <f t="shared" si="194"/>
        <v>1.0102729055309216</v>
      </c>
      <c r="BB257" s="15">
        <f t="shared" si="195"/>
        <v>40.699190473887938</v>
      </c>
      <c r="BD257" s="10">
        <v>42262</v>
      </c>
      <c r="BE257">
        <v>534200</v>
      </c>
      <c r="BF257">
        <v>61.595784999999999</v>
      </c>
      <c r="BG257">
        <f t="shared" si="196"/>
        <v>1.3605457849023228E-2</v>
      </c>
      <c r="BH257">
        <f t="shared" si="197"/>
        <v>1.0136054578490232</v>
      </c>
      <c r="BJ257" s="15">
        <f t="shared" si="198"/>
        <v>137.72771670525245</v>
      </c>
      <c r="BL257" s="10">
        <v>42262</v>
      </c>
      <c r="BM257">
        <v>264700</v>
      </c>
      <c r="BN257">
        <v>105.94324899999999</v>
      </c>
      <c r="BO257">
        <f t="shared" si="199"/>
        <v>-3.8673939747428943E-3</v>
      </c>
      <c r="BP257">
        <f t="shared" si="200"/>
        <v>0.99613260602525711</v>
      </c>
      <c r="BR257" s="15">
        <f t="shared" si="201"/>
        <v>-0.75691289990091082</v>
      </c>
      <c r="BT257" s="10">
        <v>42262</v>
      </c>
      <c r="BU257">
        <v>85500</v>
      </c>
      <c r="BV257">
        <v>48.259998000000003</v>
      </c>
      <c r="BW257">
        <f t="shared" si="202"/>
        <v>-1.8614271711033803E-3</v>
      </c>
      <c r="BX257">
        <f t="shared" si="203"/>
        <v>0.99813857282889662</v>
      </c>
      <c r="BZ257">
        <f t="shared" si="220"/>
        <v>-9.2339085707599078E-2</v>
      </c>
      <c r="CB257" s="10">
        <v>42262</v>
      </c>
      <c r="CC257">
        <v>576200</v>
      </c>
      <c r="CD257">
        <v>102.467119</v>
      </c>
      <c r="CE257">
        <f t="shared" si="204"/>
        <v>-1.2049041740428423E-3</v>
      </c>
      <c r="CF257">
        <f t="shared" si="205"/>
        <v>0.99879509582595716</v>
      </c>
      <c r="CJ257" s="10">
        <v>42262</v>
      </c>
      <c r="CK257">
        <v>242500</v>
      </c>
      <c r="CL257">
        <v>81.828733999999997</v>
      </c>
      <c r="CM257">
        <f t="shared" si="206"/>
        <v>-6.2463055484180963E-3</v>
      </c>
      <c r="CN257">
        <f t="shared" si="207"/>
        <v>0.9937536944515819</v>
      </c>
      <c r="CR257" s="10">
        <v>42262</v>
      </c>
      <c r="CS257">
        <v>42800</v>
      </c>
      <c r="CT257">
        <v>59.543298</v>
      </c>
      <c r="CU257">
        <f t="shared" si="208"/>
        <v>-3.4825802453757326E-3</v>
      </c>
      <c r="CV257">
        <f t="shared" si="209"/>
        <v>0.99651741975462427</v>
      </c>
      <c r="CZ257" s="10">
        <v>42262</v>
      </c>
      <c r="DA257">
        <v>339200</v>
      </c>
      <c r="DB257">
        <v>49.079861000000001</v>
      </c>
      <c r="DC257">
        <f t="shared" si="210"/>
        <v>2.3599434919001627E-3</v>
      </c>
      <c r="DD257">
        <f t="shared" si="211"/>
        <v>1.0023599434919002</v>
      </c>
      <c r="DH257" s="10">
        <v>42262</v>
      </c>
      <c r="DI257">
        <v>193400</v>
      </c>
      <c r="DJ257">
        <v>35.578031000000003</v>
      </c>
      <c r="DK257">
        <f t="shared" si="212"/>
        <v>9.6818466269694703E-3</v>
      </c>
      <c r="DL257">
        <f t="shared" si="213"/>
        <v>1.0096818466269695</v>
      </c>
      <c r="DP257" s="10">
        <v>42262</v>
      </c>
      <c r="DQ257">
        <v>121500</v>
      </c>
      <c r="DR257">
        <v>17.411812000000001</v>
      </c>
      <c r="DS257">
        <f t="shared" si="214"/>
        <v>1.1791225678715822E-2</v>
      </c>
      <c r="DT257">
        <f t="shared" si="215"/>
        <v>1.0117912256787158</v>
      </c>
      <c r="DX257" s="10">
        <v>42262</v>
      </c>
      <c r="DY257">
        <v>1103700</v>
      </c>
      <c r="DZ257">
        <v>10.67</v>
      </c>
      <c r="EA257">
        <f t="shared" si="216"/>
        <v>-4.6641791044776948E-3</v>
      </c>
      <c r="EB257">
        <f t="shared" si="217"/>
        <v>0.99533582089552231</v>
      </c>
      <c r="EF257" s="10">
        <v>42261</v>
      </c>
      <c r="EG257">
        <v>243100</v>
      </c>
      <c r="EH257">
        <v>99.789372</v>
      </c>
      <c r="EI257">
        <f t="shared" si="218"/>
        <v>-9.8938623243616242E-5</v>
      </c>
      <c r="EJ257">
        <f t="shared" si="219"/>
        <v>0.99990106137675638</v>
      </c>
    </row>
    <row r="258" spans="1:140">
      <c r="A258" s="10">
        <v>42261</v>
      </c>
      <c r="B258" s="11">
        <v>0.04</v>
      </c>
      <c r="C258">
        <f t="shared" si="175"/>
        <v>4.0000000000000002E-4</v>
      </c>
      <c r="D258" s="12">
        <f t="shared" si="176"/>
        <v>8.333784753622453E-6</v>
      </c>
      <c r="E258" s="13">
        <f t="shared" si="177"/>
        <v>1.0000083337847536</v>
      </c>
      <c r="H258" s="10">
        <v>42261</v>
      </c>
      <c r="I258">
        <v>7100</v>
      </c>
      <c r="J258">
        <v>73.536724000000007</v>
      </c>
      <c r="K258" s="15">
        <f t="shared" si="180"/>
        <v>1.7303981207061891E-3</v>
      </c>
      <c r="L258">
        <f t="shared" si="181"/>
        <v>1.0017303981207062</v>
      </c>
      <c r="N258" s="15">
        <f t="shared" si="182"/>
        <v>0.87958214334453744</v>
      </c>
      <c r="P258" s="10">
        <v>42261</v>
      </c>
      <c r="Q258">
        <v>442800</v>
      </c>
      <c r="R258">
        <v>46.182904999999998</v>
      </c>
      <c r="S258">
        <f t="shared" si="183"/>
        <v>-3.8232833269553623E-3</v>
      </c>
      <c r="T258">
        <f t="shared" si="184"/>
        <v>0.99617671667304464</v>
      </c>
      <c r="V258" s="15">
        <f t="shared" si="185"/>
        <v>-0.75295207340281556</v>
      </c>
      <c r="X258" s="10">
        <v>42261</v>
      </c>
      <c r="Y258">
        <v>137200</v>
      </c>
      <c r="Z258">
        <v>40.014136000000001</v>
      </c>
      <c r="AA258">
        <f t="shared" si="186"/>
        <v>-4.1666378391799208E-3</v>
      </c>
      <c r="AB258">
        <f t="shared" si="178"/>
        <v>0.99583336216082008</v>
      </c>
      <c r="AC258" s="18"/>
      <c r="AD258" s="15">
        <f t="shared" si="187"/>
        <v>-0.78216121296264762</v>
      </c>
      <c r="AF258" s="10">
        <v>42261</v>
      </c>
      <c r="AG258">
        <v>185500</v>
      </c>
      <c r="AH258">
        <v>52.770054000000002</v>
      </c>
      <c r="AI258">
        <f t="shared" si="188"/>
        <v>-3.7355442213151679E-3</v>
      </c>
      <c r="AJ258">
        <f t="shared" si="189"/>
        <v>0.99626445577868483</v>
      </c>
      <c r="AK258" s="18"/>
      <c r="AL258" s="15">
        <f t="shared" si="190"/>
        <v>-0.74488137827281853</v>
      </c>
      <c r="AN258" s="10">
        <v>42261</v>
      </c>
      <c r="AO258">
        <v>3850100</v>
      </c>
      <c r="AP258">
        <v>35.549135999999997</v>
      </c>
      <c r="AQ258">
        <f t="shared" si="191"/>
        <v>-7.293373635316347E-3</v>
      </c>
      <c r="AR258">
        <f t="shared" si="179"/>
        <v>0.99270662636468365</v>
      </c>
      <c r="AS258" s="18"/>
      <c r="AT258" s="15">
        <f t="shared" si="192"/>
        <v>-0.93087484765909545</v>
      </c>
      <c r="AV258" s="10">
        <v>42261</v>
      </c>
      <c r="AW258">
        <v>15522700</v>
      </c>
      <c r="AX258">
        <v>32.771157000000002</v>
      </c>
      <c r="AY258">
        <f t="shared" si="193"/>
        <v>0</v>
      </c>
      <c r="AZ258">
        <f t="shared" si="194"/>
        <v>1</v>
      </c>
      <c r="BB258" s="15">
        <f t="shared" si="195"/>
        <v>0</v>
      </c>
      <c r="BD258" s="10">
        <v>42261</v>
      </c>
      <c r="BE258">
        <v>448800</v>
      </c>
      <c r="BF258">
        <v>60.768994999999997</v>
      </c>
      <c r="BG258">
        <f t="shared" si="196"/>
        <v>-2.9968831037580079E-3</v>
      </c>
      <c r="BH258">
        <f t="shared" si="197"/>
        <v>0.99700311689624199</v>
      </c>
      <c r="BJ258" s="15">
        <f t="shared" si="198"/>
        <v>-0.66562919385920116</v>
      </c>
      <c r="BL258" s="10">
        <v>42261</v>
      </c>
      <c r="BM258">
        <v>187500</v>
      </c>
      <c r="BN258">
        <v>106.354564</v>
      </c>
      <c r="BO258">
        <f t="shared" si="199"/>
        <v>-3.6819836144874607E-4</v>
      </c>
      <c r="BP258">
        <f t="shared" si="200"/>
        <v>0.99963180163855125</v>
      </c>
      <c r="BR258" s="15">
        <f t="shared" si="201"/>
        <v>-0.12577469415045317</v>
      </c>
      <c r="BT258" s="10">
        <v>42261</v>
      </c>
      <c r="BU258">
        <v>100600</v>
      </c>
      <c r="BV258">
        <v>48.349997999999999</v>
      </c>
      <c r="BW258">
        <f t="shared" si="202"/>
        <v>0</v>
      </c>
      <c r="BX258">
        <f t="shared" si="203"/>
        <v>1</v>
      </c>
      <c r="BZ258">
        <f t="shared" si="220"/>
        <v>0</v>
      </c>
      <c r="CB258" s="10">
        <v>42261</v>
      </c>
      <c r="CC258">
        <v>235800</v>
      </c>
      <c r="CD258">
        <v>102.59073100000001</v>
      </c>
      <c r="CE258">
        <f t="shared" si="204"/>
        <v>6.4922251991905711E-4</v>
      </c>
      <c r="CF258">
        <f t="shared" si="205"/>
        <v>1.0006492225199191</v>
      </c>
      <c r="CJ258" s="10">
        <v>42261</v>
      </c>
      <c r="CK258">
        <v>234900</v>
      </c>
      <c r="CL258">
        <v>82.343074000000001</v>
      </c>
      <c r="CM258">
        <f t="shared" si="206"/>
        <v>-1.0596209634697873E-3</v>
      </c>
      <c r="CN258">
        <f t="shared" si="207"/>
        <v>0.99894037903653021</v>
      </c>
      <c r="CR258" s="10">
        <v>42261</v>
      </c>
      <c r="CS258">
        <v>22700</v>
      </c>
      <c r="CT258">
        <v>59.751387000000001</v>
      </c>
      <c r="CU258">
        <f t="shared" si="208"/>
        <v>3.3180110055042178E-4</v>
      </c>
      <c r="CV258">
        <f t="shared" si="209"/>
        <v>1.0003318011005504</v>
      </c>
      <c r="CZ258" s="10">
        <v>42261</v>
      </c>
      <c r="DA258">
        <v>161600</v>
      </c>
      <c r="DB258">
        <v>48.964308000000003</v>
      </c>
      <c r="DC258">
        <f t="shared" si="210"/>
        <v>-1.962756184687664E-3</v>
      </c>
      <c r="DD258">
        <f t="shared" si="211"/>
        <v>0.99803724381531234</v>
      </c>
      <c r="DH258" s="10">
        <v>42261</v>
      </c>
      <c r="DI258">
        <v>144300</v>
      </c>
      <c r="DJ258">
        <v>35.236873000000003</v>
      </c>
      <c r="DK258">
        <f t="shared" si="212"/>
        <v>2.7677536993309104E-4</v>
      </c>
      <c r="DL258">
        <f t="shared" si="213"/>
        <v>1.0002767753699331</v>
      </c>
      <c r="DP258" s="10">
        <v>42261</v>
      </c>
      <c r="DQ258">
        <v>123200</v>
      </c>
      <c r="DR258">
        <v>17.208898000000001</v>
      </c>
      <c r="DS258">
        <f t="shared" si="214"/>
        <v>-6.6927567449505121E-3</v>
      </c>
      <c r="DT258">
        <f t="shared" si="215"/>
        <v>0.99330724325504949</v>
      </c>
      <c r="DX258" s="10">
        <v>42261</v>
      </c>
      <c r="DY258">
        <v>1641100</v>
      </c>
      <c r="DZ258">
        <v>10.72</v>
      </c>
      <c r="EA258">
        <f t="shared" si="216"/>
        <v>9.3370681605975392E-4</v>
      </c>
      <c r="EB258">
        <f t="shared" si="217"/>
        <v>1.0009337068160598</v>
      </c>
      <c r="EF258" s="10">
        <v>42258</v>
      </c>
      <c r="EG258">
        <v>305900</v>
      </c>
      <c r="EH258">
        <v>99.799245999999997</v>
      </c>
      <c r="EI258">
        <f t="shared" si="218"/>
        <v>2.9704436050215222E-4</v>
      </c>
      <c r="EJ258">
        <f t="shared" si="219"/>
        <v>1.0002970443605022</v>
      </c>
    </row>
    <row r="259" spans="1:140">
      <c r="A259" s="10">
        <v>42258</v>
      </c>
      <c r="B259" s="11">
        <v>7.0000000000000007E-2</v>
      </c>
      <c r="C259">
        <f t="shared" ref="C259:C322" si="221">B259/100</f>
        <v>7.000000000000001E-4</v>
      </c>
      <c r="D259" s="12">
        <f t="shared" ref="D259:D322" si="222">1/((1-($D$2*C259)))^(1/12)-1</f>
        <v>1.4584715879895072E-5</v>
      </c>
      <c r="E259" s="13">
        <f t="shared" ref="E259:E322" si="223">1+(D259)</f>
        <v>1.0000145847158799</v>
      </c>
      <c r="H259" s="10">
        <v>42258</v>
      </c>
      <c r="I259">
        <v>22200</v>
      </c>
      <c r="J259">
        <v>73.409695999999997</v>
      </c>
      <c r="K259" s="15">
        <f t="shared" si="180"/>
        <v>5.4870977158349987E-3</v>
      </c>
      <c r="L259">
        <f t="shared" si="181"/>
        <v>1.005487097715835</v>
      </c>
      <c r="N259" s="15">
        <f t="shared" si="182"/>
        <v>6.3692499479029392</v>
      </c>
      <c r="P259" s="10">
        <v>42258</v>
      </c>
      <c r="Q259">
        <v>331400</v>
      </c>
      <c r="R259">
        <v>46.360152999999997</v>
      </c>
      <c r="S259">
        <f t="shared" si="183"/>
        <v>4.6948524685461734E-3</v>
      </c>
      <c r="T259">
        <f t="shared" si="184"/>
        <v>1.0046948524685462</v>
      </c>
      <c r="V259" s="15">
        <f t="shared" si="185"/>
        <v>4.5268116712155182</v>
      </c>
      <c r="X259" s="10">
        <v>42258</v>
      </c>
      <c r="Y259">
        <v>139100</v>
      </c>
      <c r="Z259">
        <v>40.181558000000003</v>
      </c>
      <c r="AA259">
        <f t="shared" si="186"/>
        <v>5.4213328972840813E-3</v>
      </c>
      <c r="AB259">
        <f t="shared" ref="AB259:AB322" si="224">1+AA259</f>
        <v>1.0054213328972841</v>
      </c>
      <c r="AC259" s="18"/>
      <c r="AD259" s="15">
        <f t="shared" si="187"/>
        <v>6.1954003737752954</v>
      </c>
      <c r="AF259" s="10">
        <v>42258</v>
      </c>
      <c r="AG259">
        <v>298000</v>
      </c>
      <c r="AH259">
        <v>52.967917999999997</v>
      </c>
      <c r="AI259">
        <f t="shared" si="188"/>
        <v>4.3143795561866316E-3</v>
      </c>
      <c r="AJ259">
        <f t="shared" si="189"/>
        <v>1.0043143795561866</v>
      </c>
      <c r="AK259" s="18"/>
      <c r="AL259" s="15">
        <f t="shared" si="190"/>
        <v>3.8131956786714865</v>
      </c>
      <c r="AN259" s="10">
        <v>42258</v>
      </c>
      <c r="AO259">
        <v>4743200</v>
      </c>
      <c r="AP259">
        <v>35.810313999999998</v>
      </c>
      <c r="AQ259">
        <f t="shared" si="191"/>
        <v>-2.6998894611496294E-4</v>
      </c>
      <c r="AR259">
        <f t="shared" ref="AR259:AR322" si="225">1+AQ259</f>
        <v>0.99973001105388504</v>
      </c>
      <c r="AS259" s="18"/>
      <c r="AT259" s="15">
        <f t="shared" si="192"/>
        <v>-9.38580168170291E-2</v>
      </c>
      <c r="AV259" s="10">
        <v>42258</v>
      </c>
      <c r="AW259">
        <v>19755800</v>
      </c>
      <c r="AX259">
        <v>32.771157000000002</v>
      </c>
      <c r="AY259">
        <f t="shared" si="193"/>
        <v>3.830318293339241E-3</v>
      </c>
      <c r="AZ259">
        <f t="shared" si="194"/>
        <v>1.0038303182933392</v>
      </c>
      <c r="BB259" s="15">
        <f t="shared" si="195"/>
        <v>3.0365706215065886</v>
      </c>
      <c r="BD259" s="10">
        <v>42258</v>
      </c>
      <c r="BE259">
        <v>461000</v>
      </c>
      <c r="BF259">
        <v>60.951659999999997</v>
      </c>
      <c r="BG259">
        <f t="shared" si="196"/>
        <v>2.0547069485743474E-3</v>
      </c>
      <c r="BH259">
        <f t="shared" si="197"/>
        <v>1.0020547069485743</v>
      </c>
      <c r="BJ259" s="15">
        <f t="shared" si="198"/>
        <v>1.1153041488211666</v>
      </c>
      <c r="BL259" s="10">
        <v>42258</v>
      </c>
      <c r="BM259">
        <v>247100</v>
      </c>
      <c r="BN259">
        <v>106.393738</v>
      </c>
      <c r="BO259">
        <f t="shared" si="199"/>
        <v>3.6833398141711271E-4</v>
      </c>
      <c r="BP259">
        <f t="shared" si="200"/>
        <v>1.0003683339814171</v>
      </c>
      <c r="BR259" s="15">
        <f t="shared" si="201"/>
        <v>0.14386988492426678</v>
      </c>
      <c r="BT259" s="10">
        <v>42258</v>
      </c>
      <c r="BU259">
        <v>82200</v>
      </c>
      <c r="BV259">
        <v>48.349997999999999</v>
      </c>
      <c r="BW259">
        <f t="shared" si="202"/>
        <v>0</v>
      </c>
      <c r="BX259">
        <f t="shared" si="203"/>
        <v>1</v>
      </c>
      <c r="BZ259">
        <f t="shared" ref="BZ259:BZ322" si="226">((1+BW259)^52)-1</f>
        <v>0</v>
      </c>
      <c r="CB259" s="10">
        <v>42258</v>
      </c>
      <c r="CC259">
        <v>520800</v>
      </c>
      <c r="CD259">
        <v>102.52417</v>
      </c>
      <c r="CE259">
        <f t="shared" si="204"/>
        <v>1.8550286568519425E-4</v>
      </c>
      <c r="CF259">
        <f t="shared" si="205"/>
        <v>1.0001855028656852</v>
      </c>
      <c r="CJ259" s="10">
        <v>42258</v>
      </c>
      <c r="CK259">
        <v>281100</v>
      </c>
      <c r="CL259">
        <v>82.430419000000001</v>
      </c>
      <c r="CM259">
        <f t="shared" si="206"/>
        <v>2.7151876007567299E-3</v>
      </c>
      <c r="CN259">
        <f t="shared" si="207"/>
        <v>1.0027151876007567</v>
      </c>
      <c r="CR259" s="10">
        <v>42258</v>
      </c>
      <c r="CS259">
        <v>38300</v>
      </c>
      <c r="CT259">
        <v>59.731568000000003</v>
      </c>
      <c r="CU259">
        <f t="shared" si="208"/>
        <v>1.3288674981137838E-3</v>
      </c>
      <c r="CV259">
        <f t="shared" si="209"/>
        <v>1.0013288674981138</v>
      </c>
      <c r="CZ259" s="10">
        <v>42258</v>
      </c>
      <c r="DA259">
        <v>232800</v>
      </c>
      <c r="DB259">
        <v>49.060602000000003</v>
      </c>
      <c r="DC259">
        <f t="shared" si="210"/>
        <v>5.9229806251688277E-3</v>
      </c>
      <c r="DD259">
        <f t="shared" si="211"/>
        <v>1.0059229806251688</v>
      </c>
      <c r="DH259" s="10">
        <v>42258</v>
      </c>
      <c r="DI259">
        <v>282200</v>
      </c>
      <c r="DJ259">
        <v>35.227122999999999</v>
      </c>
      <c r="DK259">
        <f t="shared" si="212"/>
        <v>2.0615627796655156E-2</v>
      </c>
      <c r="DL259">
        <f t="shared" si="213"/>
        <v>1.0206156277966552</v>
      </c>
      <c r="DP259" s="10">
        <v>42258</v>
      </c>
      <c r="DQ259">
        <v>104900</v>
      </c>
      <c r="DR259">
        <v>17.324849</v>
      </c>
      <c r="DS259">
        <f t="shared" si="214"/>
        <v>-1.0485687557375889E-2</v>
      </c>
      <c r="DT259">
        <f t="shared" si="215"/>
        <v>0.98951431244262411</v>
      </c>
      <c r="DX259" s="10">
        <v>42258</v>
      </c>
      <c r="DY259">
        <v>1875400</v>
      </c>
      <c r="DZ259">
        <v>10.71</v>
      </c>
      <c r="EA259">
        <f t="shared" si="216"/>
        <v>-9.3283582089553896E-4</v>
      </c>
      <c r="EB259">
        <f t="shared" si="217"/>
        <v>0.99906716417910446</v>
      </c>
      <c r="EF259" s="10">
        <v>42257</v>
      </c>
      <c r="EG259">
        <v>277400</v>
      </c>
      <c r="EH259">
        <v>99.76961</v>
      </c>
      <c r="EI259">
        <f t="shared" si="218"/>
        <v>-1.9803712162858034E-4</v>
      </c>
      <c r="EJ259">
        <f t="shared" si="219"/>
        <v>0.99980196287837142</v>
      </c>
    </row>
    <row r="260" spans="1:140">
      <c r="A260" s="10">
        <v>42257</v>
      </c>
      <c r="B260" s="11">
        <v>0.03</v>
      </c>
      <c r="C260">
        <f t="shared" si="221"/>
        <v>2.9999999999999997E-4</v>
      </c>
      <c r="D260" s="12">
        <f t="shared" si="222"/>
        <v>6.2502539195374851E-6</v>
      </c>
      <c r="E260" s="13">
        <f t="shared" si="223"/>
        <v>1.0000062502539195</v>
      </c>
      <c r="H260" s="10">
        <v>42257</v>
      </c>
      <c r="I260">
        <v>12100</v>
      </c>
      <c r="J260">
        <v>73.009088000000006</v>
      </c>
      <c r="K260" s="15">
        <f t="shared" ref="K260:K323" si="227">(J260/J261)-1</f>
        <v>-7.0431725096283815E-3</v>
      </c>
      <c r="L260">
        <f t="shared" ref="L260:L323" si="228">1+K260</f>
        <v>0.99295682749037162</v>
      </c>
      <c r="N260" s="15">
        <f t="shared" ref="N260:N323" si="229">((1+K260)^365)-1</f>
        <v>-0.92421492051903731</v>
      </c>
      <c r="P260" s="10">
        <v>42257</v>
      </c>
      <c r="Q260">
        <v>308300</v>
      </c>
      <c r="R260">
        <v>46.143515999999998</v>
      </c>
      <c r="S260">
        <f t="shared" ref="S260:S323" si="230">(R260/R261)-1</f>
        <v>4.9324397767598338E-3</v>
      </c>
      <c r="T260">
        <f t="shared" ref="T260:T323" si="231">1+S260</f>
        <v>1.0049324397767598</v>
      </c>
      <c r="V260" s="15">
        <f t="shared" ref="V260:V323" si="232">((1+S260)^365)-1</f>
        <v>5.0249852380949749</v>
      </c>
      <c r="X260" s="10">
        <v>42257</v>
      </c>
      <c r="Y260">
        <v>123200</v>
      </c>
      <c r="Z260">
        <v>39.964894999999999</v>
      </c>
      <c r="AA260">
        <f t="shared" ref="AA260:AA323" si="233">(Z260/Z261)-1</f>
        <v>2.9659662500123307E-3</v>
      </c>
      <c r="AB260">
        <f t="shared" si="224"/>
        <v>1.0029659662500123</v>
      </c>
      <c r="AC260" s="18"/>
      <c r="AD260" s="15">
        <f t="shared" ref="AD260:AD323" si="234">((1+AA260)^365)-1</f>
        <v>1.9475532052432194</v>
      </c>
      <c r="AF260" s="10">
        <v>42257</v>
      </c>
      <c r="AG260">
        <v>168200</v>
      </c>
      <c r="AH260">
        <v>52.740375999999998</v>
      </c>
      <c r="AI260">
        <f t="shared" ref="AI260:AI323" si="235">(AH260/AH261)-1</f>
        <v>2.6331193669182351E-3</v>
      </c>
      <c r="AJ260">
        <f t="shared" ref="AJ260:AJ323" si="236">1+AI260</f>
        <v>1.0026331193669182</v>
      </c>
      <c r="AK260" s="18"/>
      <c r="AL260" s="15">
        <f t="shared" ref="AL260:AL323" si="237">((1+AI260)^365)-1</f>
        <v>1.6112406553312004</v>
      </c>
      <c r="AN260" s="10">
        <v>42257</v>
      </c>
      <c r="AO260">
        <v>6461900</v>
      </c>
      <c r="AP260">
        <v>35.819985000000003</v>
      </c>
      <c r="AQ260">
        <f t="shared" ref="AQ260:AQ323" si="238">(AP260/AP261)-1</f>
        <v>6.5234379280783017E-3</v>
      </c>
      <c r="AR260">
        <f t="shared" si="225"/>
        <v>1.0065234379280783</v>
      </c>
      <c r="AS260" s="18"/>
      <c r="AT260" s="15">
        <f t="shared" ref="AT260:AT323" si="239">((1+AQ260)^365)-1</f>
        <v>9.7329894341709942</v>
      </c>
      <c r="AV260" s="10">
        <v>42257</v>
      </c>
      <c r="AW260">
        <v>17698900</v>
      </c>
      <c r="AX260">
        <v>32.646112000000002</v>
      </c>
      <c r="AY260">
        <f t="shared" ref="AY260:AY323" si="240">(AX260/AX261)-1</f>
        <v>7.4206213843874824E-3</v>
      </c>
      <c r="AZ260">
        <f t="shared" ref="AZ260:AZ323" si="241">1+AY260</f>
        <v>1.0074206213843875</v>
      </c>
      <c r="BB260" s="15">
        <f t="shared" ref="BB260:BB323" si="242">((1+AY260)^365)-1</f>
        <v>13.85782659506194</v>
      </c>
      <c r="BD260" s="10">
        <v>42257</v>
      </c>
      <c r="BE260">
        <v>808000</v>
      </c>
      <c r="BF260">
        <v>60.826678999999999</v>
      </c>
      <c r="BG260">
        <f t="shared" ref="BG260:BG323" si="243">(BF260/BF261)-1</f>
        <v>3.489307809295239E-3</v>
      </c>
      <c r="BH260">
        <f t="shared" ref="BH260:BH323" si="244">1+BG260</f>
        <v>1.0034893078092952</v>
      </c>
      <c r="BJ260" s="15">
        <f t="shared" ref="BJ260:BJ323" si="245">((1+BG260)^365)-1</f>
        <v>2.5657717821238668</v>
      </c>
      <c r="BL260" s="10">
        <v>42257</v>
      </c>
      <c r="BM260">
        <v>169100</v>
      </c>
      <c r="BN260">
        <v>106.354564</v>
      </c>
      <c r="BO260">
        <f t="shared" ref="BO260:BO323" si="246">(BN260/BN261)-1</f>
        <v>-1.1037728809387692E-3</v>
      </c>
      <c r="BP260">
        <f t="shared" ref="BP260:BP323" si="247">1+BO260</f>
        <v>0.99889622711906123</v>
      </c>
      <c r="BR260" s="15">
        <f t="shared" ref="BR260:BR323" si="248">((1+BO260)^365)-1</f>
        <v>-0.33175446639096628</v>
      </c>
      <c r="BT260" s="10">
        <v>42257</v>
      </c>
      <c r="BU260">
        <v>94300</v>
      </c>
      <c r="BV260">
        <v>48.349997999999999</v>
      </c>
      <c r="BW260">
        <f t="shared" ref="BW260:BW323" si="249">(BV260/BV261)-1</f>
        <v>8.27923808157216E-4</v>
      </c>
      <c r="BX260">
        <f t="shared" ref="BX260:BX323" si="250">1+BW260</f>
        <v>1.0008279238081572</v>
      </c>
      <c r="BZ260">
        <f t="shared" si="226"/>
        <v>4.3973625229528412E-2</v>
      </c>
      <c r="CB260" s="10">
        <v>42257</v>
      </c>
      <c r="CC260">
        <v>602700</v>
      </c>
      <c r="CD260">
        <v>102.505155</v>
      </c>
      <c r="CE260">
        <f t="shared" ref="CE260:CE323" si="251">(CD260/CD261)-1</f>
        <v>-1.4819989457542926E-3</v>
      </c>
      <c r="CF260">
        <f t="shared" ref="CF260:CF323" si="252">1+CE260</f>
        <v>0.99851800105424571</v>
      </c>
      <c r="CJ260" s="10">
        <v>42257</v>
      </c>
      <c r="CK260">
        <v>278400</v>
      </c>
      <c r="CL260">
        <v>82.207211000000001</v>
      </c>
      <c r="CM260">
        <f t="shared" ref="CM260:CM323" si="253">(CL260/CL261)-1</f>
        <v>-5.8994061411177245E-4</v>
      </c>
      <c r="CN260">
        <f t="shared" ref="CN260:CN323" si="254">1+CM260</f>
        <v>0.99941005938588823</v>
      </c>
      <c r="CR260" s="10">
        <v>42257</v>
      </c>
      <c r="CS260">
        <v>136200</v>
      </c>
      <c r="CT260">
        <v>59.652298000000002</v>
      </c>
      <c r="CU260">
        <f t="shared" ref="CU260:CU323" si="255">(CT260/CT261)-1</f>
        <v>-3.321149194709383E-4</v>
      </c>
      <c r="CV260">
        <f t="shared" ref="CV260:CV323" si="256">1+CU260</f>
        <v>0.99966788508052906</v>
      </c>
      <c r="CZ260" s="10">
        <v>42257</v>
      </c>
      <c r="DA260">
        <v>306200</v>
      </c>
      <c r="DB260">
        <v>48.771728000000003</v>
      </c>
      <c r="DC260">
        <f t="shared" ref="DC260:DC298" si="257">(DB260/DB261)-1</f>
        <v>1.1583810959791663E-2</v>
      </c>
      <c r="DD260">
        <f t="shared" ref="DD260:DD298" si="258">1+DC260</f>
        <v>1.0115838109597917</v>
      </c>
      <c r="DH260" s="10">
        <v>42257</v>
      </c>
      <c r="DI260">
        <v>221000</v>
      </c>
      <c r="DJ260">
        <v>34.515563</v>
      </c>
      <c r="DK260">
        <f t="shared" ref="DK260:DK297" si="259">(DJ260/DJ261)-1</f>
        <v>1.6973581363270984E-3</v>
      </c>
      <c r="DL260">
        <f t="shared" ref="DL260:DL297" si="260">1+DK260</f>
        <v>1.0016973581363271</v>
      </c>
      <c r="DP260" s="10">
        <v>42257</v>
      </c>
      <c r="DQ260">
        <v>110000</v>
      </c>
      <c r="DR260">
        <v>17.508437000000001</v>
      </c>
      <c r="DS260">
        <f t="shared" ref="DS260:DS323" si="261">(DR260/DR261)-1</f>
        <v>4.4345931077245382E-3</v>
      </c>
      <c r="DT260">
        <f t="shared" ref="DT260:DT323" si="262">1+DS260</f>
        <v>1.0044345931077245</v>
      </c>
      <c r="DX260" s="10">
        <v>42257</v>
      </c>
      <c r="DY260">
        <v>2565700</v>
      </c>
      <c r="DZ260">
        <v>10.72</v>
      </c>
      <c r="EA260">
        <f t="shared" ref="EA260:EA323" si="263">(DZ260/DZ261)-1</f>
        <v>1.8691588785046953E-3</v>
      </c>
      <c r="EB260">
        <f t="shared" ref="EB260:EB323" si="264">1+EA260</f>
        <v>1.0018691588785047</v>
      </c>
      <c r="EF260" s="10">
        <v>42256</v>
      </c>
      <c r="EG260">
        <v>422200</v>
      </c>
      <c r="EH260">
        <v>99.789372</v>
      </c>
      <c r="EI260">
        <f t="shared" ref="EI260:EI323" si="265">(EH260/EH261)-1</f>
        <v>-9.8938623243616242E-5</v>
      </c>
      <c r="EJ260">
        <f t="shared" ref="EJ260:EJ323" si="266">1+EI260</f>
        <v>0.99990106137675638</v>
      </c>
    </row>
    <row r="261" spans="1:140">
      <c r="A261" s="10">
        <v>42256</v>
      </c>
      <c r="B261" s="11">
        <v>0.02</v>
      </c>
      <c r="C261">
        <f t="shared" si="221"/>
        <v>2.0000000000000001E-4</v>
      </c>
      <c r="D261" s="12">
        <f t="shared" si="222"/>
        <v>4.1667795178668143E-6</v>
      </c>
      <c r="E261" s="13">
        <f t="shared" si="223"/>
        <v>1.0000041667795179</v>
      </c>
      <c r="H261" s="10">
        <v>42256</v>
      </c>
      <c r="I261">
        <v>61700</v>
      </c>
      <c r="J261">
        <v>73.526950999999997</v>
      </c>
      <c r="K261" s="15">
        <f t="shared" si="227"/>
        <v>3.199538331704499E-3</v>
      </c>
      <c r="L261">
        <f t="shared" si="228"/>
        <v>1.0031995383317045</v>
      </c>
      <c r="N261" s="15">
        <f t="shared" si="229"/>
        <v>2.20902517035179</v>
      </c>
      <c r="P261" s="10">
        <v>42256</v>
      </c>
      <c r="Q261">
        <v>622500</v>
      </c>
      <c r="R261">
        <v>45.917033000000004</v>
      </c>
      <c r="S261">
        <f t="shared" si="230"/>
        <v>-1.2912803290153541E-2</v>
      </c>
      <c r="T261">
        <f t="shared" si="231"/>
        <v>0.98708719670984646</v>
      </c>
      <c r="V261" s="15">
        <f t="shared" si="232"/>
        <v>-0.99129508841403535</v>
      </c>
      <c r="X261" s="10">
        <v>42256</v>
      </c>
      <c r="Y261">
        <v>351100</v>
      </c>
      <c r="Z261">
        <v>39.846710999999999</v>
      </c>
      <c r="AA261">
        <f t="shared" si="233"/>
        <v>-1.0758007116377422E-2</v>
      </c>
      <c r="AB261">
        <f t="shared" si="224"/>
        <v>0.98924199288362258</v>
      </c>
      <c r="AC261" s="18"/>
      <c r="AD261" s="15">
        <f t="shared" si="234"/>
        <v>-0.98070572579358539</v>
      </c>
      <c r="AF261" s="10">
        <v>42256</v>
      </c>
      <c r="AG261">
        <v>494200</v>
      </c>
      <c r="AH261">
        <v>52.601869000000001</v>
      </c>
      <c r="AI261">
        <f t="shared" si="235"/>
        <v>-9.500790695332495E-3</v>
      </c>
      <c r="AJ261">
        <f t="shared" si="236"/>
        <v>0.99049920930466751</v>
      </c>
      <c r="AK261" s="18"/>
      <c r="AL261" s="15">
        <f t="shared" si="237"/>
        <v>-0.96932683343439952</v>
      </c>
      <c r="AN261" s="10">
        <v>42256</v>
      </c>
      <c r="AO261">
        <v>9047300</v>
      </c>
      <c r="AP261">
        <v>35.587829999999997</v>
      </c>
      <c r="AQ261">
        <f t="shared" si="238"/>
        <v>-3.7909200544833377E-3</v>
      </c>
      <c r="AR261">
        <f t="shared" si="225"/>
        <v>0.99620907994551666</v>
      </c>
      <c r="AS261" s="18"/>
      <c r="AT261" s="15">
        <f t="shared" si="239"/>
        <v>-0.75000520674133186</v>
      </c>
      <c r="AV261" s="10">
        <v>42256</v>
      </c>
      <c r="AW261">
        <v>23291100</v>
      </c>
      <c r="AX261">
        <v>32.405642</v>
      </c>
      <c r="AY261">
        <f t="shared" si="240"/>
        <v>-5.608099642569031E-3</v>
      </c>
      <c r="AZ261">
        <f t="shared" si="241"/>
        <v>0.99439190035743097</v>
      </c>
      <c r="BB261" s="15">
        <f t="shared" si="242"/>
        <v>-0.87161448264921115</v>
      </c>
      <c r="BD261" s="10">
        <v>42256</v>
      </c>
      <c r="BE261">
        <v>611100</v>
      </c>
      <c r="BF261">
        <v>60.615174000000003</v>
      </c>
      <c r="BG261">
        <f t="shared" si="243"/>
        <v>-1.4073521293445967E-2</v>
      </c>
      <c r="BH261">
        <f t="shared" si="244"/>
        <v>0.98592647870655403</v>
      </c>
      <c r="BJ261" s="15">
        <f t="shared" si="245"/>
        <v>-0.99433429936087536</v>
      </c>
      <c r="BL261" s="10">
        <v>42256</v>
      </c>
      <c r="BM261">
        <v>298300</v>
      </c>
      <c r="BN261">
        <v>106.47208500000001</v>
      </c>
      <c r="BO261">
        <f t="shared" si="246"/>
        <v>1.8402574782316883E-4</v>
      </c>
      <c r="BP261">
        <f t="shared" si="247"/>
        <v>1.0001840257478232</v>
      </c>
      <c r="BR261" s="15">
        <f t="shared" si="248"/>
        <v>6.9470020970394675E-2</v>
      </c>
      <c r="BT261" s="10">
        <v>42256</v>
      </c>
      <c r="BU261">
        <v>116700</v>
      </c>
      <c r="BV261">
        <v>48.310001</v>
      </c>
      <c r="BW261">
        <f t="shared" si="249"/>
        <v>0</v>
      </c>
      <c r="BX261">
        <f t="shared" si="250"/>
        <v>1</v>
      </c>
      <c r="BZ261">
        <f t="shared" si="226"/>
        <v>0</v>
      </c>
      <c r="CB261" s="10">
        <v>42256</v>
      </c>
      <c r="CC261">
        <v>972600</v>
      </c>
      <c r="CD261">
        <v>102.657293</v>
      </c>
      <c r="CE261">
        <f t="shared" si="251"/>
        <v>3.3457370570215694E-3</v>
      </c>
      <c r="CF261">
        <f t="shared" si="252"/>
        <v>1.0033457370570216</v>
      </c>
      <c r="CJ261" s="10">
        <v>42256</v>
      </c>
      <c r="CK261">
        <v>252100</v>
      </c>
      <c r="CL261">
        <v>82.255736999999996</v>
      </c>
      <c r="CM261">
        <f t="shared" si="253"/>
        <v>-2.3586710751755113E-4</v>
      </c>
      <c r="CN261">
        <f t="shared" si="254"/>
        <v>0.99976413289248245</v>
      </c>
      <c r="CR261" s="10">
        <v>42256</v>
      </c>
      <c r="CS261">
        <v>86200</v>
      </c>
      <c r="CT261">
        <v>59.672116000000003</v>
      </c>
      <c r="CU261">
        <f t="shared" si="255"/>
        <v>3.3222525643528122E-4</v>
      </c>
      <c r="CV261">
        <f t="shared" si="256"/>
        <v>1.0003322252564353</v>
      </c>
      <c r="CZ261" s="10">
        <v>42256</v>
      </c>
      <c r="DA261">
        <v>354600</v>
      </c>
      <c r="DB261">
        <v>48.213234999999997</v>
      </c>
      <c r="DC261">
        <f t="shared" si="257"/>
        <v>-1.1451162854020813E-2</v>
      </c>
      <c r="DD261">
        <f t="shared" si="258"/>
        <v>0.98854883714597919</v>
      </c>
      <c r="DH261" s="10">
        <v>42256</v>
      </c>
      <c r="DI261">
        <v>330500</v>
      </c>
      <c r="DJ261">
        <v>34.457076999999998</v>
      </c>
      <c r="DK261">
        <f t="shared" si="259"/>
        <v>-1.2294026772829092E-2</v>
      </c>
      <c r="DL261">
        <f t="shared" si="260"/>
        <v>0.98770597322717091</v>
      </c>
      <c r="DP261" s="10">
        <v>42256</v>
      </c>
      <c r="DQ261">
        <v>73500</v>
      </c>
      <c r="DR261">
        <v>17.431137</v>
      </c>
      <c r="DS261">
        <f t="shared" si="261"/>
        <v>-2.0097705008272571E-2</v>
      </c>
      <c r="DT261">
        <f t="shared" si="262"/>
        <v>0.97990229499172743</v>
      </c>
      <c r="DX261" s="10">
        <v>42256</v>
      </c>
      <c r="DY261">
        <v>4083800</v>
      </c>
      <c r="DZ261">
        <v>10.7</v>
      </c>
      <c r="EA261">
        <f t="shared" si="263"/>
        <v>-1.291512915129156E-2</v>
      </c>
      <c r="EB261">
        <f t="shared" si="264"/>
        <v>0.98708487084870844</v>
      </c>
      <c r="EF261" s="10">
        <v>42255</v>
      </c>
      <c r="EG261">
        <v>358300</v>
      </c>
      <c r="EH261">
        <v>99.799245999999997</v>
      </c>
      <c r="EI261">
        <f t="shared" si="265"/>
        <v>1.9798657822378551E-4</v>
      </c>
      <c r="EJ261">
        <f t="shared" si="266"/>
        <v>1.0001979865782238</v>
      </c>
    </row>
    <row r="262" spans="1:140">
      <c r="A262" s="10">
        <v>42255</v>
      </c>
      <c r="B262" s="11">
        <v>0.02</v>
      </c>
      <c r="C262">
        <f t="shared" si="221"/>
        <v>2.0000000000000001E-4</v>
      </c>
      <c r="D262" s="12">
        <f t="shared" si="222"/>
        <v>4.1667795178668143E-6</v>
      </c>
      <c r="E262" s="13">
        <f t="shared" si="223"/>
        <v>1.0000041667795179</v>
      </c>
      <c r="H262" s="10">
        <v>42255</v>
      </c>
      <c r="I262">
        <v>35300</v>
      </c>
      <c r="J262">
        <v>73.292449000000005</v>
      </c>
      <c r="K262" s="15">
        <f t="shared" si="227"/>
        <v>-1.2506539113020576E-2</v>
      </c>
      <c r="L262">
        <f t="shared" si="228"/>
        <v>0.98749346088697942</v>
      </c>
      <c r="N262" s="15">
        <f t="shared" si="229"/>
        <v>-0.98988435963705446</v>
      </c>
      <c r="P262" s="10">
        <v>42255</v>
      </c>
      <c r="Q262">
        <v>450400</v>
      </c>
      <c r="R262">
        <v>46.517707000000001</v>
      </c>
      <c r="S262">
        <f t="shared" si="230"/>
        <v>2.4284534903786792E-2</v>
      </c>
      <c r="T262">
        <f t="shared" si="231"/>
        <v>1.0242845349037868</v>
      </c>
      <c r="V262" s="15">
        <f t="shared" si="232"/>
        <v>6359.9897155467406</v>
      </c>
      <c r="X262" s="10">
        <v>42255</v>
      </c>
      <c r="Y262">
        <v>177600</v>
      </c>
      <c r="Z262">
        <v>40.280043999999997</v>
      </c>
      <c r="AA262">
        <f t="shared" si="233"/>
        <v>2.4036120063578581E-2</v>
      </c>
      <c r="AB262">
        <f t="shared" si="224"/>
        <v>1.0240361200635786</v>
      </c>
      <c r="AC262" s="18"/>
      <c r="AD262" s="15">
        <f t="shared" si="234"/>
        <v>5821.0447789196551</v>
      </c>
      <c r="AF262" s="10">
        <v>42255</v>
      </c>
      <c r="AG262">
        <v>205300</v>
      </c>
      <c r="AH262">
        <v>53.106422000000002</v>
      </c>
      <c r="AI262">
        <f t="shared" si="235"/>
        <v>2.2281521496856582E-2</v>
      </c>
      <c r="AJ262">
        <f t="shared" si="236"/>
        <v>1.0222815214968566</v>
      </c>
      <c r="AK262" s="18"/>
      <c r="AL262" s="15">
        <f t="shared" si="237"/>
        <v>3112.4105576143488</v>
      </c>
      <c r="AN262" s="10">
        <v>42255</v>
      </c>
      <c r="AO262">
        <v>7679900</v>
      </c>
      <c r="AP262">
        <v>35.723253999999997</v>
      </c>
      <c r="AQ262">
        <f t="shared" si="238"/>
        <v>2.8977450020000184E-2</v>
      </c>
      <c r="AR262">
        <f t="shared" si="225"/>
        <v>1.0289774500200002</v>
      </c>
      <c r="AS262" s="18"/>
      <c r="AT262" s="15">
        <f t="shared" si="239"/>
        <v>33738.444275342816</v>
      </c>
      <c r="AV262" s="10">
        <v>42255</v>
      </c>
      <c r="AW262">
        <v>27382300</v>
      </c>
      <c r="AX262">
        <v>32.588400999999998</v>
      </c>
      <c r="AY262">
        <f t="shared" si="240"/>
        <v>3.3557113603680744E-2</v>
      </c>
      <c r="AZ262">
        <f t="shared" si="241"/>
        <v>1.0335571136036807</v>
      </c>
      <c r="BB262" s="15">
        <f t="shared" si="242"/>
        <v>170640.77225799314</v>
      </c>
      <c r="BD262" s="10">
        <v>42255</v>
      </c>
      <c r="BE262">
        <v>771500</v>
      </c>
      <c r="BF262">
        <v>61.480420000000002</v>
      </c>
      <c r="BG262">
        <f t="shared" si="243"/>
        <v>2.4511418208403191E-2</v>
      </c>
      <c r="BH262">
        <f t="shared" si="244"/>
        <v>1.0245114182084032</v>
      </c>
      <c r="BJ262" s="15">
        <f t="shared" si="245"/>
        <v>6895.5690805012719</v>
      </c>
      <c r="BL262" s="10">
        <v>42255</v>
      </c>
      <c r="BM262">
        <v>255200</v>
      </c>
      <c r="BN262">
        <v>106.452495</v>
      </c>
      <c r="BO262">
        <f t="shared" si="246"/>
        <v>-2.7523203498538429E-3</v>
      </c>
      <c r="BP262">
        <f t="shared" si="247"/>
        <v>0.99724767965014616</v>
      </c>
      <c r="BR262" s="15">
        <f t="shared" si="248"/>
        <v>-0.63431462847474918</v>
      </c>
      <c r="BT262" s="10">
        <v>42255</v>
      </c>
      <c r="BU262">
        <v>159100</v>
      </c>
      <c r="BV262">
        <v>48.310001</v>
      </c>
      <c r="BW262">
        <f t="shared" si="249"/>
        <v>-4.1384231682839445E-4</v>
      </c>
      <c r="BX262">
        <f t="shared" si="250"/>
        <v>0.99958615768317161</v>
      </c>
      <c r="BZ262">
        <f t="shared" si="226"/>
        <v>-2.1294260940859733E-2</v>
      </c>
      <c r="CB262" s="10">
        <v>42255</v>
      </c>
      <c r="CC262">
        <v>582800</v>
      </c>
      <c r="CD262">
        <v>102.31497400000001</v>
      </c>
      <c r="CE262">
        <f t="shared" si="251"/>
        <v>-3.716158420743465E-4</v>
      </c>
      <c r="CF262">
        <f t="shared" si="252"/>
        <v>0.99962838415792565</v>
      </c>
      <c r="CJ262" s="10">
        <v>42255</v>
      </c>
      <c r="CK262">
        <v>281700</v>
      </c>
      <c r="CL262">
        <v>82.275143</v>
      </c>
      <c r="CM262">
        <f t="shared" si="253"/>
        <v>-3.0574064781320187E-3</v>
      </c>
      <c r="CN262">
        <f t="shared" si="254"/>
        <v>0.99694259352186798</v>
      </c>
      <c r="CR262" s="10">
        <v>42255</v>
      </c>
      <c r="CS262">
        <v>51200</v>
      </c>
      <c r="CT262">
        <v>59.652298000000002</v>
      </c>
      <c r="CU262">
        <f t="shared" si="255"/>
        <v>-1.6583548094037948E-3</v>
      </c>
      <c r="CV262">
        <f t="shared" si="256"/>
        <v>0.99834164519059621</v>
      </c>
      <c r="CZ262" s="10">
        <v>42255</v>
      </c>
      <c r="DA262">
        <v>353000</v>
      </c>
      <c r="DB262">
        <v>48.771728000000003</v>
      </c>
      <c r="DC262">
        <f t="shared" si="257"/>
        <v>2.8844252042174112E-2</v>
      </c>
      <c r="DD262">
        <f t="shared" si="258"/>
        <v>1.0288442520421741</v>
      </c>
      <c r="DH262" s="10">
        <v>42255</v>
      </c>
      <c r="DI262">
        <v>293900</v>
      </c>
      <c r="DJ262">
        <v>34.885966000000003</v>
      </c>
      <c r="DK262">
        <f t="shared" si="259"/>
        <v>1.5031270156948828E-2</v>
      </c>
      <c r="DL262">
        <f t="shared" si="260"/>
        <v>1.0150312701569488</v>
      </c>
      <c r="DP262" s="10">
        <v>42255</v>
      </c>
      <c r="DQ262">
        <v>63200</v>
      </c>
      <c r="DR262">
        <v>17.788647999999998</v>
      </c>
      <c r="DS262">
        <f t="shared" si="261"/>
        <v>1.3208538779018841E-2</v>
      </c>
      <c r="DT262">
        <f t="shared" si="262"/>
        <v>1.0132085387790188</v>
      </c>
      <c r="DX262" s="10">
        <v>42255</v>
      </c>
      <c r="DY262">
        <v>1663900</v>
      </c>
      <c r="DZ262">
        <v>10.84</v>
      </c>
      <c r="EA262">
        <f t="shared" si="263"/>
        <v>9.2336103416434945E-4</v>
      </c>
      <c r="EB262">
        <f t="shared" si="264"/>
        <v>1.0009233610341643</v>
      </c>
      <c r="EF262" s="10">
        <v>42251</v>
      </c>
      <c r="EG262">
        <v>537900</v>
      </c>
      <c r="EH262">
        <v>99.779490999999993</v>
      </c>
      <c r="EI262">
        <f t="shared" si="265"/>
        <v>-9.9018560814290169E-5</v>
      </c>
      <c r="EJ262">
        <f t="shared" si="266"/>
        <v>0.99990098143918571</v>
      </c>
    </row>
    <row r="263" spans="1:140">
      <c r="A263" s="10">
        <v>42251</v>
      </c>
      <c r="B263" s="11">
        <v>0.02</v>
      </c>
      <c r="C263">
        <f t="shared" si="221"/>
        <v>2.0000000000000001E-4</v>
      </c>
      <c r="D263" s="12">
        <f t="shared" si="222"/>
        <v>4.1667795178668143E-6</v>
      </c>
      <c r="E263" s="13">
        <f t="shared" si="223"/>
        <v>1.0000041667795179</v>
      </c>
      <c r="H263" s="10">
        <v>42251</v>
      </c>
      <c r="I263">
        <v>48400</v>
      </c>
      <c r="J263">
        <v>74.220692999999997</v>
      </c>
      <c r="K263" s="15">
        <f t="shared" si="227"/>
        <v>1.0509527721093148E-2</v>
      </c>
      <c r="L263">
        <f t="shared" si="228"/>
        <v>1.0105095277210931</v>
      </c>
      <c r="N263" s="15">
        <f t="shared" si="229"/>
        <v>44.420365595738502</v>
      </c>
      <c r="P263" s="10">
        <v>42251</v>
      </c>
      <c r="Q263">
        <v>1064700</v>
      </c>
      <c r="R263">
        <v>45.414828999999997</v>
      </c>
      <c r="S263">
        <f t="shared" si="230"/>
        <v>-1.4950874461864938E-2</v>
      </c>
      <c r="T263">
        <f t="shared" si="231"/>
        <v>0.98504912553813506</v>
      </c>
      <c r="V263" s="15">
        <f t="shared" si="232"/>
        <v>-0.99590617023825667</v>
      </c>
      <c r="X263" s="10">
        <v>42251</v>
      </c>
      <c r="Y263">
        <v>207100</v>
      </c>
      <c r="Z263">
        <v>39.334592999999998</v>
      </c>
      <c r="AA263">
        <f t="shared" si="233"/>
        <v>-1.2852202531847601E-2</v>
      </c>
      <c r="AB263">
        <f t="shared" si="224"/>
        <v>0.9871477974681524</v>
      </c>
      <c r="AC263" s="18"/>
      <c r="AD263" s="15">
        <f t="shared" si="234"/>
        <v>-0.99109782736083052</v>
      </c>
      <c r="AF263" s="10">
        <v>42251</v>
      </c>
      <c r="AG263">
        <v>343500</v>
      </c>
      <c r="AH263">
        <v>51.948920999999999</v>
      </c>
      <c r="AI263">
        <f t="shared" si="235"/>
        <v>-8.4970040718697071E-3</v>
      </c>
      <c r="AJ263">
        <f t="shared" si="236"/>
        <v>0.99150299592813029</v>
      </c>
      <c r="AK263" s="18"/>
      <c r="AL263" s="15">
        <f t="shared" si="237"/>
        <v>-0.95560630998765184</v>
      </c>
      <c r="AN263" s="10">
        <v>42251</v>
      </c>
      <c r="AO263">
        <v>5774100</v>
      </c>
      <c r="AP263">
        <v>34.717236999999997</v>
      </c>
      <c r="AQ263">
        <f t="shared" si="238"/>
        <v>-2.233723252445019E-2</v>
      </c>
      <c r="AR263">
        <f t="shared" si="225"/>
        <v>0.97766276747554981</v>
      </c>
      <c r="AS263" s="18"/>
      <c r="AT263" s="15">
        <f t="shared" si="239"/>
        <v>-0.99973757040835509</v>
      </c>
      <c r="AV263" s="10">
        <v>42251</v>
      </c>
      <c r="AW263">
        <v>32687900</v>
      </c>
      <c r="AX263">
        <v>31.530334</v>
      </c>
      <c r="AY263">
        <f t="shared" si="240"/>
        <v>-3.1323942180390807E-2</v>
      </c>
      <c r="AZ263">
        <f t="shared" si="241"/>
        <v>0.96867605781960919</v>
      </c>
      <c r="BB263" s="15">
        <f t="shared" si="242"/>
        <v>-0.99999098062442937</v>
      </c>
      <c r="BD263" s="10">
        <v>42251</v>
      </c>
      <c r="BE263">
        <v>673600</v>
      </c>
      <c r="BF263">
        <v>60.009501999999998</v>
      </c>
      <c r="BG263">
        <f t="shared" si="243"/>
        <v>-1.5923090168168508E-2</v>
      </c>
      <c r="BH263">
        <f t="shared" si="244"/>
        <v>0.98407690983183149</v>
      </c>
      <c r="BJ263" s="15">
        <f t="shared" si="245"/>
        <v>-0.99714503865082116</v>
      </c>
      <c r="BL263" s="10">
        <v>42251</v>
      </c>
      <c r="BM263">
        <v>125700</v>
      </c>
      <c r="BN263">
        <v>106.746295</v>
      </c>
      <c r="BO263">
        <f t="shared" si="246"/>
        <v>1.1021602958893872E-3</v>
      </c>
      <c r="BP263">
        <f t="shared" si="247"/>
        <v>1.0011021602958894</v>
      </c>
      <c r="BR263" s="15">
        <f t="shared" si="248"/>
        <v>0.49491145482808729</v>
      </c>
      <c r="BT263" s="10">
        <v>42251</v>
      </c>
      <c r="BU263">
        <v>99000</v>
      </c>
      <c r="BV263">
        <v>48.330002</v>
      </c>
      <c r="BW263">
        <f t="shared" si="249"/>
        <v>-2.0682664460081046E-4</v>
      </c>
      <c r="BX263">
        <f t="shared" si="250"/>
        <v>0.99979317335539919</v>
      </c>
      <c r="BZ263">
        <f t="shared" si="226"/>
        <v>-1.0698457906099135E-2</v>
      </c>
      <c r="CB263" s="10">
        <v>42251</v>
      </c>
      <c r="CC263">
        <v>698600</v>
      </c>
      <c r="CD263">
        <v>102.35301</v>
      </c>
      <c r="CE263">
        <f t="shared" si="251"/>
        <v>-7.4268945666544628E-4</v>
      </c>
      <c r="CF263">
        <f t="shared" si="252"/>
        <v>0.99925731054333455</v>
      </c>
      <c r="CJ263" s="10">
        <v>42251</v>
      </c>
      <c r="CK263">
        <v>430100</v>
      </c>
      <c r="CL263">
        <v>82.527462999999997</v>
      </c>
      <c r="CM263">
        <f t="shared" si="253"/>
        <v>2.2392775863577796E-3</v>
      </c>
      <c r="CN263">
        <f t="shared" si="254"/>
        <v>1.0022392775863578</v>
      </c>
      <c r="CR263" s="10">
        <v>42251</v>
      </c>
      <c r="CS263">
        <v>21200</v>
      </c>
      <c r="CT263">
        <v>59.751387000000001</v>
      </c>
      <c r="CU263">
        <f t="shared" si="255"/>
        <v>8.298738923331328E-4</v>
      </c>
      <c r="CV263">
        <f t="shared" si="256"/>
        <v>1.0008298738923331</v>
      </c>
      <c r="CZ263" s="10">
        <v>42251</v>
      </c>
      <c r="DA263">
        <v>346300</v>
      </c>
      <c r="DB263">
        <v>47.404384</v>
      </c>
      <c r="DC263">
        <f t="shared" si="257"/>
        <v>-2.02985291783504E-2</v>
      </c>
      <c r="DD263">
        <f t="shared" si="258"/>
        <v>0.9797014708216496</v>
      </c>
      <c r="DH263" s="10">
        <v>42251</v>
      </c>
      <c r="DI263">
        <v>198900</v>
      </c>
      <c r="DJ263">
        <v>34.369351000000002</v>
      </c>
      <c r="DK263">
        <f t="shared" si="259"/>
        <v>-2.0283507428469183E-2</v>
      </c>
      <c r="DL263">
        <f t="shared" si="260"/>
        <v>0.97971649257153082</v>
      </c>
      <c r="DP263" s="10">
        <v>42251</v>
      </c>
      <c r="DQ263">
        <v>103000</v>
      </c>
      <c r="DR263">
        <v>17.556749</v>
      </c>
      <c r="DS263">
        <f t="shared" si="261"/>
        <v>-1.677482186244228E-2</v>
      </c>
      <c r="DT263">
        <f t="shared" si="262"/>
        <v>0.98322517813755772</v>
      </c>
      <c r="DX263" s="10">
        <v>42251</v>
      </c>
      <c r="DY263">
        <v>3488900</v>
      </c>
      <c r="DZ263">
        <v>10.83</v>
      </c>
      <c r="EA263">
        <f t="shared" si="263"/>
        <v>-4.5955882352941568E-3</v>
      </c>
      <c r="EB263">
        <f t="shared" si="264"/>
        <v>0.99540441176470584</v>
      </c>
      <c r="EF263" s="10">
        <v>42250</v>
      </c>
      <c r="EG263">
        <v>730800</v>
      </c>
      <c r="EH263">
        <v>99.789372</v>
      </c>
      <c r="EI263">
        <f t="shared" si="265"/>
        <v>0</v>
      </c>
      <c r="EJ263">
        <f t="shared" si="266"/>
        <v>1</v>
      </c>
    </row>
    <row r="264" spans="1:140">
      <c r="A264" s="10">
        <v>42250</v>
      </c>
      <c r="B264" s="11">
        <v>0.02</v>
      </c>
      <c r="C264">
        <f t="shared" si="221"/>
        <v>2.0000000000000001E-4</v>
      </c>
      <c r="D264" s="12">
        <f t="shared" si="222"/>
        <v>4.1667795178668143E-6</v>
      </c>
      <c r="E264" s="13">
        <f t="shared" si="223"/>
        <v>1.0000041667795179</v>
      </c>
      <c r="H264" s="10">
        <v>42250</v>
      </c>
      <c r="I264">
        <v>115600</v>
      </c>
      <c r="J264">
        <v>73.448780999999997</v>
      </c>
      <c r="K264" s="15">
        <f t="shared" si="227"/>
        <v>2.6676863604515599E-3</v>
      </c>
      <c r="L264">
        <f t="shared" si="228"/>
        <v>1.0026676863604516</v>
      </c>
      <c r="N264" s="15">
        <f t="shared" si="229"/>
        <v>1.6443070769266575</v>
      </c>
      <c r="P264" s="10">
        <v>42250</v>
      </c>
      <c r="Q264">
        <v>780900</v>
      </c>
      <c r="R264">
        <v>46.104126000000001</v>
      </c>
      <c r="S264">
        <f t="shared" si="230"/>
        <v>1.9259596472511742E-3</v>
      </c>
      <c r="T264">
        <f t="shared" si="231"/>
        <v>1.0019259596472512</v>
      </c>
      <c r="V264" s="15">
        <f t="shared" si="232"/>
        <v>1.0183880305855397</v>
      </c>
      <c r="X264" s="10">
        <v>42250</v>
      </c>
      <c r="Y264">
        <v>297100</v>
      </c>
      <c r="Z264">
        <v>39.846710999999999</v>
      </c>
      <c r="AA264">
        <f t="shared" si="233"/>
        <v>4.4687296939087684E-3</v>
      </c>
      <c r="AB264">
        <f t="shared" si="224"/>
        <v>1.0044687296939088</v>
      </c>
      <c r="AC264" s="18"/>
      <c r="AD264" s="15">
        <f t="shared" si="234"/>
        <v>4.0908902518044234</v>
      </c>
      <c r="AF264" s="10">
        <v>42250</v>
      </c>
      <c r="AG264">
        <v>237000</v>
      </c>
      <c r="AH264">
        <v>52.394114000000002</v>
      </c>
      <c r="AI264">
        <f t="shared" si="235"/>
        <v>1.3235008627447975E-3</v>
      </c>
      <c r="AJ264">
        <f t="shared" si="236"/>
        <v>1.0013235008627448</v>
      </c>
      <c r="AK264" s="18"/>
      <c r="AL264" s="15">
        <f t="shared" si="237"/>
        <v>0.62053836762628745</v>
      </c>
      <c r="AN264" s="10">
        <v>42250</v>
      </c>
      <c r="AO264">
        <v>6449000</v>
      </c>
      <c r="AP264">
        <v>35.510441999999998</v>
      </c>
      <c r="AQ264">
        <f t="shared" si="238"/>
        <v>1.3638513051561496E-3</v>
      </c>
      <c r="AR264">
        <f t="shared" si="225"/>
        <v>1.0013638513051561</v>
      </c>
      <c r="AS264" s="18"/>
      <c r="AT264" s="15">
        <f t="shared" si="239"/>
        <v>0.64454963435629287</v>
      </c>
      <c r="AV264" s="10">
        <v>42250</v>
      </c>
      <c r="AW264">
        <v>24315200</v>
      </c>
      <c r="AX264">
        <v>32.549925999999999</v>
      </c>
      <c r="AY264">
        <f t="shared" si="240"/>
        <v>4.4524345482801486E-3</v>
      </c>
      <c r="AZ264">
        <f t="shared" si="241"/>
        <v>1.0044524345482801</v>
      </c>
      <c r="BB264" s="15">
        <f t="shared" si="242"/>
        <v>4.0608345561831358</v>
      </c>
      <c r="BD264" s="10">
        <v>42250</v>
      </c>
      <c r="BE264">
        <v>577500</v>
      </c>
      <c r="BF264">
        <v>60.980499999999999</v>
      </c>
      <c r="BG264">
        <f t="shared" si="243"/>
        <v>3.3217113171606361E-3</v>
      </c>
      <c r="BH264">
        <f t="shared" si="244"/>
        <v>1.0033217113171606</v>
      </c>
      <c r="BJ264" s="15">
        <f t="shared" si="245"/>
        <v>2.3548780350667999</v>
      </c>
      <c r="BL264" s="10">
        <v>42250</v>
      </c>
      <c r="BM264">
        <v>280900</v>
      </c>
      <c r="BN264">
        <v>106.628773</v>
      </c>
      <c r="BO264">
        <f t="shared" si="246"/>
        <v>8.2724302814840556E-4</v>
      </c>
      <c r="BP264">
        <f t="shared" si="247"/>
        <v>1.0008272430281484</v>
      </c>
      <c r="BR264" s="15">
        <f t="shared" si="248"/>
        <v>0.35231627800113063</v>
      </c>
      <c r="BT264" s="10">
        <v>42250</v>
      </c>
      <c r="BU264">
        <v>156200</v>
      </c>
      <c r="BV264">
        <v>48.34</v>
      </c>
      <c r="BW264">
        <f t="shared" si="249"/>
        <v>0</v>
      </c>
      <c r="BX264">
        <f t="shared" si="250"/>
        <v>1</v>
      </c>
      <c r="BZ264">
        <f t="shared" si="226"/>
        <v>0</v>
      </c>
      <c r="CB264" s="10">
        <v>42250</v>
      </c>
      <c r="CC264">
        <v>792900</v>
      </c>
      <c r="CD264">
        <v>102.42908300000001</v>
      </c>
      <c r="CE264">
        <f t="shared" si="251"/>
        <v>5.2258077995956942E-3</v>
      </c>
      <c r="CF264">
        <f t="shared" si="252"/>
        <v>1.0052258077995957</v>
      </c>
      <c r="CJ264" s="10">
        <v>42250</v>
      </c>
      <c r="CK264">
        <v>378100</v>
      </c>
      <c r="CL264">
        <v>82.343074000000001</v>
      </c>
      <c r="CM264">
        <f t="shared" si="253"/>
        <v>3.7856324044331924E-3</v>
      </c>
      <c r="CN264">
        <f t="shared" si="254"/>
        <v>1.0037856324044332</v>
      </c>
      <c r="CR264" s="10">
        <v>42250</v>
      </c>
      <c r="CS264">
        <v>159600</v>
      </c>
      <c r="CT264">
        <v>59.701841999999999</v>
      </c>
      <c r="CU264">
        <f t="shared" si="255"/>
        <v>3.3205978403150205E-4</v>
      </c>
      <c r="CV264">
        <f t="shared" si="256"/>
        <v>1.0003320597840315</v>
      </c>
      <c r="CZ264" s="10">
        <v>42250</v>
      </c>
      <c r="DA264">
        <v>289900</v>
      </c>
      <c r="DB264">
        <v>48.386560000000003</v>
      </c>
      <c r="DC264">
        <f t="shared" si="257"/>
        <v>-1.1926265229437183E-3</v>
      </c>
      <c r="DD264">
        <f t="shared" si="258"/>
        <v>0.99880737347705628</v>
      </c>
      <c r="DH264" s="10">
        <v>42250</v>
      </c>
      <c r="DI264">
        <v>262800</v>
      </c>
      <c r="DJ264">
        <v>35.080914999999997</v>
      </c>
      <c r="DK264">
        <f t="shared" si="259"/>
        <v>3.0657900496811052E-3</v>
      </c>
      <c r="DL264">
        <f t="shared" si="260"/>
        <v>1.0030657900496811</v>
      </c>
      <c r="DP264" s="10">
        <v>42250</v>
      </c>
      <c r="DQ264">
        <v>103900</v>
      </c>
      <c r="DR264">
        <v>17.856285</v>
      </c>
      <c r="DS264">
        <f t="shared" si="261"/>
        <v>3.8022563603485882E-3</v>
      </c>
      <c r="DT264">
        <f t="shared" si="262"/>
        <v>1.0038022563603486</v>
      </c>
      <c r="DX264" s="10">
        <v>42250</v>
      </c>
      <c r="DY264">
        <v>2549200</v>
      </c>
      <c r="DZ264">
        <v>10.88</v>
      </c>
      <c r="EA264">
        <f t="shared" si="263"/>
        <v>-6.3926940639268404E-3</v>
      </c>
      <c r="EB264">
        <f t="shared" si="264"/>
        <v>0.99360730593607316</v>
      </c>
      <c r="EF264" s="10">
        <v>42249</v>
      </c>
      <c r="EG264">
        <v>841100</v>
      </c>
      <c r="EH264">
        <v>99.789372</v>
      </c>
      <c r="EI264">
        <f t="shared" si="265"/>
        <v>-4.947176629710448E-4</v>
      </c>
      <c r="EJ264">
        <f t="shared" si="266"/>
        <v>0.99950528233702896</v>
      </c>
    </row>
    <row r="265" spans="1:140">
      <c r="A265" s="10">
        <v>42249</v>
      </c>
      <c r="B265" s="11">
        <v>0.05</v>
      </c>
      <c r="C265">
        <f t="shared" si="221"/>
        <v>5.0000000000000001E-4</v>
      </c>
      <c r="D265" s="12">
        <f t="shared" si="222"/>
        <v>1.0417372023008298E-5</v>
      </c>
      <c r="E265" s="13">
        <f t="shared" si="223"/>
        <v>1.000010417372023</v>
      </c>
      <c r="H265" s="10">
        <v>42249</v>
      </c>
      <c r="I265">
        <v>16200</v>
      </c>
      <c r="J265">
        <v>73.253364000000005</v>
      </c>
      <c r="K265" s="15">
        <f t="shared" si="227"/>
        <v>-5.1751467957931174E-3</v>
      </c>
      <c r="L265">
        <f t="shared" si="228"/>
        <v>0.99482485320420688</v>
      </c>
      <c r="N265" s="15">
        <f t="shared" si="229"/>
        <v>-0.84950617879015089</v>
      </c>
      <c r="P265" s="10">
        <v>42249</v>
      </c>
      <c r="Q265">
        <v>600200</v>
      </c>
      <c r="R265">
        <v>46.015501999999998</v>
      </c>
      <c r="S265">
        <f t="shared" si="230"/>
        <v>1.7861026489978338E-2</v>
      </c>
      <c r="T265">
        <f t="shared" si="231"/>
        <v>1.0178610264899783</v>
      </c>
      <c r="V265" s="15">
        <f t="shared" si="232"/>
        <v>639.17289975317067</v>
      </c>
      <c r="X265" s="10">
        <v>42249</v>
      </c>
      <c r="Y265">
        <v>602900</v>
      </c>
      <c r="Z265">
        <v>39.669438999999997</v>
      </c>
      <c r="AA265">
        <f t="shared" si="233"/>
        <v>1.6401654613583228E-2</v>
      </c>
      <c r="AB265">
        <f t="shared" si="224"/>
        <v>1.0164016546135832</v>
      </c>
      <c r="AC265" s="18"/>
      <c r="AD265" s="15">
        <f t="shared" si="234"/>
        <v>378.19065954796952</v>
      </c>
      <c r="AF265" s="10">
        <v>42249</v>
      </c>
      <c r="AG265">
        <v>323600</v>
      </c>
      <c r="AH265">
        <v>52.324862000000003</v>
      </c>
      <c r="AI265">
        <f t="shared" si="235"/>
        <v>1.594309678484862E-2</v>
      </c>
      <c r="AJ265">
        <f t="shared" si="236"/>
        <v>1.0159430967848486</v>
      </c>
      <c r="AK265" s="18"/>
      <c r="AL265" s="15">
        <f t="shared" si="237"/>
        <v>320.60667011658967</v>
      </c>
      <c r="AN265" s="10">
        <v>42249</v>
      </c>
      <c r="AO265">
        <v>12515100</v>
      </c>
      <c r="AP265">
        <v>35.462077000000001</v>
      </c>
      <c r="AQ265">
        <f t="shared" si="238"/>
        <v>1.5793867450731858E-2</v>
      </c>
      <c r="AR265">
        <f t="shared" si="225"/>
        <v>1.0157938674507319</v>
      </c>
      <c r="AS265" s="18"/>
      <c r="AT265" s="15">
        <f t="shared" si="239"/>
        <v>303.81694152748219</v>
      </c>
      <c r="AV265" s="10">
        <v>42249</v>
      </c>
      <c r="AW265">
        <v>28058000</v>
      </c>
      <c r="AX265">
        <v>32.405642</v>
      </c>
      <c r="AY265">
        <f t="shared" si="240"/>
        <v>1.506475987999778E-2</v>
      </c>
      <c r="AZ265">
        <f t="shared" si="241"/>
        <v>1.0150647598799978</v>
      </c>
      <c r="BB265" s="15">
        <f t="shared" si="242"/>
        <v>233.54110326949629</v>
      </c>
      <c r="BD265" s="10">
        <v>42249</v>
      </c>
      <c r="BE265">
        <v>1081300</v>
      </c>
      <c r="BF265">
        <v>60.778610999999998</v>
      </c>
      <c r="BG265">
        <f t="shared" si="243"/>
        <v>1.5582343428438117E-2</v>
      </c>
      <c r="BH265">
        <f t="shared" si="244"/>
        <v>1.0155823434284381</v>
      </c>
      <c r="BJ265" s="15">
        <f t="shared" si="245"/>
        <v>281.50539510446168</v>
      </c>
      <c r="BL265" s="10">
        <v>42249</v>
      </c>
      <c r="BM265">
        <v>138600</v>
      </c>
      <c r="BN265">
        <v>106.540638</v>
      </c>
      <c r="BO265">
        <f t="shared" si="246"/>
        <v>-1.4685185406476675E-3</v>
      </c>
      <c r="BP265">
        <f t="shared" si="247"/>
        <v>0.99853148145935233</v>
      </c>
      <c r="BR265" s="15">
        <f t="shared" si="248"/>
        <v>-0.41515195805056915</v>
      </c>
      <c r="BT265" s="10">
        <v>42249</v>
      </c>
      <c r="BU265">
        <v>1656900</v>
      </c>
      <c r="BV265">
        <v>48.34</v>
      </c>
      <c r="BW265">
        <f t="shared" si="249"/>
        <v>-1.0332506929788821E-3</v>
      </c>
      <c r="BX265">
        <f t="shared" si="250"/>
        <v>0.99896674930702112</v>
      </c>
      <c r="BZ265">
        <f t="shared" si="226"/>
        <v>-5.2337462263313372E-2</v>
      </c>
      <c r="CB265" s="10">
        <v>42249</v>
      </c>
      <c r="CC265">
        <v>780100</v>
      </c>
      <c r="CD265">
        <v>101.896591</v>
      </c>
      <c r="CE265">
        <f t="shared" si="251"/>
        <v>-4.3667550943636835E-3</v>
      </c>
      <c r="CF265">
        <f t="shared" si="252"/>
        <v>0.99563324490563632</v>
      </c>
      <c r="CJ265" s="10">
        <v>42249</v>
      </c>
      <c r="CK265">
        <v>317900</v>
      </c>
      <c r="CL265">
        <v>82.032528999999997</v>
      </c>
      <c r="CM265">
        <f t="shared" si="253"/>
        <v>1.658956421986657E-3</v>
      </c>
      <c r="CN265">
        <f t="shared" si="254"/>
        <v>1.0016589564219867</v>
      </c>
      <c r="CR265" s="10">
        <v>42249</v>
      </c>
      <c r="CS265">
        <v>24100</v>
      </c>
      <c r="CT265">
        <v>59.682023999999998</v>
      </c>
      <c r="CU265">
        <f t="shared" si="255"/>
        <v>-1.1608600817919479E-3</v>
      </c>
      <c r="CV265">
        <f t="shared" si="256"/>
        <v>0.99883913991820805</v>
      </c>
      <c r="CZ265" s="10">
        <v>42249</v>
      </c>
      <c r="DA265">
        <v>1564300</v>
      </c>
      <c r="DB265">
        <v>48.444336</v>
      </c>
      <c r="DC265">
        <f t="shared" si="257"/>
        <v>1.4519077963440985E-2</v>
      </c>
      <c r="DD265">
        <f t="shared" si="258"/>
        <v>1.014519077963441</v>
      </c>
      <c r="DH265" s="10">
        <v>42249</v>
      </c>
      <c r="DI265">
        <v>289100</v>
      </c>
      <c r="DJ265">
        <v>34.973692999999997</v>
      </c>
      <c r="DK265">
        <f t="shared" si="259"/>
        <v>1.0704271183462399E-2</v>
      </c>
      <c r="DL265">
        <f t="shared" si="260"/>
        <v>1.0107042711834624</v>
      </c>
      <c r="DP265" s="10">
        <v>42249</v>
      </c>
      <c r="DQ265">
        <v>229300</v>
      </c>
      <c r="DR265">
        <v>17.788647999999998</v>
      </c>
      <c r="DS265">
        <f t="shared" si="261"/>
        <v>9.8738424668953773E-3</v>
      </c>
      <c r="DT265">
        <f t="shared" si="262"/>
        <v>1.0098738424668954</v>
      </c>
      <c r="DX265" s="10">
        <v>42249</v>
      </c>
      <c r="DY265">
        <v>2294100</v>
      </c>
      <c r="DZ265">
        <v>10.95</v>
      </c>
      <c r="EA265">
        <f t="shared" si="263"/>
        <v>-5.4495912806540314E-3</v>
      </c>
      <c r="EB265">
        <f t="shared" si="264"/>
        <v>0.99455040871934597</v>
      </c>
      <c r="EF265" s="10">
        <v>42248</v>
      </c>
      <c r="EG265">
        <v>664700</v>
      </c>
      <c r="EH265">
        <v>99.838763999999998</v>
      </c>
      <c r="EI265">
        <f t="shared" si="265"/>
        <v>-9.8959780575946787E-5</v>
      </c>
      <c r="EJ265">
        <f t="shared" si="266"/>
        <v>0.99990104021942405</v>
      </c>
    </row>
    <row r="266" spans="1:140">
      <c r="A266" s="10">
        <v>42248</v>
      </c>
      <c r="B266" s="11">
        <v>0.05</v>
      </c>
      <c r="C266">
        <f t="shared" si="221"/>
        <v>5.0000000000000001E-4</v>
      </c>
      <c r="D266" s="12">
        <f t="shared" si="222"/>
        <v>1.0417372023008298E-5</v>
      </c>
      <c r="E266" s="13">
        <f t="shared" si="223"/>
        <v>1.000010417372023</v>
      </c>
      <c r="H266" s="10">
        <v>42248</v>
      </c>
      <c r="I266">
        <v>100300</v>
      </c>
      <c r="J266">
        <v>73.634433000000001</v>
      </c>
      <c r="K266" s="15">
        <f t="shared" si="227"/>
        <v>4.3313769395776358E-3</v>
      </c>
      <c r="L266">
        <f t="shared" si="228"/>
        <v>1.0043313769395776</v>
      </c>
      <c r="N266" s="15">
        <f t="shared" si="229"/>
        <v>3.843020453955921</v>
      </c>
      <c r="P266" s="10">
        <v>42248</v>
      </c>
      <c r="Q266">
        <v>1982900</v>
      </c>
      <c r="R266">
        <v>45.208039999999997</v>
      </c>
      <c r="S266">
        <f t="shared" si="230"/>
        <v>-2.9592091603265813E-2</v>
      </c>
      <c r="T266">
        <f t="shared" si="231"/>
        <v>0.97040790839673419</v>
      </c>
      <c r="V266" s="15">
        <f t="shared" si="232"/>
        <v>-0.99998268871041873</v>
      </c>
      <c r="X266" s="10">
        <v>42248</v>
      </c>
      <c r="Y266">
        <v>253000</v>
      </c>
      <c r="Z266">
        <v>39.029294</v>
      </c>
      <c r="AA266">
        <f t="shared" si="233"/>
        <v>-2.700708722110623E-2</v>
      </c>
      <c r="AB266">
        <f t="shared" si="224"/>
        <v>0.97299291277889377</v>
      </c>
      <c r="AC266" s="18"/>
      <c r="AD266" s="15">
        <f t="shared" si="234"/>
        <v>-0.99995428780554962</v>
      </c>
      <c r="AF266" s="10">
        <v>42248</v>
      </c>
      <c r="AG266">
        <v>752600</v>
      </c>
      <c r="AH266">
        <v>51.503732999999997</v>
      </c>
      <c r="AI266">
        <f t="shared" si="235"/>
        <v>-2.7642864875300543E-2</v>
      </c>
      <c r="AJ266">
        <f t="shared" si="236"/>
        <v>0.97235713512469946</v>
      </c>
      <c r="AK266" s="18"/>
      <c r="AL266" s="15">
        <f t="shared" si="237"/>
        <v>-0.99996399034455175</v>
      </c>
      <c r="AN266" s="10">
        <v>42248</v>
      </c>
      <c r="AO266">
        <v>8833200</v>
      </c>
      <c r="AP266">
        <v>34.910702000000001</v>
      </c>
      <c r="AQ266">
        <f t="shared" si="238"/>
        <v>-3.2958204745583863E-2</v>
      </c>
      <c r="AR266">
        <f t="shared" si="225"/>
        <v>0.96704179525441614</v>
      </c>
      <c r="AS266" s="18"/>
      <c r="AT266" s="15">
        <f t="shared" si="239"/>
        <v>-0.9999951301647807</v>
      </c>
      <c r="AV266" s="10">
        <v>42248</v>
      </c>
      <c r="AW266">
        <v>38527100</v>
      </c>
      <c r="AX266">
        <v>31.924703999999998</v>
      </c>
      <c r="AY266">
        <f t="shared" si="240"/>
        <v>-3.9085170501131139E-2</v>
      </c>
      <c r="AZ266">
        <f t="shared" si="241"/>
        <v>0.96091482949886886</v>
      </c>
      <c r="BB266" s="15">
        <f t="shared" si="242"/>
        <v>-0.99999952138428438</v>
      </c>
      <c r="BD266" s="10">
        <v>42248</v>
      </c>
      <c r="BE266">
        <v>1352800</v>
      </c>
      <c r="BF266">
        <v>59.846069</v>
      </c>
      <c r="BG266">
        <f t="shared" si="243"/>
        <v>-3.0071665799832559E-2</v>
      </c>
      <c r="BH266">
        <f t="shared" si="244"/>
        <v>0.96992833420016744</v>
      </c>
      <c r="BJ266" s="15">
        <f t="shared" si="245"/>
        <v>-0.9999855465693438</v>
      </c>
      <c r="BL266" s="10">
        <v>42248</v>
      </c>
      <c r="BM266">
        <v>372500</v>
      </c>
      <c r="BN266">
        <v>106.69732500000001</v>
      </c>
      <c r="BO266">
        <f t="shared" si="246"/>
        <v>3.1120191805844577E-3</v>
      </c>
      <c r="BP266">
        <f t="shared" si="247"/>
        <v>1.0031120191805845</v>
      </c>
      <c r="BR266" s="15">
        <f t="shared" si="248"/>
        <v>2.1084468869946686</v>
      </c>
      <c r="BT266" s="10">
        <v>42248</v>
      </c>
      <c r="BU266">
        <v>241700</v>
      </c>
      <c r="BV266">
        <v>48.389999000000003</v>
      </c>
      <c r="BW266">
        <f t="shared" si="249"/>
        <v>-4.1315843833900079E-4</v>
      </c>
      <c r="BX266">
        <f t="shared" si="250"/>
        <v>0.999586841561661</v>
      </c>
      <c r="BZ266">
        <f t="shared" si="226"/>
        <v>-2.1259441502166299E-2</v>
      </c>
      <c r="CB266" s="10">
        <v>42248</v>
      </c>
      <c r="CC266">
        <v>3986600</v>
      </c>
      <c r="CD266">
        <v>102.34350000000001</v>
      </c>
      <c r="CE266">
        <f t="shared" si="251"/>
        <v>7.531598062189282E-4</v>
      </c>
      <c r="CF266">
        <f t="shared" si="252"/>
        <v>1.0007531598062189</v>
      </c>
      <c r="CJ266" s="10">
        <v>42248</v>
      </c>
      <c r="CK266">
        <v>500600</v>
      </c>
      <c r="CL266">
        <v>81.896665999999996</v>
      </c>
      <c r="CM266">
        <f t="shared" si="253"/>
        <v>4.8820852316540098E-3</v>
      </c>
      <c r="CN266">
        <f t="shared" si="254"/>
        <v>1.004882085231654</v>
      </c>
      <c r="CR266" s="10">
        <v>42248</v>
      </c>
      <c r="CS266">
        <v>53100</v>
      </c>
      <c r="CT266">
        <v>59.751387000000001</v>
      </c>
      <c r="CU266">
        <f t="shared" si="255"/>
        <v>2.17719829258467E-3</v>
      </c>
      <c r="CV266">
        <f t="shared" si="256"/>
        <v>1.0021771982925847</v>
      </c>
      <c r="CZ266" s="10">
        <v>42248</v>
      </c>
      <c r="DA266">
        <v>387400</v>
      </c>
      <c r="DB266">
        <v>47.751035000000002</v>
      </c>
      <c r="DC266">
        <f t="shared" si="257"/>
        <v>-2.7647050330972589E-2</v>
      </c>
      <c r="DD266">
        <f t="shared" si="258"/>
        <v>0.97235294966902741</v>
      </c>
      <c r="DH266" s="10">
        <v>42248</v>
      </c>
      <c r="DI266">
        <v>567000</v>
      </c>
      <c r="DJ266">
        <v>34.603290000000001</v>
      </c>
      <c r="DK266">
        <f t="shared" si="259"/>
        <v>-1.9878542207381611E-2</v>
      </c>
      <c r="DL266">
        <f t="shared" si="260"/>
        <v>0.98012145779261839</v>
      </c>
      <c r="DP266" s="10">
        <v>42248</v>
      </c>
      <c r="DQ266">
        <v>206500</v>
      </c>
      <c r="DR266">
        <v>17.614723000000001</v>
      </c>
      <c r="DS266">
        <f t="shared" si="261"/>
        <v>-4.0526321666498166E-2</v>
      </c>
      <c r="DT266">
        <f t="shared" si="262"/>
        <v>0.95947367833350183</v>
      </c>
      <c r="DX266" s="10">
        <v>42248</v>
      </c>
      <c r="DY266">
        <v>4212800</v>
      </c>
      <c r="DZ266">
        <v>11.01</v>
      </c>
      <c r="EA266">
        <f t="shared" si="263"/>
        <v>2.732240437158362E-3</v>
      </c>
      <c r="EB266">
        <f t="shared" si="264"/>
        <v>1.0027322404371584</v>
      </c>
      <c r="EF266" s="10">
        <v>42247</v>
      </c>
      <c r="EG266">
        <v>1351400</v>
      </c>
      <c r="EH266">
        <v>99.848645000000005</v>
      </c>
      <c r="EI266">
        <f t="shared" si="265"/>
        <v>1.0002519226508522E-3</v>
      </c>
      <c r="EJ266">
        <f t="shared" si="266"/>
        <v>1.0010002519226509</v>
      </c>
    </row>
    <row r="267" spans="1:140">
      <c r="A267" s="10">
        <v>42247</v>
      </c>
      <c r="B267" s="11">
        <v>0.05</v>
      </c>
      <c r="C267">
        <f t="shared" si="221"/>
        <v>5.0000000000000001E-4</v>
      </c>
      <c r="D267" s="12">
        <f t="shared" si="222"/>
        <v>1.0417372023008298E-5</v>
      </c>
      <c r="E267" s="13">
        <f t="shared" si="223"/>
        <v>1.000010417372023</v>
      </c>
      <c r="H267" s="10">
        <v>42247</v>
      </c>
      <c r="I267">
        <v>27100</v>
      </c>
      <c r="J267">
        <v>73.316869999999994</v>
      </c>
      <c r="K267" s="15">
        <f t="shared" si="227"/>
        <v>-5.8170592207122951E-3</v>
      </c>
      <c r="L267">
        <f t="shared" si="228"/>
        <v>0.9941829407792877</v>
      </c>
      <c r="N267" s="15">
        <f t="shared" si="229"/>
        <v>-0.88109449021684727</v>
      </c>
      <c r="P267" s="10">
        <v>42247</v>
      </c>
      <c r="Q267">
        <v>716200</v>
      </c>
      <c r="R267">
        <v>46.586635999999999</v>
      </c>
      <c r="S267">
        <f t="shared" si="230"/>
        <v>-7.9680673398759838E-3</v>
      </c>
      <c r="T267">
        <f t="shared" si="231"/>
        <v>0.99203193266012402</v>
      </c>
      <c r="V267" s="15">
        <f t="shared" si="232"/>
        <v>-0.94606595901915269</v>
      </c>
      <c r="X267" s="10">
        <v>42247</v>
      </c>
      <c r="Y267">
        <v>240700</v>
      </c>
      <c r="Z267">
        <v>40.112619000000002</v>
      </c>
      <c r="AA267">
        <f t="shared" si="233"/>
        <v>-6.5853813835258235E-3</v>
      </c>
      <c r="AB267">
        <f t="shared" si="224"/>
        <v>0.99341461861647418</v>
      </c>
      <c r="AC267" s="18"/>
      <c r="AD267" s="15">
        <f t="shared" si="234"/>
        <v>-0.91032951874111656</v>
      </c>
      <c r="AF267" s="10">
        <v>42247</v>
      </c>
      <c r="AG267">
        <v>339300</v>
      </c>
      <c r="AH267">
        <v>52.967917999999997</v>
      </c>
      <c r="AI267">
        <f t="shared" si="235"/>
        <v>-4.6477093303729511E-3</v>
      </c>
      <c r="AJ267">
        <f t="shared" si="236"/>
        <v>0.99535229066962705</v>
      </c>
      <c r="AK267" s="18"/>
      <c r="AL267" s="15">
        <f t="shared" si="237"/>
        <v>-0.81738376097595156</v>
      </c>
      <c r="AN267" s="10">
        <v>42247</v>
      </c>
      <c r="AO267">
        <v>5561300</v>
      </c>
      <c r="AP267">
        <v>36.10051</v>
      </c>
      <c r="AQ267">
        <f t="shared" si="238"/>
        <v>-7.4467660116851464E-3</v>
      </c>
      <c r="AR267">
        <f t="shared" si="225"/>
        <v>0.99255323398831485</v>
      </c>
      <c r="AS267" s="18"/>
      <c r="AT267" s="15">
        <f t="shared" si="239"/>
        <v>-0.93466585817328474</v>
      </c>
      <c r="AV267" s="10">
        <v>42247</v>
      </c>
      <c r="AW267">
        <v>36190300</v>
      </c>
      <c r="AX267">
        <v>33.223239999999997</v>
      </c>
      <c r="AY267">
        <f t="shared" si="240"/>
        <v>-2.0225246361801341E-3</v>
      </c>
      <c r="AZ267">
        <f t="shared" si="241"/>
        <v>0.99797747536381987</v>
      </c>
      <c r="BB267" s="15">
        <f t="shared" si="242"/>
        <v>-0.52239394351595192</v>
      </c>
      <c r="BD267" s="10">
        <v>42247</v>
      </c>
      <c r="BE267">
        <v>853200</v>
      </c>
      <c r="BF267">
        <v>61.701537000000002</v>
      </c>
      <c r="BG267">
        <f t="shared" si="243"/>
        <v>-5.7320456278018295E-3</v>
      </c>
      <c r="BH267">
        <f t="shared" si="244"/>
        <v>0.99426795437219817</v>
      </c>
      <c r="BJ267" s="15">
        <f t="shared" si="245"/>
        <v>-0.87732490841389443</v>
      </c>
      <c r="BL267" s="10">
        <v>42247</v>
      </c>
      <c r="BM267">
        <v>349300</v>
      </c>
      <c r="BN267">
        <v>106.366311</v>
      </c>
      <c r="BO267">
        <f t="shared" si="246"/>
        <v>-7.3449548268800235E-4</v>
      </c>
      <c r="BP267">
        <f t="shared" si="247"/>
        <v>0.999265504517312</v>
      </c>
      <c r="BR267" s="15">
        <f t="shared" si="248"/>
        <v>-0.23523704443360638</v>
      </c>
      <c r="BT267" s="10">
        <v>42247</v>
      </c>
      <c r="BU267">
        <v>81600</v>
      </c>
      <c r="BV267">
        <v>48.41</v>
      </c>
      <c r="BW267">
        <f t="shared" si="249"/>
        <v>1.4480761274304754E-3</v>
      </c>
      <c r="BX267">
        <f t="shared" si="250"/>
        <v>1.0014480761274305</v>
      </c>
      <c r="BZ267">
        <f t="shared" si="226"/>
        <v>7.8148794403946287E-2</v>
      </c>
      <c r="CB267" s="10">
        <v>42247</v>
      </c>
      <c r="CC267">
        <v>523300</v>
      </c>
      <c r="CD267">
        <v>102.26647699999999</v>
      </c>
      <c r="CE267">
        <f t="shared" si="251"/>
        <v>5.5586721341471801E-4</v>
      </c>
      <c r="CF267">
        <f t="shared" si="252"/>
        <v>1.0005558672134147</v>
      </c>
      <c r="CJ267" s="10">
        <v>42247</v>
      </c>
      <c r="CK267">
        <v>501100</v>
      </c>
      <c r="CL267">
        <v>81.498782000000006</v>
      </c>
      <c r="CM267">
        <f t="shared" si="253"/>
        <v>-4.747264111270022E-4</v>
      </c>
      <c r="CN267">
        <f t="shared" si="254"/>
        <v>0.999525273588873</v>
      </c>
      <c r="CR267" s="10">
        <v>42247</v>
      </c>
      <c r="CS267">
        <v>31600</v>
      </c>
      <c r="CT267">
        <v>59.621578999999997</v>
      </c>
      <c r="CU267">
        <f t="shared" si="255"/>
        <v>1.6602450506253419E-4</v>
      </c>
      <c r="CV267">
        <f t="shared" si="256"/>
        <v>1.0001660245050625</v>
      </c>
      <c r="CZ267" s="10">
        <v>42247</v>
      </c>
      <c r="DA267">
        <v>400800</v>
      </c>
      <c r="DB267">
        <v>49.108747000000001</v>
      </c>
      <c r="DC267">
        <f t="shared" si="257"/>
        <v>-1.0285254716067782E-2</v>
      </c>
      <c r="DD267">
        <f t="shared" si="258"/>
        <v>0.98971474528393222</v>
      </c>
      <c r="DH267" s="10">
        <v>42247</v>
      </c>
      <c r="DI267">
        <v>210500</v>
      </c>
      <c r="DJ267">
        <v>35.305104</v>
      </c>
      <c r="DK267">
        <f t="shared" si="259"/>
        <v>-2.2665971687930608E-2</v>
      </c>
      <c r="DL267">
        <f t="shared" si="260"/>
        <v>0.97733402831206939</v>
      </c>
      <c r="DP267" s="10">
        <v>42247</v>
      </c>
      <c r="DQ267">
        <v>345900</v>
      </c>
      <c r="DR267">
        <v>18.358734999999999</v>
      </c>
      <c r="DS267">
        <f t="shared" si="261"/>
        <v>1.5499773709377385E-2</v>
      </c>
      <c r="DT267">
        <f t="shared" si="262"/>
        <v>1.0154997737093774</v>
      </c>
      <c r="DX267" s="10">
        <v>42247</v>
      </c>
      <c r="DY267">
        <v>2336200</v>
      </c>
      <c r="DZ267">
        <v>10.98</v>
      </c>
      <c r="EA267">
        <f t="shared" si="263"/>
        <v>2.73972602739736E-3</v>
      </c>
      <c r="EB267">
        <f t="shared" si="264"/>
        <v>1.0027397260273974</v>
      </c>
      <c r="EF267" s="10">
        <v>42244</v>
      </c>
      <c r="EG267">
        <v>733100</v>
      </c>
      <c r="EH267">
        <v>99.748870999999994</v>
      </c>
      <c r="EI267">
        <f t="shared" si="265"/>
        <v>-9.8988814474565423E-5</v>
      </c>
      <c r="EJ267">
        <f t="shared" si="266"/>
        <v>0.99990101118552543</v>
      </c>
    </row>
    <row r="268" spans="1:140">
      <c r="A268" s="10">
        <v>42244</v>
      </c>
      <c r="B268" s="11">
        <v>0.06</v>
      </c>
      <c r="C268">
        <f t="shared" si="221"/>
        <v>5.9999999999999995E-4</v>
      </c>
      <c r="D268" s="12">
        <f t="shared" si="222"/>
        <v>1.2501015730803644E-5</v>
      </c>
      <c r="E268" s="13">
        <f t="shared" si="223"/>
        <v>1.0000125010157308</v>
      </c>
      <c r="H268" s="10">
        <v>42244</v>
      </c>
      <c r="I268">
        <v>120800</v>
      </c>
      <c r="J268">
        <v>73.745853999999994</v>
      </c>
      <c r="K268" s="15">
        <f t="shared" si="227"/>
        <v>1.3237769313532155E-3</v>
      </c>
      <c r="L268">
        <f t="shared" si="228"/>
        <v>1.0013237769313532</v>
      </c>
      <c r="N268" s="15">
        <f t="shared" si="229"/>
        <v>0.62070145359269402</v>
      </c>
      <c r="P268" s="10">
        <v>42244</v>
      </c>
      <c r="Q268">
        <v>959700</v>
      </c>
      <c r="R268">
        <v>46.960822999999998</v>
      </c>
      <c r="S268">
        <f t="shared" si="230"/>
        <v>8.393817768328482E-4</v>
      </c>
      <c r="T268">
        <f t="shared" si="231"/>
        <v>1.0008393817768328</v>
      </c>
      <c r="V268" s="15">
        <f t="shared" si="232"/>
        <v>0.35831619114541136</v>
      </c>
      <c r="X268" s="10">
        <v>42244</v>
      </c>
      <c r="Y268">
        <v>368800</v>
      </c>
      <c r="Z268">
        <v>40.378526999999998</v>
      </c>
      <c r="AA268">
        <f t="shared" si="233"/>
        <v>4.4096135804714276E-3</v>
      </c>
      <c r="AB268">
        <f t="shared" si="224"/>
        <v>1.0044096135804714</v>
      </c>
      <c r="AC268" s="18"/>
      <c r="AD268" s="15">
        <f t="shared" si="234"/>
        <v>3.9826939488102688</v>
      </c>
      <c r="AF268" s="10">
        <v>42244</v>
      </c>
      <c r="AG268">
        <v>392200</v>
      </c>
      <c r="AH268">
        <v>53.215246999999998</v>
      </c>
      <c r="AI268">
        <f t="shared" si="235"/>
        <v>7.3033555264618855E-3</v>
      </c>
      <c r="AJ268">
        <f t="shared" si="236"/>
        <v>1.0073033555264619</v>
      </c>
      <c r="AK268" s="18"/>
      <c r="AL268" s="15">
        <f t="shared" si="237"/>
        <v>13.23975266639281</v>
      </c>
      <c r="AN268" s="10">
        <v>42244</v>
      </c>
      <c r="AO268">
        <v>16730900</v>
      </c>
      <c r="AP268">
        <v>36.371358999999998</v>
      </c>
      <c r="AQ268">
        <f t="shared" si="238"/>
        <v>-2.6525927019932505E-3</v>
      </c>
      <c r="AR268">
        <f t="shared" si="225"/>
        <v>0.99734740729800675</v>
      </c>
      <c r="AS268" s="18"/>
      <c r="AT268" s="15">
        <f t="shared" si="239"/>
        <v>-0.62072082169312193</v>
      </c>
      <c r="AV268" s="10">
        <v>42244</v>
      </c>
      <c r="AW268">
        <v>38196200</v>
      </c>
      <c r="AX268">
        <v>33.290571</v>
      </c>
      <c r="AY268">
        <f t="shared" si="240"/>
        <v>-1.4521599590209044E-2</v>
      </c>
      <c r="AZ268">
        <f t="shared" si="241"/>
        <v>0.98547840040979096</v>
      </c>
      <c r="BB268" s="15">
        <f t="shared" si="242"/>
        <v>-0.99520050971826379</v>
      </c>
      <c r="BD268" s="10">
        <v>42244</v>
      </c>
      <c r="BE268">
        <v>681500</v>
      </c>
      <c r="BF268">
        <v>62.057251999999998</v>
      </c>
      <c r="BG268">
        <f t="shared" si="243"/>
        <v>4.6507725718680781E-4</v>
      </c>
      <c r="BH268">
        <f t="shared" si="244"/>
        <v>1.0004650772571868</v>
      </c>
      <c r="BJ268" s="15">
        <f t="shared" si="245"/>
        <v>0.18496559087815378</v>
      </c>
      <c r="BL268" s="10">
        <v>42244</v>
      </c>
      <c r="BM268">
        <v>188400</v>
      </c>
      <c r="BN268">
        <v>106.44449400000001</v>
      </c>
      <c r="BO268">
        <f t="shared" si="246"/>
        <v>1.836223520212954E-4</v>
      </c>
      <c r="BP268">
        <f t="shared" si="247"/>
        <v>1.0001836223520213</v>
      </c>
      <c r="BR268" s="15">
        <f t="shared" si="248"/>
        <v>6.9312593302877978E-2</v>
      </c>
      <c r="BT268" s="10">
        <v>42244</v>
      </c>
      <c r="BU268">
        <v>450600</v>
      </c>
      <c r="BV268">
        <v>48.34</v>
      </c>
      <c r="BW268">
        <f t="shared" si="249"/>
        <v>1.2427713596268042E-3</v>
      </c>
      <c r="BX268">
        <f t="shared" si="250"/>
        <v>1.0012427713596268</v>
      </c>
      <c r="BZ268">
        <f t="shared" si="226"/>
        <v>6.6715165161515877E-2</v>
      </c>
      <c r="CB268" s="10">
        <v>42244</v>
      </c>
      <c r="CC268">
        <v>799400</v>
      </c>
      <c r="CD268">
        <v>102.20966199999999</v>
      </c>
      <c r="CE268">
        <f t="shared" si="251"/>
        <v>6.4886238105388294E-4</v>
      </c>
      <c r="CF268">
        <f t="shared" si="252"/>
        <v>1.0006488623810539</v>
      </c>
      <c r="CJ268" s="10">
        <v>42244</v>
      </c>
      <c r="CK268">
        <v>531000</v>
      </c>
      <c r="CL268">
        <v>81.537490000000005</v>
      </c>
      <c r="CM268">
        <f t="shared" si="253"/>
        <v>4.7495188333002147E-4</v>
      </c>
      <c r="CN268">
        <f t="shared" si="254"/>
        <v>1.00047495188333</v>
      </c>
      <c r="CR268" s="10">
        <v>42244</v>
      </c>
      <c r="CS268">
        <v>15500</v>
      </c>
      <c r="CT268">
        <v>59.611682000000002</v>
      </c>
      <c r="CU268">
        <f t="shared" si="255"/>
        <v>-1.8233080859190176E-3</v>
      </c>
      <c r="CV268">
        <f t="shared" si="256"/>
        <v>0.99817669191408098</v>
      </c>
      <c r="CZ268" s="10">
        <v>42244</v>
      </c>
      <c r="DA268">
        <v>1233000</v>
      </c>
      <c r="DB268">
        <v>49.619092000000002</v>
      </c>
      <c r="DC268">
        <f t="shared" si="257"/>
        <v>-1.2267574563716521E-2</v>
      </c>
      <c r="DD268">
        <f t="shared" si="258"/>
        <v>0.98773242543628348</v>
      </c>
      <c r="DH268" s="10">
        <v>42244</v>
      </c>
      <c r="DI268">
        <v>258600</v>
      </c>
      <c r="DJ268">
        <v>36.123887000000003</v>
      </c>
      <c r="DK268">
        <f t="shared" si="259"/>
        <v>-2.4225929952359504E-3</v>
      </c>
      <c r="DL268">
        <f t="shared" si="260"/>
        <v>0.99757740700476405</v>
      </c>
      <c r="DP268" s="10">
        <v>42244</v>
      </c>
      <c r="DQ268">
        <v>184600</v>
      </c>
      <c r="DR268">
        <v>18.078522</v>
      </c>
      <c r="DS268">
        <f t="shared" si="261"/>
        <v>2.0731002518836972E-2</v>
      </c>
      <c r="DT268">
        <f t="shared" si="262"/>
        <v>1.020731002518837</v>
      </c>
      <c r="DX268" s="10">
        <v>42244</v>
      </c>
      <c r="DY268">
        <v>2215900</v>
      </c>
      <c r="DZ268">
        <v>10.95</v>
      </c>
      <c r="EA268">
        <f t="shared" si="263"/>
        <v>9.2165898617511122E-3</v>
      </c>
      <c r="EB268">
        <f t="shared" si="264"/>
        <v>1.0092165898617511</v>
      </c>
      <c r="EF268" s="10">
        <v>42243</v>
      </c>
      <c r="EG268">
        <v>1137500</v>
      </c>
      <c r="EH268">
        <v>99.758746000000002</v>
      </c>
      <c r="EI268">
        <f t="shared" si="265"/>
        <v>-8.8981615099947842E-4</v>
      </c>
      <c r="EJ268">
        <f t="shared" si="266"/>
        <v>0.99911018384900052</v>
      </c>
    </row>
    <row r="269" spans="1:140">
      <c r="A269" s="10">
        <v>42243</v>
      </c>
      <c r="B269" s="11">
        <v>0.05</v>
      </c>
      <c r="C269">
        <f t="shared" si="221"/>
        <v>5.0000000000000001E-4</v>
      </c>
      <c r="D269" s="12">
        <f t="shared" si="222"/>
        <v>1.0417372023008298E-5</v>
      </c>
      <c r="E269" s="13">
        <f t="shared" si="223"/>
        <v>1.000010417372023</v>
      </c>
      <c r="H269" s="10">
        <v>42243</v>
      </c>
      <c r="I269">
        <v>50700</v>
      </c>
      <c r="J269">
        <v>73.648359999999997</v>
      </c>
      <c r="K269" s="15">
        <f t="shared" si="227"/>
        <v>1.3243053154932127E-4</v>
      </c>
      <c r="L269">
        <f t="shared" si="228"/>
        <v>1.0001324305315493</v>
      </c>
      <c r="N269" s="15">
        <f t="shared" si="229"/>
        <v>4.9521077700760197E-2</v>
      </c>
      <c r="P269" s="10">
        <v>42243</v>
      </c>
      <c r="Q269">
        <v>1458000</v>
      </c>
      <c r="R269">
        <v>46.921438000000002</v>
      </c>
      <c r="S269">
        <f t="shared" si="230"/>
        <v>2.4731212854085971E-2</v>
      </c>
      <c r="T269">
        <f t="shared" si="231"/>
        <v>1.024731212854086</v>
      </c>
      <c r="V269" s="15">
        <f t="shared" si="232"/>
        <v>7457.2538433606533</v>
      </c>
      <c r="X269" s="10">
        <v>42243</v>
      </c>
      <c r="Y269">
        <v>429800</v>
      </c>
      <c r="Z269">
        <v>40.201255000000003</v>
      </c>
      <c r="AA269">
        <f t="shared" si="233"/>
        <v>2.5370469834057996E-2</v>
      </c>
      <c r="AB269">
        <f t="shared" si="224"/>
        <v>1.025370469834058</v>
      </c>
      <c r="AC269" s="18"/>
      <c r="AD269" s="15">
        <f t="shared" si="234"/>
        <v>9363.705474189057</v>
      </c>
      <c r="AF269" s="10">
        <v>42243</v>
      </c>
      <c r="AG269">
        <v>507000</v>
      </c>
      <c r="AH269">
        <v>52.829414999999997</v>
      </c>
      <c r="AI269">
        <f t="shared" si="235"/>
        <v>2.1032556552745607E-2</v>
      </c>
      <c r="AJ269">
        <f t="shared" si="236"/>
        <v>1.0210325565527456</v>
      </c>
      <c r="AK269" s="18"/>
      <c r="AL269" s="15">
        <f t="shared" si="237"/>
        <v>1991.7389825377427</v>
      </c>
      <c r="AN269" s="10">
        <v>42243</v>
      </c>
      <c r="AO269">
        <v>10178800</v>
      </c>
      <c r="AP269">
        <v>36.468094000000001</v>
      </c>
      <c r="AQ269">
        <f t="shared" si="238"/>
        <v>1.3168545604024473E-2</v>
      </c>
      <c r="AR269">
        <f t="shared" si="225"/>
        <v>1.0131685456040245</v>
      </c>
      <c r="AS269" s="18"/>
      <c r="AT269" s="15">
        <f t="shared" si="239"/>
        <v>117.527716834123</v>
      </c>
      <c r="AV269" s="10">
        <v>42243</v>
      </c>
      <c r="AW269">
        <v>33427500</v>
      </c>
      <c r="AX269">
        <v>33.781126999999998</v>
      </c>
      <c r="AY269">
        <f t="shared" si="240"/>
        <v>4.0284360773361838E-2</v>
      </c>
      <c r="AZ269">
        <f t="shared" si="241"/>
        <v>1.0402843607733618</v>
      </c>
      <c r="BB269" s="15">
        <f t="shared" si="242"/>
        <v>1821818.6260504141</v>
      </c>
      <c r="BD269" s="10">
        <v>42243</v>
      </c>
      <c r="BE269">
        <v>1058900</v>
      </c>
      <c r="BF269">
        <v>62.028404000000002</v>
      </c>
      <c r="BG269">
        <f t="shared" si="243"/>
        <v>2.3152476074556283E-2</v>
      </c>
      <c r="BH269">
        <f t="shared" si="244"/>
        <v>1.0231524760745563</v>
      </c>
      <c r="BJ269" s="15">
        <f t="shared" si="245"/>
        <v>4247.4572646625629</v>
      </c>
      <c r="BL269" s="10">
        <v>42243</v>
      </c>
      <c r="BM269">
        <v>266000</v>
      </c>
      <c r="BN269">
        <v>106.424952</v>
      </c>
      <c r="BO269">
        <f t="shared" si="246"/>
        <v>2.4855435726334196E-3</v>
      </c>
      <c r="BP269">
        <f t="shared" si="247"/>
        <v>1.0024855435726334</v>
      </c>
      <c r="BR269" s="15">
        <f t="shared" si="248"/>
        <v>1.4746470929287878</v>
      </c>
      <c r="BT269" s="10">
        <v>42243</v>
      </c>
      <c r="BU269">
        <v>179200</v>
      </c>
      <c r="BV269">
        <v>48.279998999999997</v>
      </c>
      <c r="BW269">
        <f t="shared" si="249"/>
        <v>1.2442554698410824E-3</v>
      </c>
      <c r="BX269">
        <f t="shared" si="250"/>
        <v>1.0012442554698411</v>
      </c>
      <c r="BZ269">
        <f t="shared" si="226"/>
        <v>6.6797388477779496E-2</v>
      </c>
      <c r="CB269" s="10">
        <v>42243</v>
      </c>
      <c r="CC269">
        <v>1856000</v>
      </c>
      <c r="CD269">
        <v>102.14338499999999</v>
      </c>
      <c r="CE269">
        <f t="shared" si="251"/>
        <v>1.4481859437738054E-2</v>
      </c>
      <c r="CF269">
        <f t="shared" si="252"/>
        <v>1.0144818594377381</v>
      </c>
      <c r="CJ269" s="10">
        <v>42243</v>
      </c>
      <c r="CK269">
        <v>502400</v>
      </c>
      <c r="CL269">
        <v>81.498782000000006</v>
      </c>
      <c r="CM269">
        <f t="shared" si="253"/>
        <v>-1.1874840821723964E-4</v>
      </c>
      <c r="CN269">
        <f t="shared" si="254"/>
        <v>0.99988125159178276</v>
      </c>
      <c r="CR269" s="10">
        <v>42243</v>
      </c>
      <c r="CS269">
        <v>24900</v>
      </c>
      <c r="CT269">
        <v>59.720571</v>
      </c>
      <c r="CU269">
        <f t="shared" si="255"/>
        <v>4.9754676058344494E-4</v>
      </c>
      <c r="CV269">
        <f t="shared" si="256"/>
        <v>1.0004975467605834</v>
      </c>
      <c r="CZ269" s="10">
        <v>42243</v>
      </c>
      <c r="DA269">
        <v>498400</v>
      </c>
      <c r="DB269">
        <v>50.235357999999998</v>
      </c>
      <c r="DC269">
        <f t="shared" si="257"/>
        <v>2.6362316943450814E-2</v>
      </c>
      <c r="DD269">
        <f t="shared" si="258"/>
        <v>1.0263623169434508</v>
      </c>
      <c r="DH269" s="10">
        <v>42243</v>
      </c>
      <c r="DI269">
        <v>400900</v>
      </c>
      <c r="DJ269">
        <v>36.211613</v>
      </c>
      <c r="DK269">
        <f t="shared" si="259"/>
        <v>2.0324114439819851E-2</v>
      </c>
      <c r="DL269">
        <f t="shared" si="260"/>
        <v>1.0203241144398199</v>
      </c>
      <c r="DP269" s="10">
        <v>42243</v>
      </c>
      <c r="DQ269">
        <v>374100</v>
      </c>
      <c r="DR269">
        <v>17.711348000000001</v>
      </c>
      <c r="DS269">
        <f t="shared" si="261"/>
        <v>5.4054100699318486E-2</v>
      </c>
      <c r="DT269">
        <f t="shared" si="262"/>
        <v>1.0540541006993185</v>
      </c>
      <c r="DX269" s="10">
        <v>42243</v>
      </c>
      <c r="DY269">
        <v>5556200</v>
      </c>
      <c r="DZ269">
        <v>10.85</v>
      </c>
      <c r="EA269">
        <f t="shared" si="263"/>
        <v>-1.8399264029438367E-3</v>
      </c>
      <c r="EB269">
        <f t="shared" si="264"/>
        <v>0.99816007359705616</v>
      </c>
      <c r="EF269" s="10">
        <v>42242</v>
      </c>
      <c r="EG269">
        <v>372300</v>
      </c>
      <c r="EH269">
        <v>99.847592000000006</v>
      </c>
      <c r="EI269">
        <f t="shared" si="265"/>
        <v>1.97750425379839E-4</v>
      </c>
      <c r="EJ269">
        <f t="shared" si="266"/>
        <v>1.0001977504253798</v>
      </c>
    </row>
    <row r="270" spans="1:140">
      <c r="A270" s="10">
        <v>42242</v>
      </c>
      <c r="B270" s="11">
        <v>0.03</v>
      </c>
      <c r="C270">
        <f t="shared" si="221"/>
        <v>2.9999999999999997E-4</v>
      </c>
      <c r="D270" s="12">
        <f t="shared" si="222"/>
        <v>6.2502539195374851E-6</v>
      </c>
      <c r="E270" s="13">
        <f t="shared" si="223"/>
        <v>1.0000062502539195</v>
      </c>
      <c r="H270" s="10">
        <v>42242</v>
      </c>
      <c r="I270">
        <v>49500</v>
      </c>
      <c r="J270">
        <v>73.638608000000005</v>
      </c>
      <c r="K270" s="15">
        <f t="shared" si="227"/>
        <v>-1.6280281312821887E-2</v>
      </c>
      <c r="L270">
        <f t="shared" si="228"/>
        <v>0.98371971868717811</v>
      </c>
      <c r="N270" s="15">
        <f t="shared" si="229"/>
        <v>-0.9974993519267179</v>
      </c>
      <c r="P270" s="10">
        <v>42242</v>
      </c>
      <c r="Q270">
        <v>1466100</v>
      </c>
      <c r="R270">
        <v>45.789020000000001</v>
      </c>
      <c r="S270">
        <f t="shared" si="230"/>
        <v>3.7714770364942307E-2</v>
      </c>
      <c r="T270">
        <f t="shared" si="231"/>
        <v>1.0377147703649423</v>
      </c>
      <c r="V270" s="15">
        <f t="shared" si="232"/>
        <v>738701.19673604053</v>
      </c>
      <c r="X270" s="10">
        <v>42242</v>
      </c>
      <c r="Y270">
        <v>591400</v>
      </c>
      <c r="Z270">
        <v>39.206566000000002</v>
      </c>
      <c r="AA270">
        <f t="shared" si="233"/>
        <v>2.6824868990446671E-2</v>
      </c>
      <c r="AB270">
        <f t="shared" si="224"/>
        <v>1.0268248689904467</v>
      </c>
      <c r="AC270" s="18"/>
      <c r="AD270" s="15">
        <f t="shared" si="234"/>
        <v>15709.070374597412</v>
      </c>
      <c r="AF270" s="10">
        <v>42242</v>
      </c>
      <c r="AG270">
        <v>421300</v>
      </c>
      <c r="AH270">
        <v>51.741166</v>
      </c>
      <c r="AI270">
        <f t="shared" si="235"/>
        <v>2.549016988544528E-2</v>
      </c>
      <c r="AJ270">
        <f t="shared" si="236"/>
        <v>1.0254901698854453</v>
      </c>
      <c r="AK270" s="18"/>
      <c r="AL270" s="15">
        <f t="shared" si="237"/>
        <v>9771.3297256790538</v>
      </c>
      <c r="AN270" s="10">
        <v>42242</v>
      </c>
      <c r="AO270">
        <v>12509400</v>
      </c>
      <c r="AP270">
        <v>35.994104</v>
      </c>
      <c r="AQ270">
        <f t="shared" si="238"/>
        <v>2.6199691371206368E-2</v>
      </c>
      <c r="AR270">
        <f t="shared" si="225"/>
        <v>1.0261996913712064</v>
      </c>
      <c r="AS270" s="18"/>
      <c r="AT270" s="15">
        <f t="shared" si="239"/>
        <v>12577.709649711951</v>
      </c>
      <c r="AV270" s="10">
        <v>42242</v>
      </c>
      <c r="AW270">
        <v>41855600</v>
      </c>
      <c r="AX270">
        <v>32.472974000000001</v>
      </c>
      <c r="AY270">
        <f t="shared" si="240"/>
        <v>3.4630634528614701E-2</v>
      </c>
      <c r="AZ270">
        <f t="shared" si="241"/>
        <v>1.0346306345286147</v>
      </c>
      <c r="BB270" s="15">
        <f t="shared" si="242"/>
        <v>249255.60384316382</v>
      </c>
      <c r="BD270" s="10">
        <v>42242</v>
      </c>
      <c r="BE270">
        <v>1699200</v>
      </c>
      <c r="BF270">
        <v>60.624789999999997</v>
      </c>
      <c r="BG270">
        <f t="shared" si="243"/>
        <v>3.6318875935508421E-2</v>
      </c>
      <c r="BH270">
        <f t="shared" si="244"/>
        <v>1.0363188759355084</v>
      </c>
      <c r="BJ270" s="15">
        <f t="shared" si="245"/>
        <v>451952.91725509556</v>
      </c>
      <c r="BL270" s="10">
        <v>42242</v>
      </c>
      <c r="BM270">
        <v>304100</v>
      </c>
      <c r="BN270">
        <v>106.161084</v>
      </c>
      <c r="BO270">
        <f t="shared" si="246"/>
        <v>-9.197636747639848E-4</v>
      </c>
      <c r="BP270">
        <f t="shared" si="247"/>
        <v>0.99908023632523602</v>
      </c>
      <c r="BR270" s="15">
        <f t="shared" si="248"/>
        <v>-0.28528271828614593</v>
      </c>
      <c r="BT270" s="10">
        <v>42242</v>
      </c>
      <c r="BU270">
        <v>188300</v>
      </c>
      <c r="BV270">
        <v>48.220001000000003</v>
      </c>
      <c r="BW270">
        <f t="shared" si="249"/>
        <v>-8.2878163401500782E-4</v>
      </c>
      <c r="BX270">
        <f t="shared" si="250"/>
        <v>0.99917121836598499</v>
      </c>
      <c r="BZ270">
        <f t="shared" si="226"/>
        <v>-4.2198297626415582E-2</v>
      </c>
      <c r="CB270" s="10">
        <v>42242</v>
      </c>
      <c r="CC270">
        <v>1745800</v>
      </c>
      <c r="CD270">
        <v>100.685275</v>
      </c>
      <c r="CE270">
        <f t="shared" si="251"/>
        <v>-1.8807554380917413E-4</v>
      </c>
      <c r="CF270">
        <f t="shared" si="252"/>
        <v>0.99981192445619083</v>
      </c>
      <c r="CJ270" s="10">
        <v>42242</v>
      </c>
      <c r="CK270">
        <v>542100</v>
      </c>
      <c r="CL270">
        <v>81.508460999999997</v>
      </c>
      <c r="CM270">
        <f t="shared" si="253"/>
        <v>-1.6593516307279454E-3</v>
      </c>
      <c r="CN270">
        <f t="shared" si="254"/>
        <v>0.99834064836927205</v>
      </c>
      <c r="CR270" s="10">
        <v>42242</v>
      </c>
      <c r="CS270">
        <v>98600</v>
      </c>
      <c r="CT270">
        <v>59.690871999999999</v>
      </c>
      <c r="CU270">
        <f t="shared" si="255"/>
        <v>-1.9860838865508601E-3</v>
      </c>
      <c r="CV270">
        <f t="shared" si="256"/>
        <v>0.99801391611344914</v>
      </c>
      <c r="CZ270" s="10">
        <v>42242</v>
      </c>
      <c r="DA270">
        <v>671900</v>
      </c>
      <c r="DB270">
        <v>48.945053000000001</v>
      </c>
      <c r="DC270">
        <f t="shared" si="257"/>
        <v>1.9454490690606674E-2</v>
      </c>
      <c r="DD270">
        <f t="shared" si="258"/>
        <v>1.0194544906906067</v>
      </c>
      <c r="DH270" s="10">
        <v>42242</v>
      </c>
      <c r="DI270">
        <v>723200</v>
      </c>
      <c r="DJ270">
        <v>35.490304000000002</v>
      </c>
      <c r="DK270">
        <f t="shared" si="259"/>
        <v>2.7080366888833085E-2</v>
      </c>
      <c r="DL270">
        <f t="shared" si="260"/>
        <v>1.0270803668888331</v>
      </c>
      <c r="DP270" s="10">
        <v>42242</v>
      </c>
      <c r="DQ270">
        <v>201900</v>
      </c>
      <c r="DR270">
        <v>16.803073000000001</v>
      </c>
      <c r="DS270">
        <f t="shared" si="261"/>
        <v>3.1435219636801071E-2</v>
      </c>
      <c r="DT270">
        <f t="shared" si="262"/>
        <v>1.0314352196368011</v>
      </c>
      <c r="DX270" s="10">
        <v>42242</v>
      </c>
      <c r="DY270">
        <v>2856700</v>
      </c>
      <c r="DZ270">
        <v>10.87</v>
      </c>
      <c r="EA270">
        <f t="shared" si="263"/>
        <v>-1.361161524500909E-2</v>
      </c>
      <c r="EB270">
        <f t="shared" si="264"/>
        <v>0.98638838475499091</v>
      </c>
      <c r="EF270" s="10">
        <v>42241</v>
      </c>
      <c r="EG270">
        <v>925600</v>
      </c>
      <c r="EH270">
        <v>99.827850999999995</v>
      </c>
      <c r="EI270">
        <f t="shared" si="265"/>
        <v>-3.9542456627539302E-4</v>
      </c>
      <c r="EJ270">
        <f t="shared" si="266"/>
        <v>0.99960457543372461</v>
      </c>
    </row>
    <row r="271" spans="1:140">
      <c r="A271" s="10">
        <v>42241</v>
      </c>
      <c r="B271" s="11">
        <v>0.03</v>
      </c>
      <c r="C271">
        <f t="shared" si="221"/>
        <v>2.9999999999999997E-4</v>
      </c>
      <c r="D271" s="12">
        <f t="shared" si="222"/>
        <v>6.2502539195374851E-6</v>
      </c>
      <c r="E271" s="13">
        <f t="shared" si="223"/>
        <v>1.0000062502539195</v>
      </c>
      <c r="H271" s="10">
        <v>42241</v>
      </c>
      <c r="I271">
        <v>69700</v>
      </c>
      <c r="J271">
        <v>74.857305999999994</v>
      </c>
      <c r="K271" s="15">
        <f t="shared" si="227"/>
        <v>-1.7404665723764867E-2</v>
      </c>
      <c r="L271">
        <f t="shared" si="228"/>
        <v>0.98259533427623513</v>
      </c>
      <c r="N271" s="15">
        <f t="shared" si="229"/>
        <v>-0.99835273060718643</v>
      </c>
      <c r="P271" s="10">
        <v>42241</v>
      </c>
      <c r="Q271">
        <v>1849600</v>
      </c>
      <c r="R271">
        <v>44.124861000000003</v>
      </c>
      <c r="S271">
        <f t="shared" si="230"/>
        <v>-1.3430136804859716E-2</v>
      </c>
      <c r="T271">
        <f t="shared" si="231"/>
        <v>0.98656986319514028</v>
      </c>
      <c r="V271" s="15">
        <f t="shared" si="232"/>
        <v>-0.99281108427457632</v>
      </c>
      <c r="X271" s="10">
        <v>42241</v>
      </c>
      <c r="Y271">
        <v>495700</v>
      </c>
      <c r="Z271">
        <v>38.18233</v>
      </c>
      <c r="AA271">
        <f t="shared" si="233"/>
        <v>-1.1725684629384614E-2</v>
      </c>
      <c r="AB271">
        <f t="shared" si="224"/>
        <v>0.98827431537061539</v>
      </c>
      <c r="AC271" s="18"/>
      <c r="AD271" s="15">
        <f t="shared" si="234"/>
        <v>-0.98650134207875928</v>
      </c>
      <c r="AF271" s="10">
        <v>42241</v>
      </c>
      <c r="AG271">
        <v>623500</v>
      </c>
      <c r="AH271">
        <v>50.455058000000001</v>
      </c>
      <c r="AI271">
        <f t="shared" si="235"/>
        <v>-8.1679842851370976E-3</v>
      </c>
      <c r="AJ271">
        <f t="shared" si="236"/>
        <v>0.9918320157148629</v>
      </c>
      <c r="AK271" s="18"/>
      <c r="AL271" s="15">
        <f t="shared" si="237"/>
        <v>-0.94989109976928665</v>
      </c>
      <c r="AN271" s="10">
        <v>42241</v>
      </c>
      <c r="AO271">
        <v>16331900</v>
      </c>
      <c r="AP271">
        <v>35.075145999999997</v>
      </c>
      <c r="AQ271">
        <f t="shared" si="238"/>
        <v>9.7465542380332781E-3</v>
      </c>
      <c r="AR271">
        <f t="shared" si="225"/>
        <v>1.0097465542380333</v>
      </c>
      <c r="AS271" s="18"/>
      <c r="AT271" s="15">
        <f t="shared" si="239"/>
        <v>33.476139716921054</v>
      </c>
      <c r="AV271" s="10">
        <v>42241</v>
      </c>
      <c r="AW271">
        <v>46411700</v>
      </c>
      <c r="AX271">
        <v>31.386054999999999</v>
      </c>
      <c r="AY271">
        <f t="shared" si="240"/>
        <v>1.3668906912149836E-2</v>
      </c>
      <c r="AZ271">
        <f t="shared" si="241"/>
        <v>1.0136689069121498</v>
      </c>
      <c r="BB271" s="15">
        <f t="shared" si="242"/>
        <v>140.93376060903964</v>
      </c>
      <c r="BD271" s="10">
        <v>42241</v>
      </c>
      <c r="BE271">
        <v>2190800</v>
      </c>
      <c r="BF271">
        <v>58.500131000000003</v>
      </c>
      <c r="BG271">
        <f t="shared" si="243"/>
        <v>-9.6028690775631365E-3</v>
      </c>
      <c r="BH271">
        <f t="shared" si="244"/>
        <v>0.99039713092243686</v>
      </c>
      <c r="BJ271" s="15">
        <f t="shared" si="245"/>
        <v>-0.97045926112347658</v>
      </c>
      <c r="BL271" s="10">
        <v>42241</v>
      </c>
      <c r="BM271">
        <v>406200</v>
      </c>
      <c r="BN271">
        <v>106.25881699999999</v>
      </c>
      <c r="BO271">
        <f t="shared" si="246"/>
        <v>-1.6527500465144396E-3</v>
      </c>
      <c r="BP271">
        <f t="shared" si="247"/>
        <v>0.99834724995348556</v>
      </c>
      <c r="BR271" s="15">
        <f t="shared" si="248"/>
        <v>-0.45324410127881176</v>
      </c>
      <c r="BT271" s="10">
        <v>42241</v>
      </c>
      <c r="BU271">
        <v>502200</v>
      </c>
      <c r="BV271">
        <v>48.259998000000003</v>
      </c>
      <c r="BW271">
        <f t="shared" si="249"/>
        <v>4.1451076225085259E-4</v>
      </c>
      <c r="BX271">
        <f t="shared" si="250"/>
        <v>1.0004145107622509</v>
      </c>
      <c r="BZ271">
        <f t="shared" si="226"/>
        <v>2.1783973865150408E-2</v>
      </c>
      <c r="CB271" s="10">
        <v>42241</v>
      </c>
      <c r="CC271">
        <v>1415100</v>
      </c>
      <c r="CD271">
        <v>100.704215</v>
      </c>
      <c r="CE271">
        <f t="shared" si="251"/>
        <v>7.7695580670129605E-3</v>
      </c>
      <c r="CF271">
        <f t="shared" si="252"/>
        <v>1.007769558067013</v>
      </c>
      <c r="CJ271" s="10">
        <v>42241</v>
      </c>
      <c r="CK271">
        <v>847600</v>
      </c>
      <c r="CL271">
        <v>81.643936999999994</v>
      </c>
      <c r="CM271">
        <f t="shared" si="253"/>
        <v>-4.8360029558992546E-3</v>
      </c>
      <c r="CN271">
        <f t="shared" si="254"/>
        <v>0.99516399704410075</v>
      </c>
      <c r="CR271" s="10">
        <v>42241</v>
      </c>
      <c r="CS271">
        <v>56700</v>
      </c>
      <c r="CT271">
        <v>59.809659000000003</v>
      </c>
      <c r="CU271">
        <f t="shared" si="255"/>
        <v>-1.6551442371026681E-4</v>
      </c>
      <c r="CV271">
        <f t="shared" si="256"/>
        <v>0.99983448557628973</v>
      </c>
      <c r="CZ271" s="10">
        <v>42241</v>
      </c>
      <c r="DA271">
        <v>1410400</v>
      </c>
      <c r="DB271">
        <v>48.011023000000002</v>
      </c>
      <c r="DC271">
        <f t="shared" si="257"/>
        <v>7.4762334789537643E-3</v>
      </c>
      <c r="DD271">
        <f t="shared" si="258"/>
        <v>1.0074762334789538</v>
      </c>
      <c r="DH271" s="10">
        <v>42241</v>
      </c>
      <c r="DI271">
        <v>345900</v>
      </c>
      <c r="DJ271">
        <v>34.554554000000003</v>
      </c>
      <c r="DK271">
        <f t="shared" si="259"/>
        <v>-2.7968209325830551E-2</v>
      </c>
      <c r="DL271">
        <f t="shared" si="260"/>
        <v>0.97203179067416945</v>
      </c>
      <c r="DP271" s="10">
        <v>42241</v>
      </c>
      <c r="DQ271">
        <v>233000</v>
      </c>
      <c r="DR271">
        <v>16.290963000000001</v>
      </c>
      <c r="DS271">
        <f t="shared" si="261"/>
        <v>-1.4035038239743169E-2</v>
      </c>
      <c r="DT271">
        <f t="shared" si="262"/>
        <v>0.98596496176025683</v>
      </c>
      <c r="DX271" s="10">
        <v>42241</v>
      </c>
      <c r="DY271">
        <v>5664200</v>
      </c>
      <c r="DZ271">
        <v>11.02</v>
      </c>
      <c r="EA271">
        <f t="shared" si="263"/>
        <v>-1.0771992818671583E-2</v>
      </c>
      <c r="EB271">
        <f t="shared" si="264"/>
        <v>0.98922800718132842</v>
      </c>
      <c r="EF271" s="10">
        <v>42240</v>
      </c>
      <c r="EG271">
        <v>630100</v>
      </c>
      <c r="EH271">
        <v>99.867340999999996</v>
      </c>
      <c r="EI271">
        <f t="shared" si="265"/>
        <v>6.9252732623681368E-4</v>
      </c>
      <c r="EJ271">
        <f t="shared" si="266"/>
        <v>1.0006925273262368</v>
      </c>
    </row>
    <row r="272" spans="1:140">
      <c r="A272" s="10">
        <v>42240</v>
      </c>
      <c r="B272" s="11">
        <v>0.06</v>
      </c>
      <c r="C272">
        <f t="shared" si="221"/>
        <v>5.9999999999999995E-4</v>
      </c>
      <c r="D272" s="12">
        <f t="shared" si="222"/>
        <v>1.2501015730803644E-5</v>
      </c>
      <c r="E272" s="13">
        <f t="shared" si="223"/>
        <v>1.0000125010157308</v>
      </c>
      <c r="H272" s="10">
        <v>42240</v>
      </c>
      <c r="I272">
        <v>56900</v>
      </c>
      <c r="J272">
        <v>76.183250000000001</v>
      </c>
      <c r="K272" s="15">
        <f t="shared" si="227"/>
        <v>1.4097217829684983E-3</v>
      </c>
      <c r="L272">
        <f t="shared" si="228"/>
        <v>1.0014097217829685</v>
      </c>
      <c r="N272" s="15">
        <f t="shared" si="229"/>
        <v>0.67227689197634177</v>
      </c>
      <c r="P272" s="10">
        <v>42240</v>
      </c>
      <c r="Q272">
        <v>5144300</v>
      </c>
      <c r="R272">
        <v>44.725530999999997</v>
      </c>
      <c r="S272">
        <f t="shared" si="230"/>
        <v>-3.9949332250562186E-2</v>
      </c>
      <c r="T272">
        <f t="shared" si="231"/>
        <v>0.96005066774943781</v>
      </c>
      <c r="V272" s="15">
        <f t="shared" si="232"/>
        <v>-0.99999965535957425</v>
      </c>
      <c r="X272" s="10">
        <v>42240</v>
      </c>
      <c r="Y272">
        <v>2463300</v>
      </c>
      <c r="Z272">
        <v>38.635356000000002</v>
      </c>
      <c r="AA272">
        <f t="shared" si="233"/>
        <v>-3.7772899760395551E-2</v>
      </c>
      <c r="AB272">
        <f t="shared" si="224"/>
        <v>0.96222710023960445</v>
      </c>
      <c r="AC272" s="18"/>
      <c r="AD272" s="15">
        <f t="shared" si="234"/>
        <v>-0.9999992123772562</v>
      </c>
      <c r="AF272" s="10">
        <v>42240</v>
      </c>
      <c r="AG272">
        <v>1211300</v>
      </c>
      <c r="AH272">
        <v>50.870567999999999</v>
      </c>
      <c r="AI272">
        <f t="shared" si="235"/>
        <v>-3.8698882599610407E-2</v>
      </c>
      <c r="AJ272">
        <f t="shared" si="236"/>
        <v>0.96130111740038959</v>
      </c>
      <c r="AK272" s="18"/>
      <c r="AL272" s="15">
        <f t="shared" si="237"/>
        <v>-0.99999944575957112</v>
      </c>
      <c r="AN272" s="10">
        <v>42240</v>
      </c>
      <c r="AO272">
        <v>30085700</v>
      </c>
      <c r="AP272">
        <v>34.736584000000001</v>
      </c>
      <c r="AQ272">
        <f t="shared" si="238"/>
        <v>-3.3638313393370756E-2</v>
      </c>
      <c r="AR272">
        <f t="shared" si="225"/>
        <v>0.96636168660662924</v>
      </c>
      <c r="AS272" s="18"/>
      <c r="AT272" s="15">
        <f t="shared" si="239"/>
        <v>-0.999996233034528</v>
      </c>
      <c r="AV272" s="10">
        <v>42240</v>
      </c>
      <c r="AW272">
        <v>57267200</v>
      </c>
      <c r="AX272">
        <v>30.962827000000001</v>
      </c>
      <c r="AY272">
        <f t="shared" si="240"/>
        <v>-4.9320763938575984E-2</v>
      </c>
      <c r="AZ272">
        <f t="shared" si="241"/>
        <v>0.95067923606142402</v>
      </c>
      <c r="BB272" s="15">
        <f t="shared" si="242"/>
        <v>-0.99999999039686338</v>
      </c>
      <c r="BD272" s="10">
        <v>42240</v>
      </c>
      <c r="BE272">
        <v>4100800</v>
      </c>
      <c r="BF272">
        <v>59.067346999999998</v>
      </c>
      <c r="BG272">
        <f t="shared" si="243"/>
        <v>-4.7589573451080391E-2</v>
      </c>
      <c r="BH272">
        <f t="shared" si="244"/>
        <v>0.95241042654891961</v>
      </c>
      <c r="BJ272" s="15">
        <f t="shared" si="245"/>
        <v>-0.99999998134430024</v>
      </c>
      <c r="BL272" s="10">
        <v>42240</v>
      </c>
      <c r="BM272">
        <v>641800</v>
      </c>
      <c r="BN272">
        <v>106.434727</v>
      </c>
      <c r="BO272">
        <f t="shared" si="246"/>
        <v>-3.0208167370712191E-3</v>
      </c>
      <c r="BP272">
        <f t="shared" si="247"/>
        <v>0.99697918326292878</v>
      </c>
      <c r="BR272" s="15">
        <f t="shared" si="248"/>
        <v>-0.6685461994474915</v>
      </c>
      <c r="BT272" s="10">
        <v>42240</v>
      </c>
      <c r="BU272">
        <v>212900</v>
      </c>
      <c r="BV272">
        <v>48.240001999999997</v>
      </c>
      <c r="BW272">
        <f t="shared" si="249"/>
        <v>-1.2421739387614705E-3</v>
      </c>
      <c r="BX272">
        <f t="shared" si="250"/>
        <v>0.99875782606123853</v>
      </c>
      <c r="BZ272">
        <f t="shared" si="226"/>
        <v>-6.2588753451443768E-2</v>
      </c>
      <c r="CB272" s="10">
        <v>42240</v>
      </c>
      <c r="CC272">
        <v>1862300</v>
      </c>
      <c r="CD272">
        <v>99.927819999999997</v>
      </c>
      <c r="CE272">
        <f t="shared" si="251"/>
        <v>-1.4473764108789422E-2</v>
      </c>
      <c r="CF272">
        <f t="shared" si="252"/>
        <v>0.98552623589121058</v>
      </c>
      <c r="CJ272" s="10">
        <v>42240</v>
      </c>
      <c r="CK272">
        <v>714500</v>
      </c>
      <c r="CL272">
        <v>82.040685999999994</v>
      </c>
      <c r="CM272">
        <f t="shared" si="253"/>
        <v>-2.8228361725156637E-3</v>
      </c>
      <c r="CN272">
        <f t="shared" si="254"/>
        <v>0.99717716382748434</v>
      </c>
      <c r="CR272" s="10">
        <v>42240</v>
      </c>
      <c r="CS272">
        <v>216500</v>
      </c>
      <c r="CT272">
        <v>59.819560000000003</v>
      </c>
      <c r="CU272">
        <f t="shared" si="255"/>
        <v>-6.6148610581806544E-4</v>
      </c>
      <c r="CV272">
        <f t="shared" si="256"/>
        <v>0.99933851389418193</v>
      </c>
      <c r="CZ272" s="10">
        <v>42240</v>
      </c>
      <c r="DA272">
        <v>681300</v>
      </c>
      <c r="DB272">
        <v>47.654744999999998</v>
      </c>
      <c r="DC272">
        <f t="shared" si="257"/>
        <v>-4.5515848317225771E-2</v>
      </c>
      <c r="DD272">
        <f t="shared" si="258"/>
        <v>0.95448415168277423</v>
      </c>
      <c r="DH272" s="10">
        <v>42240</v>
      </c>
      <c r="DI272">
        <v>661600</v>
      </c>
      <c r="DJ272">
        <v>35.548789999999997</v>
      </c>
      <c r="DK272">
        <f t="shared" si="259"/>
        <v>-4.7283112715363007E-2</v>
      </c>
      <c r="DL272">
        <f t="shared" si="260"/>
        <v>0.95271688728463699</v>
      </c>
      <c r="DP272" s="10">
        <v>42240</v>
      </c>
      <c r="DQ272">
        <v>464700</v>
      </c>
      <c r="DR272">
        <v>16.522862</v>
      </c>
      <c r="DS272">
        <f t="shared" si="261"/>
        <v>-5.1054422135961564E-2</v>
      </c>
      <c r="DT272">
        <f t="shared" si="262"/>
        <v>0.94894557786403844</v>
      </c>
      <c r="DX272" s="10">
        <v>42240</v>
      </c>
      <c r="DY272">
        <v>7631500</v>
      </c>
      <c r="DZ272">
        <v>11.14</v>
      </c>
      <c r="EA272">
        <f t="shared" si="263"/>
        <v>-5.3571428571427271E-3</v>
      </c>
      <c r="EB272">
        <f t="shared" si="264"/>
        <v>0.99464285714285727</v>
      </c>
      <c r="EF272" s="10">
        <v>42237</v>
      </c>
      <c r="EG272">
        <v>1107200</v>
      </c>
      <c r="EH272">
        <v>99.798227999999995</v>
      </c>
      <c r="EI272">
        <f t="shared" si="265"/>
        <v>0</v>
      </c>
      <c r="EJ272">
        <f t="shared" si="266"/>
        <v>1</v>
      </c>
    </row>
    <row r="273" spans="1:140">
      <c r="A273" s="10">
        <v>42237</v>
      </c>
      <c r="B273" s="11">
        <v>0.06</v>
      </c>
      <c r="C273">
        <f t="shared" si="221"/>
        <v>5.9999999999999995E-4</v>
      </c>
      <c r="D273" s="12">
        <f t="shared" si="222"/>
        <v>1.2501015730803644E-5</v>
      </c>
      <c r="E273" s="13">
        <f t="shared" si="223"/>
        <v>1.0000125010157308</v>
      </c>
      <c r="H273" s="10">
        <v>42237</v>
      </c>
      <c r="I273">
        <v>91000</v>
      </c>
      <c r="J273">
        <v>76.076003999999998</v>
      </c>
      <c r="K273" s="15">
        <f t="shared" si="227"/>
        <v>3.2141859405094841E-3</v>
      </c>
      <c r="L273">
        <f t="shared" si="228"/>
        <v>1.0032141859405095</v>
      </c>
      <c r="N273" s="15">
        <f t="shared" si="229"/>
        <v>2.2261726375378244</v>
      </c>
      <c r="P273" s="10">
        <v>42237</v>
      </c>
      <c r="Q273">
        <v>2084000</v>
      </c>
      <c r="R273">
        <v>46.586635999999999</v>
      </c>
      <c r="S273">
        <f t="shared" si="230"/>
        <v>-3.0731403726067641E-2</v>
      </c>
      <c r="T273">
        <f t="shared" si="231"/>
        <v>0.96926859627393236</v>
      </c>
      <c r="V273" s="15">
        <f t="shared" si="232"/>
        <v>-0.9999887251217725</v>
      </c>
      <c r="X273" s="10">
        <v>42237</v>
      </c>
      <c r="Y273">
        <v>1028000</v>
      </c>
      <c r="Z273">
        <v>40.152014000000001</v>
      </c>
      <c r="AA273">
        <f t="shared" si="233"/>
        <v>-2.5107574529336762E-2</v>
      </c>
      <c r="AB273">
        <f t="shared" si="224"/>
        <v>0.97489242547066324</v>
      </c>
      <c r="AC273" s="18"/>
      <c r="AD273" s="15">
        <f t="shared" si="234"/>
        <v>-0.99990684759349613</v>
      </c>
      <c r="AF273" s="10">
        <v>42237</v>
      </c>
      <c r="AG273">
        <v>610800</v>
      </c>
      <c r="AH273">
        <v>52.918453</v>
      </c>
      <c r="AI273">
        <f t="shared" si="235"/>
        <v>-1.6727949544703136E-2</v>
      </c>
      <c r="AJ273">
        <f t="shared" si="236"/>
        <v>0.98327205045529686</v>
      </c>
      <c r="AK273" s="18"/>
      <c r="AL273" s="15">
        <f t="shared" si="237"/>
        <v>-0.99788213392941116</v>
      </c>
      <c r="AN273" s="10">
        <v>42237</v>
      </c>
      <c r="AO273">
        <v>11455700</v>
      </c>
      <c r="AP273">
        <v>35.945737999999999</v>
      </c>
      <c r="AQ273">
        <f t="shared" si="238"/>
        <v>-2.5183618062281088E-2</v>
      </c>
      <c r="AR273">
        <f t="shared" si="225"/>
        <v>0.97481638193771891</v>
      </c>
      <c r="AS273" s="18"/>
      <c r="AT273" s="15">
        <f t="shared" si="239"/>
        <v>-0.99990946241206902</v>
      </c>
      <c r="AV273" s="10">
        <v>42237</v>
      </c>
      <c r="AW273">
        <v>28574600</v>
      </c>
      <c r="AX273">
        <v>32.569163000000003</v>
      </c>
      <c r="AY273">
        <f t="shared" si="240"/>
        <v>-3.2018281861110665E-2</v>
      </c>
      <c r="AZ273">
        <f t="shared" si="241"/>
        <v>0.96798171813888934</v>
      </c>
      <c r="BB273" s="15">
        <f t="shared" si="242"/>
        <v>-0.99999305756866252</v>
      </c>
      <c r="BD273" s="10">
        <v>42237</v>
      </c>
      <c r="BE273">
        <v>2228500</v>
      </c>
      <c r="BF273">
        <v>62.018794999999997</v>
      </c>
      <c r="BG273">
        <f t="shared" si="243"/>
        <v>-2.7731678703881379E-2</v>
      </c>
      <c r="BH273">
        <f t="shared" si="244"/>
        <v>0.97226832129611862</v>
      </c>
      <c r="BJ273" s="15">
        <f t="shared" si="245"/>
        <v>-0.99996517111872518</v>
      </c>
      <c r="BL273" s="10">
        <v>42237</v>
      </c>
      <c r="BM273">
        <v>319400</v>
      </c>
      <c r="BN273">
        <v>106.757221</v>
      </c>
      <c r="BO273">
        <f t="shared" si="246"/>
        <v>2.2018128383891611E-3</v>
      </c>
      <c r="BP273">
        <f t="shared" si="247"/>
        <v>1.0022018128383892</v>
      </c>
      <c r="BR273" s="15">
        <f t="shared" si="248"/>
        <v>1.2317325816982656</v>
      </c>
      <c r="BT273" s="10">
        <v>42237</v>
      </c>
      <c r="BU273">
        <v>168000</v>
      </c>
      <c r="BV273">
        <v>48.299999</v>
      </c>
      <c r="BW273">
        <f t="shared" si="249"/>
        <v>-6.2079451186447532E-4</v>
      </c>
      <c r="BX273">
        <f t="shared" si="250"/>
        <v>0.99937920548813552</v>
      </c>
      <c r="BZ273">
        <f t="shared" si="226"/>
        <v>-3.1775540364981869E-2</v>
      </c>
      <c r="CB273" s="10">
        <v>42237</v>
      </c>
      <c r="CC273">
        <v>1507000</v>
      </c>
      <c r="CD273">
        <v>101.395393</v>
      </c>
      <c r="CE273">
        <f t="shared" si="251"/>
        <v>-4.2771382504598332E-3</v>
      </c>
      <c r="CF273">
        <f t="shared" si="252"/>
        <v>0.99572286174954017</v>
      </c>
      <c r="CJ273" s="10">
        <v>42237</v>
      </c>
      <c r="CK273">
        <v>772000</v>
      </c>
      <c r="CL273">
        <v>82.272929000000005</v>
      </c>
      <c r="CM273">
        <f t="shared" si="253"/>
        <v>2.3578999620783581E-3</v>
      </c>
      <c r="CN273">
        <f t="shared" si="254"/>
        <v>1.0023578999620784</v>
      </c>
      <c r="CR273" s="10">
        <v>42237</v>
      </c>
      <c r="CS273">
        <v>104600</v>
      </c>
      <c r="CT273">
        <v>59.859155999999999</v>
      </c>
      <c r="CU273">
        <f t="shared" si="255"/>
        <v>2.4867582293079948E-3</v>
      </c>
      <c r="CV273">
        <f t="shared" si="256"/>
        <v>1.002486758229308</v>
      </c>
      <c r="CZ273" s="10">
        <v>42237</v>
      </c>
      <c r="DA273">
        <v>745400</v>
      </c>
      <c r="DB273">
        <v>49.927225</v>
      </c>
      <c r="DC273">
        <f t="shared" si="257"/>
        <v>-2.5009438972177445E-2</v>
      </c>
      <c r="DD273">
        <f t="shared" si="258"/>
        <v>0.97499056102782256</v>
      </c>
      <c r="DH273" s="10">
        <v>42237</v>
      </c>
      <c r="DI273">
        <v>218500</v>
      </c>
      <c r="DJ273">
        <v>37.313068000000001</v>
      </c>
      <c r="DK273">
        <f t="shared" si="259"/>
        <v>-1.9215977195741862E-2</v>
      </c>
      <c r="DL273">
        <f t="shared" si="260"/>
        <v>0.98078402280425814</v>
      </c>
      <c r="DP273" s="10">
        <v>42237</v>
      </c>
      <c r="DQ273">
        <v>613800</v>
      </c>
      <c r="DR273">
        <v>17.411812000000001</v>
      </c>
      <c r="DS273">
        <f t="shared" si="261"/>
        <v>-3.378010480036453E-2</v>
      </c>
      <c r="DT273">
        <f t="shared" si="262"/>
        <v>0.96621989519963547</v>
      </c>
      <c r="DX273" s="10">
        <v>42237</v>
      </c>
      <c r="DY273">
        <v>4552700</v>
      </c>
      <c r="DZ273">
        <v>11.2</v>
      </c>
      <c r="EA273">
        <f t="shared" si="263"/>
        <v>5.3859964093356805E-3</v>
      </c>
      <c r="EB273">
        <f t="shared" si="264"/>
        <v>1.0053859964093357</v>
      </c>
      <c r="EF273" s="10">
        <v>42236</v>
      </c>
      <c r="EG273">
        <v>497100</v>
      </c>
      <c r="EH273">
        <v>99.798227999999995</v>
      </c>
      <c r="EI273">
        <f t="shared" si="265"/>
        <v>-5.9322554810281591E-4</v>
      </c>
      <c r="EJ273">
        <f t="shared" si="266"/>
        <v>0.99940677445189718</v>
      </c>
    </row>
    <row r="274" spans="1:140">
      <c r="A274" s="10">
        <v>42236</v>
      </c>
      <c r="B274" s="11">
        <v>0.06</v>
      </c>
      <c r="C274">
        <f t="shared" si="221"/>
        <v>5.9999999999999995E-4</v>
      </c>
      <c r="D274" s="12">
        <f t="shared" si="222"/>
        <v>1.2501015730803644E-5</v>
      </c>
      <c r="E274" s="13">
        <f t="shared" si="223"/>
        <v>1.0000125010157308</v>
      </c>
      <c r="H274" s="10">
        <v>42236</v>
      </c>
      <c r="I274">
        <v>33500</v>
      </c>
      <c r="J274">
        <v>75.832265000000007</v>
      </c>
      <c r="K274" s="15">
        <f t="shared" si="227"/>
        <v>9.8676019619532429E-3</v>
      </c>
      <c r="L274">
        <f t="shared" si="228"/>
        <v>1.0098676019619532</v>
      </c>
      <c r="N274" s="15">
        <f t="shared" si="229"/>
        <v>35.018071886704895</v>
      </c>
      <c r="P274" s="10">
        <v>42236</v>
      </c>
      <c r="Q274">
        <v>670000</v>
      </c>
      <c r="R274">
        <v>48.063701000000002</v>
      </c>
      <c r="S274">
        <f t="shared" si="230"/>
        <v>-2.1058952602330372E-2</v>
      </c>
      <c r="T274">
        <f t="shared" si="231"/>
        <v>0.97894104739766963</v>
      </c>
      <c r="V274" s="15">
        <f t="shared" si="232"/>
        <v>-0.99957719827796154</v>
      </c>
      <c r="X274" s="10">
        <v>42236</v>
      </c>
      <c r="Y274">
        <v>248600</v>
      </c>
      <c r="Z274">
        <v>41.186096999999997</v>
      </c>
      <c r="AA274">
        <f t="shared" si="233"/>
        <v>-2.4037307819439024E-2</v>
      </c>
      <c r="AB274">
        <f t="shared" si="224"/>
        <v>0.97596269218056098</v>
      </c>
      <c r="AC274" s="18"/>
      <c r="AD274" s="15">
        <f t="shared" si="234"/>
        <v>-0.99986096505609612</v>
      </c>
      <c r="AF274" s="10">
        <v>42236</v>
      </c>
      <c r="AG274">
        <v>583200</v>
      </c>
      <c r="AH274">
        <v>53.818730000000002</v>
      </c>
      <c r="AI274">
        <f t="shared" si="235"/>
        <v>-2.6136739853017343E-2</v>
      </c>
      <c r="AJ274">
        <f t="shared" si="236"/>
        <v>0.97386326014698266</v>
      </c>
      <c r="AK274" s="18"/>
      <c r="AL274" s="15">
        <f t="shared" si="237"/>
        <v>-0.99993664754782818</v>
      </c>
      <c r="AN274" s="10">
        <v>42236</v>
      </c>
      <c r="AO274">
        <v>8959600</v>
      </c>
      <c r="AP274">
        <v>36.874367999999997</v>
      </c>
      <c r="AQ274">
        <f t="shared" si="238"/>
        <v>-2.4565060324179155E-2</v>
      </c>
      <c r="AR274">
        <f t="shared" si="225"/>
        <v>0.97543493967582084</v>
      </c>
      <c r="AS274" s="18"/>
      <c r="AT274" s="15">
        <f t="shared" si="239"/>
        <v>-0.99988587459264333</v>
      </c>
      <c r="AV274" s="10">
        <v>42236</v>
      </c>
      <c r="AW274">
        <v>24409500</v>
      </c>
      <c r="AX274">
        <v>33.646464999999999</v>
      </c>
      <c r="AY274">
        <f t="shared" si="240"/>
        <v>-1.5202740277727389E-2</v>
      </c>
      <c r="AZ274">
        <f t="shared" si="241"/>
        <v>0.98479725972227261</v>
      </c>
      <c r="BB274" s="15">
        <f t="shared" si="242"/>
        <v>-0.99627099054157797</v>
      </c>
      <c r="BD274" s="10">
        <v>42236</v>
      </c>
      <c r="BE274">
        <v>811600</v>
      </c>
      <c r="BF274">
        <v>63.787736000000002</v>
      </c>
      <c r="BG274">
        <f t="shared" si="243"/>
        <v>-1.6308348236119818E-2</v>
      </c>
      <c r="BH274">
        <f t="shared" si="244"/>
        <v>0.98369165176388018</v>
      </c>
      <c r="BJ274" s="15">
        <f t="shared" si="245"/>
        <v>-0.99752525883767484</v>
      </c>
      <c r="BL274" s="10">
        <v>42236</v>
      </c>
      <c r="BM274">
        <v>716100</v>
      </c>
      <c r="BN274">
        <v>106.522678</v>
      </c>
      <c r="BO274">
        <f t="shared" si="246"/>
        <v>-2.7514266626360584E-4</v>
      </c>
      <c r="BP274">
        <f t="shared" si="247"/>
        <v>0.99972485733373639</v>
      </c>
      <c r="BR274" s="15">
        <f t="shared" si="248"/>
        <v>-9.5561429256951658E-2</v>
      </c>
      <c r="BT274" s="10">
        <v>42236</v>
      </c>
      <c r="BU274">
        <v>138300</v>
      </c>
      <c r="BV274">
        <v>48.330002</v>
      </c>
      <c r="BW274">
        <f t="shared" si="249"/>
        <v>1.0356876767956269E-3</v>
      </c>
      <c r="BX274">
        <f t="shared" si="250"/>
        <v>1.0010356876767956</v>
      </c>
      <c r="BZ274">
        <f t="shared" si="226"/>
        <v>5.5302957869233893E-2</v>
      </c>
      <c r="CB274" s="10">
        <v>42236</v>
      </c>
      <c r="CC274">
        <v>1412800</v>
      </c>
      <c r="CD274">
        <v>101.830938</v>
      </c>
      <c r="CE274">
        <f t="shared" si="251"/>
        <v>-3.6131142954035633E-3</v>
      </c>
      <c r="CF274">
        <f t="shared" si="252"/>
        <v>0.99638688570459644</v>
      </c>
      <c r="CJ274" s="10">
        <v>42236</v>
      </c>
      <c r="CK274">
        <v>274900</v>
      </c>
      <c r="CL274">
        <v>82.079393999999994</v>
      </c>
      <c r="CM274">
        <f t="shared" si="253"/>
        <v>-1.8828412908552528E-3</v>
      </c>
      <c r="CN274">
        <f t="shared" si="254"/>
        <v>0.99811715870914475</v>
      </c>
      <c r="CR274" s="10">
        <v>42236</v>
      </c>
      <c r="CS274">
        <v>19500</v>
      </c>
      <c r="CT274">
        <v>59.71067</v>
      </c>
      <c r="CU274">
        <f t="shared" si="255"/>
        <v>4.9757901069114041E-4</v>
      </c>
      <c r="CV274">
        <f t="shared" si="256"/>
        <v>1.0004975790106911</v>
      </c>
      <c r="CZ274" s="10">
        <v>42236</v>
      </c>
      <c r="DA274">
        <v>1998200</v>
      </c>
      <c r="DB274">
        <v>51.207906000000001</v>
      </c>
      <c r="DC274">
        <f t="shared" si="257"/>
        <v>-1.9000163391715397E-2</v>
      </c>
      <c r="DD274">
        <f t="shared" si="258"/>
        <v>0.9809998366082846</v>
      </c>
      <c r="DH274" s="10">
        <v>42236</v>
      </c>
      <c r="DI274">
        <v>394300</v>
      </c>
      <c r="DJ274">
        <v>38.044122999999999</v>
      </c>
      <c r="DK274">
        <f t="shared" si="259"/>
        <v>-6.3645586605531879E-3</v>
      </c>
      <c r="DL274">
        <f t="shared" si="260"/>
        <v>0.99363544133944681</v>
      </c>
      <c r="DP274" s="10">
        <v>42236</v>
      </c>
      <c r="DQ274">
        <v>340000</v>
      </c>
      <c r="DR274">
        <v>18.020548000000002</v>
      </c>
      <c r="DS274">
        <f t="shared" si="261"/>
        <v>-2.4071185830637609E-2</v>
      </c>
      <c r="DT274">
        <f t="shared" si="262"/>
        <v>0.97592881416936239</v>
      </c>
      <c r="DX274" s="10">
        <v>42236</v>
      </c>
      <c r="DY274">
        <v>9404300</v>
      </c>
      <c r="DZ274">
        <v>11.14</v>
      </c>
      <c r="EA274">
        <f t="shared" si="263"/>
        <v>1.8281535648994707E-2</v>
      </c>
      <c r="EB274">
        <f t="shared" si="264"/>
        <v>1.0182815356489947</v>
      </c>
      <c r="EF274" s="10">
        <v>42235</v>
      </c>
      <c r="EG274">
        <v>373500</v>
      </c>
      <c r="EH274">
        <v>99.857466000000002</v>
      </c>
      <c r="EI274">
        <f t="shared" si="265"/>
        <v>1.9780099541133467E-4</v>
      </c>
      <c r="EJ274">
        <f t="shared" si="266"/>
        <v>1.0001978009954113</v>
      </c>
    </row>
    <row r="275" spans="1:140">
      <c r="A275" s="10">
        <v>42235</v>
      </c>
      <c r="B275" s="11">
        <v>0.05</v>
      </c>
      <c r="C275">
        <f t="shared" si="221"/>
        <v>5.0000000000000001E-4</v>
      </c>
      <c r="D275" s="12">
        <f t="shared" si="222"/>
        <v>1.0417372023008298E-5</v>
      </c>
      <c r="E275" s="13">
        <f t="shared" si="223"/>
        <v>1.000010417372023</v>
      </c>
      <c r="H275" s="10">
        <v>42235</v>
      </c>
      <c r="I275">
        <v>72900</v>
      </c>
      <c r="J275">
        <v>75.091294000000005</v>
      </c>
      <c r="K275" s="15">
        <f t="shared" si="227"/>
        <v>9.5686882013676922E-3</v>
      </c>
      <c r="L275">
        <f t="shared" si="228"/>
        <v>1.0095686882013677</v>
      </c>
      <c r="N275" s="15">
        <f t="shared" si="229"/>
        <v>31.329087442108964</v>
      </c>
      <c r="P275" s="10">
        <v>42235</v>
      </c>
      <c r="Q275">
        <v>634500</v>
      </c>
      <c r="R275">
        <v>49.097645999999997</v>
      </c>
      <c r="S275">
        <f t="shared" si="230"/>
        <v>-7.9585742432524142E-3</v>
      </c>
      <c r="T275">
        <f t="shared" si="231"/>
        <v>0.99204142575674759</v>
      </c>
      <c r="V275" s="15">
        <f t="shared" si="232"/>
        <v>-0.94587724912628102</v>
      </c>
      <c r="X275" s="10">
        <v>42235</v>
      </c>
      <c r="Y275">
        <v>323700</v>
      </c>
      <c r="Z275">
        <v>42.200482999999998</v>
      </c>
      <c r="AA275">
        <f t="shared" si="233"/>
        <v>-8.5609313857307745E-3</v>
      </c>
      <c r="AB275">
        <f t="shared" si="224"/>
        <v>0.99143906861426923</v>
      </c>
      <c r="AC275" s="18"/>
      <c r="AD275" s="15">
        <f t="shared" si="234"/>
        <v>-0.95663888158213206</v>
      </c>
      <c r="AF275" s="10">
        <v>42235</v>
      </c>
      <c r="AG275">
        <v>333300</v>
      </c>
      <c r="AH275">
        <v>55.263128000000002</v>
      </c>
      <c r="AI275">
        <f t="shared" si="235"/>
        <v>-1.0101019509578868E-2</v>
      </c>
      <c r="AJ275">
        <f t="shared" si="236"/>
        <v>0.98989898049042113</v>
      </c>
      <c r="AK275" s="18"/>
      <c r="AL275" s="15">
        <f t="shared" si="237"/>
        <v>-0.97541500677115223</v>
      </c>
      <c r="AN275" s="10">
        <v>42235</v>
      </c>
      <c r="AO275">
        <v>5641000</v>
      </c>
      <c r="AP275">
        <v>37.803001000000002</v>
      </c>
      <c r="AQ275">
        <f t="shared" si="238"/>
        <v>-8.1218141722577686E-3</v>
      </c>
      <c r="AR275">
        <f t="shared" si="225"/>
        <v>0.99187818582774223</v>
      </c>
      <c r="AS275" s="18"/>
      <c r="AT275" s="15">
        <f t="shared" si="239"/>
        <v>-0.9490324518934905</v>
      </c>
      <c r="AV275" s="10">
        <v>42235</v>
      </c>
      <c r="AW275">
        <v>51010200</v>
      </c>
      <c r="AX275">
        <v>34.165880000000001</v>
      </c>
      <c r="AY275">
        <f t="shared" si="240"/>
        <v>-1.360725003238572E-2</v>
      </c>
      <c r="AZ275">
        <f t="shared" si="241"/>
        <v>0.98639274996761428</v>
      </c>
      <c r="BB275" s="15">
        <f t="shared" si="242"/>
        <v>-0.993267085446638</v>
      </c>
      <c r="BD275" s="10">
        <v>42235</v>
      </c>
      <c r="BE275">
        <v>532700</v>
      </c>
      <c r="BF275">
        <v>64.845254999999995</v>
      </c>
      <c r="BG275">
        <f t="shared" si="243"/>
        <v>-8.3798872002723845E-3</v>
      </c>
      <c r="BH275">
        <f t="shared" si="244"/>
        <v>0.99162011279972762</v>
      </c>
      <c r="BJ275" s="15">
        <f t="shared" si="245"/>
        <v>-0.95365057926417252</v>
      </c>
      <c r="BL275" s="10">
        <v>42235</v>
      </c>
      <c r="BM275">
        <v>328200</v>
      </c>
      <c r="BN275">
        <v>106.55199500000001</v>
      </c>
      <c r="BO275">
        <f t="shared" si="246"/>
        <v>2.2982159604523211E-3</v>
      </c>
      <c r="BP275">
        <f t="shared" si="247"/>
        <v>1.0022982159604523</v>
      </c>
      <c r="BR275" s="15">
        <f t="shared" si="248"/>
        <v>1.3114762091812273</v>
      </c>
      <c r="BT275" s="10">
        <v>42235</v>
      </c>
      <c r="BU275">
        <v>119200</v>
      </c>
      <c r="BV275">
        <v>48.279998999999997</v>
      </c>
      <c r="BW275">
        <f t="shared" si="249"/>
        <v>-4.1407868352139054E-4</v>
      </c>
      <c r="BX275">
        <f t="shared" si="250"/>
        <v>0.99958592131647861</v>
      </c>
      <c r="BZ275">
        <f t="shared" si="226"/>
        <v>-2.1306295187429103E-2</v>
      </c>
      <c r="CB275" s="10">
        <v>42235</v>
      </c>
      <c r="CC275">
        <v>1407000</v>
      </c>
      <c r="CD275">
        <v>102.200199</v>
      </c>
      <c r="CE275">
        <f t="shared" si="251"/>
        <v>-2.6794885793313128E-3</v>
      </c>
      <c r="CF275">
        <f t="shared" si="252"/>
        <v>0.99732051142066869</v>
      </c>
      <c r="CJ275" s="10">
        <v>42235</v>
      </c>
      <c r="CK275">
        <v>410100</v>
      </c>
      <c r="CL275">
        <v>82.234228000000002</v>
      </c>
      <c r="CM275">
        <f t="shared" si="253"/>
        <v>5.4425844896368591E-3</v>
      </c>
      <c r="CN275">
        <f t="shared" si="254"/>
        <v>1.0054425844896369</v>
      </c>
      <c r="CR275" s="10">
        <v>42235</v>
      </c>
      <c r="CS275">
        <v>25800</v>
      </c>
      <c r="CT275">
        <v>59.680973999999999</v>
      </c>
      <c r="CU275">
        <f t="shared" si="255"/>
        <v>2.3275015048522807E-3</v>
      </c>
      <c r="CV275">
        <f t="shared" si="256"/>
        <v>1.0023275015048523</v>
      </c>
      <c r="CZ275" s="10">
        <v>42235</v>
      </c>
      <c r="DA275">
        <v>302100</v>
      </c>
      <c r="DB275">
        <v>52.199708999999999</v>
      </c>
      <c r="DC275">
        <f t="shared" si="257"/>
        <v>-5.3211044312906353E-3</v>
      </c>
      <c r="DD275">
        <f t="shared" si="258"/>
        <v>0.99467889556870936</v>
      </c>
      <c r="DH275" s="10">
        <v>42235</v>
      </c>
      <c r="DI275">
        <v>295600</v>
      </c>
      <c r="DJ275">
        <v>38.287807999999998</v>
      </c>
      <c r="DK275">
        <f t="shared" si="259"/>
        <v>-6.575683093563045E-3</v>
      </c>
      <c r="DL275">
        <f t="shared" si="260"/>
        <v>0.99342431690643695</v>
      </c>
      <c r="DP275" s="10">
        <v>42235</v>
      </c>
      <c r="DQ275">
        <v>201500</v>
      </c>
      <c r="DR275">
        <v>18.465022999999999</v>
      </c>
      <c r="DS275">
        <f t="shared" si="261"/>
        <v>-2.7480885796588028E-2</v>
      </c>
      <c r="DT275">
        <f t="shared" si="262"/>
        <v>0.97251911420341197</v>
      </c>
      <c r="DX275" s="10">
        <v>42235</v>
      </c>
      <c r="DY275">
        <v>2243800</v>
      </c>
      <c r="DZ275">
        <v>10.94</v>
      </c>
      <c r="EA275">
        <f t="shared" si="263"/>
        <v>1.2962962962962843E-2</v>
      </c>
      <c r="EB275">
        <f t="shared" si="264"/>
        <v>1.0129629629629628</v>
      </c>
      <c r="EF275" s="10">
        <v>42234</v>
      </c>
      <c r="EG275">
        <v>563100</v>
      </c>
      <c r="EH275">
        <v>99.837717999999995</v>
      </c>
      <c r="EI275">
        <f t="shared" si="265"/>
        <v>0</v>
      </c>
      <c r="EJ275">
        <f t="shared" si="266"/>
        <v>1</v>
      </c>
    </row>
    <row r="276" spans="1:140">
      <c r="A276" s="10">
        <v>42234</v>
      </c>
      <c r="B276" s="11">
        <v>0.09</v>
      </c>
      <c r="C276">
        <f t="shared" si="221"/>
        <v>8.9999999999999998E-4</v>
      </c>
      <c r="D276" s="12">
        <f t="shared" si="222"/>
        <v>1.875228551351249E-5</v>
      </c>
      <c r="E276" s="13">
        <f t="shared" si="223"/>
        <v>1.0000187522855135</v>
      </c>
      <c r="H276" s="10">
        <v>42234</v>
      </c>
      <c r="I276">
        <v>29700</v>
      </c>
      <c r="J276">
        <v>74.379579000000007</v>
      </c>
      <c r="K276" s="15">
        <f t="shared" si="227"/>
        <v>-6.8992321196720274E-3</v>
      </c>
      <c r="L276">
        <f t="shared" si="228"/>
        <v>0.99310076788032797</v>
      </c>
      <c r="N276" s="15">
        <f t="shared" si="229"/>
        <v>-0.92009739136759816</v>
      </c>
      <c r="P276" s="10">
        <v>42234</v>
      </c>
      <c r="Q276">
        <v>570200</v>
      </c>
      <c r="R276">
        <v>49.491528000000002</v>
      </c>
      <c r="S276">
        <f t="shared" si="230"/>
        <v>-1.9857430533223308E-3</v>
      </c>
      <c r="T276">
        <f t="shared" si="231"/>
        <v>0.99801425694667767</v>
      </c>
      <c r="V276" s="15">
        <f t="shared" si="232"/>
        <v>-0.51592566438340248</v>
      </c>
      <c r="X276" s="10">
        <v>42234</v>
      </c>
      <c r="Y276">
        <v>149300</v>
      </c>
      <c r="Z276">
        <v>42.564878</v>
      </c>
      <c r="AA276">
        <f t="shared" si="233"/>
        <v>-2.7687800625719738E-3</v>
      </c>
      <c r="AB276">
        <f t="shared" si="224"/>
        <v>0.99723121993742803</v>
      </c>
      <c r="AC276" s="18"/>
      <c r="AD276" s="15">
        <f t="shared" si="234"/>
        <v>-0.63651105015527887</v>
      </c>
      <c r="AF276" s="10">
        <v>42234</v>
      </c>
      <c r="AG276">
        <v>230100</v>
      </c>
      <c r="AH276">
        <v>55.827038000000002</v>
      </c>
      <c r="AI276">
        <f t="shared" si="235"/>
        <v>-6.1641033134320899E-3</v>
      </c>
      <c r="AJ276">
        <f t="shared" si="236"/>
        <v>0.99383589668656791</v>
      </c>
      <c r="AK276" s="18"/>
      <c r="AL276" s="15">
        <f t="shared" si="237"/>
        <v>-0.8953214066038</v>
      </c>
      <c r="AN276" s="10">
        <v>42234</v>
      </c>
      <c r="AO276">
        <v>4500500</v>
      </c>
      <c r="AP276">
        <v>38.112544</v>
      </c>
      <c r="AQ276">
        <f t="shared" si="238"/>
        <v>-7.8065391988403343E-3</v>
      </c>
      <c r="AR276">
        <f t="shared" si="225"/>
        <v>0.99219346080115967</v>
      </c>
      <c r="AS276" s="18"/>
      <c r="AT276" s="15">
        <f t="shared" si="239"/>
        <v>-0.94276369939940496</v>
      </c>
      <c r="AV276" s="10">
        <v>42234</v>
      </c>
      <c r="AW276">
        <v>10526800</v>
      </c>
      <c r="AX276">
        <v>34.637197</v>
      </c>
      <c r="AY276">
        <f t="shared" si="240"/>
        <v>-1.1529032634395753E-2</v>
      </c>
      <c r="AZ276">
        <f t="shared" si="241"/>
        <v>0.98847096736560425</v>
      </c>
      <c r="BB276" s="15">
        <f t="shared" si="242"/>
        <v>-0.98548456374938009</v>
      </c>
      <c r="BD276" s="10">
        <v>42234</v>
      </c>
      <c r="BE276">
        <v>397900</v>
      </c>
      <c r="BF276">
        <v>65.393242999999998</v>
      </c>
      <c r="BG276">
        <f t="shared" si="243"/>
        <v>-3.2239282437301897E-3</v>
      </c>
      <c r="BH276">
        <f t="shared" si="244"/>
        <v>0.99677607175626981</v>
      </c>
      <c r="BJ276" s="15">
        <f t="shared" si="245"/>
        <v>-0.69230146210985855</v>
      </c>
      <c r="BL276" s="10">
        <v>42234</v>
      </c>
      <c r="BM276">
        <v>162000</v>
      </c>
      <c r="BN276">
        <v>106.307677</v>
      </c>
      <c r="BO276">
        <f t="shared" si="246"/>
        <v>-1.4687306073025708E-3</v>
      </c>
      <c r="BP276">
        <f t="shared" si="247"/>
        <v>0.99853126939269743</v>
      </c>
      <c r="BR276" s="15">
        <f t="shared" si="248"/>
        <v>-0.41519729264577976</v>
      </c>
      <c r="BT276" s="10">
        <v>42234</v>
      </c>
      <c r="BU276">
        <v>94200</v>
      </c>
      <c r="BV276">
        <v>48.299999</v>
      </c>
      <c r="BW276">
        <f t="shared" si="249"/>
        <v>0</v>
      </c>
      <c r="BX276">
        <f t="shared" si="250"/>
        <v>1</v>
      </c>
      <c r="BZ276">
        <f t="shared" si="226"/>
        <v>0</v>
      </c>
      <c r="CB276" s="10">
        <v>42234</v>
      </c>
      <c r="CC276">
        <v>544700</v>
      </c>
      <c r="CD276">
        <v>102.474779</v>
      </c>
      <c r="CE276">
        <f t="shared" si="251"/>
        <v>-3.5904948891545274E-3</v>
      </c>
      <c r="CF276">
        <f t="shared" si="252"/>
        <v>0.99640950511084547</v>
      </c>
      <c r="CJ276" s="10">
        <v>42234</v>
      </c>
      <c r="CK276">
        <v>243900</v>
      </c>
      <c r="CL276">
        <v>81.789084000000003</v>
      </c>
      <c r="CM276">
        <f t="shared" si="253"/>
        <v>-2.713906910988384E-3</v>
      </c>
      <c r="CN276">
        <f t="shared" si="254"/>
        <v>0.99728609308901162</v>
      </c>
      <c r="CR276" s="10">
        <v>42234</v>
      </c>
      <c r="CS276">
        <v>13800</v>
      </c>
      <c r="CT276">
        <v>59.542389</v>
      </c>
      <c r="CU276">
        <f t="shared" si="255"/>
        <v>-6.6451297306635571E-4</v>
      </c>
      <c r="CV276">
        <f t="shared" si="256"/>
        <v>0.99933548702693364</v>
      </c>
      <c r="CZ276" s="10">
        <v>42234</v>
      </c>
      <c r="DA276">
        <v>551300</v>
      </c>
      <c r="DB276">
        <v>52.478954999999999</v>
      </c>
      <c r="DC276">
        <f t="shared" si="257"/>
        <v>-7.1051103849414377E-3</v>
      </c>
      <c r="DD276">
        <f t="shared" si="258"/>
        <v>0.99289488961505856</v>
      </c>
      <c r="DH276" s="10">
        <v>42234</v>
      </c>
      <c r="DI276">
        <v>251000</v>
      </c>
      <c r="DJ276">
        <v>38.541243000000001</v>
      </c>
      <c r="DK276">
        <f t="shared" si="259"/>
        <v>2.5355475700390429E-3</v>
      </c>
      <c r="DL276">
        <f t="shared" si="260"/>
        <v>1.002535547570039</v>
      </c>
      <c r="DP276" s="10">
        <v>42234</v>
      </c>
      <c r="DQ276">
        <v>60200</v>
      </c>
      <c r="DR276">
        <v>18.986796999999999</v>
      </c>
      <c r="DS276">
        <f t="shared" si="261"/>
        <v>-3.0440901599709802E-3</v>
      </c>
      <c r="DT276">
        <f t="shared" si="262"/>
        <v>0.99695590984002902</v>
      </c>
      <c r="DX276" s="10">
        <v>42234</v>
      </c>
      <c r="DY276">
        <v>1786400</v>
      </c>
      <c r="DZ276">
        <v>10.8</v>
      </c>
      <c r="EA276">
        <f t="shared" si="263"/>
        <v>9.2678405931434504E-4</v>
      </c>
      <c r="EB276">
        <f t="shared" si="264"/>
        <v>1.0009267840593143</v>
      </c>
      <c r="EF276" s="10">
        <v>42233</v>
      </c>
      <c r="EG276">
        <v>482900</v>
      </c>
      <c r="EH276">
        <v>99.837717999999995</v>
      </c>
      <c r="EI276">
        <f t="shared" si="265"/>
        <v>1.9778000708003951E-4</v>
      </c>
      <c r="EJ276">
        <f t="shared" si="266"/>
        <v>1.00019778000708</v>
      </c>
    </row>
    <row r="277" spans="1:140">
      <c r="A277" s="10">
        <v>42233</v>
      </c>
      <c r="B277" s="11">
        <v>0.09</v>
      </c>
      <c r="C277">
        <f t="shared" si="221"/>
        <v>8.9999999999999998E-4</v>
      </c>
      <c r="D277" s="12">
        <f t="shared" si="222"/>
        <v>1.875228551351249E-5</v>
      </c>
      <c r="E277" s="13">
        <f t="shared" si="223"/>
        <v>1.0000187522855135</v>
      </c>
      <c r="H277" s="10">
        <v>42233</v>
      </c>
      <c r="I277">
        <v>16100</v>
      </c>
      <c r="J277">
        <v>74.896305999999996</v>
      </c>
      <c r="K277" s="15">
        <f t="shared" si="227"/>
        <v>3.3960670346644406E-3</v>
      </c>
      <c r="L277">
        <f t="shared" si="228"/>
        <v>1.0033960670346644</v>
      </c>
      <c r="N277" s="15">
        <f t="shared" si="229"/>
        <v>2.4468625067761938</v>
      </c>
      <c r="P277" s="10">
        <v>42233</v>
      </c>
      <c r="Q277">
        <v>418500</v>
      </c>
      <c r="R277">
        <v>49.590001000000001</v>
      </c>
      <c r="S277">
        <f t="shared" si="230"/>
        <v>5.1896690909190024E-3</v>
      </c>
      <c r="T277">
        <f t="shared" si="231"/>
        <v>1.005189669090919</v>
      </c>
      <c r="V277" s="15">
        <f t="shared" si="232"/>
        <v>5.614941449816385</v>
      </c>
      <c r="X277" s="10">
        <v>42233</v>
      </c>
      <c r="Y277">
        <v>150000</v>
      </c>
      <c r="Z277">
        <v>42.683058000000003</v>
      </c>
      <c r="AA277">
        <f t="shared" si="233"/>
        <v>7.6726841443015559E-3</v>
      </c>
      <c r="AB277">
        <f t="shared" si="224"/>
        <v>1.0076726841443016</v>
      </c>
      <c r="AC277" s="18"/>
      <c r="AD277" s="15">
        <f t="shared" si="234"/>
        <v>15.278424231266651</v>
      </c>
      <c r="AF277" s="10">
        <v>42233</v>
      </c>
      <c r="AG277">
        <v>212900</v>
      </c>
      <c r="AH277">
        <v>56.173296000000001</v>
      </c>
      <c r="AI277">
        <f t="shared" si="235"/>
        <v>8.7048798950246642E-3</v>
      </c>
      <c r="AJ277">
        <f t="shared" si="236"/>
        <v>1.0087048798950247</v>
      </c>
      <c r="AK277" s="18"/>
      <c r="AL277" s="15">
        <f t="shared" si="237"/>
        <v>22.653993727875644</v>
      </c>
      <c r="AN277" s="10">
        <v>42233</v>
      </c>
      <c r="AO277">
        <v>4422800</v>
      </c>
      <c r="AP277">
        <v>38.412412000000003</v>
      </c>
      <c r="AQ277">
        <f t="shared" si="238"/>
        <v>-2.0106106033286331E-3</v>
      </c>
      <c r="AR277">
        <f t="shared" si="225"/>
        <v>0.99798938939667137</v>
      </c>
      <c r="AS277" s="18"/>
      <c r="AT277" s="15">
        <f t="shared" si="239"/>
        <v>-0.52030827783746991</v>
      </c>
      <c r="AV277" s="10">
        <v>42233</v>
      </c>
      <c r="AW277">
        <v>11034300</v>
      </c>
      <c r="AX277">
        <v>35.041187999999998</v>
      </c>
      <c r="AY277">
        <f t="shared" si="240"/>
        <v>-1.0592038094077605E-2</v>
      </c>
      <c r="AZ277">
        <f t="shared" si="241"/>
        <v>0.9894079619059224</v>
      </c>
      <c r="BB277" s="15">
        <f t="shared" si="242"/>
        <v>-0.97948737134032271</v>
      </c>
      <c r="BD277" s="10">
        <v>42233</v>
      </c>
      <c r="BE277">
        <v>442100</v>
      </c>
      <c r="BF277">
        <v>65.604748000000001</v>
      </c>
      <c r="BG277">
        <f t="shared" si="243"/>
        <v>3.5293684483432841E-3</v>
      </c>
      <c r="BH277">
        <f t="shared" si="244"/>
        <v>1.0035293684483433</v>
      </c>
      <c r="BJ277" s="15">
        <f t="shared" si="245"/>
        <v>2.618109014986433</v>
      </c>
      <c r="BL277" s="10">
        <v>42233</v>
      </c>
      <c r="BM277">
        <v>204700</v>
      </c>
      <c r="BN277">
        <v>106.464044</v>
      </c>
      <c r="BO277">
        <f t="shared" si="246"/>
        <v>9.1823466469076465E-5</v>
      </c>
      <c r="BP277">
        <f t="shared" si="247"/>
        <v>1.0000918234664691</v>
      </c>
      <c r="BR277" s="15">
        <f t="shared" si="248"/>
        <v>3.4081948276042606E-2</v>
      </c>
      <c r="BT277" s="10">
        <v>42233</v>
      </c>
      <c r="BU277">
        <v>412400</v>
      </c>
      <c r="BV277">
        <v>48.299999</v>
      </c>
      <c r="BW277">
        <f t="shared" si="249"/>
        <v>-1.2407361199185951E-3</v>
      </c>
      <c r="BX277">
        <f t="shared" si="250"/>
        <v>0.9987592638800814</v>
      </c>
      <c r="BZ277">
        <f t="shared" si="226"/>
        <v>-6.2518576673926796E-2</v>
      </c>
      <c r="CB277" s="10">
        <v>42233</v>
      </c>
      <c r="CC277">
        <v>576600</v>
      </c>
      <c r="CD277">
        <v>102.84404000000001</v>
      </c>
      <c r="CE277">
        <f t="shared" si="251"/>
        <v>6.4485739001751696E-4</v>
      </c>
      <c r="CF277">
        <f t="shared" si="252"/>
        <v>1.0006448573900175</v>
      </c>
      <c r="CJ277" s="10">
        <v>42233</v>
      </c>
      <c r="CK277">
        <v>373300</v>
      </c>
      <c r="CL277">
        <v>82.011656000000002</v>
      </c>
      <c r="CM277">
        <f t="shared" si="253"/>
        <v>2.009905024061398E-3</v>
      </c>
      <c r="CN277">
        <f t="shared" si="254"/>
        <v>1.0020099050240614</v>
      </c>
      <c r="CR277" s="10">
        <v>42233</v>
      </c>
      <c r="CS277">
        <v>29700</v>
      </c>
      <c r="CT277">
        <v>59.581982000000004</v>
      </c>
      <c r="CU277">
        <f t="shared" si="255"/>
        <v>4.9863744107758734E-4</v>
      </c>
      <c r="CV277">
        <f t="shared" si="256"/>
        <v>1.0004986374410776</v>
      </c>
      <c r="CZ277" s="10">
        <v>42233</v>
      </c>
      <c r="DA277">
        <v>149000</v>
      </c>
      <c r="DB277">
        <v>52.854492</v>
      </c>
      <c r="DC277">
        <f t="shared" si="257"/>
        <v>-3.0875818280480249E-3</v>
      </c>
      <c r="DD277">
        <f t="shared" si="258"/>
        <v>0.99691241817195198</v>
      </c>
      <c r="DH277" s="10">
        <v>42233</v>
      </c>
      <c r="DI277">
        <v>239100</v>
      </c>
      <c r="DJ277">
        <v>38.443767000000001</v>
      </c>
      <c r="DK277">
        <f t="shared" si="259"/>
        <v>9.4701551979179399E-3</v>
      </c>
      <c r="DL277">
        <f t="shared" si="260"/>
        <v>1.0094701551979179</v>
      </c>
      <c r="DP277" s="10">
        <v>42233</v>
      </c>
      <c r="DQ277">
        <v>72800</v>
      </c>
      <c r="DR277">
        <v>19.044771000000001</v>
      </c>
      <c r="DS277">
        <f t="shared" si="261"/>
        <v>1.524312564535224E-3</v>
      </c>
      <c r="DT277">
        <f t="shared" si="262"/>
        <v>1.0015243125645352</v>
      </c>
      <c r="DX277" s="10">
        <v>42233</v>
      </c>
      <c r="DY277">
        <v>1211100</v>
      </c>
      <c r="DZ277">
        <v>10.79</v>
      </c>
      <c r="EA277">
        <f t="shared" si="263"/>
        <v>9.2764378478671361E-4</v>
      </c>
      <c r="EB277">
        <f t="shared" si="264"/>
        <v>1.0009276437847867</v>
      </c>
      <c r="EF277" s="10">
        <v>42230</v>
      </c>
      <c r="EG277">
        <v>4030400</v>
      </c>
      <c r="EH277">
        <v>99.817976000000002</v>
      </c>
      <c r="EI277">
        <f t="shared" si="265"/>
        <v>9.8929844392747768E-5</v>
      </c>
      <c r="EJ277">
        <f t="shared" si="266"/>
        <v>1.0000989298443927</v>
      </c>
    </row>
    <row r="278" spans="1:140">
      <c r="A278" s="10">
        <v>42230</v>
      </c>
      <c r="B278" s="11">
        <v>0.09</v>
      </c>
      <c r="C278">
        <f t="shared" si="221"/>
        <v>8.9999999999999998E-4</v>
      </c>
      <c r="D278" s="12">
        <f t="shared" si="222"/>
        <v>1.875228551351249E-5</v>
      </c>
      <c r="E278" s="13">
        <f t="shared" si="223"/>
        <v>1.0000187522855135</v>
      </c>
      <c r="H278" s="10">
        <v>42230</v>
      </c>
      <c r="I278">
        <v>19900</v>
      </c>
      <c r="J278">
        <v>74.642814000000001</v>
      </c>
      <c r="K278" s="15">
        <f t="shared" si="227"/>
        <v>1.9630163942030432E-3</v>
      </c>
      <c r="L278">
        <f t="shared" si="228"/>
        <v>1.001963016394203</v>
      </c>
      <c r="N278" s="15">
        <f t="shared" si="229"/>
        <v>1.0458199266620318</v>
      </c>
      <c r="P278" s="10">
        <v>42230</v>
      </c>
      <c r="Q278">
        <v>321300</v>
      </c>
      <c r="R278">
        <v>49.333973999999998</v>
      </c>
      <c r="S278">
        <f t="shared" si="230"/>
        <v>3.8068132950288547E-3</v>
      </c>
      <c r="T278">
        <f t="shared" si="231"/>
        <v>1.0038068132950289</v>
      </c>
      <c r="V278" s="15">
        <f t="shared" si="232"/>
        <v>3.0022183189539886</v>
      </c>
      <c r="X278" s="10">
        <v>42230</v>
      </c>
      <c r="Y278">
        <v>138700</v>
      </c>
      <c r="Z278">
        <v>42.358058</v>
      </c>
      <c r="AA278">
        <f t="shared" si="233"/>
        <v>4.9065220901438611E-3</v>
      </c>
      <c r="AB278">
        <f t="shared" si="224"/>
        <v>1.0049065220901439</v>
      </c>
      <c r="AC278" s="18"/>
      <c r="AD278" s="15">
        <f t="shared" si="234"/>
        <v>4.9685342852252372</v>
      </c>
      <c r="AF278" s="10">
        <v>42230</v>
      </c>
      <c r="AG278">
        <v>145400</v>
      </c>
      <c r="AH278">
        <v>55.688533999999997</v>
      </c>
      <c r="AI278">
        <f t="shared" si="235"/>
        <v>6.0768533235562305E-3</v>
      </c>
      <c r="AJ278">
        <f t="shared" si="236"/>
        <v>1.0060768533235562</v>
      </c>
      <c r="AK278" s="18"/>
      <c r="AL278" s="15">
        <f t="shared" si="237"/>
        <v>8.1279328441262653</v>
      </c>
      <c r="AN278" s="10">
        <v>42230</v>
      </c>
      <c r="AO278">
        <v>5182300</v>
      </c>
      <c r="AP278">
        <v>38.489800000000002</v>
      </c>
      <c r="AQ278">
        <f t="shared" si="238"/>
        <v>1.7623196323948154E-3</v>
      </c>
      <c r="AR278">
        <f t="shared" si="225"/>
        <v>1.0017623196323948</v>
      </c>
      <c r="AS278" s="18"/>
      <c r="AT278" s="15">
        <f t="shared" si="239"/>
        <v>0.9015712683588637</v>
      </c>
      <c r="AV278" s="10">
        <v>42230</v>
      </c>
      <c r="AW278">
        <v>8488500</v>
      </c>
      <c r="AX278">
        <v>35.416319000000001</v>
      </c>
      <c r="AY278">
        <f t="shared" si="240"/>
        <v>2.9964731182601234E-3</v>
      </c>
      <c r="AZ278">
        <f t="shared" si="241"/>
        <v>1.0029964731182601</v>
      </c>
      <c r="BB278" s="15">
        <f t="shared" si="242"/>
        <v>1.9804589952823921</v>
      </c>
      <c r="BD278" s="10">
        <v>42230</v>
      </c>
      <c r="BE278">
        <v>311100</v>
      </c>
      <c r="BF278">
        <v>65.374019000000004</v>
      </c>
      <c r="BG278">
        <f t="shared" si="243"/>
        <v>4.4313641660926884E-3</v>
      </c>
      <c r="BH278">
        <f t="shared" si="244"/>
        <v>1.0044313641660927</v>
      </c>
      <c r="BJ278" s="15">
        <f t="shared" si="245"/>
        <v>4.0222333361600864</v>
      </c>
      <c r="BL278" s="10">
        <v>42230</v>
      </c>
      <c r="BM278">
        <v>159400</v>
      </c>
      <c r="BN278">
        <v>106.454269</v>
      </c>
      <c r="BO278">
        <f t="shared" si="246"/>
        <v>9.1831898792138489E-5</v>
      </c>
      <c r="BP278">
        <f t="shared" si="247"/>
        <v>1.0000918318987921</v>
      </c>
      <c r="BR278" s="15">
        <f t="shared" si="248"/>
        <v>3.4085130683964682E-2</v>
      </c>
      <c r="BT278" s="10">
        <v>42230</v>
      </c>
      <c r="BU278">
        <v>104600</v>
      </c>
      <c r="BV278">
        <v>48.360000999999997</v>
      </c>
      <c r="BW278">
        <f t="shared" si="249"/>
        <v>2.0688728880613461E-4</v>
      </c>
      <c r="BX278">
        <f t="shared" si="250"/>
        <v>1.0002068872888061</v>
      </c>
      <c r="BZ278">
        <f t="shared" si="226"/>
        <v>1.0815091132637233E-2</v>
      </c>
      <c r="CB278" s="10">
        <v>42230</v>
      </c>
      <c r="CC278">
        <v>1096000</v>
      </c>
      <c r="CD278">
        <v>102.77776299999999</v>
      </c>
      <c r="CE278">
        <f t="shared" si="251"/>
        <v>5.5310042504652657E-4</v>
      </c>
      <c r="CF278">
        <f t="shared" si="252"/>
        <v>1.0005531004250465</v>
      </c>
      <c r="CJ278" s="10">
        <v>42230</v>
      </c>
      <c r="CK278">
        <v>313800</v>
      </c>
      <c r="CL278">
        <v>81.847150999999997</v>
      </c>
      <c r="CM278">
        <f t="shared" si="253"/>
        <v>-1.888076430157315E-3</v>
      </c>
      <c r="CN278">
        <f t="shared" si="254"/>
        <v>0.99811192356984269</v>
      </c>
      <c r="CR278" s="10">
        <v>42230</v>
      </c>
      <c r="CS278">
        <v>15900</v>
      </c>
      <c r="CT278">
        <v>59.552287</v>
      </c>
      <c r="CU278">
        <f t="shared" si="255"/>
        <v>-4.9838892569908921E-4</v>
      </c>
      <c r="CV278">
        <f t="shared" si="256"/>
        <v>0.99950161107430091</v>
      </c>
      <c r="CZ278" s="10">
        <v>42230</v>
      </c>
      <c r="DA278">
        <v>263100</v>
      </c>
      <c r="DB278">
        <v>53.018189999999997</v>
      </c>
      <c r="DC278">
        <f t="shared" si="257"/>
        <v>5.8458104114742504E-3</v>
      </c>
      <c r="DD278">
        <f t="shared" si="258"/>
        <v>1.0058458104114743</v>
      </c>
      <c r="DH278" s="10">
        <v>42230</v>
      </c>
      <c r="DI278">
        <v>170000</v>
      </c>
      <c r="DJ278">
        <v>38.083114000000002</v>
      </c>
      <c r="DK278">
        <f t="shared" si="259"/>
        <v>4.8868125037173638E-3</v>
      </c>
      <c r="DL278">
        <f t="shared" si="260"/>
        <v>1.0048868125037174</v>
      </c>
      <c r="DP278" s="10">
        <v>42230</v>
      </c>
      <c r="DQ278">
        <v>52600</v>
      </c>
      <c r="DR278">
        <v>19.015785000000001</v>
      </c>
      <c r="DS278">
        <f t="shared" si="261"/>
        <v>-4.0485861766182962E-3</v>
      </c>
      <c r="DT278">
        <f t="shared" si="262"/>
        <v>0.9959514138233817</v>
      </c>
      <c r="DX278" s="10">
        <v>42230</v>
      </c>
      <c r="DY278">
        <v>1187800</v>
      </c>
      <c r="DZ278">
        <v>10.78</v>
      </c>
      <c r="EA278">
        <f t="shared" si="263"/>
        <v>9.2850510677799925E-4</v>
      </c>
      <c r="EB278">
        <f t="shared" si="264"/>
        <v>1.000928505106778</v>
      </c>
      <c r="EF278" s="10">
        <v>42229</v>
      </c>
      <c r="EG278">
        <v>435000</v>
      </c>
      <c r="EH278">
        <v>99.808102000000005</v>
      </c>
      <c r="EI278">
        <f t="shared" si="265"/>
        <v>-9.8920058246743103E-5</v>
      </c>
      <c r="EJ278">
        <f t="shared" si="266"/>
        <v>0.99990107994175326</v>
      </c>
    </row>
    <row r="279" spans="1:140">
      <c r="A279" s="10">
        <v>42229</v>
      </c>
      <c r="B279" s="11">
        <v>0.1</v>
      </c>
      <c r="C279">
        <f t="shared" si="221"/>
        <v>1E-3</v>
      </c>
      <c r="D279" s="12">
        <f t="shared" si="222"/>
        <v>2.0836155003811641E-5</v>
      </c>
      <c r="E279" s="13">
        <f t="shared" si="223"/>
        <v>1.0000208361550038</v>
      </c>
      <c r="H279" s="10">
        <v>42229</v>
      </c>
      <c r="I279">
        <v>25200</v>
      </c>
      <c r="J279">
        <v>74.496576000000005</v>
      </c>
      <c r="K279" s="15">
        <f t="shared" si="227"/>
        <v>-4.0406390951855942E-3</v>
      </c>
      <c r="L279">
        <f t="shared" si="228"/>
        <v>0.99595936090481441</v>
      </c>
      <c r="N279" s="15">
        <f t="shared" si="229"/>
        <v>-0.77186573802888381</v>
      </c>
      <c r="P279" s="10">
        <v>42229</v>
      </c>
      <c r="Q279">
        <v>336700</v>
      </c>
      <c r="R279">
        <v>49.146881</v>
      </c>
      <c r="S279">
        <f t="shared" si="230"/>
        <v>-8.0081290978151198E-4</v>
      </c>
      <c r="T279">
        <f t="shared" si="231"/>
        <v>0.99919918709021849</v>
      </c>
      <c r="V279" s="15">
        <f t="shared" si="232"/>
        <v>-0.25354042193922788</v>
      </c>
      <c r="X279" s="10">
        <v>42229</v>
      </c>
      <c r="Y279">
        <v>112200</v>
      </c>
      <c r="Z279">
        <v>42.151242000000003</v>
      </c>
      <c r="AA279">
        <f t="shared" si="233"/>
        <v>4.6751193197391849E-4</v>
      </c>
      <c r="AB279">
        <f t="shared" si="224"/>
        <v>1.0004675119319739</v>
      </c>
      <c r="AC279" s="18"/>
      <c r="AD279" s="15">
        <f t="shared" si="234"/>
        <v>0.1860185948125701</v>
      </c>
      <c r="AF279" s="10">
        <v>42229</v>
      </c>
      <c r="AG279">
        <v>228800</v>
      </c>
      <c r="AH279">
        <v>55.352167000000001</v>
      </c>
      <c r="AI279">
        <f t="shared" si="235"/>
        <v>-1.962189929815783E-3</v>
      </c>
      <c r="AJ279">
        <f t="shared" si="236"/>
        <v>0.99803781007018422</v>
      </c>
      <c r="AK279" s="18"/>
      <c r="AL279" s="15">
        <f t="shared" si="237"/>
        <v>-0.51173788892128458</v>
      </c>
      <c r="AN279" s="10">
        <v>42229</v>
      </c>
      <c r="AO279">
        <v>5826800</v>
      </c>
      <c r="AP279">
        <v>38.422088000000002</v>
      </c>
      <c r="AQ279">
        <f t="shared" si="238"/>
        <v>-2.5164083694417805E-4</v>
      </c>
      <c r="AR279">
        <f t="shared" si="225"/>
        <v>0.99974835916305582</v>
      </c>
      <c r="AS279" s="18"/>
      <c r="AT279" s="15">
        <f t="shared" si="239"/>
        <v>-8.7767569971826442E-2</v>
      </c>
      <c r="AV279" s="10">
        <v>42229</v>
      </c>
      <c r="AW279">
        <v>10543300</v>
      </c>
      <c r="AX279">
        <v>35.310512000000003</v>
      </c>
      <c r="AY279">
        <f t="shared" si="240"/>
        <v>-1.903196868163981E-3</v>
      </c>
      <c r="AZ279">
        <f t="shared" si="241"/>
        <v>0.99809680313183602</v>
      </c>
      <c r="BB279" s="15">
        <f t="shared" si="242"/>
        <v>-0.50108959113520868</v>
      </c>
      <c r="BD279" s="10">
        <v>42229</v>
      </c>
      <c r="BE279">
        <v>546000</v>
      </c>
      <c r="BF279">
        <v>65.085600999999997</v>
      </c>
      <c r="BG279">
        <f t="shared" si="243"/>
        <v>-1.7694368657399373E-3</v>
      </c>
      <c r="BH279">
        <f t="shared" si="244"/>
        <v>0.99823056313426006</v>
      </c>
      <c r="BJ279" s="15">
        <f t="shared" si="245"/>
        <v>-0.47608012749054718</v>
      </c>
      <c r="BL279" s="10">
        <v>42229</v>
      </c>
      <c r="BM279">
        <v>260400</v>
      </c>
      <c r="BN279">
        <v>106.44449400000001</v>
      </c>
      <c r="BO279">
        <f t="shared" si="246"/>
        <v>1.0109369839812476E-3</v>
      </c>
      <c r="BP279">
        <f t="shared" si="247"/>
        <v>1.0010109369839812</v>
      </c>
      <c r="BR279" s="15">
        <f t="shared" si="248"/>
        <v>0.44600648849775193</v>
      </c>
      <c r="BT279" s="10">
        <v>42229</v>
      </c>
      <c r="BU279">
        <v>107800</v>
      </c>
      <c r="BV279">
        <v>48.349997999999999</v>
      </c>
      <c r="BW279">
        <f t="shared" si="249"/>
        <v>-1.8579893034267325E-3</v>
      </c>
      <c r="BX279">
        <f t="shared" si="250"/>
        <v>0.99814201069657327</v>
      </c>
      <c r="BZ279">
        <f t="shared" si="226"/>
        <v>-9.2176507085043213E-2</v>
      </c>
      <c r="CB279" s="10">
        <v>42229</v>
      </c>
      <c r="CC279">
        <v>766200</v>
      </c>
      <c r="CD279">
        <v>102.72094800000001</v>
      </c>
      <c r="CE279">
        <f t="shared" si="251"/>
        <v>-8.2891915257299331E-4</v>
      </c>
      <c r="CF279">
        <f t="shared" si="252"/>
        <v>0.99917108084742701</v>
      </c>
      <c r="CJ279" s="10">
        <v>42229</v>
      </c>
      <c r="CK279">
        <v>330300</v>
      </c>
      <c r="CL279">
        <v>82.001976999999997</v>
      </c>
      <c r="CM279">
        <f t="shared" si="253"/>
        <v>-2.5894707368631087E-3</v>
      </c>
      <c r="CN279">
        <f t="shared" si="254"/>
        <v>0.99741052926313689</v>
      </c>
      <c r="CR279" s="10">
        <v>42229</v>
      </c>
      <c r="CS279">
        <v>12800</v>
      </c>
      <c r="CT279">
        <v>59.581982000000004</v>
      </c>
      <c r="CU279">
        <f t="shared" si="255"/>
        <v>-1.989773231244385E-3</v>
      </c>
      <c r="CV279">
        <f t="shared" si="256"/>
        <v>0.99801022676875562</v>
      </c>
      <c r="CZ279" s="10">
        <v>42229</v>
      </c>
      <c r="DA279">
        <v>428000</v>
      </c>
      <c r="DB279">
        <v>52.710056999999999</v>
      </c>
      <c r="DC279">
        <f t="shared" si="257"/>
        <v>3.2991203183325712E-3</v>
      </c>
      <c r="DD279">
        <f t="shared" si="258"/>
        <v>1.0032991203183326</v>
      </c>
      <c r="DH279" s="10">
        <v>42229</v>
      </c>
      <c r="DI279">
        <v>173600</v>
      </c>
      <c r="DJ279">
        <v>37.897914</v>
      </c>
      <c r="DK279">
        <f t="shared" si="259"/>
        <v>2.3201948194544464E-3</v>
      </c>
      <c r="DL279">
        <f t="shared" si="260"/>
        <v>1.0023201948194544</v>
      </c>
      <c r="DP279" s="10">
        <v>42229</v>
      </c>
      <c r="DQ279">
        <v>112600</v>
      </c>
      <c r="DR279">
        <v>19.093084999999999</v>
      </c>
      <c r="DS279">
        <f t="shared" si="261"/>
        <v>-1.4955095349476921E-2</v>
      </c>
      <c r="DT279">
        <f t="shared" si="262"/>
        <v>0.98504490465052308</v>
      </c>
      <c r="DX279" s="10">
        <v>42229</v>
      </c>
      <c r="DY279">
        <v>1772400</v>
      </c>
      <c r="DZ279">
        <v>10.77</v>
      </c>
      <c r="EA279">
        <f t="shared" si="263"/>
        <v>-8.2872928176795924E-3</v>
      </c>
      <c r="EB279">
        <f t="shared" si="264"/>
        <v>0.99171270718232041</v>
      </c>
      <c r="EF279" s="10">
        <v>42228</v>
      </c>
      <c r="EG279">
        <v>405200</v>
      </c>
      <c r="EH279">
        <v>99.817976000000002</v>
      </c>
      <c r="EI279">
        <f t="shared" si="265"/>
        <v>-9.8920290290460677E-5</v>
      </c>
      <c r="EJ279">
        <f t="shared" si="266"/>
        <v>0.99990107970970954</v>
      </c>
    </row>
    <row r="280" spans="1:140">
      <c r="A280" s="10">
        <v>42228</v>
      </c>
      <c r="B280" s="11">
        <v>0.13</v>
      </c>
      <c r="C280">
        <f t="shared" si="221"/>
        <v>1.2999999999999999E-3</v>
      </c>
      <c r="D280" s="12">
        <f t="shared" si="222"/>
        <v>2.7088102204864128E-5</v>
      </c>
      <c r="E280" s="13">
        <f t="shared" si="223"/>
        <v>1.0000270881022049</v>
      </c>
      <c r="H280" s="10">
        <v>42228</v>
      </c>
      <c r="I280">
        <v>23900</v>
      </c>
      <c r="J280">
        <v>74.798811000000001</v>
      </c>
      <c r="K280" s="15">
        <f t="shared" si="227"/>
        <v>-3.5069120883421956E-3</v>
      </c>
      <c r="L280">
        <f t="shared" si="228"/>
        <v>0.9964930879116578</v>
      </c>
      <c r="N280" s="15">
        <f t="shared" si="229"/>
        <v>-0.72259386004956627</v>
      </c>
      <c r="P280" s="10">
        <v>42228</v>
      </c>
      <c r="Q280">
        <v>573200</v>
      </c>
      <c r="R280">
        <v>49.18627</v>
      </c>
      <c r="S280">
        <f t="shared" si="230"/>
        <v>6.0101643058985132E-4</v>
      </c>
      <c r="T280">
        <f t="shared" si="231"/>
        <v>1.0006010164305899</v>
      </c>
      <c r="V280" s="15">
        <f t="shared" si="232"/>
        <v>0.24521113362579028</v>
      </c>
      <c r="X280" s="10">
        <v>42228</v>
      </c>
      <c r="Y280">
        <v>170900</v>
      </c>
      <c r="Z280">
        <v>42.131545000000003</v>
      </c>
      <c r="AA280">
        <f t="shared" si="233"/>
        <v>-4.6729346670260075E-4</v>
      </c>
      <c r="AB280">
        <f t="shared" si="224"/>
        <v>0.9995327065332974</v>
      </c>
      <c r="AC280" s="18"/>
      <c r="AD280" s="15">
        <f t="shared" si="234"/>
        <v>-0.15684289911322224</v>
      </c>
      <c r="AF280" s="10">
        <v>42228</v>
      </c>
      <c r="AG280">
        <v>238600</v>
      </c>
      <c r="AH280">
        <v>55.460991999999997</v>
      </c>
      <c r="AI280">
        <f t="shared" si="235"/>
        <v>-1.958293400082356E-3</v>
      </c>
      <c r="AJ280">
        <f t="shared" si="236"/>
        <v>0.99804170659991764</v>
      </c>
      <c r="AK280" s="18"/>
      <c r="AL280" s="15">
        <f t="shared" si="237"/>
        <v>-0.5110416063594172</v>
      </c>
      <c r="AN280" s="10">
        <v>42228</v>
      </c>
      <c r="AO280">
        <v>5319300</v>
      </c>
      <c r="AP280">
        <v>38.431759</v>
      </c>
      <c r="AQ280">
        <f t="shared" si="238"/>
        <v>-6.5016745613381E-3</v>
      </c>
      <c r="AR280">
        <f t="shared" si="225"/>
        <v>0.9934983254386619</v>
      </c>
      <c r="AS280" s="18"/>
      <c r="AT280" s="15">
        <f t="shared" si="239"/>
        <v>-0.90752892774409788</v>
      </c>
      <c r="AV280" s="10">
        <v>42228</v>
      </c>
      <c r="AW280">
        <v>21512500</v>
      </c>
      <c r="AX280">
        <v>35.377842999999999</v>
      </c>
      <c r="AY280">
        <f t="shared" si="240"/>
        <v>-1.552468637484905E-2</v>
      </c>
      <c r="AZ280">
        <f t="shared" si="241"/>
        <v>0.98447531362515095</v>
      </c>
      <c r="BB280" s="15">
        <f t="shared" si="242"/>
        <v>-0.99669049462130077</v>
      </c>
      <c r="BD280" s="10">
        <v>42228</v>
      </c>
      <c r="BE280">
        <v>973900</v>
      </c>
      <c r="BF280">
        <v>65.200969999999998</v>
      </c>
      <c r="BG280">
        <f t="shared" si="243"/>
        <v>1.7725733223237228E-3</v>
      </c>
      <c r="BH280">
        <f t="shared" si="244"/>
        <v>1.0017725733223237</v>
      </c>
      <c r="BJ280" s="15">
        <f t="shared" si="245"/>
        <v>0.90868881382614486</v>
      </c>
      <c r="BL280" s="10">
        <v>42228</v>
      </c>
      <c r="BM280">
        <v>187300</v>
      </c>
      <c r="BN280">
        <v>106.336994</v>
      </c>
      <c r="BO280">
        <f t="shared" si="246"/>
        <v>-2.5666765365393029E-3</v>
      </c>
      <c r="BP280">
        <f t="shared" si="247"/>
        <v>0.9974333234634607</v>
      </c>
      <c r="BR280" s="15">
        <f t="shared" si="248"/>
        <v>-0.60860628259132143</v>
      </c>
      <c r="BT280" s="10">
        <v>42228</v>
      </c>
      <c r="BU280">
        <v>149000</v>
      </c>
      <c r="BV280">
        <v>48.439999</v>
      </c>
      <c r="BW280">
        <f t="shared" si="249"/>
        <v>2.0646293619663858E-4</v>
      </c>
      <c r="BX280">
        <f t="shared" si="250"/>
        <v>1.0002064629361966</v>
      </c>
      <c r="BZ280">
        <f t="shared" si="226"/>
        <v>1.0792791002435909E-2</v>
      </c>
      <c r="CB280" s="10">
        <v>42228</v>
      </c>
      <c r="CC280">
        <v>905100</v>
      </c>
      <c r="CD280">
        <v>102.806166</v>
      </c>
      <c r="CE280">
        <f t="shared" si="251"/>
        <v>5.529377937099067E-4</v>
      </c>
      <c r="CF280">
        <f t="shared" si="252"/>
        <v>1.0005529377937099</v>
      </c>
      <c r="CJ280" s="10">
        <v>42228</v>
      </c>
      <c r="CK280">
        <v>324000</v>
      </c>
      <c r="CL280">
        <v>82.214870000000005</v>
      </c>
      <c r="CM280">
        <f t="shared" si="253"/>
        <v>-7.0568777246282632E-4</v>
      </c>
      <c r="CN280">
        <f t="shared" si="254"/>
        <v>0.99929431222753717</v>
      </c>
      <c r="CR280" s="10">
        <v>42228</v>
      </c>
      <c r="CS280">
        <v>121000</v>
      </c>
      <c r="CT280">
        <v>59.700772999999998</v>
      </c>
      <c r="CU280">
        <f t="shared" si="255"/>
        <v>0</v>
      </c>
      <c r="CV280">
        <f t="shared" si="256"/>
        <v>1</v>
      </c>
      <c r="CZ280" s="10">
        <v>42228</v>
      </c>
      <c r="DA280">
        <v>416200</v>
      </c>
      <c r="DB280">
        <v>52.536732000000001</v>
      </c>
      <c r="DC280">
        <f t="shared" si="257"/>
        <v>-6.0119771844557857E-3</v>
      </c>
      <c r="DD280">
        <f t="shared" si="258"/>
        <v>0.99398802281554421</v>
      </c>
      <c r="DH280" s="10">
        <v>42228</v>
      </c>
      <c r="DI280">
        <v>295600</v>
      </c>
      <c r="DJ280">
        <v>37.810186999999999</v>
      </c>
      <c r="DK280">
        <f t="shared" si="259"/>
        <v>2.8438612188723678E-3</v>
      </c>
      <c r="DL280">
        <f t="shared" si="260"/>
        <v>1.0028438612188724</v>
      </c>
      <c r="DP280" s="10">
        <v>42228</v>
      </c>
      <c r="DQ280">
        <v>120200</v>
      </c>
      <c r="DR280">
        <v>19.382959</v>
      </c>
      <c r="DS280">
        <f t="shared" si="261"/>
        <v>1.9308905732789761E-2</v>
      </c>
      <c r="DT280">
        <f t="shared" si="262"/>
        <v>1.0193089057327898</v>
      </c>
      <c r="DX280" s="10">
        <v>42228</v>
      </c>
      <c r="DY280">
        <v>4030800</v>
      </c>
      <c r="DZ280">
        <v>10.86</v>
      </c>
      <c r="EA280">
        <f t="shared" si="263"/>
        <v>1.3059701492537101E-2</v>
      </c>
      <c r="EB280">
        <f t="shared" si="264"/>
        <v>1.0130597014925371</v>
      </c>
      <c r="EF280" s="10">
        <v>42227</v>
      </c>
      <c r="EG280">
        <v>227300</v>
      </c>
      <c r="EH280">
        <v>99.827850999999995</v>
      </c>
      <c r="EI280">
        <f t="shared" si="265"/>
        <v>2.9682891764371E-4</v>
      </c>
      <c r="EJ280">
        <f t="shared" si="266"/>
        <v>1.0002968289176437</v>
      </c>
    </row>
    <row r="281" spans="1:140">
      <c r="A281" s="10">
        <v>42227</v>
      </c>
      <c r="B281" s="11">
        <v>0.13</v>
      </c>
      <c r="C281">
        <f t="shared" si="221"/>
        <v>1.2999999999999999E-3</v>
      </c>
      <c r="D281" s="12">
        <f t="shared" si="222"/>
        <v>2.7088102204864128E-5</v>
      </c>
      <c r="E281" s="13">
        <f t="shared" si="223"/>
        <v>1.0000270881022049</v>
      </c>
      <c r="H281" s="10">
        <v>42227</v>
      </c>
      <c r="I281">
        <v>11700</v>
      </c>
      <c r="J281">
        <v>75.062047000000007</v>
      </c>
      <c r="K281" s="15">
        <f t="shared" si="227"/>
        <v>1.3826646179084578E-2</v>
      </c>
      <c r="L281">
        <f t="shared" si="228"/>
        <v>1.0138266461790846</v>
      </c>
      <c r="N281" s="15">
        <f t="shared" si="229"/>
        <v>149.22805631811073</v>
      </c>
      <c r="P281" s="10">
        <v>42227</v>
      </c>
      <c r="Q281">
        <v>706100</v>
      </c>
      <c r="R281">
        <v>49.156725999999999</v>
      </c>
      <c r="S281">
        <f t="shared" si="230"/>
        <v>-8.7371444094143103E-3</v>
      </c>
      <c r="T281">
        <f t="shared" si="231"/>
        <v>0.99126285559058569</v>
      </c>
      <c r="V281" s="15">
        <f t="shared" si="232"/>
        <v>-0.95936278563537336</v>
      </c>
      <c r="X281" s="10">
        <v>42227</v>
      </c>
      <c r="Y281">
        <v>467900</v>
      </c>
      <c r="Z281">
        <v>42.151242000000003</v>
      </c>
      <c r="AA281">
        <f t="shared" si="233"/>
        <v>-7.4211392251344321E-3</v>
      </c>
      <c r="AB281">
        <f t="shared" si="224"/>
        <v>0.99257886077486557</v>
      </c>
      <c r="AC281" s="18"/>
      <c r="AD281" s="15">
        <f t="shared" si="234"/>
        <v>-0.93404724985114451</v>
      </c>
      <c r="AF281" s="10">
        <v>42227</v>
      </c>
      <c r="AG281">
        <v>281500</v>
      </c>
      <c r="AH281">
        <v>55.569814000000001</v>
      </c>
      <c r="AI281">
        <f t="shared" si="235"/>
        <v>-8.1229416184064318E-3</v>
      </c>
      <c r="AJ281">
        <f t="shared" si="236"/>
        <v>0.99187705838159357</v>
      </c>
      <c r="AK281" s="18"/>
      <c r="AL281" s="15">
        <f t="shared" si="237"/>
        <v>-0.94905359331731121</v>
      </c>
      <c r="AN281" s="10">
        <v>42227</v>
      </c>
      <c r="AO281">
        <v>6032800</v>
      </c>
      <c r="AP281">
        <v>38.683264999999999</v>
      </c>
      <c r="AQ281">
        <f t="shared" si="238"/>
        <v>-1.5994038261526344E-2</v>
      </c>
      <c r="AR281">
        <f t="shared" si="225"/>
        <v>0.98400596173847366</v>
      </c>
      <c r="AS281" s="18"/>
      <c r="AT281" s="15">
        <f t="shared" si="239"/>
        <v>-0.99721918990844471</v>
      </c>
      <c r="AV281" s="10">
        <v>42227</v>
      </c>
      <c r="AW281">
        <v>13511000</v>
      </c>
      <c r="AX281">
        <v>35.935733999999997</v>
      </c>
      <c r="AY281">
        <f t="shared" si="240"/>
        <v>-2.1477204043200526E-2</v>
      </c>
      <c r="AZ281">
        <f t="shared" si="241"/>
        <v>0.97852279595679947</v>
      </c>
      <c r="BB281" s="15">
        <f t="shared" si="242"/>
        <v>-0.99963826056067184</v>
      </c>
      <c r="BD281" s="10">
        <v>42227</v>
      </c>
      <c r="BE281">
        <v>449000</v>
      </c>
      <c r="BF281">
        <v>65.085600999999997</v>
      </c>
      <c r="BG281">
        <f t="shared" si="243"/>
        <v>-8.494466411260615E-3</v>
      </c>
      <c r="BH281">
        <f t="shared" si="244"/>
        <v>0.99150553358873939</v>
      </c>
      <c r="BJ281" s="15">
        <f t="shared" si="245"/>
        <v>-0.95556481879368627</v>
      </c>
      <c r="BL281" s="10">
        <v>42227</v>
      </c>
      <c r="BM281">
        <v>201400</v>
      </c>
      <c r="BN281">
        <v>106.610629</v>
      </c>
      <c r="BO281">
        <f t="shared" si="246"/>
        <v>4.4194477596717352E-3</v>
      </c>
      <c r="BP281">
        <f t="shared" si="247"/>
        <v>1.0044194477596717</v>
      </c>
      <c r="BR281" s="15">
        <f t="shared" si="248"/>
        <v>4.0005324539466978</v>
      </c>
      <c r="BT281" s="10">
        <v>42227</v>
      </c>
      <c r="BU281">
        <v>283500</v>
      </c>
      <c r="BV281">
        <v>48.43</v>
      </c>
      <c r="BW281">
        <f t="shared" si="249"/>
        <v>6.1979336281847708E-4</v>
      </c>
      <c r="BX281">
        <f t="shared" si="250"/>
        <v>1.0006197933628185</v>
      </c>
      <c r="BZ281">
        <f t="shared" si="226"/>
        <v>3.2743931535110571E-2</v>
      </c>
      <c r="CB281" s="10">
        <v>42227</v>
      </c>
      <c r="CC281">
        <v>859400</v>
      </c>
      <c r="CD281">
        <v>102.749352</v>
      </c>
      <c r="CE281">
        <f t="shared" si="251"/>
        <v>2.7651613962897947E-4</v>
      </c>
      <c r="CF281">
        <f t="shared" si="252"/>
        <v>1.000276516139629</v>
      </c>
      <c r="CJ281" s="10">
        <v>42227</v>
      </c>
      <c r="CK281">
        <v>186000</v>
      </c>
      <c r="CL281">
        <v>82.272929000000005</v>
      </c>
      <c r="CM281">
        <f t="shared" si="253"/>
        <v>5.2021114332985174E-3</v>
      </c>
      <c r="CN281">
        <f t="shared" si="254"/>
        <v>1.0052021114332985</v>
      </c>
      <c r="CR281" s="10">
        <v>42227</v>
      </c>
      <c r="CS281">
        <v>248700</v>
      </c>
      <c r="CT281">
        <v>59.700772999999998</v>
      </c>
      <c r="CU281">
        <f t="shared" si="255"/>
        <v>3.9953621059991562E-3</v>
      </c>
      <c r="CV281">
        <f t="shared" si="256"/>
        <v>1.0039953621059992</v>
      </c>
      <c r="CZ281" s="10">
        <v>42227</v>
      </c>
      <c r="DA281">
        <v>372000</v>
      </c>
      <c r="DB281">
        <v>52.854492</v>
      </c>
      <c r="DC281">
        <f t="shared" si="257"/>
        <v>-1.5249425157622176E-2</v>
      </c>
      <c r="DD281">
        <f t="shared" si="258"/>
        <v>0.98475057484237782</v>
      </c>
      <c r="DH281" s="10">
        <v>42227</v>
      </c>
      <c r="DI281">
        <v>260000</v>
      </c>
      <c r="DJ281">
        <v>37.702964999999999</v>
      </c>
      <c r="DK281">
        <f t="shared" si="259"/>
        <v>7.5540569033536453E-3</v>
      </c>
      <c r="DL281">
        <f t="shared" si="260"/>
        <v>1.0075540569033536</v>
      </c>
      <c r="DP281" s="10">
        <v>42227</v>
      </c>
      <c r="DQ281">
        <v>201600</v>
      </c>
      <c r="DR281">
        <v>19.015785000000001</v>
      </c>
      <c r="DS281">
        <f t="shared" si="261"/>
        <v>-1.0152817075771425E-3</v>
      </c>
      <c r="DT281">
        <f t="shared" si="262"/>
        <v>0.99898471829242286</v>
      </c>
      <c r="DX281" s="10">
        <v>42227</v>
      </c>
      <c r="DY281">
        <v>2556200</v>
      </c>
      <c r="DZ281">
        <v>10.72</v>
      </c>
      <c r="EA281">
        <f t="shared" si="263"/>
        <v>5.6285178236397115E-3</v>
      </c>
      <c r="EB281">
        <f t="shared" si="264"/>
        <v>1.0056285178236397</v>
      </c>
      <c r="EF281" s="10">
        <v>42226</v>
      </c>
      <c r="EG281">
        <v>634200</v>
      </c>
      <c r="EH281">
        <v>99.798227999999995</v>
      </c>
      <c r="EI281">
        <f t="shared" si="265"/>
        <v>-9.892984439285879E-5</v>
      </c>
      <c r="EJ281">
        <f t="shared" si="266"/>
        <v>0.99990107015560714</v>
      </c>
    </row>
    <row r="282" spans="1:140">
      <c r="A282" s="10">
        <v>42226</v>
      </c>
      <c r="B282" s="11">
        <v>0.11</v>
      </c>
      <c r="C282">
        <f t="shared" si="221"/>
        <v>1.1000000000000001E-3</v>
      </c>
      <c r="D282" s="12">
        <f t="shared" si="222"/>
        <v>2.2920080947175236E-5</v>
      </c>
      <c r="E282" s="13">
        <f t="shared" si="223"/>
        <v>1.0000229200809472</v>
      </c>
      <c r="H282" s="10">
        <v>42226</v>
      </c>
      <c r="I282">
        <v>23900</v>
      </c>
      <c r="J282">
        <v>74.038345000000007</v>
      </c>
      <c r="K282" s="15">
        <f t="shared" si="227"/>
        <v>-1.0424748049965848E-2</v>
      </c>
      <c r="L282">
        <f t="shared" si="228"/>
        <v>0.98957525195003415</v>
      </c>
      <c r="N282" s="15">
        <f t="shared" si="229"/>
        <v>-0.9781816783208237</v>
      </c>
      <c r="P282" s="10">
        <v>42226</v>
      </c>
      <c r="Q282">
        <v>481700</v>
      </c>
      <c r="R282">
        <v>49.590001000000001</v>
      </c>
      <c r="S282">
        <f t="shared" si="230"/>
        <v>1.3279664180450235E-2</v>
      </c>
      <c r="T282">
        <f t="shared" si="231"/>
        <v>1.0132796641804502</v>
      </c>
      <c r="V282" s="15">
        <f t="shared" si="232"/>
        <v>122.36849416676824</v>
      </c>
      <c r="X282" s="10">
        <v>42226</v>
      </c>
      <c r="Y282">
        <v>160300</v>
      </c>
      <c r="Z282">
        <v>42.466391000000002</v>
      </c>
      <c r="AA282">
        <f t="shared" si="233"/>
        <v>1.4110976189960489E-2</v>
      </c>
      <c r="AB282">
        <f t="shared" si="224"/>
        <v>1.0141109761899605</v>
      </c>
      <c r="AC282" s="18"/>
      <c r="AD282" s="15">
        <f t="shared" si="234"/>
        <v>165.41842534371742</v>
      </c>
      <c r="AF282" s="10">
        <v>42226</v>
      </c>
      <c r="AG282">
        <v>212300</v>
      </c>
      <c r="AH282">
        <v>56.024901</v>
      </c>
      <c r="AI282">
        <f t="shared" si="235"/>
        <v>1.2334676104371001E-2</v>
      </c>
      <c r="AJ282">
        <f t="shared" si="236"/>
        <v>1.012334676104371</v>
      </c>
      <c r="AK282" s="18"/>
      <c r="AL282" s="15">
        <f t="shared" si="237"/>
        <v>86.760954257794509</v>
      </c>
      <c r="AN282" s="10">
        <v>42226</v>
      </c>
      <c r="AO282">
        <v>3204200</v>
      </c>
      <c r="AP282">
        <v>39.312023000000003</v>
      </c>
      <c r="AQ282">
        <f t="shared" si="238"/>
        <v>1.2456384330608694E-2</v>
      </c>
      <c r="AR282">
        <f t="shared" si="225"/>
        <v>1.0124563843306087</v>
      </c>
      <c r="AS282" s="18"/>
      <c r="AT282" s="15">
        <f t="shared" si="239"/>
        <v>90.697606841226047</v>
      </c>
      <c r="AV282" s="10">
        <v>42226</v>
      </c>
      <c r="AW282">
        <v>9670300</v>
      </c>
      <c r="AX282">
        <v>36.724473000000003</v>
      </c>
      <c r="AY282">
        <f t="shared" si="240"/>
        <v>1.7048469417709988E-2</v>
      </c>
      <c r="AZ282">
        <f t="shared" si="241"/>
        <v>1.01704846941771</v>
      </c>
      <c r="BB282" s="15">
        <f t="shared" si="242"/>
        <v>477.30228441400823</v>
      </c>
      <c r="BD282" s="10">
        <v>42226</v>
      </c>
      <c r="BE282">
        <v>370400</v>
      </c>
      <c r="BF282">
        <v>65.643204999999995</v>
      </c>
      <c r="BG282">
        <f t="shared" si="243"/>
        <v>1.2755873647130711E-2</v>
      </c>
      <c r="BH282">
        <f t="shared" si="244"/>
        <v>1.0127558736471307</v>
      </c>
      <c r="BJ282" s="15">
        <f t="shared" si="245"/>
        <v>101.15068391534938</v>
      </c>
      <c r="BL282" s="10">
        <v>42226</v>
      </c>
      <c r="BM282">
        <v>337700</v>
      </c>
      <c r="BN282">
        <v>106.141542</v>
      </c>
      <c r="BO282">
        <f t="shared" si="246"/>
        <v>-2.5713907331094132E-3</v>
      </c>
      <c r="BP282">
        <f t="shared" si="247"/>
        <v>0.99742860926689059</v>
      </c>
      <c r="BR282" s="15">
        <f t="shared" si="248"/>
        <v>-0.60928089916276451</v>
      </c>
      <c r="BT282" s="10">
        <v>42226</v>
      </c>
      <c r="BU282">
        <v>79000</v>
      </c>
      <c r="BV282">
        <v>48.400002000000001</v>
      </c>
      <c r="BW282">
        <f t="shared" si="249"/>
        <v>1.0342089362651574E-3</v>
      </c>
      <c r="BX282">
        <f t="shared" si="250"/>
        <v>1.0010342089362652</v>
      </c>
      <c r="BZ282">
        <f t="shared" si="226"/>
        <v>5.5221897877410164E-2</v>
      </c>
      <c r="CB282" s="10">
        <v>42226</v>
      </c>
      <c r="CC282">
        <v>618600</v>
      </c>
      <c r="CD282">
        <v>102.72094800000001</v>
      </c>
      <c r="CE282">
        <f t="shared" si="251"/>
        <v>1.8434886598872602E-4</v>
      </c>
      <c r="CF282">
        <f t="shared" si="252"/>
        <v>1.0001843488659887</v>
      </c>
      <c r="CJ282" s="10">
        <v>42226</v>
      </c>
      <c r="CK282">
        <v>237900</v>
      </c>
      <c r="CL282">
        <v>81.847150999999997</v>
      </c>
      <c r="CM282">
        <f t="shared" si="253"/>
        <v>-4.3554427116409E-3</v>
      </c>
      <c r="CN282">
        <f t="shared" si="254"/>
        <v>0.9956445572883591</v>
      </c>
      <c r="CR282" s="10">
        <v>42226</v>
      </c>
      <c r="CS282">
        <v>19700</v>
      </c>
      <c r="CT282">
        <v>59.463196000000003</v>
      </c>
      <c r="CU282">
        <f t="shared" si="255"/>
        <v>-1.3300272516777456E-3</v>
      </c>
      <c r="CV282">
        <f t="shared" si="256"/>
        <v>0.99866997274832225</v>
      </c>
      <c r="CZ282" s="10">
        <v>42226</v>
      </c>
      <c r="DA282">
        <v>320900</v>
      </c>
      <c r="DB282">
        <v>53.672974000000004</v>
      </c>
      <c r="DC282">
        <f t="shared" si="257"/>
        <v>1.1248236796004951E-2</v>
      </c>
      <c r="DD282">
        <f t="shared" si="258"/>
        <v>1.011248236796005</v>
      </c>
      <c r="DH282" s="10">
        <v>42226</v>
      </c>
      <c r="DI282">
        <v>190900</v>
      </c>
      <c r="DJ282">
        <v>37.420290000000001</v>
      </c>
      <c r="DK282">
        <f t="shared" si="259"/>
        <v>-3.3748895085032871E-3</v>
      </c>
      <c r="DL282">
        <f t="shared" si="260"/>
        <v>0.99662511049149671</v>
      </c>
      <c r="DP282" s="10">
        <v>42226</v>
      </c>
      <c r="DQ282">
        <v>59700</v>
      </c>
      <c r="DR282">
        <v>19.035111000000001</v>
      </c>
      <c r="DS282">
        <f t="shared" si="261"/>
        <v>3.357825583396834E-2</v>
      </c>
      <c r="DT282">
        <f t="shared" si="262"/>
        <v>1.0335782558339683</v>
      </c>
      <c r="DX282" s="10">
        <v>42226</v>
      </c>
      <c r="DY282">
        <v>3306800</v>
      </c>
      <c r="DZ282">
        <v>10.66</v>
      </c>
      <c r="EA282">
        <f t="shared" si="263"/>
        <v>9.4696969696970168E-3</v>
      </c>
      <c r="EB282">
        <f t="shared" si="264"/>
        <v>1.009469696969697</v>
      </c>
      <c r="EF282" s="10">
        <v>42223</v>
      </c>
      <c r="EG282">
        <v>143100</v>
      </c>
      <c r="EH282">
        <v>99.808102000000005</v>
      </c>
      <c r="EI282">
        <f t="shared" si="265"/>
        <v>9.8939632475314454E-5</v>
      </c>
      <c r="EJ282">
        <f t="shared" si="266"/>
        <v>1.0000989396324753</v>
      </c>
    </row>
    <row r="283" spans="1:140">
      <c r="A283" s="10">
        <v>42223</v>
      </c>
      <c r="B283" s="11">
        <v>0.14000000000000001</v>
      </c>
      <c r="C283">
        <f t="shared" si="221"/>
        <v>1.4000000000000002E-3</v>
      </c>
      <c r="D283" s="12">
        <f t="shared" si="222"/>
        <v>2.9172197524962584E-5</v>
      </c>
      <c r="E283" s="13">
        <f t="shared" si="223"/>
        <v>1.000029172197525</v>
      </c>
      <c r="H283" s="10">
        <v>42223</v>
      </c>
      <c r="I283">
        <v>93000</v>
      </c>
      <c r="J283">
        <v>74.818307000000004</v>
      </c>
      <c r="K283" s="15">
        <f t="shared" si="227"/>
        <v>1.1600283752052798E-2</v>
      </c>
      <c r="L283">
        <f t="shared" si="228"/>
        <v>1.0116002837520528</v>
      </c>
      <c r="N283" s="15">
        <f t="shared" si="229"/>
        <v>66.338588575996496</v>
      </c>
      <c r="P283" s="10">
        <v>42223</v>
      </c>
      <c r="Q283">
        <v>425300</v>
      </c>
      <c r="R283">
        <v>48.940092999999997</v>
      </c>
      <c r="S283">
        <f t="shared" si="230"/>
        <v>-3.0089759375432346E-3</v>
      </c>
      <c r="T283">
        <f t="shared" si="231"/>
        <v>0.99699102406245677</v>
      </c>
      <c r="V283" s="15">
        <f t="shared" si="232"/>
        <v>-0.6671062412271711</v>
      </c>
      <c r="X283" s="10">
        <v>42223</v>
      </c>
      <c r="Y283">
        <v>130500</v>
      </c>
      <c r="Z283">
        <v>41.875487</v>
      </c>
      <c r="AA283">
        <f t="shared" si="233"/>
        <v>-2.3509422176271055E-4</v>
      </c>
      <c r="AB283">
        <f t="shared" si="224"/>
        <v>0.99976490577823729</v>
      </c>
      <c r="AC283" s="18"/>
      <c r="AD283" s="15">
        <f t="shared" si="234"/>
        <v>-8.2240108956039504E-2</v>
      </c>
      <c r="AF283" s="10">
        <v>42223</v>
      </c>
      <c r="AG283">
        <v>311500</v>
      </c>
      <c r="AH283">
        <v>55.342272000000001</v>
      </c>
      <c r="AI283">
        <f t="shared" si="235"/>
        <v>-5.3343272152881482E-3</v>
      </c>
      <c r="AJ283">
        <f t="shared" si="236"/>
        <v>0.99466567278471185</v>
      </c>
      <c r="AK283" s="18"/>
      <c r="AL283" s="15">
        <f t="shared" si="237"/>
        <v>-0.85804441066133808</v>
      </c>
      <c r="AN283" s="10">
        <v>42223</v>
      </c>
      <c r="AO283">
        <v>6327600</v>
      </c>
      <c r="AP283">
        <v>38.828361999999998</v>
      </c>
      <c r="AQ283">
        <f t="shared" si="238"/>
        <v>-9.9552178573869554E-4</v>
      </c>
      <c r="AR283">
        <f t="shared" si="225"/>
        <v>0.9990044782142613</v>
      </c>
      <c r="AS283" s="18"/>
      <c r="AT283" s="15">
        <f t="shared" si="239"/>
        <v>-0.30479355964051658</v>
      </c>
      <c r="AV283" s="10">
        <v>42223</v>
      </c>
      <c r="AW283">
        <v>15026300</v>
      </c>
      <c r="AX283">
        <v>36.108871999999998</v>
      </c>
      <c r="AY283">
        <f t="shared" si="240"/>
        <v>-1.0644211022065031E-3</v>
      </c>
      <c r="AZ283">
        <f t="shared" si="241"/>
        <v>0.9989355788977935</v>
      </c>
      <c r="BB283" s="15">
        <f t="shared" si="242"/>
        <v>-0.32207635829754622</v>
      </c>
      <c r="BD283" s="10">
        <v>42223</v>
      </c>
      <c r="BE283">
        <v>741300</v>
      </c>
      <c r="BF283">
        <v>64.816415000000006</v>
      </c>
      <c r="BG283">
        <f t="shared" si="243"/>
        <v>-3.6944046445839263E-3</v>
      </c>
      <c r="BH283">
        <f t="shared" si="244"/>
        <v>0.99630559535541607</v>
      </c>
      <c r="BJ283" s="15">
        <f t="shared" si="245"/>
        <v>-0.74100712346146125</v>
      </c>
      <c r="BL283" s="10">
        <v>42223</v>
      </c>
      <c r="BM283">
        <v>272300</v>
      </c>
      <c r="BN283">
        <v>106.415177</v>
      </c>
      <c r="BO283">
        <f t="shared" si="246"/>
        <v>1.8367294861287853E-4</v>
      </c>
      <c r="BP283">
        <f t="shared" si="247"/>
        <v>1.0001836729486129</v>
      </c>
      <c r="BR283" s="15">
        <f t="shared" si="248"/>
        <v>6.9332337663163823E-2</v>
      </c>
      <c r="BT283" s="10">
        <v>42223</v>
      </c>
      <c r="BU283">
        <v>346200</v>
      </c>
      <c r="BV283">
        <v>48.349997999999999</v>
      </c>
      <c r="BW283">
        <f t="shared" si="249"/>
        <v>-1.2394546581284693E-3</v>
      </c>
      <c r="BX283">
        <f t="shared" si="250"/>
        <v>0.99876054534187153</v>
      </c>
      <c r="BZ283">
        <f t="shared" si="226"/>
        <v>-6.2456026997959824E-2</v>
      </c>
      <c r="CB283" s="10">
        <v>42223</v>
      </c>
      <c r="CC283">
        <v>892900</v>
      </c>
      <c r="CD283">
        <v>102.702015</v>
      </c>
      <c r="CE283">
        <f t="shared" si="251"/>
        <v>4.6119674378974906E-4</v>
      </c>
      <c r="CF283">
        <f t="shared" si="252"/>
        <v>1.0004611967437897</v>
      </c>
      <c r="CJ283" s="10">
        <v>42223</v>
      </c>
      <c r="CK283">
        <v>227300</v>
      </c>
      <c r="CL283">
        <v>82.205190999999999</v>
      </c>
      <c r="CM283">
        <f t="shared" si="253"/>
        <v>3.5439466932560837E-3</v>
      </c>
      <c r="CN283">
        <f t="shared" si="254"/>
        <v>1.0035439466932561</v>
      </c>
      <c r="CR283" s="10">
        <v>42223</v>
      </c>
      <c r="CS283">
        <v>33100</v>
      </c>
      <c r="CT283">
        <v>59.542389</v>
      </c>
      <c r="CU283">
        <f t="shared" si="255"/>
        <v>-4.984885118591853E-4</v>
      </c>
      <c r="CV283">
        <f t="shared" si="256"/>
        <v>0.99950151148814081</v>
      </c>
      <c r="CZ283" s="10">
        <v>42223</v>
      </c>
      <c r="DA283">
        <v>796200</v>
      </c>
      <c r="DB283">
        <v>53.075963000000002</v>
      </c>
      <c r="DC283">
        <f t="shared" si="257"/>
        <v>3.276320611390382E-3</v>
      </c>
      <c r="DD283">
        <f t="shared" si="258"/>
        <v>1.0032763206113904</v>
      </c>
      <c r="DH283" s="10">
        <v>42223</v>
      </c>
      <c r="DI283">
        <v>197200</v>
      </c>
      <c r="DJ283">
        <v>37.547007000000001</v>
      </c>
      <c r="DK283">
        <f t="shared" si="259"/>
        <v>4.6948543990130709E-3</v>
      </c>
      <c r="DL283">
        <f t="shared" si="260"/>
        <v>1.0046948543990131</v>
      </c>
      <c r="DP283" s="10">
        <v>42223</v>
      </c>
      <c r="DQ283">
        <v>182600</v>
      </c>
      <c r="DR283">
        <v>18.416709999999998</v>
      </c>
      <c r="DS283">
        <f t="shared" si="261"/>
        <v>-1.9042758786875003E-2</v>
      </c>
      <c r="DT283">
        <f t="shared" si="262"/>
        <v>0.980957241213125</v>
      </c>
      <c r="DX283" s="10">
        <v>42223</v>
      </c>
      <c r="DY283">
        <v>2394600</v>
      </c>
      <c r="DZ283">
        <v>10.56</v>
      </c>
      <c r="EA283">
        <f t="shared" si="263"/>
        <v>3.8022813688214363E-3</v>
      </c>
      <c r="EB283">
        <f t="shared" si="264"/>
        <v>1.0038022813688214</v>
      </c>
      <c r="EF283" s="10">
        <v>42222</v>
      </c>
      <c r="EG283">
        <v>189600</v>
      </c>
      <c r="EH283">
        <v>99.798227999999995</v>
      </c>
      <c r="EI283">
        <f t="shared" si="265"/>
        <v>9.8879267092177869E-5</v>
      </c>
      <c r="EJ283">
        <f t="shared" si="266"/>
        <v>1.0000988792670922</v>
      </c>
    </row>
    <row r="284" spans="1:140">
      <c r="A284" s="10">
        <v>42222</v>
      </c>
      <c r="B284" s="11">
        <v>0.15</v>
      </c>
      <c r="C284">
        <f t="shared" si="221"/>
        <v>1.5E-3</v>
      </c>
      <c r="D284" s="12">
        <f t="shared" si="222"/>
        <v>3.1256349309671805E-5</v>
      </c>
      <c r="E284" s="13">
        <f t="shared" si="223"/>
        <v>1.0000312563493097</v>
      </c>
      <c r="H284" s="10">
        <v>42222</v>
      </c>
      <c r="I284">
        <v>99000</v>
      </c>
      <c r="J284">
        <v>73.960346000000001</v>
      </c>
      <c r="K284" s="15">
        <f t="shared" si="227"/>
        <v>8.3742801681752077E-3</v>
      </c>
      <c r="L284">
        <f t="shared" si="228"/>
        <v>1.0083742801681752</v>
      </c>
      <c r="N284" s="15">
        <f t="shared" si="229"/>
        <v>19.986613956321467</v>
      </c>
      <c r="P284" s="10">
        <v>42222</v>
      </c>
      <c r="Q284">
        <v>392000</v>
      </c>
      <c r="R284">
        <v>49.087797000000002</v>
      </c>
      <c r="S284">
        <f t="shared" si="230"/>
        <v>-7.7628004797961614E-3</v>
      </c>
      <c r="T284">
        <f t="shared" si="231"/>
        <v>0.99223719952020384</v>
      </c>
      <c r="V284" s="15">
        <f t="shared" si="232"/>
        <v>-0.94183532510521795</v>
      </c>
      <c r="X284" s="10">
        <v>42222</v>
      </c>
      <c r="Y284">
        <v>213400</v>
      </c>
      <c r="Z284">
        <v>41.885334</v>
      </c>
      <c r="AA284">
        <f t="shared" si="233"/>
        <v>-1.0700224505604372E-2</v>
      </c>
      <c r="AB284">
        <f t="shared" si="224"/>
        <v>0.98929977549439563</v>
      </c>
      <c r="AC284" s="18"/>
      <c r="AD284" s="15">
        <f t="shared" si="234"/>
        <v>-0.98028996750523711</v>
      </c>
      <c r="AF284" s="10">
        <v>42222</v>
      </c>
      <c r="AG284">
        <v>302200</v>
      </c>
      <c r="AH284">
        <v>55.639068999999999</v>
      </c>
      <c r="AI284">
        <f t="shared" si="235"/>
        <v>-1.2293582502718836E-2</v>
      </c>
      <c r="AJ284">
        <f t="shared" si="236"/>
        <v>0.98770641749728116</v>
      </c>
      <c r="AK284" s="18"/>
      <c r="AL284" s="15">
        <f t="shared" si="237"/>
        <v>-0.98905603800612896</v>
      </c>
      <c r="AN284" s="10">
        <v>42222</v>
      </c>
      <c r="AO284">
        <v>3139200</v>
      </c>
      <c r="AP284">
        <v>38.867055000000001</v>
      </c>
      <c r="AQ284">
        <f t="shared" si="238"/>
        <v>-4.7064537347026869E-3</v>
      </c>
      <c r="AR284">
        <f t="shared" si="225"/>
        <v>0.99529354626529731</v>
      </c>
      <c r="AS284" s="18"/>
      <c r="AT284" s="15">
        <f t="shared" si="239"/>
        <v>-0.82127569321343219</v>
      </c>
      <c r="AV284" s="10">
        <v>42222</v>
      </c>
      <c r="AW284">
        <v>12595100</v>
      </c>
      <c r="AX284">
        <v>36.147348000000001</v>
      </c>
      <c r="AY284">
        <f t="shared" si="240"/>
        <v>-7.1333432874487457E-3</v>
      </c>
      <c r="AZ284">
        <f t="shared" si="241"/>
        <v>0.99286665671255125</v>
      </c>
      <c r="BB284" s="15">
        <f t="shared" si="242"/>
        <v>-0.92668581263709926</v>
      </c>
      <c r="BD284" s="10">
        <v>42222</v>
      </c>
      <c r="BE284">
        <v>521300</v>
      </c>
      <c r="BF284">
        <v>65.056760999999995</v>
      </c>
      <c r="BG284">
        <f t="shared" si="243"/>
        <v>-4.7065678852754589E-3</v>
      </c>
      <c r="BH284">
        <f t="shared" si="244"/>
        <v>0.99529343211472454</v>
      </c>
      <c r="BJ284" s="15">
        <f t="shared" si="245"/>
        <v>-0.82128317481071433</v>
      </c>
      <c r="BL284" s="10">
        <v>42222</v>
      </c>
      <c r="BM284">
        <v>191400</v>
      </c>
      <c r="BN284">
        <v>106.395635</v>
      </c>
      <c r="BO284">
        <f t="shared" si="246"/>
        <v>4.5950620709045431E-4</v>
      </c>
      <c r="BP284">
        <f t="shared" si="247"/>
        <v>1.0004595062070905</v>
      </c>
      <c r="BR284" s="15">
        <f t="shared" si="248"/>
        <v>0.18255960171063568</v>
      </c>
      <c r="BT284" s="10">
        <v>42222</v>
      </c>
      <c r="BU284">
        <v>77800</v>
      </c>
      <c r="BV284">
        <v>48.41</v>
      </c>
      <c r="BW284">
        <f t="shared" si="249"/>
        <v>6.2007026415722422E-4</v>
      </c>
      <c r="BX284">
        <f t="shared" si="250"/>
        <v>1.0006200702641572</v>
      </c>
      <c r="BZ284">
        <f t="shared" si="226"/>
        <v>3.2758792774367773E-2</v>
      </c>
      <c r="CB284" s="10">
        <v>42222</v>
      </c>
      <c r="CC284">
        <v>1426900</v>
      </c>
      <c r="CD284">
        <v>102.65467099999999</v>
      </c>
      <c r="CE284">
        <f t="shared" si="251"/>
        <v>-3.5842254593817513E-3</v>
      </c>
      <c r="CF284">
        <f t="shared" si="252"/>
        <v>0.99641577454061825</v>
      </c>
      <c r="CJ284" s="10">
        <v>42222</v>
      </c>
      <c r="CK284">
        <v>413000</v>
      </c>
      <c r="CL284">
        <v>81.914889000000002</v>
      </c>
      <c r="CM284">
        <f t="shared" si="253"/>
        <v>1.1817319069207244E-4</v>
      </c>
      <c r="CN284">
        <f t="shared" si="254"/>
        <v>1.0001181731906921</v>
      </c>
      <c r="CR284" s="10">
        <v>42222</v>
      </c>
      <c r="CS284">
        <v>17600</v>
      </c>
      <c r="CT284">
        <v>59.572085000000001</v>
      </c>
      <c r="CU284">
        <f t="shared" si="255"/>
        <v>2.1648830062657165E-3</v>
      </c>
      <c r="CV284">
        <f t="shared" si="256"/>
        <v>1.0021648830062657</v>
      </c>
      <c r="CZ284" s="10">
        <v>42222</v>
      </c>
      <c r="DA284">
        <v>210600</v>
      </c>
      <c r="DB284">
        <v>52.902636999999999</v>
      </c>
      <c r="DC284">
        <f t="shared" si="257"/>
        <v>-7.7659544219286225E-3</v>
      </c>
      <c r="DD284">
        <f t="shared" si="258"/>
        <v>0.99223404557807138</v>
      </c>
      <c r="DH284" s="10">
        <v>42222</v>
      </c>
      <c r="DI284">
        <v>405500</v>
      </c>
      <c r="DJ284">
        <v>37.371552999999999</v>
      </c>
      <c r="DK284">
        <f t="shared" si="259"/>
        <v>2.3529236953061528E-3</v>
      </c>
      <c r="DL284">
        <f t="shared" si="260"/>
        <v>1.0023529236953062</v>
      </c>
      <c r="DP284" s="10">
        <v>42222</v>
      </c>
      <c r="DQ284">
        <v>209500</v>
      </c>
      <c r="DR284">
        <v>18.774222999999999</v>
      </c>
      <c r="DS284">
        <f t="shared" si="261"/>
        <v>1.8343857559393717E-2</v>
      </c>
      <c r="DT284">
        <f t="shared" si="262"/>
        <v>1.0183438575593937</v>
      </c>
      <c r="DX284" s="10">
        <v>42222</v>
      </c>
      <c r="DY284">
        <v>2811200</v>
      </c>
      <c r="DZ284">
        <v>10.52</v>
      </c>
      <c r="EA284">
        <f t="shared" si="263"/>
        <v>3.8167938931297218E-3</v>
      </c>
      <c r="EB284">
        <f t="shared" si="264"/>
        <v>1.0038167938931297</v>
      </c>
      <c r="EF284" s="10">
        <v>42221</v>
      </c>
      <c r="EG284">
        <v>221800</v>
      </c>
      <c r="EH284">
        <v>99.788360999999995</v>
      </c>
      <c r="EI284">
        <f t="shared" si="265"/>
        <v>-9.8869490949282657E-5</v>
      </c>
      <c r="EJ284">
        <f t="shared" si="266"/>
        <v>0.99990113050905072</v>
      </c>
    </row>
    <row r="285" spans="1:140">
      <c r="A285" s="10">
        <v>42221</v>
      </c>
      <c r="B285" s="11">
        <v>0.16</v>
      </c>
      <c r="C285">
        <f t="shared" si="221"/>
        <v>1.6000000000000001E-3</v>
      </c>
      <c r="D285" s="12">
        <f t="shared" si="222"/>
        <v>3.3340557562322459E-5</v>
      </c>
      <c r="E285" s="13">
        <f t="shared" si="223"/>
        <v>1.0000333405575623</v>
      </c>
      <c r="H285" s="10">
        <v>42221</v>
      </c>
      <c r="I285">
        <v>19800</v>
      </c>
      <c r="J285">
        <v>73.346125000000001</v>
      </c>
      <c r="K285" s="15">
        <f t="shared" si="227"/>
        <v>-7.6506264003639579E-3</v>
      </c>
      <c r="L285">
        <f t="shared" si="228"/>
        <v>0.99234937359963604</v>
      </c>
      <c r="N285" s="15">
        <f t="shared" si="229"/>
        <v>-0.93938516047704512</v>
      </c>
      <c r="P285" s="10">
        <v>42221</v>
      </c>
      <c r="Q285">
        <v>534200</v>
      </c>
      <c r="R285">
        <v>49.471837000000001</v>
      </c>
      <c r="S285">
        <f t="shared" si="230"/>
        <v>3.194895888479099E-3</v>
      </c>
      <c r="T285">
        <f t="shared" si="231"/>
        <v>1.0031948958884791</v>
      </c>
      <c r="V285" s="15">
        <f t="shared" si="232"/>
        <v>2.2036094087266611</v>
      </c>
      <c r="X285" s="10">
        <v>42221</v>
      </c>
      <c r="Y285">
        <v>122200</v>
      </c>
      <c r="Z285">
        <v>42.338363999999999</v>
      </c>
      <c r="AA285">
        <f t="shared" si="233"/>
        <v>3.501416676880087E-3</v>
      </c>
      <c r="AB285">
        <f t="shared" si="224"/>
        <v>1.0035014166768801</v>
      </c>
      <c r="AC285" s="18"/>
      <c r="AD285" s="15">
        <f t="shared" si="234"/>
        <v>2.5815112958395807</v>
      </c>
      <c r="AF285" s="10">
        <v>42221</v>
      </c>
      <c r="AG285">
        <v>203200</v>
      </c>
      <c r="AH285">
        <v>56.331586000000001</v>
      </c>
      <c r="AI285">
        <f t="shared" si="235"/>
        <v>3.8786440588560733E-3</v>
      </c>
      <c r="AJ285">
        <f t="shared" si="236"/>
        <v>1.0038786440588561</v>
      </c>
      <c r="AK285" s="18"/>
      <c r="AL285" s="15">
        <f t="shared" si="237"/>
        <v>3.1081247208106948</v>
      </c>
      <c r="AN285" s="10">
        <v>42221</v>
      </c>
      <c r="AO285">
        <v>3435300</v>
      </c>
      <c r="AP285">
        <v>39.050846</v>
      </c>
      <c r="AQ285">
        <f t="shared" si="238"/>
        <v>5.4793963968879922E-3</v>
      </c>
      <c r="AR285">
        <f t="shared" si="225"/>
        <v>1.005479396396888</v>
      </c>
      <c r="AS285" s="18"/>
      <c r="AT285" s="15">
        <f t="shared" si="239"/>
        <v>6.348676859336746</v>
      </c>
      <c r="AV285" s="10">
        <v>42221</v>
      </c>
      <c r="AW285">
        <v>11748600</v>
      </c>
      <c r="AX285">
        <v>36.407052</v>
      </c>
      <c r="AY285">
        <f t="shared" si="240"/>
        <v>1.0578637125195911E-3</v>
      </c>
      <c r="AZ285">
        <f t="shared" si="241"/>
        <v>1.0010578637125196</v>
      </c>
      <c r="BB285" s="15">
        <f t="shared" si="242"/>
        <v>0.47096135155004948</v>
      </c>
      <c r="BD285" s="10">
        <v>42221</v>
      </c>
      <c r="BE285">
        <v>666600</v>
      </c>
      <c r="BF285">
        <v>65.364402999999996</v>
      </c>
      <c r="BG285">
        <f t="shared" si="243"/>
        <v>4.2836202741678431E-3</v>
      </c>
      <c r="BH285">
        <f t="shared" si="244"/>
        <v>1.0042836202741678</v>
      </c>
      <c r="BJ285" s="15">
        <f t="shared" si="245"/>
        <v>3.7596882228455222</v>
      </c>
      <c r="BL285" s="10">
        <v>42221</v>
      </c>
      <c r="BM285">
        <v>163200</v>
      </c>
      <c r="BN285">
        <v>106.346768</v>
      </c>
      <c r="BO285">
        <f t="shared" si="246"/>
        <v>-4.5929515811438115E-4</v>
      </c>
      <c r="BP285">
        <f t="shared" si="247"/>
        <v>0.99954070484188562</v>
      </c>
      <c r="BR285" s="15">
        <f t="shared" si="248"/>
        <v>-0.1543766601248332</v>
      </c>
      <c r="BT285" s="10">
        <v>42221</v>
      </c>
      <c r="BU285">
        <v>116700</v>
      </c>
      <c r="BV285">
        <v>48.380001</v>
      </c>
      <c r="BW285">
        <f t="shared" si="249"/>
        <v>-6.1968601528605838E-4</v>
      </c>
      <c r="BX285">
        <f t="shared" si="250"/>
        <v>0.99938031398471394</v>
      </c>
      <c r="BZ285">
        <f t="shared" si="226"/>
        <v>-3.1719693895187362E-2</v>
      </c>
      <c r="CB285" s="10">
        <v>42221</v>
      </c>
      <c r="CC285">
        <v>810200</v>
      </c>
      <c r="CD285">
        <v>103.023932</v>
      </c>
      <c r="CE285">
        <f t="shared" si="251"/>
        <v>-1.009918898618567E-3</v>
      </c>
      <c r="CF285">
        <f t="shared" si="252"/>
        <v>0.99899008110138143</v>
      </c>
      <c r="CJ285" s="10">
        <v>42221</v>
      </c>
      <c r="CK285">
        <v>298500</v>
      </c>
      <c r="CL285">
        <v>81.905209999999997</v>
      </c>
      <c r="CM285">
        <f t="shared" si="253"/>
        <v>-1.5335298760870142E-3</v>
      </c>
      <c r="CN285">
        <f t="shared" si="254"/>
        <v>0.99846647012391299</v>
      </c>
      <c r="CR285" s="10">
        <v>42221</v>
      </c>
      <c r="CS285">
        <v>28400</v>
      </c>
      <c r="CT285">
        <v>59.443396999999997</v>
      </c>
      <c r="CU285">
        <f t="shared" si="255"/>
        <v>-1.1643399080095707E-3</v>
      </c>
      <c r="CV285">
        <f t="shared" si="256"/>
        <v>0.99883566009199043</v>
      </c>
      <c r="CZ285" s="10">
        <v>42221</v>
      </c>
      <c r="DA285">
        <v>489600</v>
      </c>
      <c r="DB285">
        <v>53.316692000000003</v>
      </c>
      <c r="DC285">
        <f t="shared" si="257"/>
        <v>5.4475935630615702E-3</v>
      </c>
      <c r="DD285">
        <f t="shared" si="258"/>
        <v>1.0054475935630616</v>
      </c>
      <c r="DH285" s="10">
        <v>42221</v>
      </c>
      <c r="DI285">
        <v>291300</v>
      </c>
      <c r="DJ285">
        <v>37.283827000000002</v>
      </c>
      <c r="DK285">
        <f t="shared" si="259"/>
        <v>-5.4601780635730179E-3</v>
      </c>
      <c r="DL285">
        <f t="shared" si="260"/>
        <v>0.99453982193642698</v>
      </c>
      <c r="DP285" s="10">
        <v>42221</v>
      </c>
      <c r="DQ285">
        <v>260400</v>
      </c>
      <c r="DR285">
        <v>18.436035</v>
      </c>
      <c r="DS285">
        <f t="shared" si="261"/>
        <v>-7.800291610148169E-3</v>
      </c>
      <c r="DT285">
        <f t="shared" si="262"/>
        <v>0.99219970838985183</v>
      </c>
      <c r="DX285" s="10">
        <v>42221</v>
      </c>
      <c r="DY285">
        <v>7818200</v>
      </c>
      <c r="DZ285">
        <v>10.48</v>
      </c>
      <c r="EA285">
        <f t="shared" si="263"/>
        <v>-3.8022813688212143E-3</v>
      </c>
      <c r="EB285">
        <f t="shared" si="264"/>
        <v>0.99619771863117879</v>
      </c>
      <c r="EF285" s="10">
        <v>42220</v>
      </c>
      <c r="EG285">
        <v>282400</v>
      </c>
      <c r="EH285">
        <v>99.798227999999995</v>
      </c>
      <c r="EI285">
        <f t="shared" si="265"/>
        <v>1.9784825961521868E-4</v>
      </c>
      <c r="EJ285">
        <f t="shared" si="266"/>
        <v>1.0001978482596152</v>
      </c>
    </row>
    <row r="286" spans="1:140">
      <c r="A286" s="10">
        <v>42220</v>
      </c>
      <c r="B286" s="11">
        <v>0.16</v>
      </c>
      <c r="C286">
        <f t="shared" si="221"/>
        <v>1.6000000000000001E-3</v>
      </c>
      <c r="D286" s="12">
        <f t="shared" si="222"/>
        <v>3.3340557562322459E-5</v>
      </c>
      <c r="E286" s="13">
        <f t="shared" si="223"/>
        <v>1.0000333405575623</v>
      </c>
      <c r="H286" s="10">
        <v>42220</v>
      </c>
      <c r="I286">
        <v>50000</v>
      </c>
      <c r="J286">
        <v>73.911595000000005</v>
      </c>
      <c r="K286" s="15">
        <f t="shared" si="227"/>
        <v>-7.332793007755245E-3</v>
      </c>
      <c r="L286">
        <f t="shared" si="228"/>
        <v>0.99266720699224475</v>
      </c>
      <c r="N286" s="15">
        <f t="shared" si="229"/>
        <v>-0.93186952638328657</v>
      </c>
      <c r="P286" s="10">
        <v>42220</v>
      </c>
      <c r="Q286">
        <v>648600</v>
      </c>
      <c r="R286">
        <v>49.314283000000003</v>
      </c>
      <c r="S286">
        <f t="shared" si="230"/>
        <v>-1.7938419166613206E-3</v>
      </c>
      <c r="T286">
        <f t="shared" si="231"/>
        <v>0.99820615808333868</v>
      </c>
      <c r="V286" s="15">
        <f t="shared" si="232"/>
        <v>-0.48073465472280597</v>
      </c>
      <c r="X286" s="10">
        <v>42220</v>
      </c>
      <c r="Y286">
        <v>166500</v>
      </c>
      <c r="Z286">
        <v>42.190637000000002</v>
      </c>
      <c r="AA286">
        <f t="shared" si="233"/>
        <v>0</v>
      </c>
      <c r="AB286">
        <f t="shared" si="224"/>
        <v>1</v>
      </c>
      <c r="AC286" s="18"/>
      <c r="AD286" s="15">
        <f t="shared" si="234"/>
        <v>0</v>
      </c>
      <c r="AF286" s="10">
        <v>42220</v>
      </c>
      <c r="AG286">
        <v>229500</v>
      </c>
      <c r="AH286">
        <v>56.113939999999999</v>
      </c>
      <c r="AI286">
        <f t="shared" si="235"/>
        <v>-1.2325928586007784E-3</v>
      </c>
      <c r="AJ286">
        <f t="shared" si="236"/>
        <v>0.99876740714139922</v>
      </c>
      <c r="AK286" s="18"/>
      <c r="AL286" s="15">
        <f t="shared" si="237"/>
        <v>-0.36248271652339359</v>
      </c>
      <c r="AN286" s="10">
        <v>42220</v>
      </c>
      <c r="AO286">
        <v>4030000</v>
      </c>
      <c r="AP286">
        <v>38.838037</v>
      </c>
      <c r="AQ286">
        <f t="shared" si="238"/>
        <v>9.9728492825246207E-4</v>
      </c>
      <c r="AR286">
        <f t="shared" si="225"/>
        <v>1.0009972849282525</v>
      </c>
      <c r="AS286" s="18"/>
      <c r="AT286" s="15">
        <f t="shared" si="239"/>
        <v>0.43882615217846888</v>
      </c>
      <c r="AV286" s="10">
        <v>42220</v>
      </c>
      <c r="AW286">
        <v>12430300</v>
      </c>
      <c r="AX286">
        <v>36.368578999999997</v>
      </c>
      <c r="AY286">
        <f t="shared" si="240"/>
        <v>3.1839439280738624E-3</v>
      </c>
      <c r="AZ286">
        <f t="shared" si="241"/>
        <v>1.0031839439280739</v>
      </c>
      <c r="BB286" s="15">
        <f t="shared" si="242"/>
        <v>2.190869205517235</v>
      </c>
      <c r="BD286" s="10">
        <v>42220</v>
      </c>
      <c r="BE286">
        <v>421100</v>
      </c>
      <c r="BF286">
        <v>65.085600999999997</v>
      </c>
      <c r="BG286">
        <f t="shared" si="243"/>
        <v>-1.9166213583270419E-3</v>
      </c>
      <c r="BH286">
        <f t="shared" si="244"/>
        <v>0.99808337864167296</v>
      </c>
      <c r="BJ286" s="15">
        <f t="shared" si="245"/>
        <v>-0.50353289722939276</v>
      </c>
      <c r="BL286" s="10">
        <v>42220</v>
      </c>
      <c r="BM286">
        <v>168300</v>
      </c>
      <c r="BN286">
        <v>106.395635</v>
      </c>
      <c r="BO286">
        <f t="shared" si="246"/>
        <v>-2.1081143353022247E-3</v>
      </c>
      <c r="BP286">
        <f t="shared" si="247"/>
        <v>0.99789188566469778</v>
      </c>
      <c r="BR286" s="15">
        <f t="shared" si="248"/>
        <v>-0.5371137478178496</v>
      </c>
      <c r="BT286" s="10">
        <v>42220</v>
      </c>
      <c r="BU286">
        <v>134000</v>
      </c>
      <c r="BV286">
        <v>48.41</v>
      </c>
      <c r="BW286">
        <f t="shared" si="249"/>
        <v>-2.0613894892349549E-3</v>
      </c>
      <c r="BX286">
        <f t="shared" si="250"/>
        <v>0.99793861051076505</v>
      </c>
      <c r="BZ286">
        <f t="shared" si="226"/>
        <v>-0.10174643844134712</v>
      </c>
      <c r="CB286" s="10">
        <v>42220</v>
      </c>
      <c r="CC286">
        <v>1428300</v>
      </c>
      <c r="CD286">
        <v>103.128083</v>
      </c>
      <c r="CE286">
        <f t="shared" si="251"/>
        <v>1.4710915621165555E-3</v>
      </c>
      <c r="CF286">
        <f t="shared" si="252"/>
        <v>1.0014710915621166</v>
      </c>
      <c r="CJ286" s="10">
        <v>42220</v>
      </c>
      <c r="CK286">
        <v>257600</v>
      </c>
      <c r="CL286">
        <v>82.031007000000002</v>
      </c>
      <c r="CM286">
        <f t="shared" si="253"/>
        <v>-4.2288254796785107E-3</v>
      </c>
      <c r="CN286">
        <f t="shared" si="254"/>
        <v>0.99577117452032149</v>
      </c>
      <c r="CR286" s="10">
        <v>42220</v>
      </c>
      <c r="CS286">
        <v>22300</v>
      </c>
      <c r="CT286">
        <v>59.512689999999999</v>
      </c>
      <c r="CU286">
        <f t="shared" si="255"/>
        <v>-2.6542676717075109E-3</v>
      </c>
      <c r="CV286">
        <f t="shared" si="256"/>
        <v>0.99734573232829249</v>
      </c>
      <c r="CZ286" s="10">
        <v>42220</v>
      </c>
      <c r="DA286">
        <v>228500</v>
      </c>
      <c r="DB286">
        <v>53.027818000000003</v>
      </c>
      <c r="DC286">
        <f t="shared" si="257"/>
        <v>6.7641653683216951E-3</v>
      </c>
      <c r="DD286">
        <f t="shared" si="258"/>
        <v>1.0067641653683217</v>
      </c>
      <c r="DH286" s="10">
        <v>42220</v>
      </c>
      <c r="DI286">
        <v>262700</v>
      </c>
      <c r="DJ286">
        <v>37.488520999999999</v>
      </c>
      <c r="DK286">
        <f t="shared" si="259"/>
        <v>-5.6877224377446245E-3</v>
      </c>
      <c r="DL286">
        <f t="shared" si="260"/>
        <v>0.99431227756225538</v>
      </c>
      <c r="DP286" s="10">
        <v>42220</v>
      </c>
      <c r="DQ286">
        <v>107300</v>
      </c>
      <c r="DR286">
        <v>18.580971999999999</v>
      </c>
      <c r="DS286">
        <f t="shared" si="261"/>
        <v>-5.1733100355468853E-3</v>
      </c>
      <c r="DT286">
        <f t="shared" si="262"/>
        <v>0.99482668996445311</v>
      </c>
      <c r="DX286" s="10">
        <v>42220</v>
      </c>
      <c r="DY286">
        <v>2232900</v>
      </c>
      <c r="DZ286">
        <v>10.52</v>
      </c>
      <c r="EA286">
        <f t="shared" si="263"/>
        <v>2.8598665395613843E-3</v>
      </c>
      <c r="EB286">
        <f t="shared" si="264"/>
        <v>1.0028598665395614</v>
      </c>
      <c r="EF286" s="10">
        <v>42219</v>
      </c>
      <c r="EG286">
        <v>1196500</v>
      </c>
      <c r="EH286">
        <v>99.778486999999998</v>
      </c>
      <c r="EI286">
        <f t="shared" si="265"/>
        <v>-2.967193985915495E-4</v>
      </c>
      <c r="EJ286">
        <f t="shared" si="266"/>
        <v>0.99970328060140845</v>
      </c>
    </row>
    <row r="287" spans="1:140">
      <c r="A287" s="10">
        <v>42219</v>
      </c>
      <c r="B287" s="11">
        <v>0.15</v>
      </c>
      <c r="C287">
        <f t="shared" si="221"/>
        <v>1.5E-3</v>
      </c>
      <c r="D287" s="12">
        <f t="shared" si="222"/>
        <v>3.1256349309671805E-5</v>
      </c>
      <c r="E287" s="13">
        <f t="shared" si="223"/>
        <v>1.0000312563493097</v>
      </c>
      <c r="H287" s="10">
        <v>42219</v>
      </c>
      <c r="I287">
        <v>39600</v>
      </c>
      <c r="J287">
        <v>74.457577000000001</v>
      </c>
      <c r="K287" s="15">
        <f t="shared" si="227"/>
        <v>9.3974353285768419E-3</v>
      </c>
      <c r="L287">
        <f t="shared" si="228"/>
        <v>1.0093974353285768</v>
      </c>
      <c r="N287" s="15">
        <f t="shared" si="229"/>
        <v>29.387983737082809</v>
      </c>
      <c r="P287" s="10">
        <v>42219</v>
      </c>
      <c r="Q287">
        <v>918200</v>
      </c>
      <c r="R287">
        <v>49.402903999999999</v>
      </c>
      <c r="S287">
        <f t="shared" si="230"/>
        <v>-2.7827991194160351E-3</v>
      </c>
      <c r="T287">
        <f t="shared" si="231"/>
        <v>0.99721720088058396</v>
      </c>
      <c r="V287" s="15">
        <f t="shared" si="232"/>
        <v>-0.63837140723349328</v>
      </c>
      <c r="X287" s="10">
        <v>42219</v>
      </c>
      <c r="Y287">
        <v>393300</v>
      </c>
      <c r="Z287">
        <v>42.190637000000002</v>
      </c>
      <c r="AA287">
        <f t="shared" si="233"/>
        <v>-3.4891995354378036E-3</v>
      </c>
      <c r="AB287">
        <f t="shared" si="224"/>
        <v>0.9965108004645622</v>
      </c>
      <c r="AC287" s="18"/>
      <c r="AD287" s="15">
        <f t="shared" si="234"/>
        <v>-0.72078826020691356</v>
      </c>
      <c r="AF287" s="10">
        <v>42219</v>
      </c>
      <c r="AG287">
        <v>426000</v>
      </c>
      <c r="AH287">
        <v>56.183191000000001</v>
      </c>
      <c r="AI287">
        <f t="shared" si="235"/>
        <v>-5.777277418907989E-3</v>
      </c>
      <c r="AJ287">
        <f t="shared" si="236"/>
        <v>0.99422272258109201</v>
      </c>
      <c r="AK287" s="18"/>
      <c r="AL287" s="15">
        <f t="shared" si="237"/>
        <v>-0.87934512858032488</v>
      </c>
      <c r="AN287" s="10">
        <v>42219</v>
      </c>
      <c r="AO287">
        <v>4785500</v>
      </c>
      <c r="AP287">
        <v>38.799343</v>
      </c>
      <c r="AQ287">
        <f t="shared" si="238"/>
        <v>-2.982827810085964E-3</v>
      </c>
      <c r="AR287">
        <f t="shared" si="225"/>
        <v>0.99701717218991404</v>
      </c>
      <c r="AS287" s="18"/>
      <c r="AT287" s="15">
        <f t="shared" si="239"/>
        <v>-0.66390423243060059</v>
      </c>
      <c r="AV287" s="10">
        <v>42219</v>
      </c>
      <c r="AW287">
        <v>13893800</v>
      </c>
      <c r="AX287">
        <v>36.253151000000003</v>
      </c>
      <c r="AY287">
        <f t="shared" si="240"/>
        <v>-1.6440537739151995E-2</v>
      </c>
      <c r="AZ287">
        <f t="shared" si="241"/>
        <v>0.98355946226084801</v>
      </c>
      <c r="BB287" s="15">
        <f t="shared" si="242"/>
        <v>-0.99764372157525794</v>
      </c>
      <c r="BD287" s="10">
        <v>42219</v>
      </c>
      <c r="BE287">
        <v>816700</v>
      </c>
      <c r="BF287">
        <v>65.210584999999995</v>
      </c>
      <c r="BG287">
        <f t="shared" si="243"/>
        <v>-2.9398409020622296E-3</v>
      </c>
      <c r="BH287">
        <f t="shared" si="244"/>
        <v>0.99706015909793777</v>
      </c>
      <c r="BJ287" s="15">
        <f t="shared" si="245"/>
        <v>-0.65857331685852816</v>
      </c>
      <c r="BL287" s="10">
        <v>42219</v>
      </c>
      <c r="BM287">
        <v>365500</v>
      </c>
      <c r="BN287">
        <v>106.620403</v>
      </c>
      <c r="BO287">
        <f t="shared" si="246"/>
        <v>1.2847894671925708E-3</v>
      </c>
      <c r="BP287">
        <f t="shared" si="247"/>
        <v>1.0012847894671926</v>
      </c>
      <c r="BR287" s="15">
        <f t="shared" si="248"/>
        <v>0.5978311261087832</v>
      </c>
      <c r="BT287" s="10">
        <v>42219</v>
      </c>
      <c r="BU287">
        <v>118600</v>
      </c>
      <c r="BV287">
        <v>48.509998000000003</v>
      </c>
      <c r="BW287">
        <f t="shared" si="249"/>
        <v>-1.8518519280597001E-3</v>
      </c>
      <c r="BX287">
        <f t="shared" si="250"/>
        <v>0.9981481480719403</v>
      </c>
      <c r="BZ287">
        <f t="shared" si="226"/>
        <v>-9.1886196274360787E-2</v>
      </c>
      <c r="CB287" s="10">
        <v>42219</v>
      </c>
      <c r="CC287">
        <v>3302800</v>
      </c>
      <c r="CD287">
        <v>102.976595</v>
      </c>
      <c r="CE287">
        <f t="shared" si="251"/>
        <v>-4.4031432006922389E-3</v>
      </c>
      <c r="CF287">
        <f t="shared" si="252"/>
        <v>0.99559685679930776</v>
      </c>
      <c r="CJ287" s="10">
        <v>42219</v>
      </c>
      <c r="CK287">
        <v>244100</v>
      </c>
      <c r="CL287">
        <v>82.379374999999996</v>
      </c>
      <c r="CM287">
        <f t="shared" si="253"/>
        <v>1.3997944331132217E-3</v>
      </c>
      <c r="CN287">
        <f t="shared" si="254"/>
        <v>1.0013997944331132</v>
      </c>
      <c r="CR287" s="10">
        <v>42219</v>
      </c>
      <c r="CS287">
        <v>58900</v>
      </c>
      <c r="CT287">
        <v>59.671073</v>
      </c>
      <c r="CU287">
        <f t="shared" si="255"/>
        <v>4.9785903679633314E-4</v>
      </c>
      <c r="CV287">
        <f t="shared" si="256"/>
        <v>1.0004978590367963</v>
      </c>
      <c r="CZ287" s="10">
        <v>42219</v>
      </c>
      <c r="DA287">
        <v>380600</v>
      </c>
      <c r="DB287">
        <v>52.671539000000003</v>
      </c>
      <c r="DC287">
        <f t="shared" si="257"/>
        <v>-7.2594973106508975E-3</v>
      </c>
      <c r="DD287">
        <f t="shared" si="258"/>
        <v>0.9927405026893491</v>
      </c>
      <c r="DH287" s="10">
        <v>42219</v>
      </c>
      <c r="DI287">
        <v>717400</v>
      </c>
      <c r="DJ287">
        <v>37.702964999999999</v>
      </c>
      <c r="DK287">
        <f t="shared" si="259"/>
        <v>4.9363013778591647E-3</v>
      </c>
      <c r="DL287">
        <f t="shared" si="260"/>
        <v>1.0049363013778592</v>
      </c>
      <c r="DP287" s="10">
        <v>42219</v>
      </c>
      <c r="DQ287">
        <v>300400</v>
      </c>
      <c r="DR287">
        <v>18.677596999999999</v>
      </c>
      <c r="DS287">
        <f t="shared" si="261"/>
        <v>-1.9279517721688677E-2</v>
      </c>
      <c r="DT287">
        <f t="shared" si="262"/>
        <v>0.98072048227831132</v>
      </c>
      <c r="DX287" s="10">
        <v>42219</v>
      </c>
      <c r="DY287">
        <v>2179900</v>
      </c>
      <c r="DZ287">
        <v>10.49</v>
      </c>
      <c r="EA287">
        <f t="shared" si="263"/>
        <v>-8.5066162570888171E-3</v>
      </c>
      <c r="EB287">
        <f t="shared" si="264"/>
        <v>0.99149338374291118</v>
      </c>
      <c r="EF287" s="10">
        <v>42216</v>
      </c>
      <c r="EG287">
        <v>141200</v>
      </c>
      <c r="EH287">
        <v>99.808102000000005</v>
      </c>
      <c r="EI287">
        <f t="shared" si="265"/>
        <v>1.0878055693042121E-4</v>
      </c>
      <c r="EJ287">
        <f t="shared" si="266"/>
        <v>1.0001087805569304</v>
      </c>
    </row>
    <row r="288" spans="1:140">
      <c r="A288" s="10">
        <v>42216</v>
      </c>
      <c r="B288" s="11">
        <v>0.14000000000000001</v>
      </c>
      <c r="C288">
        <f t="shared" si="221"/>
        <v>1.4000000000000002E-3</v>
      </c>
      <c r="D288" s="12">
        <f t="shared" si="222"/>
        <v>2.9172197524962584E-5</v>
      </c>
      <c r="E288" s="13">
        <f t="shared" si="223"/>
        <v>1.000029172197525</v>
      </c>
      <c r="H288" s="10">
        <v>42216</v>
      </c>
      <c r="I288">
        <v>9300</v>
      </c>
      <c r="J288">
        <v>73.764381</v>
      </c>
      <c r="K288" s="15">
        <f t="shared" si="227"/>
        <v>6.2367559020342078E-3</v>
      </c>
      <c r="L288">
        <f t="shared" si="228"/>
        <v>1.0062367559020342</v>
      </c>
      <c r="N288" s="15">
        <f t="shared" si="229"/>
        <v>8.6730779438803385</v>
      </c>
      <c r="P288" s="10">
        <v>42216</v>
      </c>
      <c r="Q288">
        <v>415100</v>
      </c>
      <c r="R288">
        <v>49.540765999999998</v>
      </c>
      <c r="S288">
        <f t="shared" si="230"/>
        <v>-1.7857160847635223E-3</v>
      </c>
      <c r="T288">
        <f t="shared" si="231"/>
        <v>0.99821428391523648</v>
      </c>
      <c r="V288" s="15">
        <f t="shared" si="232"/>
        <v>-0.47918949498559826</v>
      </c>
      <c r="X288" s="10">
        <v>42216</v>
      </c>
      <c r="Y288">
        <v>261500</v>
      </c>
      <c r="Z288">
        <v>42.338363999999999</v>
      </c>
      <c r="AA288">
        <f t="shared" si="233"/>
        <v>1.3976351958557842E-3</v>
      </c>
      <c r="AB288">
        <f t="shared" si="224"/>
        <v>1.0013976351958558</v>
      </c>
      <c r="AC288" s="18"/>
      <c r="AD288" s="15">
        <f t="shared" si="234"/>
        <v>0.6649260128166119</v>
      </c>
      <c r="AF288" s="10">
        <v>42216</v>
      </c>
      <c r="AG288">
        <v>252500</v>
      </c>
      <c r="AH288">
        <v>56.509663000000003</v>
      </c>
      <c r="AI288">
        <f t="shared" si="235"/>
        <v>4.5726014068403487E-3</v>
      </c>
      <c r="AJ288">
        <f t="shared" si="236"/>
        <v>1.0045726014068403</v>
      </c>
      <c r="AK288" s="18"/>
      <c r="AL288" s="15">
        <f t="shared" si="237"/>
        <v>4.2867054902072157</v>
      </c>
      <c r="AN288" s="10">
        <v>42216</v>
      </c>
      <c r="AO288">
        <v>7070100</v>
      </c>
      <c r="AP288">
        <v>38.915421000000002</v>
      </c>
      <c r="AQ288">
        <f t="shared" si="238"/>
        <v>4.7452171585544711E-3</v>
      </c>
      <c r="AR288">
        <f t="shared" si="225"/>
        <v>1.0047452171585545</v>
      </c>
      <c r="AS288" s="18"/>
      <c r="AT288" s="15">
        <f t="shared" si="239"/>
        <v>4.6288651421615565</v>
      </c>
      <c r="AV288" s="10">
        <v>42216</v>
      </c>
      <c r="AW288">
        <v>16153200</v>
      </c>
      <c r="AX288">
        <v>36.859135000000002</v>
      </c>
      <c r="AY288">
        <f t="shared" si="240"/>
        <v>8.4210330484508766E-3</v>
      </c>
      <c r="AZ288">
        <f t="shared" si="241"/>
        <v>1.0084210330484509</v>
      </c>
      <c r="BB288" s="15">
        <f t="shared" si="242"/>
        <v>20.344785995633245</v>
      </c>
      <c r="BD288" s="10">
        <v>42216</v>
      </c>
      <c r="BE288">
        <v>376400</v>
      </c>
      <c r="BF288">
        <v>65.402859000000007</v>
      </c>
      <c r="BG288">
        <f t="shared" si="243"/>
        <v>-2.2000831524605635E-3</v>
      </c>
      <c r="BH288">
        <f t="shared" si="244"/>
        <v>0.99779991684753944</v>
      </c>
      <c r="BJ288" s="15">
        <f t="shared" si="245"/>
        <v>-0.55242672659387337</v>
      </c>
      <c r="BL288" s="10">
        <v>42216</v>
      </c>
      <c r="BM288">
        <v>172300</v>
      </c>
      <c r="BN288">
        <v>106.483594</v>
      </c>
      <c r="BO288">
        <f t="shared" si="246"/>
        <v>2.0189228199047893E-3</v>
      </c>
      <c r="BP288">
        <f t="shared" si="247"/>
        <v>1.0020189228199048</v>
      </c>
      <c r="BR288" s="15">
        <f t="shared" si="248"/>
        <v>1.0879108024351329</v>
      </c>
      <c r="BT288" s="10">
        <v>42216</v>
      </c>
      <c r="BU288">
        <v>108900</v>
      </c>
      <c r="BV288">
        <v>48.599997999999999</v>
      </c>
      <c r="BW288">
        <f t="shared" si="249"/>
        <v>8.2366143279122284E-4</v>
      </c>
      <c r="BX288">
        <f t="shared" si="250"/>
        <v>1.0008236614327912</v>
      </c>
      <c r="BZ288">
        <f t="shared" si="226"/>
        <v>4.3742451762796231E-2</v>
      </c>
      <c r="CB288" s="10">
        <v>42216</v>
      </c>
      <c r="CC288">
        <v>419500</v>
      </c>
      <c r="CD288">
        <v>103.43202100000001</v>
      </c>
      <c r="CE288">
        <f t="shared" si="251"/>
        <v>9.1227655050207801E-5</v>
      </c>
      <c r="CF288">
        <f t="shared" si="252"/>
        <v>1.0000912276550502</v>
      </c>
      <c r="CJ288" s="10">
        <v>42216</v>
      </c>
      <c r="CK288">
        <v>537300</v>
      </c>
      <c r="CL288">
        <v>82.264222000000004</v>
      </c>
      <c r="CM288">
        <f t="shared" si="253"/>
        <v>4.4779394337970402E-3</v>
      </c>
      <c r="CN288">
        <f t="shared" si="254"/>
        <v>1.004477939433797</v>
      </c>
      <c r="CR288" s="10">
        <v>42216</v>
      </c>
      <c r="CS288">
        <v>21500</v>
      </c>
      <c r="CT288">
        <v>59.641379999999998</v>
      </c>
      <c r="CU288">
        <f t="shared" si="255"/>
        <v>3.1603866982798934E-3</v>
      </c>
      <c r="CV288">
        <f t="shared" si="256"/>
        <v>1.0031603866982799</v>
      </c>
      <c r="CZ288" s="10">
        <v>42216</v>
      </c>
      <c r="DA288">
        <v>369000</v>
      </c>
      <c r="DB288">
        <v>53.056704000000003</v>
      </c>
      <c r="DC288">
        <f t="shared" si="257"/>
        <v>4.7410399359759658E-3</v>
      </c>
      <c r="DD288">
        <f t="shared" si="258"/>
        <v>1.004741039935976</v>
      </c>
      <c r="DH288" s="10">
        <v>42216</v>
      </c>
      <c r="DI288">
        <v>334600</v>
      </c>
      <c r="DJ288">
        <v>37.517766000000002</v>
      </c>
      <c r="DK288">
        <f t="shared" si="259"/>
        <v>7.8555358297456301E-3</v>
      </c>
      <c r="DL288">
        <f t="shared" si="260"/>
        <v>1.0078555358297456</v>
      </c>
      <c r="DP288" s="10">
        <v>42216</v>
      </c>
      <c r="DQ288">
        <v>171400</v>
      </c>
      <c r="DR288">
        <v>19.044771000000001</v>
      </c>
      <c r="DS288">
        <f t="shared" si="261"/>
        <v>-2.6666738898794895E-2</v>
      </c>
      <c r="DT288">
        <f t="shared" si="262"/>
        <v>0.9733332611012051</v>
      </c>
      <c r="DX288" s="10">
        <v>42216</v>
      </c>
      <c r="DY288">
        <v>2730200</v>
      </c>
      <c r="DZ288">
        <v>10.58</v>
      </c>
      <c r="EA288">
        <f t="shared" si="263"/>
        <v>5.7034220532319324E-3</v>
      </c>
      <c r="EB288">
        <f t="shared" si="264"/>
        <v>1.0057034220532319</v>
      </c>
      <c r="EF288" s="10">
        <v>42215</v>
      </c>
      <c r="EG288">
        <v>378200</v>
      </c>
      <c r="EH288">
        <v>99.797246000000001</v>
      </c>
      <c r="EI288">
        <f t="shared" si="265"/>
        <v>-1.9764173576330979E-4</v>
      </c>
      <c r="EJ288">
        <f t="shared" si="266"/>
        <v>0.99980235826423669</v>
      </c>
    </row>
    <row r="289" spans="1:140">
      <c r="A289" s="10">
        <v>42215</v>
      </c>
      <c r="B289" s="11">
        <v>0.14000000000000001</v>
      </c>
      <c r="C289">
        <f t="shared" si="221"/>
        <v>1.4000000000000002E-3</v>
      </c>
      <c r="D289" s="12">
        <f t="shared" si="222"/>
        <v>2.9172197524962584E-5</v>
      </c>
      <c r="E289" s="13">
        <f t="shared" si="223"/>
        <v>1.000029172197525</v>
      </c>
      <c r="H289" s="10">
        <v>42215</v>
      </c>
      <c r="I289">
        <v>6000</v>
      </c>
      <c r="J289">
        <v>73.307181999999997</v>
      </c>
      <c r="K289" s="15">
        <f t="shared" si="227"/>
        <v>7.2173310253782486E-3</v>
      </c>
      <c r="L289">
        <f t="shared" si="228"/>
        <v>1.0072173310253782</v>
      </c>
      <c r="N289" s="15">
        <f t="shared" si="229"/>
        <v>12.802709561138574</v>
      </c>
      <c r="P289" s="10">
        <v>42215</v>
      </c>
      <c r="Q289">
        <v>453500</v>
      </c>
      <c r="R289">
        <v>49.629390000000001</v>
      </c>
      <c r="S289">
        <f t="shared" si="230"/>
        <v>3.9697884865086408E-4</v>
      </c>
      <c r="T289">
        <f t="shared" si="231"/>
        <v>1.0003969788486509</v>
      </c>
      <c r="V289" s="15">
        <f t="shared" si="232"/>
        <v>0.15588759202464786</v>
      </c>
      <c r="X289" s="10">
        <v>42215</v>
      </c>
      <c r="Y289">
        <v>173200</v>
      </c>
      <c r="Z289">
        <v>42.279273000000003</v>
      </c>
      <c r="AA289">
        <f t="shared" si="233"/>
        <v>3.0374193956135276E-3</v>
      </c>
      <c r="AB289">
        <f t="shared" si="224"/>
        <v>1.0030374193956135</v>
      </c>
      <c r="AC289" s="18"/>
      <c r="AD289" s="15">
        <f t="shared" si="234"/>
        <v>2.0252016527781049</v>
      </c>
      <c r="AF289" s="10">
        <v>42215</v>
      </c>
      <c r="AG289">
        <v>250700</v>
      </c>
      <c r="AH289">
        <v>56.252443</v>
      </c>
      <c r="AI289">
        <f t="shared" si="235"/>
        <v>2.4682458583376032E-3</v>
      </c>
      <c r="AJ289">
        <f t="shared" si="236"/>
        <v>1.0024682458583376</v>
      </c>
      <c r="AK289" s="18"/>
      <c r="AL289" s="15">
        <f t="shared" si="237"/>
        <v>1.4591105783867806</v>
      </c>
      <c r="AN289" s="10">
        <v>42215</v>
      </c>
      <c r="AO289">
        <v>2922300</v>
      </c>
      <c r="AP289">
        <v>38.731631</v>
      </c>
      <c r="AQ289">
        <f t="shared" si="238"/>
        <v>-4.9926481855511184E-4</v>
      </c>
      <c r="AR289">
        <f t="shared" si="225"/>
        <v>0.99950073518144489</v>
      </c>
      <c r="AS289" s="18"/>
      <c r="AT289" s="15">
        <f t="shared" si="239"/>
        <v>-0.16662967255697181</v>
      </c>
      <c r="AV289" s="10">
        <v>42215</v>
      </c>
      <c r="AW289">
        <v>10258100</v>
      </c>
      <c r="AX289">
        <v>36.551335000000002</v>
      </c>
      <c r="AY289">
        <f t="shared" si="240"/>
        <v>-6.2761901569364786E-3</v>
      </c>
      <c r="AZ289">
        <f t="shared" si="241"/>
        <v>0.99372380984306352</v>
      </c>
      <c r="BB289" s="15">
        <f t="shared" si="242"/>
        <v>-0.89954329155868562</v>
      </c>
      <c r="BD289" s="10">
        <v>42215</v>
      </c>
      <c r="BE289">
        <v>316900</v>
      </c>
      <c r="BF289">
        <v>65.547067999999996</v>
      </c>
      <c r="BG289">
        <f t="shared" si="243"/>
        <v>4.4018284499403038E-4</v>
      </c>
      <c r="BH289">
        <f t="shared" si="244"/>
        <v>1.000440182844994</v>
      </c>
      <c r="BJ289" s="15">
        <f t="shared" si="245"/>
        <v>0.17425204495864777</v>
      </c>
      <c r="BL289" s="10">
        <v>42215</v>
      </c>
      <c r="BM289">
        <v>162100</v>
      </c>
      <c r="BN289">
        <v>106.26904500000001</v>
      </c>
      <c r="BO289">
        <f t="shared" si="246"/>
        <v>9.1794326013250327E-5</v>
      </c>
      <c r="BP289">
        <f t="shared" si="247"/>
        <v>1.0000917943260133</v>
      </c>
      <c r="BR289" s="15">
        <f t="shared" si="248"/>
        <v>3.4070950573141356E-2</v>
      </c>
      <c r="BT289" s="10">
        <v>42215</v>
      </c>
      <c r="BU289">
        <v>99700</v>
      </c>
      <c r="BV289">
        <v>48.560001</v>
      </c>
      <c r="BW289">
        <f t="shared" si="249"/>
        <v>0</v>
      </c>
      <c r="BX289">
        <f t="shared" si="250"/>
        <v>1</v>
      </c>
      <c r="BZ289">
        <f t="shared" si="226"/>
        <v>0</v>
      </c>
      <c r="CB289" s="10">
        <v>42215</v>
      </c>
      <c r="CC289">
        <v>995300</v>
      </c>
      <c r="CD289">
        <v>103.422586</v>
      </c>
      <c r="CE289">
        <f t="shared" si="251"/>
        <v>3.2021738620549023E-3</v>
      </c>
      <c r="CF289">
        <f t="shared" si="252"/>
        <v>1.0032021738620549</v>
      </c>
      <c r="CJ289" s="10">
        <v>42215</v>
      </c>
      <c r="CK289">
        <v>244100</v>
      </c>
      <c r="CL289">
        <v>81.897490000000005</v>
      </c>
      <c r="CM289">
        <f t="shared" si="253"/>
        <v>-1.0594095738644116E-3</v>
      </c>
      <c r="CN289">
        <f t="shared" si="254"/>
        <v>0.99894059042613559</v>
      </c>
      <c r="CR289" s="10">
        <v>42215</v>
      </c>
      <c r="CS289">
        <v>111800</v>
      </c>
      <c r="CT289">
        <v>59.453484000000003</v>
      </c>
      <c r="CU289">
        <f t="shared" si="255"/>
        <v>3.3277413325039085E-4</v>
      </c>
      <c r="CV289">
        <f t="shared" si="256"/>
        <v>1.0003327741332504</v>
      </c>
      <c r="CZ289" s="10">
        <v>42215</v>
      </c>
      <c r="DA289">
        <v>242800</v>
      </c>
      <c r="DB289">
        <v>52.806347000000002</v>
      </c>
      <c r="DC289">
        <f t="shared" si="257"/>
        <v>-2.7277970906796067E-3</v>
      </c>
      <c r="DD289">
        <f t="shared" si="258"/>
        <v>0.99727220290932039</v>
      </c>
      <c r="DH289" s="10">
        <v>42215</v>
      </c>
      <c r="DI289">
        <v>179300</v>
      </c>
      <c r="DJ289">
        <v>37.225341</v>
      </c>
      <c r="DK289">
        <f t="shared" si="259"/>
        <v>-4.4317558461652862E-3</v>
      </c>
      <c r="DL289">
        <f t="shared" si="260"/>
        <v>0.99556824415383471</v>
      </c>
      <c r="DP289" s="10">
        <v>42215</v>
      </c>
      <c r="DQ289">
        <v>96500</v>
      </c>
      <c r="DR289">
        <v>19.566547</v>
      </c>
      <c r="DS289">
        <f t="shared" si="261"/>
        <v>-5.8910713467364983E-3</v>
      </c>
      <c r="DT289">
        <f t="shared" si="262"/>
        <v>0.9941089286532635</v>
      </c>
      <c r="DX289" s="10">
        <v>42215</v>
      </c>
      <c r="DY289">
        <v>1830400</v>
      </c>
      <c r="DZ289">
        <v>10.52</v>
      </c>
      <c r="EA289">
        <f t="shared" si="263"/>
        <v>-7.547169811320753E-3</v>
      </c>
      <c r="EB289">
        <f t="shared" si="264"/>
        <v>0.99245283018867925</v>
      </c>
      <c r="EF289" s="10">
        <v>42214</v>
      </c>
      <c r="EG289">
        <v>215800</v>
      </c>
      <c r="EH289">
        <v>99.816974000000002</v>
      </c>
      <c r="EI289">
        <f t="shared" si="265"/>
        <v>-9.8841152351036854E-5</v>
      </c>
      <c r="EJ289">
        <f t="shared" si="266"/>
        <v>0.99990115884764896</v>
      </c>
    </row>
    <row r="290" spans="1:140">
      <c r="A290" s="10">
        <v>42214</v>
      </c>
      <c r="B290" s="11">
        <v>0.14000000000000001</v>
      </c>
      <c r="C290">
        <f t="shared" si="221"/>
        <v>1.4000000000000002E-3</v>
      </c>
      <c r="D290" s="12">
        <f t="shared" si="222"/>
        <v>2.9172197524962584E-5</v>
      </c>
      <c r="E290" s="13">
        <f t="shared" si="223"/>
        <v>1.000029172197525</v>
      </c>
      <c r="H290" s="10">
        <v>42214</v>
      </c>
      <c r="I290">
        <v>15100</v>
      </c>
      <c r="J290">
        <v>72.781891000000002</v>
      </c>
      <c r="K290" s="15">
        <f t="shared" si="227"/>
        <v>-3.8610126859752736E-3</v>
      </c>
      <c r="L290">
        <f t="shared" si="228"/>
        <v>0.99613898731402473</v>
      </c>
      <c r="N290" s="15">
        <f t="shared" si="229"/>
        <v>-0.75634384723543491</v>
      </c>
      <c r="P290" s="10">
        <v>42214</v>
      </c>
      <c r="Q290">
        <v>537100</v>
      </c>
      <c r="R290">
        <v>49.609696</v>
      </c>
      <c r="S290">
        <f t="shared" si="230"/>
        <v>7.6000236008546551E-3</v>
      </c>
      <c r="T290">
        <f t="shared" si="231"/>
        <v>1.0076000236008547</v>
      </c>
      <c r="V290" s="15">
        <f t="shared" si="232"/>
        <v>14.855563615672299</v>
      </c>
      <c r="X290" s="10">
        <v>42214</v>
      </c>
      <c r="Y290">
        <v>401200</v>
      </c>
      <c r="Z290">
        <v>42.151242000000003</v>
      </c>
      <c r="AA290">
        <f t="shared" si="233"/>
        <v>1.1103168847886646E-2</v>
      </c>
      <c r="AB290">
        <f t="shared" si="224"/>
        <v>1.0111031688478866</v>
      </c>
      <c r="AC290" s="18"/>
      <c r="AD290" s="15">
        <f t="shared" si="234"/>
        <v>55.279093609483105</v>
      </c>
      <c r="AF290" s="10">
        <v>42214</v>
      </c>
      <c r="AG290">
        <v>322800</v>
      </c>
      <c r="AH290">
        <v>56.113939999999999</v>
      </c>
      <c r="AI290">
        <f t="shared" si="235"/>
        <v>6.9234720834232544E-3</v>
      </c>
      <c r="AJ290">
        <f t="shared" si="236"/>
        <v>1.0069234720834233</v>
      </c>
      <c r="AK290" s="18"/>
      <c r="AL290" s="15">
        <f t="shared" si="237"/>
        <v>11.408223519091193</v>
      </c>
      <c r="AN290" s="10">
        <v>42214</v>
      </c>
      <c r="AO290">
        <v>4959300</v>
      </c>
      <c r="AP290">
        <v>38.750978000000003</v>
      </c>
      <c r="AQ290">
        <f t="shared" si="238"/>
        <v>3.5071105683361914E-3</v>
      </c>
      <c r="AR290">
        <f t="shared" si="225"/>
        <v>1.0035071105683362</v>
      </c>
      <c r="AS290" s="18"/>
      <c r="AT290" s="15">
        <f t="shared" si="239"/>
        <v>2.5889363383401149</v>
      </c>
      <c r="AV290" s="10">
        <v>42214</v>
      </c>
      <c r="AW290">
        <v>12955100</v>
      </c>
      <c r="AX290">
        <v>36.782187</v>
      </c>
      <c r="AY290">
        <f t="shared" si="240"/>
        <v>9.2373198709041482E-3</v>
      </c>
      <c r="AZ290">
        <f t="shared" si="241"/>
        <v>1.0092373198709041</v>
      </c>
      <c r="BB290" s="15">
        <f t="shared" si="242"/>
        <v>27.678411210285692</v>
      </c>
      <c r="BD290" s="10">
        <v>42214</v>
      </c>
      <c r="BE290">
        <v>487100</v>
      </c>
      <c r="BF290">
        <v>65.518227999999993</v>
      </c>
      <c r="BG290">
        <f t="shared" si="243"/>
        <v>7.9870053545372244E-3</v>
      </c>
      <c r="BH290">
        <f t="shared" si="244"/>
        <v>1.0079870053545372</v>
      </c>
      <c r="BJ290" s="15">
        <f t="shared" si="245"/>
        <v>17.241085396165992</v>
      </c>
      <c r="BL290" s="10">
        <v>42214</v>
      </c>
      <c r="BM290">
        <v>110600</v>
      </c>
      <c r="BN290">
        <v>106.259291</v>
      </c>
      <c r="BO290">
        <f t="shared" si="246"/>
        <v>-1.0085312052710016E-3</v>
      </c>
      <c r="BP290">
        <f t="shared" si="247"/>
        <v>0.998991468794729</v>
      </c>
      <c r="BR290" s="15">
        <f t="shared" si="248"/>
        <v>-0.30809017461865695</v>
      </c>
      <c r="BT290" s="10">
        <v>42214</v>
      </c>
      <c r="BU290">
        <v>588100</v>
      </c>
      <c r="BV290">
        <v>48.560001</v>
      </c>
      <c r="BW290">
        <f t="shared" si="249"/>
        <v>1.0307772018460781E-3</v>
      </c>
      <c r="BX290">
        <f t="shared" si="250"/>
        <v>1.0010307772018461</v>
      </c>
      <c r="BZ290">
        <f t="shared" si="226"/>
        <v>5.5033804317921042E-2</v>
      </c>
      <c r="CB290" s="10">
        <v>42214</v>
      </c>
      <c r="CC290">
        <v>823400</v>
      </c>
      <c r="CD290">
        <v>103.092466</v>
      </c>
      <c r="CE290">
        <f t="shared" si="251"/>
        <v>5.1499515937640794E-3</v>
      </c>
      <c r="CF290">
        <f t="shared" si="252"/>
        <v>1.0051499515937641</v>
      </c>
      <c r="CJ290" s="10">
        <v>42214</v>
      </c>
      <c r="CK290">
        <v>243700</v>
      </c>
      <c r="CL290">
        <v>81.984345000000005</v>
      </c>
      <c r="CM290">
        <f t="shared" si="253"/>
        <v>-1.4106306592003293E-3</v>
      </c>
      <c r="CN290">
        <f t="shared" si="254"/>
        <v>0.99858936934079967</v>
      </c>
      <c r="CR290" s="10">
        <v>42214</v>
      </c>
      <c r="CS290">
        <v>23700</v>
      </c>
      <c r="CT290">
        <v>59.433706000000001</v>
      </c>
      <c r="CU290">
        <f t="shared" si="255"/>
        <v>-1.3293606318772744E-3</v>
      </c>
      <c r="CV290">
        <f t="shared" si="256"/>
        <v>0.99867063936812273</v>
      </c>
      <c r="CZ290" s="10">
        <v>42214</v>
      </c>
      <c r="DA290">
        <v>361900</v>
      </c>
      <c r="DB290">
        <v>52.950786000000001</v>
      </c>
      <c r="DC290">
        <f t="shared" si="257"/>
        <v>2.3696841262927926E-3</v>
      </c>
      <c r="DD290">
        <f t="shared" si="258"/>
        <v>1.0023696841262928</v>
      </c>
      <c r="DH290" s="10">
        <v>42214</v>
      </c>
      <c r="DI290">
        <v>212000</v>
      </c>
      <c r="DJ290">
        <v>37.391049000000002</v>
      </c>
      <c r="DK290">
        <f t="shared" si="259"/>
        <v>5.5045729947065247E-3</v>
      </c>
      <c r="DL290">
        <f t="shared" si="260"/>
        <v>1.0055045729947065</v>
      </c>
      <c r="DP290" s="10">
        <v>42214</v>
      </c>
      <c r="DQ290">
        <v>304500</v>
      </c>
      <c r="DR290">
        <v>19.682497999999999</v>
      </c>
      <c r="DS290">
        <f t="shared" si="261"/>
        <v>1.646710444604027E-2</v>
      </c>
      <c r="DT290">
        <f t="shared" si="262"/>
        <v>1.0164671044460403</v>
      </c>
      <c r="DX290" s="10">
        <v>42214</v>
      </c>
      <c r="DY290">
        <v>2214100</v>
      </c>
      <c r="DZ290">
        <v>10.6</v>
      </c>
      <c r="EA290">
        <f t="shared" si="263"/>
        <v>1.890359168241984E-3</v>
      </c>
      <c r="EB290">
        <f t="shared" si="264"/>
        <v>1.001890359168242</v>
      </c>
      <c r="EF290" s="10">
        <v>42213</v>
      </c>
      <c r="EG290">
        <v>835800</v>
      </c>
      <c r="EH290">
        <v>99.826841000000002</v>
      </c>
      <c r="EI290">
        <f t="shared" si="265"/>
        <v>-9.8761276176362323E-5</v>
      </c>
      <c r="EJ290">
        <f t="shared" si="266"/>
        <v>0.99990123872382364</v>
      </c>
    </row>
    <row r="291" spans="1:140">
      <c r="A291" s="10">
        <v>42213</v>
      </c>
      <c r="B291" s="11">
        <v>0.14000000000000001</v>
      </c>
      <c r="C291">
        <f t="shared" si="221"/>
        <v>1.4000000000000002E-3</v>
      </c>
      <c r="D291" s="12">
        <f t="shared" si="222"/>
        <v>2.9172197524962584E-5</v>
      </c>
      <c r="E291" s="13">
        <f t="shared" si="223"/>
        <v>1.000029172197525</v>
      </c>
      <c r="H291" s="10">
        <v>42213</v>
      </c>
      <c r="I291">
        <v>18800</v>
      </c>
      <c r="J291">
        <v>73.063991999999999</v>
      </c>
      <c r="K291" s="15">
        <f t="shared" si="227"/>
        <v>-6.8755363612124087E-3</v>
      </c>
      <c r="L291">
        <f t="shared" si="228"/>
        <v>0.99312446363878759</v>
      </c>
      <c r="N291" s="15">
        <f t="shared" si="229"/>
        <v>-0.91939848591051831</v>
      </c>
      <c r="P291" s="10">
        <v>42213</v>
      </c>
      <c r="Q291">
        <v>453600</v>
      </c>
      <c r="R291">
        <v>49.235505000000003</v>
      </c>
      <c r="S291">
        <f t="shared" si="230"/>
        <v>1.1736183747242945E-2</v>
      </c>
      <c r="T291">
        <f t="shared" si="231"/>
        <v>1.0117361837472429</v>
      </c>
      <c r="V291" s="15">
        <f t="shared" si="232"/>
        <v>69.722575961532428</v>
      </c>
      <c r="X291" s="10">
        <v>42213</v>
      </c>
      <c r="Y291">
        <v>205100</v>
      </c>
      <c r="Z291">
        <v>41.688369000000002</v>
      </c>
      <c r="AA291">
        <f t="shared" si="233"/>
        <v>1.1469626300365077E-2</v>
      </c>
      <c r="AB291">
        <f t="shared" si="224"/>
        <v>1.0114696263003651</v>
      </c>
      <c r="AC291" s="18"/>
      <c r="AD291" s="15">
        <f t="shared" si="234"/>
        <v>63.237510291806174</v>
      </c>
      <c r="AF291" s="10">
        <v>42213</v>
      </c>
      <c r="AG291">
        <v>377900</v>
      </c>
      <c r="AH291">
        <v>55.728107999999999</v>
      </c>
      <c r="AI291">
        <f t="shared" si="235"/>
        <v>9.3173495842868714E-3</v>
      </c>
      <c r="AJ291">
        <f t="shared" si="236"/>
        <v>1.0093173495842869</v>
      </c>
      <c r="AK291" s="18"/>
      <c r="AL291" s="15">
        <f t="shared" si="237"/>
        <v>28.520559556301645</v>
      </c>
      <c r="AN291" s="10">
        <v>42213</v>
      </c>
      <c r="AO291">
        <v>3684000</v>
      </c>
      <c r="AP291">
        <v>38.615549000000001</v>
      </c>
      <c r="AQ291">
        <f t="shared" si="238"/>
        <v>1.2427020885326767E-2</v>
      </c>
      <c r="AR291">
        <f t="shared" si="225"/>
        <v>1.0124270208853268</v>
      </c>
      <c r="AS291" s="18"/>
      <c r="AT291" s="15">
        <f t="shared" si="239"/>
        <v>89.732020376389741</v>
      </c>
      <c r="AV291" s="10">
        <v>42213</v>
      </c>
      <c r="AW291">
        <v>17999500</v>
      </c>
      <c r="AX291">
        <v>36.445528000000003</v>
      </c>
      <c r="AY291">
        <f t="shared" si="240"/>
        <v>9.5923596863547456E-3</v>
      </c>
      <c r="AZ291">
        <f t="shared" si="241"/>
        <v>1.0095923596863547</v>
      </c>
      <c r="BB291" s="15">
        <f t="shared" si="242"/>
        <v>31.606950328808367</v>
      </c>
      <c r="BD291" s="10">
        <v>42213</v>
      </c>
      <c r="BE291">
        <v>1091200</v>
      </c>
      <c r="BF291">
        <v>64.999080000000006</v>
      </c>
      <c r="BG291">
        <f t="shared" si="243"/>
        <v>1.1217469704234873E-2</v>
      </c>
      <c r="BH291">
        <f t="shared" si="244"/>
        <v>1.0112174697042349</v>
      </c>
      <c r="BJ291" s="15">
        <f t="shared" si="245"/>
        <v>57.64970071824311</v>
      </c>
      <c r="BL291" s="10">
        <v>42213</v>
      </c>
      <c r="BM291">
        <v>144500</v>
      </c>
      <c r="BN291">
        <v>106.36656499999999</v>
      </c>
      <c r="BO291">
        <f t="shared" si="246"/>
        <v>-9.1598965040651237E-4</v>
      </c>
      <c r="BP291">
        <f t="shared" si="247"/>
        <v>0.99908401034959349</v>
      </c>
      <c r="BR291" s="15">
        <f t="shared" si="248"/>
        <v>-0.28429659754813519</v>
      </c>
      <c r="BT291" s="10">
        <v>42213</v>
      </c>
      <c r="BU291">
        <v>108000</v>
      </c>
      <c r="BV291">
        <v>48.509998000000003</v>
      </c>
      <c r="BW291">
        <f t="shared" si="249"/>
        <v>-6.1810876353285416E-4</v>
      </c>
      <c r="BX291">
        <f t="shared" si="250"/>
        <v>0.99938189123646715</v>
      </c>
      <c r="BZ291">
        <f t="shared" si="226"/>
        <v>-3.1640225919703502E-2</v>
      </c>
      <c r="CB291" s="10">
        <v>42213</v>
      </c>
      <c r="CC291">
        <v>750800</v>
      </c>
      <c r="CD291">
        <v>102.56426500000001</v>
      </c>
      <c r="CE291">
        <f t="shared" si="251"/>
        <v>1.750294410627129E-3</v>
      </c>
      <c r="CF291">
        <f t="shared" si="252"/>
        <v>1.0017502944106271</v>
      </c>
      <c r="CJ291" s="10">
        <v>42213</v>
      </c>
      <c r="CK291">
        <v>237100</v>
      </c>
      <c r="CL291">
        <v>82.100157999999993</v>
      </c>
      <c r="CM291">
        <f t="shared" si="253"/>
        <v>3.5275465121387128E-4</v>
      </c>
      <c r="CN291">
        <f t="shared" si="254"/>
        <v>1.0003527546512139</v>
      </c>
      <c r="CR291" s="10">
        <v>42213</v>
      </c>
      <c r="CS291">
        <v>43700</v>
      </c>
      <c r="CT291">
        <v>59.512819999999998</v>
      </c>
      <c r="CU291">
        <f t="shared" si="255"/>
        <v>-1.1618265395528793E-3</v>
      </c>
      <c r="CV291">
        <f t="shared" si="256"/>
        <v>0.99883817346044712</v>
      </c>
      <c r="CZ291" s="10">
        <v>42213</v>
      </c>
      <c r="DA291">
        <v>397500</v>
      </c>
      <c r="DB291">
        <v>52.825606000000001</v>
      </c>
      <c r="DC291">
        <f t="shared" si="257"/>
        <v>1.0127026342720669E-2</v>
      </c>
      <c r="DD291">
        <f t="shared" si="258"/>
        <v>1.0101270263427207</v>
      </c>
      <c r="DH291" s="10">
        <v>42213</v>
      </c>
      <c r="DI291">
        <v>471600</v>
      </c>
      <c r="DJ291">
        <v>37.186354000000001</v>
      </c>
      <c r="DK291">
        <f t="shared" si="259"/>
        <v>1.5752587786619365E-3</v>
      </c>
      <c r="DL291">
        <f t="shared" si="260"/>
        <v>1.0015752587786619</v>
      </c>
      <c r="DP291" s="10">
        <v>42213</v>
      </c>
      <c r="DQ291">
        <v>166400</v>
      </c>
      <c r="DR291">
        <v>19.363634999999999</v>
      </c>
      <c r="DS291">
        <f t="shared" si="261"/>
        <v>2.9275859634828816E-2</v>
      </c>
      <c r="DT291">
        <f t="shared" si="262"/>
        <v>1.0292758596348288</v>
      </c>
      <c r="DX291" s="10">
        <v>42213</v>
      </c>
      <c r="DY291">
        <v>1888100</v>
      </c>
      <c r="DZ291">
        <v>10.58</v>
      </c>
      <c r="EA291">
        <f t="shared" si="263"/>
        <v>0</v>
      </c>
      <c r="EB291">
        <f t="shared" si="264"/>
        <v>1</v>
      </c>
      <c r="EF291" s="10">
        <v>42212</v>
      </c>
      <c r="EG291">
        <v>1413500</v>
      </c>
      <c r="EH291">
        <v>99.836701000000005</v>
      </c>
      <c r="EI291">
        <f t="shared" si="265"/>
        <v>3.9535159116521612E-4</v>
      </c>
      <c r="EJ291">
        <f t="shared" si="266"/>
        <v>1.0003953515911652</v>
      </c>
    </row>
    <row r="292" spans="1:140">
      <c r="A292" s="10">
        <v>42212</v>
      </c>
      <c r="B292" s="11">
        <v>0.14000000000000001</v>
      </c>
      <c r="C292">
        <f t="shared" si="221"/>
        <v>1.4000000000000002E-3</v>
      </c>
      <c r="D292" s="12">
        <f t="shared" si="222"/>
        <v>2.9172197524962584E-5</v>
      </c>
      <c r="E292" s="13">
        <f t="shared" si="223"/>
        <v>1.000029172197525</v>
      </c>
      <c r="H292" s="10">
        <v>42212</v>
      </c>
      <c r="I292">
        <v>13000</v>
      </c>
      <c r="J292">
        <v>73.569823999999997</v>
      </c>
      <c r="K292" s="15">
        <f t="shared" si="227"/>
        <v>5.1834086327766649E-3</v>
      </c>
      <c r="L292">
        <f t="shared" si="228"/>
        <v>1.0051834086327767</v>
      </c>
      <c r="N292" s="15">
        <f t="shared" si="229"/>
        <v>5.5999209363544749</v>
      </c>
      <c r="P292" s="10">
        <v>42212</v>
      </c>
      <c r="Q292">
        <v>630100</v>
      </c>
      <c r="R292">
        <v>48.664371000000003</v>
      </c>
      <c r="S292">
        <f t="shared" si="230"/>
        <v>-6.0338497796159629E-3</v>
      </c>
      <c r="T292">
        <f t="shared" si="231"/>
        <v>0.99396615022038404</v>
      </c>
      <c r="V292" s="15">
        <f t="shared" si="232"/>
        <v>-0.89019249036953663</v>
      </c>
      <c r="X292" s="10">
        <v>42212</v>
      </c>
      <c r="Y292">
        <v>304300</v>
      </c>
      <c r="Z292">
        <v>41.215640999999998</v>
      </c>
      <c r="AA292">
        <f t="shared" si="233"/>
        <v>-9.7018397130224088E-3</v>
      </c>
      <c r="AB292">
        <f t="shared" si="224"/>
        <v>0.99029816028697759</v>
      </c>
      <c r="AC292" s="18"/>
      <c r="AD292" s="15">
        <f t="shared" si="234"/>
        <v>-0.97151738432737744</v>
      </c>
      <c r="AF292" s="10">
        <v>42212</v>
      </c>
      <c r="AG292">
        <v>338000</v>
      </c>
      <c r="AH292">
        <v>55.213662999999997</v>
      </c>
      <c r="AI292">
        <f t="shared" si="235"/>
        <v>-9.5829275407030012E-3</v>
      </c>
      <c r="AJ292">
        <f t="shared" si="236"/>
        <v>0.990417072459297</v>
      </c>
      <c r="AK292" s="18"/>
      <c r="AL292" s="15">
        <f t="shared" si="237"/>
        <v>-0.97024136177819187</v>
      </c>
      <c r="AN292" s="10">
        <v>42212</v>
      </c>
      <c r="AO292">
        <v>4463100</v>
      </c>
      <c r="AP292">
        <v>38.141562999999998</v>
      </c>
      <c r="AQ292">
        <f t="shared" si="238"/>
        <v>-6.3004068895002874E-3</v>
      </c>
      <c r="AR292">
        <f t="shared" si="225"/>
        <v>0.99369959311049971</v>
      </c>
      <c r="AS292" s="18"/>
      <c r="AT292" s="15">
        <f t="shared" si="239"/>
        <v>-0.90043289580691011</v>
      </c>
      <c r="AV292" s="10">
        <v>42212</v>
      </c>
      <c r="AW292">
        <v>16577300</v>
      </c>
      <c r="AX292">
        <v>36.099251000000002</v>
      </c>
      <c r="AY292">
        <f t="shared" si="240"/>
        <v>-2.2401683388819205E-2</v>
      </c>
      <c r="AZ292">
        <f t="shared" si="241"/>
        <v>0.9775983166111808</v>
      </c>
      <c r="BB292" s="15">
        <f t="shared" si="242"/>
        <v>-0.999743809838881</v>
      </c>
      <c r="BD292" s="10">
        <v>42212</v>
      </c>
      <c r="BE292">
        <v>802700</v>
      </c>
      <c r="BF292">
        <v>64.278042999999997</v>
      </c>
      <c r="BG292">
        <f t="shared" si="243"/>
        <v>-3.7252325069678793E-3</v>
      </c>
      <c r="BH292">
        <f t="shared" si="244"/>
        <v>0.99627476749303212</v>
      </c>
      <c r="BJ292" s="15">
        <f t="shared" si="245"/>
        <v>-0.7439157507702665</v>
      </c>
      <c r="BL292" s="10">
        <v>42212</v>
      </c>
      <c r="BM292">
        <v>269900</v>
      </c>
      <c r="BN292">
        <v>106.464085</v>
      </c>
      <c r="BO292">
        <f t="shared" si="246"/>
        <v>7.3335731767731893E-4</v>
      </c>
      <c r="BP292">
        <f t="shared" si="247"/>
        <v>1.0007333573176773</v>
      </c>
      <c r="BR292" s="15">
        <f t="shared" si="248"/>
        <v>0.30679466474262207</v>
      </c>
      <c r="BT292" s="10">
        <v>42212</v>
      </c>
      <c r="BU292">
        <v>154900</v>
      </c>
      <c r="BV292">
        <v>48.540000999999997</v>
      </c>
      <c r="BW292">
        <f t="shared" si="249"/>
        <v>-6.1764463660707314E-4</v>
      </c>
      <c r="BX292">
        <f t="shared" si="250"/>
        <v>0.99938235536339293</v>
      </c>
      <c r="BZ292">
        <f t="shared" si="226"/>
        <v>-3.1616840212078556E-2</v>
      </c>
      <c r="CB292" s="10">
        <v>42212</v>
      </c>
      <c r="CC292">
        <v>760800</v>
      </c>
      <c r="CD292">
        <v>102.38506099999999</v>
      </c>
      <c r="CE292">
        <f t="shared" si="251"/>
        <v>-3.9456802681645531E-3</v>
      </c>
      <c r="CF292">
        <f t="shared" si="252"/>
        <v>0.99605431973183545</v>
      </c>
      <c r="CJ292" s="10">
        <v>42212</v>
      </c>
      <c r="CK292">
        <v>164100</v>
      </c>
      <c r="CL292">
        <v>82.071207000000001</v>
      </c>
      <c r="CM292">
        <f t="shared" si="253"/>
        <v>-2.3508199882549263E-4</v>
      </c>
      <c r="CN292">
        <f t="shared" si="254"/>
        <v>0.99976491800117451</v>
      </c>
      <c r="CR292" s="10">
        <v>42212</v>
      </c>
      <c r="CS292">
        <v>41100</v>
      </c>
      <c r="CT292">
        <v>59.582044000000003</v>
      </c>
      <c r="CU292">
        <f t="shared" si="255"/>
        <v>-3.3185226565968229E-4</v>
      </c>
      <c r="CV292">
        <f t="shared" si="256"/>
        <v>0.99966814773434032</v>
      </c>
      <c r="CZ292" s="10">
        <v>42212</v>
      </c>
      <c r="DA292">
        <v>301800</v>
      </c>
      <c r="DB292">
        <v>52.296002999999999</v>
      </c>
      <c r="DC292">
        <f t="shared" si="257"/>
        <v>-7.3112275587973174E-3</v>
      </c>
      <c r="DD292">
        <f t="shared" si="258"/>
        <v>0.99268877244120268</v>
      </c>
      <c r="DH292" s="10">
        <v>42212</v>
      </c>
      <c r="DI292">
        <v>146400</v>
      </c>
      <c r="DJ292">
        <v>37.127867999999999</v>
      </c>
      <c r="DK292">
        <f t="shared" si="259"/>
        <v>2.1047567567480385E-3</v>
      </c>
      <c r="DL292">
        <f t="shared" si="260"/>
        <v>1.002104756756748</v>
      </c>
      <c r="DP292" s="10">
        <v>42212</v>
      </c>
      <c r="DQ292">
        <v>209300</v>
      </c>
      <c r="DR292">
        <v>18.812871999999999</v>
      </c>
      <c r="DS292">
        <f t="shared" si="261"/>
        <v>-1.5174570695273726E-2</v>
      </c>
      <c r="DT292">
        <f t="shared" si="262"/>
        <v>0.98482542930472627</v>
      </c>
      <c r="DX292" s="10">
        <v>42212</v>
      </c>
      <c r="DY292">
        <v>2750500</v>
      </c>
      <c r="DZ292">
        <v>10.58</v>
      </c>
      <c r="EA292">
        <f t="shared" si="263"/>
        <v>-3.7664783427494575E-3</v>
      </c>
      <c r="EB292">
        <f t="shared" si="264"/>
        <v>0.99623352165725054</v>
      </c>
      <c r="EF292" s="10">
        <v>42209</v>
      </c>
      <c r="EG292">
        <v>1466900</v>
      </c>
      <c r="EH292">
        <v>99.797246000000001</v>
      </c>
      <c r="EI292">
        <f t="shared" si="265"/>
        <v>9.8880240155363452E-5</v>
      </c>
      <c r="EJ292">
        <f t="shared" si="266"/>
        <v>1.0000988802401554</v>
      </c>
    </row>
    <row r="293" spans="1:140">
      <c r="A293" s="10">
        <v>42209</v>
      </c>
      <c r="B293" s="11">
        <v>0.16</v>
      </c>
      <c r="C293">
        <f t="shared" si="221"/>
        <v>1.6000000000000001E-3</v>
      </c>
      <c r="D293" s="12">
        <f t="shared" si="222"/>
        <v>3.3340557562322459E-5</v>
      </c>
      <c r="E293" s="13">
        <f t="shared" si="223"/>
        <v>1.0000333405575623</v>
      </c>
      <c r="H293" s="10">
        <v>42209</v>
      </c>
      <c r="I293">
        <v>33100</v>
      </c>
      <c r="J293">
        <v>73.190448000000004</v>
      </c>
      <c r="K293" s="15">
        <f t="shared" si="227"/>
        <v>2.3980847534377236E-3</v>
      </c>
      <c r="L293">
        <f t="shared" si="228"/>
        <v>1.0023980847534377</v>
      </c>
      <c r="N293" s="15">
        <f t="shared" si="229"/>
        <v>1.3970842117414088</v>
      </c>
      <c r="P293" s="10">
        <v>42209</v>
      </c>
      <c r="Q293">
        <v>570500</v>
      </c>
      <c r="R293">
        <v>48.959786999999999</v>
      </c>
      <c r="S293">
        <f t="shared" si="230"/>
        <v>-1.0153271639627537E-2</v>
      </c>
      <c r="T293">
        <f t="shared" si="231"/>
        <v>0.98984672836037246</v>
      </c>
      <c r="V293" s="15">
        <f t="shared" si="232"/>
        <v>-0.97588415539994333</v>
      </c>
      <c r="X293" s="10">
        <v>42209</v>
      </c>
      <c r="Y293">
        <v>149300</v>
      </c>
      <c r="Z293">
        <v>41.619425999999997</v>
      </c>
      <c r="AA293">
        <f t="shared" si="233"/>
        <v>-9.1442816765967549E-3</v>
      </c>
      <c r="AB293">
        <f t="shared" si="224"/>
        <v>0.99085571832340325</v>
      </c>
      <c r="AC293" s="18"/>
      <c r="AD293" s="15">
        <f t="shared" si="234"/>
        <v>-0.96502132708697796</v>
      </c>
      <c r="AF293" s="10">
        <v>42209</v>
      </c>
      <c r="AG293">
        <v>224900</v>
      </c>
      <c r="AH293">
        <v>55.747891000000003</v>
      </c>
      <c r="AI293">
        <f t="shared" si="235"/>
        <v>-1.2789123389806978E-2</v>
      </c>
      <c r="AJ293">
        <f t="shared" si="236"/>
        <v>0.98721087661019302</v>
      </c>
      <c r="AK293" s="18"/>
      <c r="AL293" s="15">
        <f t="shared" si="237"/>
        <v>-0.99088776272517265</v>
      </c>
      <c r="AN293" s="10">
        <v>42209</v>
      </c>
      <c r="AO293">
        <v>3634300</v>
      </c>
      <c r="AP293">
        <v>38.383394000000003</v>
      </c>
      <c r="AQ293">
        <f t="shared" si="238"/>
        <v>-1.0720516581943063E-2</v>
      </c>
      <c r="AR293">
        <f t="shared" si="225"/>
        <v>0.98927948341805694</v>
      </c>
      <c r="AS293" s="18"/>
      <c r="AT293" s="15">
        <f t="shared" si="239"/>
        <v>-0.98043698144402436</v>
      </c>
      <c r="AV293" s="10">
        <v>42209</v>
      </c>
      <c r="AW293">
        <v>9799800</v>
      </c>
      <c r="AX293">
        <v>36.926465999999998</v>
      </c>
      <c r="AY293">
        <f t="shared" si="240"/>
        <v>-1.4377453331991363E-2</v>
      </c>
      <c r="AZ293">
        <f t="shared" si="241"/>
        <v>0.98562254666800864</v>
      </c>
      <c r="BB293" s="15">
        <f t="shared" si="242"/>
        <v>-0.99493732758090581</v>
      </c>
      <c r="BD293" s="10">
        <v>42209</v>
      </c>
      <c r="BE293">
        <v>495900</v>
      </c>
      <c r="BF293">
        <v>64.518388999999999</v>
      </c>
      <c r="BG293">
        <f t="shared" si="243"/>
        <v>-9.8848858085016644E-3</v>
      </c>
      <c r="BH293">
        <f t="shared" si="244"/>
        <v>0.99011511419149834</v>
      </c>
      <c r="BJ293" s="15">
        <f t="shared" si="245"/>
        <v>-0.97337578031512506</v>
      </c>
      <c r="BL293" s="10">
        <v>42209</v>
      </c>
      <c r="BM293">
        <v>113500</v>
      </c>
      <c r="BN293">
        <v>106.386066</v>
      </c>
      <c r="BO293">
        <f t="shared" si="246"/>
        <v>8.2564819168662318E-4</v>
      </c>
      <c r="BP293">
        <f t="shared" si="247"/>
        <v>1.0008256481916866</v>
      </c>
      <c r="BR293" s="15">
        <f t="shared" si="248"/>
        <v>0.35152995273695797</v>
      </c>
      <c r="BT293" s="10">
        <v>42209</v>
      </c>
      <c r="BU293">
        <v>62500</v>
      </c>
      <c r="BV293">
        <v>48.57</v>
      </c>
      <c r="BW293">
        <f t="shared" si="249"/>
        <v>-4.1160732661049693E-4</v>
      </c>
      <c r="BX293">
        <f t="shared" si="250"/>
        <v>0.9995883926733895</v>
      </c>
      <c r="BZ293">
        <f t="shared" si="226"/>
        <v>-2.1180462677673262E-2</v>
      </c>
      <c r="CB293" s="10">
        <v>42209</v>
      </c>
      <c r="CC293">
        <v>641200</v>
      </c>
      <c r="CD293">
        <v>102.79064</v>
      </c>
      <c r="CE293">
        <f t="shared" si="251"/>
        <v>-3.656921754075948E-3</v>
      </c>
      <c r="CF293">
        <f t="shared" si="252"/>
        <v>0.99634307824592405</v>
      </c>
      <c r="CJ293" s="10">
        <v>42209</v>
      </c>
      <c r="CK293">
        <v>222700</v>
      </c>
      <c r="CL293">
        <v>82.090504999999993</v>
      </c>
      <c r="CM293">
        <f t="shared" si="253"/>
        <v>-3.5255956453783543E-4</v>
      </c>
      <c r="CN293">
        <f t="shared" si="254"/>
        <v>0.99964744043546216</v>
      </c>
      <c r="CR293" s="10">
        <v>42209</v>
      </c>
      <c r="CS293">
        <v>243500</v>
      </c>
      <c r="CT293">
        <v>59.601823000000003</v>
      </c>
      <c r="CU293">
        <f t="shared" si="255"/>
        <v>2.6617837409805833E-3</v>
      </c>
      <c r="CV293">
        <f t="shared" si="256"/>
        <v>1.0026617837409806</v>
      </c>
      <c r="CZ293" s="10">
        <v>42209</v>
      </c>
      <c r="DA293">
        <v>383700</v>
      </c>
      <c r="DB293">
        <v>52.681167000000002</v>
      </c>
      <c r="DC293">
        <f t="shared" si="257"/>
        <v>-6.537153763332304E-3</v>
      </c>
      <c r="DD293">
        <f t="shared" si="258"/>
        <v>0.9934628462366677</v>
      </c>
      <c r="DH293" s="10">
        <v>42209</v>
      </c>
      <c r="DI293">
        <v>191300</v>
      </c>
      <c r="DJ293">
        <v>37.049886999999998</v>
      </c>
      <c r="DK293">
        <f t="shared" si="259"/>
        <v>4.7580387464627449E-3</v>
      </c>
      <c r="DL293">
        <f t="shared" si="260"/>
        <v>1.0047580387464627</v>
      </c>
      <c r="DP293" s="10">
        <v>42209</v>
      </c>
      <c r="DQ293">
        <v>216500</v>
      </c>
      <c r="DR293">
        <v>19.102747999999998</v>
      </c>
      <c r="DS293">
        <f t="shared" si="261"/>
        <v>-1.9831397282819574E-2</v>
      </c>
      <c r="DT293">
        <f t="shared" si="262"/>
        <v>0.98016860271718043</v>
      </c>
      <c r="DX293" s="10">
        <v>42209</v>
      </c>
      <c r="DY293">
        <v>3213300</v>
      </c>
      <c r="DZ293">
        <v>10.62</v>
      </c>
      <c r="EA293">
        <f t="shared" si="263"/>
        <v>9.5057034220531467E-3</v>
      </c>
      <c r="EB293">
        <f t="shared" si="264"/>
        <v>1.0095057034220531</v>
      </c>
      <c r="EF293" s="10">
        <v>42208</v>
      </c>
      <c r="EG293">
        <v>282600</v>
      </c>
      <c r="EH293">
        <v>99.787379000000001</v>
      </c>
      <c r="EI293">
        <f t="shared" si="265"/>
        <v>3.9561728391790396E-4</v>
      </c>
      <c r="EJ293">
        <f t="shared" si="266"/>
        <v>1.0003956172839179</v>
      </c>
    </row>
    <row r="294" spans="1:140">
      <c r="A294" s="10">
        <v>42208</v>
      </c>
      <c r="B294" s="11">
        <v>0.16</v>
      </c>
      <c r="C294">
        <f t="shared" si="221"/>
        <v>1.6000000000000001E-3</v>
      </c>
      <c r="D294" s="12">
        <f t="shared" si="222"/>
        <v>3.3340557562322459E-5</v>
      </c>
      <c r="E294" s="13">
        <f t="shared" si="223"/>
        <v>1.0000333405575623</v>
      </c>
      <c r="H294" s="10">
        <v>42208</v>
      </c>
      <c r="I294">
        <v>13700</v>
      </c>
      <c r="J294">
        <v>73.015350999999995</v>
      </c>
      <c r="K294" s="15">
        <f t="shared" si="227"/>
        <v>1.1181384059481658E-2</v>
      </c>
      <c r="L294">
        <f t="shared" si="228"/>
        <v>1.0111813840594817</v>
      </c>
      <c r="N294" s="15">
        <f t="shared" si="229"/>
        <v>56.890719614578543</v>
      </c>
      <c r="P294" s="10">
        <v>42208</v>
      </c>
      <c r="Q294">
        <v>529300</v>
      </c>
      <c r="R294">
        <v>49.461987999999998</v>
      </c>
      <c r="S294">
        <f t="shared" si="230"/>
        <v>-5.543420228175E-3</v>
      </c>
      <c r="T294">
        <f t="shared" si="231"/>
        <v>0.994456579771825</v>
      </c>
      <c r="V294" s="15">
        <f t="shared" si="232"/>
        <v>-0.86853009731932218</v>
      </c>
      <c r="X294" s="10">
        <v>42208</v>
      </c>
      <c r="Y294">
        <v>327700</v>
      </c>
      <c r="Z294">
        <v>42.003518</v>
      </c>
      <c r="AA294">
        <f t="shared" si="233"/>
        <v>-5.3637895742959518E-3</v>
      </c>
      <c r="AB294">
        <f t="shared" si="224"/>
        <v>0.99463621042570405</v>
      </c>
      <c r="AC294" s="18"/>
      <c r="AD294" s="15">
        <f t="shared" si="234"/>
        <v>-0.85957090988685447</v>
      </c>
      <c r="AF294" s="10">
        <v>42208</v>
      </c>
      <c r="AG294">
        <v>339900</v>
      </c>
      <c r="AH294">
        <v>56.470094000000003</v>
      </c>
      <c r="AI294">
        <f t="shared" si="235"/>
        <v>-8.8556763751902468E-3</v>
      </c>
      <c r="AJ294">
        <f t="shared" si="236"/>
        <v>0.99114432362480975</v>
      </c>
      <c r="AK294" s="18"/>
      <c r="AL294" s="15">
        <f t="shared" si="237"/>
        <v>-0.96109837037355517</v>
      </c>
      <c r="AN294" s="10">
        <v>42208</v>
      </c>
      <c r="AO294">
        <v>6613800</v>
      </c>
      <c r="AP294">
        <v>38.799343</v>
      </c>
      <c r="AQ294">
        <f t="shared" si="238"/>
        <v>-3.2306407156966754E-3</v>
      </c>
      <c r="AR294">
        <f t="shared" si="225"/>
        <v>0.99676935928430332</v>
      </c>
      <c r="AS294" s="18"/>
      <c r="AT294" s="15">
        <f t="shared" si="239"/>
        <v>-0.69305685171645659</v>
      </c>
      <c r="AV294" s="10">
        <v>42208</v>
      </c>
      <c r="AW294">
        <v>9391100</v>
      </c>
      <c r="AX294">
        <v>37.465119000000001</v>
      </c>
      <c r="AY294">
        <f t="shared" si="240"/>
        <v>-8.401156555504885E-3</v>
      </c>
      <c r="AZ294">
        <f t="shared" si="241"/>
        <v>0.99159884344449511</v>
      </c>
      <c r="BB294" s="15">
        <f t="shared" si="242"/>
        <v>-0.95401203231377352</v>
      </c>
      <c r="BD294" s="10">
        <v>42208</v>
      </c>
      <c r="BE294">
        <v>1507300</v>
      </c>
      <c r="BF294">
        <v>65.162513000000004</v>
      </c>
      <c r="BG294">
        <f t="shared" si="243"/>
        <v>-5.2832595506678848E-3</v>
      </c>
      <c r="BH294">
        <f t="shared" si="244"/>
        <v>0.99471674044933212</v>
      </c>
      <c r="BJ294" s="15">
        <f t="shared" si="245"/>
        <v>-0.85535919855769471</v>
      </c>
      <c r="BL294" s="10">
        <v>42208</v>
      </c>
      <c r="BM294">
        <v>216600</v>
      </c>
      <c r="BN294">
        <v>106.298301</v>
      </c>
      <c r="BO294">
        <f t="shared" si="246"/>
        <v>1.1940678067872135E-3</v>
      </c>
      <c r="BP294">
        <f t="shared" si="247"/>
        <v>1.0011940678067872</v>
      </c>
      <c r="BR294" s="15">
        <f t="shared" si="248"/>
        <v>0.54585127908204933</v>
      </c>
      <c r="BT294" s="10">
        <v>42208</v>
      </c>
      <c r="BU294">
        <v>73600</v>
      </c>
      <c r="BV294">
        <v>48.59</v>
      </c>
      <c r="BW294">
        <f t="shared" si="249"/>
        <v>-4.1145853915935948E-4</v>
      </c>
      <c r="BX294">
        <f t="shared" si="250"/>
        <v>0.99958854146084064</v>
      </c>
      <c r="BZ294">
        <f t="shared" si="226"/>
        <v>-2.1172886455169904E-2</v>
      </c>
      <c r="CB294" s="10">
        <v>42208</v>
      </c>
      <c r="CC294">
        <v>481000</v>
      </c>
      <c r="CD294">
        <v>103.167917</v>
      </c>
      <c r="CE294">
        <f t="shared" si="251"/>
        <v>-2.6442978896069613E-3</v>
      </c>
      <c r="CF294">
        <f t="shared" si="252"/>
        <v>0.99735570211039304</v>
      </c>
      <c r="CJ294" s="10">
        <v>42208</v>
      </c>
      <c r="CK294">
        <v>362400</v>
      </c>
      <c r="CL294">
        <v>82.119456999999997</v>
      </c>
      <c r="CM294">
        <f t="shared" si="253"/>
        <v>3.4197386651035888E-3</v>
      </c>
      <c r="CN294">
        <f t="shared" si="254"/>
        <v>1.0034197386651036</v>
      </c>
      <c r="CR294" s="10">
        <v>42208</v>
      </c>
      <c r="CS294">
        <v>22400</v>
      </c>
      <c r="CT294">
        <v>59.443596999999997</v>
      </c>
      <c r="CU294">
        <f t="shared" si="255"/>
        <v>1.8333418275029434E-3</v>
      </c>
      <c r="CV294">
        <f t="shared" si="256"/>
        <v>1.0018333418275029</v>
      </c>
      <c r="CZ294" s="10">
        <v>42208</v>
      </c>
      <c r="DA294">
        <v>266900</v>
      </c>
      <c r="DB294">
        <v>53.027818000000003</v>
      </c>
      <c r="DC294">
        <f t="shared" si="257"/>
        <v>-7.7477450640200951E-3</v>
      </c>
      <c r="DD294">
        <f t="shared" si="258"/>
        <v>0.9922522549359799</v>
      </c>
      <c r="DH294" s="10">
        <v>42208</v>
      </c>
      <c r="DI294">
        <v>204200</v>
      </c>
      <c r="DJ294">
        <v>36.874437</v>
      </c>
      <c r="DK294">
        <f t="shared" si="259"/>
        <v>-1.1755425739850778E-2</v>
      </c>
      <c r="DL294">
        <f t="shared" si="260"/>
        <v>0.98824457426014922</v>
      </c>
      <c r="DP294" s="10">
        <v>42208</v>
      </c>
      <c r="DQ294">
        <v>114800</v>
      </c>
      <c r="DR294">
        <v>19.489246999999999</v>
      </c>
      <c r="DS294">
        <f t="shared" si="261"/>
        <v>-2.4727756420340752E-3</v>
      </c>
      <c r="DT294">
        <f t="shared" si="262"/>
        <v>0.99752722435796592</v>
      </c>
      <c r="DX294" s="10">
        <v>42208</v>
      </c>
      <c r="DY294">
        <v>7157900</v>
      </c>
      <c r="DZ294">
        <v>10.52</v>
      </c>
      <c r="EA294">
        <f t="shared" si="263"/>
        <v>-3.7878787878788955E-3</v>
      </c>
      <c r="EB294">
        <f t="shared" si="264"/>
        <v>0.9962121212121211</v>
      </c>
      <c r="EF294" s="10">
        <v>42207</v>
      </c>
      <c r="EG294">
        <v>231500</v>
      </c>
      <c r="EH294">
        <v>99.747917000000001</v>
      </c>
      <c r="EI294">
        <f t="shared" si="265"/>
        <v>-5.9303392686294032E-4</v>
      </c>
      <c r="EJ294">
        <f t="shared" si="266"/>
        <v>0.99940696607313706</v>
      </c>
    </row>
    <row r="295" spans="1:140">
      <c r="A295" s="10">
        <v>42207</v>
      </c>
      <c r="B295" s="11">
        <v>0.14000000000000001</v>
      </c>
      <c r="C295">
        <f t="shared" si="221"/>
        <v>1.4000000000000002E-3</v>
      </c>
      <c r="D295" s="12">
        <f t="shared" si="222"/>
        <v>2.9172197524962584E-5</v>
      </c>
      <c r="E295" s="13">
        <f t="shared" si="223"/>
        <v>1.000029172197525</v>
      </c>
      <c r="H295" s="10">
        <v>42207</v>
      </c>
      <c r="I295">
        <v>9800</v>
      </c>
      <c r="J295">
        <v>72.207965999999999</v>
      </c>
      <c r="K295" s="15">
        <f t="shared" si="227"/>
        <v>6.0992707002989199E-3</v>
      </c>
      <c r="L295">
        <f t="shared" si="228"/>
        <v>1.0060992707002989</v>
      </c>
      <c r="N295" s="15">
        <f t="shared" si="229"/>
        <v>8.2024714582580209</v>
      </c>
      <c r="P295" s="10">
        <v>42207</v>
      </c>
      <c r="Q295">
        <v>2243100</v>
      </c>
      <c r="R295">
        <v>49.737704999999998</v>
      </c>
      <c r="S295">
        <f t="shared" si="230"/>
        <v>-2.1730720187431718E-3</v>
      </c>
      <c r="T295">
        <f t="shared" si="231"/>
        <v>0.99782692798125683</v>
      </c>
      <c r="V295" s="15">
        <f t="shared" si="232"/>
        <v>-0.54798248348994516</v>
      </c>
      <c r="X295" s="10">
        <v>42207</v>
      </c>
      <c r="Y295">
        <v>203100</v>
      </c>
      <c r="Z295">
        <v>42.230030999999997</v>
      </c>
      <c r="AA295">
        <f t="shared" si="233"/>
        <v>1.8691975909035374E-3</v>
      </c>
      <c r="AB295">
        <f t="shared" si="224"/>
        <v>1.0018691975909035</v>
      </c>
      <c r="AC295" s="18"/>
      <c r="AD295" s="15">
        <f t="shared" si="234"/>
        <v>0.97707855424564349</v>
      </c>
      <c r="AF295" s="10">
        <v>42207</v>
      </c>
      <c r="AG295">
        <v>191000</v>
      </c>
      <c r="AH295">
        <v>56.974643</v>
      </c>
      <c r="AI295">
        <f t="shared" si="235"/>
        <v>1.9137331659193624E-3</v>
      </c>
      <c r="AJ295">
        <f t="shared" si="236"/>
        <v>1.0019137331659194</v>
      </c>
      <c r="AK295" s="18"/>
      <c r="AL295" s="15">
        <f t="shared" si="237"/>
        <v>1.0094178910953491</v>
      </c>
      <c r="AN295" s="10">
        <v>42207</v>
      </c>
      <c r="AO295">
        <v>3813600</v>
      </c>
      <c r="AP295">
        <v>38.925096000000003</v>
      </c>
      <c r="AQ295">
        <f t="shared" si="238"/>
        <v>-8.378512184724185E-3</v>
      </c>
      <c r="AR295">
        <f t="shared" si="225"/>
        <v>0.99162148781527581</v>
      </c>
      <c r="AS295" s="18"/>
      <c r="AT295" s="15">
        <f t="shared" si="239"/>
        <v>-0.95362711488522411</v>
      </c>
      <c r="AV295" s="10">
        <v>42207</v>
      </c>
      <c r="AW295">
        <v>9318100</v>
      </c>
      <c r="AX295">
        <v>37.782536</v>
      </c>
      <c r="AY295">
        <f t="shared" si="240"/>
        <v>-1.3313317490649568E-2</v>
      </c>
      <c r="AZ295">
        <f t="shared" si="241"/>
        <v>0.98668668250935043</v>
      </c>
      <c r="BB295" s="15">
        <f t="shared" si="242"/>
        <v>-0.99249359022647965</v>
      </c>
      <c r="BD295" s="10">
        <v>42207</v>
      </c>
      <c r="BE295">
        <v>416100</v>
      </c>
      <c r="BF295">
        <v>65.508611999999999</v>
      </c>
      <c r="BG295">
        <f t="shared" si="243"/>
        <v>-2.9264902596061182E-3</v>
      </c>
      <c r="BH295">
        <f t="shared" si="244"/>
        <v>0.99707350974039388</v>
      </c>
      <c r="BJ295" s="15">
        <f t="shared" si="245"/>
        <v>-0.65690057117272704</v>
      </c>
      <c r="BL295" s="10">
        <v>42207</v>
      </c>
      <c r="BM295">
        <v>577600</v>
      </c>
      <c r="BN295">
        <v>106.171525</v>
      </c>
      <c r="BO295">
        <f t="shared" si="246"/>
        <v>7.3537016737512673E-4</v>
      </c>
      <c r="BP295">
        <f t="shared" si="247"/>
        <v>1.0007353701673751</v>
      </c>
      <c r="BR295" s="15">
        <f t="shared" si="248"/>
        <v>0.30775440161295231</v>
      </c>
      <c r="BT295" s="10">
        <v>42207</v>
      </c>
      <c r="BU295">
        <v>70300</v>
      </c>
      <c r="BV295">
        <v>48.610000999999997</v>
      </c>
      <c r="BW295">
        <f t="shared" si="249"/>
        <v>1.0296540150400713E-3</v>
      </c>
      <c r="BX295">
        <f t="shared" si="250"/>
        <v>1.0010296540150401</v>
      </c>
      <c r="BZ295">
        <f t="shared" si="226"/>
        <v>5.4972249527681427E-2</v>
      </c>
      <c r="CB295" s="10">
        <v>42207</v>
      </c>
      <c r="CC295">
        <v>508800</v>
      </c>
      <c r="CD295">
        <v>103.441447</v>
      </c>
      <c r="CE295">
        <f t="shared" si="251"/>
        <v>6.386817880299489E-4</v>
      </c>
      <c r="CF295">
        <f t="shared" si="252"/>
        <v>1.0006386817880299</v>
      </c>
      <c r="CJ295" s="10">
        <v>42207</v>
      </c>
      <c r="CK295">
        <v>283200</v>
      </c>
      <c r="CL295">
        <v>81.839586999999995</v>
      </c>
      <c r="CM295">
        <f t="shared" si="253"/>
        <v>-4.7140761608244208E-4</v>
      </c>
      <c r="CN295">
        <f t="shared" si="254"/>
        <v>0.99952859238391756</v>
      </c>
      <c r="CR295" s="10">
        <v>42207</v>
      </c>
      <c r="CS295">
        <v>23300</v>
      </c>
      <c r="CT295">
        <v>59.334816000000004</v>
      </c>
      <c r="CU295">
        <f t="shared" si="255"/>
        <v>-3.3321767814631365E-4</v>
      </c>
      <c r="CV295">
        <f t="shared" si="256"/>
        <v>0.99966678232185369</v>
      </c>
      <c r="CZ295" s="10">
        <v>42207</v>
      </c>
      <c r="DA295">
        <v>246000</v>
      </c>
      <c r="DB295">
        <v>53.441871999999996</v>
      </c>
      <c r="DC295">
        <f t="shared" si="257"/>
        <v>-3.7695116576136334E-3</v>
      </c>
      <c r="DD295">
        <f t="shared" si="258"/>
        <v>0.99623048834238637</v>
      </c>
      <c r="DH295" s="10">
        <v>42207</v>
      </c>
      <c r="DI295">
        <v>154400</v>
      </c>
      <c r="DJ295">
        <v>37.313068000000001</v>
      </c>
      <c r="DK295">
        <f t="shared" si="259"/>
        <v>3.6706686906993191E-3</v>
      </c>
      <c r="DL295">
        <f t="shared" si="260"/>
        <v>1.0036706686906993</v>
      </c>
      <c r="DP295" s="10">
        <v>42207</v>
      </c>
      <c r="DQ295">
        <v>163500</v>
      </c>
      <c r="DR295">
        <v>19.537559000000002</v>
      </c>
      <c r="DS295">
        <f t="shared" si="261"/>
        <v>-8.3374019081787765E-3</v>
      </c>
      <c r="DT295">
        <f t="shared" si="262"/>
        <v>0.99166259809182122</v>
      </c>
      <c r="DX295" s="10">
        <v>42207</v>
      </c>
      <c r="DY295">
        <v>9449700</v>
      </c>
      <c r="DZ295">
        <v>10.56</v>
      </c>
      <c r="EA295">
        <f t="shared" si="263"/>
        <v>-5.6497175141241307E-3</v>
      </c>
      <c r="EB295">
        <f t="shared" si="264"/>
        <v>0.99435028248587587</v>
      </c>
      <c r="EF295" s="10">
        <v>42206</v>
      </c>
      <c r="EG295">
        <v>140100</v>
      </c>
      <c r="EH295">
        <v>99.807106000000005</v>
      </c>
      <c r="EI295">
        <f t="shared" si="265"/>
        <v>3.9553905873535022E-4</v>
      </c>
      <c r="EJ295">
        <f t="shared" si="266"/>
        <v>1.0003955390587354</v>
      </c>
    </row>
    <row r="296" spans="1:140">
      <c r="A296" s="10">
        <v>42206</v>
      </c>
      <c r="B296" s="11">
        <v>0.13</v>
      </c>
      <c r="C296">
        <f t="shared" si="221"/>
        <v>1.2999999999999999E-3</v>
      </c>
      <c r="D296" s="12">
        <f t="shared" si="222"/>
        <v>2.7088102204864128E-5</v>
      </c>
      <c r="E296" s="13">
        <f t="shared" si="223"/>
        <v>1.0000270881022049</v>
      </c>
      <c r="H296" s="10">
        <v>42206</v>
      </c>
      <c r="I296">
        <v>18500</v>
      </c>
      <c r="J296">
        <v>71.770219999999995</v>
      </c>
      <c r="K296" s="15">
        <f t="shared" si="227"/>
        <v>4.6295826460673872E-3</v>
      </c>
      <c r="L296">
        <f t="shared" si="228"/>
        <v>1.0046295826460674</v>
      </c>
      <c r="N296" s="15">
        <f t="shared" si="229"/>
        <v>4.3972964326342314</v>
      </c>
      <c r="P296" s="10">
        <v>42206</v>
      </c>
      <c r="Q296">
        <v>345300</v>
      </c>
      <c r="R296">
        <v>49.846024</v>
      </c>
      <c r="S296">
        <f t="shared" si="230"/>
        <v>-4.3273169198896344E-3</v>
      </c>
      <c r="T296">
        <f t="shared" si="231"/>
        <v>0.99567268308011037</v>
      </c>
      <c r="V296" s="15">
        <f t="shared" si="232"/>
        <v>-0.79462095391163956</v>
      </c>
      <c r="X296" s="10">
        <v>42206</v>
      </c>
      <c r="Y296">
        <v>191800</v>
      </c>
      <c r="Z296">
        <v>42.151242000000003</v>
      </c>
      <c r="AA296">
        <f t="shared" si="233"/>
        <v>-6.268879450882392E-3</v>
      </c>
      <c r="AB296">
        <f t="shared" si="224"/>
        <v>0.99373112054911761</v>
      </c>
      <c r="AC296" s="18"/>
      <c r="AD296" s="15">
        <f t="shared" si="234"/>
        <v>-0.8992731775782169</v>
      </c>
      <c r="AF296" s="10">
        <v>42206</v>
      </c>
      <c r="AG296">
        <v>227800</v>
      </c>
      <c r="AH296">
        <v>56.865817</v>
      </c>
      <c r="AI296">
        <f t="shared" si="235"/>
        <v>-4.6753419783297501E-3</v>
      </c>
      <c r="AJ296">
        <f t="shared" si="236"/>
        <v>0.99532465802167025</v>
      </c>
      <c r="AK296" s="18"/>
      <c r="AL296" s="15">
        <f t="shared" si="237"/>
        <v>-0.81922489516596186</v>
      </c>
      <c r="AN296" s="10">
        <v>42206</v>
      </c>
      <c r="AO296">
        <v>6341700</v>
      </c>
      <c r="AP296">
        <v>39.253985999999998</v>
      </c>
      <c r="AQ296">
        <f t="shared" si="238"/>
        <v>-2.7033015349517964E-3</v>
      </c>
      <c r="AR296">
        <f t="shared" si="225"/>
        <v>0.9972966984650482</v>
      </c>
      <c r="AS296" s="18"/>
      <c r="AT296" s="15">
        <f t="shared" si="239"/>
        <v>-0.62769473238320916</v>
      </c>
      <c r="AV296" s="10">
        <v>42206</v>
      </c>
      <c r="AW296">
        <v>8696200</v>
      </c>
      <c r="AX296">
        <v>38.292333999999997</v>
      </c>
      <c r="AY296">
        <f t="shared" si="240"/>
        <v>2.5131447711124189E-4</v>
      </c>
      <c r="AZ296">
        <f t="shared" si="241"/>
        <v>1.0002513144771112</v>
      </c>
      <c r="BB296" s="15">
        <f t="shared" si="242"/>
        <v>9.6055975288368955E-2</v>
      </c>
      <c r="BD296" s="10">
        <v>42206</v>
      </c>
      <c r="BE296">
        <v>591700</v>
      </c>
      <c r="BF296">
        <v>65.700885</v>
      </c>
      <c r="BG296">
        <f t="shared" si="243"/>
        <v>-5.6744802800889893E-3</v>
      </c>
      <c r="BH296">
        <f t="shared" si="244"/>
        <v>0.99432551971991101</v>
      </c>
      <c r="BJ296" s="15">
        <f t="shared" si="245"/>
        <v>-0.87470496940023301</v>
      </c>
      <c r="BL296" s="10">
        <v>42206</v>
      </c>
      <c r="BM296">
        <v>185700</v>
      </c>
      <c r="BN296">
        <v>106.093507</v>
      </c>
      <c r="BO296">
        <f t="shared" si="246"/>
        <v>8.2801182083236391E-4</v>
      </c>
      <c r="BP296">
        <f t="shared" si="247"/>
        <v>1.0008280118208324</v>
      </c>
      <c r="BR296" s="15">
        <f t="shared" si="248"/>
        <v>0.35269548992191257</v>
      </c>
      <c r="BT296" s="10">
        <v>42206</v>
      </c>
      <c r="BU296">
        <v>122500</v>
      </c>
      <c r="BV296">
        <v>48.560001</v>
      </c>
      <c r="BW296">
        <f t="shared" si="249"/>
        <v>-4.1171262199624081E-4</v>
      </c>
      <c r="BX296">
        <f t="shared" si="250"/>
        <v>0.99958828737800376</v>
      </c>
      <c r="BZ296">
        <f t="shared" si="226"/>
        <v>-2.1185824259544406E-2</v>
      </c>
      <c r="CB296" s="10">
        <v>42206</v>
      </c>
      <c r="CC296">
        <v>745000</v>
      </c>
      <c r="CD296">
        <v>103.375423</v>
      </c>
      <c r="CE296">
        <f t="shared" si="251"/>
        <v>6.3908996315031885E-4</v>
      </c>
      <c r="CF296">
        <f t="shared" si="252"/>
        <v>1.0006390899631503</v>
      </c>
      <c r="CJ296" s="10">
        <v>42206</v>
      </c>
      <c r="CK296">
        <v>468400</v>
      </c>
      <c r="CL296">
        <v>81.878185000000002</v>
      </c>
      <c r="CM296">
        <f t="shared" si="253"/>
        <v>1.8894257135015913E-3</v>
      </c>
      <c r="CN296">
        <f t="shared" si="254"/>
        <v>1.0018894257135016</v>
      </c>
      <c r="CR296" s="10">
        <v>42206</v>
      </c>
      <c r="CS296">
        <v>12100</v>
      </c>
      <c r="CT296">
        <v>59.354593999999999</v>
      </c>
      <c r="CU296">
        <f t="shared" si="255"/>
        <v>3.3332874917824107E-4</v>
      </c>
      <c r="CV296">
        <f t="shared" si="256"/>
        <v>1.0003333287491782</v>
      </c>
      <c r="CZ296" s="10">
        <v>42206</v>
      </c>
      <c r="DA296">
        <v>226400</v>
      </c>
      <c r="DB296">
        <v>53.644083999999999</v>
      </c>
      <c r="DC296">
        <f t="shared" si="257"/>
        <v>-2.506689846021648E-3</v>
      </c>
      <c r="DD296">
        <f t="shared" si="258"/>
        <v>0.99749331015397835</v>
      </c>
      <c r="DH296" s="10">
        <v>42206</v>
      </c>
      <c r="DI296">
        <v>154300</v>
      </c>
      <c r="DJ296">
        <v>37.176605000000002</v>
      </c>
      <c r="DK296">
        <f t="shared" si="259"/>
        <v>-2.6151147764045257E-3</v>
      </c>
      <c r="DL296">
        <f t="shared" si="260"/>
        <v>0.99738488522359547</v>
      </c>
      <c r="DP296" s="10">
        <v>42206</v>
      </c>
      <c r="DQ296">
        <v>92700</v>
      </c>
      <c r="DR296">
        <v>19.701820999999999</v>
      </c>
      <c r="DS296">
        <f t="shared" si="261"/>
        <v>1.4734022828941651E-3</v>
      </c>
      <c r="DT296">
        <f t="shared" si="262"/>
        <v>1.0014734022828942</v>
      </c>
      <c r="DX296" s="10">
        <v>42206</v>
      </c>
      <c r="DY296">
        <v>12201800</v>
      </c>
      <c r="DZ296">
        <v>10.62</v>
      </c>
      <c r="EA296">
        <f t="shared" si="263"/>
        <v>-2.8169014084508115E-3</v>
      </c>
      <c r="EB296">
        <f t="shared" si="264"/>
        <v>0.99718309859154919</v>
      </c>
      <c r="EF296" s="10">
        <v>42205</v>
      </c>
      <c r="EG296">
        <v>723400</v>
      </c>
      <c r="EH296">
        <v>99.767644000000004</v>
      </c>
      <c r="EI296">
        <f t="shared" si="265"/>
        <v>9.8839404852890667E-5</v>
      </c>
      <c r="EJ296">
        <f t="shared" si="266"/>
        <v>1.0000988394048529</v>
      </c>
    </row>
    <row r="297" spans="1:140">
      <c r="A297" s="10">
        <v>42205</v>
      </c>
      <c r="B297" s="11">
        <v>0.13</v>
      </c>
      <c r="C297">
        <f t="shared" si="221"/>
        <v>1.2999999999999999E-3</v>
      </c>
      <c r="D297" s="12">
        <f t="shared" si="222"/>
        <v>2.7088102204864128E-5</v>
      </c>
      <c r="E297" s="13">
        <f t="shared" si="223"/>
        <v>1.0000270881022049</v>
      </c>
      <c r="H297" s="10">
        <v>42205</v>
      </c>
      <c r="I297">
        <v>23900</v>
      </c>
      <c r="J297">
        <v>71.439485000000005</v>
      </c>
      <c r="K297" s="15">
        <f t="shared" si="227"/>
        <v>-3.3925910270508064E-3</v>
      </c>
      <c r="L297">
        <f t="shared" si="228"/>
        <v>0.99660740897294919</v>
      </c>
      <c r="N297" s="15">
        <f t="shared" si="229"/>
        <v>-0.71073180281484016</v>
      </c>
      <c r="P297" s="10">
        <v>42205</v>
      </c>
      <c r="Q297">
        <v>341700</v>
      </c>
      <c r="R297">
        <v>50.062660999999999</v>
      </c>
      <c r="S297">
        <f t="shared" si="230"/>
        <v>9.8441564502271817E-4</v>
      </c>
      <c r="T297">
        <f t="shared" si="231"/>
        <v>1.0009844156450227</v>
      </c>
      <c r="V297" s="15">
        <f t="shared" si="232"/>
        <v>0.43209007826960133</v>
      </c>
      <c r="X297" s="10">
        <v>42205</v>
      </c>
      <c r="Y297">
        <v>131000</v>
      </c>
      <c r="Z297">
        <v>42.417149999999999</v>
      </c>
      <c r="AA297">
        <f t="shared" si="233"/>
        <v>-1.1595287200176774E-3</v>
      </c>
      <c r="AB297">
        <f t="shared" si="224"/>
        <v>0.99884047127998232</v>
      </c>
      <c r="AC297" s="18"/>
      <c r="AD297" s="15">
        <f t="shared" si="234"/>
        <v>-0.34523150276017245</v>
      </c>
      <c r="AF297" s="10">
        <v>42205</v>
      </c>
      <c r="AG297">
        <v>486000</v>
      </c>
      <c r="AH297">
        <v>57.132933000000001</v>
      </c>
      <c r="AI297">
        <f t="shared" si="235"/>
        <v>-4.1386694908888133E-3</v>
      </c>
      <c r="AJ297">
        <f t="shared" si="236"/>
        <v>0.99586133050911119</v>
      </c>
      <c r="AK297" s="18"/>
      <c r="AL297" s="15">
        <f t="shared" si="237"/>
        <v>-0.77991665923850217</v>
      </c>
      <c r="AN297" s="10">
        <v>42205</v>
      </c>
      <c r="AO297">
        <v>3222300</v>
      </c>
      <c r="AP297">
        <v>39.360388999999998</v>
      </c>
      <c r="AQ297">
        <f t="shared" si="238"/>
        <v>2.2167715907148722E-3</v>
      </c>
      <c r="AR297">
        <f t="shared" si="225"/>
        <v>1.0022167715907149</v>
      </c>
      <c r="AS297" s="18"/>
      <c r="AT297" s="15">
        <f t="shared" si="239"/>
        <v>1.2439240355814936</v>
      </c>
      <c r="AV297" s="10">
        <v>42205</v>
      </c>
      <c r="AW297">
        <v>9953900</v>
      </c>
      <c r="AX297">
        <v>38.282713000000001</v>
      </c>
      <c r="AY297">
        <f t="shared" si="240"/>
        <v>-6.2421894432291847E-3</v>
      </c>
      <c r="AZ297">
        <f t="shared" si="241"/>
        <v>0.99375781055677082</v>
      </c>
      <c r="BB297" s="15">
        <f t="shared" si="242"/>
        <v>-0.89828087882568164</v>
      </c>
      <c r="BD297" s="10">
        <v>42205</v>
      </c>
      <c r="BE297">
        <v>402600</v>
      </c>
      <c r="BF297">
        <v>66.075830999999994</v>
      </c>
      <c r="BG297">
        <f t="shared" si="243"/>
        <v>-7.2689304332596016E-4</v>
      </c>
      <c r="BH297">
        <f t="shared" si="244"/>
        <v>0.99927310695667404</v>
      </c>
      <c r="BJ297" s="15">
        <f t="shared" si="245"/>
        <v>-0.2331104079279791</v>
      </c>
      <c r="BL297" s="10">
        <v>42205</v>
      </c>
      <c r="BM297">
        <v>212800</v>
      </c>
      <c r="BN297">
        <v>106.00573300000001</v>
      </c>
      <c r="BO297">
        <f t="shared" si="246"/>
        <v>1.8399559671111732E-4</v>
      </c>
      <c r="BP297">
        <f t="shared" si="247"/>
        <v>1.0001839955967111</v>
      </c>
      <c r="BR297" s="15">
        <f t="shared" si="248"/>
        <v>6.9458253516166968E-2</v>
      </c>
      <c r="BT297" s="10">
        <v>42205</v>
      </c>
      <c r="BU297">
        <v>101500</v>
      </c>
      <c r="BV297">
        <v>48.580002</v>
      </c>
      <c r="BW297">
        <f t="shared" si="249"/>
        <v>-1.2334909793070281E-3</v>
      </c>
      <c r="BX297">
        <f t="shared" si="250"/>
        <v>0.99876650902069297</v>
      </c>
      <c r="BZ297">
        <f t="shared" si="226"/>
        <v>-6.2164878880332175E-2</v>
      </c>
      <c r="CB297" s="10">
        <v>42205</v>
      </c>
      <c r="CC297">
        <v>452700</v>
      </c>
      <c r="CD297">
        <v>103.309399</v>
      </c>
      <c r="CE297">
        <f t="shared" si="251"/>
        <v>-1.3676248924355816E-3</v>
      </c>
      <c r="CF297">
        <f t="shared" si="252"/>
        <v>0.99863237510756442</v>
      </c>
      <c r="CJ297" s="10">
        <v>42205</v>
      </c>
      <c r="CK297">
        <v>267400</v>
      </c>
      <c r="CL297">
        <v>81.723774000000006</v>
      </c>
      <c r="CM297">
        <f t="shared" si="253"/>
        <v>-2.2387424745116125E-3</v>
      </c>
      <c r="CN297">
        <f t="shared" si="254"/>
        <v>0.99776125752548839</v>
      </c>
      <c r="CR297" s="10">
        <v>42205</v>
      </c>
      <c r="CS297">
        <v>22900</v>
      </c>
      <c r="CT297">
        <v>59.334816000000004</v>
      </c>
      <c r="CU297">
        <f t="shared" si="255"/>
        <v>-8.3262802579964212E-4</v>
      </c>
      <c r="CV297">
        <f t="shared" si="256"/>
        <v>0.99916737197420036</v>
      </c>
      <c r="CZ297" s="10">
        <v>42205</v>
      </c>
      <c r="DA297">
        <v>227600</v>
      </c>
      <c r="DB297">
        <v>53.778891000000002</v>
      </c>
      <c r="DC297">
        <f t="shared" si="257"/>
        <v>-1.965711563293393E-3</v>
      </c>
      <c r="DD297">
        <f t="shared" si="258"/>
        <v>0.99803428843670661</v>
      </c>
      <c r="DH297" s="10">
        <v>42205</v>
      </c>
      <c r="DI297">
        <v>153200</v>
      </c>
      <c r="DJ297">
        <v>37.274081000000002</v>
      </c>
      <c r="DK297">
        <f t="shared" si="259"/>
        <v>2.0964832334573469E-3</v>
      </c>
      <c r="DL297">
        <f t="shared" si="260"/>
        <v>1.0020964832334573</v>
      </c>
      <c r="DP297" s="10">
        <v>42205</v>
      </c>
      <c r="DQ297">
        <v>151900</v>
      </c>
      <c r="DR297">
        <v>19.672834999999999</v>
      </c>
      <c r="DS297">
        <f t="shared" si="261"/>
        <v>-1.4043519971837948E-2</v>
      </c>
      <c r="DT297">
        <f t="shared" si="262"/>
        <v>0.98595648002816205</v>
      </c>
      <c r="DX297" s="10">
        <v>42205</v>
      </c>
      <c r="DY297">
        <v>5895100</v>
      </c>
      <c r="DZ297">
        <v>10.65</v>
      </c>
      <c r="EA297">
        <f t="shared" si="263"/>
        <v>-2.739726027397249E-2</v>
      </c>
      <c r="EB297">
        <f t="shared" si="264"/>
        <v>0.97260273972602751</v>
      </c>
      <c r="EF297" s="10">
        <v>42202</v>
      </c>
      <c r="EG297">
        <v>363800</v>
      </c>
      <c r="EH297">
        <v>99.757784000000001</v>
      </c>
      <c r="EI297">
        <f t="shared" si="265"/>
        <v>-2.9658059262183123E-4</v>
      </c>
      <c r="EJ297">
        <f t="shared" si="266"/>
        <v>0.99970341940737817</v>
      </c>
    </row>
    <row r="298" spans="1:140">
      <c r="A298" s="10">
        <v>42202</v>
      </c>
      <c r="B298" s="11">
        <v>0.13</v>
      </c>
      <c r="C298">
        <f t="shared" si="221"/>
        <v>1.2999999999999999E-3</v>
      </c>
      <c r="D298" s="12">
        <f t="shared" si="222"/>
        <v>2.7088102204864128E-5</v>
      </c>
      <c r="E298" s="13">
        <f t="shared" si="223"/>
        <v>1.0000270881022049</v>
      </c>
      <c r="H298" s="10">
        <v>42202</v>
      </c>
      <c r="I298">
        <v>23200</v>
      </c>
      <c r="J298">
        <v>71.682675000000003</v>
      </c>
      <c r="K298" s="15">
        <f t="shared" si="227"/>
        <v>4.2246468130962E-3</v>
      </c>
      <c r="L298">
        <f t="shared" si="228"/>
        <v>1.0042246468130962</v>
      </c>
      <c r="N298" s="15">
        <f t="shared" si="229"/>
        <v>3.6587540309254099</v>
      </c>
      <c r="P298" s="10">
        <v>42202</v>
      </c>
      <c r="Q298">
        <v>405800</v>
      </c>
      <c r="R298">
        <v>50.013427</v>
      </c>
      <c r="S298">
        <f t="shared" si="230"/>
        <v>1.3801320293604924E-3</v>
      </c>
      <c r="T298">
        <f t="shared" si="231"/>
        <v>1.0013801320293605</v>
      </c>
      <c r="V298" s="15">
        <f t="shared" si="232"/>
        <v>0.65433793699017229</v>
      </c>
      <c r="X298" s="10">
        <v>42202</v>
      </c>
      <c r="Y298">
        <v>201300</v>
      </c>
      <c r="Z298">
        <v>42.466391000000002</v>
      </c>
      <c r="AA298">
        <f t="shared" si="233"/>
        <v>-5.993593251623186E-3</v>
      </c>
      <c r="AB298">
        <f t="shared" si="224"/>
        <v>0.99400640674837681</v>
      </c>
      <c r="AC298" s="18"/>
      <c r="AD298" s="15">
        <f t="shared" si="234"/>
        <v>-0.88855720039949226</v>
      </c>
      <c r="AF298" s="10">
        <v>42202</v>
      </c>
      <c r="AG298">
        <v>228000</v>
      </c>
      <c r="AH298">
        <v>57.370370000000001</v>
      </c>
      <c r="AI298">
        <f t="shared" si="235"/>
        <v>-5.8289034779421822E-3</v>
      </c>
      <c r="AJ298">
        <f t="shared" si="236"/>
        <v>0.99417109652205782</v>
      </c>
      <c r="AK298" s="18"/>
      <c r="AL298" s="15">
        <f t="shared" si="237"/>
        <v>-0.88161042527251188</v>
      </c>
      <c r="AN298" s="10">
        <v>42202</v>
      </c>
      <c r="AO298">
        <v>2328200</v>
      </c>
      <c r="AP298">
        <v>39.273328999999997</v>
      </c>
      <c r="AQ298">
        <f t="shared" si="238"/>
        <v>-1.4756923036244318E-3</v>
      </c>
      <c r="AR298">
        <f t="shared" si="225"/>
        <v>0.99852430769637557</v>
      </c>
      <c r="AS298" s="18"/>
      <c r="AT298" s="15">
        <f t="shared" si="239"/>
        <v>-0.41668358651587689</v>
      </c>
      <c r="AV298" s="10">
        <v>42202</v>
      </c>
      <c r="AW298">
        <v>8366400</v>
      </c>
      <c r="AX298">
        <v>38.523181999999998</v>
      </c>
      <c r="AY298">
        <f t="shared" si="240"/>
        <v>-2.4968336718200757E-4</v>
      </c>
      <c r="AZ298">
        <f t="shared" si="241"/>
        <v>0.99975031663281799</v>
      </c>
      <c r="BB298" s="15">
        <f t="shared" si="242"/>
        <v>-8.711540494803649E-2</v>
      </c>
      <c r="BD298" s="10">
        <v>42202</v>
      </c>
      <c r="BE298">
        <v>544700</v>
      </c>
      <c r="BF298">
        <v>66.123896000000002</v>
      </c>
      <c r="BG298">
        <f t="shared" si="243"/>
        <v>-4.7750224205918013E-3</v>
      </c>
      <c r="BH298">
        <f t="shared" si="244"/>
        <v>0.9952249775794082</v>
      </c>
      <c r="BJ298" s="15">
        <f t="shared" si="245"/>
        <v>-0.8257139964634177</v>
      </c>
      <c r="BL298" s="10">
        <v>42202</v>
      </c>
      <c r="BM298">
        <v>134900</v>
      </c>
      <c r="BN298">
        <v>105.986232</v>
      </c>
      <c r="BO298">
        <f t="shared" si="246"/>
        <v>1.7513360632839259E-3</v>
      </c>
      <c r="BP298">
        <f t="shared" si="247"/>
        <v>1.0017513360632839</v>
      </c>
      <c r="BR298" s="15">
        <f t="shared" si="248"/>
        <v>0.89397644076234206</v>
      </c>
      <c r="BT298" s="10">
        <v>42202</v>
      </c>
      <c r="BU298">
        <v>292000</v>
      </c>
      <c r="BV298">
        <v>48.639999000000003</v>
      </c>
      <c r="BW298">
        <f t="shared" si="249"/>
        <v>8.230658774925903E-4</v>
      </c>
      <c r="BX298">
        <f t="shared" si="250"/>
        <v>1.0008230658774926</v>
      </c>
      <c r="BZ298">
        <f t="shared" si="226"/>
        <v>4.3710155324526934E-2</v>
      </c>
      <c r="CB298" s="10">
        <v>42202</v>
      </c>
      <c r="CC298">
        <v>551100</v>
      </c>
      <c r="CD298">
        <v>103.450881</v>
      </c>
      <c r="CE298">
        <f t="shared" si="251"/>
        <v>3.6483754019989156E-4</v>
      </c>
      <c r="CF298">
        <f t="shared" si="252"/>
        <v>1.0003648375401999</v>
      </c>
      <c r="CJ298" s="10">
        <v>42202</v>
      </c>
      <c r="CK298">
        <v>124500</v>
      </c>
      <c r="CL298">
        <v>81.907143000000005</v>
      </c>
      <c r="CM298">
        <f t="shared" si="253"/>
        <v>3.5367173808276142E-4</v>
      </c>
      <c r="CN298">
        <f t="shared" si="254"/>
        <v>1.0003536717380828</v>
      </c>
      <c r="CR298" s="10">
        <v>42202</v>
      </c>
      <c r="CS298">
        <v>7300</v>
      </c>
      <c r="CT298">
        <v>59.384261000000002</v>
      </c>
      <c r="CU298">
        <f t="shared" si="255"/>
        <v>1.6653649546749527E-4</v>
      </c>
      <c r="CV298">
        <f t="shared" si="256"/>
        <v>1.0001665364954675</v>
      </c>
      <c r="CZ298" s="10">
        <v>42202</v>
      </c>
      <c r="DA298">
        <v>267500</v>
      </c>
      <c r="DB298">
        <v>53.884813000000001</v>
      </c>
      <c r="DC298">
        <f t="shared" si="257"/>
        <v>2.3284569858323945E-3</v>
      </c>
      <c r="DD298">
        <f t="shared" si="258"/>
        <v>1.0023284569858324</v>
      </c>
      <c r="DH298" s="10">
        <v>42202</v>
      </c>
      <c r="DI298">
        <v>189400</v>
      </c>
      <c r="DJ298">
        <v>37.196100000000001</v>
      </c>
      <c r="DK298">
        <f>(DJ298/DJ299)-1</f>
        <v>-4.4352243338974251E-3</v>
      </c>
      <c r="DL298">
        <f>1+DK298</f>
        <v>0.99556477566610257</v>
      </c>
      <c r="DP298" s="10">
        <v>42202</v>
      </c>
      <c r="DQ298">
        <v>141700</v>
      </c>
      <c r="DR298">
        <v>19.953046000000001</v>
      </c>
      <c r="DS298">
        <f t="shared" si="261"/>
        <v>-1.1488759989746744E-2</v>
      </c>
      <c r="DT298">
        <f t="shared" si="262"/>
        <v>0.98851124001025326</v>
      </c>
      <c r="DX298" s="10">
        <v>42202</v>
      </c>
      <c r="DY298">
        <v>5505500</v>
      </c>
      <c r="DZ298">
        <v>10.95</v>
      </c>
      <c r="EA298">
        <f t="shared" si="263"/>
        <v>-9.9457504520796824E-3</v>
      </c>
      <c r="EB298">
        <f t="shared" si="264"/>
        <v>0.99005424954792032</v>
      </c>
      <c r="EF298" s="10">
        <v>42201</v>
      </c>
      <c r="EG298">
        <v>518700</v>
      </c>
      <c r="EH298">
        <v>99.787379000000001</v>
      </c>
      <c r="EI298">
        <f t="shared" si="265"/>
        <v>9.8890018424224735E-5</v>
      </c>
      <c r="EJ298">
        <f t="shared" si="266"/>
        <v>1.0000988900184242</v>
      </c>
    </row>
    <row r="299" spans="1:140">
      <c r="A299" s="10">
        <v>42201</v>
      </c>
      <c r="B299" s="11">
        <v>0.14000000000000001</v>
      </c>
      <c r="C299">
        <f t="shared" si="221"/>
        <v>1.4000000000000002E-3</v>
      </c>
      <c r="D299" s="12">
        <f t="shared" si="222"/>
        <v>2.9172197524962584E-5</v>
      </c>
      <c r="E299" s="13">
        <f t="shared" si="223"/>
        <v>1.000029172197525</v>
      </c>
      <c r="H299" s="10">
        <v>42201</v>
      </c>
      <c r="I299">
        <v>23800</v>
      </c>
      <c r="J299">
        <v>71.381114999999994</v>
      </c>
      <c r="K299" s="15">
        <f t="shared" si="227"/>
        <v>6.1702589400312036E-3</v>
      </c>
      <c r="L299">
        <f t="shared" si="228"/>
        <v>1.0061702589400312</v>
      </c>
      <c r="N299" s="15">
        <f t="shared" si="229"/>
        <v>8.4425380511778751</v>
      </c>
      <c r="P299" s="10">
        <v>42201</v>
      </c>
      <c r="Q299">
        <v>429500</v>
      </c>
      <c r="R299">
        <v>49.944496999999998</v>
      </c>
      <c r="S299">
        <f t="shared" si="230"/>
        <v>7.5486925580001696E-3</v>
      </c>
      <c r="T299">
        <f t="shared" si="231"/>
        <v>1.0075486925580002</v>
      </c>
      <c r="V299" s="15">
        <f t="shared" si="232"/>
        <v>14.563453943587557</v>
      </c>
      <c r="X299" s="10">
        <v>42201</v>
      </c>
      <c r="Y299">
        <v>126600</v>
      </c>
      <c r="Z299">
        <v>42.722451999999997</v>
      </c>
      <c r="AA299">
        <f t="shared" si="233"/>
        <v>5.7964167357364982E-3</v>
      </c>
      <c r="AB299">
        <f t="shared" si="224"/>
        <v>1.0057964167357365</v>
      </c>
      <c r="AC299" s="18"/>
      <c r="AD299" s="15">
        <f t="shared" si="234"/>
        <v>7.2448105987206635</v>
      </c>
      <c r="AF299" s="10">
        <v>42201</v>
      </c>
      <c r="AG299">
        <v>150300</v>
      </c>
      <c r="AH299">
        <v>57.706736999999997</v>
      </c>
      <c r="AI299">
        <f t="shared" si="235"/>
        <v>6.210119956409077E-3</v>
      </c>
      <c r="AJ299">
        <f t="shared" si="236"/>
        <v>1.0062101199564091</v>
      </c>
      <c r="AK299" s="18"/>
      <c r="AL299" s="15">
        <f t="shared" si="237"/>
        <v>8.5800668274700325</v>
      </c>
      <c r="AN299" s="10">
        <v>42201</v>
      </c>
      <c r="AO299">
        <v>5037800</v>
      </c>
      <c r="AP299">
        <v>39.33137</v>
      </c>
      <c r="AQ299">
        <f t="shared" si="238"/>
        <v>8.432540699976121E-3</v>
      </c>
      <c r="AR299">
        <f t="shared" si="225"/>
        <v>1.0084325406999761</v>
      </c>
      <c r="AS299" s="18"/>
      <c r="AT299" s="15">
        <f t="shared" si="239"/>
        <v>20.43387657277448</v>
      </c>
      <c r="AV299" s="10">
        <v>42201</v>
      </c>
      <c r="AW299">
        <v>7439900</v>
      </c>
      <c r="AX299">
        <v>38.532803000000001</v>
      </c>
      <c r="AY299">
        <f t="shared" si="240"/>
        <v>1.1871703056034688E-2</v>
      </c>
      <c r="AZ299">
        <f t="shared" si="241"/>
        <v>1.0118717030560347</v>
      </c>
      <c r="BB299" s="15">
        <f t="shared" si="242"/>
        <v>73.265931859598368</v>
      </c>
      <c r="BD299" s="10">
        <v>42201</v>
      </c>
      <c r="BE299">
        <v>511300</v>
      </c>
      <c r="BF299">
        <v>66.441153999999997</v>
      </c>
      <c r="BG299">
        <f t="shared" si="243"/>
        <v>7.4344306753180156E-3</v>
      </c>
      <c r="BH299">
        <f t="shared" si="244"/>
        <v>1.007434430675318</v>
      </c>
      <c r="BJ299" s="15">
        <f t="shared" si="245"/>
        <v>13.932349985814479</v>
      </c>
      <c r="BL299" s="10">
        <v>42201</v>
      </c>
      <c r="BM299">
        <v>185100</v>
      </c>
      <c r="BN299">
        <v>105.800939</v>
      </c>
      <c r="BO299">
        <f t="shared" si="246"/>
        <v>8.302181902135608E-4</v>
      </c>
      <c r="BP299">
        <f t="shared" si="247"/>
        <v>1.0008302181902136</v>
      </c>
      <c r="BR299" s="15">
        <f t="shared" si="248"/>
        <v>0.35378438475858243</v>
      </c>
      <c r="BT299" s="10">
        <v>42201</v>
      </c>
      <c r="BU299">
        <v>101800</v>
      </c>
      <c r="BV299">
        <v>48.599997999999999</v>
      </c>
      <c r="BW299">
        <f t="shared" si="249"/>
        <v>-2.0578069932564169E-4</v>
      </c>
      <c r="BX299">
        <f t="shared" si="250"/>
        <v>0.99979421930067436</v>
      </c>
      <c r="BZ299">
        <f t="shared" si="226"/>
        <v>-1.0644638065044787E-2</v>
      </c>
      <c r="CB299" s="10">
        <v>42201</v>
      </c>
      <c r="CC299">
        <v>676300</v>
      </c>
      <c r="CD299">
        <v>103.413152</v>
      </c>
      <c r="CE299">
        <f t="shared" si="251"/>
        <v>2.6520360914255026E-3</v>
      </c>
      <c r="CF299">
        <f t="shared" si="252"/>
        <v>1.0026520360914255</v>
      </c>
      <c r="CJ299" s="10">
        <v>42201</v>
      </c>
      <c r="CK299">
        <v>238800</v>
      </c>
      <c r="CL299">
        <v>81.878185000000002</v>
      </c>
      <c r="CM299">
        <f t="shared" si="253"/>
        <v>1.1782303822482909E-4</v>
      </c>
      <c r="CN299">
        <f t="shared" si="254"/>
        <v>1.0001178230382248</v>
      </c>
      <c r="CR299" s="10">
        <v>42201</v>
      </c>
      <c r="CS299">
        <v>23300</v>
      </c>
      <c r="CT299">
        <v>59.374372999999999</v>
      </c>
      <c r="CU299">
        <f t="shared" si="255"/>
        <v>-3.3301258346107865E-4</v>
      </c>
      <c r="CV299">
        <f t="shared" si="256"/>
        <v>0.99966698741653892</v>
      </c>
      <c r="CZ299" s="10">
        <v>42201</v>
      </c>
      <c r="DA299">
        <v>246400</v>
      </c>
      <c r="DB299">
        <v>53.759636</v>
      </c>
      <c r="DC299">
        <f>(DB299/DB300)-1</f>
        <v>1.2697267737081352E-2</v>
      </c>
      <c r="DD299">
        <f>1+DC299</f>
        <v>1.0126972677370814</v>
      </c>
      <c r="DH299" s="10">
        <v>42201</v>
      </c>
      <c r="DI299">
        <v>271700</v>
      </c>
      <c r="DJ299">
        <v>37.361808000000003</v>
      </c>
      <c r="DK299">
        <f t="shared" ref="DK299:DK362" si="267">(DJ299/DJ300)-1</f>
        <v>8.1536416560150649E-3</v>
      </c>
      <c r="DL299">
        <f t="shared" ref="DL299:DL362" si="268">1+DK299</f>
        <v>1.0081536416560151</v>
      </c>
      <c r="DP299" s="10">
        <v>42201</v>
      </c>
      <c r="DQ299">
        <v>72500</v>
      </c>
      <c r="DR299">
        <v>20.184946</v>
      </c>
      <c r="DS299">
        <f t="shared" si="261"/>
        <v>-1.4340602873245123E-3</v>
      </c>
      <c r="DT299">
        <f t="shared" si="262"/>
        <v>0.99856593971267549</v>
      </c>
      <c r="DX299" s="10">
        <v>42201</v>
      </c>
      <c r="DY299">
        <v>1707400</v>
      </c>
      <c r="DZ299">
        <v>11.06</v>
      </c>
      <c r="EA299">
        <f t="shared" si="263"/>
        <v>-3.6036036036035668E-3</v>
      </c>
      <c r="EB299">
        <f t="shared" si="264"/>
        <v>0.99639639639639643</v>
      </c>
      <c r="EF299" s="10">
        <v>42200</v>
      </c>
      <c r="EG299">
        <v>660700</v>
      </c>
      <c r="EH299">
        <v>99.777512000000002</v>
      </c>
      <c r="EI299">
        <f t="shared" si="265"/>
        <v>0</v>
      </c>
      <c r="EJ299">
        <f t="shared" si="266"/>
        <v>1</v>
      </c>
    </row>
    <row r="300" spans="1:140">
      <c r="A300" s="10">
        <v>42200</v>
      </c>
      <c r="B300" s="11">
        <v>0.14000000000000001</v>
      </c>
      <c r="C300">
        <f t="shared" si="221"/>
        <v>1.4000000000000002E-3</v>
      </c>
      <c r="D300" s="12">
        <f t="shared" si="222"/>
        <v>2.9172197524962584E-5</v>
      </c>
      <c r="E300" s="13">
        <f t="shared" si="223"/>
        <v>1.000029172197525</v>
      </c>
      <c r="H300" s="10">
        <v>42200</v>
      </c>
      <c r="I300">
        <v>12700</v>
      </c>
      <c r="J300">
        <v>70.943376000000001</v>
      </c>
      <c r="K300" s="15">
        <f t="shared" si="227"/>
        <v>9.970945569270917E-3</v>
      </c>
      <c r="L300">
        <f t="shared" si="228"/>
        <v>1.0099709455692709</v>
      </c>
      <c r="N300" s="15">
        <f t="shared" si="229"/>
        <v>36.388783082238902</v>
      </c>
      <c r="P300" s="10">
        <v>42200</v>
      </c>
      <c r="Q300">
        <v>875300</v>
      </c>
      <c r="R300">
        <v>49.570306000000002</v>
      </c>
      <c r="S300">
        <f t="shared" si="230"/>
        <v>-1.5866356116440716E-3</v>
      </c>
      <c r="T300">
        <f t="shared" si="231"/>
        <v>0.99841336438835593</v>
      </c>
      <c r="V300" s="15">
        <f t="shared" si="232"/>
        <v>-0.4398674980327657</v>
      </c>
      <c r="X300" s="10">
        <v>42200</v>
      </c>
      <c r="Y300">
        <v>183000</v>
      </c>
      <c r="Z300">
        <v>42.476241999999999</v>
      </c>
      <c r="AA300">
        <f t="shared" si="233"/>
        <v>-5.5337298345813357E-3</v>
      </c>
      <c r="AB300">
        <f t="shared" si="224"/>
        <v>0.99446627016541866</v>
      </c>
      <c r="AC300" s="18"/>
      <c r="AD300" s="15">
        <f t="shared" si="234"/>
        <v>-0.86806166674201413</v>
      </c>
      <c r="AF300" s="10">
        <v>42200</v>
      </c>
      <c r="AG300">
        <v>295000</v>
      </c>
      <c r="AH300">
        <v>57.350583</v>
      </c>
      <c r="AI300">
        <f t="shared" si="235"/>
        <v>-5.6603444818741355E-3</v>
      </c>
      <c r="AJ300">
        <f t="shared" si="236"/>
        <v>0.99433965551812586</v>
      </c>
      <c r="AK300" s="18"/>
      <c r="AL300" s="15">
        <f t="shared" si="237"/>
        <v>-0.87405312695893633</v>
      </c>
      <c r="AN300" s="10">
        <v>42200</v>
      </c>
      <c r="AO300">
        <v>3046300</v>
      </c>
      <c r="AP300">
        <v>39.002479999999998</v>
      </c>
      <c r="AQ300">
        <f t="shared" si="238"/>
        <v>-3.9525756301795889E-3</v>
      </c>
      <c r="AR300">
        <f t="shared" si="225"/>
        <v>0.99604742436982041</v>
      </c>
      <c r="AS300" s="18"/>
      <c r="AT300" s="15">
        <f t="shared" si="239"/>
        <v>-0.76438326803810996</v>
      </c>
      <c r="AV300" s="10">
        <v>42200</v>
      </c>
      <c r="AW300">
        <v>11107800</v>
      </c>
      <c r="AX300">
        <v>38.080719999999999</v>
      </c>
      <c r="AY300">
        <f t="shared" si="240"/>
        <v>-1.2225578407119908E-2</v>
      </c>
      <c r="AZ300">
        <f t="shared" si="241"/>
        <v>0.98777442159288009</v>
      </c>
      <c r="BB300" s="15">
        <f t="shared" si="242"/>
        <v>-0.98877753625599585</v>
      </c>
      <c r="BD300" s="10">
        <v>42200</v>
      </c>
      <c r="BE300">
        <v>459700</v>
      </c>
      <c r="BF300">
        <v>65.950846999999996</v>
      </c>
      <c r="BG300">
        <f t="shared" si="243"/>
        <v>-1.891523694949826E-3</v>
      </c>
      <c r="BH300">
        <f t="shared" si="244"/>
        <v>0.99810847630505017</v>
      </c>
      <c r="BJ300" s="15">
        <f t="shared" si="245"/>
        <v>-0.49895528631819697</v>
      </c>
      <c r="BL300" s="10">
        <v>42200</v>
      </c>
      <c r="BM300">
        <v>248800</v>
      </c>
      <c r="BN300">
        <v>105.713174</v>
      </c>
      <c r="BO300">
        <f t="shared" si="246"/>
        <v>-5.5317262415899293E-4</v>
      </c>
      <c r="BP300">
        <f t="shared" si="247"/>
        <v>0.99944682737584101</v>
      </c>
      <c r="BR300" s="15">
        <f t="shared" si="248"/>
        <v>-0.18287555267309641</v>
      </c>
      <c r="BT300" s="10">
        <v>42200</v>
      </c>
      <c r="BU300">
        <v>355700</v>
      </c>
      <c r="BV300">
        <v>48.610000999999997</v>
      </c>
      <c r="BW300">
        <f t="shared" si="249"/>
        <v>-6.1673521004812493E-4</v>
      </c>
      <c r="BX300">
        <f t="shared" si="250"/>
        <v>0.99938326478995188</v>
      </c>
      <c r="BZ300">
        <f t="shared" si="226"/>
        <v>-3.1571015831251881E-2</v>
      </c>
      <c r="CB300" s="10">
        <v>42200</v>
      </c>
      <c r="CC300">
        <v>934400</v>
      </c>
      <c r="CD300">
        <v>103.139622</v>
      </c>
      <c r="CE300">
        <f t="shared" si="251"/>
        <v>0</v>
      </c>
      <c r="CF300">
        <f t="shared" si="252"/>
        <v>1</v>
      </c>
      <c r="CJ300" s="10">
        <v>42200</v>
      </c>
      <c r="CK300">
        <v>243600</v>
      </c>
      <c r="CL300">
        <v>81.868538999999998</v>
      </c>
      <c r="CM300">
        <f t="shared" si="253"/>
        <v>2.481673158178932E-3</v>
      </c>
      <c r="CN300">
        <f t="shared" si="254"/>
        <v>1.0024816731581789</v>
      </c>
      <c r="CR300" s="10">
        <v>42200</v>
      </c>
      <c r="CS300">
        <v>39700</v>
      </c>
      <c r="CT300">
        <v>59.394151999999998</v>
      </c>
      <c r="CU300">
        <f t="shared" si="255"/>
        <v>1.6678230829183516E-3</v>
      </c>
      <c r="CV300">
        <f t="shared" si="256"/>
        <v>1.0016678230829184</v>
      </c>
      <c r="CZ300" s="10">
        <v>42200</v>
      </c>
      <c r="DA300">
        <v>301100</v>
      </c>
      <c r="DB300">
        <v>53.085594</v>
      </c>
      <c r="DC300">
        <f t="shared" ref="DC300:DC363" si="269">(DB300/DB301)-1</f>
        <v>-6.3085457837863679E-3</v>
      </c>
      <c r="DD300">
        <f t="shared" ref="DD300:DD363" si="270">1+DC300</f>
        <v>0.99369145421621363</v>
      </c>
      <c r="DH300" s="10">
        <v>42200</v>
      </c>
      <c r="DI300">
        <v>191600</v>
      </c>
      <c r="DJ300">
        <v>37.059637000000002</v>
      </c>
      <c r="DK300">
        <f t="shared" si="267"/>
        <v>1.8445365889725451E-3</v>
      </c>
      <c r="DL300">
        <f t="shared" si="268"/>
        <v>1.0018445365889725</v>
      </c>
      <c r="DP300" s="10">
        <v>42200</v>
      </c>
      <c r="DQ300">
        <v>256100</v>
      </c>
      <c r="DR300">
        <v>20.213933999999998</v>
      </c>
      <c r="DS300">
        <f t="shared" si="261"/>
        <v>-1.8301257393421588E-2</v>
      </c>
      <c r="DT300">
        <f t="shared" si="262"/>
        <v>0.98169874260657841</v>
      </c>
      <c r="DX300" s="10">
        <v>42200</v>
      </c>
      <c r="DY300">
        <v>1576600</v>
      </c>
      <c r="DZ300">
        <v>11.1</v>
      </c>
      <c r="EA300">
        <f t="shared" si="263"/>
        <v>-6.2667860340197556E-3</v>
      </c>
      <c r="EB300">
        <f t="shared" si="264"/>
        <v>0.99373321396598024</v>
      </c>
      <c r="EF300" s="10">
        <v>42199</v>
      </c>
      <c r="EG300">
        <v>580800</v>
      </c>
      <c r="EH300">
        <v>99.777512000000002</v>
      </c>
      <c r="EI300">
        <f t="shared" si="265"/>
        <v>-9.8880240155474475E-5</v>
      </c>
      <c r="EJ300">
        <f t="shared" si="266"/>
        <v>0.99990111975984453</v>
      </c>
    </row>
    <row r="301" spans="1:140">
      <c r="A301" s="10">
        <v>42199</v>
      </c>
      <c r="B301" s="11">
        <v>0.13</v>
      </c>
      <c r="C301">
        <f t="shared" si="221"/>
        <v>1.2999999999999999E-3</v>
      </c>
      <c r="D301" s="12">
        <f t="shared" si="222"/>
        <v>2.7088102204864128E-5</v>
      </c>
      <c r="E301" s="13">
        <f t="shared" si="223"/>
        <v>1.0000270881022049</v>
      </c>
      <c r="H301" s="10">
        <v>42199</v>
      </c>
      <c r="I301">
        <v>20600</v>
      </c>
      <c r="J301">
        <v>70.242986999999999</v>
      </c>
      <c r="K301" s="15">
        <f t="shared" si="227"/>
        <v>3.6136412955050101E-3</v>
      </c>
      <c r="L301">
        <f t="shared" si="228"/>
        <v>1.003613641295505</v>
      </c>
      <c r="N301" s="15">
        <f t="shared" si="229"/>
        <v>2.7307214753370608</v>
      </c>
      <c r="P301" s="10">
        <v>42199</v>
      </c>
      <c r="Q301">
        <v>289000</v>
      </c>
      <c r="R301">
        <v>49.649081000000002</v>
      </c>
      <c r="S301">
        <f t="shared" si="230"/>
        <v>4.5825798150069819E-3</v>
      </c>
      <c r="T301">
        <f t="shared" si="231"/>
        <v>1.004582579815007</v>
      </c>
      <c r="V301" s="15">
        <f t="shared" si="232"/>
        <v>4.3059073489687485</v>
      </c>
      <c r="X301" s="10">
        <v>42199</v>
      </c>
      <c r="Y301">
        <v>174700</v>
      </c>
      <c r="Z301">
        <v>42.712601999999997</v>
      </c>
      <c r="AA301">
        <f t="shared" si="233"/>
        <v>4.4001616630666707E-3</v>
      </c>
      <c r="AB301">
        <f t="shared" si="224"/>
        <v>1.0044001616630667</v>
      </c>
      <c r="AC301" s="18"/>
      <c r="AD301" s="15">
        <f t="shared" si="234"/>
        <v>3.9656086519483456</v>
      </c>
      <c r="AF301" s="10">
        <v>42199</v>
      </c>
      <c r="AG301">
        <v>229300</v>
      </c>
      <c r="AH301">
        <v>57.677055000000003</v>
      </c>
      <c r="AI301">
        <f t="shared" si="235"/>
        <v>4.8259018877476745E-3</v>
      </c>
      <c r="AJ301">
        <f t="shared" si="236"/>
        <v>1.0048259018877477</v>
      </c>
      <c r="AK301" s="18"/>
      <c r="AL301" s="15">
        <f t="shared" si="237"/>
        <v>4.7962868342156701</v>
      </c>
      <c r="AN301" s="10">
        <v>42199</v>
      </c>
      <c r="AO301">
        <v>3326500</v>
      </c>
      <c r="AP301">
        <v>39.157252</v>
      </c>
      <c r="AQ301">
        <f t="shared" si="238"/>
        <v>6.9651596977267083E-3</v>
      </c>
      <c r="AR301">
        <f t="shared" si="225"/>
        <v>1.0069651596977267</v>
      </c>
      <c r="AS301" s="18"/>
      <c r="AT301" s="15">
        <f t="shared" si="239"/>
        <v>11.59714855499651</v>
      </c>
      <c r="AV301" s="10">
        <v>42199</v>
      </c>
      <c r="AW301">
        <v>10899400</v>
      </c>
      <c r="AX301">
        <v>38.552041000000003</v>
      </c>
      <c r="AY301">
        <f t="shared" si="240"/>
        <v>2.7520770955096197E-3</v>
      </c>
      <c r="AZ301">
        <f t="shared" si="241"/>
        <v>1.0027520770955096</v>
      </c>
      <c r="BB301" s="15">
        <f t="shared" si="242"/>
        <v>1.7267990953399246</v>
      </c>
      <c r="BD301" s="10">
        <v>42199</v>
      </c>
      <c r="BE301">
        <v>619400</v>
      </c>
      <c r="BF301">
        <v>66.075830999999994</v>
      </c>
      <c r="BG301">
        <f t="shared" si="243"/>
        <v>3.2112224149987156E-3</v>
      </c>
      <c r="BH301">
        <f t="shared" si="244"/>
        <v>1.0032112224149987</v>
      </c>
      <c r="BJ301" s="15">
        <f t="shared" si="245"/>
        <v>2.222695979284433</v>
      </c>
      <c r="BL301" s="10">
        <v>42199</v>
      </c>
      <c r="BM301">
        <v>311600</v>
      </c>
      <c r="BN301">
        <v>105.77168399999999</v>
      </c>
      <c r="BO301">
        <f t="shared" si="246"/>
        <v>9.2283673046122949E-4</v>
      </c>
      <c r="BP301">
        <f t="shared" si="247"/>
        <v>1.0009228367304612</v>
      </c>
      <c r="BR301" s="15">
        <f t="shared" si="248"/>
        <v>0.40029101115222465</v>
      </c>
      <c r="BT301" s="10">
        <v>42199</v>
      </c>
      <c r="BU301">
        <v>83800</v>
      </c>
      <c r="BV301">
        <v>48.639999000000003</v>
      </c>
      <c r="BW301">
        <f t="shared" si="249"/>
        <v>1.0289977361597202E-3</v>
      </c>
      <c r="BX301">
        <f t="shared" si="250"/>
        <v>1.0010289977361597</v>
      </c>
      <c r="BZ301">
        <f t="shared" si="226"/>
        <v>5.4936284648592126E-2</v>
      </c>
      <c r="CB301" s="10">
        <v>42199</v>
      </c>
      <c r="CC301">
        <v>1121400</v>
      </c>
      <c r="CD301">
        <v>103.139622</v>
      </c>
      <c r="CE301">
        <f t="shared" si="251"/>
        <v>-3.2813848142607682E-3</v>
      </c>
      <c r="CF301">
        <f t="shared" si="252"/>
        <v>0.99671861518573923</v>
      </c>
      <c r="CJ301" s="10">
        <v>42199</v>
      </c>
      <c r="CK301">
        <v>225000</v>
      </c>
      <c r="CL301">
        <v>81.665870999999996</v>
      </c>
      <c r="CM301">
        <f t="shared" si="253"/>
        <v>1.1832262105881952E-3</v>
      </c>
      <c r="CN301">
        <f t="shared" si="254"/>
        <v>1.0011832262105882</v>
      </c>
      <c r="CR301" s="10">
        <v>42199</v>
      </c>
      <c r="CS301">
        <v>44700</v>
      </c>
      <c r="CT301">
        <v>59.295257999999997</v>
      </c>
      <c r="CU301">
        <f t="shared" si="255"/>
        <v>1.503253304853347E-3</v>
      </c>
      <c r="CV301">
        <f t="shared" si="256"/>
        <v>1.0015032533048533</v>
      </c>
      <c r="CZ301" s="10">
        <v>42199</v>
      </c>
      <c r="DA301">
        <v>374100</v>
      </c>
      <c r="DB301">
        <v>53.422612999999998</v>
      </c>
      <c r="DC301">
        <f t="shared" si="269"/>
        <v>6.7138233684311821E-3</v>
      </c>
      <c r="DD301">
        <f t="shared" si="270"/>
        <v>1.0067138233684312</v>
      </c>
      <c r="DH301" s="10">
        <v>42199</v>
      </c>
      <c r="DI301">
        <v>204300</v>
      </c>
      <c r="DJ301">
        <v>36.991405</v>
      </c>
      <c r="DK301">
        <f t="shared" si="267"/>
        <v>2.3771885284713523E-3</v>
      </c>
      <c r="DL301">
        <f t="shared" si="268"/>
        <v>1.0023771885284714</v>
      </c>
      <c r="DP301" s="10">
        <v>42199</v>
      </c>
      <c r="DQ301">
        <v>99900</v>
      </c>
      <c r="DR301">
        <v>20.590771</v>
      </c>
      <c r="DS301">
        <f t="shared" si="261"/>
        <v>9.9525899212860036E-3</v>
      </c>
      <c r="DT301">
        <f t="shared" si="262"/>
        <v>1.009952589921286</v>
      </c>
      <c r="DX301" s="10">
        <v>42199</v>
      </c>
      <c r="DY301">
        <v>1440400</v>
      </c>
      <c r="DZ301">
        <v>11.17</v>
      </c>
      <c r="EA301">
        <f t="shared" si="263"/>
        <v>-2.6785714285714191E-3</v>
      </c>
      <c r="EB301">
        <f t="shared" si="264"/>
        <v>0.99732142857142858</v>
      </c>
      <c r="EF301" s="10">
        <v>42198</v>
      </c>
      <c r="EG301">
        <v>260300</v>
      </c>
      <c r="EH301">
        <v>99.787379000000001</v>
      </c>
      <c r="EI301">
        <f t="shared" si="265"/>
        <v>2.9666857876464725E-4</v>
      </c>
      <c r="EJ301">
        <f t="shared" si="266"/>
        <v>1.0002966685787646</v>
      </c>
    </row>
    <row r="302" spans="1:140">
      <c r="A302" s="10">
        <v>42198</v>
      </c>
      <c r="B302" s="11">
        <v>0.16</v>
      </c>
      <c r="C302">
        <f t="shared" si="221"/>
        <v>1.6000000000000001E-3</v>
      </c>
      <c r="D302" s="12">
        <f t="shared" si="222"/>
        <v>3.3340557562322459E-5</v>
      </c>
      <c r="E302" s="13">
        <f t="shared" si="223"/>
        <v>1.0000333405575623</v>
      </c>
      <c r="H302" s="10">
        <v>42198</v>
      </c>
      <c r="I302">
        <v>18400</v>
      </c>
      <c r="J302">
        <v>69.990067999999994</v>
      </c>
      <c r="K302" s="15">
        <f t="shared" si="227"/>
        <v>-4.7033303512857838E-3</v>
      </c>
      <c r="L302">
        <f t="shared" si="228"/>
        <v>0.99529666964871422</v>
      </c>
      <c r="N302" s="15">
        <f t="shared" si="229"/>
        <v>-0.82107086080767111</v>
      </c>
      <c r="P302" s="10">
        <v>42198</v>
      </c>
      <c r="Q302">
        <v>481700</v>
      </c>
      <c r="R302">
        <v>49.422598000000001</v>
      </c>
      <c r="S302">
        <f t="shared" si="230"/>
        <v>1.1079742646065371E-2</v>
      </c>
      <c r="T302">
        <f t="shared" si="231"/>
        <v>1.0110797426460654</v>
      </c>
      <c r="V302" s="15">
        <f t="shared" si="232"/>
        <v>54.805161286041027</v>
      </c>
      <c r="X302" s="10">
        <v>42198</v>
      </c>
      <c r="Y302">
        <v>185800</v>
      </c>
      <c r="Z302">
        <v>42.525483000000001</v>
      </c>
      <c r="AA302">
        <f t="shared" si="233"/>
        <v>9.5861520112507925E-3</v>
      </c>
      <c r="AB302">
        <f t="shared" si="224"/>
        <v>1.0095861520112508</v>
      </c>
      <c r="AC302" s="18"/>
      <c r="AD302" s="15">
        <f t="shared" si="234"/>
        <v>31.533853244042476</v>
      </c>
      <c r="AF302" s="10">
        <v>42198</v>
      </c>
      <c r="AG302">
        <v>241900</v>
      </c>
      <c r="AH302">
        <v>57.400047999999998</v>
      </c>
      <c r="AI302">
        <f t="shared" si="235"/>
        <v>9.9216626942233432E-3</v>
      </c>
      <c r="AJ302">
        <f t="shared" si="236"/>
        <v>1.0099216626942233</v>
      </c>
      <c r="AK302" s="18"/>
      <c r="AL302" s="15">
        <f t="shared" si="237"/>
        <v>35.728743384898195</v>
      </c>
      <c r="AN302" s="10">
        <v>42198</v>
      </c>
      <c r="AO302">
        <v>9134000</v>
      </c>
      <c r="AP302">
        <v>38.886401999999997</v>
      </c>
      <c r="AQ302">
        <f t="shared" si="238"/>
        <v>4.2468671842625927E-3</v>
      </c>
      <c r="AR302">
        <f t="shared" si="225"/>
        <v>1.0042468671842626</v>
      </c>
      <c r="AS302" s="18"/>
      <c r="AT302" s="15">
        <f t="shared" si="239"/>
        <v>3.6965315283633498</v>
      </c>
      <c r="AV302" s="10">
        <v>42198</v>
      </c>
      <c r="AW302">
        <v>20934700</v>
      </c>
      <c r="AX302">
        <v>38.446233999999997</v>
      </c>
      <c r="AY302">
        <f t="shared" si="240"/>
        <v>6.0408136179299632E-3</v>
      </c>
      <c r="AZ302">
        <f t="shared" si="241"/>
        <v>1.00604081361793</v>
      </c>
      <c r="BB302" s="15">
        <f t="shared" si="242"/>
        <v>8.0093595209851696</v>
      </c>
      <c r="BD302" s="10">
        <v>42198</v>
      </c>
      <c r="BE302">
        <v>373400</v>
      </c>
      <c r="BF302">
        <v>65.864326000000005</v>
      </c>
      <c r="BG302">
        <f t="shared" si="243"/>
        <v>9.281160428540991E-3</v>
      </c>
      <c r="BH302">
        <f t="shared" si="244"/>
        <v>1.009281160428541</v>
      </c>
      <c r="BJ302" s="15">
        <f t="shared" si="245"/>
        <v>28.136731100868921</v>
      </c>
      <c r="BL302" s="10">
        <v>42198</v>
      </c>
      <c r="BM302">
        <v>262600</v>
      </c>
      <c r="BN302">
        <v>105.674164</v>
      </c>
      <c r="BO302">
        <f t="shared" si="246"/>
        <v>-4.6124337381192593E-4</v>
      </c>
      <c r="BP302">
        <f t="shared" si="247"/>
        <v>0.99953875662618807</v>
      </c>
      <c r="BR302" s="15">
        <f t="shared" si="248"/>
        <v>-0.15497804475912291</v>
      </c>
      <c r="BT302" s="10">
        <v>42198</v>
      </c>
      <c r="BU302">
        <v>766200</v>
      </c>
      <c r="BV302">
        <v>48.59</v>
      </c>
      <c r="BW302">
        <f t="shared" si="249"/>
        <v>-2.2587473868839192E-3</v>
      </c>
      <c r="BX302">
        <f t="shared" si="250"/>
        <v>0.99774125261311608</v>
      </c>
      <c r="BZ302">
        <f t="shared" si="226"/>
        <v>-0.11093747547298027</v>
      </c>
      <c r="CB302" s="10">
        <v>42198</v>
      </c>
      <c r="CC302">
        <v>462500</v>
      </c>
      <c r="CD302">
        <v>103.47917700000001</v>
      </c>
      <c r="CE302">
        <f t="shared" si="251"/>
        <v>-1.5471221788753153E-3</v>
      </c>
      <c r="CF302">
        <f t="shared" si="252"/>
        <v>0.99845287782112468</v>
      </c>
      <c r="CJ302" s="10">
        <v>42198</v>
      </c>
      <c r="CK302">
        <v>166100</v>
      </c>
      <c r="CL302">
        <v>81.569355999999999</v>
      </c>
      <c r="CM302">
        <f t="shared" si="253"/>
        <v>-1.6537649663159737E-3</v>
      </c>
      <c r="CN302">
        <f t="shared" si="254"/>
        <v>0.99834623503368403</v>
      </c>
      <c r="CR302" s="10">
        <v>42198</v>
      </c>
      <c r="CS302">
        <v>10000</v>
      </c>
      <c r="CT302">
        <v>59.206256000000003</v>
      </c>
      <c r="CU302">
        <f t="shared" si="255"/>
        <v>-1.3344776066256392E-3</v>
      </c>
      <c r="CV302">
        <f t="shared" si="256"/>
        <v>0.99866552239337436</v>
      </c>
      <c r="CZ302" s="10">
        <v>42198</v>
      </c>
      <c r="DA302">
        <v>1133700</v>
      </c>
      <c r="DB302">
        <v>53.066335000000002</v>
      </c>
      <c r="DC302">
        <f t="shared" si="269"/>
        <v>7.1271837636621704E-3</v>
      </c>
      <c r="DD302">
        <f t="shared" si="270"/>
        <v>1.0071271837636622</v>
      </c>
      <c r="DH302" s="10">
        <v>42198</v>
      </c>
      <c r="DI302">
        <v>160400</v>
      </c>
      <c r="DJ302">
        <v>36.903677999999999</v>
      </c>
      <c r="DK302">
        <f t="shared" si="267"/>
        <v>1.0576517018128229E-3</v>
      </c>
      <c r="DL302">
        <f t="shared" si="268"/>
        <v>1.0010576517018128</v>
      </c>
      <c r="DP302" s="10">
        <v>42198</v>
      </c>
      <c r="DQ302">
        <v>103300</v>
      </c>
      <c r="DR302">
        <v>20.387858999999999</v>
      </c>
      <c r="DS302">
        <f t="shared" si="261"/>
        <v>6.6794442960682598E-3</v>
      </c>
      <c r="DT302">
        <f t="shared" si="262"/>
        <v>1.0066794442960683</v>
      </c>
      <c r="DX302" s="10">
        <v>42198</v>
      </c>
      <c r="DY302">
        <v>1443900</v>
      </c>
      <c r="DZ302">
        <v>11.2</v>
      </c>
      <c r="EA302">
        <f t="shared" si="263"/>
        <v>-3.558718861210064E-3</v>
      </c>
      <c r="EB302">
        <f t="shared" si="264"/>
        <v>0.99644128113878994</v>
      </c>
      <c r="EF302" s="10">
        <v>42195</v>
      </c>
      <c r="EG302">
        <v>1086900</v>
      </c>
      <c r="EH302">
        <v>99.757784000000001</v>
      </c>
      <c r="EI302">
        <f t="shared" si="265"/>
        <v>-6.917678583058251E-4</v>
      </c>
      <c r="EJ302">
        <f t="shared" si="266"/>
        <v>0.99930823214169417</v>
      </c>
    </row>
    <row r="303" spans="1:140">
      <c r="A303" s="10">
        <v>42195</v>
      </c>
      <c r="B303" s="11">
        <v>0.16</v>
      </c>
      <c r="C303">
        <f t="shared" si="221"/>
        <v>1.6000000000000001E-3</v>
      </c>
      <c r="D303" s="12">
        <f t="shared" si="222"/>
        <v>3.3340557562322459E-5</v>
      </c>
      <c r="E303" s="13">
        <f t="shared" si="223"/>
        <v>1.0000333405575623</v>
      </c>
      <c r="H303" s="10">
        <v>42195</v>
      </c>
      <c r="I303">
        <v>18500</v>
      </c>
      <c r="J303">
        <v>70.320809999999994</v>
      </c>
      <c r="K303" s="15">
        <f t="shared" si="227"/>
        <v>-1.3509794085167171E-2</v>
      </c>
      <c r="L303">
        <f t="shared" si="228"/>
        <v>0.98649020591483283</v>
      </c>
      <c r="N303" s="15">
        <f t="shared" si="229"/>
        <v>-0.99301986355542415</v>
      </c>
      <c r="P303" s="10">
        <v>42195</v>
      </c>
      <c r="Q303">
        <v>483400</v>
      </c>
      <c r="R303">
        <v>48.881008999999999</v>
      </c>
      <c r="S303">
        <f t="shared" si="230"/>
        <v>1.2441380118841217E-2</v>
      </c>
      <c r="T303">
        <f t="shared" si="231"/>
        <v>1.0124413801188412</v>
      </c>
      <c r="V303" s="15">
        <f t="shared" si="232"/>
        <v>90.20293534922213</v>
      </c>
      <c r="X303" s="10">
        <v>42195</v>
      </c>
      <c r="Y303">
        <v>166200</v>
      </c>
      <c r="Z303">
        <v>42.121698000000002</v>
      </c>
      <c r="AA303">
        <f t="shared" si="233"/>
        <v>1.1111140183251988E-2</v>
      </c>
      <c r="AB303">
        <f t="shared" si="224"/>
        <v>1.011111140183252</v>
      </c>
      <c r="AC303" s="18"/>
      <c r="AD303" s="15">
        <f t="shared" si="234"/>
        <v>55.441274194912651</v>
      </c>
      <c r="AF303" s="10">
        <v>42195</v>
      </c>
      <c r="AG303">
        <v>543600</v>
      </c>
      <c r="AH303">
        <v>56.836139000000003</v>
      </c>
      <c r="AI303">
        <f t="shared" si="235"/>
        <v>1.2870224404132102E-2</v>
      </c>
      <c r="AJ303">
        <f t="shared" si="236"/>
        <v>1.0128702244041321</v>
      </c>
      <c r="AK303" s="18"/>
      <c r="AL303" s="15">
        <f t="shared" si="237"/>
        <v>105.44825697005447</v>
      </c>
      <c r="AN303" s="10">
        <v>42195</v>
      </c>
      <c r="AO303">
        <v>3625100</v>
      </c>
      <c r="AP303">
        <v>38.721955000000001</v>
      </c>
      <c r="AQ303">
        <f t="shared" si="238"/>
        <v>3.037324157868726E-2</v>
      </c>
      <c r="AR303">
        <f t="shared" si="225"/>
        <v>1.0303732415786873</v>
      </c>
      <c r="AS303" s="18"/>
      <c r="AT303" s="15">
        <f t="shared" si="239"/>
        <v>55336.389437911719</v>
      </c>
      <c r="AV303" s="10">
        <v>42195</v>
      </c>
      <c r="AW303">
        <v>16651400</v>
      </c>
      <c r="AX303">
        <v>38.215381999999998</v>
      </c>
      <c r="AY303">
        <f t="shared" si="240"/>
        <v>2.820913266052183E-2</v>
      </c>
      <c r="AZ303">
        <f t="shared" si="241"/>
        <v>1.0282091326605218</v>
      </c>
      <c r="BB303" s="15">
        <f t="shared" si="242"/>
        <v>25687.089393021764</v>
      </c>
      <c r="BD303" s="10">
        <v>42195</v>
      </c>
      <c r="BE303">
        <v>411800</v>
      </c>
      <c r="BF303">
        <v>65.258650000000003</v>
      </c>
      <c r="BG303">
        <f t="shared" si="243"/>
        <v>1.057018506344809E-2</v>
      </c>
      <c r="BH303">
        <f t="shared" si="244"/>
        <v>1.0105701850634481</v>
      </c>
      <c r="BJ303" s="15">
        <f t="shared" si="245"/>
        <v>45.42646198130354</v>
      </c>
      <c r="BL303" s="10">
        <v>42195</v>
      </c>
      <c r="BM303">
        <v>250300</v>
      </c>
      <c r="BN303">
        <v>105.722928</v>
      </c>
      <c r="BO303">
        <f t="shared" si="246"/>
        <v>-1.1056411223328011E-3</v>
      </c>
      <c r="BP303">
        <f t="shared" si="247"/>
        <v>0.9988943588776672</v>
      </c>
      <c r="BR303" s="15">
        <f t="shared" si="248"/>
        <v>-0.33221049671582914</v>
      </c>
      <c r="BT303" s="10">
        <v>42195</v>
      </c>
      <c r="BU303">
        <v>280600</v>
      </c>
      <c r="BV303">
        <v>48.700001</v>
      </c>
      <c r="BW303">
        <f t="shared" si="249"/>
        <v>0</v>
      </c>
      <c r="BX303">
        <f t="shared" si="250"/>
        <v>1</v>
      </c>
      <c r="BZ303">
        <f t="shared" si="226"/>
        <v>0</v>
      </c>
      <c r="CB303" s="10">
        <v>42195</v>
      </c>
      <c r="CC303">
        <v>584300</v>
      </c>
      <c r="CD303">
        <v>103.63952</v>
      </c>
      <c r="CE303">
        <f t="shared" si="251"/>
        <v>3.7452830944288973E-3</v>
      </c>
      <c r="CF303">
        <f t="shared" si="252"/>
        <v>1.0037452830944289</v>
      </c>
      <c r="CJ303" s="10">
        <v>42195</v>
      </c>
      <c r="CK303">
        <v>215700</v>
      </c>
      <c r="CL303">
        <v>81.704476</v>
      </c>
      <c r="CM303">
        <f t="shared" si="253"/>
        <v>-6.1046766976635691E-3</v>
      </c>
      <c r="CN303">
        <f t="shared" si="254"/>
        <v>0.99389532330233643</v>
      </c>
      <c r="CR303" s="10">
        <v>42195</v>
      </c>
      <c r="CS303">
        <v>32100</v>
      </c>
      <c r="CT303">
        <v>59.285370999999998</v>
      </c>
      <c r="CU303">
        <f t="shared" si="255"/>
        <v>-2.9935232738887985E-3</v>
      </c>
      <c r="CV303">
        <f t="shared" si="256"/>
        <v>0.9970064767261112</v>
      </c>
      <c r="CZ303" s="10">
        <v>42195</v>
      </c>
      <c r="DA303">
        <v>317700</v>
      </c>
      <c r="DB303">
        <v>52.690798000000001</v>
      </c>
      <c r="DC303">
        <f t="shared" si="269"/>
        <v>2.2994943289680991E-2</v>
      </c>
      <c r="DD303">
        <f t="shared" si="270"/>
        <v>1.022994943289681</v>
      </c>
      <c r="DH303" s="10">
        <v>42195</v>
      </c>
      <c r="DI303">
        <v>255600</v>
      </c>
      <c r="DJ303">
        <v>36.864688000000001</v>
      </c>
      <c r="DK303">
        <f t="shared" si="267"/>
        <v>6.9222152082895061E-3</v>
      </c>
      <c r="DL303">
        <f t="shared" si="268"/>
        <v>1.0069222152082895</v>
      </c>
      <c r="DP303" s="10">
        <v>42195</v>
      </c>
      <c r="DQ303">
        <v>182500</v>
      </c>
      <c r="DR303">
        <v>20.252583000000001</v>
      </c>
      <c r="DS303">
        <f t="shared" si="261"/>
        <v>4.3123390887720436E-3</v>
      </c>
      <c r="DT303">
        <f t="shared" si="262"/>
        <v>1.004312339088772</v>
      </c>
      <c r="DX303" s="10">
        <v>42195</v>
      </c>
      <c r="DY303">
        <v>1319400</v>
      </c>
      <c r="DZ303">
        <v>11.24</v>
      </c>
      <c r="EA303">
        <f t="shared" si="263"/>
        <v>8.9047195013347569E-4</v>
      </c>
      <c r="EB303">
        <f t="shared" si="264"/>
        <v>1.0008904719501335</v>
      </c>
      <c r="EF303" s="10">
        <v>42194</v>
      </c>
      <c r="EG303">
        <v>312100</v>
      </c>
      <c r="EH303">
        <v>99.826841000000002</v>
      </c>
      <c r="EI303">
        <f t="shared" si="265"/>
        <v>-2.9637548850636186E-4</v>
      </c>
      <c r="EJ303">
        <f t="shared" si="266"/>
        <v>0.99970362451149364</v>
      </c>
    </row>
    <row r="304" spans="1:140">
      <c r="A304" s="10">
        <v>42194</v>
      </c>
      <c r="B304" s="11">
        <v>0.15</v>
      </c>
      <c r="C304">
        <f t="shared" si="221"/>
        <v>1.5E-3</v>
      </c>
      <c r="D304" s="12">
        <f t="shared" si="222"/>
        <v>3.1256349309671805E-5</v>
      </c>
      <c r="E304" s="13">
        <f t="shared" si="223"/>
        <v>1.0000312563493097</v>
      </c>
      <c r="H304" s="10">
        <v>42194</v>
      </c>
      <c r="I304">
        <v>24700</v>
      </c>
      <c r="J304">
        <v>71.283839999999998</v>
      </c>
      <c r="K304" s="15">
        <f t="shared" si="227"/>
        <v>-1.8089216390348883E-2</v>
      </c>
      <c r="L304">
        <f t="shared" si="228"/>
        <v>0.98191078360965112</v>
      </c>
      <c r="N304" s="15">
        <f t="shared" si="229"/>
        <v>-0.99872270620756531</v>
      </c>
      <c r="P304" s="10">
        <v>42194</v>
      </c>
      <c r="Q304">
        <v>840800</v>
      </c>
      <c r="R304">
        <v>48.280335000000001</v>
      </c>
      <c r="S304">
        <f t="shared" si="230"/>
        <v>1.429744683856482E-3</v>
      </c>
      <c r="T304">
        <f t="shared" si="231"/>
        <v>1.0014297446838565</v>
      </c>
      <c r="V304" s="15">
        <f t="shared" si="232"/>
        <v>0.68452580665449059</v>
      </c>
      <c r="X304" s="10">
        <v>42194</v>
      </c>
      <c r="Y304">
        <v>140900</v>
      </c>
      <c r="Z304">
        <v>41.658821000000003</v>
      </c>
      <c r="AA304">
        <f t="shared" si="233"/>
        <v>2.844924805084359E-3</v>
      </c>
      <c r="AB304">
        <f t="shared" si="224"/>
        <v>1.0028449248050844</v>
      </c>
      <c r="AC304" s="18"/>
      <c r="AD304" s="15">
        <f t="shared" si="234"/>
        <v>1.8205256488182622</v>
      </c>
      <c r="AF304" s="10">
        <v>42194</v>
      </c>
      <c r="AG304">
        <v>173600</v>
      </c>
      <c r="AH304">
        <v>56.113939999999999</v>
      </c>
      <c r="AI304">
        <f t="shared" si="235"/>
        <v>3.8938363153231403E-3</v>
      </c>
      <c r="AJ304">
        <f t="shared" si="236"/>
        <v>1.0038938363153231</v>
      </c>
      <c r="AK304" s="18"/>
      <c r="AL304" s="15">
        <f t="shared" si="237"/>
        <v>3.1308795864868388</v>
      </c>
      <c r="AN304" s="10">
        <v>42194</v>
      </c>
      <c r="AO304">
        <v>4590200</v>
      </c>
      <c r="AP304">
        <v>37.580513000000003</v>
      </c>
      <c r="AQ304">
        <f t="shared" si="238"/>
        <v>1.5951793394019198E-2</v>
      </c>
      <c r="AR304">
        <f t="shared" si="225"/>
        <v>1.0159517933940192</v>
      </c>
      <c r="AS304" s="18"/>
      <c r="AT304" s="15">
        <f t="shared" si="239"/>
        <v>321.61308085427265</v>
      </c>
      <c r="AV304" s="10">
        <v>42194</v>
      </c>
      <c r="AW304">
        <v>18488900</v>
      </c>
      <c r="AX304">
        <v>37.166935000000002</v>
      </c>
      <c r="AY304">
        <f t="shared" si="240"/>
        <v>2.0332704758019515E-2</v>
      </c>
      <c r="AZ304">
        <f t="shared" si="241"/>
        <v>1.0203327047580195</v>
      </c>
      <c r="BB304" s="15">
        <f t="shared" si="242"/>
        <v>1550.5282079203721</v>
      </c>
      <c r="BD304" s="10">
        <v>42194</v>
      </c>
      <c r="BE304">
        <v>707500</v>
      </c>
      <c r="BF304">
        <v>64.576069000000004</v>
      </c>
      <c r="BG304">
        <f t="shared" si="243"/>
        <v>5.9586957453805489E-4</v>
      </c>
      <c r="BH304">
        <f t="shared" si="244"/>
        <v>1.0005958695745381</v>
      </c>
      <c r="BJ304" s="15">
        <f t="shared" si="245"/>
        <v>0.24287546926919945</v>
      </c>
      <c r="BL304" s="10">
        <v>42194</v>
      </c>
      <c r="BM304">
        <v>189600</v>
      </c>
      <c r="BN304">
        <v>105.839949</v>
      </c>
      <c r="BO304">
        <f t="shared" si="246"/>
        <v>-1.5639154157822688E-3</v>
      </c>
      <c r="BP304">
        <f t="shared" si="247"/>
        <v>0.99843608458421773</v>
      </c>
      <c r="BR304" s="15">
        <f t="shared" si="248"/>
        <v>-0.43519568724046953</v>
      </c>
      <c r="BT304" s="10">
        <v>42194</v>
      </c>
      <c r="BU304">
        <v>135700</v>
      </c>
      <c r="BV304">
        <v>48.700001</v>
      </c>
      <c r="BW304">
        <f t="shared" si="249"/>
        <v>-1.2304553416921937E-3</v>
      </c>
      <c r="BX304">
        <f t="shared" si="250"/>
        <v>0.99876954465830781</v>
      </c>
      <c r="BZ304">
        <f t="shared" si="226"/>
        <v>-6.2016644326352455E-2</v>
      </c>
      <c r="CB304" s="10">
        <v>42194</v>
      </c>
      <c r="CC304">
        <v>647600</v>
      </c>
      <c r="CD304">
        <v>103.252809</v>
      </c>
      <c r="CE304">
        <f t="shared" si="251"/>
        <v>2.2889618604431394E-3</v>
      </c>
      <c r="CF304">
        <f t="shared" si="252"/>
        <v>1.0022889618604431</v>
      </c>
      <c r="CJ304" s="10">
        <v>42194</v>
      </c>
      <c r="CK304">
        <v>217500</v>
      </c>
      <c r="CL304">
        <v>82.206318999999993</v>
      </c>
      <c r="CM304">
        <f t="shared" si="253"/>
        <v>-4.7902349872828154E-3</v>
      </c>
      <c r="CN304">
        <f t="shared" si="254"/>
        <v>0.99520976501271718</v>
      </c>
      <c r="CR304" s="10">
        <v>42194</v>
      </c>
      <c r="CS304">
        <v>20500</v>
      </c>
      <c r="CT304">
        <v>59.463375999999997</v>
      </c>
      <c r="CU304">
        <f t="shared" si="255"/>
        <v>-1.8260376235831322E-3</v>
      </c>
      <c r="CV304">
        <f t="shared" si="256"/>
        <v>0.99817396237641687</v>
      </c>
      <c r="CZ304" s="10">
        <v>42194</v>
      </c>
      <c r="DA304">
        <v>537900</v>
      </c>
      <c r="DB304">
        <v>51.506411</v>
      </c>
      <c r="DC304">
        <f t="shared" si="269"/>
        <v>1.7694074505455459E-2</v>
      </c>
      <c r="DD304">
        <f t="shared" si="270"/>
        <v>1.0176940745054555</v>
      </c>
      <c r="DH304" s="10">
        <v>42194</v>
      </c>
      <c r="DI304">
        <v>223400</v>
      </c>
      <c r="DJ304">
        <v>36.611257000000002</v>
      </c>
      <c r="DK304">
        <f t="shared" si="267"/>
        <v>-3.7135093007130138E-3</v>
      </c>
      <c r="DL304">
        <f t="shared" si="268"/>
        <v>0.99628649069928699</v>
      </c>
      <c r="DP304" s="10">
        <v>42194</v>
      </c>
      <c r="DQ304">
        <v>81300</v>
      </c>
      <c r="DR304">
        <v>20.165621999999999</v>
      </c>
      <c r="DS304">
        <f t="shared" si="261"/>
        <v>3.8480068170949622E-3</v>
      </c>
      <c r="DT304">
        <f t="shared" si="262"/>
        <v>1.003848006817095</v>
      </c>
      <c r="DX304" s="10">
        <v>42194</v>
      </c>
      <c r="DY304">
        <v>1701000</v>
      </c>
      <c r="DZ304">
        <v>11.23</v>
      </c>
      <c r="EA304">
        <f t="shared" si="263"/>
        <v>1.784121320249632E-3</v>
      </c>
      <c r="EB304">
        <f t="shared" si="264"/>
        <v>1.0017841213202496</v>
      </c>
      <c r="EF304" s="10">
        <v>42193</v>
      </c>
      <c r="EG304">
        <v>475100</v>
      </c>
      <c r="EH304">
        <v>99.856436000000002</v>
      </c>
      <c r="EI304">
        <f t="shared" si="265"/>
        <v>1.9767279770199764E-4</v>
      </c>
      <c r="EJ304">
        <f t="shared" si="266"/>
        <v>1.000197672797702</v>
      </c>
    </row>
    <row r="305" spans="1:140">
      <c r="A305" s="10">
        <v>42193</v>
      </c>
      <c r="B305" s="11">
        <v>0.14000000000000001</v>
      </c>
      <c r="C305">
        <f t="shared" si="221"/>
        <v>1.4000000000000002E-3</v>
      </c>
      <c r="D305" s="12">
        <f t="shared" si="222"/>
        <v>2.9172197524962584E-5</v>
      </c>
      <c r="E305" s="13">
        <f t="shared" si="223"/>
        <v>1.000029172197525</v>
      </c>
      <c r="H305" s="10">
        <v>42193</v>
      </c>
      <c r="I305">
        <v>32400</v>
      </c>
      <c r="J305">
        <v>72.597064000000003</v>
      </c>
      <c r="K305" s="15">
        <f t="shared" si="227"/>
        <v>7.6964471239457932E-3</v>
      </c>
      <c r="L305">
        <f t="shared" si="228"/>
        <v>1.0076964471239458</v>
      </c>
      <c r="N305" s="15">
        <f t="shared" si="229"/>
        <v>15.419142964801036</v>
      </c>
      <c r="P305" s="10">
        <v>42193</v>
      </c>
      <c r="Q305">
        <v>650300</v>
      </c>
      <c r="R305">
        <v>48.211404999999999</v>
      </c>
      <c r="S305">
        <f t="shared" si="230"/>
        <v>-1.5879417980165456E-2</v>
      </c>
      <c r="T305">
        <f t="shared" si="231"/>
        <v>0.98412058201983454</v>
      </c>
      <c r="V305" s="15">
        <f t="shared" si="232"/>
        <v>-0.99709841766521423</v>
      </c>
      <c r="X305" s="10">
        <v>42193</v>
      </c>
      <c r="Y305">
        <v>195200</v>
      </c>
      <c r="Z305">
        <v>41.540641000000001</v>
      </c>
      <c r="AA305">
        <f t="shared" si="233"/>
        <v>-1.7699068169284793E-2</v>
      </c>
      <c r="AB305">
        <f t="shared" si="224"/>
        <v>0.98230093183071521</v>
      </c>
      <c r="AC305" s="18"/>
      <c r="AD305" s="15">
        <f t="shared" si="234"/>
        <v>-0.99852339970767046</v>
      </c>
      <c r="AF305" s="10">
        <v>42193</v>
      </c>
      <c r="AG305">
        <v>218300</v>
      </c>
      <c r="AH305">
        <v>55.896289000000003</v>
      </c>
      <c r="AI305">
        <f t="shared" si="235"/>
        <v>-1.5164704288768371E-2</v>
      </c>
      <c r="AJ305">
        <f t="shared" si="236"/>
        <v>0.98483529571123163</v>
      </c>
      <c r="AK305" s="18"/>
      <c r="AL305" s="15">
        <f t="shared" si="237"/>
        <v>-0.99621804972880856</v>
      </c>
      <c r="AN305" s="10">
        <v>42193</v>
      </c>
      <c r="AO305">
        <v>8466400</v>
      </c>
      <c r="AP305">
        <v>36.990448999999998</v>
      </c>
      <c r="AQ305">
        <f t="shared" si="238"/>
        <v>-2.3991805535722555E-2</v>
      </c>
      <c r="AR305">
        <f t="shared" si="225"/>
        <v>0.97600819446427745</v>
      </c>
      <c r="AS305" s="18"/>
      <c r="AT305" s="15">
        <f t="shared" si="239"/>
        <v>-0.99985857885458407</v>
      </c>
      <c r="AV305" s="10">
        <v>42193</v>
      </c>
      <c r="AW305">
        <v>21238300</v>
      </c>
      <c r="AX305">
        <v>36.426290000000002</v>
      </c>
      <c r="AY305">
        <f t="shared" si="240"/>
        <v>-3.6876908529047348E-2</v>
      </c>
      <c r="AZ305">
        <f t="shared" si="241"/>
        <v>0.96312309147095265</v>
      </c>
      <c r="BB305" s="15">
        <f t="shared" si="242"/>
        <v>-0.99999889374475148</v>
      </c>
      <c r="BD305" s="10">
        <v>42193</v>
      </c>
      <c r="BE305">
        <v>653600</v>
      </c>
      <c r="BF305">
        <v>64.537612999999993</v>
      </c>
      <c r="BG305">
        <f t="shared" si="243"/>
        <v>-1.3954240009206309E-2</v>
      </c>
      <c r="BH305">
        <f t="shared" si="244"/>
        <v>0.98604575999079369</v>
      </c>
      <c r="BJ305" s="15">
        <f t="shared" si="245"/>
        <v>-0.99407851632815036</v>
      </c>
      <c r="BL305" s="10">
        <v>42193</v>
      </c>
      <c r="BM305">
        <v>180600</v>
      </c>
      <c r="BN305">
        <v>106.00573300000001</v>
      </c>
      <c r="BO305">
        <f t="shared" si="246"/>
        <v>3.6933824222686873E-3</v>
      </c>
      <c r="BP305">
        <f t="shared" si="247"/>
        <v>1.0036933824222687</v>
      </c>
      <c r="BR305" s="15">
        <f t="shared" si="248"/>
        <v>2.8404947560394738</v>
      </c>
      <c r="BT305" s="10">
        <v>42193</v>
      </c>
      <c r="BU305">
        <v>129000</v>
      </c>
      <c r="BV305">
        <v>48.759998000000003</v>
      </c>
      <c r="BW305">
        <f t="shared" si="249"/>
        <v>4.1025849773257406E-4</v>
      </c>
      <c r="BX305">
        <f t="shared" si="250"/>
        <v>1.0004102584977326</v>
      </c>
      <c r="BZ305">
        <f t="shared" si="226"/>
        <v>2.1558157376992515E-2</v>
      </c>
      <c r="CB305" s="10">
        <v>42193</v>
      </c>
      <c r="CC305">
        <v>940500</v>
      </c>
      <c r="CD305">
        <v>103.01700700000001</v>
      </c>
      <c r="CE305">
        <f t="shared" si="251"/>
        <v>-1.9190315988709683E-3</v>
      </c>
      <c r="CF305">
        <f t="shared" si="252"/>
        <v>0.99808096840112903</v>
      </c>
      <c r="CJ305" s="10">
        <v>42193</v>
      </c>
      <c r="CK305">
        <v>260600</v>
      </c>
      <c r="CL305">
        <v>82.602001999999999</v>
      </c>
      <c r="CM305">
        <f t="shared" si="253"/>
        <v>0</v>
      </c>
      <c r="CN305">
        <f t="shared" si="254"/>
        <v>1</v>
      </c>
      <c r="CR305" s="10">
        <v>42193</v>
      </c>
      <c r="CS305">
        <v>67900</v>
      </c>
      <c r="CT305">
        <v>59.572156999999997</v>
      </c>
      <c r="CU305">
        <f t="shared" si="255"/>
        <v>3.3212779513180912E-4</v>
      </c>
      <c r="CV305">
        <f t="shared" si="256"/>
        <v>1.0003321277951318</v>
      </c>
      <c r="CZ305" s="10">
        <v>42193</v>
      </c>
      <c r="DA305">
        <v>626300</v>
      </c>
      <c r="DB305">
        <v>50.610897999999999</v>
      </c>
      <c r="DC305">
        <f t="shared" si="269"/>
        <v>-2.8645337624491285E-2</v>
      </c>
      <c r="DD305">
        <f t="shared" si="270"/>
        <v>0.97135466237550872</v>
      </c>
      <c r="DH305" s="10">
        <v>42193</v>
      </c>
      <c r="DI305">
        <v>235600</v>
      </c>
      <c r="DJ305">
        <v>36.747720000000001</v>
      </c>
      <c r="DK305">
        <f t="shared" si="267"/>
        <v>-2.645473997110015E-3</v>
      </c>
      <c r="DL305">
        <f t="shared" si="268"/>
        <v>0.99735452600288999</v>
      </c>
      <c r="DP305" s="10">
        <v>42193</v>
      </c>
      <c r="DQ305">
        <v>240000</v>
      </c>
      <c r="DR305">
        <v>20.088322000000002</v>
      </c>
      <c r="DS305">
        <f t="shared" si="261"/>
        <v>-2.0725356523037863E-2</v>
      </c>
      <c r="DT305">
        <f t="shared" si="262"/>
        <v>0.97927464347696214</v>
      </c>
      <c r="DX305" s="10">
        <v>42193</v>
      </c>
      <c r="DY305">
        <v>4924300</v>
      </c>
      <c r="DZ305">
        <v>11.21</v>
      </c>
      <c r="EA305">
        <f t="shared" si="263"/>
        <v>2.6833631484795006E-3</v>
      </c>
      <c r="EB305">
        <f t="shared" si="264"/>
        <v>1.0026833631484795</v>
      </c>
      <c r="EF305" s="10">
        <v>42192</v>
      </c>
      <c r="EG305">
        <v>755100</v>
      </c>
      <c r="EH305">
        <v>99.836701000000005</v>
      </c>
      <c r="EI305">
        <f t="shared" si="265"/>
        <v>3.9535159116521612E-4</v>
      </c>
      <c r="EJ305">
        <f t="shared" si="266"/>
        <v>1.0003953515911652</v>
      </c>
    </row>
    <row r="306" spans="1:140">
      <c r="A306" s="10">
        <v>42192</v>
      </c>
      <c r="B306" s="11">
        <v>0.14000000000000001</v>
      </c>
      <c r="C306">
        <f t="shared" si="221"/>
        <v>1.4000000000000002E-3</v>
      </c>
      <c r="D306" s="12">
        <f t="shared" si="222"/>
        <v>2.9172197524962584E-5</v>
      </c>
      <c r="E306" s="13">
        <f t="shared" si="223"/>
        <v>1.000029172197525</v>
      </c>
      <c r="H306" s="10">
        <v>42192</v>
      </c>
      <c r="I306">
        <v>17800</v>
      </c>
      <c r="J306">
        <v>72.042591999999999</v>
      </c>
      <c r="K306" s="15">
        <f t="shared" si="227"/>
        <v>8.8542964331870255E-3</v>
      </c>
      <c r="L306">
        <f t="shared" si="228"/>
        <v>1.008854296433187</v>
      </c>
      <c r="N306" s="15">
        <f t="shared" si="229"/>
        <v>23.967983888154073</v>
      </c>
      <c r="P306" s="10">
        <v>42192</v>
      </c>
      <c r="Q306">
        <v>534600</v>
      </c>
      <c r="R306">
        <v>48.989327000000003</v>
      </c>
      <c r="S306">
        <f t="shared" si="230"/>
        <v>5.4567558889244694E-3</v>
      </c>
      <c r="T306">
        <f t="shared" si="231"/>
        <v>1.0054567558889245</v>
      </c>
      <c r="V306" s="15">
        <f t="shared" si="232"/>
        <v>6.2885267503608446</v>
      </c>
      <c r="X306" s="10">
        <v>42192</v>
      </c>
      <c r="Y306">
        <v>192600</v>
      </c>
      <c r="Z306">
        <v>42.289118999999999</v>
      </c>
      <c r="AA306">
        <f t="shared" si="233"/>
        <v>6.5634828345693119E-3</v>
      </c>
      <c r="AB306">
        <f t="shared" si="224"/>
        <v>1.0065634828345693</v>
      </c>
      <c r="AC306" s="18"/>
      <c r="AD306" s="15">
        <f t="shared" si="234"/>
        <v>9.8899842855857667</v>
      </c>
      <c r="AF306" s="10">
        <v>42192</v>
      </c>
      <c r="AG306">
        <v>247600</v>
      </c>
      <c r="AH306">
        <v>56.756991999999997</v>
      </c>
      <c r="AI306">
        <f t="shared" si="235"/>
        <v>2.796707246042418E-3</v>
      </c>
      <c r="AJ306">
        <f t="shared" si="236"/>
        <v>1.0027967072460424</v>
      </c>
      <c r="AK306" s="18"/>
      <c r="AL306" s="15">
        <f t="shared" si="237"/>
        <v>1.7714575242856467</v>
      </c>
      <c r="AN306" s="10">
        <v>42192</v>
      </c>
      <c r="AO306">
        <v>10381300</v>
      </c>
      <c r="AP306">
        <v>37.899732</v>
      </c>
      <c r="AQ306">
        <f t="shared" si="238"/>
        <v>-2.5513458349279983E-4</v>
      </c>
      <c r="AR306">
        <f t="shared" si="225"/>
        <v>0.9997448654165072</v>
      </c>
      <c r="AS306" s="18"/>
      <c r="AT306" s="15">
        <f t="shared" si="239"/>
        <v>-8.8930417773569914E-2</v>
      </c>
      <c r="AV306" s="10">
        <v>42192</v>
      </c>
      <c r="AW306">
        <v>18876400</v>
      </c>
      <c r="AX306">
        <v>37.821012000000003</v>
      </c>
      <c r="AY306">
        <f t="shared" si="240"/>
        <v>-1.5276757367613025E-2</v>
      </c>
      <c r="AZ306">
        <f t="shared" si="241"/>
        <v>0.98472324263238697</v>
      </c>
      <c r="BB306" s="15">
        <f t="shared" si="242"/>
        <v>-0.99637190285802202</v>
      </c>
      <c r="BD306" s="10">
        <v>42192</v>
      </c>
      <c r="BE306">
        <v>810700</v>
      </c>
      <c r="BF306">
        <v>65.450930999999997</v>
      </c>
      <c r="BG306">
        <f t="shared" si="243"/>
        <v>7.5477569304136516E-3</v>
      </c>
      <c r="BH306">
        <f t="shared" si="244"/>
        <v>1.0075477569304137</v>
      </c>
      <c r="BJ306" s="15">
        <f t="shared" si="245"/>
        <v>14.558179672761282</v>
      </c>
      <c r="BL306" s="10">
        <v>42192</v>
      </c>
      <c r="BM306">
        <v>349700</v>
      </c>
      <c r="BN306">
        <v>105.61565400000001</v>
      </c>
      <c r="BO306">
        <f t="shared" si="246"/>
        <v>-1.8460710357259824E-4</v>
      </c>
      <c r="BP306">
        <f t="shared" si="247"/>
        <v>0.9998153928964274</v>
      </c>
      <c r="BR306" s="15">
        <f t="shared" si="248"/>
        <v>-6.5167409324189407E-2</v>
      </c>
      <c r="BT306" s="10">
        <v>42192</v>
      </c>
      <c r="BU306">
        <v>138800</v>
      </c>
      <c r="BV306">
        <v>48.740001999999997</v>
      </c>
      <c r="BW306">
        <f t="shared" si="249"/>
        <v>0</v>
      </c>
      <c r="BX306">
        <f t="shared" si="250"/>
        <v>1</v>
      </c>
      <c r="BZ306">
        <f t="shared" si="226"/>
        <v>0</v>
      </c>
      <c r="CB306" s="10">
        <v>42192</v>
      </c>
      <c r="CC306">
        <v>863400</v>
      </c>
      <c r="CD306">
        <v>103.21508</v>
      </c>
      <c r="CE306">
        <f t="shared" si="251"/>
        <v>-7.3054126216287596E-4</v>
      </c>
      <c r="CF306">
        <f t="shared" si="252"/>
        <v>0.99926945873783712</v>
      </c>
      <c r="CJ306" s="10">
        <v>42192</v>
      </c>
      <c r="CK306">
        <v>789500</v>
      </c>
      <c r="CL306">
        <v>82.602001999999999</v>
      </c>
      <c r="CM306">
        <f t="shared" si="253"/>
        <v>5.6397123974218921E-3</v>
      </c>
      <c r="CN306">
        <f t="shared" si="254"/>
        <v>1.0056397123974219</v>
      </c>
      <c r="CR306" s="10">
        <v>42192</v>
      </c>
      <c r="CS306">
        <v>144200</v>
      </c>
      <c r="CT306">
        <v>59.552377999999997</v>
      </c>
      <c r="CU306">
        <f t="shared" si="255"/>
        <v>1.6633844368143524E-3</v>
      </c>
      <c r="CV306">
        <f t="shared" si="256"/>
        <v>1.0016633844368144</v>
      </c>
      <c r="CZ306" s="10">
        <v>42192</v>
      </c>
      <c r="DA306">
        <v>350200</v>
      </c>
      <c r="DB306">
        <v>52.103417999999998</v>
      </c>
      <c r="DC306">
        <f t="shared" si="269"/>
        <v>-5.3309047945537813E-3</v>
      </c>
      <c r="DD306">
        <f t="shared" si="270"/>
        <v>0.99466909520544622</v>
      </c>
      <c r="DH306" s="10">
        <v>42192</v>
      </c>
      <c r="DI306">
        <v>310700</v>
      </c>
      <c r="DJ306">
        <v>36.845193000000002</v>
      </c>
      <c r="DK306">
        <f t="shared" si="267"/>
        <v>1.6128994893871651E-2</v>
      </c>
      <c r="DL306">
        <f t="shared" si="268"/>
        <v>1.0161289948938717</v>
      </c>
      <c r="DP306" s="10">
        <v>42192</v>
      </c>
      <c r="DQ306">
        <v>207300</v>
      </c>
      <c r="DR306">
        <v>20.513470999999999</v>
      </c>
      <c r="DS306">
        <f t="shared" si="261"/>
        <v>9.9904685045841823E-3</v>
      </c>
      <c r="DT306">
        <f t="shared" si="262"/>
        <v>1.0099904685045842</v>
      </c>
      <c r="DX306" s="10">
        <v>42192</v>
      </c>
      <c r="DY306">
        <v>2288700</v>
      </c>
      <c r="DZ306">
        <v>11.18</v>
      </c>
      <c r="EA306">
        <f t="shared" si="263"/>
        <v>-1.0619469026548756E-2</v>
      </c>
      <c r="EB306">
        <f t="shared" si="264"/>
        <v>0.98938053097345124</v>
      </c>
      <c r="EF306" s="10">
        <v>42191</v>
      </c>
      <c r="EG306">
        <v>148400</v>
      </c>
      <c r="EH306">
        <v>99.797246000000001</v>
      </c>
      <c r="EI306">
        <f t="shared" si="265"/>
        <v>-2.9646335297739412E-4</v>
      </c>
      <c r="EJ306">
        <f t="shared" si="266"/>
        <v>0.99970353664702261</v>
      </c>
    </row>
    <row r="307" spans="1:140">
      <c r="A307" s="10">
        <v>42191</v>
      </c>
      <c r="B307" s="11">
        <v>0.16</v>
      </c>
      <c r="C307">
        <f t="shared" si="221"/>
        <v>1.6000000000000001E-3</v>
      </c>
      <c r="D307" s="12">
        <f t="shared" si="222"/>
        <v>3.3340557562322459E-5</v>
      </c>
      <c r="E307" s="13">
        <f t="shared" si="223"/>
        <v>1.0000333405575623</v>
      </c>
      <c r="H307" s="10">
        <v>42191</v>
      </c>
      <c r="I307">
        <v>15600</v>
      </c>
      <c r="J307">
        <v>71.410303999999996</v>
      </c>
      <c r="K307" s="15">
        <f t="shared" si="227"/>
        <v>1.7181737425046251E-2</v>
      </c>
      <c r="L307">
        <f t="shared" si="228"/>
        <v>1.0171817374250463</v>
      </c>
      <c r="N307" s="15">
        <f t="shared" si="229"/>
        <v>500.7325614468557</v>
      </c>
      <c r="P307" s="10">
        <v>42191</v>
      </c>
      <c r="Q307">
        <v>860800</v>
      </c>
      <c r="R307">
        <v>48.723455000000001</v>
      </c>
      <c r="S307">
        <f t="shared" si="230"/>
        <v>-3.2232149708693036E-3</v>
      </c>
      <c r="T307">
        <f t="shared" si="231"/>
        <v>0.9967767850291307</v>
      </c>
      <c r="V307" s="15">
        <f t="shared" si="232"/>
        <v>-0.69222108489472167</v>
      </c>
      <c r="X307" s="10">
        <v>42191</v>
      </c>
      <c r="Y307">
        <v>176300</v>
      </c>
      <c r="Z307">
        <v>42.013365</v>
      </c>
      <c r="AA307">
        <f t="shared" si="233"/>
        <v>-3.736554218059851E-3</v>
      </c>
      <c r="AB307">
        <f t="shared" si="224"/>
        <v>0.99626344578194015</v>
      </c>
      <c r="AC307" s="18"/>
      <c r="AD307" s="15">
        <f t="shared" si="234"/>
        <v>-0.7449757626759419</v>
      </c>
      <c r="AF307" s="10">
        <v>42191</v>
      </c>
      <c r="AG307">
        <v>279100</v>
      </c>
      <c r="AH307">
        <v>56.598702000000003</v>
      </c>
      <c r="AI307">
        <f t="shared" si="235"/>
        <v>-2.4411318816286443E-3</v>
      </c>
      <c r="AJ307">
        <f t="shared" si="236"/>
        <v>0.99755886811837136</v>
      </c>
      <c r="AK307" s="18"/>
      <c r="AL307" s="15">
        <f t="shared" si="237"/>
        <v>-0.59020672354886183</v>
      </c>
      <c r="AN307" s="10">
        <v>42191</v>
      </c>
      <c r="AO307">
        <v>7686800</v>
      </c>
      <c r="AP307">
        <v>37.909404000000002</v>
      </c>
      <c r="AQ307">
        <f t="shared" si="238"/>
        <v>-2.0494871547290239E-2</v>
      </c>
      <c r="AR307">
        <f t="shared" si="225"/>
        <v>0.97950512845270976</v>
      </c>
      <c r="AS307" s="18"/>
      <c r="AT307" s="15">
        <f t="shared" si="239"/>
        <v>-0.99947826414658381</v>
      </c>
      <c r="AV307" s="10">
        <v>42191</v>
      </c>
      <c r="AW307">
        <v>14949800</v>
      </c>
      <c r="AX307">
        <v>38.407758000000001</v>
      </c>
      <c r="AY307">
        <f t="shared" si="240"/>
        <v>-2.7757461422487806E-2</v>
      </c>
      <c r="AZ307">
        <f t="shared" si="241"/>
        <v>0.97224253857751219</v>
      </c>
      <c r="BB307" s="15">
        <f t="shared" si="242"/>
        <v>-0.99996550660951045</v>
      </c>
      <c r="BD307" s="10">
        <v>42191</v>
      </c>
      <c r="BE307">
        <v>893200</v>
      </c>
      <c r="BF307">
        <v>64.960623999999996</v>
      </c>
      <c r="BG307">
        <f t="shared" si="243"/>
        <v>-3.2453289963874088E-3</v>
      </c>
      <c r="BH307">
        <f t="shared" si="244"/>
        <v>0.99675467100361259</v>
      </c>
      <c r="BJ307" s="15">
        <f t="shared" si="245"/>
        <v>-0.69470335597608712</v>
      </c>
      <c r="BL307" s="10">
        <v>42191</v>
      </c>
      <c r="BM307">
        <v>251300</v>
      </c>
      <c r="BN307">
        <v>105.635155</v>
      </c>
      <c r="BO307">
        <f t="shared" si="246"/>
        <v>1.5718781670925885E-3</v>
      </c>
      <c r="BP307">
        <f t="shared" si="247"/>
        <v>1.0015718781670926</v>
      </c>
      <c r="BR307" s="15">
        <f t="shared" si="248"/>
        <v>0.77408550512877339</v>
      </c>
      <c r="BT307" s="10">
        <v>42191</v>
      </c>
      <c r="BU307">
        <v>131500</v>
      </c>
      <c r="BV307">
        <v>48.740001999999997</v>
      </c>
      <c r="BW307">
        <f t="shared" si="249"/>
        <v>4.10529548223737E-4</v>
      </c>
      <c r="BX307">
        <f t="shared" si="250"/>
        <v>1.0004105295482237</v>
      </c>
      <c r="BZ307">
        <f t="shared" si="226"/>
        <v>2.1572550051445871E-2</v>
      </c>
      <c r="CB307" s="10">
        <v>42191</v>
      </c>
      <c r="CC307">
        <v>915500</v>
      </c>
      <c r="CD307">
        <v>103.290538</v>
      </c>
      <c r="CE307">
        <f t="shared" si="251"/>
        <v>-4.1829497187220177E-3</v>
      </c>
      <c r="CF307">
        <f t="shared" si="252"/>
        <v>0.99581705028127798</v>
      </c>
      <c r="CJ307" s="10">
        <v>42191</v>
      </c>
      <c r="CK307">
        <v>550400</v>
      </c>
      <c r="CL307">
        <v>82.138762999999997</v>
      </c>
      <c r="CM307">
        <f t="shared" si="253"/>
        <v>9.4086690096073511E-4</v>
      </c>
      <c r="CN307">
        <f t="shared" si="254"/>
        <v>1.0009408669009607</v>
      </c>
      <c r="CR307" s="10">
        <v>42191</v>
      </c>
      <c r="CS307">
        <v>32500</v>
      </c>
      <c r="CT307">
        <v>59.453484000000003</v>
      </c>
      <c r="CU307">
        <f t="shared" si="255"/>
        <v>3.1703387017547602E-3</v>
      </c>
      <c r="CV307">
        <f t="shared" si="256"/>
        <v>1.0031703387017548</v>
      </c>
      <c r="CZ307" s="10">
        <v>42191</v>
      </c>
      <c r="DA307">
        <v>384100</v>
      </c>
      <c r="DB307">
        <v>52.382665000000003</v>
      </c>
      <c r="DC307">
        <f t="shared" si="269"/>
        <v>-2.052574784888439E-2</v>
      </c>
      <c r="DD307">
        <f t="shared" si="270"/>
        <v>0.97947425215111561</v>
      </c>
      <c r="DH307" s="10">
        <v>42191</v>
      </c>
      <c r="DI307">
        <v>245500</v>
      </c>
      <c r="DJ307">
        <v>36.260350000000003</v>
      </c>
      <c r="DK307">
        <f t="shared" si="267"/>
        <v>4.3196684857529366E-3</v>
      </c>
      <c r="DL307">
        <f t="shared" si="268"/>
        <v>1.0043196684857529</v>
      </c>
      <c r="DP307" s="10">
        <v>42191</v>
      </c>
      <c r="DQ307">
        <v>2662300</v>
      </c>
      <c r="DR307">
        <v>20.310559000000001</v>
      </c>
      <c r="DS307">
        <f t="shared" si="261"/>
        <v>-1.4533508237904225E-2</v>
      </c>
      <c r="DT307">
        <f t="shared" si="262"/>
        <v>0.98546649176209578</v>
      </c>
      <c r="DX307" s="10">
        <v>42191</v>
      </c>
      <c r="DY307">
        <v>1623500</v>
      </c>
      <c r="DZ307">
        <v>11.3</v>
      </c>
      <c r="EA307">
        <f t="shared" si="263"/>
        <v>2.6619343389531203E-3</v>
      </c>
      <c r="EB307">
        <f t="shared" si="264"/>
        <v>1.0026619343389531</v>
      </c>
      <c r="EF307" s="10">
        <v>42187</v>
      </c>
      <c r="EG307">
        <v>374900</v>
      </c>
      <c r="EH307">
        <v>99.826841000000002</v>
      </c>
      <c r="EI307">
        <f t="shared" si="265"/>
        <v>1.9773141202983346E-4</v>
      </c>
      <c r="EJ307">
        <f t="shared" si="266"/>
        <v>1.0001977314120298</v>
      </c>
    </row>
    <row r="308" spans="1:140">
      <c r="A308" s="10">
        <v>42187</v>
      </c>
      <c r="B308" s="11">
        <v>0.16</v>
      </c>
      <c r="C308">
        <f t="shared" si="221"/>
        <v>1.6000000000000001E-3</v>
      </c>
      <c r="D308" s="12">
        <f t="shared" si="222"/>
        <v>3.3340557562322459E-5</v>
      </c>
      <c r="E308" s="13">
        <f t="shared" si="223"/>
        <v>1.0000333405575623</v>
      </c>
      <c r="H308" s="10">
        <v>42187</v>
      </c>
      <c r="I308">
        <v>20100</v>
      </c>
      <c r="J308">
        <v>70.204076000000001</v>
      </c>
      <c r="K308" s="15">
        <f t="shared" si="227"/>
        <v>2.5003506048544288E-3</v>
      </c>
      <c r="L308">
        <f t="shared" si="228"/>
        <v>1.0025003506048544</v>
      </c>
      <c r="N308" s="15">
        <f t="shared" si="229"/>
        <v>1.4880242561970665</v>
      </c>
      <c r="P308" s="10">
        <v>42187</v>
      </c>
      <c r="Q308">
        <v>617800</v>
      </c>
      <c r="R308">
        <v>48.881008999999999</v>
      </c>
      <c r="S308">
        <f t="shared" si="230"/>
        <v>-6.0395968975945902E-4</v>
      </c>
      <c r="T308">
        <f t="shared" si="231"/>
        <v>0.99939604031024054</v>
      </c>
      <c r="V308" s="15">
        <f t="shared" si="232"/>
        <v>-0.19789189313621713</v>
      </c>
      <c r="X308" s="10">
        <v>42187</v>
      </c>
      <c r="Y308">
        <v>314700</v>
      </c>
      <c r="Z308">
        <v>42.170938999999997</v>
      </c>
      <c r="AA308">
        <f t="shared" si="233"/>
        <v>-1.1663142798937765E-3</v>
      </c>
      <c r="AB308">
        <f t="shared" si="224"/>
        <v>0.99883368572010622</v>
      </c>
      <c r="AC308" s="18"/>
      <c r="AD308" s="15">
        <f t="shared" si="234"/>
        <v>-0.34685306395226723</v>
      </c>
      <c r="AF308" s="10">
        <v>42187</v>
      </c>
      <c r="AG308">
        <v>441300</v>
      </c>
      <c r="AH308">
        <v>56.737205000000003</v>
      </c>
      <c r="AI308">
        <f t="shared" si="235"/>
        <v>-5.5488166902718516E-3</v>
      </c>
      <c r="AJ308">
        <f t="shared" si="236"/>
        <v>0.99445118330972815</v>
      </c>
      <c r="AK308" s="18"/>
      <c r="AL308" s="15">
        <f t="shared" si="237"/>
        <v>-0.86879024122635928</v>
      </c>
      <c r="AN308" s="10">
        <v>42187</v>
      </c>
      <c r="AO308">
        <v>4504900</v>
      </c>
      <c r="AP308">
        <v>38.702609000000002</v>
      </c>
      <c r="AQ308">
        <f t="shared" si="238"/>
        <v>2.5056029032679561E-3</v>
      </c>
      <c r="AR308">
        <f t="shared" si="225"/>
        <v>1.002505602903268</v>
      </c>
      <c r="AS308" s="18"/>
      <c r="AT308" s="15">
        <f t="shared" si="239"/>
        <v>1.4927866632634892</v>
      </c>
      <c r="AV308" s="10">
        <v>42187</v>
      </c>
      <c r="AW308">
        <v>9116100</v>
      </c>
      <c r="AX308">
        <v>39.504297000000001</v>
      </c>
      <c r="AY308">
        <f t="shared" si="240"/>
        <v>4.6477068473051997E-3</v>
      </c>
      <c r="AZ308">
        <f t="shared" si="241"/>
        <v>1.0046477068473052</v>
      </c>
      <c r="BB308" s="15">
        <f t="shared" si="242"/>
        <v>4.4329537597188127</v>
      </c>
      <c r="BD308" s="10">
        <v>42187</v>
      </c>
      <c r="BE308">
        <v>621700</v>
      </c>
      <c r="BF308">
        <v>65.172128999999998</v>
      </c>
      <c r="BG308">
        <f t="shared" si="243"/>
        <v>2.9518257645544388E-4</v>
      </c>
      <c r="BH308">
        <f t="shared" si="244"/>
        <v>1.0002951825764554</v>
      </c>
      <c r="BJ308" s="15">
        <f t="shared" si="245"/>
        <v>0.11374225055941567</v>
      </c>
      <c r="BL308" s="10">
        <v>42187</v>
      </c>
      <c r="BM308">
        <v>204400</v>
      </c>
      <c r="BN308">
        <v>105.46937</v>
      </c>
      <c r="BO308">
        <f t="shared" si="246"/>
        <v>1.4816452537875779E-3</v>
      </c>
      <c r="BP308">
        <f t="shared" si="247"/>
        <v>1.0014816452537876</v>
      </c>
      <c r="BR308" s="15">
        <f t="shared" si="248"/>
        <v>0.71669387546609897</v>
      </c>
      <c r="BT308" s="10">
        <v>42187</v>
      </c>
      <c r="BU308">
        <v>138800</v>
      </c>
      <c r="BV308">
        <v>48.720001000000003</v>
      </c>
      <c r="BW308">
        <f t="shared" si="249"/>
        <v>1.6447779943415952E-3</v>
      </c>
      <c r="BX308">
        <f t="shared" si="250"/>
        <v>1.0016447779943416</v>
      </c>
      <c r="BZ308">
        <f t="shared" si="226"/>
        <v>8.9216025799513377E-2</v>
      </c>
      <c r="CB308" s="10">
        <v>42187</v>
      </c>
      <c r="CC308">
        <v>1021600</v>
      </c>
      <c r="CD308">
        <v>103.724412</v>
      </c>
      <c r="CE308">
        <f t="shared" si="251"/>
        <v>6.3693832475952838E-4</v>
      </c>
      <c r="CF308">
        <f t="shared" si="252"/>
        <v>1.0006369383247595</v>
      </c>
      <c r="CJ308" s="10">
        <v>42187</v>
      </c>
      <c r="CK308">
        <v>313200</v>
      </c>
      <c r="CL308">
        <v>82.061554000000001</v>
      </c>
      <c r="CM308">
        <f t="shared" si="253"/>
        <v>2.5940499650132232E-3</v>
      </c>
      <c r="CN308">
        <f t="shared" si="254"/>
        <v>1.0025940499650132</v>
      </c>
      <c r="CR308" s="10">
        <v>42187</v>
      </c>
      <c r="CS308">
        <v>6700</v>
      </c>
      <c r="CT308">
        <v>59.265591999999998</v>
      </c>
      <c r="CU308">
        <f t="shared" si="255"/>
        <v>6.6789883874540656E-4</v>
      </c>
      <c r="CV308">
        <f t="shared" si="256"/>
        <v>1.0006678988387454</v>
      </c>
      <c r="CZ308" s="10">
        <v>42187</v>
      </c>
      <c r="DA308">
        <v>483200</v>
      </c>
      <c r="DB308">
        <v>53.48039</v>
      </c>
      <c r="DC308">
        <f t="shared" si="269"/>
        <v>-3.2304380041531244E-3</v>
      </c>
      <c r="DD308">
        <f t="shared" si="270"/>
        <v>0.99676956199584688</v>
      </c>
      <c r="DH308" s="10">
        <v>42187</v>
      </c>
      <c r="DI308">
        <v>399900</v>
      </c>
      <c r="DJ308">
        <v>36.104391</v>
      </c>
      <c r="DK308">
        <f t="shared" si="267"/>
        <v>4.3383810359689523E-3</v>
      </c>
      <c r="DL308">
        <f t="shared" si="268"/>
        <v>1.004338381035969</v>
      </c>
      <c r="DP308" s="10">
        <v>42187</v>
      </c>
      <c r="DQ308">
        <v>98900</v>
      </c>
      <c r="DR308">
        <v>20.610095999999999</v>
      </c>
      <c r="DS308">
        <f t="shared" si="261"/>
        <v>3.2925464278641403E-3</v>
      </c>
      <c r="DT308">
        <f t="shared" si="262"/>
        <v>1.0032925464278641</v>
      </c>
      <c r="DX308" s="10">
        <v>42187</v>
      </c>
      <c r="DY308">
        <v>2615600</v>
      </c>
      <c r="DZ308">
        <v>11.27</v>
      </c>
      <c r="EA308">
        <f t="shared" si="263"/>
        <v>-2.6548672566372167E-3</v>
      </c>
      <c r="EB308">
        <f t="shared" si="264"/>
        <v>0.99734513274336278</v>
      </c>
      <c r="EF308" s="10">
        <v>42186</v>
      </c>
      <c r="EG308">
        <v>1079100</v>
      </c>
      <c r="EH308">
        <v>99.807106000000005</v>
      </c>
      <c r="EI308">
        <f t="shared" si="265"/>
        <v>1.9769033115912826E-4</v>
      </c>
      <c r="EJ308">
        <f t="shared" si="266"/>
        <v>1.0001976903311591</v>
      </c>
    </row>
    <row r="309" spans="1:140">
      <c r="A309" s="10">
        <v>42186</v>
      </c>
      <c r="B309" s="11">
        <v>0.15</v>
      </c>
      <c r="C309">
        <f t="shared" si="221"/>
        <v>1.5E-3</v>
      </c>
      <c r="D309" s="12">
        <f t="shared" si="222"/>
        <v>3.1256349309671805E-5</v>
      </c>
      <c r="E309" s="13">
        <f t="shared" si="223"/>
        <v>1.0000312563493097</v>
      </c>
      <c r="H309" s="10">
        <v>42186</v>
      </c>
      <c r="I309">
        <v>313500</v>
      </c>
      <c r="J309">
        <v>70.028979000000007</v>
      </c>
      <c r="K309" s="15">
        <f t="shared" si="227"/>
        <v>-1.2225408624172207E-2</v>
      </c>
      <c r="L309">
        <f t="shared" si="228"/>
        <v>0.98777459137582779</v>
      </c>
      <c r="N309" s="15">
        <f t="shared" si="229"/>
        <v>-0.98877683216149082</v>
      </c>
      <c r="P309" s="10">
        <v>42186</v>
      </c>
      <c r="Q309">
        <v>504300</v>
      </c>
      <c r="R309">
        <v>48.910549000000003</v>
      </c>
      <c r="S309">
        <f t="shared" si="230"/>
        <v>7.3006959214316769E-3</v>
      </c>
      <c r="T309">
        <f t="shared" si="231"/>
        <v>1.0073006959214317</v>
      </c>
      <c r="V309" s="15">
        <f t="shared" si="232"/>
        <v>13.226036160426265</v>
      </c>
      <c r="X309" s="10">
        <v>42186</v>
      </c>
      <c r="Y309">
        <v>726300</v>
      </c>
      <c r="Z309">
        <v>42.220180999999997</v>
      </c>
      <c r="AA309">
        <f t="shared" si="233"/>
        <v>5.3940038149085101E-3</v>
      </c>
      <c r="AB309">
        <f t="shared" si="224"/>
        <v>1.0053940038149085</v>
      </c>
      <c r="AC309" s="18"/>
      <c r="AD309" s="15">
        <f t="shared" si="234"/>
        <v>6.1243644474436909</v>
      </c>
      <c r="AF309" s="10">
        <v>42186</v>
      </c>
      <c r="AG309">
        <v>808200</v>
      </c>
      <c r="AH309">
        <v>57.053786000000002</v>
      </c>
      <c r="AI309">
        <f t="shared" si="235"/>
        <v>3.3054831516796668E-3</v>
      </c>
      <c r="AJ309">
        <f t="shared" si="236"/>
        <v>1.0033054831516797</v>
      </c>
      <c r="AK309" s="18"/>
      <c r="AL309" s="15">
        <f t="shared" si="237"/>
        <v>2.335130132082694</v>
      </c>
      <c r="AN309" s="10">
        <v>42186</v>
      </c>
      <c r="AO309">
        <v>8379000</v>
      </c>
      <c r="AP309">
        <v>38.605877999999997</v>
      </c>
      <c r="AQ309">
        <f t="shared" si="238"/>
        <v>6.5573484120129422E-3</v>
      </c>
      <c r="AR309">
        <f t="shared" si="225"/>
        <v>1.0065573484120129</v>
      </c>
      <c r="AS309" s="18"/>
      <c r="AT309" s="15">
        <f t="shared" si="239"/>
        <v>9.8657867570709143</v>
      </c>
      <c r="AV309" s="10">
        <v>42186</v>
      </c>
      <c r="AW309">
        <v>16460700</v>
      </c>
      <c r="AX309">
        <v>39.321542000000001</v>
      </c>
      <c r="AY309">
        <f t="shared" si="240"/>
        <v>0</v>
      </c>
      <c r="AZ309">
        <f t="shared" si="241"/>
        <v>1</v>
      </c>
      <c r="BB309" s="15">
        <f t="shared" si="242"/>
        <v>0</v>
      </c>
      <c r="BD309" s="10">
        <v>42186</v>
      </c>
      <c r="BE309">
        <v>850600</v>
      </c>
      <c r="BF309">
        <v>65.152896999999996</v>
      </c>
      <c r="BG309">
        <f t="shared" si="243"/>
        <v>6.6844428573067383E-3</v>
      </c>
      <c r="BH309">
        <f t="shared" si="244"/>
        <v>1.0066844428573067</v>
      </c>
      <c r="BJ309" s="15">
        <f t="shared" si="245"/>
        <v>10.37824701593042</v>
      </c>
      <c r="BL309" s="10">
        <v>42186</v>
      </c>
      <c r="BM309">
        <v>212300</v>
      </c>
      <c r="BN309">
        <v>105.313333</v>
      </c>
      <c r="BO309">
        <f t="shared" si="246"/>
        <v>1.204076092442552E-4</v>
      </c>
      <c r="BP309">
        <f t="shared" si="247"/>
        <v>1.0001204076092443</v>
      </c>
      <c r="BR309" s="15">
        <f t="shared" si="248"/>
        <v>4.4926064984639247E-2</v>
      </c>
      <c r="BT309" s="10">
        <v>42186</v>
      </c>
      <c r="BU309">
        <v>207300</v>
      </c>
      <c r="BV309">
        <v>48.639999000000003</v>
      </c>
      <c r="BW309">
        <f t="shared" si="249"/>
        <v>-8.2171322925217449E-4</v>
      </c>
      <c r="BX309">
        <f t="shared" si="250"/>
        <v>0.99917828677074783</v>
      </c>
      <c r="BZ309">
        <f t="shared" si="226"/>
        <v>-4.1845895281296785E-2</v>
      </c>
      <c r="CB309" s="10">
        <v>42186</v>
      </c>
      <c r="CC309">
        <v>7283200</v>
      </c>
      <c r="CD309">
        <v>103.658388</v>
      </c>
      <c r="CE309">
        <f t="shared" si="251"/>
        <v>3.6713097498473068E-3</v>
      </c>
      <c r="CF309">
        <f t="shared" si="252"/>
        <v>1.0036713097498473</v>
      </c>
      <c r="CJ309" s="10">
        <v>42186</v>
      </c>
      <c r="CK309">
        <v>293600</v>
      </c>
      <c r="CL309">
        <v>81.849232999999998</v>
      </c>
      <c r="CM309">
        <f t="shared" si="253"/>
        <v>-3.0329277131440069E-3</v>
      </c>
      <c r="CN309">
        <f t="shared" si="254"/>
        <v>0.99696707228685599</v>
      </c>
      <c r="CR309" s="10">
        <v>42186</v>
      </c>
      <c r="CS309">
        <v>69600</v>
      </c>
      <c r="CT309">
        <v>59.226035000000003</v>
      </c>
      <c r="CU309">
        <f t="shared" si="255"/>
        <v>-1.7168316332026867E-3</v>
      </c>
      <c r="CV309">
        <f t="shared" si="256"/>
        <v>0.99828316836679731</v>
      </c>
      <c r="CZ309" s="10">
        <v>42186</v>
      </c>
      <c r="DA309">
        <v>299900</v>
      </c>
      <c r="DB309">
        <v>53.653714999999998</v>
      </c>
      <c r="DC309">
        <f t="shared" si="269"/>
        <v>4.6881137840144582E-3</v>
      </c>
      <c r="DD309">
        <f t="shared" si="270"/>
        <v>1.0046881137840145</v>
      </c>
      <c r="DH309" s="10">
        <v>42186</v>
      </c>
      <c r="DI309">
        <v>930600</v>
      </c>
      <c r="DJ309">
        <v>35.948433000000001</v>
      </c>
      <c r="DK309">
        <f t="shared" si="267"/>
        <v>1.5418538599605291E-2</v>
      </c>
      <c r="DL309">
        <f t="shared" si="268"/>
        <v>1.0154185385996053</v>
      </c>
      <c r="DP309" s="10">
        <v>42186</v>
      </c>
      <c r="DQ309">
        <v>153300</v>
      </c>
      <c r="DR309">
        <v>20.542459000000001</v>
      </c>
      <c r="DS309">
        <f t="shared" si="261"/>
        <v>-1.4371800090547948E-2</v>
      </c>
      <c r="DT309">
        <f t="shared" si="262"/>
        <v>0.98562819990945205</v>
      </c>
      <c r="DX309" s="10">
        <v>42186</v>
      </c>
      <c r="DY309">
        <v>2782400</v>
      </c>
      <c r="DZ309">
        <v>11.3</v>
      </c>
      <c r="EA309">
        <f t="shared" si="263"/>
        <v>-3.5273368606700828E-3</v>
      </c>
      <c r="EB309">
        <f t="shared" si="264"/>
        <v>0.99647266313932992</v>
      </c>
      <c r="EF309" s="10">
        <v>42185</v>
      </c>
      <c r="EG309">
        <v>464700</v>
      </c>
      <c r="EH309">
        <v>99.787379000000001</v>
      </c>
      <c r="EI309">
        <f t="shared" si="265"/>
        <v>-1.877339861617866E-4</v>
      </c>
      <c r="EJ309">
        <f t="shared" si="266"/>
        <v>0.99981226601383821</v>
      </c>
    </row>
    <row r="310" spans="1:140">
      <c r="A310" s="10">
        <v>42185</v>
      </c>
      <c r="B310" s="11">
        <v>0.16</v>
      </c>
      <c r="C310">
        <f t="shared" si="221"/>
        <v>1.6000000000000001E-3</v>
      </c>
      <c r="D310" s="12">
        <f t="shared" si="222"/>
        <v>3.3340557562322459E-5</v>
      </c>
      <c r="E310" s="13">
        <f t="shared" si="223"/>
        <v>1.0000333405575623</v>
      </c>
      <c r="H310" s="10">
        <v>42185</v>
      </c>
      <c r="I310">
        <v>35300</v>
      </c>
      <c r="J310">
        <v>70.895707999999999</v>
      </c>
      <c r="K310" s="15">
        <f t="shared" si="227"/>
        <v>-4.9033164341464319E-3</v>
      </c>
      <c r="L310">
        <f t="shared" si="228"/>
        <v>0.99509668356585357</v>
      </c>
      <c r="N310" s="15">
        <f t="shared" si="229"/>
        <v>-0.83372506951974046</v>
      </c>
      <c r="P310" s="10">
        <v>42185</v>
      </c>
      <c r="Q310">
        <v>637100</v>
      </c>
      <c r="R310">
        <v>48.556055999999998</v>
      </c>
      <c r="S310">
        <f t="shared" si="230"/>
        <v>2.23577001675479E-3</v>
      </c>
      <c r="T310">
        <f t="shared" si="231"/>
        <v>1.0022357700167548</v>
      </c>
      <c r="V310" s="15">
        <f t="shared" si="232"/>
        <v>1.259503630726122</v>
      </c>
      <c r="X310" s="10">
        <v>42185</v>
      </c>
      <c r="Y310">
        <v>191100</v>
      </c>
      <c r="Z310">
        <v>41.993667000000002</v>
      </c>
      <c r="AA310">
        <f t="shared" si="233"/>
        <v>3.2940962289806919E-3</v>
      </c>
      <c r="AB310">
        <f t="shared" si="224"/>
        <v>1.0032940962289807</v>
      </c>
      <c r="AC310" s="18"/>
      <c r="AD310" s="15">
        <f t="shared" si="234"/>
        <v>2.3213427419255357</v>
      </c>
      <c r="AF310" s="10">
        <v>42185</v>
      </c>
      <c r="AG310">
        <v>1343500</v>
      </c>
      <c r="AH310">
        <v>56.865817</v>
      </c>
      <c r="AI310">
        <f t="shared" si="235"/>
        <v>4.3683256895110656E-3</v>
      </c>
      <c r="AJ310">
        <f t="shared" si="236"/>
        <v>1.0043683256895111</v>
      </c>
      <c r="AK310" s="18"/>
      <c r="AL310" s="15">
        <f t="shared" si="237"/>
        <v>3.9084905516096624</v>
      </c>
      <c r="AN310" s="10">
        <v>42185</v>
      </c>
      <c r="AO310">
        <v>8670600</v>
      </c>
      <c r="AP310">
        <v>38.354374999999997</v>
      </c>
      <c r="AQ310">
        <f t="shared" si="238"/>
        <v>-1.5108918440218666E-3</v>
      </c>
      <c r="AR310">
        <f t="shared" si="225"/>
        <v>0.99848910815597813</v>
      </c>
      <c r="AS310" s="18"/>
      <c r="AT310" s="15">
        <f t="shared" si="239"/>
        <v>-0.42414106518424588</v>
      </c>
      <c r="AV310" s="10">
        <v>42185</v>
      </c>
      <c r="AW310">
        <v>20400900</v>
      </c>
      <c r="AX310">
        <v>39.321542000000001</v>
      </c>
      <c r="AY310">
        <f t="shared" si="240"/>
        <v>1.3386250707338787E-2</v>
      </c>
      <c r="AZ310">
        <f t="shared" si="241"/>
        <v>1.0133862507073388</v>
      </c>
      <c r="BB310" s="15">
        <f t="shared" si="242"/>
        <v>127.1969771390626</v>
      </c>
      <c r="BD310" s="10">
        <v>42185</v>
      </c>
      <c r="BE310">
        <v>759000</v>
      </c>
      <c r="BF310">
        <v>64.720277999999993</v>
      </c>
      <c r="BG310">
        <f t="shared" si="243"/>
        <v>-2.9695933872098124E-4</v>
      </c>
      <c r="BH310">
        <f t="shared" si="244"/>
        <v>0.99970304066127902</v>
      </c>
      <c r="BJ310" s="15">
        <f t="shared" si="245"/>
        <v>-0.10273699570304673</v>
      </c>
      <c r="BL310" s="10">
        <v>42185</v>
      </c>
      <c r="BM310">
        <v>272300</v>
      </c>
      <c r="BN310">
        <v>105.30065399999999</v>
      </c>
      <c r="BO310">
        <f t="shared" si="246"/>
        <v>-3.4993705050933022E-3</v>
      </c>
      <c r="BP310">
        <f t="shared" si="247"/>
        <v>0.9965006294949067</v>
      </c>
      <c r="BR310" s="15">
        <f t="shared" si="248"/>
        <v>-0.72182650650249713</v>
      </c>
      <c r="BT310" s="10">
        <v>42185</v>
      </c>
      <c r="BU310">
        <v>195500</v>
      </c>
      <c r="BV310">
        <v>48.68</v>
      </c>
      <c r="BW310">
        <f t="shared" si="249"/>
        <v>0</v>
      </c>
      <c r="BX310">
        <f t="shared" si="250"/>
        <v>1</v>
      </c>
      <c r="BZ310">
        <f t="shared" si="226"/>
        <v>0</v>
      </c>
      <c r="CB310" s="10">
        <v>42185</v>
      </c>
      <c r="CC310">
        <v>788300</v>
      </c>
      <c r="CD310">
        <v>103.279218</v>
      </c>
      <c r="CE310">
        <f t="shared" si="251"/>
        <v>2.5538038288854814E-3</v>
      </c>
      <c r="CF310">
        <f t="shared" si="252"/>
        <v>1.0025538038288855</v>
      </c>
      <c r="CJ310" s="10">
        <v>42185</v>
      </c>
      <c r="CK310">
        <v>877100</v>
      </c>
      <c r="CL310">
        <v>82.098230999999998</v>
      </c>
      <c r="CM310">
        <f t="shared" si="253"/>
        <v>-2.3437154553584971E-4</v>
      </c>
      <c r="CN310">
        <f t="shared" si="254"/>
        <v>0.99976562845446415</v>
      </c>
      <c r="CR310" s="10">
        <v>42185</v>
      </c>
      <c r="CS310">
        <v>10900</v>
      </c>
      <c r="CT310">
        <v>59.327891000000001</v>
      </c>
      <c r="CU310">
        <f t="shared" si="255"/>
        <v>-1.6625526062017393E-3</v>
      </c>
      <c r="CV310">
        <f t="shared" si="256"/>
        <v>0.99833744739379826</v>
      </c>
      <c r="CZ310" s="10">
        <v>42185</v>
      </c>
      <c r="DA310">
        <v>523200</v>
      </c>
      <c r="DB310">
        <v>53.403354</v>
      </c>
      <c r="DC310">
        <f t="shared" si="269"/>
        <v>6.3509002458903563E-3</v>
      </c>
      <c r="DD310">
        <f t="shared" si="270"/>
        <v>1.0063509002458904</v>
      </c>
      <c r="DH310" s="10">
        <v>42185</v>
      </c>
      <c r="DI310">
        <v>401400</v>
      </c>
      <c r="DJ310">
        <v>35.402577000000001</v>
      </c>
      <c r="DK310">
        <f t="shared" si="267"/>
        <v>1.3785206535266159E-3</v>
      </c>
      <c r="DL310">
        <f t="shared" si="268"/>
        <v>1.0013785206535266</v>
      </c>
      <c r="DP310" s="10">
        <v>42185</v>
      </c>
      <c r="DQ310">
        <v>1063400</v>
      </c>
      <c r="DR310">
        <v>20.841996000000002</v>
      </c>
      <c r="DS310">
        <f t="shared" si="261"/>
        <v>5.1258437859948991E-3</v>
      </c>
      <c r="DT310">
        <f t="shared" si="262"/>
        <v>1.0051258437859949</v>
      </c>
      <c r="DX310" s="10">
        <v>42185</v>
      </c>
      <c r="DY310">
        <v>3143500</v>
      </c>
      <c r="DZ310">
        <v>11.34</v>
      </c>
      <c r="EA310">
        <f t="shared" si="263"/>
        <v>-4.389815627743654E-3</v>
      </c>
      <c r="EB310">
        <f t="shared" si="264"/>
        <v>0.99561018437225635</v>
      </c>
      <c r="EF310" s="10">
        <v>42184</v>
      </c>
      <c r="EG310">
        <v>424900</v>
      </c>
      <c r="EH310">
        <v>99.806116000000003</v>
      </c>
      <c r="EI310">
        <f t="shared" si="265"/>
        <v>9.8731151886966018E-5</v>
      </c>
      <c r="EJ310">
        <f t="shared" si="266"/>
        <v>1.000098731151887</v>
      </c>
    </row>
    <row r="311" spans="1:140">
      <c r="A311" s="10">
        <v>42184</v>
      </c>
      <c r="B311" s="11">
        <v>0.15</v>
      </c>
      <c r="C311">
        <f t="shared" si="221"/>
        <v>1.5E-3</v>
      </c>
      <c r="D311" s="12">
        <f t="shared" si="222"/>
        <v>3.1256349309671805E-5</v>
      </c>
      <c r="E311" s="13">
        <f t="shared" si="223"/>
        <v>1.0000312563493097</v>
      </c>
      <c r="H311" s="10">
        <v>42184</v>
      </c>
      <c r="I311">
        <v>45900</v>
      </c>
      <c r="J311">
        <v>71.245045000000005</v>
      </c>
      <c r="K311" s="15">
        <f t="shared" si="227"/>
        <v>2.2847582325503657E-2</v>
      </c>
      <c r="L311">
        <f t="shared" si="228"/>
        <v>1.0228475823255037</v>
      </c>
      <c r="N311" s="15">
        <f t="shared" si="229"/>
        <v>3809.5431596807848</v>
      </c>
      <c r="P311" s="10">
        <v>42184</v>
      </c>
      <c r="Q311">
        <v>1063300</v>
      </c>
      <c r="R311">
        <v>48.447738000000001</v>
      </c>
      <c r="S311">
        <f t="shared" si="230"/>
        <v>-2.0700646309131376E-2</v>
      </c>
      <c r="T311">
        <f t="shared" si="231"/>
        <v>0.97929935369086862</v>
      </c>
      <c r="V311" s="15">
        <f t="shared" si="232"/>
        <v>-0.99951677902440905</v>
      </c>
      <c r="X311" s="10">
        <v>42184</v>
      </c>
      <c r="Y311">
        <v>290300</v>
      </c>
      <c r="Z311">
        <v>41.855789999999999</v>
      </c>
      <c r="AA311">
        <f t="shared" si="233"/>
        <v>-2.1639005982486803E-2</v>
      </c>
      <c r="AB311">
        <f t="shared" si="224"/>
        <v>0.9783609940175132</v>
      </c>
      <c r="AC311" s="18"/>
      <c r="AD311" s="15">
        <f t="shared" si="234"/>
        <v>-0.99965944888233416</v>
      </c>
      <c r="AF311" s="10">
        <v>42184</v>
      </c>
      <c r="AG311">
        <v>793600</v>
      </c>
      <c r="AH311">
        <v>56.618488999999997</v>
      </c>
      <c r="AI311">
        <f t="shared" si="235"/>
        <v>-2.4045004619792976E-2</v>
      </c>
      <c r="AJ311">
        <f t="shared" si="236"/>
        <v>0.97595499538020702</v>
      </c>
      <c r="AK311" s="18"/>
      <c r="AL311" s="15">
        <f t="shared" si="237"/>
        <v>-0.99986136469764375</v>
      </c>
      <c r="AN311" s="10">
        <v>42184</v>
      </c>
      <c r="AO311">
        <v>6779000</v>
      </c>
      <c r="AP311">
        <v>38.412412000000003</v>
      </c>
      <c r="AQ311">
        <f t="shared" si="238"/>
        <v>-3.0043972282361886E-2</v>
      </c>
      <c r="AR311">
        <f t="shared" si="225"/>
        <v>0.96995602771763811</v>
      </c>
      <c r="AS311" s="18"/>
      <c r="AT311" s="15">
        <f t="shared" si="239"/>
        <v>-0.99998539515709117</v>
      </c>
      <c r="AV311" s="10">
        <v>42184</v>
      </c>
      <c r="AW311">
        <v>18997300</v>
      </c>
      <c r="AX311">
        <v>38.802126999999999</v>
      </c>
      <c r="AY311">
        <f t="shared" si="240"/>
        <v>-2.2060624078632518E-2</v>
      </c>
      <c r="AZ311">
        <f t="shared" si="241"/>
        <v>0.97793937592136748</v>
      </c>
      <c r="BB311" s="15">
        <f t="shared" si="242"/>
        <v>-0.99970902509099879</v>
      </c>
      <c r="BD311" s="10">
        <v>42184</v>
      </c>
      <c r="BE311">
        <v>921600</v>
      </c>
      <c r="BF311">
        <v>64.739502999999999</v>
      </c>
      <c r="BG311">
        <f t="shared" si="243"/>
        <v>-1.9225271398615296E-2</v>
      </c>
      <c r="BH311">
        <f t="shared" si="244"/>
        <v>0.9807747286013847</v>
      </c>
      <c r="BJ311" s="15">
        <f t="shared" si="245"/>
        <v>-0.99916289017850946</v>
      </c>
      <c r="BL311" s="10">
        <v>42184</v>
      </c>
      <c r="BM311">
        <v>354600</v>
      </c>
      <c r="BN311">
        <v>105.670434</v>
      </c>
      <c r="BO311">
        <f t="shared" si="246"/>
        <v>4.2541254104397908E-3</v>
      </c>
      <c r="BP311">
        <f t="shared" si="247"/>
        <v>1.0042541254104398</v>
      </c>
      <c r="BR311" s="15">
        <f t="shared" si="248"/>
        <v>3.7089375209659154</v>
      </c>
      <c r="BT311" s="10">
        <v>42184</v>
      </c>
      <c r="BU311">
        <v>183400</v>
      </c>
      <c r="BV311">
        <v>48.68</v>
      </c>
      <c r="BW311">
        <f t="shared" si="249"/>
        <v>1.6461317549849586E-3</v>
      </c>
      <c r="BX311">
        <f t="shared" si="250"/>
        <v>1.001646131754985</v>
      </c>
      <c r="BZ311">
        <f t="shared" si="226"/>
        <v>8.9292578494925223E-2</v>
      </c>
      <c r="CB311" s="10">
        <v>42184</v>
      </c>
      <c r="CC311">
        <v>595600</v>
      </c>
      <c r="CD311">
        <v>103.01613500000001</v>
      </c>
      <c r="CE311">
        <f t="shared" si="251"/>
        <v>-2.638044860994504E-3</v>
      </c>
      <c r="CF311">
        <f t="shared" si="252"/>
        <v>0.9973619551390055</v>
      </c>
      <c r="CJ311" s="10">
        <v>42184</v>
      </c>
      <c r="CK311">
        <v>759400</v>
      </c>
      <c r="CL311">
        <v>82.117476999999994</v>
      </c>
      <c r="CM311">
        <f t="shared" si="253"/>
        <v>6.9632569498232488E-3</v>
      </c>
      <c r="CN311">
        <f t="shared" si="254"/>
        <v>1.0069632569498232</v>
      </c>
      <c r="CR311" s="10">
        <v>42184</v>
      </c>
      <c r="CS311">
        <v>169600</v>
      </c>
      <c r="CT311">
        <v>59.426690999999998</v>
      </c>
      <c r="CU311">
        <f t="shared" si="255"/>
        <v>5.8528901482317597E-3</v>
      </c>
      <c r="CV311">
        <f t="shared" si="256"/>
        <v>1.0058528901482318</v>
      </c>
      <c r="CZ311" s="10">
        <v>42184</v>
      </c>
      <c r="DA311">
        <v>415800</v>
      </c>
      <c r="DB311">
        <v>53.066335000000002</v>
      </c>
      <c r="DC311">
        <f t="shared" si="269"/>
        <v>-2.1136753245878714E-2</v>
      </c>
      <c r="DD311">
        <f t="shared" si="270"/>
        <v>0.97886324675412129</v>
      </c>
      <c r="DH311" s="10">
        <v>42184</v>
      </c>
      <c r="DI311">
        <v>457900</v>
      </c>
      <c r="DJ311">
        <v>35.353841000000003</v>
      </c>
      <c r="DK311">
        <f t="shared" si="267"/>
        <v>-1.5472309052524169E-2</v>
      </c>
      <c r="DL311">
        <f t="shared" si="268"/>
        <v>0.98452769094747583</v>
      </c>
      <c r="DP311" s="10">
        <v>42184</v>
      </c>
      <c r="DQ311">
        <v>125600</v>
      </c>
      <c r="DR311">
        <v>20.735707999999999</v>
      </c>
      <c r="DS311">
        <f t="shared" si="261"/>
        <v>-1.8298322869544692E-2</v>
      </c>
      <c r="DT311">
        <f t="shared" si="262"/>
        <v>0.98170167713045531</v>
      </c>
      <c r="DX311" s="10">
        <v>42184</v>
      </c>
      <c r="DY311">
        <v>4035000</v>
      </c>
      <c r="DZ311">
        <v>11.39</v>
      </c>
      <c r="EA311">
        <f t="shared" si="263"/>
        <v>3.5242290748900285E-3</v>
      </c>
      <c r="EB311">
        <f t="shared" si="264"/>
        <v>1.00352422907489</v>
      </c>
      <c r="EF311" s="10">
        <v>42181</v>
      </c>
      <c r="EG311">
        <v>309500</v>
      </c>
      <c r="EH311">
        <v>99.796262999999996</v>
      </c>
      <c r="EI311">
        <f t="shared" si="265"/>
        <v>1.97651668465193E-4</v>
      </c>
      <c r="EJ311">
        <f t="shared" si="266"/>
        <v>1.0001976516684652</v>
      </c>
    </row>
    <row r="312" spans="1:140">
      <c r="A312" s="10">
        <v>42181</v>
      </c>
      <c r="B312" s="11">
        <v>0.16</v>
      </c>
      <c r="C312">
        <f t="shared" si="221"/>
        <v>1.6000000000000001E-3</v>
      </c>
      <c r="D312" s="12">
        <f t="shared" si="222"/>
        <v>3.3340557562322459E-5</v>
      </c>
      <c r="E312" s="13">
        <f t="shared" si="223"/>
        <v>1.0000333405575623</v>
      </c>
      <c r="H312" s="10">
        <v>42181</v>
      </c>
      <c r="I312">
        <v>24000</v>
      </c>
      <c r="J312">
        <v>69.653627999999998</v>
      </c>
      <c r="K312" s="15">
        <f t="shared" si="227"/>
        <v>-9.111037515534659E-3</v>
      </c>
      <c r="L312">
        <f t="shared" si="228"/>
        <v>0.99088896248446534</v>
      </c>
      <c r="N312" s="15">
        <f t="shared" si="229"/>
        <v>-0.96459034845222347</v>
      </c>
      <c r="P312" s="10">
        <v>42181</v>
      </c>
      <c r="Q312">
        <v>361100</v>
      </c>
      <c r="R312">
        <v>49.471837000000001</v>
      </c>
      <c r="S312">
        <f t="shared" si="230"/>
        <v>0</v>
      </c>
      <c r="T312">
        <f t="shared" si="231"/>
        <v>1</v>
      </c>
      <c r="V312" s="15">
        <f t="shared" si="232"/>
        <v>0</v>
      </c>
      <c r="X312" s="10">
        <v>42181</v>
      </c>
      <c r="Y312">
        <v>153200</v>
      </c>
      <c r="Z312">
        <v>42.78154</v>
      </c>
      <c r="AA312">
        <f t="shared" si="233"/>
        <v>4.6062093254484182E-4</v>
      </c>
      <c r="AB312">
        <f t="shared" si="224"/>
        <v>1.0004606209325448</v>
      </c>
      <c r="AC312" s="18"/>
      <c r="AD312" s="15">
        <f t="shared" si="234"/>
        <v>0.18304063194970333</v>
      </c>
      <c r="AF312" s="10">
        <v>42181</v>
      </c>
      <c r="AG312">
        <v>221200</v>
      </c>
      <c r="AH312">
        <v>58.013421999999998</v>
      </c>
      <c r="AI312">
        <f t="shared" si="235"/>
        <v>-2.042192185634284E-3</v>
      </c>
      <c r="AJ312">
        <f t="shared" si="236"/>
        <v>0.99795780781436572</v>
      </c>
      <c r="AK312" s="18"/>
      <c r="AL312" s="15">
        <f t="shared" si="237"/>
        <v>-0.52581716829770064</v>
      </c>
      <c r="AN312" s="10">
        <v>42181</v>
      </c>
      <c r="AO312">
        <v>5510400</v>
      </c>
      <c r="AP312">
        <v>39.602220000000003</v>
      </c>
      <c r="AQ312">
        <f t="shared" si="238"/>
        <v>-9.0294641676136322E-4</v>
      </c>
      <c r="AR312">
        <f t="shared" si="225"/>
        <v>0.99909705358323864</v>
      </c>
      <c r="AS312" s="18"/>
      <c r="AT312" s="15">
        <f t="shared" si="239"/>
        <v>-0.28087805083182238</v>
      </c>
      <c r="AV312" s="10">
        <v>42181</v>
      </c>
      <c r="AW312">
        <v>8493300</v>
      </c>
      <c r="AX312">
        <v>39.677436</v>
      </c>
      <c r="AY312">
        <f t="shared" si="240"/>
        <v>-8.9851492023313995E-3</v>
      </c>
      <c r="AZ312">
        <f t="shared" si="241"/>
        <v>0.9910148507976686</v>
      </c>
      <c r="BB312" s="15">
        <f t="shared" si="242"/>
        <v>-0.96290978422706441</v>
      </c>
      <c r="BD312" s="10">
        <v>42181</v>
      </c>
      <c r="BE312">
        <v>503800</v>
      </c>
      <c r="BF312">
        <v>66.008534999999995</v>
      </c>
      <c r="BG312">
        <f t="shared" si="243"/>
        <v>1.7508644485357827E-3</v>
      </c>
      <c r="BH312">
        <f t="shared" si="244"/>
        <v>1.0017508644485358</v>
      </c>
      <c r="BJ312" s="15">
        <f t="shared" si="245"/>
        <v>0.89365101069747155</v>
      </c>
      <c r="BL312" s="10">
        <v>42181</v>
      </c>
      <c r="BM312">
        <v>206900</v>
      </c>
      <c r="BN312">
        <v>105.222803</v>
      </c>
      <c r="BO312">
        <f t="shared" si="246"/>
        <v>-1.2008526453404222E-3</v>
      </c>
      <c r="BP312">
        <f t="shared" si="247"/>
        <v>0.99879914735465958</v>
      </c>
      <c r="BR312" s="15">
        <f t="shared" si="248"/>
        <v>-0.35504491483813827</v>
      </c>
      <c r="BT312" s="10">
        <v>42181</v>
      </c>
      <c r="BU312">
        <v>104600</v>
      </c>
      <c r="BV312">
        <v>48.599997999999999</v>
      </c>
      <c r="BW312">
        <f t="shared" si="249"/>
        <v>-1.2330867242087429E-3</v>
      </c>
      <c r="BX312">
        <f t="shared" si="250"/>
        <v>0.99876691327579126</v>
      </c>
      <c r="BZ312">
        <f t="shared" si="226"/>
        <v>-6.2145139848223674E-2</v>
      </c>
      <c r="CB312" s="10">
        <v>42181</v>
      </c>
      <c r="CC312">
        <v>723700</v>
      </c>
      <c r="CD312">
        <v>103.28861499999999</v>
      </c>
      <c r="CE312">
        <f t="shared" si="251"/>
        <v>-3.1737312556824326E-3</v>
      </c>
      <c r="CF312">
        <f t="shared" si="252"/>
        <v>0.99682626874431757</v>
      </c>
      <c r="CJ312" s="10">
        <v>42181</v>
      </c>
      <c r="CK312">
        <v>764400</v>
      </c>
      <c r="CL312">
        <v>81.549626000000004</v>
      </c>
      <c r="CM312">
        <f t="shared" si="253"/>
        <v>-1.6495811665121485E-3</v>
      </c>
      <c r="CN312">
        <f t="shared" si="254"/>
        <v>0.99835041883348785</v>
      </c>
      <c r="CR312" s="10">
        <v>42181</v>
      </c>
      <c r="CS312">
        <v>24200</v>
      </c>
      <c r="CT312">
        <v>59.080897</v>
      </c>
      <c r="CU312">
        <f t="shared" si="255"/>
        <v>-2.8347889592127418E-3</v>
      </c>
      <c r="CV312">
        <f t="shared" si="256"/>
        <v>0.99716521104078726</v>
      </c>
      <c r="CZ312" s="10">
        <v>42181</v>
      </c>
      <c r="DA312">
        <v>337900</v>
      </c>
      <c r="DB312">
        <v>54.212204999999997</v>
      </c>
      <c r="DC312">
        <f t="shared" si="269"/>
        <v>-4.1919407816428667E-3</v>
      </c>
      <c r="DD312">
        <f t="shared" si="270"/>
        <v>0.99580805921835713</v>
      </c>
      <c r="DH312" s="10">
        <v>42181</v>
      </c>
      <c r="DI312">
        <v>715900</v>
      </c>
      <c r="DJ312">
        <v>35.909443000000003</v>
      </c>
      <c r="DK312">
        <f t="shared" si="267"/>
        <v>6.5574408299162723E-3</v>
      </c>
      <c r="DL312">
        <f t="shared" si="268"/>
        <v>1.0065574408299163</v>
      </c>
      <c r="DP312" s="10">
        <v>42181</v>
      </c>
      <c r="DQ312">
        <v>90100</v>
      </c>
      <c r="DR312">
        <v>21.122209000000002</v>
      </c>
      <c r="DS312">
        <f t="shared" si="261"/>
        <v>1.3742803908423085E-3</v>
      </c>
      <c r="DT312">
        <f t="shared" si="262"/>
        <v>1.0013742803908423</v>
      </c>
      <c r="DX312" s="10">
        <v>42181</v>
      </c>
      <c r="DY312">
        <v>2171200</v>
      </c>
      <c r="DZ312">
        <v>11.35</v>
      </c>
      <c r="EA312">
        <f t="shared" si="263"/>
        <v>1.765225066195919E-3</v>
      </c>
      <c r="EB312">
        <f t="shared" si="264"/>
        <v>1.0017652250661959</v>
      </c>
      <c r="EF312" s="10">
        <v>42180</v>
      </c>
      <c r="EG312">
        <v>214100</v>
      </c>
      <c r="EH312">
        <v>99.776542000000006</v>
      </c>
      <c r="EI312">
        <f t="shared" si="265"/>
        <v>-9.8811058444558952E-5</v>
      </c>
      <c r="EJ312">
        <f t="shared" si="266"/>
        <v>0.99990118894155544</v>
      </c>
    </row>
    <row r="313" spans="1:140">
      <c r="A313" s="10">
        <v>42180</v>
      </c>
      <c r="B313" s="11">
        <v>0.15</v>
      </c>
      <c r="C313">
        <f t="shared" si="221"/>
        <v>1.5E-3</v>
      </c>
      <c r="D313" s="12">
        <f t="shared" si="222"/>
        <v>3.1256349309671805E-5</v>
      </c>
      <c r="E313" s="13">
        <f t="shared" si="223"/>
        <v>1.0000312563493097</v>
      </c>
      <c r="H313" s="10">
        <v>42180</v>
      </c>
      <c r="I313">
        <v>7000</v>
      </c>
      <c r="J313">
        <v>70.294079999999994</v>
      </c>
      <c r="K313" s="15">
        <f t="shared" si="227"/>
        <v>-4.5347473396961657E-3</v>
      </c>
      <c r="L313">
        <f t="shared" si="228"/>
        <v>0.99546525266030383</v>
      </c>
      <c r="N313" s="15">
        <f t="shared" si="229"/>
        <v>-0.80966071356817571</v>
      </c>
      <c r="P313" s="10">
        <v>42180</v>
      </c>
      <c r="Q313">
        <v>462700</v>
      </c>
      <c r="R313">
        <v>49.471837000000001</v>
      </c>
      <c r="S313">
        <f t="shared" si="230"/>
        <v>-2.9767304780187187E-3</v>
      </c>
      <c r="T313">
        <f t="shared" si="231"/>
        <v>0.99702326952198128</v>
      </c>
      <c r="V313" s="15">
        <f t="shared" si="232"/>
        <v>-0.66315316904492794</v>
      </c>
      <c r="X313" s="10">
        <v>42180</v>
      </c>
      <c r="Y313">
        <v>204100</v>
      </c>
      <c r="Z313">
        <v>42.761842999999999</v>
      </c>
      <c r="AA313">
        <f t="shared" si="233"/>
        <v>-2.068494963615275E-3</v>
      </c>
      <c r="AB313">
        <f t="shared" si="224"/>
        <v>0.99793150503638473</v>
      </c>
      <c r="AC313" s="18"/>
      <c r="AD313" s="15">
        <f t="shared" si="234"/>
        <v>-0.53035707061408588</v>
      </c>
      <c r="AF313" s="10">
        <v>42180</v>
      </c>
      <c r="AG313">
        <v>285200</v>
      </c>
      <c r="AH313">
        <v>58.132139000000002</v>
      </c>
      <c r="AI313">
        <f t="shared" si="235"/>
        <v>-2.2075238954608611E-3</v>
      </c>
      <c r="AJ313">
        <f t="shared" si="236"/>
        <v>0.99779247610453914</v>
      </c>
      <c r="AK313" s="18"/>
      <c r="AL313" s="15">
        <f t="shared" si="237"/>
        <v>-0.55364330627111835</v>
      </c>
      <c r="AN313" s="10">
        <v>42180</v>
      </c>
      <c r="AO313">
        <v>3495900</v>
      </c>
      <c r="AP313">
        <v>39.638010999999999</v>
      </c>
      <c r="AQ313">
        <f t="shared" si="238"/>
        <v>-2.409227523012536E-4</v>
      </c>
      <c r="AR313">
        <f t="shared" si="225"/>
        <v>0.99975907724769875</v>
      </c>
      <c r="AS313" s="18"/>
      <c r="AT313" s="15">
        <f t="shared" si="239"/>
        <v>-8.4190952328447977E-2</v>
      </c>
      <c r="AV313" s="10">
        <v>42180</v>
      </c>
      <c r="AW313">
        <v>9855100</v>
      </c>
      <c r="AX313">
        <v>40.037176000000002</v>
      </c>
      <c r="AY313">
        <f t="shared" si="240"/>
        <v>-3.7941845892064396E-3</v>
      </c>
      <c r="AZ313">
        <f t="shared" si="241"/>
        <v>0.99620581541079356</v>
      </c>
      <c r="BB313" s="15">
        <f t="shared" si="242"/>
        <v>-0.75030404461256262</v>
      </c>
      <c r="BD313" s="10">
        <v>42180</v>
      </c>
      <c r="BE313">
        <v>455000</v>
      </c>
      <c r="BF313">
        <v>65.893164999999996</v>
      </c>
      <c r="BG313">
        <f t="shared" si="243"/>
        <v>-3.8922224756170465E-3</v>
      </c>
      <c r="BH313">
        <f t="shared" si="244"/>
        <v>0.99610777752438295</v>
      </c>
      <c r="BJ313" s="15">
        <f t="shared" si="245"/>
        <v>-0.75911440395190621</v>
      </c>
      <c r="BL313" s="10">
        <v>42180</v>
      </c>
      <c r="BM313">
        <v>170000</v>
      </c>
      <c r="BN313">
        <v>105.349312</v>
      </c>
      <c r="BO313">
        <f t="shared" si="246"/>
        <v>-1.1071711292657271E-3</v>
      </c>
      <c r="BP313">
        <f t="shared" si="247"/>
        <v>0.99889282887073427</v>
      </c>
      <c r="BR313" s="15">
        <f t="shared" si="248"/>
        <v>-0.33258373417859632</v>
      </c>
      <c r="BT313" s="10">
        <v>42180</v>
      </c>
      <c r="BU313">
        <v>108200</v>
      </c>
      <c r="BV313">
        <v>48.66</v>
      </c>
      <c r="BW313">
        <f t="shared" si="249"/>
        <v>-8.213757531545518E-4</v>
      </c>
      <c r="BX313">
        <f t="shared" si="250"/>
        <v>0.99917862424684545</v>
      </c>
      <c r="BZ313">
        <f t="shared" si="226"/>
        <v>-4.1829066894744082E-2</v>
      </c>
      <c r="CB313" s="10">
        <v>42180</v>
      </c>
      <c r="CC313">
        <v>515800</v>
      </c>
      <c r="CD313">
        <v>103.617469</v>
      </c>
      <c r="CE313">
        <f t="shared" si="251"/>
        <v>-1.3583381117412419E-3</v>
      </c>
      <c r="CF313">
        <f t="shared" si="252"/>
        <v>0.99864166188825876</v>
      </c>
      <c r="CJ313" s="10">
        <v>42180</v>
      </c>
      <c r="CK313">
        <v>291700</v>
      </c>
      <c r="CL313">
        <v>81.684370999999999</v>
      </c>
      <c r="CM313">
        <f t="shared" si="253"/>
        <v>-2.7026557139454566E-3</v>
      </c>
      <c r="CN313">
        <f t="shared" si="254"/>
        <v>0.99729734428605454</v>
      </c>
      <c r="CR313" s="10">
        <v>42180</v>
      </c>
      <c r="CS313">
        <v>32100</v>
      </c>
      <c r="CT313">
        <v>59.248854999999999</v>
      </c>
      <c r="CU313">
        <f t="shared" si="255"/>
        <v>5.0054700997126389E-4</v>
      </c>
      <c r="CV313">
        <f t="shared" si="256"/>
        <v>1.0005005470099713</v>
      </c>
      <c r="CZ313" s="10">
        <v>42180</v>
      </c>
      <c r="DA313">
        <v>223100</v>
      </c>
      <c r="DB313">
        <v>54.440415999999999</v>
      </c>
      <c r="DC313">
        <f t="shared" si="269"/>
        <v>-2.8025905466737555E-3</v>
      </c>
      <c r="DD313">
        <f t="shared" si="270"/>
        <v>0.99719740945332624</v>
      </c>
      <c r="DH313" s="10">
        <v>42180</v>
      </c>
      <c r="DI313">
        <v>464800</v>
      </c>
      <c r="DJ313">
        <v>35.675502999999999</v>
      </c>
      <c r="DK313">
        <f t="shared" si="267"/>
        <v>-1.027586877688702E-2</v>
      </c>
      <c r="DL313">
        <f t="shared" si="268"/>
        <v>0.98972413122311298</v>
      </c>
      <c r="DP313" s="10">
        <v>42180</v>
      </c>
      <c r="DQ313">
        <v>120200</v>
      </c>
      <c r="DR313">
        <v>21.093221</v>
      </c>
      <c r="DS313">
        <f t="shared" si="261"/>
        <v>-1.0426049040374696E-2</v>
      </c>
      <c r="DT313">
        <f t="shared" si="262"/>
        <v>0.9895739509596253</v>
      </c>
      <c r="DX313" s="10">
        <v>42180</v>
      </c>
      <c r="DY313">
        <v>2038600</v>
      </c>
      <c r="DZ313">
        <v>11.33</v>
      </c>
      <c r="EA313">
        <f t="shared" si="263"/>
        <v>-1.7621145374449032E-3</v>
      </c>
      <c r="EB313">
        <f t="shared" si="264"/>
        <v>0.9982378854625551</v>
      </c>
      <c r="EF313" s="10">
        <v>42179</v>
      </c>
      <c r="EG313">
        <v>196700</v>
      </c>
      <c r="EH313">
        <v>99.786401999999995</v>
      </c>
      <c r="EI313">
        <f t="shared" si="265"/>
        <v>0</v>
      </c>
      <c r="EJ313">
        <f t="shared" si="266"/>
        <v>1</v>
      </c>
    </row>
    <row r="314" spans="1:140">
      <c r="A314" s="10">
        <v>42179</v>
      </c>
      <c r="B314" s="11">
        <v>0.16</v>
      </c>
      <c r="C314">
        <f t="shared" si="221"/>
        <v>1.6000000000000001E-3</v>
      </c>
      <c r="D314" s="12">
        <f t="shared" si="222"/>
        <v>3.3340557562322459E-5</v>
      </c>
      <c r="E314" s="13">
        <f t="shared" si="223"/>
        <v>1.0000333405575623</v>
      </c>
      <c r="H314" s="10">
        <v>42179</v>
      </c>
      <c r="I314">
        <v>12100</v>
      </c>
      <c r="J314">
        <v>70.614298000000005</v>
      </c>
      <c r="K314" s="15">
        <f t="shared" si="227"/>
        <v>7.6155459636788603E-3</v>
      </c>
      <c r="L314">
        <f t="shared" si="228"/>
        <v>1.0076155459636789</v>
      </c>
      <c r="N314" s="15">
        <f t="shared" si="229"/>
        <v>14.944968744083633</v>
      </c>
      <c r="P314" s="10">
        <v>42179</v>
      </c>
      <c r="Q314">
        <v>333900</v>
      </c>
      <c r="R314">
        <v>49.619540999999998</v>
      </c>
      <c r="S314">
        <f t="shared" si="230"/>
        <v>-7.28918959737479E-3</v>
      </c>
      <c r="T314">
        <f t="shared" si="231"/>
        <v>0.99271081040262521</v>
      </c>
      <c r="V314" s="15">
        <f t="shared" si="232"/>
        <v>-0.93076842432905837</v>
      </c>
      <c r="X314" s="10">
        <v>42179</v>
      </c>
      <c r="Y314">
        <v>183200</v>
      </c>
      <c r="Z314">
        <v>42.850479</v>
      </c>
      <c r="AA314">
        <f t="shared" si="233"/>
        <v>-9.3351490155976213E-3</v>
      </c>
      <c r="AB314">
        <f t="shared" si="224"/>
        <v>0.99066485098440238</v>
      </c>
      <c r="AC314" s="18"/>
      <c r="AD314" s="15">
        <f t="shared" si="234"/>
        <v>-0.96739641508495355</v>
      </c>
      <c r="AF314" s="10">
        <v>42179</v>
      </c>
      <c r="AG314">
        <v>227100</v>
      </c>
      <c r="AH314">
        <v>58.260750999999999</v>
      </c>
      <c r="AI314">
        <f t="shared" si="235"/>
        <v>-9.0863366536960699E-3</v>
      </c>
      <c r="AJ314">
        <f t="shared" si="236"/>
        <v>0.99091366334630393</v>
      </c>
      <c r="AK314" s="18"/>
      <c r="AL314" s="15">
        <f t="shared" si="237"/>
        <v>-0.9642667000598707</v>
      </c>
      <c r="AN314" s="10">
        <v>42179</v>
      </c>
      <c r="AO314">
        <v>5702500</v>
      </c>
      <c r="AP314">
        <v>39.647562999999998</v>
      </c>
      <c r="AQ314">
        <f t="shared" si="238"/>
        <v>-8.1262097257288612E-3</v>
      </c>
      <c r="AR314">
        <f t="shared" si="225"/>
        <v>0.99187379027427114</v>
      </c>
      <c r="AS314" s="18"/>
      <c r="AT314" s="15">
        <f t="shared" si="239"/>
        <v>-0.94911482616836518</v>
      </c>
      <c r="AV314" s="10">
        <v>42179</v>
      </c>
      <c r="AW314">
        <v>10280000</v>
      </c>
      <c r="AX314">
        <v>40.189663000000003</v>
      </c>
      <c r="AY314">
        <f t="shared" si="240"/>
        <v>-5.189912546078701E-3</v>
      </c>
      <c r="AZ314">
        <f t="shared" si="241"/>
        <v>0.9948100874539213</v>
      </c>
      <c r="BB314" s="15">
        <f t="shared" si="242"/>
        <v>-0.85031928592057626</v>
      </c>
      <c r="BD314" s="10">
        <v>42179</v>
      </c>
      <c r="BE314">
        <v>326300</v>
      </c>
      <c r="BF314">
        <v>66.150638000000001</v>
      </c>
      <c r="BG314">
        <f t="shared" si="243"/>
        <v>-7.4402253333530899E-3</v>
      </c>
      <c r="BH314">
        <f t="shared" si="244"/>
        <v>0.99255977466664691</v>
      </c>
      <c r="BJ314" s="15">
        <f t="shared" si="245"/>
        <v>-0.93450852402071849</v>
      </c>
      <c r="BL314" s="10">
        <v>42179</v>
      </c>
      <c r="BM314">
        <v>158200</v>
      </c>
      <c r="BN314">
        <v>105.466081</v>
      </c>
      <c r="BO314">
        <f t="shared" si="246"/>
        <v>2.6829587199947991E-3</v>
      </c>
      <c r="BP314">
        <f t="shared" si="247"/>
        <v>1.0026829587199948</v>
      </c>
      <c r="BR314" s="15">
        <f t="shared" si="248"/>
        <v>1.6590491433157362</v>
      </c>
      <c r="BT314" s="10">
        <v>42179</v>
      </c>
      <c r="BU314">
        <v>133100</v>
      </c>
      <c r="BV314">
        <v>48.700001</v>
      </c>
      <c r="BW314">
        <f t="shared" si="249"/>
        <v>6.1645780219676816E-4</v>
      </c>
      <c r="BX314">
        <f t="shared" si="250"/>
        <v>1.0006164578021968</v>
      </c>
      <c r="BZ314">
        <f t="shared" si="226"/>
        <v>3.256492914592668E-2</v>
      </c>
      <c r="CB314" s="10">
        <v>42179</v>
      </c>
      <c r="CC314">
        <v>536100</v>
      </c>
      <c r="CD314">
        <v>103.758408</v>
      </c>
      <c r="CE314">
        <f t="shared" si="251"/>
        <v>9.0635699213814647E-4</v>
      </c>
      <c r="CF314">
        <f t="shared" si="252"/>
        <v>1.0009063569921381</v>
      </c>
      <c r="CJ314" s="10">
        <v>42179</v>
      </c>
      <c r="CK314">
        <v>364300</v>
      </c>
      <c r="CL314">
        <v>81.905733999999995</v>
      </c>
      <c r="CM314">
        <f t="shared" si="253"/>
        <v>1.5299224451916782E-3</v>
      </c>
      <c r="CN314">
        <f t="shared" si="254"/>
        <v>1.0015299224451917</v>
      </c>
      <c r="CR314" s="10">
        <v>42179</v>
      </c>
      <c r="CS314">
        <v>45600</v>
      </c>
      <c r="CT314">
        <v>59.219213000000003</v>
      </c>
      <c r="CU314">
        <f t="shared" si="255"/>
        <v>8.3485135114935716E-4</v>
      </c>
      <c r="CV314">
        <f t="shared" si="256"/>
        <v>1.0008348513511494</v>
      </c>
      <c r="CZ314" s="10">
        <v>42179</v>
      </c>
      <c r="DA314">
        <v>357300</v>
      </c>
      <c r="DB314">
        <v>54.593418999999997</v>
      </c>
      <c r="DC314">
        <f t="shared" si="269"/>
        <v>-6.2663370349642644E-3</v>
      </c>
      <c r="DD314">
        <f t="shared" si="270"/>
        <v>0.99373366296503574</v>
      </c>
      <c r="DH314" s="10">
        <v>42179</v>
      </c>
      <c r="DI314">
        <v>345200</v>
      </c>
      <c r="DJ314">
        <v>36.045906000000002</v>
      </c>
      <c r="DK314">
        <f t="shared" si="267"/>
        <v>-4.5760734270522407E-3</v>
      </c>
      <c r="DL314">
        <f t="shared" si="268"/>
        <v>0.99542392657294776</v>
      </c>
      <c r="DP314" s="10">
        <v>42179</v>
      </c>
      <c r="DQ314">
        <v>159700</v>
      </c>
      <c r="DR314">
        <v>21.315456999999999</v>
      </c>
      <c r="DS314">
        <f t="shared" si="261"/>
        <v>-5.858569285088544E-3</v>
      </c>
      <c r="DT314">
        <f t="shared" si="262"/>
        <v>0.99414143071491146</v>
      </c>
      <c r="DX314" s="10">
        <v>42179</v>
      </c>
      <c r="DY314">
        <v>1577300</v>
      </c>
      <c r="DZ314">
        <v>11.35</v>
      </c>
      <c r="EA314">
        <f t="shared" si="263"/>
        <v>-3.5118525021949898E-3</v>
      </c>
      <c r="EB314">
        <f t="shared" si="264"/>
        <v>0.99648814749780501</v>
      </c>
      <c r="EF314" s="10">
        <v>42178</v>
      </c>
      <c r="EG314">
        <v>170400</v>
      </c>
      <c r="EH314">
        <v>99.786401999999995</v>
      </c>
      <c r="EI314">
        <f t="shared" si="265"/>
        <v>-9.8811315209279549E-5</v>
      </c>
      <c r="EJ314">
        <f t="shared" si="266"/>
        <v>0.99990118868479072</v>
      </c>
    </row>
    <row r="315" spans="1:140">
      <c r="A315" s="10">
        <v>42178</v>
      </c>
      <c r="B315" s="11">
        <v>0.17</v>
      </c>
      <c r="C315">
        <f t="shared" si="221"/>
        <v>1.7000000000000001E-3</v>
      </c>
      <c r="D315" s="12">
        <f t="shared" si="222"/>
        <v>3.5424822285579083E-5</v>
      </c>
      <c r="E315" s="13">
        <f t="shared" si="223"/>
        <v>1.0000354248222856</v>
      </c>
      <c r="H315" s="10">
        <v>42178</v>
      </c>
      <c r="I315">
        <v>22200</v>
      </c>
      <c r="J315">
        <v>70.080596</v>
      </c>
      <c r="K315" s="15">
        <f t="shared" si="227"/>
        <v>-5.0970455125899372E-3</v>
      </c>
      <c r="L315">
        <f t="shared" si="228"/>
        <v>0.99490295448741006</v>
      </c>
      <c r="N315" s="15">
        <f t="shared" si="229"/>
        <v>-0.84513153138882258</v>
      </c>
      <c r="P315" s="10">
        <v>42178</v>
      </c>
      <c r="Q315">
        <v>351300</v>
      </c>
      <c r="R315">
        <v>49.983882999999999</v>
      </c>
      <c r="S315">
        <f t="shared" si="230"/>
        <v>5.9133997618587841E-4</v>
      </c>
      <c r="T315">
        <f t="shared" si="231"/>
        <v>1.0005913399761859</v>
      </c>
      <c r="V315" s="15">
        <f t="shared" si="232"/>
        <v>0.24082353377370902</v>
      </c>
      <c r="X315" s="10">
        <v>42178</v>
      </c>
      <c r="Y315">
        <v>208800</v>
      </c>
      <c r="Z315">
        <v>43.254263999999999</v>
      </c>
      <c r="AA315">
        <f t="shared" si="233"/>
        <v>4.5549197192218394E-4</v>
      </c>
      <c r="AB315">
        <f t="shared" si="224"/>
        <v>1.0004554919719222</v>
      </c>
      <c r="AC315" s="18"/>
      <c r="AD315" s="15">
        <f t="shared" si="234"/>
        <v>0.18082898022280802</v>
      </c>
      <c r="AF315" s="10">
        <v>42178</v>
      </c>
      <c r="AG315">
        <v>366300</v>
      </c>
      <c r="AH315">
        <v>58.794981999999997</v>
      </c>
      <c r="AI315">
        <f t="shared" si="235"/>
        <v>1.8543555339634032E-3</v>
      </c>
      <c r="AJ315">
        <f t="shared" si="236"/>
        <v>1.0018543555339634</v>
      </c>
      <c r="AK315" s="18"/>
      <c r="AL315" s="15">
        <f t="shared" si="237"/>
        <v>0.96641678133841769</v>
      </c>
      <c r="AN315" s="10">
        <v>42178</v>
      </c>
      <c r="AO315">
        <v>2975100</v>
      </c>
      <c r="AP315">
        <v>39.972386999999998</v>
      </c>
      <c r="AQ315">
        <f t="shared" si="238"/>
        <v>3.5980242677453589E-3</v>
      </c>
      <c r="AR315">
        <f t="shared" si="225"/>
        <v>1.0035980242677454</v>
      </c>
      <c r="AS315" s="18"/>
      <c r="AT315" s="15">
        <f t="shared" si="239"/>
        <v>2.7095920277883456</v>
      </c>
      <c r="AV315" s="10">
        <v>42178</v>
      </c>
      <c r="AW315">
        <v>7286300</v>
      </c>
      <c r="AX315">
        <v>40.399332000000001</v>
      </c>
      <c r="AY315">
        <f t="shared" si="240"/>
        <v>9.0454931186954024E-3</v>
      </c>
      <c r="AZ315">
        <f t="shared" si="241"/>
        <v>1.0090454931186954</v>
      </c>
      <c r="BB315" s="15">
        <f t="shared" si="242"/>
        <v>25.756089867662759</v>
      </c>
      <c r="BD315" s="10">
        <v>42178</v>
      </c>
      <c r="BE315">
        <v>403700</v>
      </c>
      <c r="BF315">
        <v>66.646502999999996</v>
      </c>
      <c r="BG315">
        <f t="shared" si="243"/>
        <v>-7.1493489274976341E-4</v>
      </c>
      <c r="BH315">
        <f t="shared" si="244"/>
        <v>0.99928506510725024</v>
      </c>
      <c r="BJ315" s="15">
        <f t="shared" si="245"/>
        <v>-0.22975340480883255</v>
      </c>
      <c r="BL315" s="10">
        <v>42178</v>
      </c>
      <c r="BM315">
        <v>439600</v>
      </c>
      <c r="BN315">
        <v>105.183877</v>
      </c>
      <c r="BO315">
        <f t="shared" si="246"/>
        <v>-2.7753204100289253E-4</v>
      </c>
      <c r="BP315">
        <f t="shared" si="247"/>
        <v>0.99972246795899711</v>
      </c>
      <c r="BR315" s="15">
        <f t="shared" si="248"/>
        <v>-9.6350083816322152E-2</v>
      </c>
      <c r="BT315" s="10">
        <v>42178</v>
      </c>
      <c r="BU315">
        <v>96800</v>
      </c>
      <c r="BV315">
        <v>48.669998</v>
      </c>
      <c r="BW315">
        <f t="shared" si="249"/>
        <v>2.0546650226060947E-4</v>
      </c>
      <c r="BX315">
        <f t="shared" si="250"/>
        <v>1.0002054665022606</v>
      </c>
      <c r="BZ315">
        <f t="shared" si="226"/>
        <v>1.0740429355210246E-2</v>
      </c>
      <c r="CB315" s="10">
        <v>42178</v>
      </c>
      <c r="CC315">
        <v>626800</v>
      </c>
      <c r="CD315">
        <v>103.664451</v>
      </c>
      <c r="CE315">
        <f t="shared" si="251"/>
        <v>-3.6242297463107143E-4</v>
      </c>
      <c r="CF315">
        <f t="shared" si="252"/>
        <v>0.99963757702536893</v>
      </c>
      <c r="CJ315" s="10">
        <v>42178</v>
      </c>
      <c r="CK315">
        <v>445000</v>
      </c>
      <c r="CL315">
        <v>81.780615999999995</v>
      </c>
      <c r="CM315">
        <f t="shared" si="253"/>
        <v>-2.2311154506045039E-3</v>
      </c>
      <c r="CN315">
        <f t="shared" si="254"/>
        <v>0.9977688845493955</v>
      </c>
      <c r="CR315" s="10">
        <v>42178</v>
      </c>
      <c r="CS315">
        <v>51700</v>
      </c>
      <c r="CT315">
        <v>59.169815</v>
      </c>
      <c r="CU315">
        <f t="shared" si="255"/>
        <v>-1.334034218889113E-3</v>
      </c>
      <c r="CV315">
        <f t="shared" si="256"/>
        <v>0.99866596578111089</v>
      </c>
      <c r="CZ315" s="10">
        <v>42178</v>
      </c>
      <c r="DA315">
        <v>251300</v>
      </c>
      <c r="DB315">
        <v>54.937677000000001</v>
      </c>
      <c r="DC315">
        <f t="shared" si="269"/>
        <v>3.1430161166285941E-3</v>
      </c>
      <c r="DD315">
        <f t="shared" si="270"/>
        <v>1.0031430161166286</v>
      </c>
      <c r="DH315" s="10">
        <v>42178</v>
      </c>
      <c r="DI315">
        <v>258900</v>
      </c>
      <c r="DJ315">
        <v>36.211613</v>
      </c>
      <c r="DK315">
        <f t="shared" si="267"/>
        <v>-8.0106760800553456E-3</v>
      </c>
      <c r="DL315">
        <f t="shared" si="268"/>
        <v>0.99198932391994465</v>
      </c>
      <c r="DP315" s="10">
        <v>42178</v>
      </c>
      <c r="DQ315">
        <v>78700</v>
      </c>
      <c r="DR315">
        <v>21.441071000000001</v>
      </c>
      <c r="DS315">
        <f t="shared" si="261"/>
        <v>4.5269387643043224E-3</v>
      </c>
      <c r="DT315">
        <f t="shared" si="262"/>
        <v>1.0045269387643043</v>
      </c>
      <c r="DX315" s="10">
        <v>42178</v>
      </c>
      <c r="DY315">
        <v>2224000</v>
      </c>
      <c r="DZ315">
        <v>11.39</v>
      </c>
      <c r="EA315">
        <f t="shared" si="263"/>
        <v>-5.2401746724889398E-3</v>
      </c>
      <c r="EB315">
        <f t="shared" si="264"/>
        <v>0.99475982532751106</v>
      </c>
      <c r="EF315" s="10">
        <v>42177</v>
      </c>
      <c r="EG315">
        <v>151200</v>
      </c>
      <c r="EH315">
        <v>99.796262999999996</v>
      </c>
      <c r="EI315">
        <f t="shared" si="265"/>
        <v>-3.9491889123022261E-4</v>
      </c>
      <c r="EJ315">
        <f t="shared" si="266"/>
        <v>0.99960508110876978</v>
      </c>
    </row>
    <row r="316" spans="1:140">
      <c r="A316" s="10">
        <v>42177</v>
      </c>
      <c r="B316" s="11">
        <v>0.13</v>
      </c>
      <c r="C316">
        <f t="shared" si="221"/>
        <v>1.2999999999999999E-3</v>
      </c>
      <c r="D316" s="12">
        <f t="shared" si="222"/>
        <v>2.7088102204864128E-5</v>
      </c>
      <c r="E316" s="13">
        <f t="shared" si="223"/>
        <v>1.0000270881022049</v>
      </c>
      <c r="H316" s="10">
        <v>42177</v>
      </c>
      <c r="I316">
        <v>14300</v>
      </c>
      <c r="J316">
        <v>70.439629999999994</v>
      </c>
      <c r="K316" s="15">
        <f t="shared" si="227"/>
        <v>-1.7061647205971253E-2</v>
      </c>
      <c r="L316">
        <f t="shared" si="228"/>
        <v>0.98293835279402875</v>
      </c>
      <c r="N316" s="15">
        <f t="shared" si="229"/>
        <v>-0.99812891922209368</v>
      </c>
      <c r="P316" s="10">
        <v>42177</v>
      </c>
      <c r="Q316">
        <v>361500</v>
      </c>
      <c r="R316">
        <v>49.954343000000001</v>
      </c>
      <c r="S316">
        <f t="shared" si="230"/>
        <v>6.6475481386578661E-3</v>
      </c>
      <c r="T316">
        <f t="shared" si="231"/>
        <v>1.0066475481386579</v>
      </c>
      <c r="V316" s="15">
        <f t="shared" si="232"/>
        <v>10.227049241138536</v>
      </c>
      <c r="X316" s="10">
        <v>42177</v>
      </c>
      <c r="Y316">
        <v>172200</v>
      </c>
      <c r="Z316">
        <v>43.234571000000003</v>
      </c>
      <c r="AA316">
        <f t="shared" si="233"/>
        <v>3.6120643282835374E-3</v>
      </c>
      <c r="AB316">
        <f t="shared" si="224"/>
        <v>1.0036120643282835</v>
      </c>
      <c r="AC316" s="18"/>
      <c r="AD316" s="15">
        <f t="shared" si="234"/>
        <v>2.7285824417161271</v>
      </c>
      <c r="AF316" s="10">
        <v>42177</v>
      </c>
      <c r="AG316">
        <v>199100</v>
      </c>
      <c r="AH316">
        <v>58.686157000000001</v>
      </c>
      <c r="AI316">
        <f t="shared" si="235"/>
        <v>5.3897318128437455E-3</v>
      </c>
      <c r="AJ316">
        <f t="shared" si="236"/>
        <v>1.0053897318128437</v>
      </c>
      <c r="AK316" s="18"/>
      <c r="AL316" s="15">
        <f t="shared" si="237"/>
        <v>6.1133237033464383</v>
      </c>
      <c r="AN316" s="10">
        <v>42177</v>
      </c>
      <c r="AO316">
        <v>4391200</v>
      </c>
      <c r="AP316">
        <v>39.829081000000002</v>
      </c>
      <c r="AQ316">
        <f t="shared" si="238"/>
        <v>1.7325506770313304E-2</v>
      </c>
      <c r="AR316">
        <f t="shared" si="225"/>
        <v>1.0173255067703133</v>
      </c>
      <c r="AS316" s="18"/>
      <c r="AT316" s="15">
        <f t="shared" si="239"/>
        <v>527.29402875037545</v>
      </c>
      <c r="AV316" s="10">
        <v>42177</v>
      </c>
      <c r="AW316">
        <v>10445000</v>
      </c>
      <c r="AX316">
        <v>40.037176000000002</v>
      </c>
      <c r="AY316">
        <f t="shared" si="240"/>
        <v>1.3021380357708834E-2</v>
      </c>
      <c r="AZ316">
        <f t="shared" si="241"/>
        <v>1.0130213803577088</v>
      </c>
      <c r="BB316" s="15">
        <f t="shared" si="242"/>
        <v>111.40695622669351</v>
      </c>
      <c r="BD316" s="10">
        <v>42177</v>
      </c>
      <c r="BE316">
        <v>426200</v>
      </c>
      <c r="BF316">
        <v>66.694185000000004</v>
      </c>
      <c r="BG316">
        <f t="shared" si="243"/>
        <v>5.7521067555834637E-3</v>
      </c>
      <c r="BH316">
        <f t="shared" si="244"/>
        <v>1.0057521067555835</v>
      </c>
      <c r="BJ316" s="15">
        <f t="shared" si="245"/>
        <v>7.1132919088184217</v>
      </c>
      <c r="BL316" s="10">
        <v>42177</v>
      </c>
      <c r="BM316">
        <v>234800</v>
      </c>
      <c r="BN316">
        <v>105.213077</v>
      </c>
      <c r="BO316">
        <f t="shared" si="246"/>
        <v>-3.0428240612315749E-3</v>
      </c>
      <c r="BP316">
        <f t="shared" si="247"/>
        <v>0.99695717593876843</v>
      </c>
      <c r="BR316" s="15">
        <f t="shared" si="248"/>
        <v>-0.67120602655924766</v>
      </c>
      <c r="BT316" s="10">
        <v>42177</v>
      </c>
      <c r="BU316">
        <v>112400</v>
      </c>
      <c r="BV316">
        <v>48.66</v>
      </c>
      <c r="BW316">
        <f t="shared" si="249"/>
        <v>-1.8461538461539417E-3</v>
      </c>
      <c r="BX316">
        <f t="shared" si="250"/>
        <v>0.99815384615384606</v>
      </c>
      <c r="BZ316">
        <f t="shared" si="226"/>
        <v>-9.1616583462959422E-2</v>
      </c>
      <c r="CB316" s="10">
        <v>42177</v>
      </c>
      <c r="CC316">
        <v>521500</v>
      </c>
      <c r="CD316">
        <v>103.702035</v>
      </c>
      <c r="CE316">
        <f t="shared" si="251"/>
        <v>1.4518062272623755E-3</v>
      </c>
      <c r="CF316">
        <f t="shared" si="252"/>
        <v>1.0014518062272624</v>
      </c>
      <c r="CJ316" s="10">
        <v>42177</v>
      </c>
      <c r="CK316">
        <v>354300</v>
      </c>
      <c r="CL316">
        <v>81.963486000000003</v>
      </c>
      <c r="CM316">
        <f t="shared" si="253"/>
        <v>-7.4592032646180195E-3</v>
      </c>
      <c r="CN316">
        <f t="shared" si="254"/>
        <v>0.99254079673538198</v>
      </c>
      <c r="CR316" s="10">
        <v>42177</v>
      </c>
      <c r="CS316">
        <v>20800</v>
      </c>
      <c r="CT316">
        <v>59.248854999999999</v>
      </c>
      <c r="CU316">
        <f t="shared" si="255"/>
        <v>-2.3290552095839301E-3</v>
      </c>
      <c r="CV316">
        <f t="shared" si="256"/>
        <v>0.99767094479041607</v>
      </c>
      <c r="CZ316" s="10">
        <v>42177</v>
      </c>
      <c r="DA316">
        <v>328700</v>
      </c>
      <c r="DB316">
        <v>54.765548000000003</v>
      </c>
      <c r="DC316">
        <f t="shared" si="269"/>
        <v>1.0587656608610718E-2</v>
      </c>
      <c r="DD316">
        <f t="shared" si="270"/>
        <v>1.0105876566086107</v>
      </c>
      <c r="DH316" s="10">
        <v>42177</v>
      </c>
      <c r="DI316">
        <v>257400</v>
      </c>
      <c r="DJ316">
        <v>36.504035000000002</v>
      </c>
      <c r="DK316">
        <f t="shared" si="267"/>
        <v>-1.0489548875125432E-2</v>
      </c>
      <c r="DL316">
        <f t="shared" si="268"/>
        <v>0.98951045112487457</v>
      </c>
      <c r="DP316" s="10">
        <v>42177</v>
      </c>
      <c r="DQ316">
        <v>146300</v>
      </c>
      <c r="DR316">
        <v>21.344446000000001</v>
      </c>
      <c r="DS316">
        <f t="shared" si="261"/>
        <v>8.6758296851667804E-3</v>
      </c>
      <c r="DT316">
        <f t="shared" si="262"/>
        <v>1.0086758296851668</v>
      </c>
      <c r="DX316" s="10">
        <v>42177</v>
      </c>
      <c r="DY316">
        <v>4193000</v>
      </c>
      <c r="DZ316">
        <v>11.45</v>
      </c>
      <c r="EA316">
        <f t="shared" si="263"/>
        <v>-1.2931034482758674E-2</v>
      </c>
      <c r="EB316">
        <f t="shared" si="264"/>
        <v>0.98706896551724133</v>
      </c>
      <c r="EF316" s="10">
        <v>42174</v>
      </c>
      <c r="EG316">
        <v>160500</v>
      </c>
      <c r="EH316">
        <v>99.83569</v>
      </c>
      <c r="EI316">
        <f t="shared" si="265"/>
        <v>3.950749137771048E-4</v>
      </c>
      <c r="EJ316">
        <f t="shared" si="266"/>
        <v>1.0003950749137771</v>
      </c>
    </row>
    <row r="317" spans="1:140">
      <c r="A317" s="10">
        <v>42174</v>
      </c>
      <c r="B317" s="11">
        <v>0.09</v>
      </c>
      <c r="C317">
        <f t="shared" si="221"/>
        <v>8.9999999999999998E-4</v>
      </c>
      <c r="D317" s="12">
        <f t="shared" si="222"/>
        <v>1.875228551351249E-5</v>
      </c>
      <c r="E317" s="13">
        <f t="shared" si="223"/>
        <v>1.0000187522855135</v>
      </c>
      <c r="H317" s="10">
        <v>42174</v>
      </c>
      <c r="I317">
        <v>14700</v>
      </c>
      <c r="J317">
        <v>71.662306999999998</v>
      </c>
      <c r="K317" s="15">
        <f t="shared" si="227"/>
        <v>1.1089785381585227E-2</v>
      </c>
      <c r="L317">
        <f t="shared" si="228"/>
        <v>1.0110897853815852</v>
      </c>
      <c r="N317" s="15">
        <f t="shared" si="229"/>
        <v>55.007845151134227</v>
      </c>
      <c r="P317" s="10">
        <v>42174</v>
      </c>
      <c r="Q317">
        <v>256300</v>
      </c>
      <c r="R317">
        <v>49.624462000000001</v>
      </c>
      <c r="S317">
        <f t="shared" si="230"/>
        <v>-5.3003583503189455E-3</v>
      </c>
      <c r="T317">
        <f t="shared" si="231"/>
        <v>0.99469964164968105</v>
      </c>
      <c r="V317" s="15">
        <f t="shared" si="232"/>
        <v>-0.85626387209448462</v>
      </c>
      <c r="X317" s="10">
        <v>42174</v>
      </c>
      <c r="Y317">
        <v>203200</v>
      </c>
      <c r="Z317">
        <v>43.078966999999999</v>
      </c>
      <c r="AA317">
        <f t="shared" si="233"/>
        <v>-2.0459244088648632E-3</v>
      </c>
      <c r="AB317">
        <f t="shared" si="224"/>
        <v>0.99795407559113514</v>
      </c>
      <c r="AC317" s="18"/>
      <c r="AD317" s="15">
        <f t="shared" si="234"/>
        <v>-0.52646401080264882</v>
      </c>
      <c r="AF317" s="10">
        <v>42174</v>
      </c>
      <c r="AG317">
        <v>207000</v>
      </c>
      <c r="AH317">
        <v>58.371549999999999</v>
      </c>
      <c r="AI317">
        <f t="shared" si="235"/>
        <v>1.6899785641899534E-4</v>
      </c>
      <c r="AJ317">
        <f t="shared" si="236"/>
        <v>1.000168997856419</v>
      </c>
      <c r="AK317" s="18"/>
      <c r="AL317" s="15">
        <f t="shared" si="237"/>
        <v>6.3620873932463073E-2</v>
      </c>
      <c r="AN317" s="10">
        <v>42174</v>
      </c>
      <c r="AO317">
        <v>3451000</v>
      </c>
      <c r="AP317">
        <v>39.150773999999998</v>
      </c>
      <c r="AQ317">
        <f t="shared" si="238"/>
        <v>-2.1913890589887464E-3</v>
      </c>
      <c r="AR317">
        <f t="shared" si="225"/>
        <v>0.99780861094101125</v>
      </c>
      <c r="AS317" s="18"/>
      <c r="AT317" s="15">
        <f t="shared" si="239"/>
        <v>-0.55100103121689348</v>
      </c>
      <c r="AV317" s="10">
        <v>42174</v>
      </c>
      <c r="AW317">
        <v>16788300</v>
      </c>
      <c r="AX317">
        <v>39.522537999999997</v>
      </c>
      <c r="AY317">
        <f t="shared" si="240"/>
        <v>-9.0799752987926752E-3</v>
      </c>
      <c r="AZ317">
        <f t="shared" si="241"/>
        <v>0.99092002470120732</v>
      </c>
      <c r="BB317" s="15">
        <f t="shared" si="242"/>
        <v>-0.96418287240470379</v>
      </c>
      <c r="BD317" s="10">
        <v>42174</v>
      </c>
      <c r="BE317">
        <v>358600</v>
      </c>
      <c r="BF317">
        <v>66.312747000000002</v>
      </c>
      <c r="BG317">
        <f t="shared" si="243"/>
        <v>-5.5769958563325339E-3</v>
      </c>
      <c r="BH317">
        <f t="shared" si="244"/>
        <v>0.99442300414366747</v>
      </c>
      <c r="BJ317" s="15">
        <f t="shared" si="245"/>
        <v>-0.87014034085816672</v>
      </c>
      <c r="BL317" s="10">
        <v>42174</v>
      </c>
      <c r="BM317">
        <v>190700</v>
      </c>
      <c r="BN317">
        <v>105.534199</v>
      </c>
      <c r="BO317">
        <f t="shared" si="246"/>
        <v>1.7549901037796634E-3</v>
      </c>
      <c r="BP317">
        <f t="shared" si="247"/>
        <v>1.0017549901037797</v>
      </c>
      <c r="BR317" s="15">
        <f t="shared" si="248"/>
        <v>0.89649974263798371</v>
      </c>
      <c r="BT317" s="10">
        <v>42174</v>
      </c>
      <c r="BU317">
        <v>406100</v>
      </c>
      <c r="BV317">
        <v>48.75</v>
      </c>
      <c r="BW317">
        <f t="shared" si="249"/>
        <v>6.157430087079252E-4</v>
      </c>
      <c r="BX317">
        <f t="shared" si="250"/>
        <v>1.0006157430087079</v>
      </c>
      <c r="BZ317">
        <f t="shared" si="226"/>
        <v>3.2526573813698612E-2</v>
      </c>
      <c r="CB317" s="10">
        <v>42174</v>
      </c>
      <c r="CC317">
        <v>804900</v>
      </c>
      <c r="CD317">
        <v>103.551698</v>
      </c>
      <c r="CE317">
        <f t="shared" si="251"/>
        <v>2.5470667798188629E-3</v>
      </c>
      <c r="CF317">
        <f t="shared" si="252"/>
        <v>1.0025470667798189</v>
      </c>
      <c r="CJ317" s="10">
        <v>42174</v>
      </c>
      <c r="CK317">
        <v>682200</v>
      </c>
      <c r="CL317">
        <v>82.579463000000004</v>
      </c>
      <c r="CM317">
        <f t="shared" si="253"/>
        <v>5.1546706717964241E-3</v>
      </c>
      <c r="CN317">
        <f t="shared" si="254"/>
        <v>1.0051546706717964</v>
      </c>
      <c r="CR317" s="10">
        <v>42174</v>
      </c>
      <c r="CS317">
        <v>14000</v>
      </c>
      <c r="CT317">
        <v>59.387171000000002</v>
      </c>
      <c r="CU317">
        <f t="shared" si="255"/>
        <v>-3.32621121262755E-4</v>
      </c>
      <c r="CV317">
        <f t="shared" si="256"/>
        <v>0.99966737887873724</v>
      </c>
      <c r="CZ317" s="10">
        <v>42174</v>
      </c>
      <c r="DA317">
        <v>586900</v>
      </c>
      <c r="DB317">
        <v>54.191783999999998</v>
      </c>
      <c r="DC317">
        <f t="shared" si="269"/>
        <v>-4.9166406871361534E-3</v>
      </c>
      <c r="DD317">
        <f t="shared" si="270"/>
        <v>0.99508335931286385</v>
      </c>
      <c r="DH317" s="10">
        <v>42174</v>
      </c>
      <c r="DI317">
        <v>333100</v>
      </c>
      <c r="DJ317">
        <v>36.891005</v>
      </c>
      <c r="DK317">
        <f t="shared" si="267"/>
        <v>-8.8564817878377111E-3</v>
      </c>
      <c r="DL317">
        <f t="shared" si="268"/>
        <v>0.99114351821216229</v>
      </c>
      <c r="DP317" s="10">
        <v>42174</v>
      </c>
      <c r="DQ317">
        <v>149500</v>
      </c>
      <c r="DR317">
        <v>21.160858000000001</v>
      </c>
      <c r="DS317">
        <f t="shared" si="261"/>
        <v>-7.8375777814890801E-3</v>
      </c>
      <c r="DT317">
        <f t="shared" si="262"/>
        <v>0.99216242221851092</v>
      </c>
      <c r="DX317" s="10">
        <v>42174</v>
      </c>
      <c r="DY317">
        <v>1699100</v>
      </c>
      <c r="DZ317">
        <v>11.6</v>
      </c>
      <c r="EA317">
        <f t="shared" si="263"/>
        <v>-1.7211703958691649E-3</v>
      </c>
      <c r="EB317">
        <f t="shared" si="264"/>
        <v>0.99827882960413084</v>
      </c>
      <c r="EF317" s="10">
        <v>42173</v>
      </c>
      <c r="EG317">
        <v>190100</v>
      </c>
      <c r="EH317">
        <v>99.796262999999996</v>
      </c>
      <c r="EI317">
        <f t="shared" si="265"/>
        <v>0</v>
      </c>
      <c r="EJ317">
        <f t="shared" si="266"/>
        <v>1</v>
      </c>
    </row>
    <row r="318" spans="1:140">
      <c r="A318" s="10">
        <v>42173</v>
      </c>
      <c r="B318" s="11">
        <v>0.1</v>
      </c>
      <c r="C318">
        <f t="shared" si="221"/>
        <v>1E-3</v>
      </c>
      <c r="D318" s="12">
        <f t="shared" si="222"/>
        <v>2.0836155003811641E-5</v>
      </c>
      <c r="E318" s="13">
        <f t="shared" si="223"/>
        <v>1.0000208361550038</v>
      </c>
      <c r="H318" s="10">
        <v>42173</v>
      </c>
      <c r="I318">
        <v>104100</v>
      </c>
      <c r="J318">
        <v>70.876304000000005</v>
      </c>
      <c r="K318" s="15">
        <f t="shared" si="227"/>
        <v>-4.2262879451471225E-3</v>
      </c>
      <c r="L318">
        <f t="shared" si="228"/>
        <v>0.99577371205485288</v>
      </c>
      <c r="N318" s="15">
        <f t="shared" si="229"/>
        <v>-0.78687235896884267</v>
      </c>
      <c r="P318" s="10">
        <v>42173</v>
      </c>
      <c r="Q318">
        <v>493700</v>
      </c>
      <c r="R318">
        <v>49.888891000000001</v>
      </c>
      <c r="S318">
        <f t="shared" si="230"/>
        <v>9.5124737559368899E-3</v>
      </c>
      <c r="T318">
        <f t="shared" si="231"/>
        <v>1.0095124737559369</v>
      </c>
      <c r="V318" s="15">
        <f t="shared" si="232"/>
        <v>30.678651465531445</v>
      </c>
      <c r="X318" s="10">
        <v>42173</v>
      </c>
      <c r="Y318">
        <v>194200</v>
      </c>
      <c r="Z318">
        <v>43.167284000000002</v>
      </c>
      <c r="AA318">
        <f t="shared" si="233"/>
        <v>9.6397071537861478E-3</v>
      </c>
      <c r="AB318">
        <f t="shared" si="224"/>
        <v>1.0096397071537861</v>
      </c>
      <c r="AC318" s="18"/>
      <c r="AD318" s="15">
        <f t="shared" si="234"/>
        <v>32.169895141842169</v>
      </c>
      <c r="AF318" s="10">
        <v>42173</v>
      </c>
      <c r="AG318">
        <v>216100</v>
      </c>
      <c r="AH318">
        <v>58.361687000000003</v>
      </c>
      <c r="AI318">
        <f t="shared" si="235"/>
        <v>1.0418453156391339E-2</v>
      </c>
      <c r="AJ318">
        <f t="shared" si="236"/>
        <v>1.0104184531563913</v>
      </c>
      <c r="AK318" s="18"/>
      <c r="AL318" s="15">
        <f t="shared" si="237"/>
        <v>42.950439047928548</v>
      </c>
      <c r="AN318" s="10">
        <v>42173</v>
      </c>
      <c r="AO318">
        <v>7921900</v>
      </c>
      <c r="AP318">
        <v>39.236756999999997</v>
      </c>
      <c r="AQ318">
        <f t="shared" si="238"/>
        <v>9.5870061897120884E-3</v>
      </c>
      <c r="AR318">
        <f t="shared" si="225"/>
        <v>1.0095870061897121</v>
      </c>
      <c r="AS318" s="18"/>
      <c r="AT318" s="15">
        <f t="shared" si="239"/>
        <v>31.543901726421318</v>
      </c>
      <c r="AV318" s="10">
        <v>42173</v>
      </c>
      <c r="AW318">
        <v>17347100</v>
      </c>
      <c r="AX318">
        <v>39.884689999999999</v>
      </c>
      <c r="AY318">
        <f t="shared" si="240"/>
        <v>8.919923160102039E-3</v>
      </c>
      <c r="AZ318">
        <f t="shared" si="241"/>
        <v>1.008919923160102</v>
      </c>
      <c r="BB318" s="15">
        <f t="shared" si="242"/>
        <v>24.567885992104443</v>
      </c>
      <c r="BD318" s="10">
        <v>42173</v>
      </c>
      <c r="BE318">
        <v>407600</v>
      </c>
      <c r="BF318">
        <v>66.684646999999998</v>
      </c>
      <c r="BG318">
        <f t="shared" si="243"/>
        <v>1.0695146721853455E-2</v>
      </c>
      <c r="BH318">
        <f t="shared" si="244"/>
        <v>1.0106951467218535</v>
      </c>
      <c r="BJ318" s="15">
        <f t="shared" si="245"/>
        <v>47.569741737864071</v>
      </c>
      <c r="BL318" s="10">
        <v>42173</v>
      </c>
      <c r="BM318">
        <v>239500</v>
      </c>
      <c r="BN318">
        <v>105.349312</v>
      </c>
      <c r="BO318">
        <f t="shared" si="246"/>
        <v>-2.7702993129397058E-4</v>
      </c>
      <c r="BP318">
        <f t="shared" si="247"/>
        <v>0.99972297006870603</v>
      </c>
      <c r="BR318" s="15">
        <f t="shared" si="248"/>
        <v>-9.6184410737675807E-2</v>
      </c>
      <c r="BT318" s="10">
        <v>42173</v>
      </c>
      <c r="BU318">
        <v>465700</v>
      </c>
      <c r="BV318">
        <v>48.720001000000003</v>
      </c>
      <c r="BW318">
        <f t="shared" si="249"/>
        <v>-1.2299713249275257E-3</v>
      </c>
      <c r="BX318">
        <f t="shared" si="250"/>
        <v>0.99877002867507247</v>
      </c>
      <c r="BZ318">
        <f t="shared" si="226"/>
        <v>-6.1993006967100639E-2</v>
      </c>
      <c r="CB318" s="10">
        <v>42173</v>
      </c>
      <c r="CC318">
        <v>580800</v>
      </c>
      <c r="CD318">
        <v>103.28861499999999</v>
      </c>
      <c r="CE318">
        <f t="shared" si="251"/>
        <v>5.1202068459830219E-3</v>
      </c>
      <c r="CF318">
        <f t="shared" si="252"/>
        <v>1.005120206845983</v>
      </c>
      <c r="CJ318" s="10">
        <v>42173</v>
      </c>
      <c r="CK318">
        <v>383900</v>
      </c>
      <c r="CL318">
        <v>82.155975999999995</v>
      </c>
      <c r="CM318">
        <f t="shared" si="253"/>
        <v>-1.0532133622486173E-3</v>
      </c>
      <c r="CN318">
        <f t="shared" si="254"/>
        <v>0.99894678663775138</v>
      </c>
      <c r="CR318" s="10">
        <v>42173</v>
      </c>
      <c r="CS318">
        <v>24700</v>
      </c>
      <c r="CT318">
        <v>59.406931</v>
      </c>
      <c r="CU318">
        <f t="shared" si="255"/>
        <v>2.5008634592305068E-3</v>
      </c>
      <c r="CV318">
        <f t="shared" si="256"/>
        <v>1.0025008634592305</v>
      </c>
      <c r="CZ318" s="10">
        <v>42173</v>
      </c>
      <c r="DA318">
        <v>800000</v>
      </c>
      <c r="DB318">
        <v>54.459541999999999</v>
      </c>
      <c r="DC318">
        <f t="shared" si="269"/>
        <v>6.8953125874176013E-3</v>
      </c>
      <c r="DD318">
        <f t="shared" si="270"/>
        <v>1.0068953125874176</v>
      </c>
      <c r="DH318" s="10">
        <v>42173</v>
      </c>
      <c r="DI318">
        <v>213000</v>
      </c>
      <c r="DJ318">
        <v>37.220649000000002</v>
      </c>
      <c r="DK318">
        <f t="shared" si="267"/>
        <v>1.426685059038868E-2</v>
      </c>
      <c r="DL318">
        <f t="shared" si="268"/>
        <v>1.0142668505903887</v>
      </c>
      <c r="DP318" s="10">
        <v>42173</v>
      </c>
      <c r="DQ318">
        <v>112700</v>
      </c>
      <c r="DR318">
        <v>21.328018</v>
      </c>
      <c r="DS318">
        <f t="shared" si="261"/>
        <v>-1.3483284538602369E-3</v>
      </c>
      <c r="DT318">
        <f t="shared" si="262"/>
        <v>0.99865167154613976</v>
      </c>
      <c r="DX318" s="10">
        <v>42173</v>
      </c>
      <c r="DY318">
        <v>5170700</v>
      </c>
      <c r="DZ318">
        <v>11.62</v>
      </c>
      <c r="EA318">
        <f t="shared" si="263"/>
        <v>1.3077593722754965E-2</v>
      </c>
      <c r="EB318">
        <f t="shared" si="264"/>
        <v>1.013077593722755</v>
      </c>
      <c r="EF318" s="10">
        <v>42172</v>
      </c>
      <c r="EG318">
        <v>543000</v>
      </c>
      <c r="EH318">
        <v>99.796262999999996</v>
      </c>
      <c r="EI318">
        <f t="shared" si="265"/>
        <v>-3.9491889123022261E-4</v>
      </c>
      <c r="EJ318">
        <f t="shared" si="266"/>
        <v>0.99960508110876978</v>
      </c>
    </row>
    <row r="319" spans="1:140">
      <c r="A319" s="10">
        <v>42172</v>
      </c>
      <c r="B319" s="11">
        <v>0.15</v>
      </c>
      <c r="C319">
        <f t="shared" si="221"/>
        <v>1.5E-3</v>
      </c>
      <c r="D319" s="12">
        <f t="shared" si="222"/>
        <v>3.1256349309671805E-5</v>
      </c>
      <c r="E319" s="13">
        <f t="shared" si="223"/>
        <v>1.0000312563493097</v>
      </c>
      <c r="H319" s="10">
        <v>42172</v>
      </c>
      <c r="I319">
        <v>16300</v>
      </c>
      <c r="J319">
        <v>71.177119000000005</v>
      </c>
      <c r="K319" s="15">
        <f t="shared" si="227"/>
        <v>-6.3668525083417915E-3</v>
      </c>
      <c r="L319">
        <f t="shared" si="228"/>
        <v>0.99363314749165821</v>
      </c>
      <c r="N319" s="15">
        <f t="shared" si="229"/>
        <v>-0.90283363683887408</v>
      </c>
      <c r="P319" s="10">
        <v>42172</v>
      </c>
      <c r="Q319">
        <v>321500</v>
      </c>
      <c r="R319">
        <v>49.418796</v>
      </c>
      <c r="S319">
        <f t="shared" si="230"/>
        <v>1.9856709314138854E-3</v>
      </c>
      <c r="T319">
        <f t="shared" si="231"/>
        <v>1.0019856709314139</v>
      </c>
      <c r="V319" s="15">
        <f t="shared" si="232"/>
        <v>1.0627731438931245</v>
      </c>
      <c r="X319" s="10">
        <v>42172</v>
      </c>
      <c r="Y319">
        <v>108500</v>
      </c>
      <c r="Z319">
        <v>42.755136999999998</v>
      </c>
      <c r="AA319">
        <f t="shared" si="233"/>
        <v>1.6091993228952717E-3</v>
      </c>
      <c r="AB319">
        <f t="shared" si="224"/>
        <v>1.0016091993228953</v>
      </c>
      <c r="AC319" s="18"/>
      <c r="AD319" s="15">
        <f t="shared" si="234"/>
        <v>0.7983789420666958</v>
      </c>
      <c r="AF319" s="10">
        <v>42172</v>
      </c>
      <c r="AG319">
        <v>143700</v>
      </c>
      <c r="AH319">
        <v>57.759917999999999</v>
      </c>
      <c r="AI319">
        <f t="shared" si="235"/>
        <v>-3.4146971611881405E-4</v>
      </c>
      <c r="AJ319">
        <f t="shared" si="236"/>
        <v>0.99965853028388119</v>
      </c>
      <c r="AK319" s="18"/>
      <c r="AL319" s="15">
        <f t="shared" si="237"/>
        <v>-0.11720099439886311</v>
      </c>
      <c r="AN319" s="10">
        <v>42172</v>
      </c>
      <c r="AO319">
        <v>4701700</v>
      </c>
      <c r="AP319">
        <v>38.864165999999997</v>
      </c>
      <c r="AQ319">
        <f t="shared" si="238"/>
        <v>-2.6967668385363686E-3</v>
      </c>
      <c r="AR319">
        <f t="shared" si="225"/>
        <v>0.99730323316146363</v>
      </c>
      <c r="AS319" s="18"/>
      <c r="AT319" s="15">
        <f t="shared" si="239"/>
        <v>-0.62680325342881715</v>
      </c>
      <c r="AV319" s="10">
        <v>42172</v>
      </c>
      <c r="AW319">
        <v>14673000</v>
      </c>
      <c r="AX319">
        <v>39.532066999999998</v>
      </c>
      <c r="AY319">
        <f t="shared" si="240"/>
        <v>6.3075869690158992E-3</v>
      </c>
      <c r="AZ319">
        <f t="shared" si="241"/>
        <v>1.0063075869690159</v>
      </c>
      <c r="BB319" s="15">
        <f t="shared" si="242"/>
        <v>8.924820598229406</v>
      </c>
      <c r="BD319" s="10">
        <v>42172</v>
      </c>
      <c r="BE319">
        <v>599400</v>
      </c>
      <c r="BF319">
        <v>65.978992000000005</v>
      </c>
      <c r="BG319">
        <f t="shared" si="243"/>
        <v>2.4631372658892037E-3</v>
      </c>
      <c r="BH319">
        <f t="shared" si="244"/>
        <v>1.0024631372658892</v>
      </c>
      <c r="BJ319" s="15">
        <f t="shared" si="245"/>
        <v>1.4545407612787185</v>
      </c>
      <c r="BL319" s="10">
        <v>42172</v>
      </c>
      <c r="BM319">
        <v>148500</v>
      </c>
      <c r="BN319">
        <v>105.378505</v>
      </c>
      <c r="BO319">
        <f t="shared" si="246"/>
        <v>-2.7694372262010436E-4</v>
      </c>
      <c r="BP319">
        <f t="shared" si="247"/>
        <v>0.9997230562773799</v>
      </c>
      <c r="BR319" s="15">
        <f t="shared" si="248"/>
        <v>-9.6155962799049366E-2</v>
      </c>
      <c r="BT319" s="10">
        <v>42172</v>
      </c>
      <c r="BU319">
        <v>160800</v>
      </c>
      <c r="BV319">
        <v>48.779998999999997</v>
      </c>
      <c r="BW319">
        <f t="shared" si="249"/>
        <v>2.0542111750205816E-3</v>
      </c>
      <c r="BX319">
        <f t="shared" si="250"/>
        <v>1.0020542111750206</v>
      </c>
      <c r="BZ319">
        <f t="shared" si="226"/>
        <v>0.11261090140784846</v>
      </c>
      <c r="CB319" s="10">
        <v>42172</v>
      </c>
      <c r="CC319">
        <v>501400</v>
      </c>
      <c r="CD319">
        <v>102.76245</v>
      </c>
      <c r="CE319">
        <f t="shared" si="251"/>
        <v>4.4081480384903227E-3</v>
      </c>
      <c r="CF319">
        <f t="shared" si="252"/>
        <v>1.0044081480384903</v>
      </c>
      <c r="CJ319" s="10">
        <v>42172</v>
      </c>
      <c r="CK319">
        <v>251800</v>
      </c>
      <c r="CL319">
        <v>82.242594999999994</v>
      </c>
      <c r="CM319">
        <f t="shared" si="253"/>
        <v>1.8759120328077916E-3</v>
      </c>
      <c r="CN319">
        <f t="shared" si="254"/>
        <v>1.0018759120328078</v>
      </c>
      <c r="CR319" s="10">
        <v>42172</v>
      </c>
      <c r="CS319">
        <v>7700</v>
      </c>
      <c r="CT319">
        <v>59.258732999999999</v>
      </c>
      <c r="CU319">
        <f t="shared" si="255"/>
        <v>3.335641892372454E-4</v>
      </c>
      <c r="CV319">
        <f t="shared" si="256"/>
        <v>1.0003335641892372</v>
      </c>
      <c r="CZ319" s="10">
        <v>42172</v>
      </c>
      <c r="DA319">
        <v>367400</v>
      </c>
      <c r="DB319">
        <v>54.086598000000002</v>
      </c>
      <c r="DC319">
        <f t="shared" si="269"/>
        <v>-1.7648777533546545E-3</v>
      </c>
      <c r="DD319">
        <f t="shared" si="270"/>
        <v>0.99823512224664535</v>
      </c>
      <c r="DH319" s="10">
        <v>42172</v>
      </c>
      <c r="DI319">
        <v>225300</v>
      </c>
      <c r="DJ319">
        <v>36.697096999999999</v>
      </c>
      <c r="DK319">
        <f t="shared" si="267"/>
        <v>7.7209061209553287E-3</v>
      </c>
      <c r="DL319">
        <f t="shared" si="268"/>
        <v>1.0077209061209553</v>
      </c>
      <c r="DP319" s="10">
        <v>42172</v>
      </c>
      <c r="DQ319">
        <v>74100</v>
      </c>
      <c r="DR319">
        <v>21.356814</v>
      </c>
      <c r="DS319">
        <f t="shared" si="261"/>
        <v>-1.7945606420578519E-3</v>
      </c>
      <c r="DT319">
        <f t="shared" si="262"/>
        <v>0.99820543935794215</v>
      </c>
      <c r="DX319" s="10">
        <v>42172</v>
      </c>
      <c r="DY319">
        <v>2209500</v>
      </c>
      <c r="DZ319">
        <v>11.47</v>
      </c>
      <c r="EA319">
        <f t="shared" si="263"/>
        <v>4.3782837127845919E-3</v>
      </c>
      <c r="EB319">
        <f t="shared" si="264"/>
        <v>1.0043782837127846</v>
      </c>
      <c r="EF319" s="10">
        <v>42171</v>
      </c>
      <c r="EG319">
        <v>229100</v>
      </c>
      <c r="EH319">
        <v>99.83569</v>
      </c>
      <c r="EI319">
        <f t="shared" si="265"/>
        <v>1.9750345375557643E-4</v>
      </c>
      <c r="EJ319">
        <f t="shared" si="266"/>
        <v>1.0001975034537556</v>
      </c>
    </row>
    <row r="320" spans="1:140">
      <c r="A320" s="10">
        <v>42171</v>
      </c>
      <c r="B320" s="11">
        <v>0.17</v>
      </c>
      <c r="C320">
        <f t="shared" si="221"/>
        <v>1.7000000000000001E-3</v>
      </c>
      <c r="D320" s="12">
        <f t="shared" si="222"/>
        <v>3.5424822285579083E-5</v>
      </c>
      <c r="E320" s="13">
        <f t="shared" si="223"/>
        <v>1.0000354248222856</v>
      </c>
      <c r="H320" s="10">
        <v>42171</v>
      </c>
      <c r="I320">
        <v>17300</v>
      </c>
      <c r="J320">
        <v>71.633196999999996</v>
      </c>
      <c r="K320" s="15">
        <f t="shared" si="227"/>
        <v>7.506523921895436E-3</v>
      </c>
      <c r="L320">
        <f t="shared" si="228"/>
        <v>1.0075065239218954</v>
      </c>
      <c r="N320" s="15">
        <f t="shared" si="229"/>
        <v>14.327504797841408</v>
      </c>
      <c r="P320" s="10">
        <v>42171</v>
      </c>
      <c r="Q320">
        <v>288300</v>
      </c>
      <c r="R320">
        <v>49.320861000000001</v>
      </c>
      <c r="S320">
        <f t="shared" si="230"/>
        <v>5.7919102624139907E-3</v>
      </c>
      <c r="T320">
        <f t="shared" si="231"/>
        <v>1.005791910262414</v>
      </c>
      <c r="V320" s="15">
        <f t="shared" si="232"/>
        <v>7.2313381614605756</v>
      </c>
      <c r="X320" s="10">
        <v>42171</v>
      </c>
      <c r="Y320">
        <v>378600</v>
      </c>
      <c r="Z320">
        <v>42.686445999999997</v>
      </c>
      <c r="AA320">
        <f t="shared" si="233"/>
        <v>5.5478874869487882E-3</v>
      </c>
      <c r="AB320">
        <f t="shared" si="224"/>
        <v>1.0055478874869488</v>
      </c>
      <c r="AC320" s="18"/>
      <c r="AD320" s="15">
        <f t="shared" si="234"/>
        <v>6.5336710381450525</v>
      </c>
      <c r="AF320" s="10">
        <v>42171</v>
      </c>
      <c r="AG320">
        <v>215000</v>
      </c>
      <c r="AH320">
        <v>57.779648000000002</v>
      </c>
      <c r="AI320">
        <f t="shared" si="235"/>
        <v>6.1845024840092577E-3</v>
      </c>
      <c r="AJ320">
        <f t="shared" si="236"/>
        <v>1.0061845024840093</v>
      </c>
      <c r="AK320" s="18"/>
      <c r="AL320" s="15">
        <f t="shared" si="237"/>
        <v>8.4914536749968512</v>
      </c>
      <c r="AN320" s="10">
        <v>42171</v>
      </c>
      <c r="AO320">
        <v>3377600</v>
      </c>
      <c r="AP320">
        <v>38.969256999999999</v>
      </c>
      <c r="AQ320">
        <f t="shared" si="238"/>
        <v>-2.4505623042503366E-4</v>
      </c>
      <c r="AR320">
        <f t="shared" si="225"/>
        <v>0.99975494376957497</v>
      </c>
      <c r="AS320" s="18"/>
      <c r="AT320" s="15">
        <f t="shared" si="239"/>
        <v>-8.5571944850324044E-2</v>
      </c>
      <c r="AV320" s="10">
        <v>42171</v>
      </c>
      <c r="AW320">
        <v>7337200</v>
      </c>
      <c r="AX320">
        <v>39.284278</v>
      </c>
      <c r="AY320">
        <f t="shared" si="240"/>
        <v>2.188170186592675E-3</v>
      </c>
      <c r="AZ320">
        <f t="shared" si="241"/>
        <v>1.0021881701865927</v>
      </c>
      <c r="BB320" s="15">
        <f t="shared" si="242"/>
        <v>1.2206713599067518</v>
      </c>
      <c r="BD320" s="10">
        <v>42171</v>
      </c>
      <c r="BE320">
        <v>664400</v>
      </c>
      <c r="BF320">
        <v>65.816875999999993</v>
      </c>
      <c r="BG320">
        <f t="shared" si="243"/>
        <v>5.9757520824281762E-3</v>
      </c>
      <c r="BH320">
        <f t="shared" si="244"/>
        <v>1.0059757520824282</v>
      </c>
      <c r="BJ320" s="15">
        <f t="shared" si="245"/>
        <v>7.7991783920417515</v>
      </c>
      <c r="BL320" s="10">
        <v>42171</v>
      </c>
      <c r="BM320">
        <v>140300</v>
      </c>
      <c r="BN320">
        <v>105.407697</v>
      </c>
      <c r="BO320">
        <f t="shared" si="246"/>
        <v>1.7571666476134951E-3</v>
      </c>
      <c r="BP320">
        <f t="shared" si="247"/>
        <v>1.0017571666476135</v>
      </c>
      <c r="BR320" s="15">
        <f t="shared" si="248"/>
        <v>0.89800435041854043</v>
      </c>
      <c r="BT320" s="10">
        <v>42171</v>
      </c>
      <c r="BU320">
        <v>120700</v>
      </c>
      <c r="BV320">
        <v>48.68</v>
      </c>
      <c r="BW320">
        <f t="shared" si="249"/>
        <v>8.2238899717079761E-4</v>
      </c>
      <c r="BX320">
        <f t="shared" si="250"/>
        <v>1.0008223889971708</v>
      </c>
      <c r="BZ320">
        <f t="shared" si="226"/>
        <v>4.3673449892055682E-2</v>
      </c>
      <c r="CB320" s="10">
        <v>42171</v>
      </c>
      <c r="CC320">
        <v>1126600</v>
      </c>
      <c r="CD320">
        <v>102.311446</v>
      </c>
      <c r="CE320">
        <f t="shared" si="251"/>
        <v>-1.8367981578693016E-4</v>
      </c>
      <c r="CF320">
        <f t="shared" si="252"/>
        <v>0.99981632018421307</v>
      </c>
      <c r="CJ320" s="10">
        <v>42171</v>
      </c>
      <c r="CK320">
        <v>310400</v>
      </c>
      <c r="CL320">
        <v>82.088604000000004</v>
      </c>
      <c r="CM320">
        <f t="shared" si="253"/>
        <v>1.8795232871444689E-3</v>
      </c>
      <c r="CN320">
        <f t="shared" si="254"/>
        <v>1.0018795232871445</v>
      </c>
      <c r="CR320" s="10">
        <v>42171</v>
      </c>
      <c r="CS320">
        <v>48900</v>
      </c>
      <c r="CT320">
        <v>59.238973000000001</v>
      </c>
      <c r="CU320">
        <f t="shared" si="255"/>
        <v>1.0016272979567198E-3</v>
      </c>
      <c r="CV320">
        <f t="shared" si="256"/>
        <v>1.0010016272979567</v>
      </c>
      <c r="CZ320" s="10">
        <v>42171</v>
      </c>
      <c r="DA320">
        <v>408600</v>
      </c>
      <c r="DB320">
        <v>54.182223</v>
      </c>
      <c r="DC320">
        <f t="shared" si="269"/>
        <v>-1.7617868386788915E-3</v>
      </c>
      <c r="DD320">
        <f t="shared" si="270"/>
        <v>0.99823821316132111</v>
      </c>
      <c r="DH320" s="10">
        <v>42171</v>
      </c>
      <c r="DI320">
        <v>398300</v>
      </c>
      <c r="DJ320">
        <v>36.415933000000003</v>
      </c>
      <c r="DK320">
        <f t="shared" si="267"/>
        <v>9.1348822263215279E-3</v>
      </c>
      <c r="DL320">
        <f t="shared" si="268"/>
        <v>1.0091348822263215</v>
      </c>
      <c r="DP320" s="10">
        <v>42171</v>
      </c>
      <c r="DQ320">
        <v>62800</v>
      </c>
      <c r="DR320">
        <v>21.395209000000001</v>
      </c>
      <c r="DS320">
        <f t="shared" si="261"/>
        <v>7.2300948656012221E-3</v>
      </c>
      <c r="DT320">
        <f t="shared" si="262"/>
        <v>1.0072300948656012</v>
      </c>
      <c r="DX320" s="10">
        <v>42171</v>
      </c>
      <c r="DY320">
        <v>1316400</v>
      </c>
      <c r="DZ320">
        <v>11.42</v>
      </c>
      <c r="EA320">
        <f t="shared" si="263"/>
        <v>-4.3591979075850995E-3</v>
      </c>
      <c r="EB320">
        <f t="shared" si="264"/>
        <v>0.9956408020924149</v>
      </c>
      <c r="EF320" s="10">
        <v>42170</v>
      </c>
      <c r="EG320">
        <v>220600</v>
      </c>
      <c r="EH320">
        <v>99.815976000000006</v>
      </c>
      <c r="EI320">
        <f t="shared" si="265"/>
        <v>2.9637304690077748E-4</v>
      </c>
      <c r="EJ320">
        <f t="shared" si="266"/>
        <v>1.0002963730469008</v>
      </c>
    </row>
    <row r="321" spans="1:140">
      <c r="A321" s="10">
        <v>42170</v>
      </c>
      <c r="B321" s="11">
        <v>0.17</v>
      </c>
      <c r="C321">
        <f t="shared" si="221"/>
        <v>1.7000000000000001E-3</v>
      </c>
      <c r="D321" s="12">
        <f t="shared" si="222"/>
        <v>3.5424822285579083E-5</v>
      </c>
      <c r="E321" s="13">
        <f t="shared" si="223"/>
        <v>1.0000354248222856</v>
      </c>
      <c r="H321" s="10">
        <v>42170</v>
      </c>
      <c r="I321">
        <v>21100</v>
      </c>
      <c r="J321">
        <v>71.099486999999996</v>
      </c>
      <c r="K321" s="15">
        <f t="shared" si="227"/>
        <v>1.0929733157376553E-3</v>
      </c>
      <c r="L321">
        <f t="shared" si="228"/>
        <v>1.0010929733157377</v>
      </c>
      <c r="N321" s="15">
        <f t="shared" si="229"/>
        <v>0.48991251902774935</v>
      </c>
      <c r="P321" s="10">
        <v>42170</v>
      </c>
      <c r="Q321">
        <v>398700</v>
      </c>
      <c r="R321">
        <v>49.036844000000002</v>
      </c>
      <c r="S321">
        <f t="shared" si="230"/>
        <v>-4.9681945737042321E-3</v>
      </c>
      <c r="T321">
        <f t="shared" si="231"/>
        <v>0.99503180542629577</v>
      </c>
      <c r="V321" s="15">
        <f t="shared" si="232"/>
        <v>-0.83763536420978946</v>
      </c>
      <c r="X321" s="10">
        <v>42170</v>
      </c>
      <c r="Y321">
        <v>229300</v>
      </c>
      <c r="Z321">
        <v>42.450932999999999</v>
      </c>
      <c r="AA321">
        <f t="shared" si="233"/>
        <v>-4.8309764247881359E-3</v>
      </c>
      <c r="AB321">
        <f t="shared" si="224"/>
        <v>0.99516902357521186</v>
      </c>
      <c r="AC321" s="18"/>
      <c r="AD321" s="15">
        <f t="shared" si="234"/>
        <v>-0.82925420513948123</v>
      </c>
      <c r="AF321" s="10">
        <v>42170</v>
      </c>
      <c r="AG321">
        <v>347200</v>
      </c>
      <c r="AH321">
        <v>57.424506000000001</v>
      </c>
      <c r="AI321">
        <f t="shared" si="235"/>
        <v>-3.7652014073600304E-3</v>
      </c>
      <c r="AJ321">
        <f t="shared" si="236"/>
        <v>0.99623479859263997</v>
      </c>
      <c r="AK321" s="18"/>
      <c r="AL321" s="15">
        <f t="shared" si="237"/>
        <v>-0.7476383955679955</v>
      </c>
      <c r="AN321" s="10">
        <v>42170</v>
      </c>
      <c r="AO321">
        <v>5339700</v>
      </c>
      <c r="AP321">
        <v>38.978808999999998</v>
      </c>
      <c r="AQ321">
        <f t="shared" si="238"/>
        <v>-6.0901151927796882E-3</v>
      </c>
      <c r="AR321">
        <f t="shared" si="225"/>
        <v>0.99390988480722031</v>
      </c>
      <c r="AS321" s="18"/>
      <c r="AT321" s="15">
        <f t="shared" si="239"/>
        <v>-0.89243806822871152</v>
      </c>
      <c r="AV321" s="10">
        <v>42170</v>
      </c>
      <c r="AW321">
        <v>9747500</v>
      </c>
      <c r="AX321">
        <v>39.198504999999997</v>
      </c>
      <c r="AY321">
        <f t="shared" si="240"/>
        <v>-1.010824096369245E-2</v>
      </c>
      <c r="AZ321">
        <f t="shared" si="241"/>
        <v>0.98989175903630755</v>
      </c>
      <c r="BB321" s="15">
        <f t="shared" si="242"/>
        <v>-0.97548038305687401</v>
      </c>
      <c r="BD321" s="10">
        <v>42170</v>
      </c>
      <c r="BE321">
        <v>572300</v>
      </c>
      <c r="BF321">
        <v>65.425906999999995</v>
      </c>
      <c r="BG321">
        <f t="shared" si="243"/>
        <v>-4.9310628687018188E-3</v>
      </c>
      <c r="BH321">
        <f t="shared" si="244"/>
        <v>0.99506893713129818</v>
      </c>
      <c r="BJ321" s="15">
        <f t="shared" si="245"/>
        <v>-0.83540874915478969</v>
      </c>
      <c r="BL321" s="10">
        <v>42170</v>
      </c>
      <c r="BM321">
        <v>469200</v>
      </c>
      <c r="BN321">
        <v>105.222803</v>
      </c>
      <c r="BO321">
        <f t="shared" si="246"/>
        <v>3.7007572938208E-4</v>
      </c>
      <c r="BP321">
        <f t="shared" si="247"/>
        <v>1.0003700757293821</v>
      </c>
      <c r="BR321" s="15">
        <f t="shared" si="248"/>
        <v>0.14459704913131</v>
      </c>
      <c r="BT321" s="10">
        <v>42170</v>
      </c>
      <c r="BU321">
        <v>162100</v>
      </c>
      <c r="BV321">
        <v>48.639999000000003</v>
      </c>
      <c r="BW321">
        <f t="shared" si="249"/>
        <v>1.4411982705373472E-3</v>
      </c>
      <c r="BX321">
        <f t="shared" si="250"/>
        <v>1.0014411982705373</v>
      </c>
      <c r="BZ321">
        <f t="shared" si="226"/>
        <v>7.7763821035369274E-2</v>
      </c>
      <c r="CB321" s="10">
        <v>42170</v>
      </c>
      <c r="CC321">
        <v>809000</v>
      </c>
      <c r="CD321">
        <v>102.330242</v>
      </c>
      <c r="CE321">
        <f t="shared" si="251"/>
        <v>-4.9336910403334766E-3</v>
      </c>
      <c r="CF321">
        <f t="shared" si="252"/>
        <v>0.99506630895966652</v>
      </c>
      <c r="CJ321" s="10">
        <v>42170</v>
      </c>
      <c r="CK321">
        <v>337300</v>
      </c>
      <c r="CL321">
        <v>81.934606000000002</v>
      </c>
      <c r="CM321">
        <f t="shared" si="253"/>
        <v>1.2938120087033766E-3</v>
      </c>
      <c r="CN321">
        <f t="shared" si="254"/>
        <v>1.0012938120087034</v>
      </c>
      <c r="CR321" s="10">
        <v>42170</v>
      </c>
      <c r="CS321">
        <v>18100</v>
      </c>
      <c r="CT321">
        <v>59.179696999999997</v>
      </c>
      <c r="CU321">
        <f t="shared" si="255"/>
        <v>1.3373793797248901E-3</v>
      </c>
      <c r="CV321">
        <f t="shared" si="256"/>
        <v>1.0013373793797249</v>
      </c>
      <c r="CZ321" s="10">
        <v>42170</v>
      </c>
      <c r="DA321">
        <v>288900</v>
      </c>
      <c r="DB321">
        <v>54.277849000000003</v>
      </c>
      <c r="DC321">
        <f t="shared" si="269"/>
        <v>-3.161213456527201E-3</v>
      </c>
      <c r="DD321">
        <f t="shared" si="270"/>
        <v>0.9968387865434728</v>
      </c>
      <c r="DH321" s="10">
        <v>42170</v>
      </c>
      <c r="DI321">
        <v>296300</v>
      </c>
      <c r="DJ321">
        <v>36.086289000000001</v>
      </c>
      <c r="DK321">
        <f t="shared" si="267"/>
        <v>-5.0788106036585567E-3</v>
      </c>
      <c r="DL321">
        <f t="shared" si="268"/>
        <v>0.99492118939634144</v>
      </c>
      <c r="DP321" s="10">
        <v>42170</v>
      </c>
      <c r="DQ321">
        <v>146700</v>
      </c>
      <c r="DR321">
        <v>21.241630000000001</v>
      </c>
      <c r="DS321">
        <f t="shared" si="261"/>
        <v>-3.153247983393892E-3</v>
      </c>
      <c r="DT321">
        <f t="shared" si="262"/>
        <v>0.99684675201660611</v>
      </c>
      <c r="DX321" s="10">
        <v>42170</v>
      </c>
      <c r="DY321">
        <v>2100400</v>
      </c>
      <c r="DZ321">
        <v>11.47</v>
      </c>
      <c r="EA321">
        <f t="shared" si="263"/>
        <v>5.2585451358457824E-3</v>
      </c>
      <c r="EB321">
        <f t="shared" si="264"/>
        <v>1.0052585451358458</v>
      </c>
      <c r="EF321" s="10">
        <v>42167</v>
      </c>
      <c r="EG321">
        <v>464900</v>
      </c>
      <c r="EH321">
        <v>99.786401999999995</v>
      </c>
      <c r="EI321">
        <f t="shared" si="265"/>
        <v>-3.950380100495865E-4</v>
      </c>
      <c r="EJ321">
        <f t="shared" si="266"/>
        <v>0.99960496198995041</v>
      </c>
    </row>
    <row r="322" spans="1:140">
      <c r="A322" s="10">
        <v>42167</v>
      </c>
      <c r="B322" s="11">
        <v>0.16</v>
      </c>
      <c r="C322">
        <f t="shared" si="221"/>
        <v>1.6000000000000001E-3</v>
      </c>
      <c r="D322" s="12">
        <f t="shared" si="222"/>
        <v>3.3340557562322459E-5</v>
      </c>
      <c r="E322" s="13">
        <f t="shared" si="223"/>
        <v>1.0000333405575623</v>
      </c>
      <c r="H322" s="10">
        <v>42167</v>
      </c>
      <c r="I322">
        <v>15700</v>
      </c>
      <c r="J322">
        <v>71.021861999999999</v>
      </c>
      <c r="K322" s="15">
        <f t="shared" si="227"/>
        <v>1.2312481296132827E-3</v>
      </c>
      <c r="L322">
        <f t="shared" si="228"/>
        <v>1.0012312481296133</v>
      </c>
      <c r="N322" s="15">
        <f t="shared" si="229"/>
        <v>0.56694698292297518</v>
      </c>
      <c r="P322" s="10">
        <v>42167</v>
      </c>
      <c r="Q322">
        <v>304200</v>
      </c>
      <c r="R322">
        <v>49.281685000000003</v>
      </c>
      <c r="S322">
        <f t="shared" si="230"/>
        <v>-6.9074199736411934E-3</v>
      </c>
      <c r="T322">
        <f t="shared" si="231"/>
        <v>0.99309258002635881</v>
      </c>
      <c r="V322" s="15">
        <f t="shared" si="232"/>
        <v>-0.92033748413498984</v>
      </c>
      <c r="X322" s="10">
        <v>42167</v>
      </c>
      <c r="Y322">
        <v>135300</v>
      </c>
      <c r="Z322">
        <v>42.657007999999998</v>
      </c>
      <c r="AA322">
        <f t="shared" si="233"/>
        <v>-4.8076806426415875E-3</v>
      </c>
      <c r="AB322">
        <f t="shared" si="224"/>
        <v>0.99519231935735841</v>
      </c>
      <c r="AC322" s="18"/>
      <c r="AD322" s="15">
        <f t="shared" si="234"/>
        <v>-0.82778907938762836</v>
      </c>
      <c r="AF322" s="10">
        <v>42167</v>
      </c>
      <c r="AG322">
        <v>158700</v>
      </c>
      <c r="AH322">
        <v>57.641537999999997</v>
      </c>
      <c r="AI322">
        <f t="shared" si="235"/>
        <v>-3.4112371548253861E-3</v>
      </c>
      <c r="AJ322">
        <f t="shared" si="236"/>
        <v>0.99658876284517461</v>
      </c>
      <c r="AK322" s="18"/>
      <c r="AL322" s="15">
        <f t="shared" si="237"/>
        <v>-0.71270050530737472</v>
      </c>
      <c r="AN322" s="10">
        <v>42167</v>
      </c>
      <c r="AO322">
        <v>4435800</v>
      </c>
      <c r="AP322">
        <v>39.217649000000002</v>
      </c>
      <c r="AQ322">
        <f t="shared" si="238"/>
        <v>-8.2145595699085749E-3</v>
      </c>
      <c r="AR322">
        <f t="shared" si="225"/>
        <v>0.99178544043009143</v>
      </c>
      <c r="AS322" s="18"/>
      <c r="AT322" s="15">
        <f t="shared" si="239"/>
        <v>-0.95074266644678773</v>
      </c>
      <c r="AV322" s="10">
        <v>42167</v>
      </c>
      <c r="AW322">
        <v>12815300</v>
      </c>
      <c r="AX322">
        <v>39.598779</v>
      </c>
      <c r="AY322">
        <f t="shared" si="240"/>
        <v>2.4069665376336147E-4</v>
      </c>
      <c r="AZ322">
        <f t="shared" si="241"/>
        <v>1.0002406966537634</v>
      </c>
      <c r="BB322" s="15">
        <f t="shared" si="242"/>
        <v>9.1817465488472472E-2</v>
      </c>
      <c r="BD322" s="10">
        <v>42167</v>
      </c>
      <c r="BE322">
        <v>421700</v>
      </c>
      <c r="BF322">
        <v>65.750124999999997</v>
      </c>
      <c r="BG322">
        <f t="shared" si="243"/>
        <v>-8.3417380296026966E-3</v>
      </c>
      <c r="BH322">
        <f t="shared" si="244"/>
        <v>0.9916582619703973</v>
      </c>
      <c r="BJ322" s="15">
        <f t="shared" si="245"/>
        <v>-0.95299515681523039</v>
      </c>
      <c r="BL322" s="10">
        <v>42167</v>
      </c>
      <c r="BM322">
        <v>157900</v>
      </c>
      <c r="BN322">
        <v>105.183877</v>
      </c>
      <c r="BO322">
        <f t="shared" si="246"/>
        <v>1.4824021091557338E-3</v>
      </c>
      <c r="BP322">
        <f t="shared" si="247"/>
        <v>1.0014824021091557</v>
      </c>
      <c r="BR322" s="15">
        <f t="shared" si="248"/>
        <v>0.71716747946371595</v>
      </c>
      <c r="BT322" s="10">
        <v>42167</v>
      </c>
      <c r="BU322">
        <v>620700</v>
      </c>
      <c r="BV322">
        <v>48.57</v>
      </c>
      <c r="BW322">
        <f t="shared" si="249"/>
        <v>-2.0588718790093274E-4</v>
      </c>
      <c r="BX322">
        <f t="shared" si="250"/>
        <v>0.99979411281209907</v>
      </c>
      <c r="BZ322">
        <f t="shared" si="226"/>
        <v>-1.0650117639988466E-2</v>
      </c>
      <c r="CB322" s="10">
        <v>42167</v>
      </c>
      <c r="CC322">
        <v>610300</v>
      </c>
      <c r="CD322">
        <v>102.837611</v>
      </c>
      <c r="CE322">
        <f t="shared" si="251"/>
        <v>1.3723131202714178E-3</v>
      </c>
      <c r="CF322">
        <f t="shared" si="252"/>
        <v>1.0013723131202714</v>
      </c>
      <c r="CJ322" s="10">
        <v>42167</v>
      </c>
      <c r="CK322">
        <v>356500</v>
      </c>
      <c r="CL322">
        <v>81.828734999999995</v>
      </c>
      <c r="CM322">
        <f t="shared" si="253"/>
        <v>-3.5280773816825928E-4</v>
      </c>
      <c r="CN322">
        <f t="shared" si="254"/>
        <v>0.99964719226183174</v>
      </c>
      <c r="CR322" s="10">
        <v>42167</v>
      </c>
      <c r="CS322">
        <v>15700</v>
      </c>
      <c r="CT322">
        <v>59.100656999999998</v>
      </c>
      <c r="CU322">
        <f t="shared" si="255"/>
        <v>-6.6824284276323365E-4</v>
      </c>
      <c r="CV322">
        <f t="shared" si="256"/>
        <v>0.99933175715723677</v>
      </c>
      <c r="CZ322" s="10">
        <v>42167</v>
      </c>
      <c r="DA322">
        <v>200000</v>
      </c>
      <c r="DB322">
        <v>54.449976999999997</v>
      </c>
      <c r="DC322">
        <f t="shared" si="269"/>
        <v>-1.9281583002366265E-3</v>
      </c>
      <c r="DD322">
        <f t="shared" si="270"/>
        <v>0.99807184169976337</v>
      </c>
      <c r="DH322" s="10">
        <v>42167</v>
      </c>
      <c r="DI322">
        <v>347400</v>
      </c>
      <c r="DJ322">
        <v>36.270499999999998</v>
      </c>
      <c r="DK322">
        <f t="shared" si="267"/>
        <v>-1.0681290511851405E-3</v>
      </c>
      <c r="DL322">
        <f t="shared" si="268"/>
        <v>0.99893187094881486</v>
      </c>
      <c r="DP322" s="10">
        <v>42167</v>
      </c>
      <c r="DQ322">
        <v>79500</v>
      </c>
      <c r="DR322">
        <v>21.308821999999999</v>
      </c>
      <c r="DS322">
        <f t="shared" si="261"/>
        <v>-1.0695157621315898E-2</v>
      </c>
      <c r="DT322">
        <f t="shared" si="262"/>
        <v>0.9893048423786841</v>
      </c>
      <c r="DX322" s="10">
        <v>42167</v>
      </c>
      <c r="DY322">
        <v>1117000</v>
      </c>
      <c r="DZ322">
        <v>11.41</v>
      </c>
      <c r="EA322">
        <f t="shared" si="263"/>
        <v>-1.7497812773402677E-3</v>
      </c>
      <c r="EB322">
        <f t="shared" si="264"/>
        <v>0.99825021872265973</v>
      </c>
      <c r="EF322" s="10">
        <v>42166</v>
      </c>
      <c r="EG322">
        <v>437500</v>
      </c>
      <c r="EH322">
        <v>99.825837000000007</v>
      </c>
      <c r="EI322">
        <f t="shared" si="265"/>
        <v>0</v>
      </c>
      <c r="EJ322">
        <f t="shared" si="266"/>
        <v>1</v>
      </c>
    </row>
    <row r="323" spans="1:140">
      <c r="A323" s="10">
        <v>42166</v>
      </c>
      <c r="B323" s="11">
        <v>0.14000000000000001</v>
      </c>
      <c r="C323">
        <f t="shared" ref="C323:C386" si="271">B323/100</f>
        <v>1.4000000000000002E-3</v>
      </c>
      <c r="D323" s="12">
        <f t="shared" ref="D323:D386" si="272">1/((1-($D$2*C323)))^(1/12)-1</f>
        <v>2.9172197524962584E-5</v>
      </c>
      <c r="E323" s="13">
        <f t="shared" ref="E323:E386" si="273">1+(D323)</f>
        <v>1.000029172197525</v>
      </c>
      <c r="H323" s="10">
        <v>42166</v>
      </c>
      <c r="I323">
        <v>23200</v>
      </c>
      <c r="J323">
        <v>70.934523999999996</v>
      </c>
      <c r="K323" s="15">
        <f t="shared" si="227"/>
        <v>1.7822305098096347E-2</v>
      </c>
      <c r="L323">
        <f t="shared" si="228"/>
        <v>1.0178223050980963</v>
      </c>
      <c r="N323" s="15">
        <f t="shared" si="229"/>
        <v>630.34516731478891</v>
      </c>
      <c r="P323" s="10">
        <v>42166</v>
      </c>
      <c r="Q323">
        <v>465900</v>
      </c>
      <c r="R323">
        <v>49.624462000000001</v>
      </c>
      <c r="S323">
        <f t="shared" si="230"/>
        <v>2.7706271851164477E-3</v>
      </c>
      <c r="T323">
        <f t="shared" si="231"/>
        <v>1.0027706271851164</v>
      </c>
      <c r="V323" s="15">
        <f t="shared" si="232"/>
        <v>1.7452731176318887</v>
      </c>
      <c r="X323" s="10">
        <v>42166</v>
      </c>
      <c r="Y323">
        <v>187600</v>
      </c>
      <c r="Z323">
        <v>42.863079999999997</v>
      </c>
      <c r="AA323">
        <f t="shared" si="233"/>
        <v>4.3687839962076591E-3</v>
      </c>
      <c r="AB323">
        <f t="shared" ref="AB323:AB386" si="274">1+AA323</f>
        <v>1.0043687839962077</v>
      </c>
      <c r="AC323" s="18"/>
      <c r="AD323" s="15">
        <f t="shared" si="234"/>
        <v>3.9093081501115838</v>
      </c>
      <c r="AF323" s="10">
        <v>42166</v>
      </c>
      <c r="AG323">
        <v>397700</v>
      </c>
      <c r="AH323">
        <v>57.838839999999998</v>
      </c>
      <c r="AI323">
        <f t="shared" si="235"/>
        <v>2.9080060367117078E-3</v>
      </c>
      <c r="AJ323">
        <f t="shared" si="236"/>
        <v>1.0029080060367117</v>
      </c>
      <c r="AK323" s="18"/>
      <c r="AL323" s="15">
        <f t="shared" si="237"/>
        <v>1.8860300648371595</v>
      </c>
      <c r="AN323" s="10">
        <v>42166</v>
      </c>
      <c r="AO323">
        <v>3293700</v>
      </c>
      <c r="AP323">
        <v>39.542473000000001</v>
      </c>
      <c r="AQ323">
        <f t="shared" si="238"/>
        <v>2.9076669956220602E-3</v>
      </c>
      <c r="AR323">
        <f t="shared" ref="AR323:AR386" si="275">1+AQ323</f>
        <v>1.0029076669956221</v>
      </c>
      <c r="AS323" s="18"/>
      <c r="AT323" s="15">
        <f t="shared" si="239"/>
        <v>1.8856739761045085</v>
      </c>
      <c r="AV323" s="10">
        <v>42166</v>
      </c>
      <c r="AW323">
        <v>7797900</v>
      </c>
      <c r="AX323">
        <v>39.58925</v>
      </c>
      <c r="AY323">
        <f t="shared" si="240"/>
        <v>-4.0757193513212275E-3</v>
      </c>
      <c r="AZ323">
        <f t="shared" si="241"/>
        <v>0.99592428064867877</v>
      </c>
      <c r="BB323" s="15">
        <f t="shared" si="242"/>
        <v>-0.77477996524279336</v>
      </c>
      <c r="BD323" s="10">
        <v>42166</v>
      </c>
      <c r="BE323">
        <v>530200</v>
      </c>
      <c r="BF323">
        <v>66.303208999999995</v>
      </c>
      <c r="BG323">
        <f t="shared" si="243"/>
        <v>2.7401459649791793E-3</v>
      </c>
      <c r="BH323">
        <f t="shared" si="244"/>
        <v>1.0027401459649792</v>
      </c>
      <c r="BJ323" s="15">
        <f t="shared" si="245"/>
        <v>1.7149824581662587</v>
      </c>
      <c r="BL323" s="10">
        <v>42166</v>
      </c>
      <c r="BM323">
        <v>343700</v>
      </c>
      <c r="BN323">
        <v>105.028183</v>
      </c>
      <c r="BO323">
        <f t="shared" si="246"/>
        <v>2.4148087527340323E-3</v>
      </c>
      <c r="BP323">
        <f t="shared" si="247"/>
        <v>1.002414808752734</v>
      </c>
      <c r="BR323" s="15">
        <f t="shared" si="248"/>
        <v>1.4117260450248312</v>
      </c>
      <c r="BT323" s="10">
        <v>42166</v>
      </c>
      <c r="BU323">
        <v>177400</v>
      </c>
      <c r="BV323">
        <v>48.580002</v>
      </c>
      <c r="BW323">
        <f t="shared" si="249"/>
        <v>8.2408321334814794E-4</v>
      </c>
      <c r="BX323">
        <f t="shared" si="250"/>
        <v>1.0008240832133481</v>
      </c>
      <c r="BZ323">
        <f t="shared" ref="BZ323:BZ386" si="276">((1+BW323)^52)-1</f>
        <v>4.3765325143064526E-2</v>
      </c>
      <c r="CB323" s="10">
        <v>42166</v>
      </c>
      <c r="CC323">
        <v>679800</v>
      </c>
      <c r="CD323">
        <v>102.696679</v>
      </c>
      <c r="CE323">
        <f t="shared" si="251"/>
        <v>2.6603088201841985E-3</v>
      </c>
      <c r="CF323">
        <f t="shared" si="252"/>
        <v>1.0026603088201842</v>
      </c>
      <c r="CJ323" s="10">
        <v>42166</v>
      </c>
      <c r="CK323">
        <v>466400</v>
      </c>
      <c r="CL323">
        <v>81.857614999999996</v>
      </c>
      <c r="CM323">
        <f t="shared" si="253"/>
        <v>5.6758208192704274E-3</v>
      </c>
      <c r="CN323">
        <f t="shared" si="254"/>
        <v>1.0056758208192704</v>
      </c>
      <c r="CR323" s="10">
        <v>42166</v>
      </c>
      <c r="CS323">
        <v>20500</v>
      </c>
      <c r="CT323">
        <v>59.140177000000001</v>
      </c>
      <c r="CU323">
        <f t="shared" si="255"/>
        <v>2.1764822080569957E-3</v>
      </c>
      <c r="CV323">
        <f t="shared" si="256"/>
        <v>1.002176482208057</v>
      </c>
      <c r="CZ323" s="10">
        <v>42166</v>
      </c>
      <c r="DA323">
        <v>280100</v>
      </c>
      <c r="DB323">
        <v>54.555168000000002</v>
      </c>
      <c r="DC323">
        <f t="shared" si="269"/>
        <v>1.4042193542618264E-3</v>
      </c>
      <c r="DD323">
        <f t="shared" si="270"/>
        <v>1.0014042193542618</v>
      </c>
      <c r="DH323" s="10">
        <v>42166</v>
      </c>
      <c r="DI323">
        <v>183800</v>
      </c>
      <c r="DJ323">
        <v>36.309283000000001</v>
      </c>
      <c r="DK323">
        <f t="shared" si="267"/>
        <v>6.4499442311498623E-3</v>
      </c>
      <c r="DL323">
        <f t="shared" si="268"/>
        <v>1.0064499442311499</v>
      </c>
      <c r="DP323" s="10">
        <v>42166</v>
      </c>
      <c r="DQ323">
        <v>47200</v>
      </c>
      <c r="DR323">
        <v>21.539186999999998</v>
      </c>
      <c r="DS323">
        <f t="shared" si="261"/>
        <v>-4.8779913115271079E-3</v>
      </c>
      <c r="DT323">
        <f t="shared" si="262"/>
        <v>0.99512200868847289</v>
      </c>
      <c r="DX323" s="10">
        <v>42166</v>
      </c>
      <c r="DY323">
        <v>1635600</v>
      </c>
      <c r="DZ323">
        <v>11.43</v>
      </c>
      <c r="EA323">
        <f t="shared" si="263"/>
        <v>-3.4873583260680574E-3</v>
      </c>
      <c r="EB323">
        <f t="shared" si="264"/>
        <v>0.99651264167393194</v>
      </c>
      <c r="EF323" s="10">
        <v>42165</v>
      </c>
      <c r="EG323">
        <v>339300</v>
      </c>
      <c r="EH323">
        <v>99.825837000000007</v>
      </c>
      <c r="EI323">
        <f t="shared" si="265"/>
        <v>9.8791800623221349E-5</v>
      </c>
      <c r="EJ323">
        <f t="shared" si="266"/>
        <v>1.0000987918006232</v>
      </c>
    </row>
    <row r="324" spans="1:140">
      <c r="A324" s="10">
        <v>42165</v>
      </c>
      <c r="B324" s="11">
        <v>0.16</v>
      </c>
      <c r="C324">
        <f t="shared" si="271"/>
        <v>1.6000000000000001E-3</v>
      </c>
      <c r="D324" s="12">
        <f t="shared" si="272"/>
        <v>3.3340557562322459E-5</v>
      </c>
      <c r="E324" s="13">
        <f t="shared" si="273"/>
        <v>1.0000333405575623</v>
      </c>
      <c r="H324" s="10">
        <v>42165</v>
      </c>
      <c r="I324">
        <v>49100</v>
      </c>
      <c r="J324">
        <v>69.692443999999995</v>
      </c>
      <c r="K324" s="15">
        <f t="shared" ref="K324:K387" si="277">(J324/J325)-1</f>
        <v>-8.2849768852698569E-3</v>
      </c>
      <c r="L324">
        <f t="shared" ref="L324:L387" si="278">1+K324</f>
        <v>0.99171502311473014</v>
      </c>
      <c r="N324" s="15">
        <f t="shared" ref="N324:N387" si="279">((1+K324)^365)-1</f>
        <v>-0.9520028257660873</v>
      </c>
      <c r="P324" s="10">
        <v>42165</v>
      </c>
      <c r="Q324">
        <v>540200</v>
      </c>
      <c r="R324">
        <v>49.487350999999997</v>
      </c>
      <c r="S324">
        <f t="shared" ref="S324:S387" si="280">(R324/R325)-1</f>
        <v>1.1814181389003364E-2</v>
      </c>
      <c r="T324">
        <f t="shared" ref="T324:T387" si="281">1+S324</f>
        <v>1.0118141813890034</v>
      </c>
      <c r="V324" s="15">
        <f t="shared" ref="V324:V387" si="282">((1+S324)^365)-1</f>
        <v>71.740815732250326</v>
      </c>
      <c r="X324" s="10">
        <v>42165</v>
      </c>
      <c r="Y324">
        <v>228200</v>
      </c>
      <c r="Z324">
        <v>42.676634999999997</v>
      </c>
      <c r="AA324">
        <f t="shared" ref="AA324:AA387" si="283">(Z324/Z325)-1</f>
        <v>1.116027019062793E-2</v>
      </c>
      <c r="AB324">
        <f t="shared" si="274"/>
        <v>1.0111602701906279</v>
      </c>
      <c r="AC324" s="18"/>
      <c r="AD324" s="15">
        <f t="shared" ref="AD324:AD387" si="284">((1+AA324)^365)-1</f>
        <v>56.451186925017161</v>
      </c>
      <c r="AF324" s="10">
        <v>42165</v>
      </c>
      <c r="AG324">
        <v>286100</v>
      </c>
      <c r="AH324">
        <v>57.671132</v>
      </c>
      <c r="AI324">
        <f t="shared" ref="AI324:AI387" si="285">(AH324/AH325)-1</f>
        <v>1.1943897120717306E-2</v>
      </c>
      <c r="AJ324">
        <f t="shared" ref="AJ324:AJ387" si="286">1+AI324</f>
        <v>1.0119438971207173</v>
      </c>
      <c r="AK324" s="18"/>
      <c r="AL324" s="15">
        <f t="shared" ref="AL324:AL387" si="287">((1+AI324)^365)-1</f>
        <v>75.225272727321467</v>
      </c>
      <c r="AN324" s="10">
        <v>42165</v>
      </c>
      <c r="AO324">
        <v>2575500</v>
      </c>
      <c r="AP324">
        <v>39.42783</v>
      </c>
      <c r="AQ324">
        <f t="shared" ref="AQ324:AQ387" si="288">(AP324/AP325)-1</f>
        <v>2.0776653659224875E-2</v>
      </c>
      <c r="AR324">
        <f t="shared" si="275"/>
        <v>1.0207766536592249</v>
      </c>
      <c r="AS324" s="18"/>
      <c r="AT324" s="15">
        <f t="shared" ref="AT324:AT387" si="289">((1+AQ324)^365)-1</f>
        <v>1817.5111413039424</v>
      </c>
      <c r="AV324" s="10">
        <v>42165</v>
      </c>
      <c r="AW324">
        <v>8038500</v>
      </c>
      <c r="AX324">
        <v>39.751264999999997</v>
      </c>
      <c r="AY324">
        <f t="shared" ref="AY324:AY387" si="290">(AX324/AX325)-1</f>
        <v>1.4594949703598425E-2</v>
      </c>
      <c r="AZ324">
        <f t="shared" ref="AZ324:AZ387" si="291">1+AY324</f>
        <v>1.0145949497035984</v>
      </c>
      <c r="BB324" s="15">
        <f t="shared" ref="BB324:BB387" si="292">((1+AY324)^365)-1</f>
        <v>197.07703247960046</v>
      </c>
      <c r="BD324" s="10">
        <v>42165</v>
      </c>
      <c r="BE324">
        <v>608300</v>
      </c>
      <c r="BF324">
        <v>66.122024999999994</v>
      </c>
      <c r="BG324">
        <f t="shared" ref="BG324:BG387" si="293">(BF324/BF325)-1</f>
        <v>1.0934545965084252E-2</v>
      </c>
      <c r="BH324">
        <f t="shared" ref="BH324:BH387" si="294">1+BG324</f>
        <v>1.0109345459650843</v>
      </c>
      <c r="BJ324" s="15">
        <f t="shared" ref="BJ324:BJ387" si="295">((1+BG324)^365)-1</f>
        <v>51.955215452824511</v>
      </c>
      <c r="BL324" s="10">
        <v>42165</v>
      </c>
      <c r="BM324">
        <v>208600</v>
      </c>
      <c r="BN324">
        <v>104.775171</v>
      </c>
      <c r="BO324">
        <f t="shared" ref="BO324:BO387" si="296">(BN324/BN325)-1</f>
        <v>2.7869327566265589E-4</v>
      </c>
      <c r="BP324">
        <f t="shared" ref="BP324:BP387" si="297">1+BO324</f>
        <v>1.0002786932756627</v>
      </c>
      <c r="BR324" s="15">
        <f t="shared" ref="BR324:BR387" si="298">((1+BO324)^365)-1</f>
        <v>0.10706112996100181</v>
      </c>
      <c r="BT324" s="10">
        <v>42165</v>
      </c>
      <c r="BU324">
        <v>140700</v>
      </c>
      <c r="BV324">
        <v>48.540000999999997</v>
      </c>
      <c r="BW324">
        <f t="shared" ref="BW324:BW387" si="299">(BV324/BV325)-1</f>
        <v>-8.2340465939056973E-4</v>
      </c>
      <c r="BX324">
        <f t="shared" ref="BX324:BX387" si="300">1+BW324</f>
        <v>0.99917659534060943</v>
      </c>
      <c r="BZ324">
        <f t="shared" si="276"/>
        <v>-4.1930234784398945E-2</v>
      </c>
      <c r="CB324" s="10">
        <v>42165</v>
      </c>
      <c r="CC324">
        <v>529000</v>
      </c>
      <c r="CD324">
        <v>102.424199</v>
      </c>
      <c r="CE324">
        <f t="shared" ref="CE324:CE387" si="301">(CD324/CD325)-1</f>
        <v>-3.5648869805612327E-3</v>
      </c>
      <c r="CF324">
        <f t="shared" ref="CF324:CF387" si="302">1+CE324</f>
        <v>0.99643511301943877</v>
      </c>
      <c r="CJ324" s="10">
        <v>42165</v>
      </c>
      <c r="CK324">
        <v>476200</v>
      </c>
      <c r="CL324">
        <v>81.395628000000002</v>
      </c>
      <c r="CM324">
        <f t="shared" ref="CM324:CM387" si="303">(CL324/CL325)-1</f>
        <v>-2.8298367084128584E-3</v>
      </c>
      <c r="CN324">
        <f t="shared" ref="CN324:CN387" si="304">1+CM324</f>
        <v>0.99717016329158714</v>
      </c>
      <c r="CR324" s="10">
        <v>42165</v>
      </c>
      <c r="CS324">
        <v>71800</v>
      </c>
      <c r="CT324">
        <v>59.011738999999999</v>
      </c>
      <c r="CU324">
        <f t="shared" ref="CU324:CU387" si="305">(CT324/CT325)-1</f>
        <v>-1.3376029447843552E-3</v>
      </c>
      <c r="CV324">
        <f t="shared" ref="CV324:CV387" si="306">1+CU324</f>
        <v>0.99866239705521564</v>
      </c>
      <c r="CZ324" s="10">
        <v>42165</v>
      </c>
      <c r="DA324">
        <v>342700</v>
      </c>
      <c r="DB324">
        <v>54.478667999999999</v>
      </c>
      <c r="DC324">
        <f t="shared" si="269"/>
        <v>1.1361611160715102E-2</v>
      </c>
      <c r="DD324">
        <f t="shared" si="270"/>
        <v>1.0113616111607151</v>
      </c>
      <c r="DH324" s="10">
        <v>42165</v>
      </c>
      <c r="DI324">
        <v>294500</v>
      </c>
      <c r="DJ324">
        <v>36.076591000000001</v>
      </c>
      <c r="DK324">
        <f t="shared" si="267"/>
        <v>8.4010145785855528E-3</v>
      </c>
      <c r="DL324">
        <f t="shared" si="268"/>
        <v>1.0084010145785856</v>
      </c>
      <c r="DP324" s="10">
        <v>42165</v>
      </c>
      <c r="DQ324">
        <v>109700</v>
      </c>
      <c r="DR324">
        <v>21.644770000000001</v>
      </c>
      <c r="DS324">
        <f t="shared" ref="DS324:DS387" si="307">(DR324/DR325)-1</f>
        <v>1.3483097244748166E-2</v>
      </c>
      <c r="DT324">
        <f t="shared" ref="DT324:DT387" si="308">1+DS324</f>
        <v>1.0134830972447482</v>
      </c>
      <c r="DX324" s="10">
        <v>42165</v>
      </c>
      <c r="DY324">
        <v>1911200</v>
      </c>
      <c r="DZ324">
        <v>11.47</v>
      </c>
      <c r="EA324">
        <f t="shared" ref="EA324:EA387" si="309">(DZ324/DZ325)-1</f>
        <v>8.7950747581355682E-3</v>
      </c>
      <c r="EB324">
        <f t="shared" ref="EB324:EB387" si="310">1+EA324</f>
        <v>1.0087950747581356</v>
      </c>
      <c r="EF324" s="10">
        <v>42164</v>
      </c>
      <c r="EG324">
        <v>337100</v>
      </c>
      <c r="EH324">
        <v>99.815976000000006</v>
      </c>
      <c r="EI324">
        <f t="shared" ref="EI324:EI387" si="311">(EH324/EH325)-1</f>
        <v>-1.9746445384405398E-4</v>
      </c>
      <c r="EJ324">
        <f t="shared" ref="EJ324:EJ387" si="312">1+EI324</f>
        <v>0.99980253554615595</v>
      </c>
    </row>
    <row r="325" spans="1:140">
      <c r="A325" s="10">
        <v>42164</v>
      </c>
      <c r="B325" s="11">
        <v>0.16</v>
      </c>
      <c r="C325">
        <f t="shared" si="271"/>
        <v>1.6000000000000001E-3</v>
      </c>
      <c r="D325" s="12">
        <f t="shared" si="272"/>
        <v>3.3340557562322459E-5</v>
      </c>
      <c r="E325" s="13">
        <f t="shared" si="273"/>
        <v>1.0000333405575623</v>
      </c>
      <c r="H325" s="10">
        <v>42164</v>
      </c>
      <c r="I325">
        <v>24800</v>
      </c>
      <c r="J325">
        <v>70.274668000000005</v>
      </c>
      <c r="K325" s="15">
        <f t="shared" si="277"/>
        <v>-7.809280262369267E-3</v>
      </c>
      <c r="L325">
        <f t="shared" si="278"/>
        <v>0.99219071973763073</v>
      </c>
      <c r="N325" s="15">
        <f t="shared" si="279"/>
        <v>-0.94282138518567216</v>
      </c>
      <c r="P325" s="10">
        <v>42164</v>
      </c>
      <c r="Q325">
        <v>428200</v>
      </c>
      <c r="R325">
        <v>48.909525000000002</v>
      </c>
      <c r="S325">
        <f t="shared" si="280"/>
        <v>0</v>
      </c>
      <c r="T325">
        <f t="shared" si="281"/>
        <v>1</v>
      </c>
      <c r="V325" s="15">
        <f t="shared" si="282"/>
        <v>0</v>
      </c>
      <c r="X325" s="10">
        <v>42164</v>
      </c>
      <c r="Y325">
        <v>119400</v>
      </c>
      <c r="Z325">
        <v>42.205609000000003</v>
      </c>
      <c r="AA325">
        <f t="shared" si="283"/>
        <v>-1.8566074247174935E-3</v>
      </c>
      <c r="AB325">
        <f t="shared" si="274"/>
        <v>0.99814339257528251</v>
      </c>
      <c r="AC325" s="18"/>
      <c r="AD325" s="15">
        <f t="shared" si="284"/>
        <v>-0.49251674598233641</v>
      </c>
      <c r="AF325" s="10">
        <v>42164</v>
      </c>
      <c r="AG325">
        <v>195200</v>
      </c>
      <c r="AH325">
        <v>56.990443999999997</v>
      </c>
      <c r="AI325">
        <f t="shared" si="285"/>
        <v>-2.761955148785411E-3</v>
      </c>
      <c r="AJ325">
        <f t="shared" si="286"/>
        <v>0.99723804485121459</v>
      </c>
      <c r="AK325" s="18"/>
      <c r="AL325" s="15">
        <f t="shared" si="287"/>
        <v>-0.63560191920839104</v>
      </c>
      <c r="AN325" s="10">
        <v>42164</v>
      </c>
      <c r="AO325">
        <v>2786200</v>
      </c>
      <c r="AP325">
        <v>38.625324999999997</v>
      </c>
      <c r="AQ325">
        <f t="shared" si="288"/>
        <v>-5.6566526429180364E-3</v>
      </c>
      <c r="AR325">
        <f t="shared" si="275"/>
        <v>0.99434334735708196</v>
      </c>
      <c r="AS325" s="18"/>
      <c r="AT325" s="15">
        <f t="shared" si="289"/>
        <v>-0.87388232936641796</v>
      </c>
      <c r="AV325" s="10">
        <v>42164</v>
      </c>
      <c r="AW325">
        <v>9589800</v>
      </c>
      <c r="AX325">
        <v>39.179442999999999</v>
      </c>
      <c r="AY325">
        <f t="shared" si="290"/>
        <v>-7.2446075106787911E-3</v>
      </c>
      <c r="AZ325">
        <f t="shared" si="291"/>
        <v>0.99275539248932121</v>
      </c>
      <c r="BB325" s="15">
        <f t="shared" si="292"/>
        <v>-0.92962425785698066</v>
      </c>
      <c r="BD325" s="10">
        <v>42164</v>
      </c>
      <c r="BE325">
        <v>523900</v>
      </c>
      <c r="BF325">
        <v>65.406830999999997</v>
      </c>
      <c r="BG325">
        <f t="shared" si="293"/>
        <v>1.021593484427985E-3</v>
      </c>
      <c r="BH325">
        <f t="shared" si="294"/>
        <v>1.001021593484428</v>
      </c>
      <c r="BJ325" s="15">
        <f t="shared" si="295"/>
        <v>0.45163612839610057</v>
      </c>
      <c r="BL325" s="10">
        <v>42164</v>
      </c>
      <c r="BM325">
        <v>317000</v>
      </c>
      <c r="BN325">
        <v>104.74597900000001</v>
      </c>
      <c r="BO325">
        <f t="shared" si="296"/>
        <v>-2.2246719274512383E-3</v>
      </c>
      <c r="BP325">
        <f t="shared" si="297"/>
        <v>0.99777532807254876</v>
      </c>
      <c r="BR325" s="15">
        <f t="shared" si="298"/>
        <v>-0.55643450828983043</v>
      </c>
      <c r="BT325" s="10">
        <v>42164</v>
      </c>
      <c r="BU325">
        <v>168000</v>
      </c>
      <c r="BV325">
        <v>48.580002</v>
      </c>
      <c r="BW325">
        <f t="shared" si="299"/>
        <v>4.1188219909638057E-4</v>
      </c>
      <c r="BX325">
        <f t="shared" si="300"/>
        <v>1.0004118821990964</v>
      </c>
      <c r="BZ325">
        <f t="shared" si="276"/>
        <v>2.1644378253426133E-2</v>
      </c>
      <c r="CB325" s="10">
        <v>42164</v>
      </c>
      <c r="CC325">
        <v>758400</v>
      </c>
      <c r="CD325">
        <v>102.79063600000001</v>
      </c>
      <c r="CE325">
        <f t="shared" si="301"/>
        <v>-3.7336930246951727E-3</v>
      </c>
      <c r="CF325">
        <f t="shared" si="302"/>
        <v>0.99626630697530483</v>
      </c>
      <c r="CJ325" s="10">
        <v>42164</v>
      </c>
      <c r="CK325">
        <v>733600</v>
      </c>
      <c r="CL325">
        <v>81.626617999999993</v>
      </c>
      <c r="CM325">
        <f t="shared" si="303"/>
        <v>-3.7589489354474814E-3</v>
      </c>
      <c r="CN325">
        <f t="shared" si="304"/>
        <v>0.99624105106455252</v>
      </c>
      <c r="CR325" s="10">
        <v>42164</v>
      </c>
      <c r="CS325">
        <v>9100</v>
      </c>
      <c r="CT325">
        <v>59.090778999999998</v>
      </c>
      <c r="CU325">
        <f t="shared" si="305"/>
        <v>-1.0021292456956488E-3</v>
      </c>
      <c r="CV325">
        <f t="shared" si="306"/>
        <v>0.99899787075430435</v>
      </c>
      <c r="CZ325" s="10">
        <v>42164</v>
      </c>
      <c r="DA325">
        <v>360800</v>
      </c>
      <c r="DB325">
        <v>53.866655999999999</v>
      </c>
      <c r="DC325">
        <f t="shared" si="269"/>
        <v>-3.5486172251242287E-4</v>
      </c>
      <c r="DD325">
        <f t="shared" si="270"/>
        <v>0.99964513827748758</v>
      </c>
      <c r="DH325" s="10">
        <v>42164</v>
      </c>
      <c r="DI325">
        <v>413800</v>
      </c>
      <c r="DJ325">
        <v>35.776035999999998</v>
      </c>
      <c r="DK325">
        <f t="shared" si="267"/>
        <v>-7.5308954799813144E-3</v>
      </c>
      <c r="DL325">
        <f t="shared" si="268"/>
        <v>0.99246910452001869</v>
      </c>
      <c r="DP325" s="10">
        <v>42164</v>
      </c>
      <c r="DQ325">
        <v>96300</v>
      </c>
      <c r="DR325">
        <v>21.356814</v>
      </c>
      <c r="DS325">
        <f t="shared" si="307"/>
        <v>4.4966052948836044E-4</v>
      </c>
      <c r="DT325">
        <f t="shared" si="308"/>
        <v>1.0004496605294884</v>
      </c>
      <c r="DX325" s="10">
        <v>42164</v>
      </c>
      <c r="DY325">
        <v>1213200</v>
      </c>
      <c r="DZ325">
        <v>11.37</v>
      </c>
      <c r="EA325">
        <f t="shared" si="309"/>
        <v>1.7621145374449032E-3</v>
      </c>
      <c r="EB325">
        <f t="shared" si="310"/>
        <v>1.0017621145374449</v>
      </c>
      <c r="EF325" s="10">
        <v>42163</v>
      </c>
      <c r="EG325">
        <v>645600</v>
      </c>
      <c r="EH325">
        <v>99.83569</v>
      </c>
      <c r="EI325">
        <f t="shared" si="311"/>
        <v>4.9393503535677397E-4</v>
      </c>
      <c r="EJ325">
        <f t="shared" si="312"/>
        <v>1.0004939350353568</v>
      </c>
    </row>
    <row r="326" spans="1:140">
      <c r="A326" s="10">
        <v>42163</v>
      </c>
      <c r="B326" s="11">
        <v>0.16</v>
      </c>
      <c r="C326">
        <f t="shared" si="271"/>
        <v>1.6000000000000001E-3</v>
      </c>
      <c r="D326" s="12">
        <f t="shared" si="272"/>
        <v>3.3340557562322459E-5</v>
      </c>
      <c r="E326" s="13">
        <f t="shared" si="273"/>
        <v>1.0000333405575623</v>
      </c>
      <c r="H326" s="10">
        <v>42163</v>
      </c>
      <c r="I326">
        <v>20000</v>
      </c>
      <c r="J326">
        <v>70.827781999999999</v>
      </c>
      <c r="K326" s="15">
        <f t="shared" si="277"/>
        <v>-5.4773336233804315E-4</v>
      </c>
      <c r="L326">
        <f t="shared" si="278"/>
        <v>0.99945226663766196</v>
      </c>
      <c r="N326" s="15">
        <f t="shared" si="279"/>
        <v>-0.18125078385620985</v>
      </c>
      <c r="P326" s="10">
        <v>42163</v>
      </c>
      <c r="Q326">
        <v>369600</v>
      </c>
      <c r="R326">
        <v>48.909525000000002</v>
      </c>
      <c r="S326">
        <f t="shared" si="280"/>
        <v>-6.3668914250964992E-3</v>
      </c>
      <c r="T326">
        <f t="shared" si="281"/>
        <v>0.9936331085749035</v>
      </c>
      <c r="V326" s="15">
        <f t="shared" si="282"/>
        <v>-0.90283502588370546</v>
      </c>
      <c r="X326" s="10">
        <v>42163</v>
      </c>
      <c r="Y326">
        <v>153200</v>
      </c>
      <c r="Z326">
        <v>42.284114000000002</v>
      </c>
      <c r="AA326">
        <f t="shared" si="283"/>
        <v>-7.3715678921014716E-3</v>
      </c>
      <c r="AB326">
        <f t="shared" si="274"/>
        <v>0.99262843210789853</v>
      </c>
      <c r="AC326" s="18"/>
      <c r="AD326" s="15">
        <f t="shared" si="284"/>
        <v>-0.93283401533722121</v>
      </c>
      <c r="AF326" s="10">
        <v>42163</v>
      </c>
      <c r="AG326">
        <v>241100</v>
      </c>
      <c r="AH326">
        <v>57.148285000000001</v>
      </c>
      <c r="AI326">
        <f t="shared" si="285"/>
        <v>-5.6642301374382198E-3</v>
      </c>
      <c r="AJ326">
        <f t="shared" si="286"/>
        <v>0.99433576986256178</v>
      </c>
      <c r="AK326" s="18"/>
      <c r="AL326" s="15">
        <f t="shared" si="287"/>
        <v>-0.87423264204608031</v>
      </c>
      <c r="AN326" s="10">
        <v>42163</v>
      </c>
      <c r="AO326">
        <v>3368800</v>
      </c>
      <c r="AP326">
        <v>38.845058000000002</v>
      </c>
      <c r="AQ326">
        <f t="shared" si="288"/>
        <v>-9.8283904796692134E-4</v>
      </c>
      <c r="AR326">
        <f t="shared" si="275"/>
        <v>0.99901716095203308</v>
      </c>
      <c r="AS326" s="18"/>
      <c r="AT326" s="15">
        <f t="shared" si="289"/>
        <v>-0.30156464864274035</v>
      </c>
      <c r="AV326" s="10">
        <v>42163</v>
      </c>
      <c r="AW326">
        <v>9510900</v>
      </c>
      <c r="AX326">
        <v>39.465353999999998</v>
      </c>
      <c r="AY326">
        <f t="shared" si="290"/>
        <v>-4.8277274760766264E-4</v>
      </c>
      <c r="AZ326">
        <f t="shared" si="291"/>
        <v>0.99951722725239234</v>
      </c>
      <c r="BB326" s="15">
        <f t="shared" si="292"/>
        <v>-0.16159550309938497</v>
      </c>
      <c r="BD326" s="10">
        <v>42163</v>
      </c>
      <c r="BE326">
        <v>379300</v>
      </c>
      <c r="BF326">
        <v>65.34008</v>
      </c>
      <c r="BG326">
        <f t="shared" si="293"/>
        <v>-4.0698648859485154E-3</v>
      </c>
      <c r="BH326">
        <f t="shared" si="294"/>
        <v>0.99593013511405148</v>
      </c>
      <c r="BJ326" s="15">
        <f t="shared" si="295"/>
        <v>-0.77429621017398531</v>
      </c>
      <c r="BL326" s="10">
        <v>42163</v>
      </c>
      <c r="BM326">
        <v>288300</v>
      </c>
      <c r="BN326">
        <v>104.979524</v>
      </c>
      <c r="BO326">
        <f t="shared" si="296"/>
        <v>-9.2704723112735365E-5</v>
      </c>
      <c r="BP326">
        <f t="shared" si="297"/>
        <v>0.99990729527688726</v>
      </c>
      <c r="BR326" s="15">
        <f t="shared" si="298"/>
        <v>-3.3272664195801549E-2</v>
      </c>
      <c r="BT326" s="10">
        <v>42163</v>
      </c>
      <c r="BU326">
        <v>153900</v>
      </c>
      <c r="BV326">
        <v>48.560001</v>
      </c>
      <c r="BW326">
        <f t="shared" si="299"/>
        <v>4.1203130589151371E-4</v>
      </c>
      <c r="BX326">
        <f t="shared" si="300"/>
        <v>1.0004120313058915</v>
      </c>
      <c r="BZ326">
        <f t="shared" si="276"/>
        <v>2.1652296396382553E-2</v>
      </c>
      <c r="CB326" s="10">
        <v>42163</v>
      </c>
      <c r="CC326">
        <v>447800</v>
      </c>
      <c r="CD326">
        <v>103.17586300000001</v>
      </c>
      <c r="CE326">
        <f t="shared" si="301"/>
        <v>-2.4527998791059602E-3</v>
      </c>
      <c r="CF326">
        <f t="shared" si="302"/>
        <v>0.99754720012089404</v>
      </c>
      <c r="CJ326" s="10">
        <v>42163</v>
      </c>
      <c r="CK326">
        <v>327900</v>
      </c>
      <c r="CL326">
        <v>81.934606000000002</v>
      </c>
      <c r="CM326">
        <f t="shared" si="303"/>
        <v>5.8763053298394041E-4</v>
      </c>
      <c r="CN326">
        <f t="shared" si="304"/>
        <v>1.0005876305329839</v>
      </c>
      <c r="CR326" s="10">
        <v>42163</v>
      </c>
      <c r="CS326">
        <v>14200</v>
      </c>
      <c r="CT326">
        <v>59.150055000000002</v>
      </c>
      <c r="CU326">
        <f t="shared" si="305"/>
        <v>6.6851022962244322E-4</v>
      </c>
      <c r="CV326">
        <f t="shared" si="306"/>
        <v>1.0006685102296224</v>
      </c>
      <c r="CZ326" s="10">
        <v>42163</v>
      </c>
      <c r="DA326">
        <v>329800</v>
      </c>
      <c r="DB326">
        <v>53.885778000000002</v>
      </c>
      <c r="DC326">
        <f t="shared" si="269"/>
        <v>-5.6467231268857443E-3</v>
      </c>
      <c r="DD326">
        <f t="shared" si="270"/>
        <v>0.99435327687311426</v>
      </c>
      <c r="DH326" s="10">
        <v>42163</v>
      </c>
      <c r="DI326">
        <v>408800</v>
      </c>
      <c r="DJ326">
        <v>36.047505999999998</v>
      </c>
      <c r="DK326">
        <f t="shared" si="267"/>
        <v>-1.8791997003825278E-3</v>
      </c>
      <c r="DL326">
        <f t="shared" si="268"/>
        <v>0.99812080029961747</v>
      </c>
      <c r="DP326" s="10">
        <v>42163</v>
      </c>
      <c r="DQ326">
        <v>132800</v>
      </c>
      <c r="DR326">
        <v>21.347214999999998</v>
      </c>
      <c r="DS326">
        <f t="shared" si="307"/>
        <v>-4.9217351581146707E-3</v>
      </c>
      <c r="DT326">
        <f t="shared" si="308"/>
        <v>0.99507826484188533</v>
      </c>
      <c r="DX326" s="10">
        <v>42163</v>
      </c>
      <c r="DY326">
        <v>2193200</v>
      </c>
      <c r="DZ326">
        <v>11.35</v>
      </c>
      <c r="EA326">
        <f t="shared" si="309"/>
        <v>2.6501766784452485E-3</v>
      </c>
      <c r="EB326">
        <f t="shared" si="310"/>
        <v>1.0026501766784452</v>
      </c>
      <c r="EF326" s="10">
        <v>42160</v>
      </c>
      <c r="EG326">
        <v>248600</v>
      </c>
      <c r="EH326">
        <v>99.786401999999995</v>
      </c>
      <c r="EI326">
        <f t="shared" si="311"/>
        <v>-1.9752296542641101E-4</v>
      </c>
      <c r="EJ326">
        <f t="shared" si="312"/>
        <v>0.99980247703457359</v>
      </c>
    </row>
    <row r="327" spans="1:140">
      <c r="A327" s="10">
        <v>42160</v>
      </c>
      <c r="B327" s="11">
        <v>0.17</v>
      </c>
      <c r="C327">
        <f t="shared" si="271"/>
        <v>1.7000000000000001E-3</v>
      </c>
      <c r="D327" s="12">
        <f t="shared" si="272"/>
        <v>3.5424822285579083E-5</v>
      </c>
      <c r="E327" s="13">
        <f t="shared" si="273"/>
        <v>1.0000354248222856</v>
      </c>
      <c r="H327" s="10">
        <v>42160</v>
      </c>
      <c r="I327">
        <v>23700</v>
      </c>
      <c r="J327">
        <v>70.866597999999996</v>
      </c>
      <c r="K327" s="15">
        <f t="shared" si="277"/>
        <v>-1.0433660599902472E-2</v>
      </c>
      <c r="L327">
        <f t="shared" si="278"/>
        <v>0.98956633940009753</v>
      </c>
      <c r="N327" s="15">
        <f t="shared" si="279"/>
        <v>-0.97825328535138456</v>
      </c>
      <c r="P327" s="10">
        <v>42160</v>
      </c>
      <c r="Q327">
        <v>386700</v>
      </c>
      <c r="R327">
        <v>49.222921999999997</v>
      </c>
      <c r="S327">
        <f t="shared" si="280"/>
        <v>-7.9523614270826659E-4</v>
      </c>
      <c r="T327">
        <f t="shared" si="281"/>
        <v>0.99920476385729173</v>
      </c>
      <c r="V327" s="15">
        <f t="shared" si="282"/>
        <v>-0.25201822509707694</v>
      </c>
      <c r="X327" s="10">
        <v>42160</v>
      </c>
      <c r="Y327">
        <v>152500</v>
      </c>
      <c r="Z327">
        <v>42.598129</v>
      </c>
      <c r="AA327">
        <f t="shared" si="283"/>
        <v>2.3088940633202437E-3</v>
      </c>
      <c r="AB327">
        <f t="shared" si="274"/>
        <v>1.0023088940633202</v>
      </c>
      <c r="AC327" s="18"/>
      <c r="AD327" s="15">
        <f t="shared" si="284"/>
        <v>1.3204819985114993</v>
      </c>
      <c r="AF327" s="10">
        <v>42160</v>
      </c>
      <c r="AG327">
        <v>493800</v>
      </c>
      <c r="AH327">
        <v>57.47383</v>
      </c>
      <c r="AI327">
        <f t="shared" si="285"/>
        <v>6.2175619535818072E-3</v>
      </c>
      <c r="AJ327">
        <f t="shared" si="286"/>
        <v>1.0062175619535818</v>
      </c>
      <c r="AK327" s="18"/>
      <c r="AL327" s="15">
        <f t="shared" si="287"/>
        <v>8.6059636779571367</v>
      </c>
      <c r="AN327" s="10">
        <v>42160</v>
      </c>
      <c r="AO327">
        <v>3548000</v>
      </c>
      <c r="AP327">
        <v>38.883274</v>
      </c>
      <c r="AQ327">
        <f t="shared" si="288"/>
        <v>-1.093561783898056E-2</v>
      </c>
      <c r="AR327">
        <f t="shared" si="275"/>
        <v>0.98906438216101944</v>
      </c>
      <c r="AS327" s="18"/>
      <c r="AT327" s="15">
        <f t="shared" si="289"/>
        <v>-0.98192970232973642</v>
      </c>
      <c r="AV327" s="10">
        <v>42160</v>
      </c>
      <c r="AW327">
        <v>8362200</v>
      </c>
      <c r="AX327">
        <v>39.484416000000003</v>
      </c>
      <c r="AY327">
        <f t="shared" si="290"/>
        <v>-4.8042314983853807E-3</v>
      </c>
      <c r="AZ327">
        <f t="shared" si="291"/>
        <v>0.99519576850161462</v>
      </c>
      <c r="BB327" s="15">
        <f t="shared" si="292"/>
        <v>-0.82757109174881349</v>
      </c>
      <c r="BD327" s="10">
        <v>42160</v>
      </c>
      <c r="BE327">
        <v>443800</v>
      </c>
      <c r="BF327">
        <v>65.607091999999994</v>
      </c>
      <c r="BG327">
        <f t="shared" si="293"/>
        <v>-4.1973250804787643E-3</v>
      </c>
      <c r="BH327">
        <f t="shared" si="294"/>
        <v>0.99580267491952124</v>
      </c>
      <c r="BJ327" s="15">
        <f t="shared" si="295"/>
        <v>-0.78459770942739127</v>
      </c>
      <c r="BL327" s="10">
        <v>42160</v>
      </c>
      <c r="BM327">
        <v>266200</v>
      </c>
      <c r="BN327">
        <v>104.98925699999999</v>
      </c>
      <c r="BO327">
        <f t="shared" si="296"/>
        <v>-2.6807265456305629E-3</v>
      </c>
      <c r="BP327">
        <f t="shared" si="297"/>
        <v>0.99731927345436944</v>
      </c>
      <c r="BR327" s="15">
        <f t="shared" si="298"/>
        <v>-0.62460596194196305</v>
      </c>
      <c r="BT327" s="10">
        <v>42160</v>
      </c>
      <c r="BU327">
        <v>169600</v>
      </c>
      <c r="BV327">
        <v>48.540000999999997</v>
      </c>
      <c r="BW327">
        <f t="shared" si="299"/>
        <v>-1.0289977361598313E-3</v>
      </c>
      <c r="BX327">
        <f t="shared" si="300"/>
        <v>0.99897100226384017</v>
      </c>
      <c r="BZ327">
        <f t="shared" si="276"/>
        <v>-5.2127643585649586E-2</v>
      </c>
      <c r="CB327" s="10">
        <v>42160</v>
      </c>
      <c r="CC327">
        <v>633000</v>
      </c>
      <c r="CD327">
        <v>103.42955499999999</v>
      </c>
      <c r="CE327">
        <f t="shared" si="301"/>
        <v>-5.3311326338220111E-3</v>
      </c>
      <c r="CF327">
        <f t="shared" si="302"/>
        <v>0.99466886736617799</v>
      </c>
      <c r="CJ327" s="10">
        <v>42160</v>
      </c>
      <c r="CK327">
        <v>365100</v>
      </c>
      <c r="CL327">
        <v>81.886487000000002</v>
      </c>
      <c r="CM327">
        <f t="shared" si="303"/>
        <v>-5.028666464447995E-3</v>
      </c>
      <c r="CN327">
        <f t="shared" si="304"/>
        <v>0.994971333535552</v>
      </c>
      <c r="CR327" s="10">
        <v>42160</v>
      </c>
      <c r="CS327">
        <v>15700</v>
      </c>
      <c r="CT327">
        <v>59.110539000000003</v>
      </c>
      <c r="CU327">
        <f t="shared" si="305"/>
        <v>-3.3316173797485193E-3</v>
      </c>
      <c r="CV327">
        <f t="shared" si="306"/>
        <v>0.99666838262025148</v>
      </c>
      <c r="CZ327" s="10">
        <v>42160</v>
      </c>
      <c r="DA327">
        <v>396900</v>
      </c>
      <c r="DB327">
        <v>54.191783999999998</v>
      </c>
      <c r="DC327">
        <f t="shared" si="269"/>
        <v>-9.7850988289281959E-3</v>
      </c>
      <c r="DD327">
        <f t="shared" si="270"/>
        <v>0.9902149011710718</v>
      </c>
      <c r="DH327" s="10">
        <v>42160</v>
      </c>
      <c r="DI327">
        <v>356900</v>
      </c>
      <c r="DJ327">
        <v>36.115374000000003</v>
      </c>
      <c r="DK327">
        <f t="shared" si="267"/>
        <v>-1.1411881373063149E-2</v>
      </c>
      <c r="DL327">
        <f t="shared" si="268"/>
        <v>0.98858811862693685</v>
      </c>
      <c r="DP327" s="10">
        <v>42160</v>
      </c>
      <c r="DQ327">
        <v>94700</v>
      </c>
      <c r="DR327">
        <v>21.4528</v>
      </c>
      <c r="DS327">
        <f t="shared" si="307"/>
        <v>7.6645787638147667E-3</v>
      </c>
      <c r="DT327">
        <f t="shared" si="308"/>
        <v>1.0076645787638148</v>
      </c>
      <c r="DX327" s="10">
        <v>42160</v>
      </c>
      <c r="DY327">
        <v>2023100</v>
      </c>
      <c r="DZ327">
        <v>11.32</v>
      </c>
      <c r="EA327">
        <f t="shared" si="309"/>
        <v>-5.2724077328647478E-3</v>
      </c>
      <c r="EB327">
        <f t="shared" si="310"/>
        <v>0.99472759226713525</v>
      </c>
      <c r="EF327" s="10">
        <v>42159</v>
      </c>
      <c r="EG327">
        <v>255100</v>
      </c>
      <c r="EH327">
        <v>99.806116000000003</v>
      </c>
      <c r="EI327">
        <f t="shared" si="311"/>
        <v>3.9526221790153748E-4</v>
      </c>
      <c r="EJ327">
        <f t="shared" si="312"/>
        <v>1.0003952622179015</v>
      </c>
    </row>
    <row r="328" spans="1:140">
      <c r="A328" s="10">
        <v>42159</v>
      </c>
      <c r="B328" s="11">
        <v>0.16</v>
      </c>
      <c r="C328">
        <f t="shared" si="271"/>
        <v>1.6000000000000001E-3</v>
      </c>
      <c r="D328" s="12">
        <f t="shared" si="272"/>
        <v>3.3340557562322459E-5</v>
      </c>
      <c r="E328" s="13">
        <f t="shared" si="273"/>
        <v>1.0000333405575623</v>
      </c>
      <c r="H328" s="10">
        <v>42159</v>
      </c>
      <c r="I328">
        <v>53600</v>
      </c>
      <c r="J328">
        <v>71.613792000000004</v>
      </c>
      <c r="K328" s="15">
        <f t="shared" si="277"/>
        <v>1.1374557965442955E-2</v>
      </c>
      <c r="L328">
        <f t="shared" si="278"/>
        <v>1.011374557965443</v>
      </c>
      <c r="N328" s="15">
        <f t="shared" si="279"/>
        <v>61.071021668095895</v>
      </c>
      <c r="P328" s="10">
        <v>42159</v>
      </c>
      <c r="Q328">
        <v>549600</v>
      </c>
      <c r="R328">
        <v>49.262096999999997</v>
      </c>
      <c r="S328">
        <f t="shared" si="280"/>
        <v>-9.0622489004550388E-3</v>
      </c>
      <c r="T328">
        <f t="shared" si="281"/>
        <v>0.99093775109954496</v>
      </c>
      <c r="V328" s="15">
        <f t="shared" si="282"/>
        <v>-0.96394824418875447</v>
      </c>
      <c r="X328" s="10">
        <v>42159</v>
      </c>
      <c r="Y328">
        <v>154600</v>
      </c>
      <c r="Z328">
        <v>42.500000999999997</v>
      </c>
      <c r="AA328">
        <f t="shared" si="283"/>
        <v>-8.697570686334255E-3</v>
      </c>
      <c r="AB328">
        <f t="shared" si="274"/>
        <v>0.99130242931366574</v>
      </c>
      <c r="AC328" s="18"/>
      <c r="AD328" s="15">
        <f t="shared" si="284"/>
        <v>-0.9587663079625881</v>
      </c>
      <c r="AF328" s="10">
        <v>42159</v>
      </c>
      <c r="AG328">
        <v>186700</v>
      </c>
      <c r="AH328">
        <v>57.118690999999998</v>
      </c>
      <c r="AI328">
        <f t="shared" si="285"/>
        <v>-9.4097478152969094E-3</v>
      </c>
      <c r="AJ328">
        <f t="shared" si="286"/>
        <v>0.99059025218470309</v>
      </c>
      <c r="AK328" s="18"/>
      <c r="AL328" s="15">
        <f t="shared" si="287"/>
        <v>-0.96828035914379362</v>
      </c>
      <c r="AN328" s="10">
        <v>42159</v>
      </c>
      <c r="AO328">
        <v>4941700</v>
      </c>
      <c r="AP328">
        <v>39.313187999999997</v>
      </c>
      <c r="AQ328">
        <f t="shared" si="288"/>
        <v>-1.1530140404642064E-2</v>
      </c>
      <c r="AR328">
        <f t="shared" si="275"/>
        <v>0.98846985959535794</v>
      </c>
      <c r="AS328" s="18"/>
      <c r="AT328" s="15">
        <f t="shared" si="289"/>
        <v>-0.98549050010838324</v>
      </c>
      <c r="AV328" s="10">
        <v>42159</v>
      </c>
      <c r="AW328">
        <v>10652300</v>
      </c>
      <c r="AX328">
        <v>39.675024000000001</v>
      </c>
      <c r="AY328">
        <f t="shared" si="290"/>
        <v>-1.4674523536747808E-2</v>
      </c>
      <c r="AZ328">
        <f t="shared" si="291"/>
        <v>0.98532547646325219</v>
      </c>
      <c r="BB328" s="15">
        <f t="shared" si="292"/>
        <v>-0.99546481631865824</v>
      </c>
      <c r="BD328" s="10">
        <v>42159</v>
      </c>
      <c r="BE328">
        <v>704000</v>
      </c>
      <c r="BF328">
        <v>65.883627000000004</v>
      </c>
      <c r="BG328">
        <f t="shared" si="293"/>
        <v>-8.0402732749789152E-3</v>
      </c>
      <c r="BH328">
        <f t="shared" si="294"/>
        <v>0.99195972672502108</v>
      </c>
      <c r="BJ328" s="15">
        <f t="shared" si="295"/>
        <v>-0.94748000170479452</v>
      </c>
      <c r="BL328" s="10">
        <v>42159</v>
      </c>
      <c r="BM328">
        <v>222400</v>
      </c>
      <c r="BN328">
        <v>105.271461</v>
      </c>
      <c r="BO328">
        <f t="shared" si="296"/>
        <v>2.0378007731489678E-3</v>
      </c>
      <c r="BP328">
        <f t="shared" si="297"/>
        <v>1.002037800773149</v>
      </c>
      <c r="BR328" s="15">
        <f t="shared" si="298"/>
        <v>1.1023178094432775</v>
      </c>
      <c r="BT328" s="10">
        <v>42159</v>
      </c>
      <c r="BU328">
        <v>142100</v>
      </c>
      <c r="BV328">
        <v>48.59</v>
      </c>
      <c r="BW328">
        <f t="shared" si="299"/>
        <v>-2.0572017307485257E-4</v>
      </c>
      <c r="BX328">
        <f t="shared" si="300"/>
        <v>0.99979427982692515</v>
      </c>
      <c r="BZ328">
        <f t="shared" si="276"/>
        <v>-1.0641523556850441E-2</v>
      </c>
      <c r="CB328" s="10">
        <v>42159</v>
      </c>
      <c r="CC328">
        <v>824900</v>
      </c>
      <c r="CD328">
        <v>103.983907</v>
      </c>
      <c r="CE328">
        <f t="shared" si="301"/>
        <v>-1.0831471546075555E-3</v>
      </c>
      <c r="CF328">
        <f t="shared" si="302"/>
        <v>0.99891685284539244</v>
      </c>
      <c r="CJ328" s="10">
        <v>42159</v>
      </c>
      <c r="CK328">
        <v>543400</v>
      </c>
      <c r="CL328">
        <v>82.300348</v>
      </c>
      <c r="CM328">
        <f t="shared" si="303"/>
        <v>3.6385585279592458E-3</v>
      </c>
      <c r="CN328">
        <f t="shared" si="304"/>
        <v>1.0036385585279592</v>
      </c>
      <c r="CR328" s="10">
        <v>42159</v>
      </c>
      <c r="CS328">
        <v>26400</v>
      </c>
      <c r="CT328">
        <v>59.308131000000003</v>
      </c>
      <c r="CU328">
        <f t="shared" si="305"/>
        <v>8.335986528771322E-4</v>
      </c>
      <c r="CV328">
        <f t="shared" si="306"/>
        <v>1.0008335986528771</v>
      </c>
      <c r="CZ328" s="10">
        <v>42159</v>
      </c>
      <c r="DA328">
        <v>276600</v>
      </c>
      <c r="DB328">
        <v>54.727296000000003</v>
      </c>
      <c r="DC328">
        <f t="shared" si="269"/>
        <v>-8.3174439745512529E-3</v>
      </c>
      <c r="DD328">
        <f t="shared" si="270"/>
        <v>0.99168255602544875</v>
      </c>
      <c r="DH328" s="10">
        <v>42159</v>
      </c>
      <c r="DI328">
        <v>376400</v>
      </c>
      <c r="DJ328">
        <v>36.532276000000003</v>
      </c>
      <c r="DK328">
        <f t="shared" si="267"/>
        <v>-1.8543096442461549E-3</v>
      </c>
      <c r="DL328">
        <f t="shared" si="268"/>
        <v>0.99814569035575385</v>
      </c>
      <c r="DP328" s="10">
        <v>42159</v>
      </c>
      <c r="DQ328">
        <v>521800</v>
      </c>
      <c r="DR328">
        <v>21.289624</v>
      </c>
      <c r="DS328">
        <f t="shared" si="307"/>
        <v>-1.2906075311079235E-2</v>
      </c>
      <c r="DT328">
        <f t="shared" si="308"/>
        <v>0.98709392468892077</v>
      </c>
      <c r="DX328" s="10">
        <v>42159</v>
      </c>
      <c r="DY328">
        <v>1926000</v>
      </c>
      <c r="DZ328">
        <v>11.38</v>
      </c>
      <c r="EA328">
        <f t="shared" si="309"/>
        <v>-6.9808027923211613E-3</v>
      </c>
      <c r="EB328">
        <f t="shared" si="310"/>
        <v>0.99301919720767884</v>
      </c>
      <c r="EF328" s="10">
        <v>42158</v>
      </c>
      <c r="EG328">
        <v>291900</v>
      </c>
      <c r="EH328">
        <v>99.766682000000003</v>
      </c>
      <c r="EI328">
        <f t="shared" si="311"/>
        <v>-9.8820823034806438E-5</v>
      </c>
      <c r="EJ328">
        <f t="shared" si="312"/>
        <v>0.99990117917696519</v>
      </c>
    </row>
    <row r="329" spans="1:140">
      <c r="A329" s="10">
        <v>42158</v>
      </c>
      <c r="B329" s="11">
        <v>0.14000000000000001</v>
      </c>
      <c r="C329">
        <f t="shared" si="271"/>
        <v>1.4000000000000002E-3</v>
      </c>
      <c r="D329" s="12">
        <f t="shared" si="272"/>
        <v>2.9172197524962584E-5</v>
      </c>
      <c r="E329" s="13">
        <f t="shared" si="273"/>
        <v>1.000029172197525</v>
      </c>
      <c r="H329" s="10">
        <v>42158</v>
      </c>
      <c r="I329">
        <v>51100</v>
      </c>
      <c r="J329">
        <v>70.808378000000005</v>
      </c>
      <c r="K329" s="15">
        <f t="shared" si="277"/>
        <v>-1.4850800041978029E-2</v>
      </c>
      <c r="L329">
        <f t="shared" si="278"/>
        <v>0.98514919995802197</v>
      </c>
      <c r="N329" s="15">
        <f t="shared" si="279"/>
        <v>-0.99575152291581326</v>
      </c>
      <c r="P329" s="10">
        <v>42158</v>
      </c>
      <c r="Q329">
        <v>265600</v>
      </c>
      <c r="R329">
        <v>49.712605000000003</v>
      </c>
      <c r="S329">
        <f t="shared" si="280"/>
        <v>2.5675961560374105E-3</v>
      </c>
      <c r="T329">
        <f t="shared" si="281"/>
        <v>1.0025675961560374</v>
      </c>
      <c r="V329" s="15">
        <f t="shared" si="282"/>
        <v>1.549689308821852</v>
      </c>
      <c r="X329" s="10">
        <v>42158</v>
      </c>
      <c r="Y329">
        <v>174600</v>
      </c>
      <c r="Z329">
        <v>42.872891000000003</v>
      </c>
      <c r="AA329">
        <f t="shared" si="283"/>
        <v>2.9843263561570854E-3</v>
      </c>
      <c r="AB329">
        <f t="shared" si="274"/>
        <v>1.0029843263561571</v>
      </c>
      <c r="AC329" s="18"/>
      <c r="AD329" s="15">
        <f t="shared" si="284"/>
        <v>1.9673134001550174</v>
      </c>
      <c r="AF329" s="10">
        <v>42158</v>
      </c>
      <c r="AG329">
        <v>192100</v>
      </c>
      <c r="AH329">
        <v>57.661268999999997</v>
      </c>
      <c r="AI329">
        <f t="shared" si="285"/>
        <v>7.5849415952593535E-3</v>
      </c>
      <c r="AJ329">
        <f t="shared" si="286"/>
        <v>1.0075849415952594</v>
      </c>
      <c r="AK329" s="18"/>
      <c r="AL329" s="15">
        <f t="shared" si="287"/>
        <v>14.769173730914449</v>
      </c>
      <c r="AN329" s="10">
        <v>42158</v>
      </c>
      <c r="AO329">
        <v>2620500</v>
      </c>
      <c r="AP329">
        <v>39.771762000000003</v>
      </c>
      <c r="AQ329">
        <f t="shared" si="288"/>
        <v>5.7985498276751368E-3</v>
      </c>
      <c r="AR329">
        <f t="shared" si="275"/>
        <v>1.0057985498276751</v>
      </c>
      <c r="AS329" s="18"/>
      <c r="AT329" s="15">
        <f t="shared" si="289"/>
        <v>7.2511953014328192</v>
      </c>
      <c r="AV329" s="10">
        <v>42158</v>
      </c>
      <c r="AW329">
        <v>19170100</v>
      </c>
      <c r="AX329">
        <v>40.265906999999999</v>
      </c>
      <c r="AY329">
        <f t="shared" si="290"/>
        <v>-4.9458255680782104E-3</v>
      </c>
      <c r="AZ329">
        <f t="shared" si="291"/>
        <v>0.99505417443192179</v>
      </c>
      <c r="BB329" s="15">
        <f t="shared" si="292"/>
        <v>-0.8362976229218273</v>
      </c>
      <c r="BD329" s="10">
        <v>42158</v>
      </c>
      <c r="BE329">
        <v>357400</v>
      </c>
      <c r="BF329">
        <v>66.417642999999998</v>
      </c>
      <c r="BG329">
        <f t="shared" si="293"/>
        <v>5.7465032350800804E-4</v>
      </c>
      <c r="BH329">
        <f t="shared" si="294"/>
        <v>1.000574650323508</v>
      </c>
      <c r="BJ329" s="15">
        <f t="shared" si="295"/>
        <v>0.23329213387981773</v>
      </c>
      <c r="BL329" s="10">
        <v>42158</v>
      </c>
      <c r="BM329">
        <v>741500</v>
      </c>
      <c r="BN329">
        <v>105.05737499999999</v>
      </c>
      <c r="BO329">
        <f t="shared" si="296"/>
        <v>-9.2539861633367249E-4</v>
      </c>
      <c r="BP329">
        <f t="shared" si="297"/>
        <v>0.99907460138366633</v>
      </c>
      <c r="BR329" s="15">
        <f t="shared" si="298"/>
        <v>-0.28675255965890856</v>
      </c>
      <c r="BT329" s="10">
        <v>42158</v>
      </c>
      <c r="BU329">
        <v>157100</v>
      </c>
      <c r="BV329">
        <v>48.599997999999999</v>
      </c>
      <c r="BW329">
        <f t="shared" si="299"/>
        <v>-4.113739286584206E-4</v>
      </c>
      <c r="BX329">
        <f t="shared" si="300"/>
        <v>0.99958862607134158</v>
      </c>
      <c r="BZ329">
        <f t="shared" si="276"/>
        <v>-2.1168578082430889E-2</v>
      </c>
      <c r="CB329" s="10">
        <v>42158</v>
      </c>
      <c r="CC329">
        <v>699200</v>
      </c>
      <c r="CD329">
        <v>104.096659</v>
      </c>
      <c r="CE329">
        <f t="shared" si="301"/>
        <v>-3.5078224801242675E-3</v>
      </c>
      <c r="CF329">
        <f t="shared" si="302"/>
        <v>0.99649217751987573</v>
      </c>
      <c r="CJ329" s="10">
        <v>42158</v>
      </c>
      <c r="CK329">
        <v>540100</v>
      </c>
      <c r="CL329">
        <v>82.001979000000006</v>
      </c>
      <c r="CM329">
        <f t="shared" si="303"/>
        <v>-6.066303668215256E-3</v>
      </c>
      <c r="CN329">
        <f t="shared" si="304"/>
        <v>0.99393369633178474</v>
      </c>
      <c r="CR329" s="10">
        <v>42158</v>
      </c>
      <c r="CS329">
        <v>20500</v>
      </c>
      <c r="CT329">
        <v>59.258732999999999</v>
      </c>
      <c r="CU329">
        <f t="shared" si="305"/>
        <v>-1.498256434782852E-3</v>
      </c>
      <c r="CV329">
        <f t="shared" si="306"/>
        <v>0.99850174356521715</v>
      </c>
      <c r="CZ329" s="10">
        <v>42158</v>
      </c>
      <c r="DA329">
        <v>302900</v>
      </c>
      <c r="DB329">
        <v>55.186304999999997</v>
      </c>
      <c r="DC329">
        <f t="shared" si="269"/>
        <v>-4.6567830770152252E-3</v>
      </c>
      <c r="DD329">
        <f t="shared" si="270"/>
        <v>0.99534321692298477</v>
      </c>
      <c r="DH329" s="10">
        <v>42158</v>
      </c>
      <c r="DI329">
        <v>326700</v>
      </c>
      <c r="DJ329">
        <v>36.600144</v>
      </c>
      <c r="DK329">
        <f t="shared" si="267"/>
        <v>-1.4360283292206732E-2</v>
      </c>
      <c r="DL329">
        <f t="shared" si="268"/>
        <v>0.98563971670779327</v>
      </c>
      <c r="DP329" s="10">
        <v>42158</v>
      </c>
      <c r="DQ329">
        <v>555000</v>
      </c>
      <c r="DR329">
        <v>21.567982000000001</v>
      </c>
      <c r="DS329">
        <f t="shared" si="307"/>
        <v>-7.5088497354811601E-3</v>
      </c>
      <c r="DT329">
        <f t="shared" si="308"/>
        <v>0.99249115026451884</v>
      </c>
      <c r="DX329" s="10">
        <v>42158</v>
      </c>
      <c r="DY329">
        <v>1767500</v>
      </c>
      <c r="DZ329">
        <v>11.46</v>
      </c>
      <c r="EA329">
        <f t="shared" si="309"/>
        <v>-6.9324090121315463E-3</v>
      </c>
      <c r="EB329">
        <f t="shared" si="310"/>
        <v>0.99306759098786845</v>
      </c>
      <c r="EF329" s="10">
        <v>42157</v>
      </c>
      <c r="EG329">
        <v>1159800</v>
      </c>
      <c r="EH329">
        <v>99.776542000000006</v>
      </c>
      <c r="EI329">
        <f t="shared" si="311"/>
        <v>-3.9506701812941358E-4</v>
      </c>
      <c r="EJ329">
        <f t="shared" si="312"/>
        <v>0.99960493298187059</v>
      </c>
    </row>
    <row r="330" spans="1:140">
      <c r="A330" s="10">
        <v>42157</v>
      </c>
      <c r="B330" s="11">
        <v>0.16</v>
      </c>
      <c r="C330">
        <f t="shared" si="271"/>
        <v>1.6000000000000001E-3</v>
      </c>
      <c r="D330" s="12">
        <f t="shared" si="272"/>
        <v>3.3340557562322459E-5</v>
      </c>
      <c r="E330" s="13">
        <f t="shared" si="273"/>
        <v>1.0000333405575623</v>
      </c>
      <c r="H330" s="10">
        <v>42157</v>
      </c>
      <c r="I330">
        <v>34900</v>
      </c>
      <c r="J330">
        <v>71.875791000000007</v>
      </c>
      <c r="K330" s="15">
        <f t="shared" si="277"/>
        <v>-1.3320893053988536E-2</v>
      </c>
      <c r="L330">
        <f t="shared" si="278"/>
        <v>0.98667910694601146</v>
      </c>
      <c r="N330" s="15">
        <f t="shared" si="279"/>
        <v>-0.99251459674475306</v>
      </c>
      <c r="P330" s="10">
        <v>42157</v>
      </c>
      <c r="Q330">
        <v>342600</v>
      </c>
      <c r="R330">
        <v>49.585290000000001</v>
      </c>
      <c r="S330">
        <f t="shared" si="280"/>
        <v>-7.8936875930257777E-4</v>
      </c>
      <c r="T330">
        <f t="shared" si="281"/>
        <v>0.99921063124069742</v>
      </c>
      <c r="V330" s="15">
        <f t="shared" si="282"/>
        <v>-0.25041336170342854</v>
      </c>
      <c r="X330" s="10">
        <v>42157</v>
      </c>
      <c r="Y330">
        <v>123500</v>
      </c>
      <c r="Z330">
        <v>42.745325000000001</v>
      </c>
      <c r="AA330">
        <f t="shared" si="283"/>
        <v>-2.2949289111151572E-4</v>
      </c>
      <c r="AB330">
        <f t="shared" si="274"/>
        <v>0.99977050710888848</v>
      </c>
      <c r="AC330" s="18"/>
      <c r="AD330" s="15">
        <f t="shared" si="284"/>
        <v>-8.0361405747048642E-2</v>
      </c>
      <c r="AF330" s="10">
        <v>42157</v>
      </c>
      <c r="AG330">
        <v>186800</v>
      </c>
      <c r="AH330">
        <v>57.227204</v>
      </c>
      <c r="AI330">
        <f t="shared" si="285"/>
        <v>1.5538757128348291E-3</v>
      </c>
      <c r="AJ330">
        <f t="shared" si="286"/>
        <v>1.0015538757128348</v>
      </c>
      <c r="AK330" s="18"/>
      <c r="AL330" s="15">
        <f t="shared" si="287"/>
        <v>0.76248446143111881</v>
      </c>
      <c r="AN330" s="10">
        <v>42157</v>
      </c>
      <c r="AO330">
        <v>4704000</v>
      </c>
      <c r="AP330">
        <v>39.542473000000001</v>
      </c>
      <c r="AQ330">
        <f t="shared" si="288"/>
        <v>3.3939186509543973E-3</v>
      </c>
      <c r="AR330">
        <f t="shared" si="275"/>
        <v>1.0033939186509544</v>
      </c>
      <c r="AS330" s="18"/>
      <c r="AT330" s="15">
        <f t="shared" si="289"/>
        <v>2.4441698124532665</v>
      </c>
      <c r="AV330" s="10">
        <v>42157</v>
      </c>
      <c r="AW330">
        <v>11940100</v>
      </c>
      <c r="AX330">
        <v>40.466045000000001</v>
      </c>
      <c r="AY330">
        <f t="shared" si="290"/>
        <v>3.5452143289314009E-3</v>
      </c>
      <c r="AZ330">
        <f t="shared" si="291"/>
        <v>1.0035452143289314</v>
      </c>
      <c r="BB330" s="15">
        <f t="shared" si="292"/>
        <v>2.6390216845215657</v>
      </c>
      <c r="BD330" s="10">
        <v>42157</v>
      </c>
      <c r="BE330">
        <v>506000</v>
      </c>
      <c r="BF330">
        <v>66.379497999999998</v>
      </c>
      <c r="BG330">
        <f t="shared" si="293"/>
        <v>-1.7209690652675302E-3</v>
      </c>
      <c r="BH330">
        <f t="shared" si="294"/>
        <v>0.99827903093473247</v>
      </c>
      <c r="BJ330" s="15">
        <f t="shared" si="295"/>
        <v>-0.46671263102927729</v>
      </c>
      <c r="BL330" s="10">
        <v>42157</v>
      </c>
      <c r="BM330">
        <v>429300</v>
      </c>
      <c r="BN330">
        <v>105.154685</v>
      </c>
      <c r="BO330">
        <f t="shared" si="296"/>
        <v>-3.504286631215825E-3</v>
      </c>
      <c r="BP330">
        <f t="shared" si="297"/>
        <v>0.99649571336878418</v>
      </c>
      <c r="BR330" s="15">
        <f t="shared" si="298"/>
        <v>-0.72232696049997824</v>
      </c>
      <c r="BT330" s="10">
        <v>42157</v>
      </c>
      <c r="BU330">
        <v>73300</v>
      </c>
      <c r="BV330">
        <v>48.619999</v>
      </c>
      <c r="BW330">
        <f t="shared" si="299"/>
        <v>-6.1671117711359358E-4</v>
      </c>
      <c r="BX330">
        <f t="shared" si="300"/>
        <v>0.99938328882288641</v>
      </c>
      <c r="BZ330">
        <f t="shared" si="276"/>
        <v>-3.1569804825739567E-2</v>
      </c>
      <c r="CB330" s="10">
        <v>42157</v>
      </c>
      <c r="CC330">
        <v>529100</v>
      </c>
      <c r="CD330">
        <v>104.463097</v>
      </c>
      <c r="CE330">
        <f t="shared" si="301"/>
        <v>-1.3473571899270675E-3</v>
      </c>
      <c r="CF330">
        <f t="shared" si="302"/>
        <v>0.99865264281007293</v>
      </c>
      <c r="CJ330" s="10">
        <v>42157</v>
      </c>
      <c r="CK330">
        <v>357200</v>
      </c>
      <c r="CL330">
        <v>82.502464000000003</v>
      </c>
      <c r="CM330">
        <f t="shared" si="303"/>
        <v>-3.4875083763432624E-3</v>
      </c>
      <c r="CN330">
        <f t="shared" si="304"/>
        <v>0.99651249162365674</v>
      </c>
      <c r="CR330" s="10">
        <v>42157</v>
      </c>
      <c r="CS330">
        <v>13500</v>
      </c>
      <c r="CT330">
        <v>59.347650999999999</v>
      </c>
      <c r="CU330">
        <f t="shared" si="305"/>
        <v>-8.3165747847180338E-4</v>
      </c>
      <c r="CV330">
        <f t="shared" si="306"/>
        <v>0.9991683425215282</v>
      </c>
      <c r="CZ330" s="10">
        <v>42157</v>
      </c>
      <c r="DA330">
        <v>228200</v>
      </c>
      <c r="DB330">
        <v>55.444498000000003</v>
      </c>
      <c r="DC330">
        <f t="shared" si="269"/>
        <v>8.630841202306172E-4</v>
      </c>
      <c r="DD330">
        <f t="shared" si="270"/>
        <v>1.0008630841202306</v>
      </c>
      <c r="DH330" s="10">
        <v>42157</v>
      </c>
      <c r="DI330">
        <v>513600</v>
      </c>
      <c r="DJ330">
        <v>37.133389999999999</v>
      </c>
      <c r="DK330">
        <f t="shared" si="267"/>
        <v>-9.8242439826317085E-3</v>
      </c>
      <c r="DL330">
        <f t="shared" si="268"/>
        <v>0.99017575601736829</v>
      </c>
      <c r="DP330" s="10">
        <v>42157</v>
      </c>
      <c r="DQ330">
        <v>179200</v>
      </c>
      <c r="DR330">
        <v>21.731158000000001</v>
      </c>
      <c r="DS330">
        <f t="shared" si="307"/>
        <v>6.6696533159797955E-3</v>
      </c>
      <c r="DT330">
        <f t="shared" si="308"/>
        <v>1.0066696533159798</v>
      </c>
      <c r="DX330" s="10">
        <v>42157</v>
      </c>
      <c r="DY330">
        <v>2790100</v>
      </c>
      <c r="DZ330">
        <v>11.54</v>
      </c>
      <c r="EA330">
        <f t="shared" si="309"/>
        <v>3.4782608695651529E-3</v>
      </c>
      <c r="EB330">
        <f t="shared" si="310"/>
        <v>1.0034782608695652</v>
      </c>
      <c r="EF330" s="10">
        <v>42156</v>
      </c>
      <c r="EG330">
        <v>708500</v>
      </c>
      <c r="EH330">
        <v>99.815976000000006</v>
      </c>
      <c r="EI330">
        <f t="shared" si="311"/>
        <v>-1.9746445384405398E-4</v>
      </c>
      <c r="EJ330">
        <f t="shared" si="312"/>
        <v>0.99980253554615595</v>
      </c>
    </row>
    <row r="331" spans="1:140">
      <c r="A331" s="10">
        <v>42156</v>
      </c>
      <c r="B331" s="11">
        <v>0.16</v>
      </c>
      <c r="C331">
        <f t="shared" si="271"/>
        <v>1.6000000000000001E-3</v>
      </c>
      <c r="D331" s="12">
        <f t="shared" si="272"/>
        <v>3.3340557562322459E-5</v>
      </c>
      <c r="E331" s="13">
        <f t="shared" si="273"/>
        <v>1.0000333405575623</v>
      </c>
      <c r="H331" s="10">
        <v>42156</v>
      </c>
      <c r="I331">
        <v>19200</v>
      </c>
      <c r="J331">
        <v>72.846166999999994</v>
      </c>
      <c r="K331" s="15">
        <f t="shared" si="277"/>
        <v>-9.0030383375342415E-3</v>
      </c>
      <c r="L331">
        <f t="shared" si="278"/>
        <v>0.99099696166246576</v>
      </c>
      <c r="N331" s="15">
        <f t="shared" si="279"/>
        <v>-0.96315336072100144</v>
      </c>
      <c r="P331" s="10">
        <v>42156</v>
      </c>
      <c r="Q331">
        <v>620800</v>
      </c>
      <c r="R331">
        <v>49.624462000000001</v>
      </c>
      <c r="S331">
        <f t="shared" si="280"/>
        <v>1.7793004494763842E-3</v>
      </c>
      <c r="T331">
        <f t="shared" si="281"/>
        <v>1.0017793004494764</v>
      </c>
      <c r="V331" s="15">
        <f t="shared" si="282"/>
        <v>0.91337284073005276</v>
      </c>
      <c r="X331" s="10">
        <v>42156</v>
      </c>
      <c r="Y331">
        <v>376400</v>
      </c>
      <c r="Z331">
        <v>42.755136999999998</v>
      </c>
      <c r="AA331">
        <f t="shared" si="283"/>
        <v>1.1488764139000462E-3</v>
      </c>
      <c r="AB331">
        <f t="shared" si="274"/>
        <v>1.0011488764139</v>
      </c>
      <c r="AC331" s="18"/>
      <c r="AD331" s="15">
        <f t="shared" si="284"/>
        <v>0.52059117559652091</v>
      </c>
      <c r="AF331" s="10">
        <v>42156</v>
      </c>
      <c r="AG331">
        <v>337800</v>
      </c>
      <c r="AH331">
        <v>57.138418000000001</v>
      </c>
      <c r="AI331">
        <f t="shared" si="285"/>
        <v>2.770084269241524E-3</v>
      </c>
      <c r="AJ331">
        <f t="shared" si="286"/>
        <v>1.0027700842692415</v>
      </c>
      <c r="AK331" s="18"/>
      <c r="AL331" s="15">
        <f t="shared" si="287"/>
        <v>1.7447306590746581</v>
      </c>
      <c r="AN331" s="10">
        <v>42156</v>
      </c>
      <c r="AO331">
        <v>4166400</v>
      </c>
      <c r="AP331">
        <v>39.408723000000002</v>
      </c>
      <c r="AQ331">
        <f t="shared" si="288"/>
        <v>-2.4183469032629246E-3</v>
      </c>
      <c r="AR331">
        <f t="shared" si="275"/>
        <v>0.99758165309673708</v>
      </c>
      <c r="AS331" s="18"/>
      <c r="AT331" s="15">
        <f t="shared" si="289"/>
        <v>-0.58677608956789207</v>
      </c>
      <c r="AV331" s="10">
        <v>42156</v>
      </c>
      <c r="AW331">
        <v>12350000</v>
      </c>
      <c r="AX331">
        <v>40.323090999999998</v>
      </c>
      <c r="AY331">
        <f t="shared" si="290"/>
        <v>-7.0852066856896823E-4</v>
      </c>
      <c r="AZ331">
        <f t="shared" si="291"/>
        <v>0.99929147933143103</v>
      </c>
      <c r="BB331" s="15">
        <f t="shared" si="292"/>
        <v>-0.22794670981720344</v>
      </c>
      <c r="BD331" s="10">
        <v>42156</v>
      </c>
      <c r="BE331">
        <v>460400</v>
      </c>
      <c r="BF331">
        <v>66.493932000000001</v>
      </c>
      <c r="BG331">
        <f t="shared" si="293"/>
        <v>1.4346223867223173E-4</v>
      </c>
      <c r="BH331">
        <f t="shared" si="294"/>
        <v>1.0001434622386722</v>
      </c>
      <c r="BJ331" s="15">
        <f t="shared" si="295"/>
        <v>5.3754985337399752E-2</v>
      </c>
      <c r="BL331" s="10">
        <v>42156</v>
      </c>
      <c r="BM331">
        <v>249200</v>
      </c>
      <c r="BN331">
        <v>105.524473</v>
      </c>
      <c r="BO331">
        <f t="shared" si="296"/>
        <v>-1.2985124332117737E-3</v>
      </c>
      <c r="BP331">
        <f t="shared" si="297"/>
        <v>0.99870148756678823</v>
      </c>
      <c r="BR331" s="15">
        <f t="shared" si="298"/>
        <v>-0.37765770513406838</v>
      </c>
      <c r="BT331" s="10">
        <v>42156</v>
      </c>
      <c r="BU331">
        <v>93700</v>
      </c>
      <c r="BV331">
        <v>48.650002000000001</v>
      </c>
      <c r="BW331">
        <f t="shared" si="299"/>
        <v>-2.0512410256410263E-3</v>
      </c>
      <c r="BX331">
        <f t="shared" si="300"/>
        <v>0.99794875897435897</v>
      </c>
      <c r="BZ331">
        <f t="shared" si="276"/>
        <v>-0.10127130960468012</v>
      </c>
      <c r="CB331" s="10">
        <v>42156</v>
      </c>
      <c r="CC331">
        <v>849300</v>
      </c>
      <c r="CD331">
        <v>104.60403599999999</v>
      </c>
      <c r="CE331">
        <f t="shared" si="301"/>
        <v>-5.5470555503274177E-3</v>
      </c>
      <c r="CF331">
        <f t="shared" si="302"/>
        <v>0.99445294444967258</v>
      </c>
      <c r="CJ331" s="10">
        <v>42156</v>
      </c>
      <c r="CK331">
        <v>258900</v>
      </c>
      <c r="CL331">
        <v>82.791199000000006</v>
      </c>
      <c r="CM331">
        <f t="shared" si="303"/>
        <v>-4.2137901222421004E-3</v>
      </c>
      <c r="CN331">
        <f t="shared" si="304"/>
        <v>0.9957862098777579</v>
      </c>
      <c r="CR331" s="10">
        <v>42156</v>
      </c>
      <c r="CS331">
        <v>16200</v>
      </c>
      <c r="CT331">
        <v>59.397049000000003</v>
      </c>
      <c r="CU331">
        <f t="shared" si="305"/>
        <v>-3.5304121522449217E-3</v>
      </c>
      <c r="CV331">
        <f t="shared" si="306"/>
        <v>0.99646958784775508</v>
      </c>
      <c r="CZ331" s="10">
        <v>42156</v>
      </c>
      <c r="DA331">
        <v>314300</v>
      </c>
      <c r="DB331">
        <v>55.396686000000003</v>
      </c>
      <c r="DC331">
        <f t="shared" si="269"/>
        <v>3.116892363663526E-3</v>
      </c>
      <c r="DD331">
        <f t="shared" si="270"/>
        <v>1.0031168923636635</v>
      </c>
      <c r="DH331" s="10">
        <v>42156</v>
      </c>
      <c r="DI331">
        <v>520100</v>
      </c>
      <c r="DJ331">
        <v>37.501817000000003</v>
      </c>
      <c r="DK331">
        <f t="shared" si="267"/>
        <v>1.2565436233365812E-2</v>
      </c>
      <c r="DL331">
        <f t="shared" si="268"/>
        <v>1.0125654362333658</v>
      </c>
      <c r="DP331" s="10">
        <v>42156</v>
      </c>
      <c r="DQ331">
        <v>298900</v>
      </c>
      <c r="DR331">
        <v>21.587178999999999</v>
      </c>
      <c r="DS331">
        <f t="shared" si="307"/>
        <v>-2.2183321575475201E-3</v>
      </c>
      <c r="DT331">
        <f t="shared" si="308"/>
        <v>0.99778166784245248</v>
      </c>
      <c r="DX331" s="10">
        <v>42156</v>
      </c>
      <c r="DY331">
        <v>2097000</v>
      </c>
      <c r="DZ331">
        <v>11.5</v>
      </c>
      <c r="EA331">
        <f t="shared" si="309"/>
        <v>-8.6880973066894018E-4</v>
      </c>
      <c r="EB331">
        <f t="shared" si="310"/>
        <v>0.99913119026933106</v>
      </c>
      <c r="EF331" s="10">
        <v>42153</v>
      </c>
      <c r="EG331">
        <v>264000</v>
      </c>
      <c r="EH331">
        <v>99.83569</v>
      </c>
      <c r="EI331">
        <f t="shared" si="311"/>
        <v>1.3820615345161436E-4</v>
      </c>
      <c r="EJ331">
        <f t="shared" si="312"/>
        <v>1.0001382061534516</v>
      </c>
    </row>
    <row r="332" spans="1:140">
      <c r="A332" s="10">
        <v>42153</v>
      </c>
      <c r="B332" s="11">
        <v>0.14000000000000001</v>
      </c>
      <c r="C332">
        <f t="shared" si="271"/>
        <v>1.4000000000000002E-3</v>
      </c>
      <c r="D332" s="12">
        <f t="shared" si="272"/>
        <v>2.9172197524962584E-5</v>
      </c>
      <c r="E332" s="13">
        <f t="shared" si="273"/>
        <v>1.000029172197525</v>
      </c>
      <c r="H332" s="10">
        <v>42153</v>
      </c>
      <c r="I332">
        <v>15500</v>
      </c>
      <c r="J332">
        <v>73.507962000000006</v>
      </c>
      <c r="K332" s="15">
        <f t="shared" si="277"/>
        <v>1.1868158659347205E-3</v>
      </c>
      <c r="L332">
        <f t="shared" si="278"/>
        <v>1.0011868158659347</v>
      </c>
      <c r="N332" s="15">
        <f t="shared" si="279"/>
        <v>0.54176973808843676</v>
      </c>
      <c r="P332" s="10">
        <v>42153</v>
      </c>
      <c r="Q332">
        <v>401500</v>
      </c>
      <c r="R332">
        <v>49.536321999999998</v>
      </c>
      <c r="S332">
        <f t="shared" si="280"/>
        <v>-6.0915222521511492E-3</v>
      </c>
      <c r="T332">
        <f t="shared" si="281"/>
        <v>0.99390847774784885</v>
      </c>
      <c r="V332" s="15">
        <f t="shared" si="282"/>
        <v>-0.89249363369691381</v>
      </c>
      <c r="X332" s="10">
        <v>42153</v>
      </c>
      <c r="Y332">
        <v>285300</v>
      </c>
      <c r="Z332">
        <v>42.706073000000004</v>
      </c>
      <c r="AA332">
        <f t="shared" si="283"/>
        <v>-5.7116652107962462E-3</v>
      </c>
      <c r="AB332">
        <f t="shared" si="274"/>
        <v>0.99428833478920375</v>
      </c>
      <c r="AC332" s="18"/>
      <c r="AD332" s="15">
        <f t="shared" si="284"/>
        <v>-0.87640365297884981</v>
      </c>
      <c r="AF332" s="10">
        <v>42153</v>
      </c>
      <c r="AG332">
        <v>313600</v>
      </c>
      <c r="AH332">
        <v>56.980576999999997</v>
      </c>
      <c r="AI332">
        <f t="shared" si="285"/>
        <v>-5.8519796282325842E-3</v>
      </c>
      <c r="AJ332">
        <f t="shared" si="286"/>
        <v>0.99414802037176742</v>
      </c>
      <c r="AK332" s="18"/>
      <c r="AL332" s="15">
        <f t="shared" si="287"/>
        <v>-0.88260921751070465</v>
      </c>
      <c r="AN332" s="10">
        <v>42153</v>
      </c>
      <c r="AO332">
        <v>5768600</v>
      </c>
      <c r="AP332">
        <v>39.504258</v>
      </c>
      <c r="AQ332">
        <f t="shared" si="288"/>
        <v>-9.580858680566906E-3</v>
      </c>
      <c r="AR332">
        <f t="shared" si="275"/>
        <v>0.99041914131943309</v>
      </c>
      <c r="AS332" s="18"/>
      <c r="AT332" s="15">
        <f t="shared" si="289"/>
        <v>-0.97021866396328116</v>
      </c>
      <c r="AV332" s="10">
        <v>42153</v>
      </c>
      <c r="AW332">
        <v>9557900</v>
      </c>
      <c r="AX332">
        <v>40.351680999999999</v>
      </c>
      <c r="AY332">
        <f t="shared" si="290"/>
        <v>-1.0978781145732031E-2</v>
      </c>
      <c r="AZ332">
        <f t="shared" si="291"/>
        <v>0.98902121885426797</v>
      </c>
      <c r="BB332" s="15">
        <f t="shared" si="292"/>
        <v>-0.98221526630263645</v>
      </c>
      <c r="BD332" s="10">
        <v>42153</v>
      </c>
      <c r="BE332">
        <v>565100</v>
      </c>
      <c r="BF332">
        <v>66.484393999999995</v>
      </c>
      <c r="BG332">
        <f t="shared" si="293"/>
        <v>-5.7045278371770092E-3</v>
      </c>
      <c r="BH332">
        <f t="shared" si="294"/>
        <v>0.99429547216282299</v>
      </c>
      <c r="BJ332" s="15">
        <f t="shared" si="295"/>
        <v>-0.8760793939341075</v>
      </c>
      <c r="BL332" s="10">
        <v>42153</v>
      </c>
      <c r="BM332">
        <v>203300</v>
      </c>
      <c r="BN332">
        <v>105.661676</v>
      </c>
      <c r="BO332">
        <f t="shared" si="296"/>
        <v>1.4725849238077515E-3</v>
      </c>
      <c r="BP332">
        <f t="shared" si="297"/>
        <v>1.0014725849238078</v>
      </c>
      <c r="BR332" s="15">
        <f t="shared" si="298"/>
        <v>0.71103445639689777</v>
      </c>
      <c r="BT332" s="10">
        <v>42153</v>
      </c>
      <c r="BU332">
        <v>118000</v>
      </c>
      <c r="BV332">
        <v>48.75</v>
      </c>
      <c r="BW332">
        <f t="shared" si="299"/>
        <v>2.0554572639071012E-3</v>
      </c>
      <c r="BX332">
        <f t="shared" si="300"/>
        <v>1.0020554572639071</v>
      </c>
      <c r="BZ332">
        <f t="shared" si="276"/>
        <v>0.11268284932589645</v>
      </c>
      <c r="CB332" s="10">
        <v>42153</v>
      </c>
      <c r="CC332">
        <v>563300</v>
      </c>
      <c r="CD332">
        <v>105.187517</v>
      </c>
      <c r="CE332">
        <f t="shared" si="301"/>
        <v>2.9453861273083248E-3</v>
      </c>
      <c r="CF332">
        <f t="shared" si="302"/>
        <v>1.0029453861273083</v>
      </c>
      <c r="CJ332" s="10">
        <v>42153</v>
      </c>
      <c r="CK332">
        <v>355900</v>
      </c>
      <c r="CL332">
        <v>83.141540000000006</v>
      </c>
      <c r="CM332">
        <f t="shared" si="303"/>
        <v>1.1549111106390342E-4</v>
      </c>
      <c r="CN332">
        <f t="shared" si="304"/>
        <v>1.0001154911110639</v>
      </c>
      <c r="CR332" s="10">
        <v>42153</v>
      </c>
      <c r="CS332">
        <v>15000</v>
      </c>
      <c r="CT332">
        <v>59.607487999999996</v>
      </c>
      <c r="CU332">
        <f t="shared" si="305"/>
        <v>1.8248232534936459E-3</v>
      </c>
      <c r="CV332">
        <f t="shared" si="306"/>
        <v>1.0018248232534936</v>
      </c>
      <c r="CZ332" s="10">
        <v>42153</v>
      </c>
      <c r="DA332">
        <v>320900</v>
      </c>
      <c r="DB332">
        <v>55.224556999999997</v>
      </c>
      <c r="DC332">
        <f t="shared" si="269"/>
        <v>-1.2314025600310474E-2</v>
      </c>
      <c r="DD332">
        <f t="shared" si="270"/>
        <v>0.98768597439968953</v>
      </c>
      <c r="DH332" s="10">
        <v>42153</v>
      </c>
      <c r="DI332">
        <v>225500</v>
      </c>
      <c r="DJ332">
        <v>37.036437999999997</v>
      </c>
      <c r="DK332">
        <f t="shared" si="267"/>
        <v>-1.087514374602927E-2</v>
      </c>
      <c r="DL332">
        <f t="shared" si="268"/>
        <v>0.98912485625397073</v>
      </c>
      <c r="DP332" s="10">
        <v>42153</v>
      </c>
      <c r="DQ332">
        <v>94900</v>
      </c>
      <c r="DR332">
        <v>21.635173000000002</v>
      </c>
      <c r="DS332">
        <f t="shared" si="307"/>
        <v>-4.4338655481201972E-4</v>
      </c>
      <c r="DT332">
        <f t="shared" si="308"/>
        <v>0.99955661344518798</v>
      </c>
      <c r="DX332" s="10">
        <v>42153</v>
      </c>
      <c r="DY332">
        <v>2324400</v>
      </c>
      <c r="DZ332">
        <v>11.51</v>
      </c>
      <c r="EA332">
        <f t="shared" si="309"/>
        <v>1.7406440382941035E-3</v>
      </c>
      <c r="EB332">
        <f t="shared" si="310"/>
        <v>1.0017406440382941</v>
      </c>
      <c r="EF332" s="10">
        <v>42152</v>
      </c>
      <c r="EG332">
        <v>265100</v>
      </c>
      <c r="EH332">
        <v>99.821894</v>
      </c>
      <c r="EI332">
        <f t="shared" si="311"/>
        <v>3.9495909923425998E-4</v>
      </c>
      <c r="EJ332">
        <f t="shared" si="312"/>
        <v>1.0003949590992343</v>
      </c>
    </row>
    <row r="333" spans="1:140">
      <c r="A333" s="10">
        <v>42152</v>
      </c>
      <c r="B333" s="11">
        <v>0.12</v>
      </c>
      <c r="C333">
        <f t="shared" si="271"/>
        <v>1.1999999999999999E-3</v>
      </c>
      <c r="D333" s="12">
        <f t="shared" si="272"/>
        <v>2.5004063346489858E-5</v>
      </c>
      <c r="E333" s="13">
        <f t="shared" si="273"/>
        <v>1.0000250040633465</v>
      </c>
      <c r="H333" s="10">
        <v>42152</v>
      </c>
      <c r="I333">
        <v>33300</v>
      </c>
      <c r="J333">
        <v>73.420824999999994</v>
      </c>
      <c r="K333" s="15">
        <f t="shared" si="277"/>
        <v>-2.236815330079911E-3</v>
      </c>
      <c r="L333">
        <f t="shared" si="278"/>
        <v>0.99776318466992009</v>
      </c>
      <c r="N333" s="15">
        <f t="shared" si="279"/>
        <v>-0.55840056765532498</v>
      </c>
      <c r="P333" s="10">
        <v>42152</v>
      </c>
      <c r="Q333">
        <v>234100</v>
      </c>
      <c r="R333">
        <v>49.839922999999999</v>
      </c>
      <c r="S333">
        <f t="shared" si="280"/>
        <v>-9.8154116113746692E-4</v>
      </c>
      <c r="T333">
        <f t="shared" si="281"/>
        <v>0.99901845883886253</v>
      </c>
      <c r="V333" s="15">
        <f t="shared" si="282"/>
        <v>-0.30123337594351474</v>
      </c>
      <c r="X333" s="10">
        <v>42152</v>
      </c>
      <c r="Y333">
        <v>132500</v>
      </c>
      <c r="Z333">
        <v>42.951397</v>
      </c>
      <c r="AA333">
        <f t="shared" si="283"/>
        <v>-1.8243593832278915E-3</v>
      </c>
      <c r="AB333">
        <f t="shared" si="274"/>
        <v>0.99817564061677211</v>
      </c>
      <c r="AC333" s="18"/>
      <c r="AD333" s="15">
        <f t="shared" si="284"/>
        <v>-0.48649695875772403</v>
      </c>
      <c r="AF333" s="10">
        <v>42152</v>
      </c>
      <c r="AG333">
        <v>179100</v>
      </c>
      <c r="AH333">
        <v>57.315989000000002</v>
      </c>
      <c r="AI333">
        <f t="shared" si="285"/>
        <v>-8.599098151953477E-4</v>
      </c>
      <c r="AJ333">
        <f t="shared" si="286"/>
        <v>0.99914009018480465</v>
      </c>
      <c r="AK333" s="18"/>
      <c r="AL333" s="15">
        <f t="shared" si="287"/>
        <v>-0.26948251224875464</v>
      </c>
      <c r="AN333" s="10">
        <v>42152</v>
      </c>
      <c r="AO333">
        <v>2596500</v>
      </c>
      <c r="AP333">
        <v>39.886403999999999</v>
      </c>
      <c r="AQ333">
        <f t="shared" si="288"/>
        <v>-2.1510599304465083E-3</v>
      </c>
      <c r="AR333">
        <f t="shared" si="275"/>
        <v>0.99784894006955349</v>
      </c>
      <c r="AS333" s="18"/>
      <c r="AT333" s="15">
        <f t="shared" si="289"/>
        <v>-0.54432822748558363</v>
      </c>
      <c r="AV333" s="10">
        <v>42152</v>
      </c>
      <c r="AW333">
        <v>9480300</v>
      </c>
      <c r="AX333">
        <v>40.799610999999999</v>
      </c>
      <c r="AY333">
        <f t="shared" si="290"/>
        <v>-1.4048755077274322E-2</v>
      </c>
      <c r="AZ333">
        <f t="shared" si="291"/>
        <v>0.98595124492272568</v>
      </c>
      <c r="BB333" s="15">
        <f t="shared" si="292"/>
        <v>-0.9942821140088256</v>
      </c>
      <c r="BD333" s="10">
        <v>42152</v>
      </c>
      <c r="BE333">
        <v>381100</v>
      </c>
      <c r="BF333">
        <v>66.865831999999997</v>
      </c>
      <c r="BG333">
        <f t="shared" si="293"/>
        <v>1.4266420450992356E-4</v>
      </c>
      <c r="BH333">
        <f t="shared" si="294"/>
        <v>1.0001426642045099</v>
      </c>
      <c r="BJ333" s="15">
        <f t="shared" si="295"/>
        <v>5.3448133574927503E-2</v>
      </c>
      <c r="BL333" s="10">
        <v>42152</v>
      </c>
      <c r="BM333">
        <v>411800</v>
      </c>
      <c r="BN333">
        <v>105.506309</v>
      </c>
      <c r="BO333">
        <f t="shared" si="296"/>
        <v>-9.2052370965989283E-5</v>
      </c>
      <c r="BP333">
        <f t="shared" si="297"/>
        <v>0.99990794762903401</v>
      </c>
      <c r="BR333" s="15">
        <f t="shared" si="298"/>
        <v>-3.3042429489433256E-2</v>
      </c>
      <c r="BT333" s="10">
        <v>42152</v>
      </c>
      <c r="BU333">
        <v>110000</v>
      </c>
      <c r="BV333">
        <v>48.650002000000001</v>
      </c>
      <c r="BW333">
        <f t="shared" si="299"/>
        <v>2.0565378712267268E-4</v>
      </c>
      <c r="BX333">
        <f t="shared" si="300"/>
        <v>1.0002056537871227</v>
      </c>
      <c r="BZ333">
        <f t="shared" si="276"/>
        <v>1.0750270791977323E-2</v>
      </c>
      <c r="CB333" s="10">
        <v>42152</v>
      </c>
      <c r="CC333">
        <v>469600</v>
      </c>
      <c r="CD333">
        <v>104.878609</v>
      </c>
      <c r="CE333">
        <f t="shared" si="301"/>
        <v>-2.7592120673973763E-3</v>
      </c>
      <c r="CF333">
        <f t="shared" si="302"/>
        <v>0.99724078793260262</v>
      </c>
      <c r="CJ333" s="10">
        <v>42152</v>
      </c>
      <c r="CK333">
        <v>169700</v>
      </c>
      <c r="CL333">
        <v>83.131939000000003</v>
      </c>
      <c r="CM333">
        <f t="shared" si="303"/>
        <v>4.6205755212391786E-4</v>
      </c>
      <c r="CN333">
        <f t="shared" si="304"/>
        <v>1.0004620575521239</v>
      </c>
      <c r="CR333" s="10">
        <v>42152</v>
      </c>
      <c r="CS333">
        <v>23800</v>
      </c>
      <c r="CT333">
        <v>59.498913000000002</v>
      </c>
      <c r="CU333">
        <f t="shared" si="305"/>
        <v>-1.3254080650538791E-3</v>
      </c>
      <c r="CV333">
        <f t="shared" si="306"/>
        <v>0.99867459193494612</v>
      </c>
      <c r="CZ333" s="10">
        <v>42152</v>
      </c>
      <c r="DA333">
        <v>392700</v>
      </c>
      <c r="DB333">
        <v>55.913072</v>
      </c>
      <c r="DC333">
        <f t="shared" si="269"/>
        <v>-8.3106838215176726E-3</v>
      </c>
      <c r="DD333">
        <f t="shared" si="270"/>
        <v>0.99168931617848233</v>
      </c>
      <c r="DH333" s="10">
        <v>42152</v>
      </c>
      <c r="DI333">
        <v>267100</v>
      </c>
      <c r="DJ333">
        <v>37.443643000000002</v>
      </c>
      <c r="DK333">
        <f t="shared" si="267"/>
        <v>-2.5826972020345229E-3</v>
      </c>
      <c r="DL333">
        <f t="shared" si="268"/>
        <v>0.99741730279796548</v>
      </c>
      <c r="DP333" s="10">
        <v>42152</v>
      </c>
      <c r="DQ333">
        <v>160900</v>
      </c>
      <c r="DR333">
        <v>21.644770000000001</v>
      </c>
      <c r="DS333">
        <f t="shared" si="307"/>
        <v>-3.9753058718730028E-3</v>
      </c>
      <c r="DT333">
        <f t="shared" si="308"/>
        <v>0.996024694128127</v>
      </c>
      <c r="DX333" s="10">
        <v>42152</v>
      </c>
      <c r="DY333">
        <v>1695100</v>
      </c>
      <c r="DZ333">
        <v>11.49</v>
      </c>
      <c r="EA333">
        <f t="shared" si="309"/>
        <v>8.7108013937275963E-4</v>
      </c>
      <c r="EB333">
        <f t="shared" si="310"/>
        <v>1.0008710801393728</v>
      </c>
      <c r="EF333" s="10">
        <v>42151</v>
      </c>
      <c r="EG333">
        <v>265100</v>
      </c>
      <c r="EH333">
        <v>99.782483999999997</v>
      </c>
      <c r="EI333">
        <f t="shared" si="311"/>
        <v>-9.87550757779454E-5</v>
      </c>
      <c r="EJ333">
        <f t="shared" si="312"/>
        <v>0.99990124492422205</v>
      </c>
    </row>
    <row r="334" spans="1:140">
      <c r="A334" s="10">
        <v>42151</v>
      </c>
      <c r="B334" s="11">
        <v>0.1</v>
      </c>
      <c r="C334">
        <f t="shared" si="271"/>
        <v>1E-3</v>
      </c>
      <c r="D334" s="12">
        <f t="shared" si="272"/>
        <v>2.0836155003811641E-5</v>
      </c>
      <c r="E334" s="13">
        <f t="shared" si="273"/>
        <v>1.0000208361550038</v>
      </c>
      <c r="H334" s="10">
        <v>42151</v>
      </c>
      <c r="I334">
        <v>28900</v>
      </c>
      <c r="J334">
        <v>73.585421999999994</v>
      </c>
      <c r="K334" s="15">
        <f t="shared" si="277"/>
        <v>1.977609370433786E-3</v>
      </c>
      <c r="L334">
        <f t="shared" si="278"/>
        <v>1.0019776093704338</v>
      </c>
      <c r="N334" s="15">
        <f t="shared" si="279"/>
        <v>1.0567243862599476</v>
      </c>
      <c r="P334" s="10">
        <v>42151</v>
      </c>
      <c r="Q334">
        <v>490000</v>
      </c>
      <c r="R334">
        <v>49.888891000000001</v>
      </c>
      <c r="S334">
        <f t="shared" si="280"/>
        <v>8.712852373179647E-3</v>
      </c>
      <c r="T334">
        <f t="shared" si="281"/>
        <v>1.0087128523731796</v>
      </c>
      <c r="V334" s="15">
        <f t="shared" si="282"/>
        <v>22.722330022304579</v>
      </c>
      <c r="X334" s="10">
        <v>42151</v>
      </c>
      <c r="Y334">
        <v>119900</v>
      </c>
      <c r="Z334">
        <v>43.029899</v>
      </c>
      <c r="AA334">
        <f t="shared" si="283"/>
        <v>7.5826686288855694E-3</v>
      </c>
      <c r="AB334">
        <f t="shared" si="274"/>
        <v>1.0075826686288856</v>
      </c>
      <c r="AC334" s="18"/>
      <c r="AD334" s="15">
        <f t="shared" si="284"/>
        <v>14.756194921639969</v>
      </c>
      <c r="AF334" s="10">
        <v>42151</v>
      </c>
      <c r="AG334">
        <v>175800</v>
      </c>
      <c r="AH334">
        <v>57.365318000000002</v>
      </c>
      <c r="AI334">
        <f t="shared" si="285"/>
        <v>1.0601345779160942E-2</v>
      </c>
      <c r="AJ334">
        <f t="shared" si="286"/>
        <v>1.0106013457791609</v>
      </c>
      <c r="AK334" s="18"/>
      <c r="AL334" s="15">
        <f t="shared" si="287"/>
        <v>45.951921037501286</v>
      </c>
      <c r="AN334" s="10">
        <v>42151</v>
      </c>
      <c r="AO334">
        <v>3807100</v>
      </c>
      <c r="AP334">
        <v>39.972386999999998</v>
      </c>
      <c r="AQ334">
        <f t="shared" si="288"/>
        <v>8.435741137465147E-3</v>
      </c>
      <c r="AR334">
        <f t="shared" si="275"/>
        <v>1.0084357411374651</v>
      </c>
      <c r="AS334" s="18"/>
      <c r="AT334" s="15">
        <f t="shared" si="289"/>
        <v>20.458719740065536</v>
      </c>
      <c r="AV334" s="10">
        <v>42151</v>
      </c>
      <c r="AW334">
        <v>8811600</v>
      </c>
      <c r="AX334">
        <v>41.380961999999997</v>
      </c>
      <c r="AY334">
        <f t="shared" si="290"/>
        <v>2.539772987438349E-3</v>
      </c>
      <c r="AZ334">
        <f t="shared" si="291"/>
        <v>1.0025397729874383</v>
      </c>
      <c r="BB334" s="15">
        <f t="shared" si="292"/>
        <v>1.5239923740631673</v>
      </c>
      <c r="BD334" s="10">
        <v>42151</v>
      </c>
      <c r="BE334">
        <v>541000</v>
      </c>
      <c r="BF334">
        <v>66.856294000000005</v>
      </c>
      <c r="BG334">
        <f t="shared" si="293"/>
        <v>6.8936276892843651E-3</v>
      </c>
      <c r="BH334">
        <f t="shared" si="294"/>
        <v>1.0068936276892844</v>
      </c>
      <c r="BJ334" s="15">
        <f t="shared" si="295"/>
        <v>11.274709112694795</v>
      </c>
      <c r="BL334" s="10">
        <v>42151</v>
      </c>
      <c r="BM334">
        <v>162800</v>
      </c>
      <c r="BN334">
        <v>105.51602200000001</v>
      </c>
      <c r="BO334">
        <f t="shared" si="296"/>
        <v>7.3680032978518106E-4</v>
      </c>
      <c r="BP334">
        <f t="shared" si="297"/>
        <v>1.0007368003297852</v>
      </c>
      <c r="BR334" s="15">
        <f t="shared" si="298"/>
        <v>0.30843673736617649</v>
      </c>
      <c r="BT334" s="10">
        <v>42151</v>
      </c>
      <c r="BU334">
        <v>91900</v>
      </c>
      <c r="BV334">
        <v>48.639999000000003</v>
      </c>
      <c r="BW334">
        <f t="shared" si="299"/>
        <v>-1.4370766051545747E-3</v>
      </c>
      <c r="BX334">
        <f t="shared" si="300"/>
        <v>0.99856292339484543</v>
      </c>
      <c r="BZ334">
        <f t="shared" si="276"/>
        <v>-7.2053992892141205E-2</v>
      </c>
      <c r="CB334" s="10">
        <v>42151</v>
      </c>
      <c r="CC334">
        <v>373700</v>
      </c>
      <c r="CD334">
        <v>105.168792</v>
      </c>
      <c r="CE334">
        <f t="shared" si="301"/>
        <v>-1.77702246360667E-3</v>
      </c>
      <c r="CF334">
        <f t="shared" si="302"/>
        <v>0.99822297753639333</v>
      </c>
      <c r="CJ334" s="10">
        <v>42151</v>
      </c>
      <c r="CK334">
        <v>317100</v>
      </c>
      <c r="CL334">
        <v>83.093545000000006</v>
      </c>
      <c r="CM334">
        <f t="shared" si="303"/>
        <v>2.3104604211732216E-4</v>
      </c>
      <c r="CN334">
        <f t="shared" si="304"/>
        <v>1.0002310460421173</v>
      </c>
      <c r="CR334" s="10">
        <v>42151</v>
      </c>
      <c r="CS334">
        <v>21700</v>
      </c>
      <c r="CT334">
        <v>59.577877999999998</v>
      </c>
      <c r="CU334">
        <f t="shared" si="305"/>
        <v>8.2903109630105831E-4</v>
      </c>
      <c r="CV334">
        <f t="shared" si="306"/>
        <v>1.0008290310963011</v>
      </c>
      <c r="CZ334" s="10">
        <v>42151</v>
      </c>
      <c r="DA334">
        <v>244500</v>
      </c>
      <c r="DB334">
        <v>56.381641999999999</v>
      </c>
      <c r="DC334">
        <f t="shared" si="269"/>
        <v>1.8691654548512737E-3</v>
      </c>
      <c r="DD334">
        <f t="shared" si="270"/>
        <v>1.0018691654548513</v>
      </c>
      <c r="DH334" s="10">
        <v>42151</v>
      </c>
      <c r="DI334">
        <v>241700</v>
      </c>
      <c r="DJ334">
        <v>37.540599</v>
      </c>
      <c r="DK334">
        <f t="shared" si="267"/>
        <v>9.9113387856017976E-3</v>
      </c>
      <c r="DL334">
        <f t="shared" si="268"/>
        <v>1.0099113387856018</v>
      </c>
      <c r="DP334" s="10">
        <v>42151</v>
      </c>
      <c r="DQ334">
        <v>283300</v>
      </c>
      <c r="DR334">
        <v>21.731158000000001</v>
      </c>
      <c r="DS334">
        <f t="shared" si="307"/>
        <v>-1.3233483857548745E-3</v>
      </c>
      <c r="DT334">
        <f t="shared" si="308"/>
        <v>0.99867665161424513</v>
      </c>
      <c r="DX334" s="10">
        <v>42151</v>
      </c>
      <c r="DY334">
        <v>1789200</v>
      </c>
      <c r="DZ334">
        <v>11.48</v>
      </c>
      <c r="EA334">
        <f t="shared" si="309"/>
        <v>0</v>
      </c>
      <c r="EB334">
        <f t="shared" si="310"/>
        <v>1</v>
      </c>
      <c r="EF334" s="10">
        <v>42150</v>
      </c>
      <c r="EG334">
        <v>1296500</v>
      </c>
      <c r="EH334">
        <v>99.792338999999998</v>
      </c>
      <c r="EI334">
        <f t="shared" si="311"/>
        <v>0</v>
      </c>
      <c r="EJ334">
        <f t="shared" si="312"/>
        <v>1</v>
      </c>
    </row>
    <row r="335" spans="1:140">
      <c r="A335" s="10">
        <v>42150</v>
      </c>
      <c r="B335" s="11">
        <v>0.11</v>
      </c>
      <c r="C335">
        <f t="shared" si="271"/>
        <v>1.1000000000000001E-3</v>
      </c>
      <c r="D335" s="12">
        <f t="shared" si="272"/>
        <v>2.2920080947175236E-5</v>
      </c>
      <c r="E335" s="13">
        <f t="shared" si="273"/>
        <v>1.0000229200809472</v>
      </c>
      <c r="H335" s="10">
        <v>42150</v>
      </c>
      <c r="I335">
        <v>45800</v>
      </c>
      <c r="J335">
        <v>73.440185999999997</v>
      </c>
      <c r="K335" s="15">
        <f t="shared" si="277"/>
        <v>1.6074973746620591E-2</v>
      </c>
      <c r="L335">
        <f t="shared" si="278"/>
        <v>1.0160749737466206</v>
      </c>
      <c r="N335" s="15">
        <f t="shared" si="279"/>
        <v>336.21001102257821</v>
      </c>
      <c r="P335" s="10">
        <v>42150</v>
      </c>
      <c r="Q335">
        <v>566600</v>
      </c>
      <c r="R335">
        <v>49.457971000000001</v>
      </c>
      <c r="S335">
        <f t="shared" si="280"/>
        <v>-9.998009105589567E-3</v>
      </c>
      <c r="T335">
        <f t="shared" si="281"/>
        <v>0.99000199089441043</v>
      </c>
      <c r="V335" s="15">
        <f t="shared" si="282"/>
        <v>-0.97446329808041288</v>
      </c>
      <c r="X335" s="10">
        <v>42150</v>
      </c>
      <c r="Y335">
        <v>219600</v>
      </c>
      <c r="Z335">
        <v>42.706073000000004</v>
      </c>
      <c r="AA335">
        <f t="shared" si="283"/>
        <v>-9.7838456849559385E-3</v>
      </c>
      <c r="AB335">
        <f t="shared" si="274"/>
        <v>0.99021615431504406</v>
      </c>
      <c r="AC335" s="18"/>
      <c r="AD335" s="15">
        <f t="shared" si="284"/>
        <v>-0.97236543756965577</v>
      </c>
      <c r="AF335" s="10">
        <v>42150</v>
      </c>
      <c r="AG335">
        <v>264900</v>
      </c>
      <c r="AH335">
        <v>56.763548</v>
      </c>
      <c r="AI335">
        <f t="shared" si="285"/>
        <v>-1.0319891135018522E-2</v>
      </c>
      <c r="AJ335">
        <f t="shared" si="286"/>
        <v>0.98968010886498148</v>
      </c>
      <c r="AK335" s="18"/>
      <c r="AL335" s="15">
        <f t="shared" si="287"/>
        <v>-0.97732134955303296</v>
      </c>
      <c r="AN335" s="10">
        <v>42150</v>
      </c>
      <c r="AO335">
        <v>3414800</v>
      </c>
      <c r="AP335">
        <v>39.638010999999999</v>
      </c>
      <c r="AQ335">
        <f t="shared" si="288"/>
        <v>-1.6824626693340505E-2</v>
      </c>
      <c r="AR335">
        <f t="shared" si="275"/>
        <v>0.98317537330665949</v>
      </c>
      <c r="AS335" s="18"/>
      <c r="AT335" s="15">
        <f t="shared" si="289"/>
        <v>-0.9979567947748389</v>
      </c>
      <c r="AV335" s="10">
        <v>42150</v>
      </c>
      <c r="AW335">
        <v>8760400</v>
      </c>
      <c r="AX335">
        <v>41.276130000000002</v>
      </c>
      <c r="AY335">
        <f t="shared" si="290"/>
        <v>-1.4786133647816557E-2</v>
      </c>
      <c r="AZ335">
        <f t="shared" si="291"/>
        <v>0.98521386635218344</v>
      </c>
      <c r="BB335" s="15">
        <f t="shared" si="292"/>
        <v>-0.99564850769833235</v>
      </c>
      <c r="BD335" s="10">
        <v>42150</v>
      </c>
      <c r="BE335">
        <v>592400</v>
      </c>
      <c r="BF335">
        <v>66.398567</v>
      </c>
      <c r="BG335">
        <f t="shared" si="293"/>
        <v>-8.2609612082461537E-3</v>
      </c>
      <c r="BH335">
        <f t="shared" si="294"/>
        <v>0.99173903879175385</v>
      </c>
      <c r="BJ335" s="15">
        <f t="shared" si="295"/>
        <v>-0.95157670572289232</v>
      </c>
      <c r="BL335" s="10">
        <v>42150</v>
      </c>
      <c r="BM335">
        <v>316100</v>
      </c>
      <c r="BN335">
        <v>105.438335</v>
      </c>
      <c r="BO335">
        <f t="shared" si="296"/>
        <v>1.4757753631187143E-3</v>
      </c>
      <c r="BP335">
        <f t="shared" si="297"/>
        <v>1.0014757753631187</v>
      </c>
      <c r="BR335" s="15">
        <f t="shared" si="298"/>
        <v>0.71302519791133245</v>
      </c>
      <c r="BT335" s="10">
        <v>42150</v>
      </c>
      <c r="BU335">
        <v>161700</v>
      </c>
      <c r="BV335">
        <v>48.709999000000003</v>
      </c>
      <c r="BW335">
        <f t="shared" si="299"/>
        <v>-1.2302850112774211E-3</v>
      </c>
      <c r="BX335">
        <f t="shared" si="300"/>
        <v>0.99876971498872258</v>
      </c>
      <c r="BZ335">
        <f t="shared" si="276"/>
        <v>-6.2008326166210326E-2</v>
      </c>
      <c r="CB335" s="10">
        <v>42150</v>
      </c>
      <c r="CC335">
        <v>295800</v>
      </c>
      <c r="CD335">
        <v>105.35601200000001</v>
      </c>
      <c r="CE335">
        <f t="shared" si="301"/>
        <v>-2.7467529450847517E-3</v>
      </c>
      <c r="CF335">
        <f t="shared" si="302"/>
        <v>0.99725324705491525</v>
      </c>
      <c r="CJ335" s="10">
        <v>42150</v>
      </c>
      <c r="CK335">
        <v>372700</v>
      </c>
      <c r="CL335">
        <v>83.074350999999993</v>
      </c>
      <c r="CM335">
        <f t="shared" si="303"/>
        <v>3.7109989534258592E-3</v>
      </c>
      <c r="CN335">
        <f t="shared" si="304"/>
        <v>1.0037109989534259</v>
      </c>
      <c r="CR335" s="10">
        <v>42150</v>
      </c>
      <c r="CS335">
        <v>11600</v>
      </c>
      <c r="CT335">
        <v>59.528526999999997</v>
      </c>
      <c r="CU335">
        <f t="shared" si="305"/>
        <v>1.4945231968139794E-3</v>
      </c>
      <c r="CV335">
        <f t="shared" si="306"/>
        <v>1.001494523196814</v>
      </c>
      <c r="CZ335" s="10">
        <v>42150</v>
      </c>
      <c r="DA335">
        <v>462100</v>
      </c>
      <c r="DB335">
        <v>56.276451999999999</v>
      </c>
      <c r="DC335">
        <f t="shared" si="269"/>
        <v>-1.009255620066607E-2</v>
      </c>
      <c r="DD335">
        <f t="shared" si="270"/>
        <v>0.98990744379933393</v>
      </c>
      <c r="DH335" s="10">
        <v>42150</v>
      </c>
      <c r="DI335">
        <v>382900</v>
      </c>
      <c r="DJ335">
        <v>37.172173000000001</v>
      </c>
      <c r="DK335">
        <f t="shared" si="267"/>
        <v>-7.7639467214534186E-3</v>
      </c>
      <c r="DL335">
        <f t="shared" si="268"/>
        <v>0.99223605327854658</v>
      </c>
      <c r="DP335" s="10">
        <v>42150</v>
      </c>
      <c r="DQ335">
        <v>193100</v>
      </c>
      <c r="DR335">
        <v>21.759954</v>
      </c>
      <c r="DS335">
        <f t="shared" si="307"/>
        <v>-1.6059071307923389E-2</v>
      </c>
      <c r="DT335">
        <f t="shared" si="308"/>
        <v>0.98394092869207661</v>
      </c>
      <c r="DX335" s="10">
        <v>42150</v>
      </c>
      <c r="DY335">
        <v>3411100</v>
      </c>
      <c r="DZ335">
        <v>11.48</v>
      </c>
      <c r="EA335">
        <f t="shared" si="309"/>
        <v>-1.4592274678111528E-2</v>
      </c>
      <c r="EB335">
        <f t="shared" si="310"/>
        <v>0.98540772532188847</v>
      </c>
      <c r="EF335" s="10">
        <v>42146</v>
      </c>
      <c r="EG335">
        <v>572400</v>
      </c>
      <c r="EH335">
        <v>99.792338999999998</v>
      </c>
      <c r="EI335">
        <f t="shared" si="311"/>
        <v>9.876482930604169E-5</v>
      </c>
      <c r="EJ335">
        <f t="shared" si="312"/>
        <v>1.000098764829306</v>
      </c>
    </row>
    <row r="336" spans="1:140">
      <c r="A336" s="10">
        <v>42146</v>
      </c>
      <c r="B336" s="11">
        <v>0.1</v>
      </c>
      <c r="C336">
        <f t="shared" si="271"/>
        <v>1E-3</v>
      </c>
      <c r="D336" s="12">
        <f t="shared" si="272"/>
        <v>2.0836155003811641E-5</v>
      </c>
      <c r="E336" s="13">
        <f t="shared" si="273"/>
        <v>1.0000208361550038</v>
      </c>
      <c r="H336" s="10">
        <v>42146</v>
      </c>
      <c r="I336">
        <v>44700</v>
      </c>
      <c r="J336">
        <v>72.278313999999995</v>
      </c>
      <c r="K336" s="15">
        <f t="shared" si="277"/>
        <v>-4.0170184611920678E-4</v>
      </c>
      <c r="L336">
        <f t="shared" si="278"/>
        <v>0.99959829815388079</v>
      </c>
      <c r="N336" s="15">
        <f t="shared" si="279"/>
        <v>-0.13640436149627466</v>
      </c>
      <c r="P336" s="10">
        <v>42146</v>
      </c>
      <c r="Q336">
        <v>259200</v>
      </c>
      <c r="R336">
        <v>49.957445999999997</v>
      </c>
      <c r="S336">
        <f t="shared" si="280"/>
        <v>-1.5658989103342069E-3</v>
      </c>
      <c r="T336">
        <f t="shared" si="281"/>
        <v>0.99843410108966579</v>
      </c>
      <c r="V336" s="15">
        <f t="shared" si="282"/>
        <v>-0.43560508418529142</v>
      </c>
      <c r="X336" s="10">
        <v>42146</v>
      </c>
      <c r="Y336">
        <v>156500</v>
      </c>
      <c r="Z336">
        <v>43.128031</v>
      </c>
      <c r="AA336">
        <f t="shared" si="283"/>
        <v>-1.1363432393958206E-3</v>
      </c>
      <c r="AB336">
        <f t="shared" si="274"/>
        <v>0.99886365676060418</v>
      </c>
      <c r="AC336" s="18"/>
      <c r="AD336" s="15">
        <f t="shared" si="284"/>
        <v>-0.33966045816223311</v>
      </c>
      <c r="AF336" s="10">
        <v>42146</v>
      </c>
      <c r="AG336">
        <v>270800</v>
      </c>
      <c r="AH336">
        <v>57.355449999999998</v>
      </c>
      <c r="AI336">
        <f t="shared" si="285"/>
        <v>-1.8884355825973254E-3</v>
      </c>
      <c r="AJ336">
        <f t="shared" si="286"/>
        <v>0.99811156441740267</v>
      </c>
      <c r="AK336" s="18"/>
      <c r="AL336" s="15">
        <f t="shared" si="287"/>
        <v>-0.49838913923747907</v>
      </c>
      <c r="AN336" s="10">
        <v>42146</v>
      </c>
      <c r="AO336">
        <v>2664900</v>
      </c>
      <c r="AP336">
        <v>40.316318000000003</v>
      </c>
      <c r="AQ336">
        <f t="shared" si="288"/>
        <v>-6.1233765476598201E-3</v>
      </c>
      <c r="AR336">
        <f t="shared" si="275"/>
        <v>0.99387662345234018</v>
      </c>
      <c r="AS336" s="18"/>
      <c r="AT336" s="15">
        <f t="shared" si="289"/>
        <v>-0.89374394410717983</v>
      </c>
      <c r="AV336" s="10">
        <v>42146</v>
      </c>
      <c r="AW336">
        <v>9856400</v>
      </c>
      <c r="AX336">
        <v>41.895603999999999</v>
      </c>
      <c r="AY336">
        <f t="shared" si="290"/>
        <v>2.5085683395775771E-3</v>
      </c>
      <c r="AZ336">
        <f t="shared" si="291"/>
        <v>1.0025085683395776</v>
      </c>
      <c r="BB336" s="15">
        <f t="shared" si="292"/>
        <v>1.4954795221578783</v>
      </c>
      <c r="BD336" s="10">
        <v>42146</v>
      </c>
      <c r="BE336">
        <v>736300</v>
      </c>
      <c r="BF336">
        <v>66.951651999999996</v>
      </c>
      <c r="BG336">
        <f t="shared" si="293"/>
        <v>-4.2547538635002713E-3</v>
      </c>
      <c r="BH336">
        <f t="shared" si="294"/>
        <v>0.99574524613649973</v>
      </c>
      <c r="BJ336" s="15">
        <f t="shared" si="295"/>
        <v>-0.78908463636362369</v>
      </c>
      <c r="BL336" s="10">
        <v>42146</v>
      </c>
      <c r="BM336">
        <v>200400</v>
      </c>
      <c r="BN336">
        <v>105.282961</v>
      </c>
      <c r="BO336">
        <f t="shared" si="296"/>
        <v>-1.657459930897609E-3</v>
      </c>
      <c r="BP336">
        <f t="shared" si="297"/>
        <v>0.99834254006910239</v>
      </c>
      <c r="BR336" s="15">
        <f t="shared" si="298"/>
        <v>-0.454184781736232</v>
      </c>
      <c r="BT336" s="10">
        <v>42146</v>
      </c>
      <c r="BU336">
        <v>86700</v>
      </c>
      <c r="BV336">
        <v>48.77</v>
      </c>
      <c r="BW336">
        <f t="shared" si="299"/>
        <v>8.2084957931471969E-4</v>
      </c>
      <c r="BX336">
        <f t="shared" si="300"/>
        <v>1.0008208495793147</v>
      </c>
      <c r="BZ336">
        <f t="shared" si="276"/>
        <v>4.3589976040532719E-2</v>
      </c>
      <c r="CB336" s="10">
        <v>42146</v>
      </c>
      <c r="CC336">
        <v>633900</v>
      </c>
      <c r="CD336">
        <v>105.646196</v>
      </c>
      <c r="CE336">
        <f t="shared" si="301"/>
        <v>1.3308654496300143E-3</v>
      </c>
      <c r="CF336">
        <f t="shared" si="302"/>
        <v>1.00133086544963</v>
      </c>
      <c r="CJ336" s="10">
        <v>42146</v>
      </c>
      <c r="CK336">
        <v>242100</v>
      </c>
      <c r="CL336">
        <v>82.767201999999997</v>
      </c>
      <c r="CM336">
        <f t="shared" si="303"/>
        <v>-2.5447477806895824E-3</v>
      </c>
      <c r="CN336">
        <f t="shared" si="304"/>
        <v>0.99745525221931042</v>
      </c>
      <c r="CR336" s="10">
        <v>42146</v>
      </c>
      <c r="CS336">
        <v>31500</v>
      </c>
      <c r="CT336">
        <v>59.439692999999998</v>
      </c>
      <c r="CU336">
        <f t="shared" si="305"/>
        <v>-4.9790393541349065E-4</v>
      </c>
      <c r="CV336">
        <f t="shared" si="306"/>
        <v>0.99950209606458651</v>
      </c>
      <c r="CZ336" s="10">
        <v>42146</v>
      </c>
      <c r="DA336">
        <v>371700</v>
      </c>
      <c r="DB336">
        <v>56.850216000000003</v>
      </c>
      <c r="DC336">
        <f t="shared" si="269"/>
        <v>3.3654114323700135E-4</v>
      </c>
      <c r="DD336">
        <f t="shared" si="270"/>
        <v>1.000336541143237</v>
      </c>
      <c r="DH336" s="10">
        <v>42146</v>
      </c>
      <c r="DI336">
        <v>320500</v>
      </c>
      <c r="DJ336">
        <v>37.463034</v>
      </c>
      <c r="DK336">
        <f t="shared" si="267"/>
        <v>-2.5880151999591039E-4</v>
      </c>
      <c r="DL336">
        <f t="shared" si="268"/>
        <v>0.99974119848000409</v>
      </c>
      <c r="DP336" s="10">
        <v>42146</v>
      </c>
      <c r="DQ336">
        <v>69200</v>
      </c>
      <c r="DR336">
        <v>22.115102</v>
      </c>
      <c r="DS336">
        <f t="shared" si="307"/>
        <v>-4.7515636894182034E-3</v>
      </c>
      <c r="DT336">
        <f t="shared" si="308"/>
        <v>0.9952484363105818</v>
      </c>
      <c r="DX336" s="10">
        <v>42146</v>
      </c>
      <c r="DY336">
        <v>1277100</v>
      </c>
      <c r="DZ336">
        <v>11.65</v>
      </c>
      <c r="EA336">
        <f t="shared" si="309"/>
        <v>-8.5763293310459066E-4</v>
      </c>
      <c r="EB336">
        <f t="shared" si="310"/>
        <v>0.99914236706689541</v>
      </c>
      <c r="EF336" s="10">
        <v>42145</v>
      </c>
      <c r="EG336">
        <v>112100</v>
      </c>
      <c r="EH336">
        <v>99.782483999999997</v>
      </c>
      <c r="EI336">
        <f t="shared" si="311"/>
        <v>-6.9067600611394386E-4</v>
      </c>
      <c r="EJ336">
        <f t="shared" si="312"/>
        <v>0.99930932399388606</v>
      </c>
    </row>
    <row r="337" spans="1:140">
      <c r="A337" s="10">
        <v>42145</v>
      </c>
      <c r="B337" s="11">
        <v>7.0000000000000007E-2</v>
      </c>
      <c r="C337">
        <f t="shared" si="271"/>
        <v>7.000000000000001E-4</v>
      </c>
      <c r="D337" s="12">
        <f t="shared" si="272"/>
        <v>1.4584715879895072E-5</v>
      </c>
      <c r="E337" s="13">
        <f t="shared" si="273"/>
        <v>1.0000145847158799</v>
      </c>
      <c r="H337" s="10">
        <v>42145</v>
      </c>
      <c r="I337">
        <v>21800</v>
      </c>
      <c r="J337">
        <v>72.307360000000003</v>
      </c>
      <c r="K337" s="15">
        <f t="shared" si="277"/>
        <v>1.2747526787526775E-2</v>
      </c>
      <c r="L337">
        <f t="shared" si="278"/>
        <v>1.0127475267875268</v>
      </c>
      <c r="N337" s="15">
        <f t="shared" si="279"/>
        <v>100.84385152545821</v>
      </c>
      <c r="P337" s="10">
        <v>42145</v>
      </c>
      <c r="Q337">
        <v>331000</v>
      </c>
      <c r="R337">
        <v>50.035797000000002</v>
      </c>
      <c r="S337">
        <f t="shared" si="280"/>
        <v>2.157724274759687E-3</v>
      </c>
      <c r="T337">
        <f t="shared" si="281"/>
        <v>1.0021577242747597</v>
      </c>
      <c r="V337" s="15">
        <f t="shared" si="282"/>
        <v>1.1961831060517119</v>
      </c>
      <c r="X337" s="10">
        <v>42145</v>
      </c>
      <c r="Y337">
        <v>159400</v>
      </c>
      <c r="Z337">
        <v>43.177095000000001</v>
      </c>
      <c r="AA337">
        <f t="shared" si="283"/>
        <v>1.3655249558564009E-3</v>
      </c>
      <c r="AB337">
        <f t="shared" si="274"/>
        <v>1.0013655249558564</v>
      </c>
      <c r="AC337" s="18"/>
      <c r="AD337" s="15">
        <f t="shared" si="284"/>
        <v>0.64555319790475596</v>
      </c>
      <c r="AF337" s="10">
        <v>42145</v>
      </c>
      <c r="AG337">
        <v>171100</v>
      </c>
      <c r="AH337">
        <v>57.463966999999997</v>
      </c>
      <c r="AI337">
        <f t="shared" si="285"/>
        <v>-5.1473590233874766E-4</v>
      </c>
      <c r="AJ337">
        <f t="shared" si="286"/>
        <v>0.99948526409766125</v>
      </c>
      <c r="AK337" s="18"/>
      <c r="AL337" s="15">
        <f t="shared" si="287"/>
        <v>-0.17132478087322067</v>
      </c>
      <c r="AN337" s="10">
        <v>42145</v>
      </c>
      <c r="AO337">
        <v>2587000</v>
      </c>
      <c r="AP337">
        <v>40.564711000000003</v>
      </c>
      <c r="AQ337">
        <f t="shared" si="288"/>
        <v>5.4463531991517655E-3</v>
      </c>
      <c r="AR337">
        <f t="shared" si="275"/>
        <v>1.0054463531991518</v>
      </c>
      <c r="AS337" s="18"/>
      <c r="AT337" s="15">
        <f t="shared" si="289"/>
        <v>6.2610543037387174</v>
      </c>
      <c r="AV337" s="10">
        <v>42145</v>
      </c>
      <c r="AW337">
        <v>9166900</v>
      </c>
      <c r="AX337">
        <v>41.790768999999997</v>
      </c>
      <c r="AY337">
        <f t="shared" si="290"/>
        <v>-2.9559105387100271E-3</v>
      </c>
      <c r="AZ337">
        <f t="shared" si="291"/>
        <v>0.99704408946128997</v>
      </c>
      <c r="BB337" s="15">
        <f t="shared" si="292"/>
        <v>-0.66057595147430459</v>
      </c>
      <c r="BD337" s="10">
        <v>42145</v>
      </c>
      <c r="BE337">
        <v>651200</v>
      </c>
      <c r="BF337">
        <v>67.237731999999994</v>
      </c>
      <c r="BG337">
        <f t="shared" si="293"/>
        <v>1.1359047184258397E-3</v>
      </c>
      <c r="BH337">
        <f t="shared" si="294"/>
        <v>1.0011359047184258</v>
      </c>
      <c r="BJ337" s="15">
        <f t="shared" si="295"/>
        <v>0.51341687314224749</v>
      </c>
      <c r="BL337" s="10">
        <v>42145</v>
      </c>
      <c r="BM337">
        <v>286800</v>
      </c>
      <c r="BN337">
        <v>105.457753</v>
      </c>
      <c r="BO337">
        <f t="shared" si="296"/>
        <v>3.1405550858512044E-3</v>
      </c>
      <c r="BP337">
        <f t="shared" si="297"/>
        <v>1.0031405550858512</v>
      </c>
      <c r="BR337" s="15">
        <f t="shared" si="298"/>
        <v>2.140890482709481</v>
      </c>
      <c r="BT337" s="10">
        <v>42145</v>
      </c>
      <c r="BU337">
        <v>112600</v>
      </c>
      <c r="BV337">
        <v>48.73</v>
      </c>
      <c r="BW337">
        <f t="shared" si="299"/>
        <v>1.4385532264693524E-3</v>
      </c>
      <c r="BX337">
        <f t="shared" si="300"/>
        <v>1.0014385532264694</v>
      </c>
      <c r="BZ337">
        <f t="shared" si="276"/>
        <v>7.7615806231995821E-2</v>
      </c>
      <c r="CB337" s="10">
        <v>42145</v>
      </c>
      <c r="CC337">
        <v>768600</v>
      </c>
      <c r="CD337">
        <v>105.505782</v>
      </c>
      <c r="CE337">
        <f t="shared" si="301"/>
        <v>5.3518760753219485E-3</v>
      </c>
      <c r="CF337">
        <f t="shared" si="302"/>
        <v>1.0053518760753219</v>
      </c>
      <c r="CJ337" s="10">
        <v>42145</v>
      </c>
      <c r="CK337">
        <v>346300</v>
      </c>
      <c r="CL337">
        <v>82.978361000000007</v>
      </c>
      <c r="CM337">
        <f t="shared" si="303"/>
        <v>3.482241647529305E-3</v>
      </c>
      <c r="CN337">
        <f t="shared" si="304"/>
        <v>1.0034822416475293</v>
      </c>
      <c r="CR337" s="10">
        <v>42145</v>
      </c>
      <c r="CS337">
        <v>33600</v>
      </c>
      <c r="CT337">
        <v>59.469302999999996</v>
      </c>
      <c r="CU337">
        <f t="shared" si="305"/>
        <v>3.3305836882921991E-3</v>
      </c>
      <c r="CV337">
        <f t="shared" si="306"/>
        <v>1.0033305836882922</v>
      </c>
      <c r="CZ337" s="10">
        <v>42145</v>
      </c>
      <c r="DA337">
        <v>386100</v>
      </c>
      <c r="DB337">
        <v>56.831090000000003</v>
      </c>
      <c r="DC337">
        <f t="shared" si="269"/>
        <v>-2.3501637418661403E-3</v>
      </c>
      <c r="DD337">
        <f t="shared" si="270"/>
        <v>0.99764983625813386</v>
      </c>
      <c r="DH337" s="10">
        <v>42145</v>
      </c>
      <c r="DI337">
        <v>239700</v>
      </c>
      <c r="DJ337">
        <v>37.472732000000001</v>
      </c>
      <c r="DK337">
        <f t="shared" si="267"/>
        <v>-5.1479244085422815E-3</v>
      </c>
      <c r="DL337">
        <f t="shared" si="268"/>
        <v>0.99485207559145772</v>
      </c>
      <c r="DP337" s="10">
        <v>42145</v>
      </c>
      <c r="DQ337">
        <v>114400</v>
      </c>
      <c r="DR337">
        <v>22.220685</v>
      </c>
      <c r="DS337">
        <f t="shared" si="307"/>
        <v>1.003490103917648E-2</v>
      </c>
      <c r="DT337">
        <f t="shared" si="308"/>
        <v>1.0100349010391765</v>
      </c>
      <c r="DX337" s="10">
        <v>42145</v>
      </c>
      <c r="DY337">
        <v>2164300</v>
      </c>
      <c r="DZ337">
        <v>11.66</v>
      </c>
      <c r="EA337">
        <f t="shared" si="309"/>
        <v>-3.4188034188032956E-3</v>
      </c>
      <c r="EB337">
        <f t="shared" si="310"/>
        <v>0.9965811965811967</v>
      </c>
      <c r="EF337" s="10">
        <v>42144</v>
      </c>
      <c r="EG337">
        <v>168900</v>
      </c>
      <c r="EH337">
        <v>99.851449000000002</v>
      </c>
      <c r="EI337">
        <f t="shared" si="311"/>
        <v>7.8998619160386419E-4</v>
      </c>
      <c r="EJ337">
        <f t="shared" si="312"/>
        <v>1.0007899861916039</v>
      </c>
    </row>
    <row r="338" spans="1:140">
      <c r="A338" s="10">
        <v>42144</v>
      </c>
      <c r="B338" s="11">
        <v>0.06</v>
      </c>
      <c r="C338">
        <f t="shared" si="271"/>
        <v>5.9999999999999995E-4</v>
      </c>
      <c r="D338" s="12">
        <f t="shared" si="272"/>
        <v>1.2501015730803644E-5</v>
      </c>
      <c r="E338" s="13">
        <f t="shared" si="273"/>
        <v>1.0000125010157308</v>
      </c>
      <c r="H338" s="10">
        <v>42144</v>
      </c>
      <c r="I338">
        <v>48400</v>
      </c>
      <c r="J338">
        <v>71.397221999999999</v>
      </c>
      <c r="K338" s="15">
        <f t="shared" si="277"/>
        <v>1.9021726546684103E-3</v>
      </c>
      <c r="L338">
        <f t="shared" si="278"/>
        <v>1.0019021726546684</v>
      </c>
      <c r="N338" s="15">
        <f t="shared" si="279"/>
        <v>1.0009729205297586</v>
      </c>
      <c r="P338" s="10">
        <v>42144</v>
      </c>
      <c r="Q338">
        <v>252600</v>
      </c>
      <c r="R338">
        <v>49.928066000000001</v>
      </c>
      <c r="S338">
        <f t="shared" si="280"/>
        <v>-5.8810052059099505E-4</v>
      </c>
      <c r="T338">
        <f t="shared" si="281"/>
        <v>0.999411899479409</v>
      </c>
      <c r="V338" s="15">
        <f t="shared" si="282"/>
        <v>-0.19323256318446758</v>
      </c>
      <c r="X338" s="10">
        <v>42144</v>
      </c>
      <c r="Y338">
        <v>97900</v>
      </c>
      <c r="Z338">
        <v>43.118215999999997</v>
      </c>
      <c r="AA338">
        <f t="shared" si="283"/>
        <v>9.1109427020374945E-4</v>
      </c>
      <c r="AB338">
        <f t="shared" si="274"/>
        <v>1.0009110942702037</v>
      </c>
      <c r="AC338" s="18"/>
      <c r="AD338" s="15">
        <f t="shared" si="284"/>
        <v>0.39430768460516696</v>
      </c>
      <c r="AF338" s="10">
        <v>42144</v>
      </c>
      <c r="AG338">
        <v>316400</v>
      </c>
      <c r="AH338">
        <v>57.493561</v>
      </c>
      <c r="AI338">
        <f t="shared" si="285"/>
        <v>1.2025353774920422E-3</v>
      </c>
      <c r="AJ338">
        <f t="shared" si="286"/>
        <v>1.001202535377492</v>
      </c>
      <c r="AK338" s="18"/>
      <c r="AL338" s="15">
        <f t="shared" si="287"/>
        <v>0.55063063969066617</v>
      </c>
      <c r="AN338" s="10">
        <v>42144</v>
      </c>
      <c r="AO338">
        <v>2924700</v>
      </c>
      <c r="AP338">
        <v>40.344977999999998</v>
      </c>
      <c r="AQ338">
        <f t="shared" si="288"/>
        <v>1.8979327068409102E-3</v>
      </c>
      <c r="AR338">
        <f t="shared" si="275"/>
        <v>1.0018979327068409</v>
      </c>
      <c r="AS338" s="18"/>
      <c r="AT338" s="15">
        <f t="shared" si="289"/>
        <v>0.9978845114790813</v>
      </c>
      <c r="AV338" s="10">
        <v>42144</v>
      </c>
      <c r="AW338">
        <v>9714800</v>
      </c>
      <c r="AX338">
        <v>41.914664999999999</v>
      </c>
      <c r="AY338">
        <f t="shared" si="290"/>
        <v>-1.3624369991419583E-3</v>
      </c>
      <c r="AZ338">
        <f t="shared" si="291"/>
        <v>0.99863756300085804</v>
      </c>
      <c r="BB338" s="15">
        <f t="shared" si="292"/>
        <v>-0.39202929181700275</v>
      </c>
      <c r="BD338" s="10">
        <v>42144</v>
      </c>
      <c r="BE338">
        <v>550700</v>
      </c>
      <c r="BF338">
        <v>67.161443000000006</v>
      </c>
      <c r="BG338">
        <f t="shared" si="293"/>
        <v>8.5259900903422725E-4</v>
      </c>
      <c r="BH338">
        <f t="shared" si="294"/>
        <v>1.0008525990090342</v>
      </c>
      <c r="BJ338" s="15">
        <f t="shared" si="295"/>
        <v>0.36487936825930189</v>
      </c>
      <c r="BL338" s="10">
        <v>42144</v>
      </c>
      <c r="BM338">
        <v>247800</v>
      </c>
      <c r="BN338">
        <v>105.127594</v>
      </c>
      <c r="BO338">
        <f t="shared" si="296"/>
        <v>9.2401025473476395E-5</v>
      </c>
      <c r="BP338">
        <f t="shared" si="297"/>
        <v>1.0000924010254735</v>
      </c>
      <c r="BR338" s="15">
        <f t="shared" si="298"/>
        <v>3.4299944992186582E-2</v>
      </c>
      <c r="BT338" s="10">
        <v>42144</v>
      </c>
      <c r="BU338">
        <v>159500</v>
      </c>
      <c r="BV338">
        <v>48.66</v>
      </c>
      <c r="BW338">
        <f t="shared" si="299"/>
        <v>1.0285743462543628E-3</v>
      </c>
      <c r="BX338">
        <f t="shared" si="300"/>
        <v>1.0010285743462544</v>
      </c>
      <c r="BZ338">
        <f t="shared" si="276"/>
        <v>5.4913083006088437E-2</v>
      </c>
      <c r="CB338" s="10">
        <v>42144</v>
      </c>
      <c r="CC338">
        <v>849700</v>
      </c>
      <c r="CD338">
        <v>104.94413400000001</v>
      </c>
      <c r="CE338">
        <f t="shared" si="301"/>
        <v>8.9276613745581379E-4</v>
      </c>
      <c r="CF338">
        <f t="shared" si="302"/>
        <v>1.0008927661374558</v>
      </c>
      <c r="CJ338" s="10">
        <v>42144</v>
      </c>
      <c r="CK338">
        <v>518900</v>
      </c>
      <c r="CL338">
        <v>82.690413000000007</v>
      </c>
      <c r="CM338">
        <f t="shared" si="303"/>
        <v>1.6277186761695095E-3</v>
      </c>
      <c r="CN338">
        <f t="shared" si="304"/>
        <v>1.0016277186761695</v>
      </c>
      <c r="CR338" s="10">
        <v>42144</v>
      </c>
      <c r="CS338">
        <v>31800</v>
      </c>
      <c r="CT338">
        <v>59.271892999999999</v>
      </c>
      <c r="CU338">
        <f t="shared" si="305"/>
        <v>3.3316933366389634E-4</v>
      </c>
      <c r="CV338">
        <f t="shared" si="306"/>
        <v>1.0003331693336639</v>
      </c>
      <c r="CZ338" s="10">
        <v>42144</v>
      </c>
      <c r="DA338">
        <v>328600</v>
      </c>
      <c r="DB338">
        <v>56.964967000000001</v>
      </c>
      <c r="DC338">
        <f t="shared" si="269"/>
        <v>1.513126958744726E-3</v>
      </c>
      <c r="DD338">
        <f t="shared" si="270"/>
        <v>1.0015131269587447</v>
      </c>
      <c r="DH338" s="10">
        <v>42144</v>
      </c>
      <c r="DI338">
        <v>336900</v>
      </c>
      <c r="DJ338">
        <v>37.666637000000001</v>
      </c>
      <c r="DK338">
        <f t="shared" si="267"/>
        <v>-1.2854262125183702E-3</v>
      </c>
      <c r="DL338">
        <f t="shared" si="268"/>
        <v>0.99871457378748163</v>
      </c>
      <c r="DP338" s="10">
        <v>42144</v>
      </c>
      <c r="DQ338">
        <v>123200</v>
      </c>
      <c r="DR338">
        <v>21.999918000000001</v>
      </c>
      <c r="DS338">
        <f t="shared" si="307"/>
        <v>2.1862318595644581E-3</v>
      </c>
      <c r="DT338">
        <f t="shared" si="308"/>
        <v>1.0021862318595645</v>
      </c>
      <c r="DX338" s="10">
        <v>42144</v>
      </c>
      <c r="DY338">
        <v>2702800</v>
      </c>
      <c r="DZ338">
        <v>11.7</v>
      </c>
      <c r="EA338">
        <f t="shared" si="309"/>
        <v>1.712328767123239E-3</v>
      </c>
      <c r="EB338">
        <f t="shared" si="310"/>
        <v>1.0017123287671232</v>
      </c>
      <c r="EF338" s="10">
        <v>42143</v>
      </c>
      <c r="EG338">
        <v>279200</v>
      </c>
      <c r="EH338">
        <v>99.772630000000007</v>
      </c>
      <c r="EI338">
        <f t="shared" si="311"/>
        <v>0</v>
      </c>
      <c r="EJ338">
        <f t="shared" si="312"/>
        <v>1</v>
      </c>
    </row>
    <row r="339" spans="1:140">
      <c r="A339" s="10">
        <v>42143</v>
      </c>
      <c r="B339" s="11">
        <v>0.05</v>
      </c>
      <c r="C339">
        <f t="shared" si="271"/>
        <v>5.0000000000000001E-4</v>
      </c>
      <c r="D339" s="12">
        <f t="shared" si="272"/>
        <v>1.0417372023008298E-5</v>
      </c>
      <c r="E339" s="13">
        <f t="shared" si="273"/>
        <v>1.000010417372023</v>
      </c>
      <c r="H339" s="10">
        <v>42143</v>
      </c>
      <c r="I339">
        <v>19100</v>
      </c>
      <c r="J339">
        <v>71.261669999999995</v>
      </c>
      <c r="K339" s="15">
        <f t="shared" si="277"/>
        <v>-8.6206800608159551E-3</v>
      </c>
      <c r="L339">
        <f t="shared" si="278"/>
        <v>0.99137931993918404</v>
      </c>
      <c r="N339" s="15">
        <f t="shared" si="279"/>
        <v>-0.95758229227242087</v>
      </c>
      <c r="P339" s="10">
        <v>42143</v>
      </c>
      <c r="Q339">
        <v>298200</v>
      </c>
      <c r="R339">
        <v>49.957445999999997</v>
      </c>
      <c r="S339">
        <f t="shared" si="280"/>
        <v>-3.9194002589282295E-4</v>
      </c>
      <c r="T339">
        <f t="shared" si="281"/>
        <v>0.99960805997410718</v>
      </c>
      <c r="V339" s="15">
        <f t="shared" si="282"/>
        <v>-0.13332060037879923</v>
      </c>
      <c r="X339" s="10">
        <v>42143</v>
      </c>
      <c r="Y339">
        <v>145900</v>
      </c>
      <c r="Z339">
        <v>43.078966999999999</v>
      </c>
      <c r="AA339">
        <f t="shared" si="283"/>
        <v>-1.3648109703772171E-3</v>
      </c>
      <c r="AB339">
        <f t="shared" si="274"/>
        <v>0.99863518902962278</v>
      </c>
      <c r="AC339" s="18"/>
      <c r="AD339" s="15">
        <f t="shared" si="284"/>
        <v>-0.39255658868256937</v>
      </c>
      <c r="AF339" s="10">
        <v>42143</v>
      </c>
      <c r="AG339">
        <v>191400</v>
      </c>
      <c r="AH339">
        <v>57.424506000000001</v>
      </c>
      <c r="AI339">
        <f t="shared" si="285"/>
        <v>-1.372474698377979E-3</v>
      </c>
      <c r="AJ339">
        <f t="shared" si="286"/>
        <v>0.99862752530162202</v>
      </c>
      <c r="AK339" s="18"/>
      <c r="AL339" s="15">
        <f t="shared" si="287"/>
        <v>-0.3942557142148343</v>
      </c>
      <c r="AN339" s="10">
        <v>42143</v>
      </c>
      <c r="AO339">
        <v>4747400</v>
      </c>
      <c r="AP339">
        <v>40.268551000000002</v>
      </c>
      <c r="AQ339">
        <f t="shared" si="288"/>
        <v>-3.7816098889574823E-3</v>
      </c>
      <c r="AR339">
        <f t="shared" si="275"/>
        <v>0.99621839011104252</v>
      </c>
      <c r="AS339" s="18"/>
      <c r="AT339" s="15">
        <f t="shared" si="289"/>
        <v>-0.74915098694404658</v>
      </c>
      <c r="AV339" s="10">
        <v>42143</v>
      </c>
      <c r="AW339">
        <v>8265600</v>
      </c>
      <c r="AX339">
        <v>41.971848999999999</v>
      </c>
      <c r="AY339">
        <f t="shared" si="290"/>
        <v>2.2759042520750228E-3</v>
      </c>
      <c r="AZ339">
        <f t="shared" si="291"/>
        <v>1.002275904252075</v>
      </c>
      <c r="BB339" s="15">
        <f t="shared" si="292"/>
        <v>1.292771118171395</v>
      </c>
      <c r="BD339" s="10">
        <v>42143</v>
      </c>
      <c r="BE339">
        <v>392400</v>
      </c>
      <c r="BF339">
        <v>67.104230000000001</v>
      </c>
      <c r="BG339">
        <f t="shared" si="293"/>
        <v>-4.261104059419818E-4</v>
      </c>
      <c r="BH339">
        <f t="shared" si="294"/>
        <v>0.99957388959405802</v>
      </c>
      <c r="BJ339" s="15">
        <f t="shared" si="295"/>
        <v>-0.14406722869886723</v>
      </c>
      <c r="BL339" s="10">
        <v>42143</v>
      </c>
      <c r="BM339">
        <v>259200</v>
      </c>
      <c r="BN339">
        <v>105.117881</v>
      </c>
      <c r="BO339">
        <f t="shared" si="296"/>
        <v>-1.107346900935835E-3</v>
      </c>
      <c r="BP339">
        <f t="shared" si="297"/>
        <v>0.99889265309906417</v>
      </c>
      <c r="BR339" s="15">
        <f t="shared" si="298"/>
        <v>-0.33262659946467754</v>
      </c>
      <c r="BT339" s="10">
        <v>42143</v>
      </c>
      <c r="BU339">
        <v>159000</v>
      </c>
      <c r="BV339">
        <v>48.610000999999997</v>
      </c>
      <c r="BW339">
        <f t="shared" si="299"/>
        <v>-2.0529255194606799E-3</v>
      </c>
      <c r="BX339">
        <f t="shared" si="300"/>
        <v>0.99794707448053932</v>
      </c>
      <c r="BZ339">
        <f t="shared" si="276"/>
        <v>-0.10135019097308684</v>
      </c>
      <c r="CB339" s="10">
        <v>42143</v>
      </c>
      <c r="CC339">
        <v>639000</v>
      </c>
      <c r="CD339">
        <v>104.850527</v>
      </c>
      <c r="CE339">
        <f t="shared" si="301"/>
        <v>-4.8862449756736925E-3</v>
      </c>
      <c r="CF339">
        <f t="shared" si="302"/>
        <v>0.99511375502432631</v>
      </c>
      <c r="CJ339" s="10">
        <v>42143</v>
      </c>
      <c r="CK339">
        <v>241300</v>
      </c>
      <c r="CL339">
        <v>82.556034999999994</v>
      </c>
      <c r="CM339">
        <f t="shared" si="303"/>
        <v>-3.8220391260445075E-3</v>
      </c>
      <c r="CN339">
        <f t="shared" si="304"/>
        <v>0.99617796087395549</v>
      </c>
      <c r="CR339" s="10">
        <v>42143</v>
      </c>
      <c r="CS339">
        <v>22700</v>
      </c>
      <c r="CT339">
        <v>59.252152000000002</v>
      </c>
      <c r="CU339">
        <f t="shared" si="305"/>
        <v>-3.8167815082694734E-3</v>
      </c>
      <c r="CV339">
        <f t="shared" si="306"/>
        <v>0.99618321849173053</v>
      </c>
      <c r="CZ339" s="10">
        <v>42143</v>
      </c>
      <c r="DA339">
        <v>262300</v>
      </c>
      <c r="DB339">
        <v>56.878901999999997</v>
      </c>
      <c r="DC339">
        <f t="shared" si="269"/>
        <v>-1.8459712958843744E-3</v>
      </c>
      <c r="DD339">
        <f t="shared" si="270"/>
        <v>0.99815402870411563</v>
      </c>
      <c r="DH339" s="10">
        <v>42143</v>
      </c>
      <c r="DI339">
        <v>478700</v>
      </c>
      <c r="DJ339">
        <v>37.715116999999999</v>
      </c>
      <c r="DK339">
        <f t="shared" si="267"/>
        <v>-3.0753240008362104E-3</v>
      </c>
      <c r="DL339">
        <f t="shared" si="268"/>
        <v>0.99692467599916379</v>
      </c>
      <c r="DP339" s="10">
        <v>42143</v>
      </c>
      <c r="DQ339">
        <v>487100</v>
      </c>
      <c r="DR339">
        <v>21.951926</v>
      </c>
      <c r="DS339">
        <f t="shared" si="307"/>
        <v>-1.4224148634950362E-2</v>
      </c>
      <c r="DT339">
        <f t="shared" si="308"/>
        <v>0.98577585136504964</v>
      </c>
      <c r="DX339" s="10">
        <v>42143</v>
      </c>
      <c r="DY339">
        <v>1943700</v>
      </c>
      <c r="DZ339">
        <v>11.68</v>
      </c>
      <c r="EA339">
        <f t="shared" si="309"/>
        <v>-1.3513513513513487E-2</v>
      </c>
      <c r="EB339">
        <f t="shared" si="310"/>
        <v>0.98648648648648651</v>
      </c>
      <c r="EF339" s="10">
        <v>42142</v>
      </c>
      <c r="EG339">
        <v>450400</v>
      </c>
      <c r="EH339">
        <v>99.772630000000007</v>
      </c>
      <c r="EI339">
        <f t="shared" si="311"/>
        <v>9.8704143006944633E-5</v>
      </c>
      <c r="EJ339">
        <f t="shared" si="312"/>
        <v>1.0000987041430069</v>
      </c>
    </row>
    <row r="340" spans="1:140">
      <c r="A340" s="10">
        <v>42142</v>
      </c>
      <c r="B340" s="11">
        <v>0.06</v>
      </c>
      <c r="C340">
        <f t="shared" si="271"/>
        <v>5.9999999999999995E-4</v>
      </c>
      <c r="D340" s="12">
        <f t="shared" si="272"/>
        <v>1.2501015730803644E-5</v>
      </c>
      <c r="E340" s="13">
        <f t="shared" si="273"/>
        <v>1.0000125010157308</v>
      </c>
      <c r="H340" s="10">
        <v>42142</v>
      </c>
      <c r="I340">
        <v>20800</v>
      </c>
      <c r="J340">
        <v>71.881336000000005</v>
      </c>
      <c r="K340" s="15">
        <f t="shared" si="277"/>
        <v>-1.4862040215138705E-2</v>
      </c>
      <c r="L340">
        <f t="shared" si="278"/>
        <v>0.98513795978486129</v>
      </c>
      <c r="N340" s="15">
        <f t="shared" si="279"/>
        <v>-0.99576917904963602</v>
      </c>
      <c r="P340" s="10">
        <v>42142</v>
      </c>
      <c r="Q340">
        <v>383600</v>
      </c>
      <c r="R340">
        <v>49.977034000000003</v>
      </c>
      <c r="S340">
        <f t="shared" si="280"/>
        <v>3.1452819416009081E-3</v>
      </c>
      <c r="T340">
        <f t="shared" si="281"/>
        <v>1.0031452819416009</v>
      </c>
      <c r="V340" s="15">
        <f t="shared" si="282"/>
        <v>2.146297138478654</v>
      </c>
      <c r="X340" s="10">
        <v>42142</v>
      </c>
      <c r="Y340">
        <v>230900</v>
      </c>
      <c r="Z340">
        <v>43.137841999999999</v>
      </c>
      <c r="AA340">
        <f t="shared" si="283"/>
        <v>7.1018943474383533E-3</v>
      </c>
      <c r="AB340">
        <f t="shared" si="274"/>
        <v>1.0071018943474384</v>
      </c>
      <c r="AC340" s="18"/>
      <c r="AD340" s="15">
        <f t="shared" si="284"/>
        <v>12.237186816581033</v>
      </c>
      <c r="AF340" s="10">
        <v>42142</v>
      </c>
      <c r="AG340">
        <v>256600</v>
      </c>
      <c r="AH340">
        <v>57.503428</v>
      </c>
      <c r="AI340">
        <f t="shared" si="285"/>
        <v>8.8266189719536925E-3</v>
      </c>
      <c r="AJ340">
        <f t="shared" si="286"/>
        <v>1.0088266189719537</v>
      </c>
      <c r="AK340" s="18"/>
      <c r="AL340" s="15">
        <f t="shared" si="287"/>
        <v>23.719208474245583</v>
      </c>
      <c r="AN340" s="10">
        <v>42142</v>
      </c>
      <c r="AO340">
        <v>2412300</v>
      </c>
      <c r="AP340">
        <v>40.421408999999997</v>
      </c>
      <c r="AQ340">
        <f t="shared" si="288"/>
        <v>-3.2979774533742345E-3</v>
      </c>
      <c r="AR340">
        <f t="shared" si="275"/>
        <v>0.99670202254662577</v>
      </c>
      <c r="AS340" s="18"/>
      <c r="AT340" s="15">
        <f t="shared" si="289"/>
        <v>-0.70053302517266336</v>
      </c>
      <c r="AV340" s="10">
        <v>42142</v>
      </c>
      <c r="AW340">
        <v>9050400</v>
      </c>
      <c r="AX340">
        <v>41.876542000000001</v>
      </c>
      <c r="AY340">
        <f t="shared" si="290"/>
        <v>-9.69125970910234E-3</v>
      </c>
      <c r="AZ340">
        <f t="shared" si="291"/>
        <v>0.99030874029089766</v>
      </c>
      <c r="BB340" s="15">
        <f t="shared" si="292"/>
        <v>-0.97140609915203557</v>
      </c>
      <c r="BD340" s="10">
        <v>42142</v>
      </c>
      <c r="BE340">
        <v>383200</v>
      </c>
      <c r="BF340">
        <v>67.132835999999998</v>
      </c>
      <c r="BG340">
        <f t="shared" si="293"/>
        <v>9.9530187277219184E-4</v>
      </c>
      <c r="BH340">
        <f t="shared" si="294"/>
        <v>1.0009953018727722</v>
      </c>
      <c r="BJ340" s="15">
        <f t="shared" si="295"/>
        <v>0.43778612048448862</v>
      </c>
      <c r="BL340" s="10">
        <v>42142</v>
      </c>
      <c r="BM340">
        <v>287200</v>
      </c>
      <c r="BN340">
        <v>105.23441200000001</v>
      </c>
      <c r="BO340">
        <f t="shared" si="296"/>
        <v>-3.3109563309196011E-3</v>
      </c>
      <c r="BP340">
        <f t="shared" si="297"/>
        <v>0.9966890436690804</v>
      </c>
      <c r="BR340" s="15">
        <f t="shared" si="298"/>
        <v>-0.70195301336032867</v>
      </c>
      <c r="BT340" s="10">
        <v>42142</v>
      </c>
      <c r="BU340">
        <v>108500</v>
      </c>
      <c r="BV340">
        <v>48.709999000000003</v>
      </c>
      <c r="BW340">
        <f t="shared" si="299"/>
        <v>-1.2302850112774211E-3</v>
      </c>
      <c r="BX340">
        <f t="shared" si="300"/>
        <v>0.99876971498872258</v>
      </c>
      <c r="BZ340">
        <f t="shared" si="276"/>
        <v>-6.2008326166210326E-2</v>
      </c>
      <c r="CB340" s="10">
        <v>42142</v>
      </c>
      <c r="CC340">
        <v>1375100</v>
      </c>
      <c r="CD340">
        <v>105.365368</v>
      </c>
      <c r="CE340">
        <f t="shared" si="301"/>
        <v>-2.5697949502139217E-3</v>
      </c>
      <c r="CF340">
        <f t="shared" si="302"/>
        <v>0.99743020504978608</v>
      </c>
      <c r="CJ340" s="10">
        <v>42142</v>
      </c>
      <c r="CK340">
        <v>307800</v>
      </c>
      <c r="CL340">
        <v>82.872777999999997</v>
      </c>
      <c r="CM340">
        <f t="shared" si="303"/>
        <v>-4.6114958461729305E-3</v>
      </c>
      <c r="CN340">
        <f t="shared" si="304"/>
        <v>0.99538850415382707</v>
      </c>
      <c r="CR340" s="10">
        <v>42142</v>
      </c>
      <c r="CS340">
        <v>10100</v>
      </c>
      <c r="CT340">
        <v>59.479171000000001</v>
      </c>
      <c r="CU340">
        <f t="shared" si="305"/>
        <v>-1.8221195709916538E-3</v>
      </c>
      <c r="CV340">
        <f t="shared" si="306"/>
        <v>0.99817788042900835</v>
      </c>
      <c r="CZ340" s="10">
        <v>42142</v>
      </c>
      <c r="DA340">
        <v>335000</v>
      </c>
      <c r="DB340">
        <v>56.984093000000001</v>
      </c>
      <c r="DC340">
        <f t="shared" si="269"/>
        <v>-6.0050045047519429E-3</v>
      </c>
      <c r="DD340">
        <f t="shared" si="270"/>
        <v>0.99399499549524806</v>
      </c>
      <c r="DH340" s="10">
        <v>42142</v>
      </c>
      <c r="DI340">
        <v>1100100</v>
      </c>
      <c r="DJ340">
        <v>37.831460999999997</v>
      </c>
      <c r="DK340">
        <f t="shared" si="267"/>
        <v>-3.3205820551626131E-3</v>
      </c>
      <c r="DL340">
        <f t="shared" si="268"/>
        <v>0.99667941794483739</v>
      </c>
      <c r="DP340" s="10">
        <v>42142</v>
      </c>
      <c r="DQ340">
        <v>222500</v>
      </c>
      <c r="DR340">
        <v>22.268678999999999</v>
      </c>
      <c r="DS340">
        <f t="shared" si="307"/>
        <v>1.2948360067737141E-3</v>
      </c>
      <c r="DT340">
        <f t="shared" si="308"/>
        <v>1.0012948360067737</v>
      </c>
      <c r="DX340" s="10">
        <v>42142</v>
      </c>
      <c r="DY340">
        <v>1889600</v>
      </c>
      <c r="DZ340">
        <v>11.84</v>
      </c>
      <c r="EA340">
        <f t="shared" si="309"/>
        <v>0</v>
      </c>
      <c r="EB340">
        <f t="shared" si="310"/>
        <v>1</v>
      </c>
      <c r="EF340" s="10">
        <v>42139</v>
      </c>
      <c r="EG340">
        <v>181700</v>
      </c>
      <c r="EH340">
        <v>99.762782999999999</v>
      </c>
      <c r="EI340">
        <f t="shared" si="311"/>
        <v>-2.9617504004986195E-4</v>
      </c>
      <c r="EJ340">
        <f t="shared" si="312"/>
        <v>0.99970382495995014</v>
      </c>
    </row>
    <row r="341" spans="1:140">
      <c r="A341" s="10">
        <v>42139</v>
      </c>
      <c r="B341" s="11">
        <v>0.08</v>
      </c>
      <c r="C341">
        <f t="shared" si="271"/>
        <v>8.0000000000000004E-4</v>
      </c>
      <c r="D341" s="12">
        <f t="shared" si="272"/>
        <v>1.6668472472947116E-5</v>
      </c>
      <c r="E341" s="13">
        <f t="shared" si="273"/>
        <v>1.0000166684724729</v>
      </c>
      <c r="H341" s="10">
        <v>42139</v>
      </c>
      <c r="I341">
        <v>26500</v>
      </c>
      <c r="J341">
        <v>72.965755999999999</v>
      </c>
      <c r="K341" s="15">
        <f t="shared" si="277"/>
        <v>1.8240757207699465E-2</v>
      </c>
      <c r="L341">
        <f t="shared" si="278"/>
        <v>1.0182407572076995</v>
      </c>
      <c r="N341" s="15">
        <f t="shared" si="279"/>
        <v>732.54026122075254</v>
      </c>
      <c r="P341" s="10">
        <v>42139</v>
      </c>
      <c r="Q341">
        <v>389900</v>
      </c>
      <c r="R341">
        <v>49.820335</v>
      </c>
      <c r="S341">
        <f t="shared" si="280"/>
        <v>1.9696354158287299E-3</v>
      </c>
      <c r="T341">
        <f t="shared" si="281"/>
        <v>1.0019696354158287</v>
      </c>
      <c r="V341" s="15">
        <f t="shared" si="282"/>
        <v>1.0507587629888322</v>
      </c>
      <c r="X341" s="10">
        <v>42139</v>
      </c>
      <c r="Y341">
        <v>126700</v>
      </c>
      <c r="Z341">
        <v>42.833641999999998</v>
      </c>
      <c r="AA341">
        <f t="shared" si="283"/>
        <v>1.6062218425967334E-3</v>
      </c>
      <c r="AB341">
        <f t="shared" si="274"/>
        <v>1.0016062218425967</v>
      </c>
      <c r="AC341" s="18"/>
      <c r="AD341" s="15">
        <f t="shared" si="284"/>
        <v>0.79642869461476429</v>
      </c>
      <c r="AF341" s="10">
        <v>42139</v>
      </c>
      <c r="AG341">
        <v>169000</v>
      </c>
      <c r="AH341">
        <v>57.000307999999997</v>
      </c>
      <c r="AI341">
        <f t="shared" si="285"/>
        <v>5.1945987547208361E-4</v>
      </c>
      <c r="AJ341">
        <f t="shared" si="286"/>
        <v>1.0005194598754721</v>
      </c>
      <c r="AK341" s="18"/>
      <c r="AL341" s="15">
        <f t="shared" si="287"/>
        <v>0.20870994059979675</v>
      </c>
      <c r="AN341" s="10">
        <v>42139</v>
      </c>
      <c r="AO341">
        <v>2733500</v>
      </c>
      <c r="AP341">
        <v>40.555159000000003</v>
      </c>
      <c r="AQ341">
        <f t="shared" si="288"/>
        <v>1.1792168698494532E-3</v>
      </c>
      <c r="AR341">
        <f t="shared" si="275"/>
        <v>1.0011792168698495</v>
      </c>
      <c r="AS341" s="18"/>
      <c r="AT341" s="15">
        <f t="shared" si="289"/>
        <v>0.53750439772820902</v>
      </c>
      <c r="AV341" s="10">
        <v>42139</v>
      </c>
      <c r="AW341">
        <v>11497700</v>
      </c>
      <c r="AX341">
        <v>42.286349999999999</v>
      </c>
      <c r="AY341">
        <f t="shared" si="290"/>
        <v>1.0245934293083625E-2</v>
      </c>
      <c r="AZ341">
        <f t="shared" si="291"/>
        <v>1.0102459342930836</v>
      </c>
      <c r="BB341" s="15">
        <f t="shared" si="292"/>
        <v>40.29482489539577</v>
      </c>
      <c r="BD341" s="10">
        <v>42139</v>
      </c>
      <c r="BE341">
        <v>260100</v>
      </c>
      <c r="BF341">
        <v>67.066085000000001</v>
      </c>
      <c r="BG341">
        <f t="shared" si="293"/>
        <v>1.138815230904866E-3</v>
      </c>
      <c r="BH341">
        <f t="shared" si="294"/>
        <v>1.0011388152309049</v>
      </c>
      <c r="BJ341" s="15">
        <f t="shared" si="295"/>
        <v>0.51502365779593151</v>
      </c>
      <c r="BL341" s="10">
        <v>42139</v>
      </c>
      <c r="BM341">
        <v>275700</v>
      </c>
      <c r="BN341">
        <v>105.583996</v>
      </c>
      <c r="BO341">
        <f t="shared" si="296"/>
        <v>5.5217814325025927E-4</v>
      </c>
      <c r="BP341">
        <f t="shared" si="297"/>
        <v>1.0005521781432503</v>
      </c>
      <c r="BR341" s="15">
        <f t="shared" si="298"/>
        <v>0.2232232688500595</v>
      </c>
      <c r="BT341" s="10">
        <v>42139</v>
      </c>
      <c r="BU341">
        <v>137600</v>
      </c>
      <c r="BV341">
        <v>48.77</v>
      </c>
      <c r="BW341">
        <f t="shared" si="299"/>
        <v>1.0262520314807677E-3</v>
      </c>
      <c r="BX341">
        <f t="shared" si="300"/>
        <v>1.0010262520314808</v>
      </c>
      <c r="BZ341">
        <f t="shared" si="276"/>
        <v>5.4785829739156355E-2</v>
      </c>
      <c r="CB341" s="10">
        <v>42139</v>
      </c>
      <c r="CC341">
        <v>479700</v>
      </c>
      <c r="CD341">
        <v>105.636833</v>
      </c>
      <c r="CE341">
        <f t="shared" si="301"/>
        <v>4.9870696317566576E-3</v>
      </c>
      <c r="CF341">
        <f t="shared" si="302"/>
        <v>1.0049870696317567</v>
      </c>
      <c r="CJ341" s="10">
        <v>42139</v>
      </c>
      <c r="CK341">
        <v>209300</v>
      </c>
      <c r="CL341">
        <v>83.256715999999997</v>
      </c>
      <c r="CM341">
        <f t="shared" si="303"/>
        <v>4.6328602620271386E-3</v>
      </c>
      <c r="CN341">
        <f t="shared" si="304"/>
        <v>1.0046328602620271</v>
      </c>
      <c r="CR341" s="10">
        <v>42139</v>
      </c>
      <c r="CS341">
        <v>11900</v>
      </c>
      <c r="CT341">
        <v>59.587747</v>
      </c>
      <c r="CU341">
        <f t="shared" si="305"/>
        <v>2.6573696504550437E-3</v>
      </c>
      <c r="CV341">
        <f t="shared" si="306"/>
        <v>1.002657369650455</v>
      </c>
      <c r="CZ341" s="10">
        <v>42139</v>
      </c>
      <c r="DA341">
        <v>301000</v>
      </c>
      <c r="DB341">
        <v>57.32835</v>
      </c>
      <c r="DC341">
        <f t="shared" si="269"/>
        <v>9.4292171136085567E-3</v>
      </c>
      <c r="DD341">
        <f t="shared" si="270"/>
        <v>1.0094292171136086</v>
      </c>
      <c r="DH341" s="10">
        <v>42139</v>
      </c>
      <c r="DI341">
        <v>2310800</v>
      </c>
      <c r="DJ341">
        <v>37.957501999999998</v>
      </c>
      <c r="DK341">
        <f t="shared" si="267"/>
        <v>9.2807558468150919E-3</v>
      </c>
      <c r="DL341">
        <f t="shared" si="268"/>
        <v>1.0092807558468151</v>
      </c>
      <c r="DP341" s="10">
        <v>42139</v>
      </c>
      <c r="DQ341">
        <v>123500</v>
      </c>
      <c r="DR341">
        <v>22.239882000000001</v>
      </c>
      <c r="DS341">
        <f t="shared" si="307"/>
        <v>3.8994750038312542E-3</v>
      </c>
      <c r="DT341">
        <f t="shared" si="308"/>
        <v>1.0038994750038313</v>
      </c>
      <c r="DX341" s="10">
        <v>42139</v>
      </c>
      <c r="DY341">
        <v>1454000</v>
      </c>
      <c r="DZ341">
        <v>11.84</v>
      </c>
      <c r="EA341">
        <f t="shared" si="309"/>
        <v>2.5402201524131751E-3</v>
      </c>
      <c r="EB341">
        <f t="shared" si="310"/>
        <v>1.0025402201524132</v>
      </c>
      <c r="EF341" s="10">
        <v>42138</v>
      </c>
      <c r="EG341">
        <v>153800</v>
      </c>
      <c r="EH341">
        <v>99.792338999999998</v>
      </c>
      <c r="EI341">
        <f t="shared" si="311"/>
        <v>0</v>
      </c>
      <c r="EJ341">
        <f t="shared" si="312"/>
        <v>1</v>
      </c>
    </row>
    <row r="342" spans="1:140">
      <c r="A342" s="10">
        <v>42138</v>
      </c>
      <c r="B342" s="11">
        <v>7.0000000000000007E-2</v>
      </c>
      <c r="C342">
        <f t="shared" si="271"/>
        <v>7.000000000000001E-4</v>
      </c>
      <c r="D342" s="12">
        <f t="shared" si="272"/>
        <v>1.4584715879895072E-5</v>
      </c>
      <c r="E342" s="13">
        <f t="shared" si="273"/>
        <v>1.0000145847158799</v>
      </c>
      <c r="H342" s="10">
        <v>42138</v>
      </c>
      <c r="I342">
        <v>35200</v>
      </c>
      <c r="J342">
        <v>71.658647999999999</v>
      </c>
      <c r="K342" s="15">
        <f t="shared" si="277"/>
        <v>2.7097321504121474E-3</v>
      </c>
      <c r="L342">
        <f t="shared" si="278"/>
        <v>1.0027097321504121</v>
      </c>
      <c r="N342" s="15">
        <f t="shared" si="279"/>
        <v>1.6850909947556749</v>
      </c>
      <c r="P342" s="10">
        <v>42138</v>
      </c>
      <c r="Q342">
        <v>449300</v>
      </c>
      <c r="R342">
        <v>49.7224</v>
      </c>
      <c r="S342">
        <f t="shared" si="280"/>
        <v>9.7454414894773134E-3</v>
      </c>
      <c r="T342">
        <f t="shared" si="281"/>
        <v>1.0097454414894773</v>
      </c>
      <c r="V342" s="15">
        <f t="shared" si="282"/>
        <v>33.46227506233059</v>
      </c>
      <c r="X342" s="10">
        <v>42138</v>
      </c>
      <c r="Y342">
        <v>168800</v>
      </c>
      <c r="Z342">
        <v>42.764952000000001</v>
      </c>
      <c r="AA342">
        <f t="shared" si="283"/>
        <v>9.7312798998792083E-3</v>
      </c>
      <c r="AB342">
        <f t="shared" si="274"/>
        <v>1.0097312798998792</v>
      </c>
      <c r="AC342" s="18"/>
      <c r="AD342" s="15">
        <f t="shared" si="284"/>
        <v>33.286309035873202</v>
      </c>
      <c r="AF342" s="10">
        <v>42138</v>
      </c>
      <c r="AG342">
        <v>179300</v>
      </c>
      <c r="AH342">
        <v>56.970714000000001</v>
      </c>
      <c r="AI342">
        <f t="shared" si="285"/>
        <v>9.4389241291328307E-3</v>
      </c>
      <c r="AJ342">
        <f t="shared" si="286"/>
        <v>1.0094389241291328</v>
      </c>
      <c r="AK342" s="18"/>
      <c r="AL342" s="15">
        <f t="shared" si="287"/>
        <v>29.847304681080278</v>
      </c>
      <c r="AN342" s="10">
        <v>42138</v>
      </c>
      <c r="AO342">
        <v>2807400</v>
      </c>
      <c r="AP342">
        <v>40.507392000000003</v>
      </c>
      <c r="AQ342">
        <f t="shared" si="288"/>
        <v>1.1933186625633807E-2</v>
      </c>
      <c r="AR342">
        <f t="shared" si="275"/>
        <v>1.0119331866256338</v>
      </c>
      <c r="AS342" s="18"/>
      <c r="AT342" s="15">
        <f t="shared" si="289"/>
        <v>74.931366596780691</v>
      </c>
      <c r="AV342" s="10">
        <v>42138</v>
      </c>
      <c r="AW342">
        <v>7597900</v>
      </c>
      <c r="AX342">
        <v>41.857481</v>
      </c>
      <c r="AY342">
        <f t="shared" si="290"/>
        <v>9.4231195197789219E-3</v>
      </c>
      <c r="AZ342">
        <f t="shared" si="291"/>
        <v>1.0094231195197789</v>
      </c>
      <c r="BB342" s="15">
        <f t="shared" si="292"/>
        <v>29.6715216912899</v>
      </c>
      <c r="BD342" s="10">
        <v>42138</v>
      </c>
      <c r="BE342">
        <v>502400</v>
      </c>
      <c r="BF342">
        <v>66.989795999999998</v>
      </c>
      <c r="BG342">
        <f t="shared" si="293"/>
        <v>9.0490845506476791E-3</v>
      </c>
      <c r="BH342">
        <f t="shared" si="294"/>
        <v>1.0090490845506477</v>
      </c>
      <c r="BJ342" s="15">
        <f t="shared" si="295"/>
        <v>25.790871804607995</v>
      </c>
      <c r="BL342" s="10">
        <v>42138</v>
      </c>
      <c r="BM342">
        <v>292600</v>
      </c>
      <c r="BN342">
        <v>105.525727</v>
      </c>
      <c r="BO342">
        <f t="shared" si="296"/>
        <v>1.2899543133115809E-3</v>
      </c>
      <c r="BP342">
        <f t="shared" si="297"/>
        <v>1.0012899543133116</v>
      </c>
      <c r="BR342" s="15">
        <f t="shared" si="298"/>
        <v>0.60084226845404198</v>
      </c>
      <c r="BT342" s="10">
        <v>42138</v>
      </c>
      <c r="BU342">
        <v>154300</v>
      </c>
      <c r="BV342">
        <v>48.720001000000003</v>
      </c>
      <c r="BW342">
        <f t="shared" si="299"/>
        <v>1.0273885772504876E-3</v>
      </c>
      <c r="BX342">
        <f t="shared" si="300"/>
        <v>1.0010273885772505</v>
      </c>
      <c r="BZ342">
        <f t="shared" si="276"/>
        <v>5.4848105876390996E-2</v>
      </c>
      <c r="CB342" s="10">
        <v>42138</v>
      </c>
      <c r="CC342">
        <v>679800</v>
      </c>
      <c r="CD342">
        <v>105.112629</v>
      </c>
      <c r="CE342">
        <f t="shared" si="301"/>
        <v>3.3059588755448566E-3</v>
      </c>
      <c r="CF342">
        <f t="shared" si="302"/>
        <v>1.0033059588755449</v>
      </c>
      <c r="CJ342" s="10">
        <v>42138</v>
      </c>
      <c r="CK342">
        <v>220300</v>
      </c>
      <c r="CL342">
        <v>82.872777999999997</v>
      </c>
      <c r="CM342">
        <f t="shared" si="303"/>
        <v>3.1369523643818287E-3</v>
      </c>
      <c r="CN342">
        <f t="shared" si="304"/>
        <v>1.0031369523643818</v>
      </c>
      <c r="CR342" s="10">
        <v>42138</v>
      </c>
      <c r="CS342">
        <v>69100</v>
      </c>
      <c r="CT342">
        <v>59.429819999999999</v>
      </c>
      <c r="CU342">
        <f t="shared" si="305"/>
        <v>1.6635958497124292E-3</v>
      </c>
      <c r="CV342">
        <f t="shared" si="306"/>
        <v>1.0016635958497124</v>
      </c>
      <c r="CZ342" s="10">
        <v>42138</v>
      </c>
      <c r="DA342">
        <v>354200</v>
      </c>
      <c r="DB342">
        <v>56.792838000000003</v>
      </c>
      <c r="DC342">
        <f t="shared" si="269"/>
        <v>1.1410055100483429E-2</v>
      </c>
      <c r="DD342">
        <f t="shared" si="270"/>
        <v>1.0114100551004834</v>
      </c>
      <c r="DH342" s="10">
        <v>42138</v>
      </c>
      <c r="DI342">
        <v>2205100</v>
      </c>
      <c r="DJ342">
        <v>37.608466999999997</v>
      </c>
      <c r="DK342">
        <f t="shared" si="267"/>
        <v>1.9984289269246336E-2</v>
      </c>
      <c r="DL342">
        <f t="shared" si="268"/>
        <v>1.0199842892692463</v>
      </c>
      <c r="DP342" s="10">
        <v>42138</v>
      </c>
      <c r="DQ342">
        <v>96300</v>
      </c>
      <c r="DR342">
        <v>22.153494999999999</v>
      </c>
      <c r="DS342">
        <f t="shared" si="307"/>
        <v>-1.2981526570001733E-3</v>
      </c>
      <c r="DT342">
        <f t="shared" si="308"/>
        <v>0.99870184734299983</v>
      </c>
      <c r="DX342" s="10">
        <v>42138</v>
      </c>
      <c r="DY342">
        <v>1857400</v>
      </c>
      <c r="DZ342">
        <v>11.81</v>
      </c>
      <c r="EA342">
        <f t="shared" si="309"/>
        <v>5.9625212947189699E-3</v>
      </c>
      <c r="EB342">
        <f t="shared" si="310"/>
        <v>1.005962521294719</v>
      </c>
      <c r="EF342" s="10">
        <v>42137</v>
      </c>
      <c r="EG342">
        <v>310600</v>
      </c>
      <c r="EH342">
        <v>99.792338999999998</v>
      </c>
      <c r="EI342">
        <f t="shared" si="311"/>
        <v>7.9045449403447599E-4</v>
      </c>
      <c r="EJ342">
        <f t="shared" si="312"/>
        <v>1.0007904544940345</v>
      </c>
    </row>
    <row r="343" spans="1:140">
      <c r="A343" s="10">
        <v>42137</v>
      </c>
      <c r="B343" s="11">
        <v>0.04</v>
      </c>
      <c r="C343">
        <f t="shared" si="271"/>
        <v>4.0000000000000002E-4</v>
      </c>
      <c r="D343" s="12">
        <f t="shared" si="272"/>
        <v>8.333784753622453E-6</v>
      </c>
      <c r="E343" s="13">
        <f t="shared" si="273"/>
        <v>1.0000083337847536</v>
      </c>
      <c r="H343" s="10">
        <v>42137</v>
      </c>
      <c r="I343">
        <v>37100</v>
      </c>
      <c r="J343">
        <v>71.464996999999997</v>
      </c>
      <c r="K343" s="15">
        <f t="shared" si="277"/>
        <v>-7.2629625430361555E-3</v>
      </c>
      <c r="L343">
        <f t="shared" si="278"/>
        <v>0.99273703745696384</v>
      </c>
      <c r="N343" s="15">
        <f t="shared" si="279"/>
        <v>-0.93009759236138734</v>
      </c>
      <c r="P343" s="10">
        <v>42137</v>
      </c>
      <c r="Q343">
        <v>497700</v>
      </c>
      <c r="R343">
        <v>49.242510000000003</v>
      </c>
      <c r="S343">
        <f t="shared" si="280"/>
        <v>3.9794468113862891E-4</v>
      </c>
      <c r="T343">
        <f t="shared" si="281"/>
        <v>1.0003979446811386</v>
      </c>
      <c r="V343" s="15">
        <f t="shared" si="282"/>
        <v>0.15629498563887312</v>
      </c>
      <c r="X343" s="10">
        <v>42137</v>
      </c>
      <c r="Y343">
        <v>120800</v>
      </c>
      <c r="Z343">
        <v>42.352804999999996</v>
      </c>
      <c r="AA343">
        <f t="shared" si="283"/>
        <v>6.9554957666762007E-4</v>
      </c>
      <c r="AB343">
        <f t="shared" si="274"/>
        <v>1.0006955495766676</v>
      </c>
      <c r="AC343" s="18"/>
      <c r="AD343" s="15">
        <f t="shared" si="284"/>
        <v>0.28889768441976638</v>
      </c>
      <c r="AF343" s="10">
        <v>42137</v>
      </c>
      <c r="AG343">
        <v>172100</v>
      </c>
      <c r="AH343">
        <v>56.438000000000002</v>
      </c>
      <c r="AI343">
        <f t="shared" si="285"/>
        <v>8.7473238198998438E-4</v>
      </c>
      <c r="AJ343">
        <f t="shared" si="286"/>
        <v>1.00087473238199</v>
      </c>
      <c r="AK343" s="18"/>
      <c r="AL343" s="15">
        <f t="shared" si="287"/>
        <v>0.37594086105116475</v>
      </c>
      <c r="AN343" s="10">
        <v>42137</v>
      </c>
      <c r="AO343">
        <v>3101600</v>
      </c>
      <c r="AP343">
        <v>40.029710000000001</v>
      </c>
      <c r="AQ343">
        <f t="shared" si="288"/>
        <v>7.2116169705742639E-3</v>
      </c>
      <c r="AR343">
        <f t="shared" si="275"/>
        <v>1.0072116169705743</v>
      </c>
      <c r="AS343" s="18"/>
      <c r="AT343" s="15">
        <f t="shared" si="289"/>
        <v>12.774157984840707</v>
      </c>
      <c r="AV343" s="10">
        <v>42137</v>
      </c>
      <c r="AW343">
        <v>8898000</v>
      </c>
      <c r="AX343">
        <v>41.466735</v>
      </c>
      <c r="AY343">
        <f t="shared" si="290"/>
        <v>2.5344819716228706E-3</v>
      </c>
      <c r="AZ343">
        <f t="shared" si="291"/>
        <v>1.0025344819716229</v>
      </c>
      <c r="BB343" s="15">
        <f t="shared" si="292"/>
        <v>1.5191350031630981</v>
      </c>
      <c r="BD343" s="10">
        <v>42137</v>
      </c>
      <c r="BE343">
        <v>321700</v>
      </c>
      <c r="BF343">
        <v>66.389036000000004</v>
      </c>
      <c r="BG343">
        <f t="shared" si="293"/>
        <v>4.3119074800346269E-4</v>
      </c>
      <c r="BH343">
        <f t="shared" si="294"/>
        <v>1.0004311907480035</v>
      </c>
      <c r="BJ343" s="15">
        <f t="shared" si="295"/>
        <v>0.17040600493007485</v>
      </c>
      <c r="BL343" s="10">
        <v>42137</v>
      </c>
      <c r="BM343">
        <v>342800</v>
      </c>
      <c r="BN343">
        <v>105.389779</v>
      </c>
      <c r="BO343">
        <f t="shared" si="296"/>
        <v>-1.7476320275116031E-3</v>
      </c>
      <c r="BP343">
        <f t="shared" si="297"/>
        <v>0.9982523679724884</v>
      </c>
      <c r="BR343" s="15">
        <f t="shared" si="298"/>
        <v>-0.47188633036106187</v>
      </c>
      <c r="BT343" s="10">
        <v>42137</v>
      </c>
      <c r="BU343">
        <v>140600</v>
      </c>
      <c r="BV343">
        <v>48.669998</v>
      </c>
      <c r="BW343">
        <f t="shared" si="299"/>
        <v>6.1675576925890319E-4</v>
      </c>
      <c r="BX343">
        <f t="shared" si="300"/>
        <v>1.0006167557692589</v>
      </c>
      <c r="BZ343">
        <f t="shared" si="276"/>
        <v>3.2580918268389603E-2</v>
      </c>
      <c r="CB343" s="10">
        <v>42137</v>
      </c>
      <c r="CC343">
        <v>811200</v>
      </c>
      <c r="CD343">
        <v>104.766276</v>
      </c>
      <c r="CE343">
        <f t="shared" si="301"/>
        <v>1.073299181986842E-3</v>
      </c>
      <c r="CF343">
        <f t="shared" si="302"/>
        <v>1.0010732991819868</v>
      </c>
      <c r="CJ343" s="10">
        <v>42137</v>
      </c>
      <c r="CK343">
        <v>574800</v>
      </c>
      <c r="CL343">
        <v>82.613623000000004</v>
      </c>
      <c r="CM343">
        <f t="shared" si="303"/>
        <v>-1.044618940990949E-3</v>
      </c>
      <c r="CN343">
        <f t="shared" si="304"/>
        <v>0.99895538105900905</v>
      </c>
      <c r="CR343" s="10">
        <v>42137</v>
      </c>
      <c r="CS343">
        <v>38200</v>
      </c>
      <c r="CT343">
        <v>59.331116999999999</v>
      </c>
      <c r="CU343">
        <f t="shared" si="305"/>
        <v>1.332694211680252E-3</v>
      </c>
      <c r="CV343">
        <f t="shared" si="306"/>
        <v>1.0013326942116803</v>
      </c>
      <c r="CZ343" s="10">
        <v>42137</v>
      </c>
      <c r="DA343">
        <v>300900</v>
      </c>
      <c r="DB343">
        <v>56.152138999999998</v>
      </c>
      <c r="DC343">
        <f t="shared" si="269"/>
        <v>7.2041501185351464E-3</v>
      </c>
      <c r="DD343">
        <f t="shared" si="270"/>
        <v>1.0072041501185351</v>
      </c>
      <c r="DH343" s="10">
        <v>42137</v>
      </c>
      <c r="DI343">
        <v>2186700</v>
      </c>
      <c r="DJ343">
        <v>36.871614000000001</v>
      </c>
      <c r="DK343">
        <f t="shared" si="267"/>
        <v>-9.1193843318452261E-3</v>
      </c>
      <c r="DL343">
        <f t="shared" si="268"/>
        <v>0.99088061566815477</v>
      </c>
      <c r="DP343" s="10">
        <v>42137</v>
      </c>
      <c r="DQ343">
        <v>127700</v>
      </c>
      <c r="DR343">
        <v>22.182290999999999</v>
      </c>
      <c r="DS343">
        <f t="shared" si="307"/>
        <v>-3.8793500054493668E-3</v>
      </c>
      <c r="DT343">
        <f t="shared" si="308"/>
        <v>0.99612064999455063</v>
      </c>
      <c r="DX343" s="10">
        <v>42137</v>
      </c>
      <c r="DY343">
        <v>2747100</v>
      </c>
      <c r="DZ343">
        <v>11.74</v>
      </c>
      <c r="EA343">
        <f t="shared" si="309"/>
        <v>1.7331022530329365E-2</v>
      </c>
      <c r="EB343">
        <f t="shared" si="310"/>
        <v>1.0173310225303294</v>
      </c>
      <c r="EF343" s="10">
        <v>42136</v>
      </c>
      <c r="EG343">
        <v>176200</v>
      </c>
      <c r="EH343">
        <v>99.713520000000003</v>
      </c>
      <c r="EI343">
        <f t="shared" si="311"/>
        <v>2.9649703737710809E-4</v>
      </c>
      <c r="EJ343">
        <f t="shared" si="312"/>
        <v>1.0002964970373771</v>
      </c>
    </row>
    <row r="344" spans="1:140">
      <c r="A344" s="10">
        <v>42136</v>
      </c>
      <c r="B344" s="11">
        <v>0.03</v>
      </c>
      <c r="C344">
        <f t="shared" si="271"/>
        <v>2.9999999999999997E-4</v>
      </c>
      <c r="D344" s="12">
        <f t="shared" si="272"/>
        <v>6.2502539195374851E-6</v>
      </c>
      <c r="E344" s="13">
        <f t="shared" si="273"/>
        <v>1.0000062502539195</v>
      </c>
      <c r="H344" s="10">
        <v>42136</v>
      </c>
      <c r="I344">
        <v>70800</v>
      </c>
      <c r="J344">
        <v>71.987842000000001</v>
      </c>
      <c r="K344" s="15">
        <f t="shared" si="277"/>
        <v>2.1565736237765254E-3</v>
      </c>
      <c r="L344">
        <f t="shared" si="278"/>
        <v>1.0021565736237765</v>
      </c>
      <c r="N344" s="15">
        <f t="shared" si="279"/>
        <v>1.1952629145984308</v>
      </c>
      <c r="P344" s="10">
        <v>42136</v>
      </c>
      <c r="Q344">
        <v>335900</v>
      </c>
      <c r="R344">
        <v>49.222921999999997</v>
      </c>
      <c r="S344">
        <f t="shared" si="280"/>
        <v>-3.3710461366864841E-3</v>
      </c>
      <c r="T344">
        <f t="shared" si="281"/>
        <v>0.99662895386331352</v>
      </c>
      <c r="V344" s="15">
        <f t="shared" si="282"/>
        <v>-0.70844028320508778</v>
      </c>
      <c r="X344" s="10">
        <v>42136</v>
      </c>
      <c r="Y344">
        <v>188600</v>
      </c>
      <c r="Z344">
        <v>42.323366999999998</v>
      </c>
      <c r="AA344">
        <f t="shared" si="283"/>
        <v>-1.6203742691615064E-3</v>
      </c>
      <c r="AB344">
        <f t="shared" si="274"/>
        <v>0.99837962573083849</v>
      </c>
      <c r="AC344" s="18"/>
      <c r="AD344" s="15">
        <f t="shared" si="284"/>
        <v>-0.44673395594978815</v>
      </c>
      <c r="AF344" s="10">
        <v>42136</v>
      </c>
      <c r="AG344">
        <v>184700</v>
      </c>
      <c r="AH344">
        <v>56.388674999999999</v>
      </c>
      <c r="AI344">
        <f t="shared" si="285"/>
        <v>-1.5720607553515453E-3</v>
      </c>
      <c r="AJ344">
        <f t="shared" si="286"/>
        <v>0.99842793924464845</v>
      </c>
      <c r="AK344" s="18"/>
      <c r="AL344" s="15">
        <f t="shared" si="287"/>
        <v>-0.43687501367050074</v>
      </c>
      <c r="AN344" s="10">
        <v>42136</v>
      </c>
      <c r="AO344">
        <v>4218800</v>
      </c>
      <c r="AP344">
        <v>39.743098000000003</v>
      </c>
      <c r="AQ344">
        <f t="shared" si="288"/>
        <v>0</v>
      </c>
      <c r="AR344">
        <f t="shared" si="275"/>
        <v>1</v>
      </c>
      <c r="AS344" s="18"/>
      <c r="AT344" s="15">
        <f t="shared" si="289"/>
        <v>0</v>
      </c>
      <c r="AV344" s="10">
        <v>42136</v>
      </c>
      <c r="AW344">
        <v>6223800</v>
      </c>
      <c r="AX344">
        <v>41.361904000000003</v>
      </c>
      <c r="AY344">
        <f t="shared" si="290"/>
        <v>-2.7573358335902798E-3</v>
      </c>
      <c r="AZ344">
        <f t="shared" si="291"/>
        <v>0.99724266416640972</v>
      </c>
      <c r="BB344" s="15">
        <f t="shared" si="292"/>
        <v>-0.63498530449426083</v>
      </c>
      <c r="BD344" s="10">
        <v>42136</v>
      </c>
      <c r="BE344">
        <v>1016500</v>
      </c>
      <c r="BF344">
        <v>66.360422</v>
      </c>
      <c r="BG344">
        <f t="shared" si="293"/>
        <v>-2.5799137555756468E-3</v>
      </c>
      <c r="BH344">
        <f t="shared" si="294"/>
        <v>0.99742008624442435</v>
      </c>
      <c r="BJ344" s="15">
        <f t="shared" si="295"/>
        <v>-0.61049762878848512</v>
      </c>
      <c r="BL344" s="10">
        <v>42136</v>
      </c>
      <c r="BM344">
        <v>242500</v>
      </c>
      <c r="BN344">
        <v>105.57428400000001</v>
      </c>
      <c r="BO344">
        <f t="shared" si="296"/>
        <v>1.7506915922083088E-3</v>
      </c>
      <c r="BP344">
        <f t="shared" si="297"/>
        <v>1.0017506915922083</v>
      </c>
      <c r="BR344" s="15">
        <f t="shared" si="298"/>
        <v>0.89353174797319168</v>
      </c>
      <c r="BT344" s="10">
        <v>42136</v>
      </c>
      <c r="BU344">
        <v>134600</v>
      </c>
      <c r="BV344">
        <v>48.639999000000003</v>
      </c>
      <c r="BW344">
        <f t="shared" si="299"/>
        <v>1.2350143583774731E-3</v>
      </c>
      <c r="BX344">
        <f t="shared" si="300"/>
        <v>1.0012350143583775</v>
      </c>
      <c r="BZ344">
        <f t="shared" si="276"/>
        <v>6.6285509553236199E-2</v>
      </c>
      <c r="CB344" s="10">
        <v>42136</v>
      </c>
      <c r="CC344">
        <v>752200</v>
      </c>
      <c r="CD344">
        <v>104.65395100000001</v>
      </c>
      <c r="CE344">
        <f t="shared" si="301"/>
        <v>-5.3380677897389983E-3</v>
      </c>
      <c r="CF344">
        <f t="shared" si="302"/>
        <v>0.994661932210261</v>
      </c>
      <c r="CJ344" s="10">
        <v>42136</v>
      </c>
      <c r="CK344">
        <v>567700</v>
      </c>
      <c r="CL344">
        <v>82.700012999999998</v>
      </c>
      <c r="CM344">
        <f t="shared" si="303"/>
        <v>8.1318781616745994E-4</v>
      </c>
      <c r="CN344">
        <f t="shared" si="304"/>
        <v>1.0008131878161675</v>
      </c>
      <c r="CR344" s="10">
        <v>42136</v>
      </c>
      <c r="CS344">
        <v>28700</v>
      </c>
      <c r="CT344">
        <v>59.252152000000002</v>
      </c>
      <c r="CU344">
        <f t="shared" si="305"/>
        <v>-8.3227227260851411E-4</v>
      </c>
      <c r="CV344">
        <f t="shared" si="306"/>
        <v>0.99916772772739149</v>
      </c>
      <c r="CZ344" s="10">
        <v>42136</v>
      </c>
      <c r="DA344">
        <v>495900</v>
      </c>
      <c r="DB344">
        <v>55.750503999999999</v>
      </c>
      <c r="DC344">
        <f t="shared" si="269"/>
        <v>-3.759429465777675E-3</v>
      </c>
      <c r="DD344">
        <f t="shared" si="270"/>
        <v>0.99624057053422232</v>
      </c>
      <c r="DH344" s="10">
        <v>42136</v>
      </c>
      <c r="DI344">
        <v>2947900</v>
      </c>
      <c r="DJ344">
        <v>37.210954999999998</v>
      </c>
      <c r="DK344">
        <f t="shared" si="267"/>
        <v>3.1364935841888819E-3</v>
      </c>
      <c r="DL344">
        <f t="shared" si="268"/>
        <v>1.0031364935841889</v>
      </c>
      <c r="DP344" s="10">
        <v>42136</v>
      </c>
      <c r="DQ344">
        <v>75900</v>
      </c>
      <c r="DR344">
        <v>22.268678999999999</v>
      </c>
      <c r="DS344">
        <f t="shared" si="307"/>
        <v>4.764000910703059E-3</v>
      </c>
      <c r="DT344">
        <f t="shared" si="308"/>
        <v>1.0047640009107031</v>
      </c>
      <c r="DX344" s="10">
        <v>42136</v>
      </c>
      <c r="DY344">
        <v>1020700</v>
      </c>
      <c r="DZ344">
        <v>11.54</v>
      </c>
      <c r="EA344">
        <f t="shared" si="309"/>
        <v>8.7412587412587506E-3</v>
      </c>
      <c r="EB344">
        <f t="shared" si="310"/>
        <v>1.0087412587412588</v>
      </c>
      <c r="EF344" s="10">
        <v>42135</v>
      </c>
      <c r="EG344">
        <v>278800</v>
      </c>
      <c r="EH344">
        <v>99.683964000000003</v>
      </c>
      <c r="EI344">
        <f t="shared" si="311"/>
        <v>-4.939577409446283E-4</v>
      </c>
      <c r="EJ344">
        <f t="shared" si="312"/>
        <v>0.99950604225905537</v>
      </c>
    </row>
    <row r="345" spans="1:140">
      <c r="A345" s="10">
        <v>42135</v>
      </c>
      <c r="B345" s="11">
        <v>0.06</v>
      </c>
      <c r="C345">
        <f t="shared" si="271"/>
        <v>5.9999999999999995E-4</v>
      </c>
      <c r="D345" s="12">
        <f t="shared" si="272"/>
        <v>1.2501015730803644E-5</v>
      </c>
      <c r="E345" s="13">
        <f t="shared" si="273"/>
        <v>1.0000125010157308</v>
      </c>
      <c r="H345" s="10">
        <v>42135</v>
      </c>
      <c r="I345">
        <v>62400</v>
      </c>
      <c r="J345">
        <v>71.832928999999993</v>
      </c>
      <c r="K345" s="15">
        <f t="shared" si="277"/>
        <v>-2.2400806783812732E-2</v>
      </c>
      <c r="L345">
        <f t="shared" si="278"/>
        <v>0.97759919321618727</v>
      </c>
      <c r="N345" s="15">
        <f t="shared" si="279"/>
        <v>-0.99974372597601679</v>
      </c>
      <c r="P345" s="10">
        <v>42135</v>
      </c>
      <c r="Q345">
        <v>544400</v>
      </c>
      <c r="R345">
        <v>49.389415999999997</v>
      </c>
      <c r="S345">
        <f t="shared" si="280"/>
        <v>-4.1469031143047674E-3</v>
      </c>
      <c r="T345">
        <f t="shared" si="281"/>
        <v>0.99585309688569523</v>
      </c>
      <c r="V345" s="15">
        <f t="shared" si="282"/>
        <v>-0.78057982000322368</v>
      </c>
      <c r="X345" s="10">
        <v>42135</v>
      </c>
      <c r="Y345">
        <v>115400</v>
      </c>
      <c r="Z345">
        <v>42.392057999999999</v>
      </c>
      <c r="AA345">
        <f t="shared" si="283"/>
        <v>-6.9391708142307884E-4</v>
      </c>
      <c r="AB345">
        <f t="shared" si="274"/>
        <v>0.99930608291857692</v>
      </c>
      <c r="AC345" s="18"/>
      <c r="AD345" s="15">
        <f t="shared" si="284"/>
        <v>-0.22381753642141189</v>
      </c>
      <c r="AF345" s="10">
        <v>42135</v>
      </c>
      <c r="AG345">
        <v>151500</v>
      </c>
      <c r="AH345">
        <v>56.477460999999998</v>
      </c>
      <c r="AI345">
        <f t="shared" si="285"/>
        <v>5.2427135997890062E-4</v>
      </c>
      <c r="AJ345">
        <f t="shared" si="286"/>
        <v>1.0005242713599789</v>
      </c>
      <c r="AK345" s="18"/>
      <c r="AL345" s="15">
        <f t="shared" si="287"/>
        <v>0.21083342304374542</v>
      </c>
      <c r="AN345" s="10">
        <v>42135</v>
      </c>
      <c r="AO345">
        <v>2838500</v>
      </c>
      <c r="AP345">
        <v>39.743098000000003</v>
      </c>
      <c r="AQ345">
        <f t="shared" si="288"/>
        <v>-8.8158879365909382E-3</v>
      </c>
      <c r="AR345">
        <f t="shared" si="275"/>
        <v>0.99118411206340906</v>
      </c>
      <c r="AS345" s="18"/>
      <c r="AT345" s="15">
        <f t="shared" si="289"/>
        <v>-0.96052417786757072</v>
      </c>
      <c r="AV345" s="10">
        <v>42135</v>
      </c>
      <c r="AW345">
        <v>6711000</v>
      </c>
      <c r="AX345">
        <v>41.476267999999997</v>
      </c>
      <c r="AY345">
        <f t="shared" si="290"/>
        <v>-9.5584301110631653E-3</v>
      </c>
      <c r="AZ345">
        <f t="shared" si="291"/>
        <v>0.99044156988893683</v>
      </c>
      <c r="BB345" s="15">
        <f t="shared" si="292"/>
        <v>-0.96997148543249856</v>
      </c>
      <c r="BD345" s="10">
        <v>42135</v>
      </c>
      <c r="BE345">
        <v>350800</v>
      </c>
      <c r="BF345">
        <v>66.532069000000007</v>
      </c>
      <c r="BG345">
        <f t="shared" si="293"/>
        <v>-5.4170422148244191E-3</v>
      </c>
      <c r="BH345">
        <f t="shared" si="294"/>
        <v>0.99458295778517558</v>
      </c>
      <c r="BJ345" s="15">
        <f t="shared" si="295"/>
        <v>-0.86228861137696466</v>
      </c>
      <c r="BL345" s="10">
        <v>42135</v>
      </c>
      <c r="BM345">
        <v>685300</v>
      </c>
      <c r="BN345">
        <v>105.389779</v>
      </c>
      <c r="BO345">
        <f t="shared" si="296"/>
        <v>-3.4891568538020223E-3</v>
      </c>
      <c r="BP345">
        <f t="shared" si="297"/>
        <v>0.99651084314619798</v>
      </c>
      <c r="BR345" s="15">
        <f t="shared" si="298"/>
        <v>-0.72078389515945318</v>
      </c>
      <c r="BT345" s="10">
        <v>42135</v>
      </c>
      <c r="BU345">
        <v>107200</v>
      </c>
      <c r="BV345">
        <v>48.580002</v>
      </c>
      <c r="BW345">
        <f t="shared" si="299"/>
        <v>-2.873542633958559E-3</v>
      </c>
      <c r="BX345">
        <f t="shared" si="300"/>
        <v>0.99712645736604144</v>
      </c>
      <c r="BZ345">
        <f t="shared" si="276"/>
        <v>-0.13898152533032104</v>
      </c>
      <c r="CB345" s="10">
        <v>42135</v>
      </c>
      <c r="CC345">
        <v>1393900</v>
      </c>
      <c r="CD345">
        <v>105.215599</v>
      </c>
      <c r="CE345">
        <f t="shared" si="301"/>
        <v>-4.6049966075497606E-3</v>
      </c>
      <c r="CF345">
        <f t="shared" si="302"/>
        <v>0.99539500339245024</v>
      </c>
      <c r="CJ345" s="10">
        <v>42135</v>
      </c>
      <c r="CK345">
        <v>941700</v>
      </c>
      <c r="CL345">
        <v>82.632817000000003</v>
      </c>
      <c r="CM345">
        <f t="shared" si="303"/>
        <v>-8.7507423469689316E-3</v>
      </c>
      <c r="CN345">
        <f t="shared" si="304"/>
        <v>0.99124925765303107</v>
      </c>
      <c r="CR345" s="10">
        <v>42135</v>
      </c>
      <c r="CS345">
        <v>35000</v>
      </c>
      <c r="CT345">
        <v>59.301507000000001</v>
      </c>
      <c r="CU345">
        <f t="shared" si="305"/>
        <v>-3.1524628299623991E-3</v>
      </c>
      <c r="CV345">
        <f t="shared" si="306"/>
        <v>0.9968475371700376</v>
      </c>
      <c r="CZ345" s="10">
        <v>42135</v>
      </c>
      <c r="DA345">
        <v>277200</v>
      </c>
      <c r="DB345">
        <v>55.960884999999998</v>
      </c>
      <c r="DC345">
        <f t="shared" si="269"/>
        <v>-1.031626403481456E-2</v>
      </c>
      <c r="DD345">
        <f t="shared" si="270"/>
        <v>0.98968373596518544</v>
      </c>
      <c r="DH345" s="10">
        <v>42135</v>
      </c>
      <c r="DI345">
        <v>227400</v>
      </c>
      <c r="DJ345">
        <v>37.094608000000001</v>
      </c>
      <c r="DK345">
        <f t="shared" si="267"/>
        <v>-1.619955476426338E-2</v>
      </c>
      <c r="DL345">
        <f t="shared" si="268"/>
        <v>0.98380044523573662</v>
      </c>
      <c r="DP345" s="10">
        <v>42135</v>
      </c>
      <c r="DQ345">
        <v>141700</v>
      </c>
      <c r="DR345">
        <v>22.163094000000001</v>
      </c>
      <c r="DS345">
        <f t="shared" si="307"/>
        <v>-1.786474429007523E-2</v>
      </c>
      <c r="DT345">
        <f t="shared" si="308"/>
        <v>0.98213525570992477</v>
      </c>
      <c r="DX345" s="10">
        <v>42135</v>
      </c>
      <c r="DY345">
        <v>1521400</v>
      </c>
      <c r="DZ345">
        <v>11.44</v>
      </c>
      <c r="EA345">
        <f t="shared" si="309"/>
        <v>-5.2173913043478404E-3</v>
      </c>
      <c r="EB345">
        <f t="shared" si="310"/>
        <v>0.99478260869565216</v>
      </c>
      <c r="EF345" s="10">
        <v>42132</v>
      </c>
      <c r="EG345">
        <v>203700</v>
      </c>
      <c r="EH345">
        <v>99.733227999999997</v>
      </c>
      <c r="EI345">
        <f t="shared" si="311"/>
        <v>3.9530033451717905E-4</v>
      </c>
      <c r="EJ345">
        <f t="shared" si="312"/>
        <v>1.0003953003345172</v>
      </c>
    </row>
    <row r="346" spans="1:140">
      <c r="A346" s="10">
        <v>42132</v>
      </c>
      <c r="B346" s="11">
        <v>0.05</v>
      </c>
      <c r="C346">
        <f t="shared" si="271"/>
        <v>5.0000000000000001E-4</v>
      </c>
      <c r="D346" s="12">
        <f t="shared" si="272"/>
        <v>1.0417372023008298E-5</v>
      </c>
      <c r="E346" s="13">
        <f t="shared" si="273"/>
        <v>1.000010417372023</v>
      </c>
      <c r="H346" s="10">
        <v>42132</v>
      </c>
      <c r="I346">
        <v>219500</v>
      </c>
      <c r="J346">
        <v>73.478915999999998</v>
      </c>
      <c r="K346" s="15">
        <f t="shared" si="277"/>
        <v>4.500276843157458E-3</v>
      </c>
      <c r="L346">
        <f t="shared" si="278"/>
        <v>1.0045002768431575</v>
      </c>
      <c r="N346" s="15">
        <f t="shared" si="279"/>
        <v>4.1495844373941981</v>
      </c>
      <c r="P346" s="10">
        <v>42132</v>
      </c>
      <c r="Q346">
        <v>408200</v>
      </c>
      <c r="R346">
        <v>49.595081999999998</v>
      </c>
      <c r="S346">
        <f t="shared" si="280"/>
        <v>1.2799998235592636E-2</v>
      </c>
      <c r="T346">
        <f t="shared" si="281"/>
        <v>1.0127999982355926</v>
      </c>
      <c r="V346" s="15">
        <f t="shared" si="282"/>
        <v>102.78809713065051</v>
      </c>
      <c r="X346" s="10">
        <v>42132</v>
      </c>
      <c r="Y346">
        <v>117500</v>
      </c>
      <c r="Z346">
        <v>42.421495</v>
      </c>
      <c r="AA346">
        <f t="shared" si="283"/>
        <v>1.0046729800854859E-2</v>
      </c>
      <c r="AB346">
        <f t="shared" si="274"/>
        <v>1.0100467298008549</v>
      </c>
      <c r="AC346" s="18"/>
      <c r="AD346" s="15">
        <f t="shared" si="284"/>
        <v>37.426905297632175</v>
      </c>
      <c r="AF346" s="10">
        <v>42132</v>
      </c>
      <c r="AG346">
        <v>205900</v>
      </c>
      <c r="AH346">
        <v>56.447867000000002</v>
      </c>
      <c r="AI346">
        <f t="shared" si="285"/>
        <v>8.9931589108804832E-3</v>
      </c>
      <c r="AJ346">
        <f t="shared" si="286"/>
        <v>1.0089931589108805</v>
      </c>
      <c r="AK346" s="18"/>
      <c r="AL346" s="15">
        <f t="shared" si="287"/>
        <v>25.254328408430464</v>
      </c>
      <c r="AN346" s="10">
        <v>42132</v>
      </c>
      <c r="AO346">
        <v>2906700</v>
      </c>
      <c r="AP346">
        <v>40.096584999999997</v>
      </c>
      <c r="AQ346">
        <f t="shared" si="288"/>
        <v>2.1665016023288519E-2</v>
      </c>
      <c r="AR346">
        <f t="shared" si="275"/>
        <v>1.0216650160232885</v>
      </c>
      <c r="AS346" s="18"/>
      <c r="AT346" s="15">
        <f t="shared" si="289"/>
        <v>2497.1050776617631</v>
      </c>
      <c r="AV346" s="10">
        <v>42132</v>
      </c>
      <c r="AW346">
        <v>10508200</v>
      </c>
      <c r="AX346">
        <v>41.876542000000001</v>
      </c>
      <c r="AY346">
        <f t="shared" si="290"/>
        <v>1.5249516595378765E-2</v>
      </c>
      <c r="AZ346">
        <f t="shared" si="291"/>
        <v>1.0152495165953788</v>
      </c>
      <c r="BB346" s="15">
        <f t="shared" si="292"/>
        <v>249.6506597503527</v>
      </c>
      <c r="BD346" s="10">
        <v>42132</v>
      </c>
      <c r="BE346">
        <v>438800</v>
      </c>
      <c r="BF346">
        <v>66.894439000000006</v>
      </c>
      <c r="BG346">
        <f t="shared" si="293"/>
        <v>1.2850124193469981E-2</v>
      </c>
      <c r="BH346">
        <f t="shared" si="294"/>
        <v>1.01285012419347</v>
      </c>
      <c r="BJ346" s="15">
        <f t="shared" si="295"/>
        <v>104.67999277614216</v>
      </c>
      <c r="BL346" s="10">
        <v>42132</v>
      </c>
      <c r="BM346">
        <v>319200</v>
      </c>
      <c r="BN346">
        <v>105.758788</v>
      </c>
      <c r="BO346">
        <f t="shared" si="296"/>
        <v>-2.7537170855973514E-4</v>
      </c>
      <c r="BP346">
        <f t="shared" si="297"/>
        <v>0.99972462829144026</v>
      </c>
      <c r="BR346" s="15">
        <f t="shared" si="298"/>
        <v>-9.5637058373800876E-2</v>
      </c>
      <c r="BT346" s="10">
        <v>42132</v>
      </c>
      <c r="BU346">
        <v>73400</v>
      </c>
      <c r="BV346">
        <v>48.720001000000003</v>
      </c>
      <c r="BW346">
        <f t="shared" si="299"/>
        <v>2.0568079402882855E-3</v>
      </c>
      <c r="BX346">
        <f t="shared" si="300"/>
        <v>1.0020568079402883</v>
      </c>
      <c r="BZ346">
        <f t="shared" si="276"/>
        <v>0.1127608411742711</v>
      </c>
      <c r="CB346" s="10">
        <v>42132</v>
      </c>
      <c r="CC346">
        <v>911500</v>
      </c>
      <c r="CD346">
        <v>105.702358</v>
      </c>
      <c r="CE346">
        <f t="shared" si="301"/>
        <v>5.5208809209017495E-3</v>
      </c>
      <c r="CF346">
        <f t="shared" si="302"/>
        <v>1.0055208809209017</v>
      </c>
      <c r="CJ346" s="10">
        <v>42132</v>
      </c>
      <c r="CK346">
        <v>497800</v>
      </c>
      <c r="CL346">
        <v>83.362298999999993</v>
      </c>
      <c r="CM346">
        <f t="shared" si="303"/>
        <v>5.4410882046149744E-3</v>
      </c>
      <c r="CN346">
        <f t="shared" si="304"/>
        <v>1.005441088204615</v>
      </c>
      <c r="CR346" s="10">
        <v>42132</v>
      </c>
      <c r="CS346">
        <v>499200</v>
      </c>
      <c r="CT346">
        <v>59.489044</v>
      </c>
      <c r="CU346">
        <f t="shared" si="305"/>
        <v>2.3282729572624561E-3</v>
      </c>
      <c r="CV346">
        <f t="shared" si="306"/>
        <v>1.0023282729572625</v>
      </c>
      <c r="CZ346" s="10">
        <v>42132</v>
      </c>
      <c r="DA346">
        <v>228100</v>
      </c>
      <c r="DB346">
        <v>56.54421</v>
      </c>
      <c r="DC346">
        <f t="shared" si="269"/>
        <v>2.4428276970722695E-2</v>
      </c>
      <c r="DD346">
        <f t="shared" si="270"/>
        <v>1.0244282769707227</v>
      </c>
      <c r="DH346" s="10">
        <v>42132</v>
      </c>
      <c r="DI346">
        <v>221800</v>
      </c>
      <c r="DJ346">
        <v>37.705418999999999</v>
      </c>
      <c r="DK346">
        <f t="shared" si="267"/>
        <v>1.5935227028485821E-2</v>
      </c>
      <c r="DL346">
        <f t="shared" si="268"/>
        <v>1.0159352270284858</v>
      </c>
      <c r="DP346" s="10">
        <v>42132</v>
      </c>
      <c r="DQ346">
        <v>105700</v>
      </c>
      <c r="DR346">
        <v>22.566234000000001</v>
      </c>
      <c r="DS346">
        <f t="shared" si="307"/>
        <v>1.6428944601773798E-2</v>
      </c>
      <c r="DT346">
        <f t="shared" si="308"/>
        <v>1.0164289446017738</v>
      </c>
      <c r="DX346" s="10">
        <v>42132</v>
      </c>
      <c r="DY346">
        <v>1143200</v>
      </c>
      <c r="DZ346">
        <v>11.5</v>
      </c>
      <c r="EA346">
        <f t="shared" si="309"/>
        <v>5.2447552447552059E-3</v>
      </c>
      <c r="EB346">
        <f t="shared" si="310"/>
        <v>1.0052447552447552</v>
      </c>
      <c r="EF346" s="10">
        <v>42131</v>
      </c>
      <c r="EG346">
        <v>474900</v>
      </c>
      <c r="EH346">
        <v>99.693819000000005</v>
      </c>
      <c r="EI346">
        <f t="shared" si="311"/>
        <v>1.9773439662529313E-4</v>
      </c>
      <c r="EJ346">
        <f t="shared" si="312"/>
        <v>1.0001977343966253</v>
      </c>
    </row>
    <row r="347" spans="1:140">
      <c r="A347" s="10">
        <v>42131</v>
      </c>
      <c r="B347" s="11">
        <v>0.04</v>
      </c>
      <c r="C347">
        <f t="shared" si="271"/>
        <v>4.0000000000000002E-4</v>
      </c>
      <c r="D347" s="12">
        <f t="shared" si="272"/>
        <v>8.333784753622453E-6</v>
      </c>
      <c r="E347" s="13">
        <f t="shared" si="273"/>
        <v>1.0000083337847536</v>
      </c>
      <c r="H347" s="10">
        <v>42131</v>
      </c>
      <c r="I347">
        <v>241900</v>
      </c>
      <c r="J347">
        <v>73.149721999999997</v>
      </c>
      <c r="K347" s="15">
        <f t="shared" si="277"/>
        <v>1.1108160786574617E-2</v>
      </c>
      <c r="L347">
        <f t="shared" si="278"/>
        <v>1.0111081607865746</v>
      </c>
      <c r="N347" s="15">
        <f t="shared" si="279"/>
        <v>55.380602487069531</v>
      </c>
      <c r="P347" s="10">
        <v>42131</v>
      </c>
      <c r="Q347">
        <v>423300</v>
      </c>
      <c r="R347">
        <v>48.968288000000001</v>
      </c>
      <c r="S347">
        <f t="shared" si="280"/>
        <v>3.6130101814637605E-3</v>
      </c>
      <c r="T347">
        <f t="shared" si="281"/>
        <v>1.0036130101814638</v>
      </c>
      <c r="V347" s="15">
        <f t="shared" si="282"/>
        <v>2.7298652712929963</v>
      </c>
      <c r="X347" s="10">
        <v>42131</v>
      </c>
      <c r="Y347">
        <v>452200</v>
      </c>
      <c r="Z347">
        <v>41.999536999999997</v>
      </c>
      <c r="AA347">
        <f t="shared" si="283"/>
        <v>4.4590101109958091E-3</v>
      </c>
      <c r="AB347">
        <f t="shared" si="274"/>
        <v>1.0044590101109958</v>
      </c>
      <c r="AC347" s="18"/>
      <c r="AD347" s="15">
        <f t="shared" si="284"/>
        <v>4.0729415436759489</v>
      </c>
      <c r="AF347" s="10">
        <v>42131</v>
      </c>
      <c r="AG347">
        <v>409400</v>
      </c>
      <c r="AH347">
        <v>55.944747</v>
      </c>
      <c r="AI347">
        <f t="shared" si="285"/>
        <v>4.0722317161872024E-3</v>
      </c>
      <c r="AJ347">
        <f t="shared" si="286"/>
        <v>1.0040722317161872</v>
      </c>
      <c r="AK347" s="18"/>
      <c r="AL347" s="15">
        <f t="shared" si="287"/>
        <v>3.4076706695696917</v>
      </c>
      <c r="AN347" s="10">
        <v>42131</v>
      </c>
      <c r="AO347">
        <v>5227300</v>
      </c>
      <c r="AP347">
        <v>39.246313000000001</v>
      </c>
      <c r="AQ347">
        <f t="shared" si="288"/>
        <v>-3.3963886751526839E-3</v>
      </c>
      <c r="AR347">
        <f t="shared" si="275"/>
        <v>0.99660361132484732</v>
      </c>
      <c r="AS347" s="18"/>
      <c r="AT347" s="15">
        <f t="shared" si="289"/>
        <v>-0.71113385553241615</v>
      </c>
      <c r="AV347" s="10">
        <v>42131</v>
      </c>
      <c r="AW347">
        <v>10209000</v>
      </c>
      <c r="AX347">
        <v>41.247537000000001</v>
      </c>
      <c r="AY347">
        <f t="shared" si="290"/>
        <v>-1.3844180519805294E-3</v>
      </c>
      <c r="AZ347">
        <f t="shared" si="291"/>
        <v>0.99861558194801947</v>
      </c>
      <c r="BB347" s="15">
        <f t="shared" si="292"/>
        <v>-0.39689423165135951</v>
      </c>
      <c r="BD347" s="10">
        <v>42131</v>
      </c>
      <c r="BE347">
        <v>423500</v>
      </c>
      <c r="BF347">
        <v>66.045743000000002</v>
      </c>
      <c r="BG347">
        <f t="shared" si="293"/>
        <v>2.0254507808346034E-3</v>
      </c>
      <c r="BH347">
        <f t="shared" si="294"/>
        <v>1.0020254507808346</v>
      </c>
      <c r="BJ347" s="15">
        <f t="shared" si="295"/>
        <v>1.0928815472770625</v>
      </c>
      <c r="BL347" s="10">
        <v>42131</v>
      </c>
      <c r="BM347">
        <v>235800</v>
      </c>
      <c r="BN347">
        <v>105.787919</v>
      </c>
      <c r="BO347">
        <f t="shared" si="296"/>
        <v>2.5768314123897351E-3</v>
      </c>
      <c r="BP347">
        <f t="shared" si="297"/>
        <v>1.0025768314123897</v>
      </c>
      <c r="BR347" s="15">
        <f t="shared" si="298"/>
        <v>1.5582763534474044</v>
      </c>
      <c r="BT347" s="10">
        <v>42131</v>
      </c>
      <c r="BU347">
        <v>164200</v>
      </c>
      <c r="BV347">
        <v>48.619999</v>
      </c>
      <c r="BW347">
        <f t="shared" si="299"/>
        <v>-6.1671117711359358E-4</v>
      </c>
      <c r="BX347">
        <f t="shared" si="300"/>
        <v>0.99938328882288641</v>
      </c>
      <c r="BZ347">
        <f t="shared" si="276"/>
        <v>-3.1569804825739567E-2</v>
      </c>
      <c r="CB347" s="10">
        <v>42131</v>
      </c>
      <c r="CC347">
        <v>488200</v>
      </c>
      <c r="CD347">
        <v>105.12199200000001</v>
      </c>
      <c r="CE347">
        <f t="shared" si="301"/>
        <v>-1.5114960208821859E-3</v>
      </c>
      <c r="CF347">
        <f t="shared" si="302"/>
        <v>0.99848850397911781</v>
      </c>
      <c r="CJ347" s="10">
        <v>42131</v>
      </c>
      <c r="CK347">
        <v>370800</v>
      </c>
      <c r="CL347">
        <v>82.911171999999993</v>
      </c>
      <c r="CM347">
        <f t="shared" si="303"/>
        <v>1.2750709375426439E-3</v>
      </c>
      <c r="CN347">
        <f t="shared" si="304"/>
        <v>1.0012750709375426</v>
      </c>
      <c r="CR347" s="10">
        <v>42131</v>
      </c>
      <c r="CS347">
        <v>206400</v>
      </c>
      <c r="CT347">
        <v>59.350859</v>
      </c>
      <c r="CU347">
        <f t="shared" si="305"/>
        <v>4.9921406740538465E-4</v>
      </c>
      <c r="CV347">
        <f t="shared" si="306"/>
        <v>1.0004992140674054</v>
      </c>
      <c r="CZ347" s="10">
        <v>42131</v>
      </c>
      <c r="DA347">
        <v>294300</v>
      </c>
      <c r="DB347">
        <v>55.195869999999999</v>
      </c>
      <c r="DC347">
        <f t="shared" si="269"/>
        <v>-7.5653095611137866E-3</v>
      </c>
      <c r="DD347">
        <f t="shared" si="270"/>
        <v>0.99243469043888621</v>
      </c>
      <c r="DH347" s="10">
        <v>42131</v>
      </c>
      <c r="DI347">
        <v>305300</v>
      </c>
      <c r="DJ347">
        <v>37.113999</v>
      </c>
      <c r="DK347">
        <f t="shared" si="267"/>
        <v>1.5923535670210986E-2</v>
      </c>
      <c r="DL347">
        <f t="shared" si="268"/>
        <v>1.015923535670211</v>
      </c>
      <c r="DP347" s="10">
        <v>42131</v>
      </c>
      <c r="DQ347">
        <v>193300</v>
      </c>
      <c r="DR347">
        <v>22.201487</v>
      </c>
      <c r="DS347">
        <f t="shared" si="307"/>
        <v>-1.1538491162922271E-2</v>
      </c>
      <c r="DT347">
        <f t="shared" si="308"/>
        <v>0.98846150883707773</v>
      </c>
      <c r="DX347" s="10">
        <v>42131</v>
      </c>
      <c r="DY347">
        <v>1169800</v>
      </c>
      <c r="DZ347">
        <v>11.44</v>
      </c>
      <c r="EA347">
        <f t="shared" si="309"/>
        <v>-7.8057241977450564E-3</v>
      </c>
      <c r="EB347">
        <f t="shared" si="310"/>
        <v>0.99219427580225494</v>
      </c>
      <c r="EF347" s="10">
        <v>42130</v>
      </c>
      <c r="EG347">
        <v>366500</v>
      </c>
      <c r="EH347">
        <v>99.674109999999999</v>
      </c>
      <c r="EI347">
        <f t="shared" si="311"/>
        <v>0</v>
      </c>
      <c r="EJ347">
        <f t="shared" si="312"/>
        <v>1</v>
      </c>
    </row>
    <row r="348" spans="1:140">
      <c r="A348" s="10">
        <v>42130</v>
      </c>
      <c r="B348" s="11">
        <v>7.0000000000000007E-2</v>
      </c>
      <c r="C348">
        <f t="shared" si="271"/>
        <v>7.000000000000001E-4</v>
      </c>
      <c r="D348" s="12">
        <f t="shared" si="272"/>
        <v>1.4584715879895072E-5</v>
      </c>
      <c r="E348" s="13">
        <f t="shared" si="273"/>
        <v>1.0000145847158799</v>
      </c>
      <c r="H348" s="10">
        <v>42130</v>
      </c>
      <c r="I348">
        <v>87300</v>
      </c>
      <c r="J348">
        <v>72.346090000000004</v>
      </c>
      <c r="K348" s="15">
        <f t="shared" si="277"/>
        <v>-1.5417021122086205E-2</v>
      </c>
      <c r="L348">
        <f t="shared" si="278"/>
        <v>0.98458297887791379</v>
      </c>
      <c r="N348" s="15">
        <f t="shared" si="279"/>
        <v>-0.99655572274356263</v>
      </c>
      <c r="P348" s="10">
        <v>42130</v>
      </c>
      <c r="Q348">
        <v>411500</v>
      </c>
      <c r="R348">
        <v>48.792001999999997</v>
      </c>
      <c r="S348">
        <f t="shared" si="280"/>
        <v>-3.4007172115744222E-3</v>
      </c>
      <c r="T348">
        <f t="shared" si="281"/>
        <v>0.99659928278842558</v>
      </c>
      <c r="V348" s="15">
        <f t="shared" si="282"/>
        <v>-0.71159143325587437</v>
      </c>
      <c r="X348" s="10">
        <v>42130</v>
      </c>
      <c r="Y348">
        <v>141700</v>
      </c>
      <c r="Z348">
        <v>41.813091999999997</v>
      </c>
      <c r="AA348">
        <f t="shared" si="283"/>
        <v>-1.1720371019591225E-3</v>
      </c>
      <c r="AB348">
        <f t="shared" si="274"/>
        <v>0.99882796289804088</v>
      </c>
      <c r="AC348" s="18"/>
      <c r="AD348" s="15">
        <f t="shared" si="284"/>
        <v>-0.34821754663892102</v>
      </c>
      <c r="AF348" s="10">
        <v>42130</v>
      </c>
      <c r="AG348">
        <v>225900</v>
      </c>
      <c r="AH348">
        <v>55.717851000000003</v>
      </c>
      <c r="AI348">
        <f t="shared" si="285"/>
        <v>1.4184132793924054E-3</v>
      </c>
      <c r="AJ348">
        <f t="shared" si="286"/>
        <v>1.0014184132793924</v>
      </c>
      <c r="AK348" s="18"/>
      <c r="AL348" s="15">
        <f t="shared" si="287"/>
        <v>0.67758292571186995</v>
      </c>
      <c r="AN348" s="10">
        <v>42130</v>
      </c>
      <c r="AO348">
        <v>3258500</v>
      </c>
      <c r="AP348">
        <v>39.380063</v>
      </c>
      <c r="AQ348">
        <f t="shared" si="288"/>
        <v>2.188192216232121E-3</v>
      </c>
      <c r="AR348">
        <f t="shared" si="275"/>
        <v>1.0021881922162321</v>
      </c>
      <c r="AS348" s="18"/>
      <c r="AT348" s="15">
        <f t="shared" si="289"/>
        <v>1.2206891770064989</v>
      </c>
      <c r="AV348" s="10">
        <v>42130</v>
      </c>
      <c r="AW348">
        <v>11969000</v>
      </c>
      <c r="AX348">
        <v>41.304720000000003</v>
      </c>
      <c r="AY348">
        <f t="shared" si="290"/>
        <v>-1.3205787515020218E-2</v>
      </c>
      <c r="AZ348">
        <f t="shared" si="291"/>
        <v>0.98679421248497978</v>
      </c>
      <c r="BB348" s="15">
        <f t="shared" si="292"/>
        <v>-0.99218899885553502</v>
      </c>
      <c r="BD348" s="10">
        <v>42130</v>
      </c>
      <c r="BE348">
        <v>548200</v>
      </c>
      <c r="BF348">
        <v>65.912240999999995</v>
      </c>
      <c r="BG348">
        <f t="shared" si="293"/>
        <v>-4.3214544708797265E-3</v>
      </c>
      <c r="BH348">
        <f t="shared" si="294"/>
        <v>0.99567854552912027</v>
      </c>
      <c r="BJ348" s="15">
        <f t="shared" si="295"/>
        <v>-0.794179101777999</v>
      </c>
      <c r="BL348" s="10">
        <v>42130</v>
      </c>
      <c r="BM348">
        <v>290000</v>
      </c>
      <c r="BN348">
        <v>105.51602200000001</v>
      </c>
      <c r="BO348">
        <f t="shared" si="296"/>
        <v>-3.6676459708837594E-3</v>
      </c>
      <c r="BP348">
        <f t="shared" si="297"/>
        <v>0.99633235402911624</v>
      </c>
      <c r="BR348" s="15">
        <f t="shared" si="298"/>
        <v>-0.73845573081461091</v>
      </c>
      <c r="BT348" s="10">
        <v>42130</v>
      </c>
      <c r="BU348">
        <v>186900</v>
      </c>
      <c r="BV348">
        <v>48.650002000000001</v>
      </c>
      <c r="BW348">
        <f t="shared" si="299"/>
        <v>-1.4367610542537212E-3</v>
      </c>
      <c r="BX348">
        <f t="shared" si="300"/>
        <v>0.99856323894574628</v>
      </c>
      <c r="BZ348">
        <f t="shared" si="276"/>
        <v>-7.2038744518041375E-2</v>
      </c>
      <c r="CB348" s="10">
        <v>42130</v>
      </c>
      <c r="CC348">
        <v>476100</v>
      </c>
      <c r="CD348">
        <v>105.28112400000001</v>
      </c>
      <c r="CE348">
        <f t="shared" si="301"/>
        <v>-2.6666234668981659E-4</v>
      </c>
      <c r="CF348">
        <f t="shared" si="302"/>
        <v>0.99973333765331018</v>
      </c>
      <c r="CJ348" s="10">
        <v>42130</v>
      </c>
      <c r="CK348">
        <v>549300</v>
      </c>
      <c r="CL348">
        <v>82.805588999999998</v>
      </c>
      <c r="CM348">
        <f t="shared" si="303"/>
        <v>-3.2351983104869086E-3</v>
      </c>
      <c r="CN348">
        <f t="shared" si="304"/>
        <v>0.99676480168951309</v>
      </c>
      <c r="CR348" s="10">
        <v>42130</v>
      </c>
      <c r="CS348">
        <v>253500</v>
      </c>
      <c r="CT348">
        <v>59.321244999999998</v>
      </c>
      <c r="CU348">
        <f t="shared" si="305"/>
        <v>-1.4952681682177671E-3</v>
      </c>
      <c r="CV348">
        <f t="shared" si="306"/>
        <v>0.99850473183178223</v>
      </c>
      <c r="CZ348" s="10">
        <v>42130</v>
      </c>
      <c r="DA348">
        <v>571300</v>
      </c>
      <c r="DB348">
        <v>55.616627000000001</v>
      </c>
      <c r="DC348">
        <f t="shared" si="269"/>
        <v>-1.1892634220194154E-2</v>
      </c>
      <c r="DD348">
        <f t="shared" si="270"/>
        <v>0.98810736577980585</v>
      </c>
      <c r="DH348" s="10">
        <v>42130</v>
      </c>
      <c r="DI348">
        <v>410000</v>
      </c>
      <c r="DJ348">
        <v>36.532276000000003</v>
      </c>
      <c r="DK348">
        <f t="shared" si="267"/>
        <v>-1.8543096442461549E-3</v>
      </c>
      <c r="DL348">
        <f t="shared" si="268"/>
        <v>0.99814569035575385</v>
      </c>
      <c r="DP348" s="10">
        <v>42130</v>
      </c>
      <c r="DQ348">
        <v>151500</v>
      </c>
      <c r="DR348">
        <v>22.460649</v>
      </c>
      <c r="DS348">
        <f t="shared" si="307"/>
        <v>-4.6788932526358185E-3</v>
      </c>
      <c r="DT348">
        <f t="shared" si="308"/>
        <v>0.99532110674736418</v>
      </c>
      <c r="DX348" s="10">
        <v>42130</v>
      </c>
      <c r="DY348">
        <v>1458100</v>
      </c>
      <c r="DZ348">
        <v>11.53</v>
      </c>
      <c r="EA348">
        <f t="shared" si="309"/>
        <v>0</v>
      </c>
      <c r="EB348">
        <f t="shared" si="310"/>
        <v>1</v>
      </c>
      <c r="EF348" s="10">
        <v>42129</v>
      </c>
      <c r="EG348">
        <v>414500</v>
      </c>
      <c r="EH348">
        <v>99.674109999999999</v>
      </c>
      <c r="EI348">
        <f t="shared" si="311"/>
        <v>1.9769320994122985E-4</v>
      </c>
      <c r="EJ348">
        <f t="shared" si="312"/>
        <v>1.0001976932099412</v>
      </c>
    </row>
    <row r="349" spans="1:140">
      <c r="A349" s="10">
        <v>42129</v>
      </c>
      <c r="B349" s="11">
        <v>0.05</v>
      </c>
      <c r="C349">
        <f t="shared" si="271"/>
        <v>5.0000000000000001E-4</v>
      </c>
      <c r="D349" s="12">
        <f t="shared" si="272"/>
        <v>1.0417372023008298E-5</v>
      </c>
      <c r="E349" s="13">
        <f t="shared" si="273"/>
        <v>1.000010417372023</v>
      </c>
      <c r="H349" s="10">
        <v>42129</v>
      </c>
      <c r="I349">
        <v>58700</v>
      </c>
      <c r="J349">
        <v>73.478915999999998</v>
      </c>
      <c r="K349" s="15">
        <f t="shared" si="277"/>
        <v>-1.4473790746215576E-3</v>
      </c>
      <c r="L349">
        <f t="shared" si="278"/>
        <v>0.99855262092537844</v>
      </c>
      <c r="N349" s="15">
        <f t="shared" si="279"/>
        <v>-0.41061523181265702</v>
      </c>
      <c r="P349" s="10">
        <v>42129</v>
      </c>
      <c r="Q349">
        <v>411000</v>
      </c>
      <c r="R349">
        <v>48.958495999999997</v>
      </c>
      <c r="S349">
        <f t="shared" si="280"/>
        <v>-1.2055273492527885E-2</v>
      </c>
      <c r="T349">
        <f t="shared" si="281"/>
        <v>0.98794472650747212</v>
      </c>
      <c r="V349" s="15">
        <f t="shared" si="282"/>
        <v>-0.98804866850759154</v>
      </c>
      <c r="X349" s="10">
        <v>42129</v>
      </c>
      <c r="Y349">
        <v>163700</v>
      </c>
      <c r="Z349">
        <v>41.862155999999999</v>
      </c>
      <c r="AA349">
        <f t="shared" si="283"/>
        <v>-1.3185273173423107E-2</v>
      </c>
      <c r="AB349">
        <f t="shared" si="274"/>
        <v>0.98681472682657689</v>
      </c>
      <c r="AC349" s="18"/>
      <c r="AD349" s="15">
        <f t="shared" si="284"/>
        <v>-0.99212950463680838</v>
      </c>
      <c r="AF349" s="10">
        <v>42129</v>
      </c>
      <c r="AG349">
        <v>325000</v>
      </c>
      <c r="AH349">
        <v>55.638931999999997</v>
      </c>
      <c r="AI349">
        <f t="shared" si="285"/>
        <v>-1.3123369821982145E-2</v>
      </c>
      <c r="AJ349">
        <f t="shared" si="286"/>
        <v>0.98687663017801786</v>
      </c>
      <c r="AK349" s="18"/>
      <c r="AL349" s="15">
        <f t="shared" si="287"/>
        <v>-0.99194722375578959</v>
      </c>
      <c r="AN349" s="10">
        <v>42129</v>
      </c>
      <c r="AO349">
        <v>4727200</v>
      </c>
      <c r="AP349">
        <v>39.294080000000001</v>
      </c>
      <c r="AQ349">
        <f t="shared" si="288"/>
        <v>-1.508614056021107E-2</v>
      </c>
      <c r="AR349">
        <f t="shared" si="275"/>
        <v>0.98491385943978893</v>
      </c>
      <c r="AS349" s="18"/>
      <c r="AT349" s="15">
        <f t="shared" si="289"/>
        <v>-0.99610631513072778</v>
      </c>
      <c r="AV349" s="10">
        <v>42129</v>
      </c>
      <c r="AW349">
        <v>8205000</v>
      </c>
      <c r="AX349">
        <v>41.857481</v>
      </c>
      <c r="AY349">
        <f t="shared" si="290"/>
        <v>-1.0365098900171898E-2</v>
      </c>
      <c r="AZ349">
        <f t="shared" si="291"/>
        <v>0.9896349010998281</v>
      </c>
      <c r="BB349" s="15">
        <f t="shared" si="292"/>
        <v>-0.97769634212211354</v>
      </c>
      <c r="BD349" s="10">
        <v>42129</v>
      </c>
      <c r="BE349">
        <v>468300</v>
      </c>
      <c r="BF349">
        <v>66.198313999999996</v>
      </c>
      <c r="BG349">
        <f t="shared" si="293"/>
        <v>-9.8417061526026028E-3</v>
      </c>
      <c r="BH349">
        <f t="shared" si="294"/>
        <v>0.9901582938473974</v>
      </c>
      <c r="BJ349" s="15">
        <f t="shared" si="295"/>
        <v>-0.97294859647844922</v>
      </c>
      <c r="BL349" s="10">
        <v>42129</v>
      </c>
      <c r="BM349">
        <v>233800</v>
      </c>
      <c r="BN349">
        <v>105.904442</v>
      </c>
      <c r="BO349">
        <f t="shared" si="296"/>
        <v>-7.3301980940576605E-4</v>
      </c>
      <c r="BP349">
        <f t="shared" si="297"/>
        <v>0.99926698019059423</v>
      </c>
      <c r="BR349" s="15">
        <f t="shared" si="298"/>
        <v>-0.23482471365258695</v>
      </c>
      <c r="BT349" s="10">
        <v>42129</v>
      </c>
      <c r="BU349">
        <v>186100</v>
      </c>
      <c r="BV349">
        <v>48.720001000000003</v>
      </c>
      <c r="BW349">
        <f t="shared" si="299"/>
        <v>6.161840340148661E-4</v>
      </c>
      <c r="BX349">
        <f t="shared" si="300"/>
        <v>1.0006161840340149</v>
      </c>
      <c r="BZ349">
        <f t="shared" si="276"/>
        <v>3.2550238766462014E-2</v>
      </c>
      <c r="CB349" s="10">
        <v>42129</v>
      </c>
      <c r="CC349">
        <v>529100</v>
      </c>
      <c r="CD349">
        <v>105.309206</v>
      </c>
      <c r="CE349">
        <f t="shared" si="301"/>
        <v>-1.5088130050935344E-3</v>
      </c>
      <c r="CF349">
        <f t="shared" si="302"/>
        <v>0.99849118699490647</v>
      </c>
      <c r="CJ349" s="10">
        <v>42129</v>
      </c>
      <c r="CK349">
        <v>498800</v>
      </c>
      <c r="CL349">
        <v>83.074350999999993</v>
      </c>
      <c r="CM349">
        <f t="shared" si="303"/>
        <v>-2.1903938656432365E-3</v>
      </c>
      <c r="CN349">
        <f t="shared" si="304"/>
        <v>0.99780960613435676</v>
      </c>
      <c r="CR349" s="10">
        <v>42129</v>
      </c>
      <c r="CS349">
        <v>8600</v>
      </c>
      <c r="CT349">
        <v>59.410079000000003</v>
      </c>
      <c r="CU349">
        <f t="shared" si="305"/>
        <v>-6.6412601431997675E-4</v>
      </c>
      <c r="CV349">
        <f t="shared" si="306"/>
        <v>0.99933587398568002</v>
      </c>
      <c r="CZ349" s="10">
        <v>42129</v>
      </c>
      <c r="DA349">
        <v>802000</v>
      </c>
      <c r="DB349">
        <v>56.286015999999996</v>
      </c>
      <c r="DC349">
        <f t="shared" si="269"/>
        <v>-1.6541324323895101E-2</v>
      </c>
      <c r="DD349">
        <f t="shared" si="270"/>
        <v>0.9834586756761049</v>
      </c>
      <c r="DH349" s="10">
        <v>42129</v>
      </c>
      <c r="DI349">
        <v>690800</v>
      </c>
      <c r="DJ349">
        <v>36.600144</v>
      </c>
      <c r="DK349">
        <f t="shared" si="267"/>
        <v>-2.2020693960696947E-2</v>
      </c>
      <c r="DL349">
        <f t="shared" si="268"/>
        <v>0.97797930603930305</v>
      </c>
      <c r="DP349" s="10">
        <v>42129</v>
      </c>
      <c r="DQ349">
        <v>249300</v>
      </c>
      <c r="DR349">
        <v>22.566234000000001</v>
      </c>
      <c r="DS349">
        <f t="shared" si="307"/>
        <v>-1.0521876553031606E-2</v>
      </c>
      <c r="DT349">
        <f t="shared" si="308"/>
        <v>0.98947812344696839</v>
      </c>
      <c r="DX349" s="10">
        <v>42129</v>
      </c>
      <c r="DY349">
        <v>3194900</v>
      </c>
      <c r="DZ349">
        <v>11.53</v>
      </c>
      <c r="EA349">
        <f t="shared" si="309"/>
        <v>3.481288076588207E-3</v>
      </c>
      <c r="EB349">
        <f t="shared" si="310"/>
        <v>1.0034812880765882</v>
      </c>
      <c r="EF349" s="10">
        <v>42128</v>
      </c>
      <c r="EG349">
        <v>328200</v>
      </c>
      <c r="EH349">
        <v>99.654409000000001</v>
      </c>
      <c r="EI349">
        <f t="shared" si="311"/>
        <v>4.9459292489362205E-4</v>
      </c>
      <c r="EJ349">
        <f t="shared" si="312"/>
        <v>1.0004945929248936</v>
      </c>
    </row>
    <row r="350" spans="1:140">
      <c r="A350" s="10">
        <v>42128</v>
      </c>
      <c r="B350" s="11">
        <v>7.0000000000000007E-2</v>
      </c>
      <c r="C350">
        <f t="shared" si="271"/>
        <v>7.000000000000001E-4</v>
      </c>
      <c r="D350" s="12">
        <f t="shared" si="272"/>
        <v>1.4584715879895072E-5</v>
      </c>
      <c r="E350" s="13">
        <f t="shared" si="273"/>
        <v>1.0000145847158799</v>
      </c>
      <c r="H350" s="10">
        <v>42128</v>
      </c>
      <c r="I350">
        <v>52300</v>
      </c>
      <c r="J350">
        <v>73.585421999999994</v>
      </c>
      <c r="K350" s="15">
        <f t="shared" si="277"/>
        <v>-7.1848856156319085E-3</v>
      </c>
      <c r="L350">
        <f t="shared" si="278"/>
        <v>0.99281511438436809</v>
      </c>
      <c r="N350" s="15">
        <f t="shared" si="279"/>
        <v>-0.92806193523975422</v>
      </c>
      <c r="P350" s="10">
        <v>42128</v>
      </c>
      <c r="Q350">
        <v>348800</v>
      </c>
      <c r="R350">
        <v>49.555906</v>
      </c>
      <c r="S350">
        <f t="shared" si="280"/>
        <v>3.172075147439557E-3</v>
      </c>
      <c r="T350">
        <f t="shared" si="281"/>
        <v>1.0031720751474396</v>
      </c>
      <c r="V350" s="15">
        <f t="shared" si="282"/>
        <v>2.1771195258719467</v>
      </c>
      <c r="X350" s="10">
        <v>42128</v>
      </c>
      <c r="Y350">
        <v>169900</v>
      </c>
      <c r="Z350">
        <v>42.421495</v>
      </c>
      <c r="AA350">
        <f t="shared" si="283"/>
        <v>3.7148681417837892E-3</v>
      </c>
      <c r="AB350">
        <f t="shared" si="274"/>
        <v>1.0037148681417838</v>
      </c>
      <c r="AC350" s="18"/>
      <c r="AD350" s="15">
        <f t="shared" si="284"/>
        <v>2.8706194043165052</v>
      </c>
      <c r="AF350" s="10">
        <v>42128</v>
      </c>
      <c r="AG350">
        <v>324200</v>
      </c>
      <c r="AH350">
        <v>56.378812000000003</v>
      </c>
      <c r="AI350">
        <f t="shared" si="285"/>
        <v>3.5118671605658403E-3</v>
      </c>
      <c r="AJ350">
        <f t="shared" si="286"/>
        <v>1.0035118671605658</v>
      </c>
      <c r="AK350" s="18"/>
      <c r="AL350" s="15">
        <f t="shared" si="287"/>
        <v>2.5951508755843076</v>
      </c>
      <c r="AN350" s="10">
        <v>42128</v>
      </c>
      <c r="AO350">
        <v>3197600</v>
      </c>
      <c r="AP350">
        <v>39.895955999999998</v>
      </c>
      <c r="AQ350">
        <f t="shared" si="288"/>
        <v>9.5868444138003106E-4</v>
      </c>
      <c r="AR350">
        <f t="shared" si="275"/>
        <v>1.00095868444138</v>
      </c>
      <c r="AS350" s="18"/>
      <c r="AT350" s="15">
        <f t="shared" si="289"/>
        <v>0.41871594279853031</v>
      </c>
      <c r="AV350" s="10">
        <v>42128</v>
      </c>
      <c r="AW350">
        <v>9339600</v>
      </c>
      <c r="AX350">
        <v>42.295881999999999</v>
      </c>
      <c r="AY350">
        <f t="shared" si="290"/>
        <v>4.9819166429136974E-3</v>
      </c>
      <c r="AZ350">
        <f t="shared" si="291"/>
        <v>1.0049819166429137</v>
      </c>
      <c r="BB350" s="15">
        <f t="shared" si="292"/>
        <v>5.1342327243900128</v>
      </c>
      <c r="BD350" s="10">
        <v>42128</v>
      </c>
      <c r="BE350">
        <v>429300</v>
      </c>
      <c r="BF350">
        <v>66.856294000000005</v>
      </c>
      <c r="BG350">
        <f t="shared" si="293"/>
        <v>2.8607716734900812E-3</v>
      </c>
      <c r="BH350">
        <f t="shared" si="294"/>
        <v>1.0028607716734901</v>
      </c>
      <c r="BJ350" s="15">
        <f t="shared" si="295"/>
        <v>1.8368404651478247</v>
      </c>
      <c r="BL350" s="10">
        <v>42128</v>
      </c>
      <c r="BM350">
        <v>288000</v>
      </c>
      <c r="BN350">
        <v>105.982129</v>
      </c>
      <c r="BO350">
        <f t="shared" si="296"/>
        <v>9.1646489482233306E-5</v>
      </c>
      <c r="BP350">
        <f t="shared" si="297"/>
        <v>1.0000916464894822</v>
      </c>
      <c r="BR350" s="15">
        <f t="shared" si="298"/>
        <v>3.4015158382048272E-2</v>
      </c>
      <c r="BT350" s="10">
        <v>42128</v>
      </c>
      <c r="BU350">
        <v>140500</v>
      </c>
      <c r="BV350">
        <v>48.689999</v>
      </c>
      <c r="BW350">
        <f t="shared" si="299"/>
        <v>-4.1059331575854507E-4</v>
      </c>
      <c r="BX350">
        <f t="shared" si="300"/>
        <v>0.99958940668424145</v>
      </c>
      <c r="BZ350">
        <f t="shared" si="276"/>
        <v>-2.1128828340579053E-2</v>
      </c>
      <c r="CB350" s="10">
        <v>42128</v>
      </c>
      <c r="CC350">
        <v>316300</v>
      </c>
      <c r="CD350">
        <v>105.468338</v>
      </c>
      <c r="CE350">
        <f t="shared" si="301"/>
        <v>-1.4180900825402354E-3</v>
      </c>
      <c r="CF350">
        <f t="shared" si="302"/>
        <v>0.99858190991745976</v>
      </c>
      <c r="CJ350" s="10">
        <v>42128</v>
      </c>
      <c r="CK350">
        <v>348600</v>
      </c>
      <c r="CL350">
        <v>83.256715999999997</v>
      </c>
      <c r="CM350">
        <f t="shared" si="303"/>
        <v>-2.0708745090226577E-3</v>
      </c>
      <c r="CN350">
        <f t="shared" si="304"/>
        <v>0.99792912549097734</v>
      </c>
      <c r="CR350" s="10">
        <v>42128</v>
      </c>
      <c r="CS350">
        <v>17400</v>
      </c>
      <c r="CT350">
        <v>59.449561000000003</v>
      </c>
      <c r="CU350">
        <f t="shared" si="305"/>
        <v>-3.3196958773829E-4</v>
      </c>
      <c r="CV350">
        <f t="shared" si="306"/>
        <v>0.99966803041226171</v>
      </c>
      <c r="CZ350" s="10">
        <v>42128</v>
      </c>
      <c r="DA350">
        <v>442800</v>
      </c>
      <c r="DB350">
        <v>57.232720999999998</v>
      </c>
      <c r="DC350">
        <f t="shared" si="269"/>
        <v>7.575700626609061E-3</v>
      </c>
      <c r="DD350">
        <f t="shared" si="270"/>
        <v>1.0075757006266091</v>
      </c>
      <c r="DH350" s="10">
        <v>42128</v>
      </c>
      <c r="DI350">
        <v>293700</v>
      </c>
      <c r="DJ350">
        <v>37.424252000000003</v>
      </c>
      <c r="DK350">
        <f t="shared" si="267"/>
        <v>1.5567594162000375E-3</v>
      </c>
      <c r="DL350">
        <f t="shared" si="268"/>
        <v>1.0015567594162</v>
      </c>
      <c r="DP350" s="10">
        <v>42128</v>
      </c>
      <c r="DQ350">
        <v>265900</v>
      </c>
      <c r="DR350">
        <v>22.806197999999998</v>
      </c>
      <c r="DS350">
        <f t="shared" si="307"/>
        <v>-2.5188738402022182E-3</v>
      </c>
      <c r="DT350">
        <f t="shared" si="308"/>
        <v>0.99748112615979778</v>
      </c>
      <c r="DX350" s="10">
        <v>42128</v>
      </c>
      <c r="DY350">
        <v>1391300</v>
      </c>
      <c r="DZ350">
        <v>11.49</v>
      </c>
      <c r="EA350">
        <f t="shared" si="309"/>
        <v>8.7796312554873079E-3</v>
      </c>
      <c r="EB350">
        <f t="shared" si="310"/>
        <v>1.0087796312554873</v>
      </c>
      <c r="EF350" s="10">
        <v>42125</v>
      </c>
      <c r="EG350">
        <v>983300</v>
      </c>
      <c r="EH350">
        <v>99.605144999999993</v>
      </c>
      <c r="EI350">
        <f t="shared" si="311"/>
        <v>-9.8812816961146854E-4</v>
      </c>
      <c r="EJ350">
        <f t="shared" si="312"/>
        <v>0.99901187183038853</v>
      </c>
    </row>
    <row r="351" spans="1:140">
      <c r="A351" s="10">
        <v>42125</v>
      </c>
      <c r="B351" s="11">
        <v>7.0000000000000007E-2</v>
      </c>
      <c r="C351">
        <f t="shared" si="271"/>
        <v>7.000000000000001E-4</v>
      </c>
      <c r="D351" s="12">
        <f t="shared" si="272"/>
        <v>1.4584715879895072E-5</v>
      </c>
      <c r="E351" s="13">
        <f t="shared" si="273"/>
        <v>1.0000145847158799</v>
      </c>
      <c r="H351" s="10">
        <v>42125</v>
      </c>
      <c r="I351">
        <v>190000</v>
      </c>
      <c r="J351">
        <v>74.117951000000005</v>
      </c>
      <c r="K351" s="15">
        <f t="shared" si="277"/>
        <v>-1.4445265009258579E-2</v>
      </c>
      <c r="L351">
        <f t="shared" si="278"/>
        <v>0.98555473499074142</v>
      </c>
      <c r="N351" s="15">
        <f t="shared" si="279"/>
        <v>-0.99506288420901201</v>
      </c>
      <c r="P351" s="10">
        <v>42125</v>
      </c>
      <c r="Q351">
        <v>529700</v>
      </c>
      <c r="R351">
        <v>49.399208000000002</v>
      </c>
      <c r="S351">
        <f t="shared" si="280"/>
        <v>9.8097641216239317E-3</v>
      </c>
      <c r="T351">
        <f t="shared" si="281"/>
        <v>1.0098097641216239</v>
      </c>
      <c r="V351" s="15">
        <f t="shared" si="282"/>
        <v>34.272925145344978</v>
      </c>
      <c r="X351" s="10">
        <v>42125</v>
      </c>
      <c r="Y351">
        <v>394900</v>
      </c>
      <c r="Z351">
        <v>42.264488</v>
      </c>
      <c r="AA351">
        <f t="shared" si="283"/>
        <v>9.6108762291173822E-3</v>
      </c>
      <c r="AB351">
        <f t="shared" si="274"/>
        <v>1.0096108762291174</v>
      </c>
      <c r="AC351" s="18"/>
      <c r="AD351" s="15">
        <f t="shared" si="284"/>
        <v>31.825962052116367</v>
      </c>
      <c r="AF351" s="10">
        <v>42125</v>
      </c>
      <c r="AG351">
        <v>361100</v>
      </c>
      <c r="AH351">
        <v>56.181510000000003</v>
      </c>
      <c r="AI351">
        <f t="shared" si="285"/>
        <v>7.6079349018833842E-3</v>
      </c>
      <c r="AJ351">
        <f t="shared" si="286"/>
        <v>1.0076079349018834</v>
      </c>
      <c r="AK351" s="18"/>
      <c r="AL351" s="15">
        <f t="shared" si="287"/>
        <v>14.901068188443755</v>
      </c>
      <c r="AN351" s="10">
        <v>42125</v>
      </c>
      <c r="AO351">
        <v>4214100</v>
      </c>
      <c r="AP351">
        <v>39.857745000000001</v>
      </c>
      <c r="AQ351">
        <f t="shared" si="288"/>
        <v>8.4603120204973514E-3</v>
      </c>
      <c r="AR351">
        <f t="shared" si="275"/>
        <v>1.0084603120204974</v>
      </c>
      <c r="AS351" s="18"/>
      <c r="AT351" s="15">
        <f t="shared" si="289"/>
        <v>20.650408430494249</v>
      </c>
      <c r="AV351" s="10">
        <v>42125</v>
      </c>
      <c r="AW351">
        <v>16071600</v>
      </c>
      <c r="AX351">
        <v>42.086212000000003</v>
      </c>
      <c r="AY351">
        <f t="shared" si="290"/>
        <v>5.9224984191565966E-3</v>
      </c>
      <c r="AZ351">
        <f t="shared" si="291"/>
        <v>1.0059224984191566</v>
      </c>
      <c r="BB351" s="15">
        <f t="shared" si="292"/>
        <v>7.6307872054935775</v>
      </c>
      <c r="BD351" s="10">
        <v>42125</v>
      </c>
      <c r="BE351">
        <v>390100</v>
      </c>
      <c r="BF351">
        <v>66.665578999999994</v>
      </c>
      <c r="BG351">
        <f t="shared" si="293"/>
        <v>6.4786223925197284E-3</v>
      </c>
      <c r="BH351">
        <f t="shared" si="294"/>
        <v>1.0064786223925197</v>
      </c>
      <c r="BJ351" s="15">
        <f t="shared" si="295"/>
        <v>9.5599665159664013</v>
      </c>
      <c r="BL351" s="10">
        <v>42125</v>
      </c>
      <c r="BM351">
        <v>271500</v>
      </c>
      <c r="BN351">
        <v>105.97241699999999</v>
      </c>
      <c r="BO351">
        <f t="shared" si="296"/>
        <v>-1.9663272983795332E-3</v>
      </c>
      <c r="BP351">
        <f t="shared" si="297"/>
        <v>0.99803367270162047</v>
      </c>
      <c r="BR351" s="15">
        <f t="shared" si="298"/>
        <v>-0.51247612536085985</v>
      </c>
      <c r="BT351" s="10">
        <v>42125</v>
      </c>
      <c r="BU351">
        <v>100000</v>
      </c>
      <c r="BV351">
        <v>48.709999000000003</v>
      </c>
      <c r="BW351">
        <f t="shared" si="299"/>
        <v>-1.6397212207475143E-3</v>
      </c>
      <c r="BX351">
        <f t="shared" si="300"/>
        <v>0.99836027877925249</v>
      </c>
      <c r="BZ351">
        <f t="shared" si="276"/>
        <v>-8.1795811759853621E-2</v>
      </c>
      <c r="CB351" s="10">
        <v>42125</v>
      </c>
      <c r="CC351">
        <v>831200</v>
      </c>
      <c r="CD351">
        <v>105.61811400000001</v>
      </c>
      <c r="CE351">
        <f t="shared" si="301"/>
        <v>9.9361905877359824E-4</v>
      </c>
      <c r="CF351">
        <f t="shared" si="302"/>
        <v>1.0009936190587736</v>
      </c>
      <c r="CJ351" s="10">
        <v>42125</v>
      </c>
      <c r="CK351">
        <v>609100</v>
      </c>
      <c r="CL351">
        <v>83.429488000000006</v>
      </c>
      <c r="CM351">
        <f t="shared" si="303"/>
        <v>-4.0562127827440397E-3</v>
      </c>
      <c r="CN351">
        <f t="shared" si="304"/>
        <v>0.99594378721725596</v>
      </c>
      <c r="CR351" s="10">
        <v>42125</v>
      </c>
      <c r="CS351">
        <v>33600</v>
      </c>
      <c r="CT351">
        <v>59.469302999999996</v>
      </c>
      <c r="CU351">
        <f t="shared" si="305"/>
        <v>-1.210150450551617E-3</v>
      </c>
      <c r="CV351">
        <f t="shared" si="306"/>
        <v>0.99878984954944838</v>
      </c>
      <c r="CZ351" s="10">
        <v>42125</v>
      </c>
      <c r="DA351">
        <v>749300</v>
      </c>
      <c r="DB351">
        <v>56.802402999999998</v>
      </c>
      <c r="DC351">
        <f t="shared" si="269"/>
        <v>4.5662146486793453E-3</v>
      </c>
      <c r="DD351">
        <f t="shared" si="270"/>
        <v>1.0045662146486793</v>
      </c>
      <c r="DH351" s="10">
        <v>42125</v>
      </c>
      <c r="DI351">
        <v>316100</v>
      </c>
      <c r="DJ351">
        <v>37.366081999999999</v>
      </c>
      <c r="DK351">
        <f t="shared" si="267"/>
        <v>8.1088563083273613E-3</v>
      </c>
      <c r="DL351">
        <f t="shared" si="268"/>
        <v>1.0081088563083274</v>
      </c>
      <c r="DP351" s="10">
        <v>42125</v>
      </c>
      <c r="DQ351">
        <v>251500</v>
      </c>
      <c r="DR351">
        <v>22.863789000000001</v>
      </c>
      <c r="DS351">
        <f t="shared" si="307"/>
        <v>2.103454900129087E-3</v>
      </c>
      <c r="DT351">
        <f t="shared" si="308"/>
        <v>1.0021034549001291</v>
      </c>
      <c r="DX351" s="10">
        <v>42125</v>
      </c>
      <c r="DY351">
        <v>1922200</v>
      </c>
      <c r="DZ351">
        <v>11.39</v>
      </c>
      <c r="EA351">
        <f t="shared" si="309"/>
        <v>-4.3706293706292643E-3</v>
      </c>
      <c r="EB351">
        <f t="shared" si="310"/>
        <v>0.99562937062937074</v>
      </c>
      <c r="EF351" s="10">
        <v>42124</v>
      </c>
      <c r="EG351">
        <v>411500</v>
      </c>
      <c r="EH351">
        <v>99.703665000000001</v>
      </c>
      <c r="EI351">
        <f t="shared" si="311"/>
        <v>5.9323865493410288E-4</v>
      </c>
      <c r="EJ351">
        <f t="shared" si="312"/>
        <v>1.0005932386549341</v>
      </c>
    </row>
    <row r="352" spans="1:140">
      <c r="A352" s="10">
        <v>42124</v>
      </c>
      <c r="B352" s="11">
        <v>7.0000000000000007E-2</v>
      </c>
      <c r="C352">
        <f t="shared" si="271"/>
        <v>7.000000000000001E-4</v>
      </c>
      <c r="D352" s="12">
        <f t="shared" si="272"/>
        <v>1.4584715879895072E-5</v>
      </c>
      <c r="E352" s="13">
        <f t="shared" si="273"/>
        <v>1.0000145847158799</v>
      </c>
      <c r="H352" s="10">
        <v>42124</v>
      </c>
      <c r="I352">
        <v>38200</v>
      </c>
      <c r="J352">
        <v>75.204296999999997</v>
      </c>
      <c r="K352" s="15">
        <f t="shared" si="277"/>
        <v>2.1884439456056892E-3</v>
      </c>
      <c r="L352">
        <f t="shared" si="278"/>
        <v>1.0021884439456057</v>
      </c>
      <c r="N352" s="15">
        <f t="shared" si="279"/>
        <v>1.2208927804447338</v>
      </c>
      <c r="P352" s="10">
        <v>42124</v>
      </c>
      <c r="Q352">
        <v>570000</v>
      </c>
      <c r="R352">
        <v>48.919320999999997</v>
      </c>
      <c r="S352">
        <f t="shared" si="280"/>
        <v>-9.7144674870092151E-3</v>
      </c>
      <c r="T352">
        <f t="shared" si="281"/>
        <v>0.99028553251299078</v>
      </c>
      <c r="V352" s="15">
        <f t="shared" si="282"/>
        <v>-0.97164964357564854</v>
      </c>
      <c r="X352" s="10">
        <v>42124</v>
      </c>
      <c r="Y352">
        <v>341300</v>
      </c>
      <c r="Z352">
        <v>41.862155999999999</v>
      </c>
      <c r="AA352">
        <f t="shared" si="283"/>
        <v>-1.0438438529585481E-2</v>
      </c>
      <c r="AB352">
        <f t="shared" si="274"/>
        <v>0.98956156147041452</v>
      </c>
      <c r="AC352" s="18"/>
      <c r="AD352" s="15">
        <f t="shared" si="284"/>
        <v>-0.97829157662205479</v>
      </c>
      <c r="AF352" s="10">
        <v>42124</v>
      </c>
      <c r="AG352">
        <v>512200</v>
      </c>
      <c r="AH352">
        <v>55.757311999999999</v>
      </c>
      <c r="AI352">
        <f t="shared" si="285"/>
        <v>-1.8068118257136945E-2</v>
      </c>
      <c r="AJ352">
        <f t="shared" si="286"/>
        <v>0.98193188174286306</v>
      </c>
      <c r="AK352" s="18"/>
      <c r="AL352" s="15">
        <f t="shared" si="287"/>
        <v>-0.99871264951640482</v>
      </c>
      <c r="AN352" s="10">
        <v>42124</v>
      </c>
      <c r="AO352">
        <v>7966300</v>
      </c>
      <c r="AP352">
        <v>39.523364999999998</v>
      </c>
      <c r="AQ352">
        <f t="shared" si="288"/>
        <v>-1.0050314818275008E-2</v>
      </c>
      <c r="AR352">
        <f t="shared" si="275"/>
        <v>0.98994968518172499</v>
      </c>
      <c r="AS352" s="18"/>
      <c r="AT352" s="15">
        <f t="shared" si="289"/>
        <v>-0.97495105256098435</v>
      </c>
      <c r="AV352" s="10">
        <v>42124</v>
      </c>
      <c r="AW352">
        <v>12762400</v>
      </c>
      <c r="AX352">
        <v>41.838424000000003</v>
      </c>
      <c r="AY352">
        <f t="shared" si="290"/>
        <v>-1.3261403103159708E-2</v>
      </c>
      <c r="AZ352">
        <f t="shared" si="291"/>
        <v>0.98673859689684029</v>
      </c>
      <c r="BB352" s="15">
        <f t="shared" si="292"/>
        <v>-0.9923480446776517</v>
      </c>
      <c r="BD352" s="10">
        <v>42124</v>
      </c>
      <c r="BE352">
        <v>563500</v>
      </c>
      <c r="BF352">
        <v>66.236457999999999</v>
      </c>
      <c r="BG352">
        <f t="shared" si="293"/>
        <v>-6.4369200183500563E-3</v>
      </c>
      <c r="BH352">
        <f t="shared" si="294"/>
        <v>0.99356307998164994</v>
      </c>
      <c r="BJ352" s="15">
        <f t="shared" si="295"/>
        <v>-0.90530273003347006</v>
      </c>
      <c r="BL352" s="10">
        <v>42124</v>
      </c>
      <c r="BM352">
        <v>260500</v>
      </c>
      <c r="BN352">
        <v>106.18120399999999</v>
      </c>
      <c r="BO352">
        <f t="shared" si="296"/>
        <v>-1.2759688230450372E-3</v>
      </c>
      <c r="BP352">
        <f t="shared" si="297"/>
        <v>0.99872403117695496</v>
      </c>
      <c r="BR352" s="15">
        <f t="shared" si="298"/>
        <v>-0.37250903155979986</v>
      </c>
      <c r="BT352" s="10">
        <v>42124</v>
      </c>
      <c r="BU352">
        <v>135100</v>
      </c>
      <c r="BV352">
        <v>48.790000999999997</v>
      </c>
      <c r="BW352">
        <f t="shared" si="299"/>
        <v>1.231294890211343E-3</v>
      </c>
      <c r="BX352">
        <f t="shared" si="300"/>
        <v>1.0012312948902113</v>
      </c>
      <c r="BZ352">
        <f t="shared" si="276"/>
        <v>6.6079550670062881E-2</v>
      </c>
      <c r="CB352" s="10">
        <v>42124</v>
      </c>
      <c r="CC352">
        <v>455500</v>
      </c>
      <c r="CD352">
        <v>105.513274</v>
      </c>
      <c r="CE352">
        <f t="shared" si="301"/>
        <v>-2.8208774835946082E-3</v>
      </c>
      <c r="CF352">
        <f t="shared" si="302"/>
        <v>0.99717912251640539</v>
      </c>
      <c r="CJ352" s="10">
        <v>42124</v>
      </c>
      <c r="CK352">
        <v>282300</v>
      </c>
      <c r="CL352">
        <v>83.769273999999996</v>
      </c>
      <c r="CM352">
        <f t="shared" si="303"/>
        <v>6.8616344016536601E-4</v>
      </c>
      <c r="CN352">
        <f t="shared" si="304"/>
        <v>1.0006861634401654</v>
      </c>
      <c r="CR352" s="10">
        <v>42124</v>
      </c>
      <c r="CS352">
        <v>9000</v>
      </c>
      <c r="CT352">
        <v>59.541356999999998</v>
      </c>
      <c r="CU352">
        <f t="shared" si="305"/>
        <v>-1.8184963812973853E-3</v>
      </c>
      <c r="CV352">
        <f t="shared" si="306"/>
        <v>0.99818150361870261</v>
      </c>
      <c r="CZ352" s="10">
        <v>42124</v>
      </c>
      <c r="DA352">
        <v>316600</v>
      </c>
      <c r="DB352">
        <v>56.54421</v>
      </c>
      <c r="DC352">
        <f t="shared" si="269"/>
        <v>-3.3709779830125575E-3</v>
      </c>
      <c r="DD352">
        <f t="shared" si="270"/>
        <v>0.99662902201698744</v>
      </c>
      <c r="DH352" s="10">
        <v>42124</v>
      </c>
      <c r="DI352">
        <v>407100</v>
      </c>
      <c r="DJ352">
        <v>37.065522999999999</v>
      </c>
      <c r="DK352">
        <f t="shared" si="267"/>
        <v>-1.5958791330375588E-2</v>
      </c>
      <c r="DL352">
        <f t="shared" si="268"/>
        <v>0.98404120866962441</v>
      </c>
      <c r="DP352" s="10">
        <v>42124</v>
      </c>
      <c r="DQ352">
        <v>1093800</v>
      </c>
      <c r="DR352">
        <v>22.815797</v>
      </c>
      <c r="DS352">
        <f t="shared" si="307"/>
        <v>-2.0990396648604692E-3</v>
      </c>
      <c r="DT352">
        <f t="shared" si="308"/>
        <v>0.99790096033513953</v>
      </c>
      <c r="DX352" s="10">
        <v>42124</v>
      </c>
      <c r="DY352">
        <v>2386700</v>
      </c>
      <c r="DZ352">
        <v>11.44</v>
      </c>
      <c r="EA352">
        <f t="shared" si="309"/>
        <v>-1.718213058419249E-2</v>
      </c>
      <c r="EB352">
        <f t="shared" si="310"/>
        <v>0.98281786941580751</v>
      </c>
      <c r="EF352" s="10">
        <v>42123</v>
      </c>
      <c r="EG352">
        <v>229600</v>
      </c>
      <c r="EH352">
        <v>99.644552000000004</v>
      </c>
      <c r="EI352">
        <f t="shared" si="311"/>
        <v>-1.9763355664270676E-4</v>
      </c>
      <c r="EJ352">
        <f t="shared" si="312"/>
        <v>0.99980236644335729</v>
      </c>
    </row>
    <row r="353" spans="1:140">
      <c r="A353" s="10">
        <v>42123</v>
      </c>
      <c r="B353" s="11">
        <v>0.08</v>
      </c>
      <c r="C353">
        <f t="shared" si="271"/>
        <v>8.0000000000000004E-4</v>
      </c>
      <c r="D353" s="12">
        <f t="shared" si="272"/>
        <v>1.6668472472947116E-5</v>
      </c>
      <c r="E353" s="13">
        <f t="shared" si="273"/>
        <v>1.0000166684724729</v>
      </c>
      <c r="H353" s="10">
        <v>42123</v>
      </c>
      <c r="I353">
        <v>47200</v>
      </c>
      <c r="J353">
        <v>75.040075999999999</v>
      </c>
      <c r="K353" s="15">
        <f t="shared" si="277"/>
        <v>-1.1201596117188739E-2</v>
      </c>
      <c r="L353">
        <f t="shared" si="278"/>
        <v>0.98879840388281126</v>
      </c>
      <c r="N353" s="15">
        <f t="shared" si="279"/>
        <v>-0.98361934746112967</v>
      </c>
      <c r="P353" s="10">
        <v>42123</v>
      </c>
      <c r="Q353">
        <v>449700</v>
      </c>
      <c r="R353">
        <v>49.399208000000002</v>
      </c>
      <c r="S353">
        <f t="shared" si="280"/>
        <v>-3.5559101034877694E-3</v>
      </c>
      <c r="T353">
        <f t="shared" si="281"/>
        <v>0.99644408989651223</v>
      </c>
      <c r="V353" s="15">
        <f t="shared" si="282"/>
        <v>-0.72752823733784511</v>
      </c>
      <c r="X353" s="10">
        <v>42123</v>
      </c>
      <c r="Y353">
        <v>224800</v>
      </c>
      <c r="Z353">
        <v>42.303741000000002</v>
      </c>
      <c r="AA353">
        <f t="shared" si="283"/>
        <v>-3.9278503492266026E-3</v>
      </c>
      <c r="AB353">
        <f t="shared" si="274"/>
        <v>0.9960721496507734</v>
      </c>
      <c r="AC353" s="18"/>
      <c r="AD353" s="15">
        <f t="shared" si="284"/>
        <v>-0.76223877938386386</v>
      </c>
      <c r="AF353" s="10">
        <v>42123</v>
      </c>
      <c r="AG353">
        <v>217800</v>
      </c>
      <c r="AH353">
        <v>56.783279</v>
      </c>
      <c r="AI353">
        <f t="shared" si="285"/>
        <v>-7.7572372747758411E-3</v>
      </c>
      <c r="AJ353">
        <f t="shared" si="286"/>
        <v>0.99224276272522416</v>
      </c>
      <c r="AK353" s="18"/>
      <c r="AL353" s="15">
        <f t="shared" si="287"/>
        <v>-0.94171617210858138</v>
      </c>
      <c r="AN353" s="10">
        <v>42123</v>
      </c>
      <c r="AO353">
        <v>5476400</v>
      </c>
      <c r="AP353">
        <v>39.924619999999997</v>
      </c>
      <c r="AQ353">
        <f t="shared" si="288"/>
        <v>-8.7760587930371114E-3</v>
      </c>
      <c r="AR353">
        <f t="shared" si="275"/>
        <v>0.99122394120696289</v>
      </c>
      <c r="AS353" s="18"/>
      <c r="AT353" s="15">
        <f t="shared" si="289"/>
        <v>-0.9599409333404948</v>
      </c>
      <c r="AV353" s="10">
        <v>42123</v>
      </c>
      <c r="AW353">
        <v>13425300</v>
      </c>
      <c r="AX353">
        <v>42.400717</v>
      </c>
      <c r="AY353">
        <f t="shared" si="290"/>
        <v>-1.0673762940209275E-2</v>
      </c>
      <c r="AZ353">
        <f t="shared" si="291"/>
        <v>0.98932623705979073</v>
      </c>
      <c r="BB353" s="15">
        <f t="shared" si="292"/>
        <v>-0.98009659990407394</v>
      </c>
      <c r="BD353" s="10">
        <v>42123</v>
      </c>
      <c r="BE353">
        <v>650300</v>
      </c>
      <c r="BF353">
        <v>66.665578999999994</v>
      </c>
      <c r="BG353">
        <f t="shared" si="293"/>
        <v>-4.2728295935102745E-3</v>
      </c>
      <c r="BH353">
        <f t="shared" si="294"/>
        <v>0.99572717040648973</v>
      </c>
      <c r="BJ353" s="15">
        <f t="shared" si="295"/>
        <v>-0.79047751932748955</v>
      </c>
      <c r="BL353" s="10">
        <v>42123</v>
      </c>
      <c r="BM353">
        <v>244500</v>
      </c>
      <c r="BN353">
        <v>106.316861</v>
      </c>
      <c r="BO353">
        <f t="shared" si="296"/>
        <v>-1.637852444591692E-3</v>
      </c>
      <c r="BP353">
        <f t="shared" si="297"/>
        <v>0.99836214755540831</v>
      </c>
      <c r="BR353" s="15">
        <f t="shared" si="298"/>
        <v>-0.45025802368594792</v>
      </c>
      <c r="BT353" s="10">
        <v>42123</v>
      </c>
      <c r="BU353">
        <v>131000</v>
      </c>
      <c r="BV353">
        <v>48.73</v>
      </c>
      <c r="BW353">
        <f t="shared" si="299"/>
        <v>-1.0249897709100342E-3</v>
      </c>
      <c r="BX353">
        <f t="shared" si="300"/>
        <v>0.99897501022908997</v>
      </c>
      <c r="BZ353">
        <f t="shared" si="276"/>
        <v>-5.1929869812288199E-2</v>
      </c>
      <c r="CB353" s="10">
        <v>42123</v>
      </c>
      <c r="CC353">
        <v>520900</v>
      </c>
      <c r="CD353">
        <v>105.811756</v>
      </c>
      <c r="CE353">
        <f t="shared" si="301"/>
        <v>-6.30694899026496E-3</v>
      </c>
      <c r="CF353">
        <f t="shared" si="302"/>
        <v>0.99369305100973504</v>
      </c>
      <c r="CJ353" s="10">
        <v>42123</v>
      </c>
      <c r="CK353">
        <v>402900</v>
      </c>
      <c r="CL353">
        <v>83.711833999999996</v>
      </c>
      <c r="CM353">
        <f t="shared" si="303"/>
        <v>-4.780314317754164E-3</v>
      </c>
      <c r="CN353">
        <f t="shared" si="304"/>
        <v>0.99521968568224584</v>
      </c>
      <c r="CR353" s="10">
        <v>42123</v>
      </c>
      <c r="CS353">
        <v>9500</v>
      </c>
      <c r="CT353">
        <v>59.649830000000001</v>
      </c>
      <c r="CU353">
        <f t="shared" si="305"/>
        <v>-1.6525396235300693E-4</v>
      </c>
      <c r="CV353">
        <f t="shared" si="306"/>
        <v>0.99983474603764699</v>
      </c>
      <c r="CZ353" s="10">
        <v>42123</v>
      </c>
      <c r="DA353">
        <v>305900</v>
      </c>
      <c r="DB353">
        <v>56.735464</v>
      </c>
      <c r="DC353">
        <f t="shared" si="269"/>
        <v>-5.5313110818278055E-3</v>
      </c>
      <c r="DD353">
        <f t="shared" si="270"/>
        <v>0.99446868891817219</v>
      </c>
      <c r="DH353" s="10">
        <v>42123</v>
      </c>
      <c r="DI353">
        <v>385200</v>
      </c>
      <c r="DJ353">
        <v>37.666637000000001</v>
      </c>
      <c r="DK353">
        <f t="shared" si="267"/>
        <v>-2.0423637116500082E-2</v>
      </c>
      <c r="DL353">
        <f t="shared" si="268"/>
        <v>0.97957636288349992</v>
      </c>
      <c r="DP353" s="10">
        <v>42123</v>
      </c>
      <c r="DQ353">
        <v>85900</v>
      </c>
      <c r="DR353">
        <v>22.863789000000001</v>
      </c>
      <c r="DS353">
        <f t="shared" si="307"/>
        <v>9.7498911585212067E-3</v>
      </c>
      <c r="DT353">
        <f t="shared" si="308"/>
        <v>1.0097498911585212</v>
      </c>
      <c r="DX353" s="10">
        <v>42123</v>
      </c>
      <c r="DY353">
        <v>1450700</v>
      </c>
      <c r="DZ353">
        <v>11.64</v>
      </c>
      <c r="EA353">
        <f t="shared" si="309"/>
        <v>-7.6726342710997653E-3</v>
      </c>
      <c r="EB353">
        <f t="shared" si="310"/>
        <v>0.99232736572890023</v>
      </c>
      <c r="EF353" s="10">
        <v>42122</v>
      </c>
      <c r="EG353">
        <v>122700</v>
      </c>
      <c r="EH353">
        <v>99.664248999999998</v>
      </c>
      <c r="EI353">
        <f t="shared" si="311"/>
        <v>-9.8801998677844338E-5</v>
      </c>
      <c r="EJ353">
        <f t="shared" si="312"/>
        <v>0.99990119800132216</v>
      </c>
    </row>
    <row r="354" spans="1:140">
      <c r="A354" s="10">
        <v>42122</v>
      </c>
      <c r="B354" s="11">
        <v>0.12</v>
      </c>
      <c r="C354">
        <f t="shared" si="271"/>
        <v>1.1999999999999999E-3</v>
      </c>
      <c r="D354" s="12">
        <f t="shared" si="272"/>
        <v>2.5004063346489858E-5</v>
      </c>
      <c r="E354" s="13">
        <f t="shared" si="273"/>
        <v>1.0000250040633465</v>
      </c>
      <c r="H354" s="10">
        <v>42122</v>
      </c>
      <c r="I354">
        <v>24100</v>
      </c>
      <c r="J354">
        <v>75.890167000000005</v>
      </c>
      <c r="K354" s="15">
        <f t="shared" si="277"/>
        <v>-1.2445077544687488E-2</v>
      </c>
      <c r="L354">
        <f t="shared" si="278"/>
        <v>0.98755492245531251</v>
      </c>
      <c r="N354" s="15">
        <f t="shared" si="279"/>
        <v>-0.98965193380900907</v>
      </c>
      <c r="P354" s="10">
        <v>42122</v>
      </c>
      <c r="Q354">
        <v>411000</v>
      </c>
      <c r="R354">
        <v>49.575493999999999</v>
      </c>
      <c r="S354">
        <f t="shared" si="280"/>
        <v>1.9793822084068768E-3</v>
      </c>
      <c r="T354">
        <f t="shared" si="281"/>
        <v>1.0019793822084069</v>
      </c>
      <c r="V354" s="15">
        <f t="shared" si="282"/>
        <v>1.0580530645823636</v>
      </c>
      <c r="X354" s="10">
        <v>42122</v>
      </c>
      <c r="Y354">
        <v>148000</v>
      </c>
      <c r="Z354">
        <v>42.470559000000002</v>
      </c>
      <c r="AA354">
        <f t="shared" si="283"/>
        <v>1.6199757609742793E-3</v>
      </c>
      <c r="AB354">
        <f t="shared" si="274"/>
        <v>1.0016199757609743</v>
      </c>
      <c r="AC354" s="18"/>
      <c r="AD354" s="15">
        <f t="shared" si="284"/>
        <v>0.80545516813386886</v>
      </c>
      <c r="AF354" s="10">
        <v>42122</v>
      </c>
      <c r="AG354">
        <v>573400</v>
      </c>
      <c r="AH354">
        <v>57.227204</v>
      </c>
      <c r="AI354">
        <f t="shared" si="285"/>
        <v>3.9806100696859748E-3</v>
      </c>
      <c r="AJ354">
        <f t="shared" si="286"/>
        <v>1.003980610069686</v>
      </c>
      <c r="AK354" s="18"/>
      <c r="AL354" s="15">
        <f t="shared" si="287"/>
        <v>3.2632789349815319</v>
      </c>
      <c r="AN354" s="10">
        <v>42122</v>
      </c>
      <c r="AO354">
        <v>3743900</v>
      </c>
      <c r="AP354">
        <v>40.278103000000002</v>
      </c>
      <c r="AQ354">
        <f t="shared" si="288"/>
        <v>1.6630927063456813E-3</v>
      </c>
      <c r="AR354">
        <f t="shared" si="275"/>
        <v>1.0016630927063457</v>
      </c>
      <c r="AS354" s="18"/>
      <c r="AT354" s="15">
        <f t="shared" si="289"/>
        <v>0.83404630967915705</v>
      </c>
      <c r="AV354" s="10">
        <v>42122</v>
      </c>
      <c r="AW354">
        <v>9074000</v>
      </c>
      <c r="AX354">
        <v>42.858175000000003</v>
      </c>
      <c r="AY354">
        <f t="shared" si="290"/>
        <v>2.4520891233292819E-3</v>
      </c>
      <c r="AZ354">
        <f t="shared" si="291"/>
        <v>1.0024520891233293</v>
      </c>
      <c r="BB354" s="15">
        <f t="shared" si="292"/>
        <v>1.4446867480303367</v>
      </c>
      <c r="BD354" s="10">
        <v>42122</v>
      </c>
      <c r="BE354">
        <v>795800</v>
      </c>
      <c r="BF354">
        <v>66.951651999999996</v>
      </c>
      <c r="BG354">
        <f t="shared" si="293"/>
        <v>7.7508351105635143E-3</v>
      </c>
      <c r="BH354">
        <f t="shared" si="294"/>
        <v>1.0077508351105635</v>
      </c>
      <c r="BJ354" s="15">
        <f t="shared" si="295"/>
        <v>15.745798175438512</v>
      </c>
      <c r="BL354" s="10">
        <v>42122</v>
      </c>
      <c r="BM354">
        <v>245500</v>
      </c>
      <c r="BN354">
        <v>106.49127799999999</v>
      </c>
      <c r="BO354">
        <f t="shared" si="296"/>
        <v>-9.0907832881093054E-4</v>
      </c>
      <c r="BP354">
        <f t="shared" si="297"/>
        <v>0.99909092167118907</v>
      </c>
      <c r="BR354" s="15">
        <f t="shared" si="298"/>
        <v>-0.28248720858880128</v>
      </c>
      <c r="BT354" s="10">
        <v>42122</v>
      </c>
      <c r="BU354">
        <v>133500</v>
      </c>
      <c r="BV354">
        <v>48.779998999999997</v>
      </c>
      <c r="BW354">
        <f t="shared" si="299"/>
        <v>-1.0240220756084772E-3</v>
      </c>
      <c r="BX354">
        <f t="shared" si="300"/>
        <v>0.99897597792439152</v>
      </c>
      <c r="BZ354">
        <f t="shared" si="276"/>
        <v>-5.188211264667808E-2</v>
      </c>
      <c r="CB354" s="10">
        <v>42122</v>
      </c>
      <c r="CC354">
        <v>1967500</v>
      </c>
      <c r="CD354">
        <v>106.483341</v>
      </c>
      <c r="CE354">
        <f t="shared" si="301"/>
        <v>-7.0022927241597532E-4</v>
      </c>
      <c r="CF354">
        <f t="shared" si="302"/>
        <v>0.99929977072758402</v>
      </c>
      <c r="CJ354" s="10">
        <v>42122</v>
      </c>
      <c r="CK354">
        <v>640700</v>
      </c>
      <c r="CL354">
        <v>84.113924999999995</v>
      </c>
      <c r="CM354">
        <f t="shared" si="303"/>
        <v>-3.1767562332557508E-3</v>
      </c>
      <c r="CN354">
        <f t="shared" si="304"/>
        <v>0.99682324376674425</v>
      </c>
      <c r="CR354" s="10">
        <v>42122</v>
      </c>
      <c r="CS354">
        <v>27100</v>
      </c>
      <c r="CT354">
        <v>59.659689</v>
      </c>
      <c r="CU354">
        <f t="shared" si="305"/>
        <v>-1.9795402397222439E-3</v>
      </c>
      <c r="CV354">
        <f t="shared" si="306"/>
        <v>0.99802045976027776</v>
      </c>
      <c r="CZ354" s="10">
        <v>42122</v>
      </c>
      <c r="DA354">
        <v>373000</v>
      </c>
      <c r="DB354">
        <v>57.051031000000002</v>
      </c>
      <c r="DC354">
        <f t="shared" si="269"/>
        <v>1.3426876415587596E-3</v>
      </c>
      <c r="DD354">
        <f t="shared" si="270"/>
        <v>1.0013426876415588</v>
      </c>
      <c r="DH354" s="10">
        <v>42122</v>
      </c>
      <c r="DI354">
        <v>221600</v>
      </c>
      <c r="DJ354">
        <v>38.451965999999999</v>
      </c>
      <c r="DK354">
        <f t="shared" si="267"/>
        <v>-3.0165439713729647E-3</v>
      </c>
      <c r="DL354">
        <f t="shared" si="268"/>
        <v>0.99698345602862704</v>
      </c>
      <c r="DP354" s="10">
        <v>42122</v>
      </c>
      <c r="DQ354">
        <v>115500</v>
      </c>
      <c r="DR354">
        <v>22.643021999999998</v>
      </c>
      <c r="DS354">
        <f t="shared" si="307"/>
        <v>5.1129182874574131E-3</v>
      </c>
      <c r="DT354">
        <f t="shared" si="308"/>
        <v>1.0051129182874574</v>
      </c>
      <c r="DX354" s="10">
        <v>42122</v>
      </c>
      <c r="DY354">
        <v>2305700</v>
      </c>
      <c r="DZ354">
        <v>11.73</v>
      </c>
      <c r="EA354">
        <f t="shared" si="309"/>
        <v>8.5984522785897965E-3</v>
      </c>
      <c r="EB354">
        <f t="shared" si="310"/>
        <v>1.0085984522785898</v>
      </c>
      <c r="EF354" s="10">
        <v>42121</v>
      </c>
      <c r="EG354">
        <v>983800</v>
      </c>
      <c r="EH354">
        <v>99.674097000000003</v>
      </c>
      <c r="EI354">
        <f t="shared" si="311"/>
        <v>-1.9749475659391891E-4</v>
      </c>
      <c r="EJ354">
        <f t="shared" si="312"/>
        <v>0.99980250524340608</v>
      </c>
    </row>
    <row r="355" spans="1:140">
      <c r="A355" s="10">
        <v>42121</v>
      </c>
      <c r="B355" s="11">
        <v>0.11</v>
      </c>
      <c r="C355">
        <f t="shared" si="271"/>
        <v>1.1000000000000001E-3</v>
      </c>
      <c r="D355" s="12">
        <f t="shared" si="272"/>
        <v>2.2920080947175236E-5</v>
      </c>
      <c r="E355" s="13">
        <f t="shared" si="273"/>
        <v>1.0000229200809472</v>
      </c>
      <c r="H355" s="10">
        <v>42121</v>
      </c>
      <c r="I355">
        <v>24000</v>
      </c>
      <c r="J355">
        <v>76.846528000000006</v>
      </c>
      <c r="K355" s="15">
        <f t="shared" si="277"/>
        <v>-2.5130797690431361E-4</v>
      </c>
      <c r="L355">
        <f t="shared" si="278"/>
        <v>0.99974869202309569</v>
      </c>
      <c r="N355" s="15">
        <f t="shared" si="279"/>
        <v>-8.7656704668553576E-2</v>
      </c>
      <c r="P355" s="10">
        <v>42121</v>
      </c>
      <c r="Q355">
        <v>529300</v>
      </c>
      <c r="R355">
        <v>49.477558999999999</v>
      </c>
      <c r="S355">
        <f t="shared" si="280"/>
        <v>-3.9432346059110612E-3</v>
      </c>
      <c r="T355">
        <f t="shared" si="281"/>
        <v>0.99605676539408894</v>
      </c>
      <c r="V355" s="15">
        <f t="shared" si="282"/>
        <v>-0.76357537299419076</v>
      </c>
      <c r="X355" s="10">
        <v>42121</v>
      </c>
      <c r="Y355">
        <v>165700</v>
      </c>
      <c r="Z355">
        <v>42.401868999999998</v>
      </c>
      <c r="AA355">
        <f t="shared" si="283"/>
        <v>-8.262586084100243E-3</v>
      </c>
      <c r="AB355">
        <f t="shared" si="274"/>
        <v>0.99173741391589976</v>
      </c>
      <c r="AC355" s="18"/>
      <c r="AD355" s="15">
        <f t="shared" si="284"/>
        <v>-0.95160565518345941</v>
      </c>
      <c r="AF355" s="10">
        <v>42121</v>
      </c>
      <c r="AG355">
        <v>627400</v>
      </c>
      <c r="AH355">
        <v>57.000307999999997</v>
      </c>
      <c r="AI355">
        <f t="shared" si="285"/>
        <v>-1.0107924397522838E-2</v>
      </c>
      <c r="AJ355">
        <f t="shared" si="286"/>
        <v>0.98989207560247716</v>
      </c>
      <c r="AK355" s="18"/>
      <c r="AL355" s="15">
        <f t="shared" si="287"/>
        <v>-0.97547752079994121</v>
      </c>
      <c r="AN355" s="10">
        <v>42121</v>
      </c>
      <c r="AO355">
        <v>3479600</v>
      </c>
      <c r="AP355">
        <v>40.211227999999998</v>
      </c>
      <c r="AQ355">
        <f t="shared" si="288"/>
        <v>3.8158816746662882E-3</v>
      </c>
      <c r="AR355">
        <f t="shared" si="275"/>
        <v>1.0038158816746663</v>
      </c>
      <c r="AS355" s="18"/>
      <c r="AT355" s="15">
        <f t="shared" si="289"/>
        <v>3.0154369794469362</v>
      </c>
      <c r="AV355" s="10">
        <v>42121</v>
      </c>
      <c r="AW355">
        <v>12363400</v>
      </c>
      <c r="AX355">
        <v>42.753340000000001</v>
      </c>
      <c r="AY355">
        <f t="shared" si="290"/>
        <v>4.2534503863913553E-3</v>
      </c>
      <c r="AZ355">
        <f t="shared" si="291"/>
        <v>1.0042534503863914</v>
      </c>
      <c r="BB355" s="15">
        <f t="shared" si="292"/>
        <v>3.7077823712235585</v>
      </c>
      <c r="BD355" s="10">
        <v>42121</v>
      </c>
      <c r="BE355">
        <v>433000</v>
      </c>
      <c r="BF355">
        <v>66.436712</v>
      </c>
      <c r="BG355">
        <f t="shared" si="293"/>
        <v>-3.4330610103903147E-3</v>
      </c>
      <c r="BH355">
        <f t="shared" si="294"/>
        <v>0.99656693898960969</v>
      </c>
      <c r="BJ355" s="15">
        <f t="shared" si="295"/>
        <v>-0.71498775437742101</v>
      </c>
      <c r="BL355" s="10">
        <v>42121</v>
      </c>
      <c r="BM355">
        <v>296300</v>
      </c>
      <c r="BN355">
        <v>106.58817500000001</v>
      </c>
      <c r="BO355">
        <f t="shared" si="296"/>
        <v>-7.2676598857035479E-4</v>
      </c>
      <c r="BP355">
        <f t="shared" si="297"/>
        <v>0.99927323401142965</v>
      </c>
      <c r="BR355" s="15">
        <f t="shared" si="298"/>
        <v>-0.23307481674004304</v>
      </c>
      <c r="BT355" s="10">
        <v>42121</v>
      </c>
      <c r="BU355">
        <v>99200</v>
      </c>
      <c r="BV355">
        <v>48.830002</v>
      </c>
      <c r="BW355">
        <f t="shared" si="299"/>
        <v>0</v>
      </c>
      <c r="BX355">
        <f t="shared" si="300"/>
        <v>1</v>
      </c>
      <c r="BZ355">
        <f t="shared" si="276"/>
        <v>0</v>
      </c>
      <c r="CB355" s="10">
        <v>42121</v>
      </c>
      <c r="CC355">
        <v>617700</v>
      </c>
      <c r="CD355">
        <v>106.557956</v>
      </c>
      <c r="CE355">
        <f t="shared" si="301"/>
        <v>1.1392311110736131E-3</v>
      </c>
      <c r="CF355">
        <f t="shared" si="302"/>
        <v>1.0011392311110736</v>
      </c>
      <c r="CJ355" s="10">
        <v>42121</v>
      </c>
      <c r="CK355">
        <v>484100</v>
      </c>
      <c r="CL355">
        <v>84.381985999999998</v>
      </c>
      <c r="CM355">
        <f t="shared" si="303"/>
        <v>-9.0683508564004534E-4</v>
      </c>
      <c r="CN355">
        <f t="shared" si="304"/>
        <v>0.99909316491435995</v>
      </c>
      <c r="CR355" s="10">
        <v>42121</v>
      </c>
      <c r="CS355">
        <v>7500</v>
      </c>
      <c r="CT355">
        <v>59.778022</v>
      </c>
      <c r="CU355">
        <f t="shared" si="305"/>
        <v>-6.5942277361896728E-4</v>
      </c>
      <c r="CV355">
        <f t="shared" si="306"/>
        <v>0.99934057722638103</v>
      </c>
      <c r="CZ355" s="10">
        <v>42121</v>
      </c>
      <c r="DA355">
        <v>345400</v>
      </c>
      <c r="DB355">
        <v>56.974532000000004</v>
      </c>
      <c r="DC355">
        <f t="shared" si="269"/>
        <v>4.8912280750026405E-3</v>
      </c>
      <c r="DD355">
        <f t="shared" si="270"/>
        <v>1.0048912280750026</v>
      </c>
      <c r="DH355" s="10">
        <v>42121</v>
      </c>
      <c r="DI355">
        <v>311800</v>
      </c>
      <c r="DJ355">
        <v>38.568308999999999</v>
      </c>
      <c r="DK355">
        <f t="shared" si="267"/>
        <v>0</v>
      </c>
      <c r="DL355">
        <f t="shared" si="268"/>
        <v>1</v>
      </c>
      <c r="DP355" s="10">
        <v>42121</v>
      </c>
      <c r="DQ355">
        <v>122100</v>
      </c>
      <c r="DR355">
        <v>22.527839</v>
      </c>
      <c r="DS355">
        <f t="shared" si="307"/>
        <v>-1.2766088558865407E-3</v>
      </c>
      <c r="DT355">
        <f t="shared" si="308"/>
        <v>0.99872339114411346</v>
      </c>
      <c r="DX355" s="10">
        <v>42121</v>
      </c>
      <c r="DY355">
        <v>1623800</v>
      </c>
      <c r="DZ355">
        <v>11.63</v>
      </c>
      <c r="EA355">
        <f t="shared" si="309"/>
        <v>2.017543859649118E-2</v>
      </c>
      <c r="EB355">
        <f t="shared" si="310"/>
        <v>1.0201754385964912</v>
      </c>
      <c r="EF355" s="10">
        <v>42118</v>
      </c>
      <c r="EG355">
        <v>181700</v>
      </c>
      <c r="EH355">
        <v>99.693786000000003</v>
      </c>
      <c r="EI355">
        <f t="shared" si="311"/>
        <v>9.8792244744627666E-5</v>
      </c>
      <c r="EJ355">
        <f t="shared" si="312"/>
        <v>1.0000987922447446</v>
      </c>
    </row>
    <row r="356" spans="1:140">
      <c r="A356" s="10">
        <v>42118</v>
      </c>
      <c r="B356" s="11">
        <v>0.11</v>
      </c>
      <c r="C356">
        <f t="shared" si="271"/>
        <v>1.1000000000000001E-3</v>
      </c>
      <c r="D356" s="12">
        <f t="shared" si="272"/>
        <v>2.2920080947175236E-5</v>
      </c>
      <c r="E356" s="13">
        <f t="shared" si="273"/>
        <v>1.0000229200809472</v>
      </c>
      <c r="H356" s="10">
        <v>42118</v>
      </c>
      <c r="I356">
        <v>18900</v>
      </c>
      <c r="J356">
        <v>76.865844999999993</v>
      </c>
      <c r="K356" s="15">
        <f t="shared" si="277"/>
        <v>6.7054502995773646E-3</v>
      </c>
      <c r="L356">
        <f t="shared" si="278"/>
        <v>1.0067054502995774</v>
      </c>
      <c r="N356" s="15">
        <f t="shared" si="279"/>
        <v>10.465242861306869</v>
      </c>
      <c r="P356" s="10">
        <v>42118</v>
      </c>
      <c r="Q356">
        <v>419900</v>
      </c>
      <c r="R356">
        <v>49.673433000000003</v>
      </c>
      <c r="S356">
        <f t="shared" si="280"/>
        <v>2.1734989247201852E-3</v>
      </c>
      <c r="T356">
        <f t="shared" si="281"/>
        <v>1.0021734989247202</v>
      </c>
      <c r="V356" s="15">
        <f t="shared" si="282"/>
        <v>1.2088371640356081</v>
      </c>
      <c r="X356" s="10">
        <v>42118</v>
      </c>
      <c r="Y356">
        <v>201800</v>
      </c>
      <c r="Z356">
        <v>42.755136999999998</v>
      </c>
      <c r="AA356">
        <f t="shared" si="283"/>
        <v>-2.061388421204402E-3</v>
      </c>
      <c r="AB356">
        <f t="shared" si="274"/>
        <v>0.9979386115787956</v>
      </c>
      <c r="AC356" s="18"/>
      <c r="AD356" s="15">
        <f t="shared" si="284"/>
        <v>-0.52913476088584643</v>
      </c>
      <c r="AF356" s="10">
        <v>42118</v>
      </c>
      <c r="AG356">
        <v>252200</v>
      </c>
      <c r="AH356">
        <v>57.582346000000001</v>
      </c>
      <c r="AI356">
        <f t="shared" si="285"/>
        <v>-1.881008436292575E-3</v>
      </c>
      <c r="AJ356">
        <f t="shared" si="286"/>
        <v>0.99811899156370743</v>
      </c>
      <c r="AK356" s="18"/>
      <c r="AL356" s="15">
        <f t="shared" si="287"/>
        <v>-0.49702489859788612</v>
      </c>
      <c r="AN356" s="10">
        <v>42118</v>
      </c>
      <c r="AO356">
        <v>3020300</v>
      </c>
      <c r="AP356">
        <v>40.058369999999996</v>
      </c>
      <c r="AQ356">
        <f t="shared" si="288"/>
        <v>5.515575244203319E-3</v>
      </c>
      <c r="AR356">
        <f t="shared" si="275"/>
        <v>1.0055155752442033</v>
      </c>
      <c r="AS356" s="18"/>
      <c r="AT356" s="15">
        <f t="shared" si="289"/>
        <v>6.4458241482526457</v>
      </c>
      <c r="AV356" s="10">
        <v>42118</v>
      </c>
      <c r="AW356">
        <v>9414500</v>
      </c>
      <c r="AX356">
        <v>42.572260999999997</v>
      </c>
      <c r="AY356">
        <f t="shared" si="290"/>
        <v>4.9493428093660974E-3</v>
      </c>
      <c r="AZ356">
        <f t="shared" si="291"/>
        <v>1.0049493428093661</v>
      </c>
      <c r="BB356" s="15">
        <f t="shared" si="292"/>
        <v>5.0620880454198929</v>
      </c>
      <c r="BD356" s="10">
        <v>42118</v>
      </c>
      <c r="BE356">
        <v>352900</v>
      </c>
      <c r="BF356">
        <v>66.665578999999994</v>
      </c>
      <c r="BG356">
        <f t="shared" si="293"/>
        <v>3.4448875194184048E-3</v>
      </c>
      <c r="BH356">
        <f t="shared" si="294"/>
        <v>1.0034448875194184</v>
      </c>
      <c r="BJ356" s="15">
        <f t="shared" si="295"/>
        <v>2.5086211745589533</v>
      </c>
      <c r="BL356" s="10">
        <v>42118</v>
      </c>
      <c r="BM356">
        <v>189000</v>
      </c>
      <c r="BN356">
        <v>106.665696</v>
      </c>
      <c r="BO356">
        <f t="shared" si="296"/>
        <v>1.2734154729820979E-3</v>
      </c>
      <c r="BP356">
        <f t="shared" si="297"/>
        <v>1.0012734154729821</v>
      </c>
      <c r="BR356" s="15">
        <f t="shared" si="298"/>
        <v>0.59121990676174763</v>
      </c>
      <c r="BT356" s="10">
        <v>42118</v>
      </c>
      <c r="BU356">
        <v>94600</v>
      </c>
      <c r="BV356">
        <v>48.830002</v>
      </c>
      <c r="BW356">
        <f t="shared" si="299"/>
        <v>1.4356850465826465E-3</v>
      </c>
      <c r="BX356">
        <f t="shared" si="300"/>
        <v>1.0014356850465826</v>
      </c>
      <c r="BZ356">
        <f t="shared" si="276"/>
        <v>7.7455327435766774E-2</v>
      </c>
      <c r="CB356" s="10">
        <v>42118</v>
      </c>
      <c r="CC356">
        <v>744200</v>
      </c>
      <c r="CD356">
        <v>106.4367</v>
      </c>
      <c r="CE356">
        <f t="shared" si="301"/>
        <v>2.1076453458204192E-3</v>
      </c>
      <c r="CF356">
        <f t="shared" si="302"/>
        <v>1.0021076453458204</v>
      </c>
      <c r="CJ356" s="10">
        <v>42118</v>
      </c>
      <c r="CK356">
        <v>275200</v>
      </c>
      <c r="CL356">
        <v>84.458575999999994</v>
      </c>
      <c r="CM356">
        <f t="shared" si="303"/>
        <v>2.9559079089025442E-3</v>
      </c>
      <c r="CN356">
        <f t="shared" si="304"/>
        <v>1.0029559079089025</v>
      </c>
      <c r="CR356" s="10">
        <v>42118</v>
      </c>
      <c r="CS356">
        <v>15000</v>
      </c>
      <c r="CT356">
        <v>59.817467000000001</v>
      </c>
      <c r="CU356">
        <f t="shared" si="305"/>
        <v>1.6512372298083111E-3</v>
      </c>
      <c r="CV356">
        <f t="shared" si="306"/>
        <v>1.0016512372298083</v>
      </c>
      <c r="CZ356" s="10">
        <v>42118</v>
      </c>
      <c r="DA356">
        <v>298300</v>
      </c>
      <c r="DB356">
        <v>56.697212999999998</v>
      </c>
      <c r="DC356">
        <f t="shared" si="269"/>
        <v>4.0643939033047083E-3</v>
      </c>
      <c r="DD356">
        <f t="shared" si="270"/>
        <v>1.0040643939033047</v>
      </c>
      <c r="DH356" s="10">
        <v>42118</v>
      </c>
      <c r="DI356">
        <v>303400</v>
      </c>
      <c r="DJ356">
        <v>38.568308999999999</v>
      </c>
      <c r="DK356">
        <f t="shared" si="267"/>
        <v>2.2675576090684935E-3</v>
      </c>
      <c r="DL356">
        <f t="shared" si="268"/>
        <v>1.0022675576090685</v>
      </c>
      <c r="DP356" s="10">
        <v>42118</v>
      </c>
      <c r="DQ356">
        <v>75700</v>
      </c>
      <c r="DR356">
        <v>22.556635</v>
      </c>
      <c r="DS356">
        <f t="shared" si="307"/>
        <v>-7.1821019989999346E-3</v>
      </c>
      <c r="DT356">
        <f t="shared" si="308"/>
        <v>0.99281789800100007</v>
      </c>
      <c r="DX356" s="10">
        <v>42118</v>
      </c>
      <c r="DY356">
        <v>1577000</v>
      </c>
      <c r="DZ356">
        <v>11.4</v>
      </c>
      <c r="EA356">
        <f t="shared" si="309"/>
        <v>-1.384083044982698E-2</v>
      </c>
      <c r="EB356">
        <f t="shared" si="310"/>
        <v>0.98615916955017302</v>
      </c>
      <c r="EF356" s="10">
        <v>42117</v>
      </c>
      <c r="EG356">
        <v>181800</v>
      </c>
      <c r="EH356">
        <v>99.683937999999998</v>
      </c>
      <c r="EI356">
        <f t="shared" si="311"/>
        <v>4.9407480089946887E-4</v>
      </c>
      <c r="EJ356">
        <f t="shared" si="312"/>
        <v>1.0004940748008995</v>
      </c>
    </row>
    <row r="357" spans="1:140">
      <c r="A357" s="10">
        <v>42117</v>
      </c>
      <c r="B357" s="11">
        <v>0.14000000000000001</v>
      </c>
      <c r="C357">
        <f t="shared" si="271"/>
        <v>1.4000000000000002E-3</v>
      </c>
      <c r="D357" s="12">
        <f t="shared" si="272"/>
        <v>2.9172197524962584E-5</v>
      </c>
      <c r="E357" s="13">
        <f t="shared" si="273"/>
        <v>1.000029172197525</v>
      </c>
      <c r="H357" s="10">
        <v>42117</v>
      </c>
      <c r="I357">
        <v>49900</v>
      </c>
      <c r="J357">
        <v>76.353858000000002</v>
      </c>
      <c r="K357" s="15">
        <f t="shared" si="277"/>
        <v>4.3202529827890412E-3</v>
      </c>
      <c r="L357">
        <f t="shared" si="278"/>
        <v>1.004320252982789</v>
      </c>
      <c r="N357" s="15">
        <f t="shared" si="279"/>
        <v>3.8234808274765291</v>
      </c>
      <c r="P357" s="10">
        <v>42117</v>
      </c>
      <c r="Q357">
        <v>365500</v>
      </c>
      <c r="R357">
        <v>49.565702000000002</v>
      </c>
      <c r="S357">
        <f t="shared" si="280"/>
        <v>1.9798550421614713E-3</v>
      </c>
      <c r="T357">
        <f t="shared" si="281"/>
        <v>1.0019798550421615</v>
      </c>
      <c r="V357" s="15">
        <f t="shared" si="282"/>
        <v>1.0584075810555618</v>
      </c>
      <c r="X357" s="10">
        <v>42117</v>
      </c>
      <c r="Y357">
        <v>165300</v>
      </c>
      <c r="Z357">
        <v>42.843454000000001</v>
      </c>
      <c r="AA357">
        <f t="shared" si="283"/>
        <v>3.2168961074927616E-3</v>
      </c>
      <c r="AB357">
        <f t="shared" si="274"/>
        <v>1.0032168961074928</v>
      </c>
      <c r="AC357" s="18"/>
      <c r="AD357" s="15">
        <f t="shared" si="284"/>
        <v>2.2293553426396855</v>
      </c>
      <c r="AF357" s="10">
        <v>42117</v>
      </c>
      <c r="AG357">
        <v>302400</v>
      </c>
      <c r="AH357">
        <v>57.690863</v>
      </c>
      <c r="AI357">
        <f t="shared" si="285"/>
        <v>4.2933289251161355E-3</v>
      </c>
      <c r="AJ357">
        <f t="shared" si="286"/>
        <v>1.0042933289251161</v>
      </c>
      <c r="AK357" s="18"/>
      <c r="AL357" s="15">
        <f t="shared" si="287"/>
        <v>3.7765125697190296</v>
      </c>
      <c r="AN357" s="10">
        <v>42117</v>
      </c>
      <c r="AO357">
        <v>3015200</v>
      </c>
      <c r="AP357">
        <v>39.838636999999999</v>
      </c>
      <c r="AQ357">
        <f t="shared" si="288"/>
        <v>4.3352768373225992E-3</v>
      </c>
      <c r="AR357">
        <f t="shared" si="275"/>
        <v>1.0043352768373226</v>
      </c>
      <c r="AS357" s="18"/>
      <c r="AT357" s="15">
        <f t="shared" si="289"/>
        <v>3.8498894349896755</v>
      </c>
      <c r="AV357" s="10">
        <v>42117</v>
      </c>
      <c r="AW357">
        <v>10249500</v>
      </c>
      <c r="AX357">
        <v>42.362594000000001</v>
      </c>
      <c r="AY357">
        <f t="shared" si="290"/>
        <v>4.9740083280103153E-3</v>
      </c>
      <c r="AZ357">
        <f t="shared" si="291"/>
        <v>1.0049740083280103</v>
      </c>
      <c r="BB357" s="15">
        <f t="shared" si="292"/>
        <v>5.1166390325989495</v>
      </c>
      <c r="BD357" s="10">
        <v>42117</v>
      </c>
      <c r="BE357">
        <v>403400</v>
      </c>
      <c r="BF357">
        <v>66.436712</v>
      </c>
      <c r="BG357">
        <f t="shared" si="293"/>
        <v>1.1496310255532105E-3</v>
      </c>
      <c r="BH357">
        <f t="shared" si="294"/>
        <v>1.0011496310255532</v>
      </c>
      <c r="BJ357" s="15">
        <f t="shared" si="295"/>
        <v>0.52100957374323231</v>
      </c>
      <c r="BL357" s="10">
        <v>42117</v>
      </c>
      <c r="BM357">
        <v>316100</v>
      </c>
      <c r="BN357">
        <v>106.530039</v>
      </c>
      <c r="BO357">
        <f t="shared" si="296"/>
        <v>-4.545382767364714E-4</v>
      </c>
      <c r="BP357">
        <f t="shared" si="297"/>
        <v>0.99954546172326353</v>
      </c>
      <c r="BR357" s="15">
        <f t="shared" si="298"/>
        <v>-0.15290648902754678</v>
      </c>
      <c r="BT357" s="10">
        <v>42117</v>
      </c>
      <c r="BU357">
        <v>268200</v>
      </c>
      <c r="BV357">
        <v>48.759998000000003</v>
      </c>
      <c r="BW357">
        <f t="shared" si="299"/>
        <v>8.209564691921134E-4</v>
      </c>
      <c r="BX357">
        <f t="shared" si="300"/>
        <v>1.0008209564691921</v>
      </c>
      <c r="BZ357">
        <f t="shared" si="276"/>
        <v>4.3595771857476651E-2</v>
      </c>
      <c r="CB357" s="10">
        <v>42117</v>
      </c>
      <c r="CC357">
        <v>1374300</v>
      </c>
      <c r="CD357">
        <v>106.212841</v>
      </c>
      <c r="CE357">
        <f t="shared" si="301"/>
        <v>2.2885558467964362E-3</v>
      </c>
      <c r="CF357">
        <f t="shared" si="302"/>
        <v>1.0022885558467964</v>
      </c>
      <c r="CJ357" s="10">
        <v>42117</v>
      </c>
      <c r="CK357">
        <v>1512500</v>
      </c>
      <c r="CL357">
        <v>84.20966</v>
      </c>
      <c r="CM357">
        <f t="shared" si="303"/>
        <v>1.5941599248199267E-3</v>
      </c>
      <c r="CN357">
        <f t="shared" si="304"/>
        <v>1.0015941599248199</v>
      </c>
      <c r="CR357" s="10">
        <v>42117</v>
      </c>
      <c r="CS357">
        <v>720400</v>
      </c>
      <c r="CT357">
        <v>59.718857</v>
      </c>
      <c r="CU357">
        <f t="shared" si="305"/>
        <v>1.654018725585793E-3</v>
      </c>
      <c r="CV357">
        <f t="shared" si="306"/>
        <v>1.0016540187255858</v>
      </c>
      <c r="CZ357" s="10">
        <v>42117</v>
      </c>
      <c r="DA357">
        <v>275100</v>
      </c>
      <c r="DB357">
        <v>56.467706</v>
      </c>
      <c r="DC357">
        <f t="shared" si="269"/>
        <v>0</v>
      </c>
      <c r="DD357">
        <f t="shared" si="270"/>
        <v>1</v>
      </c>
      <c r="DH357" s="10">
        <v>42117</v>
      </c>
      <c r="DI357">
        <v>203800</v>
      </c>
      <c r="DJ357">
        <v>38.481051000000001</v>
      </c>
      <c r="DK357">
        <f t="shared" si="267"/>
        <v>2.2727372175168625E-3</v>
      </c>
      <c r="DL357">
        <f t="shared" si="268"/>
        <v>1.0022727372175169</v>
      </c>
      <c r="DP357" s="10">
        <v>42117</v>
      </c>
      <c r="DQ357">
        <v>125300</v>
      </c>
      <c r="DR357">
        <v>22.719811</v>
      </c>
      <c r="DS357">
        <f t="shared" si="307"/>
        <v>7.6628697448304361E-3</v>
      </c>
      <c r="DT357">
        <f t="shared" si="308"/>
        <v>1.0076628697448304</v>
      </c>
      <c r="DX357" s="10">
        <v>42117</v>
      </c>
      <c r="DY357">
        <v>2225200</v>
      </c>
      <c r="DZ357">
        <v>11.56</v>
      </c>
      <c r="EA357">
        <f t="shared" si="309"/>
        <v>6.9686411149825211E-3</v>
      </c>
      <c r="EB357">
        <f t="shared" si="310"/>
        <v>1.0069686411149825</v>
      </c>
      <c r="EF357" s="10">
        <v>42116</v>
      </c>
      <c r="EG357">
        <v>196400</v>
      </c>
      <c r="EH357">
        <v>99.634710999999996</v>
      </c>
      <c r="EI357">
        <f t="shared" si="311"/>
        <v>9.8850826023122451E-5</v>
      </c>
      <c r="EJ357">
        <f t="shared" si="312"/>
        <v>1.0000988508260231</v>
      </c>
    </row>
    <row r="358" spans="1:140">
      <c r="A358" s="10">
        <v>42116</v>
      </c>
      <c r="B358" s="11">
        <v>0.14000000000000001</v>
      </c>
      <c r="C358">
        <f t="shared" si="271"/>
        <v>1.4000000000000002E-3</v>
      </c>
      <c r="D358" s="12">
        <f t="shared" si="272"/>
        <v>2.9172197524962584E-5</v>
      </c>
      <c r="E358" s="13">
        <f t="shared" si="273"/>
        <v>1.000029172197525</v>
      </c>
      <c r="H358" s="10">
        <v>42116</v>
      </c>
      <c r="I358">
        <v>36900</v>
      </c>
      <c r="J358">
        <v>76.025408999999996</v>
      </c>
      <c r="K358" s="15">
        <f t="shared" si="277"/>
        <v>-1.3908043700454953E-2</v>
      </c>
      <c r="L358">
        <f t="shared" si="278"/>
        <v>0.98609195629954505</v>
      </c>
      <c r="N358" s="15">
        <f t="shared" si="279"/>
        <v>-0.99397638901312158</v>
      </c>
      <c r="P358" s="10">
        <v>42116</v>
      </c>
      <c r="Q358">
        <v>457700</v>
      </c>
      <c r="R358">
        <v>49.467762999999998</v>
      </c>
      <c r="S358">
        <f t="shared" si="280"/>
        <v>4.9741256725881478E-3</v>
      </c>
      <c r="T358">
        <f t="shared" si="281"/>
        <v>1.0049741256725881</v>
      </c>
      <c r="V358" s="15">
        <f t="shared" si="282"/>
        <v>5.1168997218608459</v>
      </c>
      <c r="X358" s="10">
        <v>42116</v>
      </c>
      <c r="Y358">
        <v>174500</v>
      </c>
      <c r="Z358">
        <v>42.706073000000004</v>
      </c>
      <c r="AA358">
        <f t="shared" si="283"/>
        <v>2.3031387505911827E-3</v>
      </c>
      <c r="AB358">
        <f t="shared" si="274"/>
        <v>1.0023031387505912</v>
      </c>
      <c r="AC358" s="18"/>
      <c r="AD358" s="15">
        <f t="shared" si="284"/>
        <v>1.3156236951657827</v>
      </c>
      <c r="AF358" s="10">
        <v>42116</v>
      </c>
      <c r="AG358">
        <v>206900</v>
      </c>
      <c r="AH358">
        <v>57.444235999999997</v>
      </c>
      <c r="AI358">
        <f t="shared" si="285"/>
        <v>2.9279705691678259E-3</v>
      </c>
      <c r="AJ358">
        <f t="shared" si="286"/>
        <v>1.0029279705691678</v>
      </c>
      <c r="AK358" s="18"/>
      <c r="AL358" s="15">
        <f t="shared" si="287"/>
        <v>1.9070758994781247</v>
      </c>
      <c r="AN358" s="10">
        <v>42116</v>
      </c>
      <c r="AO358">
        <v>3325400</v>
      </c>
      <c r="AP358">
        <v>39.666671000000001</v>
      </c>
      <c r="AQ358">
        <f t="shared" si="288"/>
        <v>2.1723472820887046E-3</v>
      </c>
      <c r="AR358">
        <f t="shared" si="275"/>
        <v>1.0021723472820887</v>
      </c>
      <c r="AS358" s="18"/>
      <c r="AT358" s="15">
        <f t="shared" si="289"/>
        <v>1.2079108877251921</v>
      </c>
      <c r="AV358" s="10">
        <v>42116</v>
      </c>
      <c r="AW358">
        <v>7972000</v>
      </c>
      <c r="AX358">
        <v>42.152925000000003</v>
      </c>
      <c r="AY358">
        <f t="shared" si="290"/>
        <v>1.1665117394450197E-2</v>
      </c>
      <c r="AZ358">
        <f t="shared" si="291"/>
        <v>1.0116651173944502</v>
      </c>
      <c r="BB358" s="15">
        <f t="shared" si="292"/>
        <v>67.93235209545918</v>
      </c>
      <c r="BD358" s="10">
        <v>42116</v>
      </c>
      <c r="BE358">
        <v>581400</v>
      </c>
      <c r="BF358">
        <v>66.360422</v>
      </c>
      <c r="BG358">
        <f t="shared" si="293"/>
        <v>5.0548515496018354E-3</v>
      </c>
      <c r="BH358">
        <f t="shared" si="294"/>
        <v>1.0050548515496018</v>
      </c>
      <c r="BJ358" s="15">
        <f t="shared" si="295"/>
        <v>5.2988893075728649</v>
      </c>
      <c r="BL358" s="10">
        <v>42116</v>
      </c>
      <c r="BM358">
        <v>493900</v>
      </c>
      <c r="BN358">
        <v>106.57848300000001</v>
      </c>
      <c r="BO358">
        <f t="shared" si="296"/>
        <v>-1.5432643513382249E-3</v>
      </c>
      <c r="BP358">
        <f t="shared" si="297"/>
        <v>0.99845673564866178</v>
      </c>
      <c r="BR358" s="15">
        <f t="shared" si="298"/>
        <v>-0.43091563661054122</v>
      </c>
      <c r="BT358" s="10">
        <v>42116</v>
      </c>
      <c r="BU358">
        <v>227300</v>
      </c>
      <c r="BV358">
        <v>48.720001000000003</v>
      </c>
      <c r="BW358">
        <f t="shared" si="299"/>
        <v>2.053377172108739E-4</v>
      </c>
      <c r="BX358">
        <f t="shared" si="300"/>
        <v>1.0002053377172109</v>
      </c>
      <c r="BZ358">
        <f t="shared" si="276"/>
        <v>1.0733662018556744E-2</v>
      </c>
      <c r="CB358" s="10">
        <v>42116</v>
      </c>
      <c r="CC358">
        <v>1366400</v>
      </c>
      <c r="CD358">
        <v>105.970322</v>
      </c>
      <c r="CE358">
        <f t="shared" si="301"/>
        <v>3.6219400124573031E-3</v>
      </c>
      <c r="CF358">
        <f t="shared" si="302"/>
        <v>1.0036219400124573</v>
      </c>
      <c r="CJ358" s="10">
        <v>42116</v>
      </c>
      <c r="CK358">
        <v>372500</v>
      </c>
      <c r="CL358">
        <v>84.075630000000004</v>
      </c>
      <c r="CM358">
        <f t="shared" si="303"/>
        <v>-3.743632612744241E-3</v>
      </c>
      <c r="CN358">
        <f t="shared" si="304"/>
        <v>0.99625636738725576</v>
      </c>
      <c r="CR358" s="10">
        <v>42116</v>
      </c>
      <c r="CS358">
        <v>4000</v>
      </c>
      <c r="CT358">
        <v>59.620244</v>
      </c>
      <c r="CU358">
        <f t="shared" si="305"/>
        <v>-1.3214764334524842E-3</v>
      </c>
      <c r="CV358">
        <f t="shared" si="306"/>
        <v>0.99867852356654752</v>
      </c>
      <c r="CZ358" s="10">
        <v>42116</v>
      </c>
      <c r="DA358">
        <v>718300</v>
      </c>
      <c r="DB358">
        <v>56.467706</v>
      </c>
      <c r="DC358">
        <f t="shared" si="269"/>
        <v>7.33538352637364E-3</v>
      </c>
      <c r="DD358">
        <f t="shared" si="270"/>
        <v>1.0073353835263736</v>
      </c>
      <c r="DH358" s="10">
        <v>42116</v>
      </c>
      <c r="DI358">
        <v>205700</v>
      </c>
      <c r="DJ358">
        <v>38.393791999999998</v>
      </c>
      <c r="DK358">
        <f t="shared" si="267"/>
        <v>2.27791431816593E-3</v>
      </c>
      <c r="DL358">
        <f t="shared" si="268"/>
        <v>1.0022779143181659</v>
      </c>
      <c r="DP358" s="10">
        <v>42116</v>
      </c>
      <c r="DQ358">
        <v>79400</v>
      </c>
      <c r="DR358">
        <v>22.547035999999999</v>
      </c>
      <c r="DS358">
        <f t="shared" si="307"/>
        <v>6.4267119247736204E-3</v>
      </c>
      <c r="DT358">
        <f t="shared" si="308"/>
        <v>1.0064267119247736</v>
      </c>
      <c r="DX358" s="10">
        <v>42116</v>
      </c>
      <c r="DY358">
        <v>1354600</v>
      </c>
      <c r="DZ358">
        <v>11.48</v>
      </c>
      <c r="EA358">
        <f t="shared" si="309"/>
        <v>-1.2897678417884806E-2</v>
      </c>
      <c r="EB358">
        <f t="shared" si="310"/>
        <v>0.98710232158211519</v>
      </c>
      <c r="EF358" s="10">
        <v>42115</v>
      </c>
      <c r="EG358">
        <v>162400</v>
      </c>
      <c r="EH358">
        <v>99.624863000000005</v>
      </c>
      <c r="EI358">
        <f t="shared" si="311"/>
        <v>-3.9518684377981561E-4</v>
      </c>
      <c r="EJ358">
        <f t="shared" si="312"/>
        <v>0.99960481315622018</v>
      </c>
    </row>
    <row r="359" spans="1:140">
      <c r="A359" s="10">
        <v>42115</v>
      </c>
      <c r="B359" s="11">
        <v>0.16</v>
      </c>
      <c r="C359">
        <f t="shared" si="271"/>
        <v>1.6000000000000001E-3</v>
      </c>
      <c r="D359" s="12">
        <f t="shared" si="272"/>
        <v>3.3340557562322459E-5</v>
      </c>
      <c r="E359" s="13">
        <f t="shared" si="273"/>
        <v>1.0000333405575623</v>
      </c>
      <c r="H359" s="10">
        <v>42115</v>
      </c>
      <c r="I359">
        <v>26600</v>
      </c>
      <c r="J359">
        <v>77.097686999999993</v>
      </c>
      <c r="K359" s="15">
        <f t="shared" si="277"/>
        <v>-4.9869202832778514E-3</v>
      </c>
      <c r="L359">
        <f t="shared" si="278"/>
        <v>0.99501307971672215</v>
      </c>
      <c r="N359" s="15">
        <f t="shared" si="279"/>
        <v>-0.83874683733804223</v>
      </c>
      <c r="P359" s="10">
        <v>42115</v>
      </c>
      <c r="Q359">
        <v>584400</v>
      </c>
      <c r="R359">
        <v>49.222921999999997</v>
      </c>
      <c r="S359">
        <f t="shared" si="280"/>
        <v>-5.9658121584360568E-4</v>
      </c>
      <c r="T359">
        <f t="shared" si="281"/>
        <v>0.99940341878415639</v>
      </c>
      <c r="V359" s="15">
        <f t="shared" si="282"/>
        <v>-0.19572748887556968</v>
      </c>
      <c r="X359" s="10">
        <v>42115</v>
      </c>
      <c r="Y359">
        <v>166500</v>
      </c>
      <c r="Z359">
        <v>42.607940999999997</v>
      </c>
      <c r="AA359">
        <f t="shared" si="283"/>
        <v>1.1528734922416906E-3</v>
      </c>
      <c r="AB359">
        <f t="shared" si="274"/>
        <v>1.0011528734922417</v>
      </c>
      <c r="AC359" s="18"/>
      <c r="AD359" s="15">
        <f t="shared" si="284"/>
        <v>0.52280868227813704</v>
      </c>
      <c r="AF359" s="10">
        <v>42115</v>
      </c>
      <c r="AG359">
        <v>241100</v>
      </c>
      <c r="AH359">
        <v>57.276532000000003</v>
      </c>
      <c r="AI359">
        <f t="shared" si="285"/>
        <v>0</v>
      </c>
      <c r="AJ359">
        <f t="shared" si="286"/>
        <v>1</v>
      </c>
      <c r="AK359" s="18"/>
      <c r="AL359" s="15">
        <f t="shared" si="287"/>
        <v>0</v>
      </c>
      <c r="AN359" s="10">
        <v>42115</v>
      </c>
      <c r="AO359">
        <v>10277800</v>
      </c>
      <c r="AP359">
        <v>39.580688000000002</v>
      </c>
      <c r="AQ359">
        <f t="shared" si="288"/>
        <v>8.519908608994653E-3</v>
      </c>
      <c r="AR359">
        <f t="shared" si="275"/>
        <v>1.0085199086089947</v>
      </c>
      <c r="AS359" s="18"/>
      <c r="AT359" s="15">
        <f t="shared" si="289"/>
        <v>21.122472469940462</v>
      </c>
      <c r="AV359" s="10">
        <v>42115</v>
      </c>
      <c r="AW359">
        <v>13383700</v>
      </c>
      <c r="AX359">
        <v>41.666876000000002</v>
      </c>
      <c r="AY359">
        <f t="shared" si="290"/>
        <v>7.8377048235409585E-3</v>
      </c>
      <c r="AZ359">
        <f t="shared" si="291"/>
        <v>1.007837704823541</v>
      </c>
      <c r="BB359" s="15">
        <f t="shared" si="292"/>
        <v>16.281033866479053</v>
      </c>
      <c r="BD359" s="10">
        <v>42115</v>
      </c>
      <c r="BE359">
        <v>528700</v>
      </c>
      <c r="BF359">
        <v>66.026667000000003</v>
      </c>
      <c r="BG359">
        <f t="shared" si="293"/>
        <v>-3.8843982303399249E-3</v>
      </c>
      <c r="BH359">
        <f t="shared" si="294"/>
        <v>0.99611560176966008</v>
      </c>
      <c r="BJ359" s="15">
        <f t="shared" si="295"/>
        <v>-0.75842279465081508</v>
      </c>
      <c r="BL359" s="10">
        <v>42115</v>
      </c>
      <c r="BM359">
        <v>215900</v>
      </c>
      <c r="BN359">
        <v>106.743216</v>
      </c>
      <c r="BO359">
        <f t="shared" si="296"/>
        <v>-6.3503732221692477E-4</v>
      </c>
      <c r="BP359">
        <f t="shared" si="297"/>
        <v>0.99936496267778308</v>
      </c>
      <c r="BR359" s="15">
        <f t="shared" si="298"/>
        <v>-0.20694464163057402</v>
      </c>
      <c r="BT359" s="10">
        <v>42115</v>
      </c>
      <c r="BU359">
        <v>2345300</v>
      </c>
      <c r="BV359">
        <v>48.709999000000003</v>
      </c>
      <c r="BW359">
        <f t="shared" si="299"/>
        <v>-2.2531954117164243E-3</v>
      </c>
      <c r="BX359">
        <f t="shared" si="300"/>
        <v>0.99774680458828358</v>
      </c>
      <c r="BZ359">
        <f t="shared" si="276"/>
        <v>-0.1106801831310652</v>
      </c>
      <c r="CB359" s="10">
        <v>42115</v>
      </c>
      <c r="CC359">
        <v>853400</v>
      </c>
      <c r="CD359">
        <v>105.587889</v>
      </c>
      <c r="CE359">
        <f t="shared" si="301"/>
        <v>8.8415887389148295E-4</v>
      </c>
      <c r="CF359">
        <f t="shared" si="302"/>
        <v>1.0008841588738915</v>
      </c>
      <c r="CJ359" s="10">
        <v>42115</v>
      </c>
      <c r="CK359">
        <v>329400</v>
      </c>
      <c r="CL359">
        <v>84.391560999999996</v>
      </c>
      <c r="CM359">
        <f t="shared" si="303"/>
        <v>-2.2679587855589656E-4</v>
      </c>
      <c r="CN359">
        <f t="shared" si="304"/>
        <v>0.9997732041214441</v>
      </c>
      <c r="CR359" s="10">
        <v>42115</v>
      </c>
      <c r="CS359">
        <v>33200</v>
      </c>
      <c r="CT359">
        <v>59.699134999999998</v>
      </c>
      <c r="CU359">
        <f t="shared" si="305"/>
        <v>-6.6029356573260589E-4</v>
      </c>
      <c r="CV359">
        <f t="shared" si="306"/>
        <v>0.99933970643426739</v>
      </c>
      <c r="CZ359" s="10">
        <v>42115</v>
      </c>
      <c r="DA359">
        <v>1597900</v>
      </c>
      <c r="DB359">
        <v>56.056510000000003</v>
      </c>
      <c r="DC359">
        <f t="shared" si="269"/>
        <v>4.1109493096962435E-3</v>
      </c>
      <c r="DD359">
        <f t="shared" si="270"/>
        <v>1.0041109493096962</v>
      </c>
      <c r="DH359" s="10">
        <v>42115</v>
      </c>
      <c r="DI359">
        <v>361000</v>
      </c>
      <c r="DJ359">
        <v>38.306533000000002</v>
      </c>
      <c r="DK359">
        <f t="shared" si="267"/>
        <v>2.0288539278534579E-3</v>
      </c>
      <c r="DL359">
        <f t="shared" si="268"/>
        <v>1.0020288539278535</v>
      </c>
      <c r="DP359" s="10">
        <v>42115</v>
      </c>
      <c r="DQ359">
        <v>154000</v>
      </c>
      <c r="DR359">
        <v>22.403058000000001</v>
      </c>
      <c r="DS359">
        <f t="shared" si="307"/>
        <v>-1.1435861093926358E-2</v>
      </c>
      <c r="DT359">
        <f t="shared" si="308"/>
        <v>0.98856413890607364</v>
      </c>
      <c r="DX359" s="10">
        <v>42115</v>
      </c>
      <c r="DY359">
        <v>1955000</v>
      </c>
      <c r="DZ359">
        <v>11.63</v>
      </c>
      <c r="EA359">
        <f t="shared" si="309"/>
        <v>6.0553633217992342E-3</v>
      </c>
      <c r="EB359">
        <f t="shared" si="310"/>
        <v>1.0060553633217992</v>
      </c>
      <c r="EF359" s="10">
        <v>42114</v>
      </c>
      <c r="EG359">
        <v>406100</v>
      </c>
      <c r="EH359">
        <v>99.664248999999998</v>
      </c>
      <c r="EI359">
        <f t="shared" si="311"/>
        <v>9.8831561877954499E-5</v>
      </c>
      <c r="EJ359">
        <f t="shared" si="312"/>
        <v>1.000098831561878</v>
      </c>
    </row>
    <row r="360" spans="1:140">
      <c r="A360" s="10">
        <v>42114</v>
      </c>
      <c r="B360" s="11">
        <v>0.17</v>
      </c>
      <c r="C360">
        <f t="shared" si="271"/>
        <v>1.7000000000000001E-3</v>
      </c>
      <c r="D360" s="12">
        <f t="shared" si="272"/>
        <v>3.5424822285579083E-5</v>
      </c>
      <c r="E360" s="13">
        <f t="shared" si="273"/>
        <v>1.0000354248222856</v>
      </c>
      <c r="H360" s="10">
        <v>42114</v>
      </c>
      <c r="I360">
        <v>41800</v>
      </c>
      <c r="J360">
        <v>77.484093999999999</v>
      </c>
      <c r="K360" s="15">
        <f t="shared" si="277"/>
        <v>-8.2838607507004225E-3</v>
      </c>
      <c r="L360">
        <f t="shared" si="278"/>
        <v>0.99171613924929958</v>
      </c>
      <c r="N360" s="15">
        <f t="shared" si="279"/>
        <v>-0.95198310484649051</v>
      </c>
      <c r="P360" s="10">
        <v>42114</v>
      </c>
      <c r="Q360">
        <v>649000</v>
      </c>
      <c r="R360">
        <v>49.252305</v>
      </c>
      <c r="S360">
        <f t="shared" si="280"/>
        <v>8.421925281172804E-3</v>
      </c>
      <c r="T360">
        <f t="shared" si="281"/>
        <v>1.0084219252811728</v>
      </c>
      <c r="V360" s="15">
        <f t="shared" si="282"/>
        <v>20.351680306420715</v>
      </c>
      <c r="X360" s="10">
        <v>42114</v>
      </c>
      <c r="Y360">
        <v>157600</v>
      </c>
      <c r="Z360">
        <v>42.558875999999998</v>
      </c>
      <c r="AA360">
        <f t="shared" si="283"/>
        <v>7.199179394981492E-3</v>
      </c>
      <c r="AB360">
        <f t="shared" si="274"/>
        <v>1.0071991793949815</v>
      </c>
      <c r="AC360" s="18"/>
      <c r="AD360" s="15">
        <f t="shared" si="284"/>
        <v>12.71221427012568</v>
      </c>
      <c r="AF360" s="10">
        <v>42114</v>
      </c>
      <c r="AG360">
        <v>324900</v>
      </c>
      <c r="AH360">
        <v>57.276532000000003</v>
      </c>
      <c r="AI360">
        <f t="shared" si="285"/>
        <v>8.3362131689852514E-3</v>
      </c>
      <c r="AJ360">
        <f t="shared" si="286"/>
        <v>1.0083362131689853</v>
      </c>
      <c r="AK360" s="18"/>
      <c r="AL360" s="15">
        <f t="shared" si="287"/>
        <v>19.6994158233821</v>
      </c>
      <c r="AN360" s="10">
        <v>42114</v>
      </c>
      <c r="AO360">
        <v>2958100</v>
      </c>
      <c r="AP360">
        <v>39.246313000000001</v>
      </c>
      <c r="AQ360">
        <f t="shared" si="288"/>
        <v>1.7069925001980124E-3</v>
      </c>
      <c r="AR360">
        <f t="shared" si="275"/>
        <v>1.001706992500198</v>
      </c>
      <c r="AS360" s="18"/>
      <c r="AT360" s="15">
        <f t="shared" si="289"/>
        <v>0.86362048708318739</v>
      </c>
      <c r="AV360" s="10">
        <v>42114</v>
      </c>
      <c r="AW360">
        <v>7263500</v>
      </c>
      <c r="AX360">
        <v>41.342843000000002</v>
      </c>
      <c r="AY360">
        <f t="shared" si="290"/>
        <v>-3.216899842579779E-3</v>
      </c>
      <c r="AZ360">
        <f t="shared" si="291"/>
        <v>0.99678310015742022</v>
      </c>
      <c r="BB360" s="15">
        <f t="shared" si="292"/>
        <v>-0.69150853241000898</v>
      </c>
      <c r="BD360" s="10">
        <v>42114</v>
      </c>
      <c r="BE360">
        <v>496700</v>
      </c>
      <c r="BF360">
        <v>66.284141000000005</v>
      </c>
      <c r="BG360">
        <f t="shared" si="293"/>
        <v>9.4394663889307839E-3</v>
      </c>
      <c r="BH360">
        <f t="shared" si="294"/>
        <v>1.0094394663889308</v>
      </c>
      <c r="BJ360" s="15">
        <f t="shared" si="295"/>
        <v>29.853353629890634</v>
      </c>
      <c r="BL360" s="10">
        <v>42114</v>
      </c>
      <c r="BM360">
        <v>227300</v>
      </c>
      <c r="BN360">
        <v>106.81104499999999</v>
      </c>
      <c r="BO360">
        <f t="shared" si="296"/>
        <v>-8.1577574936919639E-4</v>
      </c>
      <c r="BP360">
        <f t="shared" si="297"/>
        <v>0.9991842242506308</v>
      </c>
      <c r="BR360" s="15">
        <f t="shared" si="298"/>
        <v>-0.25760933119673801</v>
      </c>
      <c r="BT360" s="10">
        <v>42114</v>
      </c>
      <c r="BU360">
        <v>132300</v>
      </c>
      <c r="BV360">
        <v>48.82</v>
      </c>
      <c r="BW360">
        <f t="shared" si="299"/>
        <v>-2.0483308601948469E-4</v>
      </c>
      <c r="BX360">
        <f t="shared" si="300"/>
        <v>0.99979516691398052</v>
      </c>
      <c r="BZ360">
        <f t="shared" si="276"/>
        <v>-1.0595875484465611E-2</v>
      </c>
      <c r="CB360" s="10">
        <v>42114</v>
      </c>
      <c r="CC360">
        <v>855600</v>
      </c>
      <c r="CD360">
        <v>105.494615</v>
      </c>
      <c r="CE360">
        <f t="shared" si="301"/>
        <v>-2.3816210287809225E-3</v>
      </c>
      <c r="CF360">
        <f t="shared" si="302"/>
        <v>0.99761837897121908</v>
      </c>
      <c r="CJ360" s="10">
        <v>42114</v>
      </c>
      <c r="CK360">
        <v>249800</v>
      </c>
      <c r="CL360">
        <v>84.410704999999993</v>
      </c>
      <c r="CM360">
        <f t="shared" si="303"/>
        <v>1.1336340172740655E-4</v>
      </c>
      <c r="CN360">
        <f t="shared" si="304"/>
        <v>1.0001133634017274</v>
      </c>
      <c r="CR360" s="10">
        <v>42114</v>
      </c>
      <c r="CS360">
        <v>51900</v>
      </c>
      <c r="CT360">
        <v>59.738579999999999</v>
      </c>
      <c r="CU360">
        <f t="shared" si="305"/>
        <v>-1.6479717714017461E-3</v>
      </c>
      <c r="CV360">
        <f t="shared" si="306"/>
        <v>0.99835202822859825</v>
      </c>
      <c r="CZ360" s="10">
        <v>42114</v>
      </c>
      <c r="DA360">
        <v>436200</v>
      </c>
      <c r="DB360">
        <v>55.827007999999999</v>
      </c>
      <c r="DC360">
        <f t="shared" si="269"/>
        <v>-2.5627453459993177E-3</v>
      </c>
      <c r="DD360">
        <f t="shared" si="270"/>
        <v>0.99743725465400068</v>
      </c>
      <c r="DH360" s="10">
        <v>42114</v>
      </c>
      <c r="DI360">
        <v>245700</v>
      </c>
      <c r="DJ360">
        <v>38.228971999999999</v>
      </c>
      <c r="DK360">
        <f t="shared" si="267"/>
        <v>2.0330836029192056E-3</v>
      </c>
      <c r="DL360">
        <f t="shared" si="268"/>
        <v>1.0020330836029192</v>
      </c>
      <c r="DP360" s="10">
        <v>42114</v>
      </c>
      <c r="DQ360">
        <v>114500</v>
      </c>
      <c r="DR360">
        <v>22.662220000000001</v>
      </c>
      <c r="DS360">
        <f t="shared" si="307"/>
        <v>4.2535232063976025E-3</v>
      </c>
      <c r="DT360">
        <f t="shared" si="308"/>
        <v>1.0042535232063976</v>
      </c>
      <c r="DX360" s="10">
        <v>42114</v>
      </c>
      <c r="DY360">
        <v>1763400</v>
      </c>
      <c r="DZ360">
        <v>11.56</v>
      </c>
      <c r="EA360">
        <f t="shared" si="309"/>
        <v>-6.8728522336769515E-3</v>
      </c>
      <c r="EB360">
        <f t="shared" si="310"/>
        <v>0.99312714776632305</v>
      </c>
      <c r="EF360" s="10">
        <v>42111</v>
      </c>
      <c r="EG360">
        <v>173300</v>
      </c>
      <c r="EH360">
        <v>99.654399999999995</v>
      </c>
      <c r="EI360">
        <f t="shared" si="311"/>
        <v>-4.9381349035082511E-4</v>
      </c>
      <c r="EJ360">
        <f t="shared" si="312"/>
        <v>0.99950618650964917</v>
      </c>
    </row>
    <row r="361" spans="1:140">
      <c r="A361" s="10">
        <v>42111</v>
      </c>
      <c r="B361" s="11">
        <v>0.18</v>
      </c>
      <c r="C361">
        <f t="shared" si="271"/>
        <v>1.8E-3</v>
      </c>
      <c r="D361" s="12">
        <f t="shared" si="272"/>
        <v>3.75091434825503E-5</v>
      </c>
      <c r="E361" s="13">
        <f t="shared" si="273"/>
        <v>1.0000375091434826</v>
      </c>
      <c r="H361" s="10">
        <v>42111</v>
      </c>
      <c r="I361">
        <v>63100</v>
      </c>
      <c r="J361">
        <v>78.131322999999995</v>
      </c>
      <c r="K361" s="15">
        <f t="shared" si="277"/>
        <v>1.0494714599440513E-2</v>
      </c>
      <c r="L361">
        <f t="shared" si="278"/>
        <v>1.0104947145994405</v>
      </c>
      <c r="N361" s="15">
        <f t="shared" si="279"/>
        <v>44.177988542682129</v>
      </c>
      <c r="P361" s="10">
        <v>42111</v>
      </c>
      <c r="Q361">
        <v>660700</v>
      </c>
      <c r="R361">
        <v>48.840969999999999</v>
      </c>
      <c r="S361">
        <f t="shared" si="280"/>
        <v>-1.1300545547208052E-2</v>
      </c>
      <c r="T361">
        <f t="shared" si="281"/>
        <v>0.98869945445279195</v>
      </c>
      <c r="V361" s="15">
        <f t="shared" si="282"/>
        <v>-0.98420689583489951</v>
      </c>
      <c r="X361" s="10">
        <v>42111</v>
      </c>
      <c r="Y361">
        <v>428100</v>
      </c>
      <c r="Z361">
        <v>42.254677000000001</v>
      </c>
      <c r="AA361">
        <f t="shared" si="283"/>
        <v>-1.1932084011224919E-2</v>
      </c>
      <c r="AB361">
        <f t="shared" si="274"/>
        <v>0.98806791598877508</v>
      </c>
      <c r="AC361" s="18"/>
      <c r="AD361" s="15">
        <f t="shared" si="284"/>
        <v>-0.98749219703067626</v>
      </c>
      <c r="AF361" s="10">
        <v>42111</v>
      </c>
      <c r="AG361">
        <v>296500</v>
      </c>
      <c r="AH361">
        <v>56.80301</v>
      </c>
      <c r="AI361">
        <f t="shared" si="285"/>
        <v>-1.4041081481298456E-2</v>
      </c>
      <c r="AJ361">
        <f t="shared" si="286"/>
        <v>0.98595891851870154</v>
      </c>
      <c r="AK361" s="18"/>
      <c r="AL361" s="15">
        <f t="shared" si="287"/>
        <v>-0.99426584776922411</v>
      </c>
      <c r="AN361" s="10">
        <v>42111</v>
      </c>
      <c r="AO361">
        <v>4674300</v>
      </c>
      <c r="AP361">
        <v>39.179434000000001</v>
      </c>
      <c r="AQ361">
        <f t="shared" si="288"/>
        <v>-1.2045303546531216E-2</v>
      </c>
      <c r="AR361">
        <f t="shared" si="275"/>
        <v>0.98795469645346878</v>
      </c>
      <c r="AS361" s="18"/>
      <c r="AT361" s="15">
        <f t="shared" si="289"/>
        <v>-0.98800456560090533</v>
      </c>
      <c r="AV361" s="10">
        <v>42111</v>
      </c>
      <c r="AW361">
        <v>15807600</v>
      </c>
      <c r="AX361">
        <v>41.476267999999997</v>
      </c>
      <c r="AY361">
        <f t="shared" si="290"/>
        <v>-2.0481640018087388E-2</v>
      </c>
      <c r="AZ361">
        <f t="shared" si="291"/>
        <v>0.97951835998191261</v>
      </c>
      <c r="BB361" s="15">
        <f t="shared" si="292"/>
        <v>-0.9994756853622162</v>
      </c>
      <c r="BD361" s="10">
        <v>42111</v>
      </c>
      <c r="BE361">
        <v>643800</v>
      </c>
      <c r="BF361">
        <v>65.664304999999999</v>
      </c>
      <c r="BG361">
        <f t="shared" si="293"/>
        <v>-1.0063210089107266E-2</v>
      </c>
      <c r="BH361">
        <f t="shared" si="294"/>
        <v>0.98993678991089273</v>
      </c>
      <c r="BJ361" s="15">
        <f t="shared" si="295"/>
        <v>-0.97506986734517986</v>
      </c>
      <c r="BL361" s="10">
        <v>42111</v>
      </c>
      <c r="BM361">
        <v>224300</v>
      </c>
      <c r="BN361">
        <v>106.89825</v>
      </c>
      <c r="BO361">
        <f t="shared" si="296"/>
        <v>7.2571120535980249E-4</v>
      </c>
      <c r="BP361">
        <f t="shared" si="297"/>
        <v>1.0007257112053598</v>
      </c>
      <c r="BR361" s="15">
        <f t="shared" si="298"/>
        <v>0.30315535739266686</v>
      </c>
      <c r="BT361" s="10">
        <v>42111</v>
      </c>
      <c r="BU361">
        <v>112000</v>
      </c>
      <c r="BV361">
        <v>48.830002</v>
      </c>
      <c r="BW361">
        <f t="shared" si="299"/>
        <v>2.0521649907654371E-3</v>
      </c>
      <c r="BX361">
        <f t="shared" si="300"/>
        <v>1.0020521649907654</v>
      </c>
      <c r="BZ361">
        <f t="shared" si="276"/>
        <v>0.1124927666863802</v>
      </c>
      <c r="CB361" s="10">
        <v>42111</v>
      </c>
      <c r="CC361">
        <v>778900</v>
      </c>
      <c r="CD361">
        <v>105.74646300000001</v>
      </c>
      <c r="CE361">
        <f t="shared" si="301"/>
        <v>-1.3213031920792373E-3</v>
      </c>
      <c r="CF361">
        <f t="shared" si="302"/>
        <v>0.99867869680792076</v>
      </c>
      <c r="CJ361" s="10">
        <v>42111</v>
      </c>
      <c r="CK361">
        <v>309000</v>
      </c>
      <c r="CL361">
        <v>84.401137000000006</v>
      </c>
      <c r="CM361">
        <f t="shared" si="303"/>
        <v>6.8110607918647759E-4</v>
      </c>
      <c r="CN361">
        <f t="shared" si="304"/>
        <v>1.0006811060791865</v>
      </c>
      <c r="CR361" s="10">
        <v>42111</v>
      </c>
      <c r="CS361">
        <v>7100</v>
      </c>
      <c r="CT361">
        <v>59.83719</v>
      </c>
      <c r="CU361">
        <f t="shared" si="305"/>
        <v>0</v>
      </c>
      <c r="CV361">
        <f t="shared" si="306"/>
        <v>1</v>
      </c>
      <c r="CZ361" s="10">
        <v>42111</v>
      </c>
      <c r="DA361">
        <v>282200</v>
      </c>
      <c r="DB361">
        <v>55.970446000000003</v>
      </c>
      <c r="DC361">
        <f t="shared" si="269"/>
        <v>-1.0983456290004967E-2</v>
      </c>
      <c r="DD361">
        <f t="shared" si="270"/>
        <v>0.98901654370999503</v>
      </c>
      <c r="DH361" s="10">
        <v>42111</v>
      </c>
      <c r="DI361">
        <v>355800</v>
      </c>
      <c r="DJ361">
        <v>38.151406999999999</v>
      </c>
      <c r="DK361">
        <f t="shared" si="267"/>
        <v>-5.5597974461267796E-3</v>
      </c>
      <c r="DL361">
        <f t="shared" si="268"/>
        <v>0.99444020255387322</v>
      </c>
      <c r="DP361" s="10">
        <v>42111</v>
      </c>
      <c r="DQ361">
        <v>150600</v>
      </c>
      <c r="DR361">
        <v>22.566234000000001</v>
      </c>
      <c r="DS361">
        <f t="shared" si="307"/>
        <v>-8.8532477200369275E-3</v>
      </c>
      <c r="DT361">
        <f t="shared" si="308"/>
        <v>0.99114675227996307</v>
      </c>
      <c r="DX361" s="10">
        <v>42111</v>
      </c>
      <c r="DY361">
        <v>1211800</v>
      </c>
      <c r="DZ361">
        <v>11.64</v>
      </c>
      <c r="EA361">
        <f t="shared" si="309"/>
        <v>3.4482758620690834E-3</v>
      </c>
      <c r="EB361">
        <f t="shared" si="310"/>
        <v>1.0034482758620691</v>
      </c>
      <c r="EF361" s="10">
        <v>42110</v>
      </c>
      <c r="EG361">
        <v>296200</v>
      </c>
      <c r="EH361">
        <v>99.703635000000006</v>
      </c>
      <c r="EI361">
        <f t="shared" si="311"/>
        <v>9.8792516516565954E-5</v>
      </c>
      <c r="EJ361">
        <f t="shared" si="312"/>
        <v>1.0000987925165166</v>
      </c>
    </row>
    <row r="362" spans="1:140">
      <c r="A362" s="10">
        <v>42110</v>
      </c>
      <c r="B362" s="11">
        <v>0.18</v>
      </c>
      <c r="C362">
        <f t="shared" si="271"/>
        <v>1.8E-3</v>
      </c>
      <c r="D362" s="12">
        <f t="shared" si="272"/>
        <v>3.75091434825503E-5</v>
      </c>
      <c r="E362" s="13">
        <f t="shared" si="273"/>
        <v>1.0000375091434826</v>
      </c>
      <c r="H362" s="10">
        <v>42110</v>
      </c>
      <c r="I362">
        <v>28100</v>
      </c>
      <c r="J362">
        <v>77.319873000000001</v>
      </c>
      <c r="K362" s="15">
        <f t="shared" si="277"/>
        <v>-3.734083459750126E-3</v>
      </c>
      <c r="L362">
        <f t="shared" si="278"/>
        <v>0.99626591654024987</v>
      </c>
      <c r="N362" s="15">
        <f t="shared" si="279"/>
        <v>-0.74474480817493272</v>
      </c>
      <c r="P362" s="10">
        <v>42110</v>
      </c>
      <c r="Q362">
        <v>352700</v>
      </c>
      <c r="R362">
        <v>49.399208000000002</v>
      </c>
      <c r="S362">
        <f t="shared" si="280"/>
        <v>-1.9826345821505331E-4</v>
      </c>
      <c r="T362">
        <f t="shared" si="281"/>
        <v>0.99980173654178495</v>
      </c>
      <c r="V362" s="15">
        <f t="shared" si="282"/>
        <v>-6.9816440942026103E-2</v>
      </c>
      <c r="X362" s="10">
        <v>42110</v>
      </c>
      <c r="Y362">
        <v>216100</v>
      </c>
      <c r="Z362">
        <v>42.764952000000001</v>
      </c>
      <c r="AA362">
        <f t="shared" si="283"/>
        <v>-1.8322985817156301E-3</v>
      </c>
      <c r="AB362">
        <f t="shared" si="274"/>
        <v>0.99816770141828437</v>
      </c>
      <c r="AC362" s="18"/>
      <c r="AD362" s="15">
        <f t="shared" si="284"/>
        <v>-0.48798555546283162</v>
      </c>
      <c r="AF362" s="10">
        <v>42110</v>
      </c>
      <c r="AG362">
        <v>631400</v>
      </c>
      <c r="AH362">
        <v>57.611944000000001</v>
      </c>
      <c r="AI362">
        <f t="shared" si="285"/>
        <v>-1.7093742218174945E-3</v>
      </c>
      <c r="AJ362">
        <f t="shared" si="286"/>
        <v>0.99829062577818251</v>
      </c>
      <c r="AK362" s="18"/>
      <c r="AL362" s="15">
        <f t="shared" si="287"/>
        <v>-0.4644470193375192</v>
      </c>
      <c r="AN362" s="10">
        <v>42110</v>
      </c>
      <c r="AO362">
        <v>3700700</v>
      </c>
      <c r="AP362">
        <v>39.657116000000002</v>
      </c>
      <c r="AQ362">
        <f t="shared" si="288"/>
        <v>2.4148428244059605E-3</v>
      </c>
      <c r="AR362">
        <f t="shared" si="275"/>
        <v>1.002414842824406</v>
      </c>
      <c r="AS362" s="18"/>
      <c r="AT362" s="15">
        <f t="shared" si="289"/>
        <v>1.4117559655695784</v>
      </c>
      <c r="AV362" s="10">
        <v>42110</v>
      </c>
      <c r="AW362">
        <v>9275300</v>
      </c>
      <c r="AX362">
        <v>42.343533000000001</v>
      </c>
      <c r="AY362">
        <f t="shared" si="290"/>
        <v>9.084746418667633E-3</v>
      </c>
      <c r="AZ362">
        <f t="shared" si="291"/>
        <v>1.0090847464186676</v>
      </c>
      <c r="BB362" s="15">
        <f t="shared" si="292"/>
        <v>26.138702544457118</v>
      </c>
      <c r="BD362" s="10">
        <v>42110</v>
      </c>
      <c r="BE362">
        <v>446400</v>
      </c>
      <c r="BF362">
        <v>66.331816000000003</v>
      </c>
      <c r="BG362">
        <f t="shared" si="293"/>
        <v>-5.7471783921525521E-4</v>
      </c>
      <c r="BH362">
        <f t="shared" si="294"/>
        <v>0.99942528216078474</v>
      </c>
      <c r="BJ362" s="15">
        <f t="shared" si="295"/>
        <v>-0.18927981922843595</v>
      </c>
      <c r="BL362" s="10">
        <v>42110</v>
      </c>
      <c r="BM362">
        <v>263600</v>
      </c>
      <c r="BN362">
        <v>106.820729</v>
      </c>
      <c r="BO362">
        <f t="shared" si="296"/>
        <v>-4.533767316884374E-4</v>
      </c>
      <c r="BP362">
        <f t="shared" si="297"/>
        <v>0.99954662326831156</v>
      </c>
      <c r="BR362" s="15">
        <f t="shared" si="298"/>
        <v>-0.15254711260538623</v>
      </c>
      <c r="BT362" s="10">
        <v>42110</v>
      </c>
      <c r="BU362">
        <v>74100</v>
      </c>
      <c r="BV362">
        <v>48.73</v>
      </c>
      <c r="BW362">
        <f t="shared" si="299"/>
        <v>8.2154448185534079E-4</v>
      </c>
      <c r="BX362">
        <f t="shared" si="300"/>
        <v>1.0008215444818553</v>
      </c>
      <c r="BZ362">
        <f t="shared" si="276"/>
        <v>4.36276558317088E-2</v>
      </c>
      <c r="CB362" s="10">
        <v>42110</v>
      </c>
      <c r="CC362">
        <v>764300</v>
      </c>
      <c r="CD362">
        <v>105.886371</v>
      </c>
      <c r="CE362">
        <f t="shared" si="301"/>
        <v>-2.1974177050867461E-3</v>
      </c>
      <c r="CF362">
        <f t="shared" si="302"/>
        <v>0.99780258229491325</v>
      </c>
      <c r="CJ362" s="10">
        <v>42110</v>
      </c>
      <c r="CK362">
        <v>312800</v>
      </c>
      <c r="CL362">
        <v>84.343689999999995</v>
      </c>
      <c r="CM362">
        <f t="shared" si="303"/>
        <v>-1.3602644685839493E-3</v>
      </c>
      <c r="CN362">
        <f t="shared" si="304"/>
        <v>0.99863973553141605</v>
      </c>
      <c r="CR362" s="10">
        <v>42110</v>
      </c>
      <c r="CS362">
        <v>9000</v>
      </c>
      <c r="CT362">
        <v>59.83719</v>
      </c>
      <c r="CU362">
        <f t="shared" si="305"/>
        <v>3.2971974557205463E-4</v>
      </c>
      <c r="CV362">
        <f t="shared" si="306"/>
        <v>1.0003297197455721</v>
      </c>
      <c r="CZ362" s="10">
        <v>42110</v>
      </c>
      <c r="DA362">
        <v>280100</v>
      </c>
      <c r="DB362">
        <v>56.592022</v>
      </c>
      <c r="DC362">
        <f t="shared" si="269"/>
        <v>6.6337622968486443E-3</v>
      </c>
      <c r="DD362">
        <f t="shared" si="270"/>
        <v>1.0066337622968486</v>
      </c>
      <c r="DH362" s="10">
        <v>42110</v>
      </c>
      <c r="DI362">
        <v>643400</v>
      </c>
      <c r="DJ362">
        <v>38.364707000000003</v>
      </c>
      <c r="DK362">
        <f t="shared" si="267"/>
        <v>3.5505793878005676E-3</v>
      </c>
      <c r="DL362">
        <f t="shared" si="268"/>
        <v>1.0035505793878006</v>
      </c>
      <c r="DP362" s="10">
        <v>42110</v>
      </c>
      <c r="DQ362">
        <v>145400</v>
      </c>
      <c r="DR362">
        <v>22.767803000000001</v>
      </c>
      <c r="DS362">
        <f t="shared" si="307"/>
        <v>-2.5231982831754873E-3</v>
      </c>
      <c r="DT362">
        <f t="shared" si="308"/>
        <v>0.99747680171682451</v>
      </c>
      <c r="DX362" s="10">
        <v>42110</v>
      </c>
      <c r="DY362">
        <v>1504800</v>
      </c>
      <c r="DZ362">
        <v>11.6</v>
      </c>
      <c r="EA362">
        <f t="shared" si="309"/>
        <v>-2.57953568357705E-3</v>
      </c>
      <c r="EB362">
        <f t="shared" si="310"/>
        <v>0.99742046431642295</v>
      </c>
      <c r="EF362" s="10">
        <v>42109</v>
      </c>
      <c r="EG362">
        <v>172500</v>
      </c>
      <c r="EH362">
        <v>99.693786000000003</v>
      </c>
      <c r="EI362">
        <f t="shared" si="311"/>
        <v>2.9636504861452195E-4</v>
      </c>
      <c r="EJ362">
        <f t="shared" si="312"/>
        <v>1.0002963650486145</v>
      </c>
    </row>
    <row r="363" spans="1:140">
      <c r="A363" s="10">
        <v>42109</v>
      </c>
      <c r="B363" s="11">
        <v>0.19</v>
      </c>
      <c r="C363">
        <f t="shared" si="271"/>
        <v>1.9E-3</v>
      </c>
      <c r="D363" s="12">
        <f t="shared" si="272"/>
        <v>3.9593521155900646E-5</v>
      </c>
      <c r="E363" s="13">
        <f t="shared" si="273"/>
        <v>1.0000395935211559</v>
      </c>
      <c r="H363" s="10">
        <v>42109</v>
      </c>
      <c r="I363">
        <v>42900</v>
      </c>
      <c r="J363">
        <v>77.609673999999998</v>
      </c>
      <c r="K363" s="15">
        <f t="shared" si="277"/>
        <v>-4.9764119156991971E-4</v>
      </c>
      <c r="L363">
        <f t="shared" si="278"/>
        <v>0.99950235880843008</v>
      </c>
      <c r="N363" s="15">
        <f t="shared" si="279"/>
        <v>-0.16613540461303378</v>
      </c>
      <c r="P363" s="10">
        <v>42109</v>
      </c>
      <c r="Q363">
        <v>342100</v>
      </c>
      <c r="R363">
        <v>49.409004000000003</v>
      </c>
      <c r="S363">
        <f t="shared" si="280"/>
        <v>4.5798459857169238E-3</v>
      </c>
      <c r="T363">
        <f t="shared" si="281"/>
        <v>1.0045798459857169</v>
      </c>
      <c r="V363" s="15">
        <f t="shared" si="282"/>
        <v>4.3006396227769459</v>
      </c>
      <c r="X363" s="10">
        <v>42109</v>
      </c>
      <c r="Y363">
        <v>379700</v>
      </c>
      <c r="Z363">
        <v>42.843454000000001</v>
      </c>
      <c r="AA363">
        <f t="shared" si="283"/>
        <v>5.0644926556564496E-3</v>
      </c>
      <c r="AB363">
        <f t="shared" si="274"/>
        <v>1.0050644926556564</v>
      </c>
      <c r="AC363" s="18"/>
      <c r="AD363" s="15">
        <f t="shared" si="284"/>
        <v>5.3209821894595759</v>
      </c>
      <c r="AF363" s="10">
        <v>42109</v>
      </c>
      <c r="AG363">
        <v>254500</v>
      </c>
      <c r="AH363">
        <v>57.710593000000003</v>
      </c>
      <c r="AI363">
        <f t="shared" si="285"/>
        <v>7.23136166838656E-3</v>
      </c>
      <c r="AJ363">
        <f t="shared" si="286"/>
        <v>1.0072313616683866</v>
      </c>
      <c r="AK363" s="18"/>
      <c r="AL363" s="15">
        <f t="shared" si="287"/>
        <v>12.873067501342735</v>
      </c>
      <c r="AN363" s="10">
        <v>42109</v>
      </c>
      <c r="AO363">
        <v>7418700</v>
      </c>
      <c r="AP363">
        <v>39.561580999999997</v>
      </c>
      <c r="AQ363">
        <f t="shared" si="288"/>
        <v>4.6093882582156631E-3</v>
      </c>
      <c r="AR363">
        <f t="shared" si="275"/>
        <v>1.0046093882582157</v>
      </c>
      <c r="AS363" s="18"/>
      <c r="AT363" s="15">
        <f t="shared" si="289"/>
        <v>4.3578410750719021</v>
      </c>
      <c r="AV363" s="10">
        <v>42109</v>
      </c>
      <c r="AW363">
        <v>7688700</v>
      </c>
      <c r="AX363">
        <v>41.962316000000001</v>
      </c>
      <c r="AY363">
        <f t="shared" si="290"/>
        <v>5.9401129011964482E-3</v>
      </c>
      <c r="AZ363">
        <f t="shared" si="291"/>
        <v>1.0059401129011964</v>
      </c>
      <c r="BB363" s="15">
        <f t="shared" si="292"/>
        <v>7.6861264767324471</v>
      </c>
      <c r="BD363" s="10">
        <v>42109</v>
      </c>
      <c r="BE363">
        <v>424600</v>
      </c>
      <c r="BF363">
        <v>66.369960000000006</v>
      </c>
      <c r="BG363">
        <f t="shared" si="293"/>
        <v>6.3619795396192558E-3</v>
      </c>
      <c r="BH363">
        <f t="shared" si="294"/>
        <v>1.0063619795396193</v>
      </c>
      <c r="BJ363" s="15">
        <f t="shared" si="295"/>
        <v>9.122564737890885</v>
      </c>
      <c r="BL363" s="10">
        <v>42109</v>
      </c>
      <c r="BM363">
        <v>173900</v>
      </c>
      <c r="BN363">
        <v>106.869181</v>
      </c>
      <c r="BO363">
        <f t="shared" si="296"/>
        <v>1.0892444037657878E-3</v>
      </c>
      <c r="BP363">
        <f t="shared" si="297"/>
        <v>1.0010892444037658</v>
      </c>
      <c r="BR363" s="15">
        <f t="shared" si="298"/>
        <v>0.48788825588624318</v>
      </c>
      <c r="BT363" s="10">
        <v>42109</v>
      </c>
      <c r="BU363">
        <v>294700</v>
      </c>
      <c r="BV363">
        <v>48.689999</v>
      </c>
      <c r="BW363">
        <f t="shared" si="299"/>
        <v>1.6457107252476622E-3</v>
      </c>
      <c r="BX363">
        <f t="shared" si="300"/>
        <v>1.0016457107252477</v>
      </c>
      <c r="BZ363">
        <f t="shared" si="276"/>
        <v>8.9268769465801867E-2</v>
      </c>
      <c r="CB363" s="10">
        <v>42109</v>
      </c>
      <c r="CC363">
        <v>457800</v>
      </c>
      <c r="CD363">
        <v>106.11956000000001</v>
      </c>
      <c r="CE363">
        <f t="shared" si="301"/>
        <v>1.584656580614574E-3</v>
      </c>
      <c r="CF363">
        <f t="shared" si="302"/>
        <v>1.0015846565806146</v>
      </c>
      <c r="CJ363" s="10">
        <v>42109</v>
      </c>
      <c r="CK363">
        <v>664300</v>
      </c>
      <c r="CL363">
        <v>84.458575999999994</v>
      </c>
      <c r="CM363">
        <f t="shared" si="303"/>
        <v>3.5263030746159885E-3</v>
      </c>
      <c r="CN363">
        <f t="shared" si="304"/>
        <v>1.003526303074616</v>
      </c>
      <c r="CR363" s="10">
        <v>42109</v>
      </c>
      <c r="CS363">
        <v>10600</v>
      </c>
      <c r="CT363">
        <v>59.817467000000001</v>
      </c>
      <c r="CU363">
        <f t="shared" si="305"/>
        <v>-1.6479091845089666E-4</v>
      </c>
      <c r="CV363">
        <f t="shared" si="306"/>
        <v>0.9998352090815491</v>
      </c>
      <c r="CZ363" s="10">
        <v>42109</v>
      </c>
      <c r="DA363">
        <v>305100</v>
      </c>
      <c r="DB363">
        <v>56.219078000000003</v>
      </c>
      <c r="DC363">
        <f t="shared" si="269"/>
        <v>1.5332153730422959E-3</v>
      </c>
      <c r="DD363">
        <f t="shared" si="270"/>
        <v>1.0015332153730423</v>
      </c>
      <c r="DH363" s="10">
        <v>42109</v>
      </c>
      <c r="DI363">
        <v>269000</v>
      </c>
      <c r="DJ363">
        <v>38.228971999999999</v>
      </c>
      <c r="DK363">
        <f t="shared" ref="DK363:DK426" si="313">(DJ363/DJ364)-1</f>
        <v>-7.0510878810170485E-3</v>
      </c>
      <c r="DL363">
        <f t="shared" ref="DL363:DL426" si="314">1+DK363</f>
        <v>0.99294891211898295</v>
      </c>
      <c r="DP363" s="10">
        <v>42109</v>
      </c>
      <c r="DQ363">
        <v>492200</v>
      </c>
      <c r="DR363">
        <v>22.825396000000001</v>
      </c>
      <c r="DS363">
        <f t="shared" si="307"/>
        <v>2.4558453266311897E-2</v>
      </c>
      <c r="DT363">
        <f t="shared" si="308"/>
        <v>1.0245584532663119</v>
      </c>
      <c r="DX363" s="10">
        <v>42109</v>
      </c>
      <c r="DY363">
        <v>1528600</v>
      </c>
      <c r="DZ363">
        <v>11.63</v>
      </c>
      <c r="EA363">
        <f t="shared" si="309"/>
        <v>8.6730268863834947E-3</v>
      </c>
      <c r="EB363">
        <f t="shared" si="310"/>
        <v>1.0086730268863835</v>
      </c>
      <c r="EF363" s="10">
        <v>42108</v>
      </c>
      <c r="EG363">
        <v>198900</v>
      </c>
      <c r="EH363">
        <v>99.664248999999998</v>
      </c>
      <c r="EI363">
        <f t="shared" si="311"/>
        <v>-1.9751426754432977E-4</v>
      </c>
      <c r="EJ363">
        <f t="shared" si="312"/>
        <v>0.99980248573245567</v>
      </c>
    </row>
    <row r="364" spans="1:140">
      <c r="A364" s="10">
        <v>42108</v>
      </c>
      <c r="B364" s="11">
        <v>0.19</v>
      </c>
      <c r="C364">
        <f t="shared" si="271"/>
        <v>1.9E-3</v>
      </c>
      <c r="D364" s="12">
        <f t="shared" si="272"/>
        <v>3.9593521155900646E-5</v>
      </c>
      <c r="E364" s="13">
        <f t="shared" si="273"/>
        <v>1.0000395935211559</v>
      </c>
      <c r="H364" s="10">
        <v>42108</v>
      </c>
      <c r="I364">
        <v>43600</v>
      </c>
      <c r="J364">
        <v>77.648314999999997</v>
      </c>
      <c r="K364" s="15">
        <f t="shared" si="277"/>
        <v>6.3853001153395539E-3</v>
      </c>
      <c r="L364">
        <f t="shared" si="278"/>
        <v>1.0063853001153396</v>
      </c>
      <c r="N364" s="15">
        <f t="shared" si="279"/>
        <v>9.208545519821838</v>
      </c>
      <c r="P364" s="10">
        <v>42108</v>
      </c>
      <c r="Q364">
        <v>339500</v>
      </c>
      <c r="R364">
        <v>49.183750000000003</v>
      </c>
      <c r="S364">
        <f t="shared" si="280"/>
        <v>1.5955679333754524E-3</v>
      </c>
      <c r="T364">
        <f t="shared" si="281"/>
        <v>1.0015955679333755</v>
      </c>
      <c r="V364" s="15">
        <f t="shared" si="282"/>
        <v>0.78946765118999318</v>
      </c>
      <c r="X364" s="10">
        <v>42108</v>
      </c>
      <c r="Y364">
        <v>118700</v>
      </c>
      <c r="Z364">
        <v>42.627566999999999</v>
      </c>
      <c r="AA364">
        <f t="shared" si="283"/>
        <v>4.6061836219690733E-4</v>
      </c>
      <c r="AB364">
        <f t="shared" si="274"/>
        <v>1.0004606183621969</v>
      </c>
      <c r="AC364" s="18"/>
      <c r="AD364" s="15">
        <f t="shared" si="284"/>
        <v>0.18303952255968303</v>
      </c>
      <c r="AF364" s="10">
        <v>42108</v>
      </c>
      <c r="AG364">
        <v>232900</v>
      </c>
      <c r="AH364">
        <v>57.296263000000003</v>
      </c>
      <c r="AI364">
        <f t="shared" si="285"/>
        <v>1.722573047231446E-4</v>
      </c>
      <c r="AJ364">
        <f t="shared" si="286"/>
        <v>1.0001722573047231</v>
      </c>
      <c r="AK364" s="18"/>
      <c r="AL364" s="15">
        <f t="shared" si="287"/>
        <v>6.4886799113801574E-2</v>
      </c>
      <c r="AN364" s="10">
        <v>42108</v>
      </c>
      <c r="AO364">
        <v>3423500</v>
      </c>
      <c r="AP364">
        <v>39.380063</v>
      </c>
      <c r="AQ364">
        <f t="shared" si="288"/>
        <v>7.5776472557151919E-3</v>
      </c>
      <c r="AR364">
        <f t="shared" si="275"/>
        <v>1.0075776472557152</v>
      </c>
      <c r="AS364" s="18"/>
      <c r="AT364" s="15">
        <f t="shared" si="289"/>
        <v>14.727560252663583</v>
      </c>
      <c r="AV364" s="10">
        <v>42108</v>
      </c>
      <c r="AW364">
        <v>8511700</v>
      </c>
      <c r="AX364">
        <v>41.714526999999997</v>
      </c>
      <c r="AY364">
        <f t="shared" si="290"/>
        <v>2.7490997391259597E-3</v>
      </c>
      <c r="AZ364">
        <f t="shared" si="291"/>
        <v>1.002749099739126</v>
      </c>
      <c r="BB364" s="15">
        <f t="shared" si="292"/>
        <v>1.7238455163558255</v>
      </c>
      <c r="BD364" s="10">
        <v>42108</v>
      </c>
      <c r="BE364">
        <v>378100</v>
      </c>
      <c r="BF364">
        <v>65.950384999999997</v>
      </c>
      <c r="BG364">
        <f t="shared" si="293"/>
        <v>2.609460217980919E-3</v>
      </c>
      <c r="BH364">
        <f t="shared" si="294"/>
        <v>1.0026094602179809</v>
      </c>
      <c r="BJ364" s="15">
        <f t="shared" si="295"/>
        <v>1.5888465864435957</v>
      </c>
      <c r="BL364" s="10">
        <v>42108</v>
      </c>
      <c r="BM364">
        <v>410800</v>
      </c>
      <c r="BN364">
        <v>106.75290099999999</v>
      </c>
      <c r="BO364">
        <f t="shared" si="296"/>
        <v>-4.5366466471652434E-4</v>
      </c>
      <c r="BP364">
        <f t="shared" si="297"/>
        <v>0.99954633533528348</v>
      </c>
      <c r="BR364" s="15">
        <f t="shared" si="298"/>
        <v>-0.15263621186345766</v>
      </c>
      <c r="BT364" s="10">
        <v>42108</v>
      </c>
      <c r="BU364">
        <v>382200</v>
      </c>
      <c r="BV364">
        <v>48.610000999999997</v>
      </c>
      <c r="BW364">
        <f t="shared" si="299"/>
        <v>4.1162790697657492E-4</v>
      </c>
      <c r="BX364">
        <f t="shared" si="300"/>
        <v>1.0004116279069766</v>
      </c>
      <c r="BZ364">
        <f t="shared" si="276"/>
        <v>2.1630874504985353E-2</v>
      </c>
      <c r="CB364" s="10">
        <v>42108</v>
      </c>
      <c r="CC364">
        <v>784800</v>
      </c>
      <c r="CD364">
        <v>105.951663</v>
      </c>
      <c r="CE364">
        <f t="shared" si="301"/>
        <v>1.1457482049959111E-3</v>
      </c>
      <c r="CF364">
        <f t="shared" si="302"/>
        <v>1.0011457482049959</v>
      </c>
      <c r="CJ364" s="10">
        <v>42108</v>
      </c>
      <c r="CK364">
        <v>373600</v>
      </c>
      <c r="CL364">
        <v>84.161795999999995</v>
      </c>
      <c r="CM364">
        <f t="shared" si="303"/>
        <v>2.5088511268602787E-3</v>
      </c>
      <c r="CN364">
        <f t="shared" si="304"/>
        <v>1.0025088511268603</v>
      </c>
      <c r="CR364" s="10">
        <v>42108</v>
      </c>
      <c r="CS364">
        <v>8600</v>
      </c>
      <c r="CT364">
        <v>59.827325999999999</v>
      </c>
      <c r="CU364">
        <f t="shared" si="305"/>
        <v>2.6441795294949166E-3</v>
      </c>
      <c r="CV364">
        <f t="shared" si="306"/>
        <v>1.0026441795294949</v>
      </c>
      <c r="CZ364" s="10">
        <v>42108</v>
      </c>
      <c r="DA364">
        <v>490700</v>
      </c>
      <c r="DB364">
        <v>56.133014000000003</v>
      </c>
      <c r="DC364">
        <f t="shared" ref="DC364:DC427" si="315">(DB364/DB365)-1</f>
        <v>6.5158043903106311E-3</v>
      </c>
      <c r="DD364">
        <f t="shared" ref="DD364:DD427" si="316">1+DC364</f>
        <v>1.0065158043903106</v>
      </c>
      <c r="DH364" s="10">
        <v>42108</v>
      </c>
      <c r="DI364">
        <v>319800</v>
      </c>
      <c r="DJ364">
        <v>38.500442</v>
      </c>
      <c r="DK364">
        <f t="shared" si="313"/>
        <v>4.0455006290729401E-3</v>
      </c>
      <c r="DL364">
        <f t="shared" si="314"/>
        <v>1.0040455006290729</v>
      </c>
      <c r="DP364" s="10">
        <v>42108</v>
      </c>
      <c r="DQ364">
        <v>127200</v>
      </c>
      <c r="DR364">
        <v>22.278276000000002</v>
      </c>
      <c r="DS364">
        <f t="shared" si="307"/>
        <v>1.6199602885172082E-2</v>
      </c>
      <c r="DT364">
        <f t="shared" si="308"/>
        <v>1.0161996028851721</v>
      </c>
      <c r="DX364" s="10">
        <v>42108</v>
      </c>
      <c r="DY364">
        <v>1374000</v>
      </c>
      <c r="DZ364">
        <v>11.53</v>
      </c>
      <c r="EA364">
        <f t="shared" si="309"/>
        <v>-6.8906115417743941E-3</v>
      </c>
      <c r="EB364">
        <f t="shared" si="310"/>
        <v>0.99310938845822561</v>
      </c>
      <c r="EF364" s="10">
        <v>42107</v>
      </c>
      <c r="EG364">
        <v>270500</v>
      </c>
      <c r="EH364">
        <v>99.683937999999998</v>
      </c>
      <c r="EI364">
        <f t="shared" si="311"/>
        <v>6.9190373250349602E-4</v>
      </c>
      <c r="EJ364">
        <f t="shared" si="312"/>
        <v>1.0006919037325035</v>
      </c>
    </row>
    <row r="365" spans="1:140">
      <c r="A365" s="10">
        <v>42107</v>
      </c>
      <c r="B365" s="11">
        <v>0.18</v>
      </c>
      <c r="C365">
        <f t="shared" si="271"/>
        <v>1.8E-3</v>
      </c>
      <c r="D365" s="12">
        <f t="shared" si="272"/>
        <v>3.75091434825503E-5</v>
      </c>
      <c r="E365" s="13">
        <f t="shared" si="273"/>
        <v>1.0000375091434826</v>
      </c>
      <c r="H365" s="10">
        <v>42107</v>
      </c>
      <c r="I365">
        <v>29800</v>
      </c>
      <c r="J365">
        <v>77.155653000000001</v>
      </c>
      <c r="K365" s="15">
        <f t="shared" si="277"/>
        <v>2.5053046341527718E-4</v>
      </c>
      <c r="L365">
        <f t="shared" si="278"/>
        <v>1.0002505304634153</v>
      </c>
      <c r="N365" s="15">
        <f t="shared" si="279"/>
        <v>9.5742445965482315E-2</v>
      </c>
      <c r="P365" s="10">
        <v>42107</v>
      </c>
      <c r="Q365">
        <v>647100</v>
      </c>
      <c r="R365">
        <v>49.105398999999998</v>
      </c>
      <c r="S365">
        <f t="shared" si="280"/>
        <v>-4.3685774260916466E-3</v>
      </c>
      <c r="T365">
        <f t="shared" si="281"/>
        <v>0.99563142257390835</v>
      </c>
      <c r="V365" s="15">
        <f t="shared" si="282"/>
        <v>-0.7977041103301058</v>
      </c>
      <c r="X365" s="10">
        <v>42107</v>
      </c>
      <c r="Y365">
        <v>157200</v>
      </c>
      <c r="Z365">
        <v>42.607940999999997</v>
      </c>
      <c r="AA365">
        <f t="shared" si="283"/>
        <v>-3.2140122925724546E-3</v>
      </c>
      <c r="AB365">
        <f t="shared" si="274"/>
        <v>0.99678598770742755</v>
      </c>
      <c r="AC365" s="18"/>
      <c r="AD365" s="15">
        <f t="shared" si="284"/>
        <v>-0.69118217471127152</v>
      </c>
      <c r="AF365" s="10">
        <v>42107</v>
      </c>
      <c r="AG365">
        <v>262800</v>
      </c>
      <c r="AH365">
        <v>57.286394999999999</v>
      </c>
      <c r="AI365">
        <f t="shared" si="285"/>
        <v>-5.1633061762235144E-4</v>
      </c>
      <c r="AJ365">
        <f t="shared" si="286"/>
        <v>0.99948366938237765</v>
      </c>
      <c r="AK365" s="18"/>
      <c r="AL365" s="15">
        <f t="shared" si="287"/>
        <v>-0.17180723704844569</v>
      </c>
      <c r="AN365" s="10">
        <v>42107</v>
      </c>
      <c r="AO365">
        <v>4847600</v>
      </c>
      <c r="AP365">
        <v>39.083899000000002</v>
      </c>
      <c r="AQ365">
        <f t="shared" si="288"/>
        <v>-5.3489227893870339E-3</v>
      </c>
      <c r="AR365">
        <f t="shared" si="275"/>
        <v>0.99465107721061297</v>
      </c>
      <c r="AS365" s="18"/>
      <c r="AT365" s="15">
        <f t="shared" si="289"/>
        <v>-0.85880269149626187</v>
      </c>
      <c r="AV365" s="10">
        <v>42107</v>
      </c>
      <c r="AW365">
        <v>9835600</v>
      </c>
      <c r="AX365">
        <v>41.600163999999999</v>
      </c>
      <c r="AY365">
        <f t="shared" si="290"/>
        <v>-3.4245885375545626E-3</v>
      </c>
      <c r="AZ365">
        <f t="shared" si="291"/>
        <v>0.99657541146244544</v>
      </c>
      <c r="BB365" s="15">
        <f t="shared" si="292"/>
        <v>-0.71410196136454629</v>
      </c>
      <c r="BD365" s="10">
        <v>42107</v>
      </c>
      <c r="BE365">
        <v>412300</v>
      </c>
      <c r="BF365">
        <v>65.778738000000004</v>
      </c>
      <c r="BG365">
        <f t="shared" si="293"/>
        <v>-5.3351982622881211E-3</v>
      </c>
      <c r="BH365">
        <f t="shared" si="294"/>
        <v>0.99466480173771188</v>
      </c>
      <c r="BJ365" s="15">
        <f t="shared" si="295"/>
        <v>-0.85808977771804473</v>
      </c>
      <c r="BL365" s="10">
        <v>42107</v>
      </c>
      <c r="BM365">
        <v>484500</v>
      </c>
      <c r="BN365">
        <v>106.80135300000001</v>
      </c>
      <c r="BO365">
        <f t="shared" si="296"/>
        <v>3.6304850707402636E-4</v>
      </c>
      <c r="BP365">
        <f t="shared" si="297"/>
        <v>1.000363048507074</v>
      </c>
      <c r="BR365" s="15">
        <f t="shared" si="298"/>
        <v>0.14166606567794049</v>
      </c>
      <c r="BT365" s="10">
        <v>42107</v>
      </c>
      <c r="BU365">
        <v>210500</v>
      </c>
      <c r="BV365">
        <v>48.59</v>
      </c>
      <c r="BW365">
        <f t="shared" si="299"/>
        <v>8.2391350821664489E-4</v>
      </c>
      <c r="BX365">
        <f t="shared" si="300"/>
        <v>1.0008239135082166</v>
      </c>
      <c r="BZ365">
        <f t="shared" si="276"/>
        <v>4.3756121885885069E-2</v>
      </c>
      <c r="CB365" s="10">
        <v>42107</v>
      </c>
      <c r="CC365">
        <v>529800</v>
      </c>
      <c r="CD365">
        <v>105.83040800000001</v>
      </c>
      <c r="CE365">
        <f t="shared" si="301"/>
        <v>-1.4082325916676686E-3</v>
      </c>
      <c r="CF365">
        <f t="shared" si="302"/>
        <v>0.99859176740833233</v>
      </c>
      <c r="CJ365" s="10">
        <v>42107</v>
      </c>
      <c r="CK365">
        <v>728600</v>
      </c>
      <c r="CL365">
        <v>83.951175000000006</v>
      </c>
      <c r="CM365">
        <f t="shared" si="303"/>
        <v>-1.3665325602173484E-3</v>
      </c>
      <c r="CN365">
        <f t="shared" si="304"/>
        <v>0.99863346743978265</v>
      </c>
      <c r="CR365" s="10">
        <v>42107</v>
      </c>
      <c r="CS365">
        <v>6600</v>
      </c>
      <c r="CT365">
        <v>59.669549000000004</v>
      </c>
      <c r="CU365">
        <f t="shared" si="305"/>
        <v>1.655337344942609E-3</v>
      </c>
      <c r="CV365">
        <f t="shared" si="306"/>
        <v>1.0016553373449426</v>
      </c>
      <c r="CZ365" s="10">
        <v>42107</v>
      </c>
      <c r="DA365">
        <v>232500</v>
      </c>
      <c r="DB365">
        <v>55.769629999999999</v>
      </c>
      <c r="DC365">
        <f t="shared" si="315"/>
        <v>-8.8375417792321276E-3</v>
      </c>
      <c r="DD365">
        <f t="shared" si="316"/>
        <v>0.99116245822076787</v>
      </c>
      <c r="DH365" s="10">
        <v>42107</v>
      </c>
      <c r="DI365">
        <v>309000</v>
      </c>
      <c r="DJ365">
        <v>38.345315999999997</v>
      </c>
      <c r="DK365">
        <f t="shared" si="313"/>
        <v>-3.0249085199367531E-3</v>
      </c>
      <c r="DL365">
        <f t="shared" si="314"/>
        <v>0.99697509148006325</v>
      </c>
      <c r="DP365" s="10">
        <v>42107</v>
      </c>
      <c r="DQ365">
        <v>115000</v>
      </c>
      <c r="DR365">
        <v>21.92313</v>
      </c>
      <c r="DS365">
        <f t="shared" si="307"/>
        <v>-7.3880624214869295E-3</v>
      </c>
      <c r="DT365">
        <f t="shared" si="308"/>
        <v>0.99261193757851307</v>
      </c>
      <c r="DX365" s="10">
        <v>42107</v>
      </c>
      <c r="DY365">
        <v>2070400</v>
      </c>
      <c r="DZ365">
        <v>11.61</v>
      </c>
      <c r="EA365">
        <f t="shared" si="309"/>
        <v>-5.9931506849315586E-3</v>
      </c>
      <c r="EB365">
        <f t="shared" si="310"/>
        <v>0.99400684931506844</v>
      </c>
      <c r="EF365" s="10">
        <v>42104</v>
      </c>
      <c r="EG365">
        <v>225000</v>
      </c>
      <c r="EH365">
        <v>99.615014000000002</v>
      </c>
      <c r="EI365">
        <f t="shared" si="311"/>
        <v>2.9660951763688104E-4</v>
      </c>
      <c r="EJ365">
        <f t="shared" si="312"/>
        <v>1.0002966095176369</v>
      </c>
    </row>
    <row r="366" spans="1:140">
      <c r="A366" s="10">
        <v>42104</v>
      </c>
      <c r="B366" s="11">
        <v>0.19</v>
      </c>
      <c r="C366">
        <f t="shared" si="271"/>
        <v>1.9E-3</v>
      </c>
      <c r="D366" s="12">
        <f t="shared" si="272"/>
        <v>3.9593521155900646E-5</v>
      </c>
      <c r="E366" s="13">
        <f t="shared" si="273"/>
        <v>1.0000395935211559</v>
      </c>
      <c r="H366" s="10">
        <v>42104</v>
      </c>
      <c r="I366">
        <v>48800</v>
      </c>
      <c r="J366">
        <v>77.136328000000006</v>
      </c>
      <c r="K366" s="15">
        <f t="shared" si="277"/>
        <v>2.5109454869056691E-3</v>
      </c>
      <c r="L366">
        <f t="shared" si="278"/>
        <v>1.0025109454869057</v>
      </c>
      <c r="N366" s="15">
        <f t="shared" si="279"/>
        <v>1.4976402611896806</v>
      </c>
      <c r="P366" s="10">
        <v>42104</v>
      </c>
      <c r="Q366">
        <v>277700</v>
      </c>
      <c r="R366">
        <v>49.320861000000001</v>
      </c>
      <c r="S366">
        <f t="shared" si="280"/>
        <v>5.1896800778816754E-3</v>
      </c>
      <c r="T366">
        <f t="shared" si="281"/>
        <v>1.0051896800778817</v>
      </c>
      <c r="V366" s="15">
        <f t="shared" si="282"/>
        <v>5.614967840422449</v>
      </c>
      <c r="X366" s="10">
        <v>42104</v>
      </c>
      <c r="Y366">
        <v>137700</v>
      </c>
      <c r="Z366">
        <v>42.745325000000001</v>
      </c>
      <c r="AA366">
        <f t="shared" si="283"/>
        <v>2.3010189674148585E-3</v>
      </c>
      <c r="AB366">
        <f t="shared" si="274"/>
        <v>1.0023010189674149</v>
      </c>
      <c r="AC366" s="18"/>
      <c r="AD366" s="15">
        <f t="shared" si="284"/>
        <v>1.3138368536078064</v>
      </c>
      <c r="AF366" s="10">
        <v>42104</v>
      </c>
      <c r="AG366">
        <v>151800</v>
      </c>
      <c r="AH366">
        <v>57.315989000000002</v>
      </c>
      <c r="AI366">
        <f t="shared" si="285"/>
        <v>3.6275479950349521E-3</v>
      </c>
      <c r="AJ366">
        <f t="shared" si="286"/>
        <v>1.003627547995035</v>
      </c>
      <c r="AK366" s="18"/>
      <c r="AL366" s="15">
        <f t="shared" si="287"/>
        <v>2.7496378937825234</v>
      </c>
      <c r="AN366" s="10">
        <v>42104</v>
      </c>
      <c r="AO366">
        <v>3095500</v>
      </c>
      <c r="AP366">
        <v>39.294080000000001</v>
      </c>
      <c r="AQ366">
        <f t="shared" si="288"/>
        <v>1.9488929588817872E-3</v>
      </c>
      <c r="AR366">
        <f t="shared" si="275"/>
        <v>1.0019488929588818</v>
      </c>
      <c r="AS366" s="18"/>
      <c r="AT366" s="15">
        <f t="shared" si="289"/>
        <v>1.0353212335229482</v>
      </c>
      <c r="AV366" s="10">
        <v>42104</v>
      </c>
      <c r="AW366">
        <v>16176100</v>
      </c>
      <c r="AX366">
        <v>41.743116999999998</v>
      </c>
      <c r="AY366">
        <f t="shared" si="290"/>
        <v>-2.0505922569163948E-3</v>
      </c>
      <c r="AZ366">
        <f t="shared" si="291"/>
        <v>0.99794940774308361</v>
      </c>
      <c r="BB366" s="15">
        <f t="shared" si="292"/>
        <v>-0.52727177081784982</v>
      </c>
      <c r="BD366" s="10">
        <v>42104</v>
      </c>
      <c r="BE366">
        <v>387400</v>
      </c>
      <c r="BF366">
        <v>66.131563</v>
      </c>
      <c r="BG366">
        <f t="shared" si="293"/>
        <v>8.1406846358935692E-3</v>
      </c>
      <c r="BH366">
        <f t="shared" si="294"/>
        <v>1.0081406846358936</v>
      </c>
      <c r="BJ366" s="15">
        <f t="shared" si="295"/>
        <v>18.284867491900236</v>
      </c>
      <c r="BL366" s="10">
        <v>42104</v>
      </c>
      <c r="BM366">
        <v>233700</v>
      </c>
      <c r="BN366">
        <v>106.762593</v>
      </c>
      <c r="BO366">
        <f t="shared" si="296"/>
        <v>-5.4423893699517834E-4</v>
      </c>
      <c r="BP366">
        <f t="shared" si="297"/>
        <v>0.99945576106300482</v>
      </c>
      <c r="BR366" s="15">
        <f t="shared" si="298"/>
        <v>-0.18020526021830685</v>
      </c>
      <c r="BT366" s="10">
        <v>42104</v>
      </c>
      <c r="BU366">
        <v>115500</v>
      </c>
      <c r="BV366">
        <v>48.549999</v>
      </c>
      <c r="BW366">
        <f t="shared" si="299"/>
        <v>-6.1759980989706253E-4</v>
      </c>
      <c r="BX366">
        <f t="shared" si="300"/>
        <v>0.99938240019010294</v>
      </c>
      <c r="BZ366">
        <f t="shared" si="276"/>
        <v>-3.1614581524012642E-2</v>
      </c>
      <c r="CB366" s="10">
        <v>42104</v>
      </c>
      <c r="CC366">
        <v>445300</v>
      </c>
      <c r="CD366">
        <v>105.979652</v>
      </c>
      <c r="CE366">
        <f t="shared" si="301"/>
        <v>8.8043518448488456E-5</v>
      </c>
      <c r="CF366">
        <f t="shared" si="302"/>
        <v>1.0000880435184485</v>
      </c>
      <c r="CJ366" s="10">
        <v>42104</v>
      </c>
      <c r="CK366">
        <v>338900</v>
      </c>
      <c r="CL366">
        <v>84.066053999999994</v>
      </c>
      <c r="CM366">
        <f t="shared" si="303"/>
        <v>-5.6912098680450551E-4</v>
      </c>
      <c r="CN366">
        <f t="shared" si="304"/>
        <v>0.99943087901319549</v>
      </c>
      <c r="CR366" s="10">
        <v>42104</v>
      </c>
      <c r="CS366">
        <v>12900</v>
      </c>
      <c r="CT366">
        <v>59.570939000000003</v>
      </c>
      <c r="CU366">
        <f t="shared" si="305"/>
        <v>-8.2698420355331592E-4</v>
      </c>
      <c r="CV366">
        <f t="shared" si="306"/>
        <v>0.99917301579644668</v>
      </c>
      <c r="CZ366" s="10">
        <v>42104</v>
      </c>
      <c r="DA366">
        <v>260600</v>
      </c>
      <c r="DB366">
        <v>56.266891000000001</v>
      </c>
      <c r="DC366">
        <f t="shared" si="315"/>
        <v>-1.018690558038049E-3</v>
      </c>
      <c r="DD366">
        <f t="shared" si="316"/>
        <v>0.99898130944196195</v>
      </c>
      <c r="DH366" s="10">
        <v>42104</v>
      </c>
      <c r="DI366">
        <v>297400</v>
      </c>
      <c r="DJ366">
        <v>38.461658999999997</v>
      </c>
      <c r="DK366">
        <f t="shared" si="313"/>
        <v>-5.0393633999246124E-4</v>
      </c>
      <c r="DL366">
        <f t="shared" si="314"/>
        <v>0.99949606366000754</v>
      </c>
      <c r="DP366" s="10">
        <v>42104</v>
      </c>
      <c r="DQ366">
        <v>86500</v>
      </c>
      <c r="DR366">
        <v>22.086304999999999</v>
      </c>
      <c r="DS366">
        <f t="shared" si="307"/>
        <v>4.8034821059781407E-3</v>
      </c>
      <c r="DT366">
        <f t="shared" si="308"/>
        <v>1.0048034821059781</v>
      </c>
      <c r="DX366" s="10">
        <v>42104</v>
      </c>
      <c r="DY366">
        <v>2358000</v>
      </c>
      <c r="DZ366">
        <v>11.68</v>
      </c>
      <c r="EA366">
        <f t="shared" si="309"/>
        <v>1.0380622837370179E-2</v>
      </c>
      <c r="EB366">
        <f t="shared" si="310"/>
        <v>1.0103806228373702</v>
      </c>
      <c r="EF366" s="10">
        <v>42103</v>
      </c>
      <c r="EG366">
        <v>284100</v>
      </c>
      <c r="EH366">
        <v>99.585476</v>
      </c>
      <c r="EI366">
        <f t="shared" si="311"/>
        <v>-2.9652156651804873E-4</v>
      </c>
      <c r="EJ366">
        <f t="shared" si="312"/>
        <v>0.99970347843348195</v>
      </c>
    </row>
    <row r="367" spans="1:140">
      <c r="A367" s="10">
        <v>42103</v>
      </c>
      <c r="B367" s="11">
        <v>0.18</v>
      </c>
      <c r="C367">
        <f t="shared" si="271"/>
        <v>1.8E-3</v>
      </c>
      <c r="D367" s="12">
        <f t="shared" si="272"/>
        <v>3.75091434825503E-5</v>
      </c>
      <c r="E367" s="13">
        <f t="shared" si="273"/>
        <v>1.0000375091434826</v>
      </c>
      <c r="H367" s="10">
        <v>42103</v>
      </c>
      <c r="I367">
        <v>28100</v>
      </c>
      <c r="J367">
        <v>76.943128000000002</v>
      </c>
      <c r="K367" s="15">
        <f t="shared" si="277"/>
        <v>-1.0927571977706552E-2</v>
      </c>
      <c r="L367">
        <f t="shared" si="278"/>
        <v>0.98907242802229345</v>
      </c>
      <c r="N367" s="15">
        <f t="shared" si="279"/>
        <v>-0.98187596831438828</v>
      </c>
      <c r="P367" s="10">
        <v>42103</v>
      </c>
      <c r="Q367">
        <v>300200</v>
      </c>
      <c r="R367">
        <v>49.066223000000001</v>
      </c>
      <c r="S367">
        <f t="shared" si="280"/>
        <v>4.6119681898209031E-3</v>
      </c>
      <c r="T367">
        <f t="shared" si="281"/>
        <v>1.0046119681898209</v>
      </c>
      <c r="V367" s="15">
        <f t="shared" si="282"/>
        <v>4.3628656190772306</v>
      </c>
      <c r="X367" s="10">
        <v>42103</v>
      </c>
      <c r="Y367">
        <v>162900</v>
      </c>
      <c r="Z367">
        <v>42.647193000000001</v>
      </c>
      <c r="AA367">
        <f t="shared" si="283"/>
        <v>2.3010324602013021E-4</v>
      </c>
      <c r="AB367">
        <f t="shared" si="274"/>
        <v>1.0002301032460201</v>
      </c>
      <c r="AC367" s="18"/>
      <c r="AD367" s="15">
        <f t="shared" si="284"/>
        <v>8.760499164279012E-2</v>
      </c>
      <c r="AF367" s="10">
        <v>42103</v>
      </c>
      <c r="AG367">
        <v>347700</v>
      </c>
      <c r="AH367">
        <v>57.108823999999998</v>
      </c>
      <c r="AI367">
        <f t="shared" si="285"/>
        <v>-2.068596606606965E-3</v>
      </c>
      <c r="AJ367">
        <f t="shared" si="286"/>
        <v>0.99793140339339304</v>
      </c>
      <c r="AK367" s="18"/>
      <c r="AL367" s="15">
        <f t="shared" si="287"/>
        <v>-0.53037453001379431</v>
      </c>
      <c r="AN367" s="10">
        <v>42103</v>
      </c>
      <c r="AO367">
        <v>14238800</v>
      </c>
      <c r="AP367">
        <v>39.217649000000002</v>
      </c>
      <c r="AQ367">
        <f t="shared" si="288"/>
        <v>1.4637006378648287E-3</v>
      </c>
      <c r="AR367">
        <f t="shared" si="275"/>
        <v>1.0014637006378648</v>
      </c>
      <c r="AS367" s="18"/>
      <c r="AT367" s="15">
        <f t="shared" si="289"/>
        <v>0.70550306902662352</v>
      </c>
      <c r="AV367" s="10">
        <v>42103</v>
      </c>
      <c r="AW367">
        <v>13440400</v>
      </c>
      <c r="AX367">
        <v>41.828890999999999</v>
      </c>
      <c r="AY367">
        <f t="shared" si="290"/>
        <v>1.2923998512950341E-2</v>
      </c>
      <c r="AZ367">
        <f t="shared" si="291"/>
        <v>1.0129239985129503</v>
      </c>
      <c r="BB367" s="15">
        <f t="shared" si="292"/>
        <v>107.53108734545496</v>
      </c>
      <c r="BD367" s="10">
        <v>42103</v>
      </c>
      <c r="BE367">
        <v>425800</v>
      </c>
      <c r="BF367">
        <v>65.597554000000002</v>
      </c>
      <c r="BG367">
        <f t="shared" si="293"/>
        <v>5.1139530678250278E-3</v>
      </c>
      <c r="BH367">
        <f t="shared" si="294"/>
        <v>1.005113953067825</v>
      </c>
      <c r="BJ367" s="15">
        <f t="shared" si="295"/>
        <v>5.4355431653550861</v>
      </c>
      <c r="BL367" s="10">
        <v>42103</v>
      </c>
      <c r="BM367">
        <v>362900</v>
      </c>
      <c r="BN367">
        <v>106.820729</v>
      </c>
      <c r="BO367">
        <f t="shared" si="296"/>
        <v>-9.062771371298739E-4</v>
      </c>
      <c r="BP367">
        <f t="shared" si="297"/>
        <v>0.99909372286287013</v>
      </c>
      <c r="BR367" s="15">
        <f t="shared" si="298"/>
        <v>-0.28175255609318894</v>
      </c>
      <c r="BT367" s="10">
        <v>42103</v>
      </c>
      <c r="BU367">
        <v>125700</v>
      </c>
      <c r="BV367">
        <v>48.580002</v>
      </c>
      <c r="BW367">
        <f t="shared" si="299"/>
        <v>-8.2264501897666431E-4</v>
      </c>
      <c r="BX367">
        <f t="shared" si="300"/>
        <v>0.99917735498102334</v>
      </c>
      <c r="BZ367">
        <f t="shared" si="276"/>
        <v>-4.189235785998302E-2</v>
      </c>
      <c r="CB367" s="10">
        <v>42103</v>
      </c>
      <c r="CC367">
        <v>872700</v>
      </c>
      <c r="CD367">
        <v>105.970322</v>
      </c>
      <c r="CE367">
        <f t="shared" si="301"/>
        <v>2.6411536441317551E-4</v>
      </c>
      <c r="CF367">
        <f t="shared" si="302"/>
        <v>1.0002641153644132</v>
      </c>
      <c r="CJ367" s="10">
        <v>42103</v>
      </c>
      <c r="CK367">
        <v>261200</v>
      </c>
      <c r="CL367">
        <v>84.113924999999995</v>
      </c>
      <c r="CM367">
        <f t="shared" si="303"/>
        <v>-2.4977424722808506E-3</v>
      </c>
      <c r="CN367">
        <f t="shared" si="304"/>
        <v>0.99750225752771915</v>
      </c>
      <c r="CR367" s="10">
        <v>42103</v>
      </c>
      <c r="CS367">
        <v>14600</v>
      </c>
      <c r="CT367">
        <v>59.620244</v>
      </c>
      <c r="CU367">
        <f t="shared" si="305"/>
        <v>-1.3214764334524842E-3</v>
      </c>
      <c r="CV367">
        <f t="shared" si="306"/>
        <v>0.99867852356654752</v>
      </c>
      <c r="CZ367" s="10">
        <v>42103</v>
      </c>
      <c r="DA367">
        <v>400900</v>
      </c>
      <c r="DB367">
        <v>56.324268000000004</v>
      </c>
      <c r="DC367">
        <f t="shared" si="315"/>
        <v>9.598923482000643E-3</v>
      </c>
      <c r="DD367">
        <f t="shared" si="316"/>
        <v>1.0095989234820006</v>
      </c>
      <c r="DH367" s="10">
        <v>42103</v>
      </c>
      <c r="DI367">
        <v>347700</v>
      </c>
      <c r="DJ367">
        <v>38.481051000000001</v>
      </c>
      <c r="DK367">
        <f t="shared" si="313"/>
        <v>-2.1208395116594003E-2</v>
      </c>
      <c r="DL367">
        <f t="shared" si="314"/>
        <v>0.978791604883406</v>
      </c>
      <c r="DP367" s="10">
        <v>42103</v>
      </c>
      <c r="DQ367">
        <v>120300</v>
      </c>
      <c r="DR367">
        <v>21.980720999999999</v>
      </c>
      <c r="DS367">
        <f t="shared" si="307"/>
        <v>1.3722904382270862E-2</v>
      </c>
      <c r="DT367">
        <f t="shared" si="308"/>
        <v>1.0137229043822709</v>
      </c>
      <c r="DX367" s="10">
        <v>42103</v>
      </c>
      <c r="DY367">
        <v>2005700</v>
      </c>
      <c r="DZ367">
        <v>11.56</v>
      </c>
      <c r="EA367">
        <f t="shared" si="309"/>
        <v>-6.8728522336769515E-3</v>
      </c>
      <c r="EB367">
        <f t="shared" si="310"/>
        <v>0.99312714776632305</v>
      </c>
      <c r="EF367" s="10">
        <v>42102</v>
      </c>
      <c r="EG367">
        <v>222600</v>
      </c>
      <c r="EH367">
        <v>99.615014000000002</v>
      </c>
      <c r="EI367">
        <f t="shared" si="311"/>
        <v>1.9769000201574904E-4</v>
      </c>
      <c r="EJ367">
        <f t="shared" si="312"/>
        <v>1.0001976900020157</v>
      </c>
    </row>
    <row r="368" spans="1:140">
      <c r="A368" s="10">
        <v>42102</v>
      </c>
      <c r="B368" s="11">
        <v>0.19</v>
      </c>
      <c r="C368">
        <f t="shared" si="271"/>
        <v>1.9E-3</v>
      </c>
      <c r="D368" s="12">
        <f t="shared" si="272"/>
        <v>3.9593521155900646E-5</v>
      </c>
      <c r="E368" s="13">
        <f t="shared" si="273"/>
        <v>1.0000395935211559</v>
      </c>
      <c r="H368" s="10">
        <v>42102</v>
      </c>
      <c r="I368">
        <v>49700</v>
      </c>
      <c r="J368">
        <v>77.793218999999993</v>
      </c>
      <c r="K368" s="15">
        <f t="shared" si="277"/>
        <v>-1.8592184982438864E-3</v>
      </c>
      <c r="L368">
        <f t="shared" si="278"/>
        <v>0.99814078150175611</v>
      </c>
      <c r="N368" s="15">
        <f t="shared" si="279"/>
        <v>-0.49300106775658892</v>
      </c>
      <c r="P368" s="10">
        <v>42102</v>
      </c>
      <c r="Q368">
        <v>409800</v>
      </c>
      <c r="R368">
        <v>48.840969999999999</v>
      </c>
      <c r="S368">
        <f t="shared" si="280"/>
        <v>2.8151978675856615E-3</v>
      </c>
      <c r="T368">
        <f t="shared" si="281"/>
        <v>1.0028151978675857</v>
      </c>
      <c r="V368" s="15">
        <f t="shared" si="282"/>
        <v>1.7901728745831362</v>
      </c>
      <c r="X368" s="10">
        <v>42102</v>
      </c>
      <c r="Y368">
        <v>165300</v>
      </c>
      <c r="Z368">
        <v>42.637382000000002</v>
      </c>
      <c r="AA368">
        <f t="shared" si="283"/>
        <v>5.0890945733996773E-3</v>
      </c>
      <c r="AB368">
        <f t="shared" si="274"/>
        <v>1.0050890945733997</v>
      </c>
      <c r="AC368" s="18"/>
      <c r="AD368" s="15">
        <f t="shared" si="284"/>
        <v>5.3777090383617807</v>
      </c>
      <c r="AF368" s="10">
        <v>42102</v>
      </c>
      <c r="AG368">
        <v>190300</v>
      </c>
      <c r="AH368">
        <v>57.227204</v>
      </c>
      <c r="AI368">
        <f t="shared" si="285"/>
        <v>5.895630882845726E-3</v>
      </c>
      <c r="AJ368">
        <f t="shared" si="286"/>
        <v>1.0058956308828457</v>
      </c>
      <c r="AK368" s="18"/>
      <c r="AL368" s="15">
        <f t="shared" si="287"/>
        <v>7.5470541116166512</v>
      </c>
      <c r="AN368" s="10">
        <v>42102</v>
      </c>
      <c r="AO368">
        <v>3776700</v>
      </c>
      <c r="AP368">
        <v>39.160330000000002</v>
      </c>
      <c r="AQ368">
        <f t="shared" si="288"/>
        <v>4.6569149919384323E-3</v>
      </c>
      <c r="AR368">
        <f t="shared" si="275"/>
        <v>1.0046569149919384</v>
      </c>
      <c r="AS368" s="18"/>
      <c r="AT368" s="15">
        <f t="shared" si="289"/>
        <v>4.4511596477178479</v>
      </c>
      <c r="AV368" s="10">
        <v>42102</v>
      </c>
      <c r="AW368">
        <v>12052700</v>
      </c>
      <c r="AX368">
        <v>41.295192</v>
      </c>
      <c r="AY368">
        <f t="shared" si="290"/>
        <v>2.0249618677455672E-2</v>
      </c>
      <c r="AZ368">
        <f t="shared" si="291"/>
        <v>1.0202496186774557</v>
      </c>
      <c r="BB368" s="15">
        <f t="shared" si="292"/>
        <v>1505.0902983622771</v>
      </c>
      <c r="BD368" s="10">
        <v>42102</v>
      </c>
      <c r="BE368">
        <v>461900</v>
      </c>
      <c r="BF368">
        <v>65.263797999999994</v>
      </c>
      <c r="BG368">
        <f t="shared" si="293"/>
        <v>0</v>
      </c>
      <c r="BH368">
        <f t="shared" si="294"/>
        <v>1</v>
      </c>
      <c r="BJ368" s="15">
        <f t="shared" si="295"/>
        <v>0</v>
      </c>
      <c r="BL368" s="10">
        <v>42102</v>
      </c>
      <c r="BM368">
        <v>250200</v>
      </c>
      <c r="BN368">
        <v>106.917626</v>
      </c>
      <c r="BO368">
        <f t="shared" si="296"/>
        <v>-2.7187374137072062E-4</v>
      </c>
      <c r="BP368">
        <f t="shared" si="297"/>
        <v>0.99972812625862928</v>
      </c>
      <c r="BR368" s="15">
        <f t="shared" si="298"/>
        <v>-9.4481351882170661E-2</v>
      </c>
      <c r="BT368" s="10">
        <v>42102</v>
      </c>
      <c r="BU368">
        <v>110900</v>
      </c>
      <c r="BV368">
        <v>48.619999</v>
      </c>
      <c r="BW368">
        <f t="shared" si="299"/>
        <v>-2.0567550471572993E-4</v>
      </c>
      <c r="BX368">
        <f t="shared" si="300"/>
        <v>0.99979432449528427</v>
      </c>
      <c r="BZ368">
        <f t="shared" si="276"/>
        <v>-1.0639225044357215E-2</v>
      </c>
      <c r="CB368" s="10">
        <v>42102</v>
      </c>
      <c r="CC368">
        <v>706200</v>
      </c>
      <c r="CD368">
        <v>105.942341</v>
      </c>
      <c r="CE368">
        <f t="shared" si="301"/>
        <v>4.6881788596011553E-3</v>
      </c>
      <c r="CF368">
        <f t="shared" si="302"/>
        <v>1.0046881788596012</v>
      </c>
      <c r="CJ368" s="10">
        <v>42102</v>
      </c>
      <c r="CK368">
        <v>452600</v>
      </c>
      <c r="CL368">
        <v>84.324545999999998</v>
      </c>
      <c r="CM368">
        <f t="shared" si="303"/>
        <v>6.8172514162379017E-4</v>
      </c>
      <c r="CN368">
        <f t="shared" si="304"/>
        <v>1.0006817251416238</v>
      </c>
      <c r="CR368" s="10">
        <v>42102</v>
      </c>
      <c r="CS368">
        <v>7300</v>
      </c>
      <c r="CT368">
        <v>59.699134999999998</v>
      </c>
      <c r="CU368">
        <f t="shared" si="305"/>
        <v>-9.9005495454285164E-4</v>
      </c>
      <c r="CV368">
        <f t="shared" si="306"/>
        <v>0.99900994504545715</v>
      </c>
      <c r="CZ368" s="10">
        <v>42102</v>
      </c>
      <c r="DA368">
        <v>268200</v>
      </c>
      <c r="DB368">
        <v>55.788755999999999</v>
      </c>
      <c r="DC368">
        <f t="shared" si="315"/>
        <v>1.1442444813334784E-2</v>
      </c>
      <c r="DD368">
        <f t="shared" si="316"/>
        <v>1.0114424448133348</v>
      </c>
      <c r="DH368" s="10">
        <v>42102</v>
      </c>
      <c r="DI368">
        <v>199400</v>
      </c>
      <c r="DJ368">
        <v>39.314855999999999</v>
      </c>
      <c r="DK368">
        <f t="shared" si="313"/>
        <v>9.8744596996747092E-4</v>
      </c>
      <c r="DL368">
        <f t="shared" si="314"/>
        <v>1.0009874459699675</v>
      </c>
      <c r="DP368" s="10">
        <v>42102</v>
      </c>
      <c r="DQ368">
        <v>183500</v>
      </c>
      <c r="DR368">
        <v>21.683164999999999</v>
      </c>
      <c r="DS368">
        <f t="shared" si="307"/>
        <v>-9.2104843495014466E-3</v>
      </c>
      <c r="DT368">
        <f t="shared" si="308"/>
        <v>0.99078951565049855</v>
      </c>
      <c r="DX368" s="10">
        <v>42102</v>
      </c>
      <c r="DY368">
        <v>2144900</v>
      </c>
      <c r="DZ368">
        <v>11.64</v>
      </c>
      <c r="EA368">
        <f t="shared" si="309"/>
        <v>-5.128205128204999E-3</v>
      </c>
      <c r="EB368">
        <f t="shared" si="310"/>
        <v>0.994871794871795</v>
      </c>
      <c r="EF368" s="10">
        <v>42101</v>
      </c>
      <c r="EG368">
        <v>553400</v>
      </c>
      <c r="EH368">
        <v>99.595325000000003</v>
      </c>
      <c r="EI368">
        <f t="shared" si="311"/>
        <v>-4.9402600555625842E-4</v>
      </c>
      <c r="EJ368">
        <f t="shared" si="312"/>
        <v>0.99950597399444374</v>
      </c>
    </row>
    <row r="369" spans="1:140">
      <c r="A369" s="10">
        <v>42101</v>
      </c>
      <c r="B369" s="11">
        <v>0.17</v>
      </c>
      <c r="C369">
        <f t="shared" si="271"/>
        <v>1.7000000000000001E-3</v>
      </c>
      <c r="D369" s="12">
        <f t="shared" si="272"/>
        <v>3.5424822285579083E-5</v>
      </c>
      <c r="E369" s="13">
        <f t="shared" si="273"/>
        <v>1.0000354248222856</v>
      </c>
      <c r="H369" s="10">
        <v>42101</v>
      </c>
      <c r="I369">
        <v>112900</v>
      </c>
      <c r="J369">
        <v>77.938123000000004</v>
      </c>
      <c r="K369" s="15">
        <f t="shared" si="277"/>
        <v>8.247987992944239E-3</v>
      </c>
      <c r="L369">
        <f t="shared" si="278"/>
        <v>1.0082479879929442</v>
      </c>
      <c r="N369" s="15">
        <f t="shared" si="279"/>
        <v>19.048776256843812</v>
      </c>
      <c r="P369" s="10">
        <v>42101</v>
      </c>
      <c r="Q369">
        <v>515400</v>
      </c>
      <c r="R369">
        <v>48.703859000000001</v>
      </c>
      <c r="S369">
        <f t="shared" si="280"/>
        <v>-2.2070782779254339E-3</v>
      </c>
      <c r="T369">
        <f t="shared" si="281"/>
        <v>0.99779292172207457</v>
      </c>
      <c r="V369" s="15">
        <f t="shared" si="282"/>
        <v>-0.55357053964068259</v>
      </c>
      <c r="X369" s="10">
        <v>42101</v>
      </c>
      <c r="Y369">
        <v>169700</v>
      </c>
      <c r="Z369">
        <v>42.421495</v>
      </c>
      <c r="AA369">
        <f t="shared" si="283"/>
        <v>-5.2922123151223355E-3</v>
      </c>
      <c r="AB369">
        <f t="shared" si="274"/>
        <v>0.99470778768487766</v>
      </c>
      <c r="AC369" s="18"/>
      <c r="AD369" s="15">
        <f t="shared" si="284"/>
        <v>-0.85583358274946852</v>
      </c>
      <c r="AF369" s="10">
        <v>42101</v>
      </c>
      <c r="AG369">
        <v>224700</v>
      </c>
      <c r="AH369">
        <v>56.891790999999998</v>
      </c>
      <c r="AI369">
        <f t="shared" si="285"/>
        <v>-5.5182646841775984E-3</v>
      </c>
      <c r="AJ369">
        <f t="shared" si="286"/>
        <v>0.9944817353158224</v>
      </c>
      <c r="AK369" s="18"/>
      <c r="AL369" s="15">
        <f t="shared" si="287"/>
        <v>-0.86731063600058478</v>
      </c>
      <c r="AN369" s="10">
        <v>42101</v>
      </c>
      <c r="AO369">
        <v>3437200</v>
      </c>
      <c r="AP369">
        <v>38.978808999999998</v>
      </c>
      <c r="AQ369">
        <f t="shared" si="288"/>
        <v>0</v>
      </c>
      <c r="AR369">
        <f t="shared" si="275"/>
        <v>1</v>
      </c>
      <c r="AS369" s="18"/>
      <c r="AT369" s="15">
        <f t="shared" si="289"/>
        <v>0</v>
      </c>
      <c r="AV369" s="10">
        <v>42101</v>
      </c>
      <c r="AW369">
        <v>8011500</v>
      </c>
      <c r="AX369">
        <v>40.475577000000001</v>
      </c>
      <c r="AY369">
        <f t="shared" si="290"/>
        <v>-2.3490493674280799E-3</v>
      </c>
      <c r="AZ369">
        <f t="shared" si="291"/>
        <v>0.99765095063257192</v>
      </c>
      <c r="BB369" s="15">
        <f t="shared" si="292"/>
        <v>-0.5761652498640859</v>
      </c>
      <c r="BD369" s="10">
        <v>42101</v>
      </c>
      <c r="BE369">
        <v>429700</v>
      </c>
      <c r="BF369">
        <v>65.263797999999994</v>
      </c>
      <c r="BG369">
        <f t="shared" si="293"/>
        <v>-1.7502157905054938E-3</v>
      </c>
      <c r="BH369">
        <f t="shared" si="294"/>
        <v>0.99824978420949451</v>
      </c>
      <c r="BJ369" s="15">
        <f t="shared" si="295"/>
        <v>-0.47238501734340366</v>
      </c>
      <c r="BL369" s="10">
        <v>42101</v>
      </c>
      <c r="BM369">
        <v>242900</v>
      </c>
      <c r="BN369">
        <v>106.946702</v>
      </c>
      <c r="BO369">
        <f t="shared" si="296"/>
        <v>1.1792935807430904E-3</v>
      </c>
      <c r="BP369">
        <f t="shared" si="297"/>
        <v>1.0011792935807431</v>
      </c>
      <c r="BR369" s="15">
        <f t="shared" si="298"/>
        <v>0.53754739694093079</v>
      </c>
      <c r="BT369" s="10">
        <v>42101</v>
      </c>
      <c r="BU369">
        <v>306000</v>
      </c>
      <c r="BV369">
        <v>48.630001</v>
      </c>
      <c r="BW369">
        <f t="shared" si="299"/>
        <v>-1.2322448394381791E-3</v>
      </c>
      <c r="BX369">
        <f t="shared" si="300"/>
        <v>0.99876775516056182</v>
      </c>
      <c r="BZ369">
        <f t="shared" si="276"/>
        <v>-6.2104030857113357E-2</v>
      </c>
      <c r="CB369" s="10">
        <v>42101</v>
      </c>
      <c r="CC369">
        <v>1217500</v>
      </c>
      <c r="CD369">
        <v>105.447982</v>
      </c>
      <c r="CE369">
        <f t="shared" si="301"/>
        <v>-1.8541352048287996E-3</v>
      </c>
      <c r="CF369">
        <f t="shared" si="302"/>
        <v>0.9981458647951712</v>
      </c>
      <c r="CJ369" s="10">
        <v>42101</v>
      </c>
      <c r="CK369">
        <v>430100</v>
      </c>
      <c r="CL369">
        <v>84.267099000000002</v>
      </c>
      <c r="CM369">
        <f t="shared" si="303"/>
        <v>1.1373701733363717E-3</v>
      </c>
      <c r="CN369">
        <f t="shared" si="304"/>
        <v>1.0011373701733364</v>
      </c>
      <c r="CR369" s="10">
        <v>42101</v>
      </c>
      <c r="CS369">
        <v>10200</v>
      </c>
      <c r="CT369">
        <v>59.758299000000001</v>
      </c>
      <c r="CU369">
        <f t="shared" si="305"/>
        <v>-1.6502096885617767E-4</v>
      </c>
      <c r="CV369">
        <f t="shared" si="306"/>
        <v>0.99983497903114382</v>
      </c>
      <c r="CZ369" s="10">
        <v>42101</v>
      </c>
      <c r="DA369">
        <v>264400</v>
      </c>
      <c r="DB369">
        <v>55.157617999999999</v>
      </c>
      <c r="DC369">
        <f t="shared" si="315"/>
        <v>-1.7306857132226572E-3</v>
      </c>
      <c r="DD369">
        <f t="shared" si="316"/>
        <v>0.99826931428677734</v>
      </c>
      <c r="DH369" s="10">
        <v>42101</v>
      </c>
      <c r="DI369">
        <v>199000</v>
      </c>
      <c r="DJ369">
        <v>39.276072999999997</v>
      </c>
      <c r="DK369">
        <f t="shared" si="313"/>
        <v>-1.7463063124003475E-2</v>
      </c>
      <c r="DL369">
        <f t="shared" si="314"/>
        <v>0.98253693687599652</v>
      </c>
      <c r="DP369" s="10">
        <v>42101</v>
      </c>
      <c r="DQ369">
        <v>136500</v>
      </c>
      <c r="DR369">
        <v>21.884734000000002</v>
      </c>
      <c r="DS369">
        <f t="shared" si="307"/>
        <v>3.0795857187415621E-3</v>
      </c>
      <c r="DT369">
        <f t="shared" si="308"/>
        <v>1.0030795857187416</v>
      </c>
      <c r="DX369" s="10">
        <v>42101</v>
      </c>
      <c r="DY369">
        <v>1177700</v>
      </c>
      <c r="DZ369">
        <v>11.7</v>
      </c>
      <c r="EA369">
        <f t="shared" si="309"/>
        <v>-5.1020408163265918E-3</v>
      </c>
      <c r="EB369">
        <f t="shared" si="310"/>
        <v>0.99489795918367341</v>
      </c>
      <c r="EF369" s="10">
        <v>42100</v>
      </c>
      <c r="EG369">
        <v>229500</v>
      </c>
      <c r="EH369">
        <v>99.644552000000004</v>
      </c>
      <c r="EI369">
        <f t="shared" si="311"/>
        <v>1.9763138846173867E-4</v>
      </c>
      <c r="EJ369">
        <f t="shared" si="312"/>
        <v>1.0001976313884617</v>
      </c>
    </row>
    <row r="370" spans="1:140">
      <c r="A370" s="10">
        <v>42100</v>
      </c>
      <c r="B370" s="11">
        <v>0.19</v>
      </c>
      <c r="C370">
        <f t="shared" si="271"/>
        <v>1.9E-3</v>
      </c>
      <c r="D370" s="12">
        <f t="shared" si="272"/>
        <v>3.9593521155900646E-5</v>
      </c>
      <c r="E370" s="13">
        <f t="shared" si="273"/>
        <v>1.0000395935211559</v>
      </c>
      <c r="H370" s="10">
        <v>42100</v>
      </c>
      <c r="I370">
        <v>22100</v>
      </c>
      <c r="J370">
        <v>77.300549000000004</v>
      </c>
      <c r="K370" s="15">
        <f t="shared" si="277"/>
        <v>-4.7264343296642419E-3</v>
      </c>
      <c r="L370">
        <f t="shared" si="278"/>
        <v>0.99527356567033576</v>
      </c>
      <c r="N370" s="15">
        <f t="shared" si="279"/>
        <v>-0.82258050509664105</v>
      </c>
      <c r="P370" s="10">
        <v>42100</v>
      </c>
      <c r="Q370">
        <v>519500</v>
      </c>
      <c r="R370">
        <v>48.811590000000002</v>
      </c>
      <c r="S370">
        <f t="shared" si="280"/>
        <v>6.0556973947345494E-3</v>
      </c>
      <c r="T370">
        <f t="shared" si="281"/>
        <v>1.0060556973947345</v>
      </c>
      <c r="V370" s="15">
        <f t="shared" si="282"/>
        <v>8.0581409169052574</v>
      </c>
      <c r="X370" s="10">
        <v>42100</v>
      </c>
      <c r="Y370">
        <v>211400</v>
      </c>
      <c r="Z370">
        <v>42.647193000000001</v>
      </c>
      <c r="AA370">
        <f t="shared" si="283"/>
        <v>5.7856883619917809E-3</v>
      </c>
      <c r="AB370">
        <f t="shared" si="274"/>
        <v>1.0057856883619918</v>
      </c>
      <c r="AC370" s="18"/>
      <c r="AD370" s="15">
        <f t="shared" si="284"/>
        <v>7.2127734005662134</v>
      </c>
      <c r="AF370" s="10">
        <v>42100</v>
      </c>
      <c r="AG370">
        <v>285500</v>
      </c>
      <c r="AH370">
        <v>57.207476999999997</v>
      </c>
      <c r="AI370">
        <f t="shared" si="285"/>
        <v>4.8518868889113609E-3</v>
      </c>
      <c r="AJ370">
        <f t="shared" si="286"/>
        <v>1.0048518868889114</v>
      </c>
      <c r="AK370" s="18"/>
      <c r="AL370" s="15">
        <f t="shared" si="287"/>
        <v>4.8512561422064344</v>
      </c>
      <c r="AN370" s="10">
        <v>42100</v>
      </c>
      <c r="AO370">
        <v>4333000</v>
      </c>
      <c r="AP370">
        <v>38.978808999999998</v>
      </c>
      <c r="AQ370">
        <f t="shared" si="288"/>
        <v>9.6510619092500249E-3</v>
      </c>
      <c r="AR370">
        <f t="shared" si="275"/>
        <v>1.00965106190925</v>
      </c>
      <c r="AS370" s="18"/>
      <c r="AT370" s="15">
        <f t="shared" si="289"/>
        <v>32.306333836404676</v>
      </c>
      <c r="AV370" s="10">
        <v>42100</v>
      </c>
      <c r="AW370">
        <v>9861400</v>
      </c>
      <c r="AX370">
        <v>40.570880000000002</v>
      </c>
      <c r="AY370">
        <f t="shared" si="290"/>
        <v>1.2125509522542322E-2</v>
      </c>
      <c r="AZ370">
        <f t="shared" si="291"/>
        <v>1.0121255095225423</v>
      </c>
      <c r="BB370" s="15">
        <f t="shared" si="292"/>
        <v>80.385190498738581</v>
      </c>
      <c r="BD370" s="10">
        <v>42100</v>
      </c>
      <c r="BE370">
        <v>580600</v>
      </c>
      <c r="BF370">
        <v>65.378224000000003</v>
      </c>
      <c r="BG370">
        <f t="shared" si="293"/>
        <v>7.4944024599188364E-3</v>
      </c>
      <c r="BH370">
        <f t="shared" si="294"/>
        <v>1.0074944024599188</v>
      </c>
      <c r="BJ370" s="15">
        <f t="shared" si="295"/>
        <v>14.260343227255824</v>
      </c>
      <c r="BL370" s="10">
        <v>42100</v>
      </c>
      <c r="BM370">
        <v>282800</v>
      </c>
      <c r="BN370">
        <v>106.820729</v>
      </c>
      <c r="BO370">
        <f t="shared" si="296"/>
        <v>-9.0723221993105341E-5</v>
      </c>
      <c r="BP370">
        <f t="shared" si="297"/>
        <v>0.99990927677800689</v>
      </c>
      <c r="BR370" s="15">
        <f t="shared" si="298"/>
        <v>-3.2573163592281129E-2</v>
      </c>
      <c r="BT370" s="10">
        <v>42100</v>
      </c>
      <c r="BU370">
        <v>99900</v>
      </c>
      <c r="BV370">
        <v>48.689999</v>
      </c>
      <c r="BW370">
        <f t="shared" si="299"/>
        <v>2.4706403129504118E-3</v>
      </c>
      <c r="BX370">
        <f t="shared" si="300"/>
        <v>1.0024706403129504</v>
      </c>
      <c r="BZ370">
        <f t="shared" si="276"/>
        <v>0.1369109045009449</v>
      </c>
      <c r="CB370" s="10">
        <v>42100</v>
      </c>
      <c r="CC370">
        <v>571400</v>
      </c>
      <c r="CD370">
        <v>105.64386</v>
      </c>
      <c r="CE370">
        <f t="shared" si="301"/>
        <v>3.633182776756172E-3</v>
      </c>
      <c r="CF370">
        <f t="shared" si="302"/>
        <v>1.0036331827767562</v>
      </c>
      <c r="CJ370" s="10">
        <v>42100</v>
      </c>
      <c r="CK370">
        <v>404300</v>
      </c>
      <c r="CL370">
        <v>84.171364999999994</v>
      </c>
      <c r="CM370">
        <f t="shared" si="303"/>
        <v>4.5518368050956326E-4</v>
      </c>
      <c r="CN370">
        <f t="shared" si="304"/>
        <v>1.0004551836805096</v>
      </c>
      <c r="CR370" s="10">
        <v>42100</v>
      </c>
      <c r="CS370">
        <v>13100</v>
      </c>
      <c r="CT370">
        <v>59.768161999999997</v>
      </c>
      <c r="CU370">
        <f t="shared" si="305"/>
        <v>1.4871125070736735E-3</v>
      </c>
      <c r="CV370">
        <f t="shared" si="306"/>
        <v>1.0014871125070737</v>
      </c>
      <c r="CZ370" s="10">
        <v>42100</v>
      </c>
      <c r="DA370">
        <v>302900</v>
      </c>
      <c r="DB370">
        <v>55.253244000000002</v>
      </c>
      <c r="DC370">
        <f t="shared" si="315"/>
        <v>1.0316490258698074E-2</v>
      </c>
      <c r="DD370">
        <f t="shared" si="316"/>
        <v>1.0103164902586981</v>
      </c>
      <c r="DH370" s="10">
        <v>42100</v>
      </c>
      <c r="DI370">
        <v>356800</v>
      </c>
      <c r="DJ370">
        <v>39.974144000000003</v>
      </c>
      <c r="DK370">
        <f t="shared" si="313"/>
        <v>1.0786939579337185E-2</v>
      </c>
      <c r="DL370">
        <f t="shared" si="314"/>
        <v>1.0107869395793372</v>
      </c>
      <c r="DP370" s="10">
        <v>42100</v>
      </c>
      <c r="DQ370">
        <v>193700</v>
      </c>
      <c r="DR370">
        <v>21.817544999999999</v>
      </c>
      <c r="DS370">
        <f t="shared" si="307"/>
        <v>1.7002209501789878E-2</v>
      </c>
      <c r="DT370">
        <f t="shared" si="308"/>
        <v>1.0170022095017899</v>
      </c>
      <c r="DX370" s="10">
        <v>42100</v>
      </c>
      <c r="DY370">
        <v>2742500</v>
      </c>
      <c r="DZ370">
        <v>11.76</v>
      </c>
      <c r="EA370">
        <f t="shared" si="309"/>
        <v>1.2048192771084487E-2</v>
      </c>
      <c r="EB370">
        <f t="shared" si="310"/>
        <v>1.0120481927710845</v>
      </c>
      <c r="EF370" s="10">
        <v>42096</v>
      </c>
      <c r="EG370">
        <v>791600</v>
      </c>
      <c r="EH370">
        <v>99.624863000000005</v>
      </c>
      <c r="EI370">
        <f t="shared" si="311"/>
        <v>-9.8841055503173791E-5</v>
      </c>
      <c r="EJ370">
        <f t="shared" si="312"/>
        <v>0.99990115894449683</v>
      </c>
    </row>
    <row r="371" spans="1:140">
      <c r="A371" s="10">
        <v>42096</v>
      </c>
      <c r="B371" s="11">
        <v>0.15</v>
      </c>
      <c r="C371">
        <f t="shared" si="271"/>
        <v>1.5E-3</v>
      </c>
      <c r="D371" s="12">
        <f t="shared" si="272"/>
        <v>3.1256349309671805E-5</v>
      </c>
      <c r="E371" s="13">
        <f t="shared" si="273"/>
        <v>1.0000312563493097</v>
      </c>
      <c r="H371" s="10">
        <v>42096</v>
      </c>
      <c r="I371">
        <v>38300</v>
      </c>
      <c r="J371">
        <v>77.667640000000006</v>
      </c>
      <c r="K371" s="15">
        <f t="shared" si="277"/>
        <v>-9.7302726494170599E-3</v>
      </c>
      <c r="L371">
        <f t="shared" si="278"/>
        <v>0.99026972735058294</v>
      </c>
      <c r="N371" s="15">
        <f t="shared" si="279"/>
        <v>-0.97181431907916926</v>
      </c>
      <c r="P371" s="10">
        <v>42096</v>
      </c>
      <c r="Q371">
        <v>420500</v>
      </c>
      <c r="R371">
        <v>48.517780999999999</v>
      </c>
      <c r="S371">
        <f t="shared" si="280"/>
        <v>3.85010260036589E-3</v>
      </c>
      <c r="T371">
        <f t="shared" si="281"/>
        <v>1.0038501026003659</v>
      </c>
      <c r="V371" s="15">
        <f t="shared" si="282"/>
        <v>3.0657129796787475</v>
      </c>
      <c r="X371" s="10">
        <v>42096</v>
      </c>
      <c r="Y371">
        <v>176900</v>
      </c>
      <c r="Z371">
        <v>42.401868999999998</v>
      </c>
      <c r="AA371">
        <f t="shared" si="283"/>
        <v>4.6500928348172099E-3</v>
      </c>
      <c r="AB371">
        <f t="shared" si="274"/>
        <v>1.0046500928348172</v>
      </c>
      <c r="AC371" s="18"/>
      <c r="AD371" s="15">
        <f t="shared" si="284"/>
        <v>4.4376653875165673</v>
      </c>
      <c r="AF371" s="10">
        <v>42096</v>
      </c>
      <c r="AG371">
        <v>235800</v>
      </c>
      <c r="AH371">
        <v>56.931252999999998</v>
      </c>
      <c r="AI371">
        <f t="shared" si="285"/>
        <v>3.1288190804750204E-3</v>
      </c>
      <c r="AJ371">
        <f t="shared" si="286"/>
        <v>1.003128819080475</v>
      </c>
      <c r="AK371" s="18"/>
      <c r="AL371" s="15">
        <f t="shared" si="287"/>
        <v>2.1275066726221974</v>
      </c>
      <c r="AN371" s="10">
        <v>42096</v>
      </c>
      <c r="AO371">
        <v>4242100</v>
      </c>
      <c r="AP371">
        <v>38.606217999999998</v>
      </c>
      <c r="AQ371">
        <f t="shared" si="288"/>
        <v>7.479408062869064E-3</v>
      </c>
      <c r="AR371">
        <f t="shared" si="275"/>
        <v>1.0074794080628691</v>
      </c>
      <c r="AS371" s="18"/>
      <c r="AT371" s="15">
        <f t="shared" si="289"/>
        <v>14.177669466980797</v>
      </c>
      <c r="AV371" s="10">
        <v>42096</v>
      </c>
      <c r="AW371">
        <v>8147000</v>
      </c>
      <c r="AX371">
        <v>40.084831000000001</v>
      </c>
      <c r="AY371">
        <f t="shared" si="290"/>
        <v>1.5451546746826361E-2</v>
      </c>
      <c r="AZ371">
        <f t="shared" si="291"/>
        <v>1.0154515467468264</v>
      </c>
      <c r="BB371" s="15">
        <f t="shared" si="292"/>
        <v>268.5317869571071</v>
      </c>
      <c r="BD371" s="10">
        <v>42096</v>
      </c>
      <c r="BE371">
        <v>476400</v>
      </c>
      <c r="BF371">
        <v>64.891897999999998</v>
      </c>
      <c r="BG371">
        <f t="shared" si="293"/>
        <v>2.7999227886732481E-3</v>
      </c>
      <c r="BH371">
        <f t="shared" si="294"/>
        <v>1.0027999227886732</v>
      </c>
      <c r="BJ371" s="15">
        <f t="shared" si="295"/>
        <v>1.7747031313577963</v>
      </c>
      <c r="BL371" s="10">
        <v>42096</v>
      </c>
      <c r="BM371">
        <v>267000</v>
      </c>
      <c r="BN371">
        <v>106.830421</v>
      </c>
      <c r="BO371">
        <f t="shared" si="296"/>
        <v>-1.5395651542962074E-3</v>
      </c>
      <c r="BP371">
        <f t="shared" si="297"/>
        <v>0.99846043484570379</v>
      </c>
      <c r="BR371" s="15">
        <f t="shared" si="298"/>
        <v>-0.43014554816694239</v>
      </c>
      <c r="BT371" s="10">
        <v>42096</v>
      </c>
      <c r="BU371">
        <v>96300</v>
      </c>
      <c r="BV371">
        <v>48.57</v>
      </c>
      <c r="BW371">
        <f t="shared" si="299"/>
        <v>2.0591020992766218E-4</v>
      </c>
      <c r="BX371">
        <f t="shared" si="300"/>
        <v>1.0002059102099277</v>
      </c>
      <c r="BZ371">
        <f t="shared" si="276"/>
        <v>1.0763745438791661E-2</v>
      </c>
      <c r="CB371" s="10">
        <v>42096</v>
      </c>
      <c r="CC371">
        <v>681600</v>
      </c>
      <c r="CD371">
        <v>105.261426</v>
      </c>
      <c r="CE371">
        <f t="shared" si="301"/>
        <v>4.9870589857925474E-3</v>
      </c>
      <c r="CF371">
        <f t="shared" si="302"/>
        <v>1.0049870589857925</v>
      </c>
      <c r="CJ371" s="10">
        <v>42096</v>
      </c>
      <c r="CK371">
        <v>456200</v>
      </c>
      <c r="CL371">
        <v>84.133069000000006</v>
      </c>
      <c r="CM371">
        <f t="shared" si="303"/>
        <v>-5.6866791936516226E-4</v>
      </c>
      <c r="CN371">
        <f t="shared" si="304"/>
        <v>0.99943133208063484</v>
      </c>
      <c r="CR371" s="10">
        <v>42096</v>
      </c>
      <c r="CS371">
        <v>5600</v>
      </c>
      <c r="CT371">
        <v>59.679411999999999</v>
      </c>
      <c r="CU371">
        <f t="shared" si="305"/>
        <v>0</v>
      </c>
      <c r="CV371">
        <f t="shared" si="306"/>
        <v>1</v>
      </c>
      <c r="CZ371" s="10">
        <v>42096</v>
      </c>
      <c r="DA371">
        <v>272500</v>
      </c>
      <c r="DB371">
        <v>54.689045</v>
      </c>
      <c r="DC371">
        <f t="shared" si="315"/>
        <v>6.5117793013320657E-3</v>
      </c>
      <c r="DD371">
        <f t="shared" si="316"/>
        <v>1.0065117793013321</v>
      </c>
      <c r="DH371" s="10">
        <v>42096</v>
      </c>
      <c r="DI371">
        <v>335500</v>
      </c>
      <c r="DJ371">
        <v>39.547547000000002</v>
      </c>
      <c r="DK371">
        <f t="shared" si="313"/>
        <v>8.6548463859836833E-3</v>
      </c>
      <c r="DL371">
        <f t="shared" si="314"/>
        <v>1.0086548463859837</v>
      </c>
      <c r="DP371" s="10">
        <v>42096</v>
      </c>
      <c r="DQ371">
        <v>103500</v>
      </c>
      <c r="DR371">
        <v>21.4528</v>
      </c>
      <c r="DS371">
        <f t="shared" si="307"/>
        <v>4.4943969638917558E-3</v>
      </c>
      <c r="DT371">
        <f t="shared" si="308"/>
        <v>1.0044943969638918</v>
      </c>
      <c r="DX371" s="10">
        <v>42096</v>
      </c>
      <c r="DY371">
        <v>1774800</v>
      </c>
      <c r="DZ371">
        <v>11.62</v>
      </c>
      <c r="EA371">
        <f t="shared" si="309"/>
        <v>-2.5751072961374133E-3</v>
      </c>
      <c r="EB371">
        <f t="shared" si="310"/>
        <v>0.99742489270386259</v>
      </c>
      <c r="EF371" s="10">
        <v>42095</v>
      </c>
      <c r="EG371">
        <v>240000</v>
      </c>
      <c r="EH371">
        <v>99.634710999999996</v>
      </c>
      <c r="EI371">
        <f t="shared" si="311"/>
        <v>3.9546032908677198E-4</v>
      </c>
      <c r="EJ371">
        <f t="shared" si="312"/>
        <v>1.0003954603290868</v>
      </c>
    </row>
    <row r="372" spans="1:140">
      <c r="A372" s="10">
        <v>42095</v>
      </c>
      <c r="B372" s="11">
        <v>0.16</v>
      </c>
      <c r="C372">
        <f t="shared" si="271"/>
        <v>1.6000000000000001E-3</v>
      </c>
      <c r="D372" s="12">
        <f t="shared" si="272"/>
        <v>3.3340557562322459E-5</v>
      </c>
      <c r="E372" s="13">
        <f t="shared" si="273"/>
        <v>1.0000333405575623</v>
      </c>
      <c r="H372" s="10">
        <v>42095</v>
      </c>
      <c r="I372">
        <v>139100</v>
      </c>
      <c r="J372">
        <v>78.430792999999994</v>
      </c>
      <c r="K372" s="15">
        <f t="shared" si="277"/>
        <v>1.2874573676517231E-2</v>
      </c>
      <c r="L372">
        <f t="shared" si="278"/>
        <v>1.0128745736765172</v>
      </c>
      <c r="N372" s="15">
        <f t="shared" si="279"/>
        <v>105.61522513382323</v>
      </c>
      <c r="P372" s="10">
        <v>42095</v>
      </c>
      <c r="Q372">
        <v>1045500</v>
      </c>
      <c r="R372">
        <v>48.331699</v>
      </c>
      <c r="S372">
        <f t="shared" si="280"/>
        <v>-4.4381997950405649E-3</v>
      </c>
      <c r="T372">
        <f t="shared" si="281"/>
        <v>0.99556180020495944</v>
      </c>
      <c r="V372" s="15">
        <f t="shared" si="282"/>
        <v>-0.80280228266059017</v>
      </c>
      <c r="X372" s="10">
        <v>42095</v>
      </c>
      <c r="Y372">
        <v>1846900</v>
      </c>
      <c r="Z372">
        <v>42.205609000000003</v>
      </c>
      <c r="AA372">
        <f t="shared" si="283"/>
        <v>-3.2445509933602956E-3</v>
      </c>
      <c r="AB372">
        <f t="shared" si="274"/>
        <v>0.9967554490066397</v>
      </c>
      <c r="AC372" s="18"/>
      <c r="AD372" s="15">
        <f t="shared" si="284"/>
        <v>-0.69461636592251774</v>
      </c>
      <c r="AF372" s="10">
        <v>42095</v>
      </c>
      <c r="AG372">
        <v>508000</v>
      </c>
      <c r="AH372">
        <v>56.753681</v>
      </c>
      <c r="AI372">
        <f t="shared" si="285"/>
        <v>-8.6842228959349566E-4</v>
      </c>
      <c r="AJ372">
        <f t="shared" si="286"/>
        <v>0.9991315777104065</v>
      </c>
      <c r="AK372" s="18"/>
      <c r="AL372" s="15">
        <f t="shared" si="287"/>
        <v>-0.27175070348630859</v>
      </c>
      <c r="AN372" s="10">
        <v>42095</v>
      </c>
      <c r="AO372">
        <v>9692100</v>
      </c>
      <c r="AP372">
        <v>38.319609999999997</v>
      </c>
      <c r="AQ372">
        <f t="shared" si="288"/>
        <v>7.0298600269433908E-3</v>
      </c>
      <c r="AR372">
        <f t="shared" si="275"/>
        <v>1.0070298600269434</v>
      </c>
      <c r="AS372" s="18"/>
      <c r="AT372" s="15">
        <f t="shared" si="289"/>
        <v>11.896062099127228</v>
      </c>
      <c r="AV372" s="10">
        <v>42095</v>
      </c>
      <c r="AW372">
        <v>19184900</v>
      </c>
      <c r="AX372">
        <v>39.474882999999998</v>
      </c>
      <c r="AY372">
        <f t="shared" si="290"/>
        <v>1.3457289304493303E-2</v>
      </c>
      <c r="AZ372">
        <f t="shared" si="291"/>
        <v>1.0134572893044933</v>
      </c>
      <c r="BB372" s="15">
        <f t="shared" si="292"/>
        <v>130.51930511118238</v>
      </c>
      <c r="BD372" s="10">
        <v>42095</v>
      </c>
      <c r="BE372">
        <v>851200</v>
      </c>
      <c r="BF372">
        <v>64.710712999999998</v>
      </c>
      <c r="BG372">
        <f t="shared" si="293"/>
        <v>-6.4422093214501208E-3</v>
      </c>
      <c r="BH372">
        <f t="shared" si="294"/>
        <v>0.99355779067854988</v>
      </c>
      <c r="BJ372" s="15">
        <f t="shared" si="295"/>
        <v>-0.90548655843745784</v>
      </c>
      <c r="BL372" s="10">
        <v>42095</v>
      </c>
      <c r="BM372">
        <v>226500</v>
      </c>
      <c r="BN372">
        <v>106.995147</v>
      </c>
      <c r="BO372">
        <f t="shared" si="296"/>
        <v>5.1647693941037076E-4</v>
      </c>
      <c r="BP372">
        <f t="shared" si="297"/>
        <v>1.0005164769394104</v>
      </c>
      <c r="BR372" s="15">
        <f t="shared" si="298"/>
        <v>0.2073953281821157</v>
      </c>
      <c r="BT372" s="10">
        <v>42095</v>
      </c>
      <c r="BU372">
        <v>140900</v>
      </c>
      <c r="BV372">
        <v>48.560001</v>
      </c>
      <c r="BW372">
        <f t="shared" si="299"/>
        <v>2.063598886991258E-3</v>
      </c>
      <c r="BX372">
        <f t="shared" si="300"/>
        <v>1.0020635988869913</v>
      </c>
      <c r="BZ372">
        <f t="shared" si="276"/>
        <v>0.11315305076640803</v>
      </c>
      <c r="CB372" s="10">
        <v>42095</v>
      </c>
      <c r="CC372">
        <v>1491500</v>
      </c>
      <c r="CD372">
        <v>104.739086</v>
      </c>
      <c r="CE372">
        <f t="shared" si="301"/>
        <v>4.9041458049774445E-3</v>
      </c>
      <c r="CF372">
        <f t="shared" si="302"/>
        <v>1.0049041458049774</v>
      </c>
      <c r="CJ372" s="10">
        <v>42095</v>
      </c>
      <c r="CK372">
        <v>442100</v>
      </c>
      <c r="CL372">
        <v>84.180940000000007</v>
      </c>
      <c r="CM372">
        <f t="shared" si="303"/>
        <v>5.281910477648033E-3</v>
      </c>
      <c r="CN372">
        <f t="shared" si="304"/>
        <v>1.005281910477648</v>
      </c>
      <c r="CR372" s="10">
        <v>42095</v>
      </c>
      <c r="CS372">
        <v>41200</v>
      </c>
      <c r="CT372">
        <v>59.679411999999999</v>
      </c>
      <c r="CU372">
        <f t="shared" si="305"/>
        <v>1.6524340588297548E-4</v>
      </c>
      <c r="CV372">
        <f t="shared" si="306"/>
        <v>1.000165243405883</v>
      </c>
      <c r="CZ372" s="10">
        <v>42095</v>
      </c>
      <c r="DA372">
        <v>447400</v>
      </c>
      <c r="DB372">
        <v>54.335225999999999</v>
      </c>
      <c r="DC372">
        <f t="shared" si="315"/>
        <v>9.7742807518383934E-3</v>
      </c>
      <c r="DD372">
        <f t="shared" si="316"/>
        <v>1.0097742807518384</v>
      </c>
      <c r="DH372" s="10">
        <v>42095</v>
      </c>
      <c r="DI372">
        <v>1296100</v>
      </c>
      <c r="DJ372">
        <v>39.208205999999997</v>
      </c>
      <c r="DK372">
        <f t="shared" si="313"/>
        <v>-2.7127150103258835E-3</v>
      </c>
      <c r="DL372">
        <f t="shared" si="314"/>
        <v>0.99728728498967412</v>
      </c>
      <c r="DP372" s="10">
        <v>42095</v>
      </c>
      <c r="DQ372">
        <v>392400</v>
      </c>
      <c r="DR372">
        <v>21.356814</v>
      </c>
      <c r="DS372">
        <f t="shared" si="307"/>
        <v>2.7039014521796911E-3</v>
      </c>
      <c r="DT372">
        <f t="shared" si="308"/>
        <v>1.0027039014521797</v>
      </c>
      <c r="DX372" s="10">
        <v>42095</v>
      </c>
      <c r="DY372">
        <v>2088700</v>
      </c>
      <c r="DZ372">
        <v>11.65</v>
      </c>
      <c r="EA372">
        <f t="shared" si="309"/>
        <v>1.7467248908296984E-2</v>
      </c>
      <c r="EB372">
        <f t="shared" si="310"/>
        <v>1.017467248908297</v>
      </c>
      <c r="EF372" s="10">
        <v>42094</v>
      </c>
      <c r="EG372">
        <v>385900</v>
      </c>
      <c r="EH372">
        <v>99.595325000000003</v>
      </c>
      <c r="EI372">
        <f t="shared" si="311"/>
        <v>-3.9528405340938377E-5</v>
      </c>
      <c r="EJ372">
        <f t="shared" si="312"/>
        <v>0.99996047159465906</v>
      </c>
    </row>
    <row r="373" spans="1:140">
      <c r="A373" s="10">
        <v>42094</v>
      </c>
      <c r="B373" s="11">
        <v>0.18</v>
      </c>
      <c r="C373">
        <f t="shared" si="271"/>
        <v>1.8E-3</v>
      </c>
      <c r="D373" s="12">
        <f t="shared" si="272"/>
        <v>3.75091434825503E-5</v>
      </c>
      <c r="E373" s="13">
        <f t="shared" si="273"/>
        <v>1.0000375091434826</v>
      </c>
      <c r="H373" s="10">
        <v>42094</v>
      </c>
      <c r="I373">
        <v>43000</v>
      </c>
      <c r="J373">
        <v>77.433864999999997</v>
      </c>
      <c r="K373" s="15">
        <f t="shared" si="277"/>
        <v>1.8710492647664445E-3</v>
      </c>
      <c r="L373">
        <f t="shared" si="278"/>
        <v>1.0018710492647664</v>
      </c>
      <c r="N373" s="15">
        <f t="shared" si="279"/>
        <v>0.97841274017423685</v>
      </c>
      <c r="P373" s="10">
        <v>42094</v>
      </c>
      <c r="Q373">
        <v>486400</v>
      </c>
      <c r="R373">
        <v>48.547161000000003</v>
      </c>
      <c r="S373">
        <f t="shared" si="280"/>
        <v>-7.6076280780755789E-3</v>
      </c>
      <c r="T373">
        <f t="shared" si="281"/>
        <v>0.99239237192192442</v>
      </c>
      <c r="V373" s="15">
        <f t="shared" si="282"/>
        <v>-0.93841891372980957</v>
      </c>
      <c r="X373" s="10">
        <v>42094</v>
      </c>
      <c r="Y373">
        <v>147600</v>
      </c>
      <c r="Z373">
        <v>42.342993</v>
      </c>
      <c r="AA373">
        <f t="shared" si="283"/>
        <v>-5.3019718177380604E-3</v>
      </c>
      <c r="AB373">
        <f t="shared" si="274"/>
        <v>0.99469802818226194</v>
      </c>
      <c r="AC373" s="18"/>
      <c r="AD373" s="15">
        <f t="shared" si="284"/>
        <v>-0.85634894648372895</v>
      </c>
      <c r="AF373" s="10">
        <v>42094</v>
      </c>
      <c r="AG373">
        <v>208600</v>
      </c>
      <c r="AH373">
        <v>56.80301</v>
      </c>
      <c r="AI373">
        <f t="shared" si="285"/>
        <v>-3.9785267045421291E-3</v>
      </c>
      <c r="AJ373">
        <f t="shared" si="286"/>
        <v>0.99602147329545787</v>
      </c>
      <c r="AK373" s="18"/>
      <c r="AL373" s="15">
        <f t="shared" si="287"/>
        <v>-0.7666133281687233</v>
      </c>
      <c r="AN373" s="10">
        <v>42094</v>
      </c>
      <c r="AO373">
        <v>4832100</v>
      </c>
      <c r="AP373">
        <v>38.052109000000002</v>
      </c>
      <c r="AQ373">
        <f t="shared" si="288"/>
        <v>-1.4108912930458795E-2</v>
      </c>
      <c r="AR373">
        <f t="shared" si="275"/>
        <v>0.98589108706954121</v>
      </c>
      <c r="AS373" s="18"/>
      <c r="AT373" s="15">
        <f t="shared" si="289"/>
        <v>-0.99440805043020786</v>
      </c>
      <c r="AV373" s="10">
        <v>42094</v>
      </c>
      <c r="AW373">
        <v>7977200</v>
      </c>
      <c r="AX373">
        <v>38.950712000000003</v>
      </c>
      <c r="AY373">
        <f t="shared" si="290"/>
        <v>-7.3356873003327383E-4</v>
      </c>
      <c r="AZ373">
        <f t="shared" si="291"/>
        <v>0.99926643126996673</v>
      </c>
      <c r="BB373" s="15">
        <f t="shared" si="292"/>
        <v>-0.23497811825691817</v>
      </c>
      <c r="BD373" s="10">
        <v>42094</v>
      </c>
      <c r="BE373">
        <v>483400</v>
      </c>
      <c r="BF373">
        <v>65.130296000000001</v>
      </c>
      <c r="BG373">
        <f t="shared" si="293"/>
        <v>-4.0827985253213406E-3</v>
      </c>
      <c r="BH373">
        <f t="shared" si="294"/>
        <v>0.99591720147467866</v>
      </c>
      <c r="BJ373" s="15">
        <f t="shared" si="295"/>
        <v>-0.77536353722485574</v>
      </c>
      <c r="BL373" s="10">
        <v>42094</v>
      </c>
      <c r="BM373">
        <v>265800</v>
      </c>
      <c r="BN373">
        <v>106.939915</v>
      </c>
      <c r="BO373">
        <f t="shared" si="296"/>
        <v>1.0861240768695879E-3</v>
      </c>
      <c r="BP373">
        <f t="shared" si="297"/>
        <v>1.0010861240768696</v>
      </c>
      <c r="BR373" s="15">
        <f t="shared" si="298"/>
        <v>0.48619647491712881</v>
      </c>
      <c r="BT373" s="10">
        <v>42094</v>
      </c>
      <c r="BU373">
        <v>158700</v>
      </c>
      <c r="BV373">
        <v>48.459999000000003</v>
      </c>
      <c r="BW373">
        <f t="shared" si="299"/>
        <v>1.2396073867930735E-3</v>
      </c>
      <c r="BX373">
        <f t="shared" si="300"/>
        <v>1.0012396073867931</v>
      </c>
      <c r="BZ373">
        <f t="shared" si="276"/>
        <v>6.6539894119035381E-2</v>
      </c>
      <c r="CB373" s="10">
        <v>42094</v>
      </c>
      <c r="CC373">
        <v>637400</v>
      </c>
      <c r="CD373">
        <v>104.227937</v>
      </c>
      <c r="CE373">
        <f t="shared" si="301"/>
        <v>-4.4571816054506108E-4</v>
      </c>
      <c r="CF373">
        <f t="shared" si="302"/>
        <v>0.99955428183945494</v>
      </c>
      <c r="CJ373" s="10">
        <v>42094</v>
      </c>
      <c r="CK373">
        <v>350400</v>
      </c>
      <c r="CL373">
        <v>83.738640000000004</v>
      </c>
      <c r="CM373">
        <f t="shared" si="303"/>
        <v>1.8277012609906329E-3</v>
      </c>
      <c r="CN373">
        <f t="shared" si="304"/>
        <v>1.0018277012609906</v>
      </c>
      <c r="CR373" s="10">
        <v>42094</v>
      </c>
      <c r="CS373">
        <v>8300</v>
      </c>
      <c r="CT373">
        <v>59.669552000000003</v>
      </c>
      <c r="CU373">
        <f t="shared" si="305"/>
        <v>8.2616161449444725E-4</v>
      </c>
      <c r="CV373">
        <f t="shared" si="306"/>
        <v>1.0008261616144944</v>
      </c>
      <c r="CZ373" s="10">
        <v>42094</v>
      </c>
      <c r="DA373">
        <v>370900</v>
      </c>
      <c r="DB373">
        <v>53.809278999999997</v>
      </c>
      <c r="DC373">
        <f t="shared" si="315"/>
        <v>-1.1245801045877468E-2</v>
      </c>
      <c r="DD373">
        <f t="shared" si="316"/>
        <v>0.98875419895412253</v>
      </c>
      <c r="DH373" s="10">
        <v>42094</v>
      </c>
      <c r="DI373">
        <v>250900</v>
      </c>
      <c r="DJ373">
        <v>39.314855999999999</v>
      </c>
      <c r="DK373">
        <f t="shared" si="313"/>
        <v>-9.7680574361314054E-3</v>
      </c>
      <c r="DL373">
        <f t="shared" si="314"/>
        <v>0.99023194256386859</v>
      </c>
      <c r="DP373" s="10">
        <v>42094</v>
      </c>
      <c r="DQ373">
        <v>547800</v>
      </c>
      <c r="DR373">
        <v>21.299223000000001</v>
      </c>
      <c r="DS373">
        <f t="shared" si="307"/>
        <v>-7.6028779448187311E-3</v>
      </c>
      <c r="DT373">
        <f t="shared" si="308"/>
        <v>0.99239712205518127</v>
      </c>
      <c r="DX373" s="10">
        <v>42094</v>
      </c>
      <c r="DY373">
        <v>1863800</v>
      </c>
      <c r="DZ373">
        <v>11.45</v>
      </c>
      <c r="EA373">
        <f t="shared" si="309"/>
        <v>-8.7260034904024231E-4</v>
      </c>
      <c r="EB373">
        <f t="shared" si="310"/>
        <v>0.99912739965095976</v>
      </c>
      <c r="EF373" s="10">
        <v>42093</v>
      </c>
      <c r="EG373">
        <v>2308800</v>
      </c>
      <c r="EH373">
        <v>99.599261999999996</v>
      </c>
      <c r="EI373">
        <f t="shared" si="311"/>
        <v>1.976107873677968E-4</v>
      </c>
      <c r="EJ373">
        <f t="shared" si="312"/>
        <v>1.0001976107873678</v>
      </c>
    </row>
    <row r="374" spans="1:140">
      <c r="A374" s="10">
        <v>42093</v>
      </c>
      <c r="B374" s="11">
        <v>0.18</v>
      </c>
      <c r="C374">
        <f t="shared" si="271"/>
        <v>1.8E-3</v>
      </c>
      <c r="D374" s="12">
        <f t="shared" si="272"/>
        <v>3.75091434825503E-5</v>
      </c>
      <c r="E374" s="13">
        <f t="shared" si="273"/>
        <v>1.0000375091434826</v>
      </c>
      <c r="H374" s="10">
        <v>42093</v>
      </c>
      <c r="I374">
        <v>27900</v>
      </c>
      <c r="J374">
        <v>77.289253000000002</v>
      </c>
      <c r="K374" s="15">
        <f t="shared" si="277"/>
        <v>-3.1086825829447218E-3</v>
      </c>
      <c r="L374">
        <f t="shared" si="278"/>
        <v>0.99689131741705528</v>
      </c>
      <c r="N374" s="15">
        <f t="shared" si="279"/>
        <v>-0.67903926028992889</v>
      </c>
      <c r="P374" s="10">
        <v>42093</v>
      </c>
      <c r="Q374">
        <v>575600</v>
      </c>
      <c r="R374">
        <v>48.919320999999997</v>
      </c>
      <c r="S374">
        <f t="shared" si="280"/>
        <v>1.1953002280959524E-2</v>
      </c>
      <c r="T374">
        <f t="shared" si="281"/>
        <v>1.0119530022809595</v>
      </c>
      <c r="V374" s="15">
        <f t="shared" si="282"/>
        <v>75.476018946374396</v>
      </c>
      <c r="X374" s="10">
        <v>42093</v>
      </c>
      <c r="Y374">
        <v>198800</v>
      </c>
      <c r="Z374">
        <v>42.568691000000001</v>
      </c>
      <c r="AA374">
        <f t="shared" si="283"/>
        <v>1.3078032991756805E-2</v>
      </c>
      <c r="AB374">
        <f t="shared" si="274"/>
        <v>1.0130780329917568</v>
      </c>
      <c r="AC374" s="18"/>
      <c r="AD374" s="15">
        <f t="shared" si="284"/>
        <v>113.72496630209257</v>
      </c>
      <c r="AF374" s="10">
        <v>42093</v>
      </c>
      <c r="AG374">
        <v>489000</v>
      </c>
      <c r="AH374">
        <v>57.029904999999999</v>
      </c>
      <c r="AI374">
        <f t="shared" si="285"/>
        <v>1.3144051487913755E-2</v>
      </c>
      <c r="AJ374">
        <f t="shared" si="286"/>
        <v>1.0131440514879138</v>
      </c>
      <c r="AK374" s="18"/>
      <c r="AL374" s="15">
        <f t="shared" si="287"/>
        <v>116.48639888913922</v>
      </c>
      <c r="AN374" s="10">
        <v>42093</v>
      </c>
      <c r="AO374">
        <v>6397800</v>
      </c>
      <c r="AP374">
        <v>38.596665999999999</v>
      </c>
      <c r="AQ374">
        <f t="shared" si="288"/>
        <v>7.4320676502770411E-4</v>
      </c>
      <c r="AR374">
        <f t="shared" si="275"/>
        <v>1.0007432067650277</v>
      </c>
      <c r="AS374" s="18"/>
      <c r="AT374" s="15">
        <f t="shared" si="289"/>
        <v>0.31149763117680718</v>
      </c>
      <c r="AV374" s="10">
        <v>42093</v>
      </c>
      <c r="AW374">
        <v>8958700</v>
      </c>
      <c r="AX374">
        <v>38.979306000000001</v>
      </c>
      <c r="AY374">
        <f t="shared" si="290"/>
        <v>2.0459076532494791E-2</v>
      </c>
      <c r="AZ374">
        <f t="shared" si="291"/>
        <v>1.0204590765324948</v>
      </c>
      <c r="BB374" s="15">
        <f t="shared" si="292"/>
        <v>1622.2724023984554</v>
      </c>
      <c r="BD374" s="10">
        <v>42093</v>
      </c>
      <c r="BE374">
        <v>552100</v>
      </c>
      <c r="BF374">
        <v>65.397300000000001</v>
      </c>
      <c r="BG374">
        <f t="shared" si="293"/>
        <v>1.2699356124252548E-2</v>
      </c>
      <c r="BH374">
        <f t="shared" si="294"/>
        <v>1.0126993561242525</v>
      </c>
      <c r="BJ374" s="15">
        <f t="shared" si="295"/>
        <v>99.09096049634384</v>
      </c>
      <c r="BL374" s="10">
        <v>42093</v>
      </c>
      <c r="BM374">
        <v>207700</v>
      </c>
      <c r="BN374">
        <v>106.823891</v>
      </c>
      <c r="BO374">
        <f t="shared" si="296"/>
        <v>-9.9460167695863966E-4</v>
      </c>
      <c r="BP374">
        <f t="shared" si="297"/>
        <v>0.99900539832304136</v>
      </c>
      <c r="BR374" s="15">
        <f t="shared" si="298"/>
        <v>-0.30455980987038178</v>
      </c>
      <c r="BT374" s="10">
        <v>42093</v>
      </c>
      <c r="BU374">
        <v>100100</v>
      </c>
      <c r="BV374">
        <v>48.400002000000001</v>
      </c>
      <c r="BW374">
        <f t="shared" si="299"/>
        <v>0</v>
      </c>
      <c r="BX374">
        <f t="shared" si="300"/>
        <v>1</v>
      </c>
      <c r="BZ374">
        <f t="shared" si="276"/>
        <v>0</v>
      </c>
      <c r="CB374" s="10">
        <v>42093</v>
      </c>
      <c r="CC374">
        <v>397700</v>
      </c>
      <c r="CD374">
        <v>104.27441399999999</v>
      </c>
      <c r="CE374">
        <f t="shared" si="301"/>
        <v>2.3232498390890477E-3</v>
      </c>
      <c r="CF374">
        <f t="shared" si="302"/>
        <v>1.002323249839089</v>
      </c>
      <c r="CJ374" s="10">
        <v>42093</v>
      </c>
      <c r="CK374">
        <v>687900</v>
      </c>
      <c r="CL374">
        <v>83.58587</v>
      </c>
      <c r="CM374">
        <f t="shared" si="303"/>
        <v>1.6018152668122454E-3</v>
      </c>
      <c r="CN374">
        <f t="shared" si="304"/>
        <v>1.0016018152668122</v>
      </c>
      <c r="CR374" s="10">
        <v>42093</v>
      </c>
      <c r="CS374">
        <v>6200</v>
      </c>
      <c r="CT374">
        <v>59.620296000000003</v>
      </c>
      <c r="CU374">
        <f t="shared" si="305"/>
        <v>9.9240802571665121E-4</v>
      </c>
      <c r="CV374">
        <f t="shared" si="306"/>
        <v>1.0009924080257167</v>
      </c>
      <c r="CZ374" s="10">
        <v>42093</v>
      </c>
      <c r="DA374">
        <v>338300</v>
      </c>
      <c r="DB374">
        <v>54.421289999999999</v>
      </c>
      <c r="DC374">
        <f t="shared" si="315"/>
        <v>2.9960895137861598E-3</v>
      </c>
      <c r="DD374">
        <f t="shared" si="316"/>
        <v>1.0029960895137862</v>
      </c>
      <c r="DH374" s="10">
        <v>42093</v>
      </c>
      <c r="DI374">
        <v>318900</v>
      </c>
      <c r="DJ374">
        <v>39.702674000000002</v>
      </c>
      <c r="DK374">
        <f t="shared" si="313"/>
        <v>1.4869962120293234E-2</v>
      </c>
      <c r="DL374">
        <f t="shared" si="314"/>
        <v>1.0148699621202932</v>
      </c>
      <c r="DP374" s="10">
        <v>42093</v>
      </c>
      <c r="DQ374">
        <v>4117700</v>
      </c>
      <c r="DR374">
        <v>21.462399000000001</v>
      </c>
      <c r="DS374">
        <f t="shared" si="307"/>
        <v>1.9607870150871953E-2</v>
      </c>
      <c r="DT374">
        <f t="shared" si="308"/>
        <v>1.019607870150872</v>
      </c>
      <c r="DX374" s="10">
        <v>42093</v>
      </c>
      <c r="DY374">
        <v>2222400</v>
      </c>
      <c r="DZ374">
        <v>11.46</v>
      </c>
      <c r="EA374">
        <f t="shared" si="309"/>
        <v>-1.2068965517241237E-2</v>
      </c>
      <c r="EB374">
        <f t="shared" si="310"/>
        <v>0.98793103448275876</v>
      </c>
      <c r="EF374" s="10">
        <v>42090</v>
      </c>
      <c r="EG374">
        <v>240400</v>
      </c>
      <c r="EH374">
        <v>99.579583999999997</v>
      </c>
      <c r="EI374">
        <f t="shared" si="311"/>
        <v>3.9545823788600387E-4</v>
      </c>
      <c r="EJ374">
        <f t="shared" si="312"/>
        <v>1.000395458237886</v>
      </c>
    </row>
    <row r="375" spans="1:140">
      <c r="A375" s="10">
        <v>42090</v>
      </c>
      <c r="B375" s="11">
        <v>0.19</v>
      </c>
      <c r="C375">
        <f t="shared" si="271"/>
        <v>1.9E-3</v>
      </c>
      <c r="D375" s="12">
        <f t="shared" si="272"/>
        <v>3.9593521155900646E-5</v>
      </c>
      <c r="E375" s="13">
        <f t="shared" si="273"/>
        <v>1.0000395935211559</v>
      </c>
      <c r="H375" s="10">
        <v>42090</v>
      </c>
      <c r="I375">
        <v>29700</v>
      </c>
      <c r="J375">
        <v>77.530270000000002</v>
      </c>
      <c r="K375" s="15">
        <f t="shared" si="277"/>
        <v>9.2871276100812139E-3</v>
      </c>
      <c r="L375">
        <f t="shared" si="278"/>
        <v>1.0092871276100812</v>
      </c>
      <c r="N375" s="15">
        <f t="shared" si="279"/>
        <v>28.199675657029438</v>
      </c>
      <c r="P375" s="10">
        <v>42090</v>
      </c>
      <c r="Q375">
        <v>351100</v>
      </c>
      <c r="R375">
        <v>48.341495000000002</v>
      </c>
      <c r="S375">
        <f t="shared" si="280"/>
        <v>2.6406963794216587E-3</v>
      </c>
      <c r="T375">
        <f t="shared" si="281"/>
        <v>1.0026406963794217</v>
      </c>
      <c r="V375" s="15">
        <f t="shared" si="282"/>
        <v>1.6184532775039444</v>
      </c>
      <c r="X375" s="10">
        <v>42090</v>
      </c>
      <c r="Y375">
        <v>366600</v>
      </c>
      <c r="Z375">
        <v>42.019162999999999</v>
      </c>
      <c r="AA375">
        <f t="shared" si="283"/>
        <v>6.3454674621696849E-3</v>
      </c>
      <c r="AB375">
        <f t="shared" si="274"/>
        <v>1.0063454674621697</v>
      </c>
      <c r="AC375" s="18"/>
      <c r="AD375" s="15">
        <f t="shared" si="284"/>
        <v>9.0621233161000614</v>
      </c>
      <c r="AF375" s="10">
        <v>42090</v>
      </c>
      <c r="AG375">
        <v>177700</v>
      </c>
      <c r="AH375">
        <v>56.290025999999997</v>
      </c>
      <c r="AI375">
        <f t="shared" si="285"/>
        <v>6.5267750660991108E-3</v>
      </c>
      <c r="AJ375">
        <f t="shared" si="286"/>
        <v>1.0065267750660991</v>
      </c>
      <c r="AK375" s="18"/>
      <c r="AL375" s="15">
        <f t="shared" si="287"/>
        <v>9.7459859198391641</v>
      </c>
      <c r="AN375" s="10">
        <v>42090</v>
      </c>
      <c r="AO375">
        <v>3159100</v>
      </c>
      <c r="AP375">
        <v>38.568002</v>
      </c>
      <c r="AQ375">
        <f t="shared" si="288"/>
        <v>2.2343682123331376E-3</v>
      </c>
      <c r="AR375">
        <f t="shared" si="275"/>
        <v>1.0022343682123331</v>
      </c>
      <c r="AS375" s="18"/>
      <c r="AT375" s="15">
        <f t="shared" si="289"/>
        <v>1.2583504088140751</v>
      </c>
      <c r="AV375" s="10">
        <v>42090</v>
      </c>
      <c r="AW375">
        <v>11582700</v>
      </c>
      <c r="AX375">
        <v>38.197814000000001</v>
      </c>
      <c r="AY375">
        <f t="shared" si="290"/>
        <v>2.2505748839474204E-3</v>
      </c>
      <c r="AZ375">
        <f t="shared" si="291"/>
        <v>1.0022505748839474</v>
      </c>
      <c r="BB375" s="15">
        <f t="shared" si="292"/>
        <v>1.271719057155658</v>
      </c>
      <c r="BD375" s="10">
        <v>42090</v>
      </c>
      <c r="BE375">
        <v>553400</v>
      </c>
      <c r="BF375">
        <v>64.577211000000005</v>
      </c>
      <c r="BG375">
        <f t="shared" si="293"/>
        <v>2.0716063999359768E-3</v>
      </c>
      <c r="BH375">
        <f t="shared" si="294"/>
        <v>1.002071606399936</v>
      </c>
      <c r="BJ375" s="15">
        <f t="shared" si="295"/>
        <v>1.1283652728592304</v>
      </c>
      <c r="BL375" s="10">
        <v>42090</v>
      </c>
      <c r="BM375">
        <v>153500</v>
      </c>
      <c r="BN375">
        <v>106.930244</v>
      </c>
      <c r="BO375">
        <f t="shared" si="296"/>
        <v>9.9559189432629758E-4</v>
      </c>
      <c r="BP375">
        <f t="shared" si="297"/>
        <v>1.0009955918943263</v>
      </c>
      <c r="BR375" s="15">
        <f t="shared" si="298"/>
        <v>0.43793817813951597</v>
      </c>
      <c r="BT375" s="10">
        <v>42090</v>
      </c>
      <c r="BU375">
        <v>127700</v>
      </c>
      <c r="BV375">
        <v>48.400002000000001</v>
      </c>
      <c r="BW375">
        <f t="shared" si="299"/>
        <v>-1.2380726627749805E-3</v>
      </c>
      <c r="BX375">
        <f t="shared" si="300"/>
        <v>0.99876192733722502</v>
      </c>
      <c r="BZ375">
        <f t="shared" si="276"/>
        <v>-6.2388565571661725E-2</v>
      </c>
      <c r="CB375" s="10">
        <v>42090</v>
      </c>
      <c r="CC375">
        <v>480300</v>
      </c>
      <c r="CD375">
        <v>104.03272</v>
      </c>
      <c r="CE375">
        <f t="shared" si="301"/>
        <v>1.700699464023625E-3</v>
      </c>
      <c r="CF375">
        <f t="shared" si="302"/>
        <v>1.0017006994640236</v>
      </c>
      <c r="CJ375" s="10">
        <v>42090</v>
      </c>
      <c r="CK375">
        <v>279100</v>
      </c>
      <c r="CL375">
        <v>83.452195000000003</v>
      </c>
      <c r="CM375">
        <f t="shared" si="303"/>
        <v>1.3749254058301741E-3</v>
      </c>
      <c r="CN375">
        <f t="shared" si="304"/>
        <v>1.0013749254058302</v>
      </c>
      <c r="CR375" s="10">
        <v>42090</v>
      </c>
      <c r="CS375">
        <v>13600</v>
      </c>
      <c r="CT375">
        <v>59.561186999999997</v>
      </c>
      <c r="CU375">
        <f t="shared" si="305"/>
        <v>8.2766596835859296E-4</v>
      </c>
      <c r="CV375">
        <f t="shared" si="306"/>
        <v>1.0008276659683586</v>
      </c>
      <c r="CZ375" s="10">
        <v>42090</v>
      </c>
      <c r="DA375">
        <v>315900</v>
      </c>
      <c r="DB375">
        <v>54.258726000000003</v>
      </c>
      <c r="DC375">
        <f t="shared" si="315"/>
        <v>6.7423821757661706E-3</v>
      </c>
      <c r="DD375">
        <f t="shared" si="316"/>
        <v>1.0067423821757662</v>
      </c>
      <c r="DH375" s="10">
        <v>42090</v>
      </c>
      <c r="DI375">
        <v>205300</v>
      </c>
      <c r="DJ375">
        <v>39.120947000000001</v>
      </c>
      <c r="DK375">
        <f t="shared" si="313"/>
        <v>2.7335104632528751E-3</v>
      </c>
      <c r="DL375">
        <f t="shared" si="314"/>
        <v>1.0027335104632529</v>
      </c>
      <c r="DP375" s="10">
        <v>42090</v>
      </c>
      <c r="DQ375">
        <v>528200</v>
      </c>
      <c r="DR375">
        <v>21.049659999999999</v>
      </c>
      <c r="DS375">
        <f t="shared" si="307"/>
        <v>-8.141148741885762E-3</v>
      </c>
      <c r="DT375">
        <f t="shared" si="308"/>
        <v>0.99185885125811424</v>
      </c>
      <c r="DX375" s="10">
        <v>42090</v>
      </c>
      <c r="DY375">
        <v>2237300</v>
      </c>
      <c r="DZ375">
        <v>11.6</v>
      </c>
      <c r="EA375">
        <f t="shared" si="309"/>
        <v>-4.2918454935623185E-3</v>
      </c>
      <c r="EB375">
        <f t="shared" si="310"/>
        <v>0.99570815450643768</v>
      </c>
      <c r="EF375" s="10">
        <v>42089</v>
      </c>
      <c r="EG375">
        <v>219600</v>
      </c>
      <c r="EH375">
        <v>99.540220000000005</v>
      </c>
      <c r="EI375">
        <f t="shared" si="311"/>
        <v>-4.9401834546303203E-4</v>
      </c>
      <c r="EJ375">
        <f t="shared" si="312"/>
        <v>0.99950598165453697</v>
      </c>
    </row>
    <row r="376" spans="1:140">
      <c r="A376" s="10">
        <v>42089</v>
      </c>
      <c r="B376" s="11">
        <v>0.13</v>
      </c>
      <c r="C376">
        <f t="shared" si="271"/>
        <v>1.2999999999999999E-3</v>
      </c>
      <c r="D376" s="12">
        <f t="shared" si="272"/>
        <v>2.7088102204864128E-5</v>
      </c>
      <c r="E376" s="13">
        <f t="shared" si="273"/>
        <v>1.0000270881022049</v>
      </c>
      <c r="H376" s="10">
        <v>42089</v>
      </c>
      <c r="I376">
        <v>45800</v>
      </c>
      <c r="J376">
        <v>76.816862</v>
      </c>
      <c r="K376" s="15">
        <f t="shared" si="277"/>
        <v>-1.4105414019613738E-2</v>
      </c>
      <c r="L376">
        <f t="shared" si="278"/>
        <v>0.98589458598038626</v>
      </c>
      <c r="N376" s="15">
        <f t="shared" si="279"/>
        <v>-0.99440080205620895</v>
      </c>
      <c r="P376" s="10">
        <v>42089</v>
      </c>
      <c r="Q376">
        <v>408400</v>
      </c>
      <c r="R376">
        <v>48.214176000000002</v>
      </c>
      <c r="S376">
        <f t="shared" si="280"/>
        <v>-2.0272140849142417E-3</v>
      </c>
      <c r="T376">
        <f t="shared" si="281"/>
        <v>0.99797278591508576</v>
      </c>
      <c r="V376" s="15">
        <f t="shared" si="282"/>
        <v>-0.52321239394878938</v>
      </c>
      <c r="X376" s="10">
        <v>42089</v>
      </c>
      <c r="Y376">
        <v>148100</v>
      </c>
      <c r="Z376">
        <v>41.754213</v>
      </c>
      <c r="AA376">
        <f t="shared" si="283"/>
        <v>-1.4081474768715685E-3</v>
      </c>
      <c r="AB376">
        <f t="shared" si="274"/>
        <v>0.99859185252312843</v>
      </c>
      <c r="AC376" s="18"/>
      <c r="AD376" s="15">
        <f t="shared" si="284"/>
        <v>-0.40210255991134336</v>
      </c>
      <c r="AF376" s="10">
        <v>42089</v>
      </c>
      <c r="AG376">
        <v>255200</v>
      </c>
      <c r="AH376">
        <v>55.925015999999999</v>
      </c>
      <c r="AI376">
        <f t="shared" si="285"/>
        <v>-1.7609164440836045E-3</v>
      </c>
      <c r="AJ376">
        <f t="shared" si="286"/>
        <v>0.9982390835559164</v>
      </c>
      <c r="AK376" s="18"/>
      <c r="AL376" s="15">
        <f t="shared" si="287"/>
        <v>-0.47444533439309522</v>
      </c>
      <c r="AN376" s="10">
        <v>42089</v>
      </c>
      <c r="AO376">
        <v>3268800</v>
      </c>
      <c r="AP376">
        <v>38.482019000000001</v>
      </c>
      <c r="AQ376">
        <f t="shared" si="288"/>
        <v>-8.1261343736602765E-3</v>
      </c>
      <c r="AR376">
        <f t="shared" si="275"/>
        <v>0.99187386562633972</v>
      </c>
      <c r="AS376" s="18"/>
      <c r="AT376" s="15">
        <f t="shared" si="289"/>
        <v>-0.9491134151622479</v>
      </c>
      <c r="AV376" s="10">
        <v>42089</v>
      </c>
      <c r="AW376">
        <v>15470600</v>
      </c>
      <c r="AX376">
        <v>38.11204</v>
      </c>
      <c r="AY376">
        <f t="shared" si="290"/>
        <v>-5.7185472141925153E-3</v>
      </c>
      <c r="AZ376">
        <f t="shared" si="291"/>
        <v>0.99428145278580748</v>
      </c>
      <c r="BB376" s="15">
        <f t="shared" si="292"/>
        <v>-0.87671550894873373</v>
      </c>
      <c r="BD376" s="10">
        <v>42089</v>
      </c>
      <c r="BE376">
        <v>1125000</v>
      </c>
      <c r="BF376">
        <v>64.443708999999998</v>
      </c>
      <c r="BG376">
        <f t="shared" si="293"/>
        <v>-2.8035175180038951E-3</v>
      </c>
      <c r="BH376">
        <f t="shared" si="294"/>
        <v>0.9971964824819961</v>
      </c>
      <c r="BJ376" s="15">
        <f t="shared" si="295"/>
        <v>-0.64110340844239821</v>
      </c>
      <c r="BL376" s="10">
        <v>42089</v>
      </c>
      <c r="BM376">
        <v>331600</v>
      </c>
      <c r="BN376">
        <v>106.823891</v>
      </c>
      <c r="BO376">
        <f t="shared" si="296"/>
        <v>-9.043160736285083E-4</v>
      </c>
      <c r="BP376">
        <f t="shared" si="297"/>
        <v>0.99909568392637149</v>
      </c>
      <c r="BR376" s="15">
        <f t="shared" si="298"/>
        <v>-0.28123779284181605</v>
      </c>
      <c r="BT376" s="10">
        <v>42089</v>
      </c>
      <c r="BU376">
        <v>128000</v>
      </c>
      <c r="BV376">
        <v>48.459999000000003</v>
      </c>
      <c r="BW376">
        <f t="shared" si="299"/>
        <v>-4.1256188118798942E-4</v>
      </c>
      <c r="BX376">
        <f t="shared" si="300"/>
        <v>0.99958743811881201</v>
      </c>
      <c r="BZ376">
        <f t="shared" si="276"/>
        <v>-2.122906700731253E-2</v>
      </c>
      <c r="CB376" s="10">
        <v>42089</v>
      </c>
      <c r="CC376">
        <v>527600</v>
      </c>
      <c r="CD376">
        <v>103.856092</v>
      </c>
      <c r="CE376">
        <f t="shared" si="301"/>
        <v>-5.4304335087365097E-3</v>
      </c>
      <c r="CF376">
        <f t="shared" si="302"/>
        <v>0.99456956649126349</v>
      </c>
      <c r="CJ376" s="10">
        <v>42089</v>
      </c>
      <c r="CK376">
        <v>533500</v>
      </c>
      <c r="CL376">
        <v>83.337611999999993</v>
      </c>
      <c r="CM376">
        <f t="shared" si="303"/>
        <v>-3.9940576396335636E-3</v>
      </c>
      <c r="CN376">
        <f t="shared" si="304"/>
        <v>0.99600594236036644</v>
      </c>
      <c r="CR376" s="10">
        <v>42089</v>
      </c>
      <c r="CS376">
        <v>9500</v>
      </c>
      <c r="CT376">
        <v>59.511930999999997</v>
      </c>
      <c r="CU376">
        <f t="shared" si="305"/>
        <v>-1.6525963412149514E-3</v>
      </c>
      <c r="CV376">
        <f t="shared" si="306"/>
        <v>0.99834740365878505</v>
      </c>
      <c r="CZ376" s="10">
        <v>42089</v>
      </c>
      <c r="DA376">
        <v>379100</v>
      </c>
      <c r="DB376">
        <v>53.895342999999997</v>
      </c>
      <c r="DC376">
        <f t="shared" si="315"/>
        <v>-5.6457266404937867E-3</v>
      </c>
      <c r="DD376">
        <f t="shared" si="316"/>
        <v>0.99435427335950621</v>
      </c>
      <c r="DH376" s="10">
        <v>42089</v>
      </c>
      <c r="DI376">
        <v>311700</v>
      </c>
      <c r="DJ376">
        <v>39.014301000000003</v>
      </c>
      <c r="DK376">
        <f t="shared" si="313"/>
        <v>-6.6649229417613531E-3</v>
      </c>
      <c r="DL376">
        <f t="shared" si="314"/>
        <v>0.99333507705823865</v>
      </c>
      <c r="DP376" s="10">
        <v>42089</v>
      </c>
      <c r="DQ376">
        <v>105900</v>
      </c>
      <c r="DR376">
        <v>21.222435000000001</v>
      </c>
      <c r="DS376">
        <f t="shared" si="307"/>
        <v>-4.5205280153814975E-4</v>
      </c>
      <c r="DT376">
        <f t="shared" si="308"/>
        <v>0.99954794719846185</v>
      </c>
      <c r="DX376" s="10">
        <v>42089</v>
      </c>
      <c r="DY376">
        <v>2821500</v>
      </c>
      <c r="DZ376">
        <v>11.65</v>
      </c>
      <c r="EA376">
        <f t="shared" si="309"/>
        <v>7.7854671280277454E-3</v>
      </c>
      <c r="EB376">
        <f t="shared" si="310"/>
        <v>1.0077854671280277</v>
      </c>
      <c r="EF376" s="10">
        <v>42088</v>
      </c>
      <c r="EG376">
        <v>212000</v>
      </c>
      <c r="EH376">
        <v>99.589419000000007</v>
      </c>
      <c r="EI376">
        <f t="shared" si="311"/>
        <v>-9.8826033469889829E-5</v>
      </c>
      <c r="EJ376">
        <f t="shared" si="312"/>
        <v>0.99990117396653011</v>
      </c>
    </row>
    <row r="377" spans="1:140">
      <c r="A377" s="10">
        <v>42088</v>
      </c>
      <c r="B377" s="11">
        <v>0.13</v>
      </c>
      <c r="C377">
        <f t="shared" si="271"/>
        <v>1.2999999999999999E-3</v>
      </c>
      <c r="D377" s="12">
        <f t="shared" si="272"/>
        <v>2.7088102204864128E-5</v>
      </c>
      <c r="E377" s="13">
        <f t="shared" si="273"/>
        <v>1.0000270881022049</v>
      </c>
      <c r="H377" s="10">
        <v>42088</v>
      </c>
      <c r="I377">
        <v>28300</v>
      </c>
      <c r="J377">
        <v>77.915897999999999</v>
      </c>
      <c r="K377" s="15">
        <f t="shared" si="277"/>
        <v>-3.8946802490833488E-3</v>
      </c>
      <c r="L377">
        <f t="shared" si="278"/>
        <v>0.99610531975091665</v>
      </c>
      <c r="N377" s="15">
        <f t="shared" si="279"/>
        <v>-0.759331246351997</v>
      </c>
      <c r="P377" s="10">
        <v>42088</v>
      </c>
      <c r="Q377">
        <v>639500</v>
      </c>
      <c r="R377">
        <v>48.312114999999999</v>
      </c>
      <c r="S377">
        <f t="shared" si="280"/>
        <v>-1.4779274946813525E-2</v>
      </c>
      <c r="T377">
        <f t="shared" si="281"/>
        <v>0.98522072505318647</v>
      </c>
      <c r="V377" s="15">
        <f t="shared" si="282"/>
        <v>-0.99563743654634673</v>
      </c>
      <c r="X377" s="10">
        <v>42088</v>
      </c>
      <c r="Y377">
        <v>304500</v>
      </c>
      <c r="Z377">
        <v>41.813091999999997</v>
      </c>
      <c r="AA377">
        <f t="shared" si="283"/>
        <v>-1.5253052065875128E-2</v>
      </c>
      <c r="AB377">
        <f t="shared" si="274"/>
        <v>0.98474694793412487</v>
      </c>
      <c r="AC377" s="18"/>
      <c r="AD377" s="15">
        <f t="shared" si="284"/>
        <v>-0.9963398838983375</v>
      </c>
      <c r="AF377" s="10">
        <v>42088</v>
      </c>
      <c r="AG377">
        <v>329700</v>
      </c>
      <c r="AH377">
        <v>56.023668999999998</v>
      </c>
      <c r="AI377">
        <f t="shared" si="285"/>
        <v>-2.0017259301075008E-2</v>
      </c>
      <c r="AJ377">
        <f t="shared" si="286"/>
        <v>0.97998274069892499</v>
      </c>
      <c r="AK377" s="18"/>
      <c r="AL377" s="15">
        <f t="shared" si="287"/>
        <v>-0.99937665875015258</v>
      </c>
      <c r="AN377" s="10">
        <v>42088</v>
      </c>
      <c r="AO377">
        <v>7283000</v>
      </c>
      <c r="AP377">
        <v>38.797291000000001</v>
      </c>
      <c r="AQ377">
        <f t="shared" si="288"/>
        <v>-5.363770916923416E-3</v>
      </c>
      <c r="AR377">
        <f t="shared" si="275"/>
        <v>0.99463622908307658</v>
      </c>
      <c r="AS377" s="18"/>
      <c r="AT377" s="15">
        <f t="shared" si="289"/>
        <v>-0.85956994841263057</v>
      </c>
      <c r="AV377" s="10">
        <v>42088</v>
      </c>
      <c r="AW377">
        <v>12034800</v>
      </c>
      <c r="AX377">
        <v>38.331238999999997</v>
      </c>
      <c r="AY377">
        <f t="shared" si="290"/>
        <v>-1.7322634519773561E-2</v>
      </c>
      <c r="AZ377">
        <f t="shared" si="291"/>
        <v>0.98267736548022644</v>
      </c>
      <c r="BB377" s="15">
        <f t="shared" si="292"/>
        <v>-0.99830176500819279</v>
      </c>
      <c r="BD377" s="10">
        <v>42088</v>
      </c>
      <c r="BE377">
        <v>642800</v>
      </c>
      <c r="BF377">
        <v>64.624886000000004</v>
      </c>
      <c r="BG377">
        <f t="shared" si="293"/>
        <v>-1.1090072477546897E-2</v>
      </c>
      <c r="BH377">
        <f t="shared" si="294"/>
        <v>0.9889099275224531</v>
      </c>
      <c r="BJ377" s="15">
        <f t="shared" si="295"/>
        <v>-0.9829309674226131</v>
      </c>
      <c r="BL377" s="10">
        <v>42088</v>
      </c>
      <c r="BM377">
        <v>211000</v>
      </c>
      <c r="BN377">
        <v>106.920581</v>
      </c>
      <c r="BO377">
        <f t="shared" si="296"/>
        <v>-1.8053482646458452E-3</v>
      </c>
      <c r="BP377">
        <f t="shared" si="297"/>
        <v>0.99819465173535415</v>
      </c>
      <c r="BR377" s="15">
        <f t="shared" si="298"/>
        <v>-0.48291481621280763</v>
      </c>
      <c r="BT377" s="10">
        <v>42088</v>
      </c>
      <c r="BU377">
        <v>135400</v>
      </c>
      <c r="BV377">
        <v>48.48</v>
      </c>
      <c r="BW377">
        <f t="shared" si="299"/>
        <v>4.1273215874393365E-4</v>
      </c>
      <c r="BX377">
        <f t="shared" si="300"/>
        <v>1.0004127321587439</v>
      </c>
      <c r="BZ377">
        <f t="shared" si="276"/>
        <v>2.1689515178398677E-2</v>
      </c>
      <c r="CB377" s="10">
        <v>42088</v>
      </c>
      <c r="CC377">
        <v>674900</v>
      </c>
      <c r="CD377">
        <v>104.42315499999999</v>
      </c>
      <c r="CE377">
        <f t="shared" si="301"/>
        <v>2.498875198949202E-3</v>
      </c>
      <c r="CF377">
        <f t="shared" si="302"/>
        <v>1.0024988751989492</v>
      </c>
      <c r="CJ377" s="10">
        <v>42088</v>
      </c>
      <c r="CK377">
        <v>272500</v>
      </c>
      <c r="CL377">
        <v>83.671802</v>
      </c>
      <c r="CM377">
        <f t="shared" si="303"/>
        <v>-3.4118384596230067E-3</v>
      </c>
      <c r="CN377">
        <f t="shared" si="304"/>
        <v>0.99658816154037699</v>
      </c>
      <c r="CR377" s="10">
        <v>42088</v>
      </c>
      <c r="CS377">
        <v>23500</v>
      </c>
      <c r="CT377">
        <v>59.610442999999997</v>
      </c>
      <c r="CU377">
        <f t="shared" si="305"/>
        <v>-1.3203716481300365E-3</v>
      </c>
      <c r="CV377">
        <f t="shared" si="306"/>
        <v>0.99867962835186996</v>
      </c>
      <c r="CZ377" s="10">
        <v>42088</v>
      </c>
      <c r="DA377">
        <v>744200</v>
      </c>
      <c r="DB377">
        <v>54.201349</v>
      </c>
      <c r="DC377">
        <f t="shared" si="315"/>
        <v>-4.0414880264143527E-3</v>
      </c>
      <c r="DD377">
        <f t="shared" si="316"/>
        <v>0.99595851197358565</v>
      </c>
      <c r="DH377" s="10">
        <v>42088</v>
      </c>
      <c r="DI377">
        <v>341600</v>
      </c>
      <c r="DJ377">
        <v>39.276072999999997</v>
      </c>
      <c r="DK377">
        <f t="shared" si="313"/>
        <v>-1.7939449463519663E-2</v>
      </c>
      <c r="DL377">
        <f t="shared" si="314"/>
        <v>0.98206055053648034</v>
      </c>
      <c r="DP377" s="10">
        <v>42088</v>
      </c>
      <c r="DQ377">
        <v>122400</v>
      </c>
      <c r="DR377">
        <v>21.232033000000001</v>
      </c>
      <c r="DS377">
        <f t="shared" si="307"/>
        <v>1.1893880939660706E-2</v>
      </c>
      <c r="DT377">
        <f t="shared" si="308"/>
        <v>1.0118938809396607</v>
      </c>
      <c r="DX377" s="10">
        <v>42088</v>
      </c>
      <c r="DY377">
        <v>1919500</v>
      </c>
      <c r="DZ377">
        <v>11.56</v>
      </c>
      <c r="EA377">
        <f t="shared" si="309"/>
        <v>8.658008658009031E-4</v>
      </c>
      <c r="EB377">
        <f t="shared" si="310"/>
        <v>1.0008658008658009</v>
      </c>
      <c r="EF377" s="10">
        <v>42087</v>
      </c>
      <c r="EG377">
        <v>239000</v>
      </c>
      <c r="EH377">
        <v>99.599261999999996</v>
      </c>
      <c r="EI377">
        <f t="shared" si="311"/>
        <v>-1.9761300832055184E-4</v>
      </c>
      <c r="EJ377">
        <f t="shared" si="312"/>
        <v>0.99980238699167945</v>
      </c>
    </row>
    <row r="378" spans="1:140">
      <c r="A378" s="10">
        <v>42087</v>
      </c>
      <c r="B378" s="11">
        <v>0.15</v>
      </c>
      <c r="C378">
        <f t="shared" si="271"/>
        <v>1.5E-3</v>
      </c>
      <c r="D378" s="12">
        <f t="shared" si="272"/>
        <v>3.1256349309671805E-5</v>
      </c>
      <c r="E378" s="13">
        <f t="shared" si="273"/>
        <v>1.0000312563493097</v>
      </c>
      <c r="H378" s="10">
        <v>42087</v>
      </c>
      <c r="I378">
        <v>53200</v>
      </c>
      <c r="J378">
        <v>78.220541999999995</v>
      </c>
      <c r="K378" s="15">
        <f t="shared" si="277"/>
        <v>8.4189766944025024E-3</v>
      </c>
      <c r="L378">
        <f t="shared" si="278"/>
        <v>1.0084189766944025</v>
      </c>
      <c r="N378" s="15">
        <f t="shared" si="279"/>
        <v>20.328904935355151</v>
      </c>
      <c r="P378" s="10">
        <v>42087</v>
      </c>
      <c r="Q378">
        <v>397400</v>
      </c>
      <c r="R378">
        <v>49.036844000000002</v>
      </c>
      <c r="S378">
        <f t="shared" si="280"/>
        <v>-5.9559114289444715E-3</v>
      </c>
      <c r="T378">
        <f t="shared" si="281"/>
        <v>0.99404408857105553</v>
      </c>
      <c r="V378" s="15">
        <f t="shared" si="282"/>
        <v>-0.88700450096736427</v>
      </c>
      <c r="X378" s="10">
        <v>42087</v>
      </c>
      <c r="Y378">
        <v>295600</v>
      </c>
      <c r="Z378">
        <v>42.460748000000002</v>
      </c>
      <c r="AA378">
        <f t="shared" si="283"/>
        <v>-4.371800038516005E-3</v>
      </c>
      <c r="AB378">
        <f t="shared" si="274"/>
        <v>0.995628199961484</v>
      </c>
      <c r="AC378" s="18"/>
      <c r="AD378" s="15">
        <f t="shared" si="284"/>
        <v>-0.79794296492062655</v>
      </c>
      <c r="AF378" s="10">
        <v>42087</v>
      </c>
      <c r="AG378">
        <v>273200</v>
      </c>
      <c r="AH378">
        <v>57.168016000000001</v>
      </c>
      <c r="AI378">
        <f t="shared" si="285"/>
        <v>-2.2383135179340208E-3</v>
      </c>
      <c r="AJ378">
        <f t="shared" si="286"/>
        <v>0.99776168648206598</v>
      </c>
      <c r="AK378" s="18"/>
      <c r="AL378" s="15">
        <f t="shared" si="287"/>
        <v>-0.55864252649220791</v>
      </c>
      <c r="AN378" s="10">
        <v>42087</v>
      </c>
      <c r="AO378">
        <v>3463000</v>
      </c>
      <c r="AP378">
        <v>39.006512999999998</v>
      </c>
      <c r="AQ378">
        <f t="shared" si="288"/>
        <v>-9.7445073014013062E-4</v>
      </c>
      <c r="AR378">
        <f t="shared" si="275"/>
        <v>0.99902554926985987</v>
      </c>
      <c r="AS378" s="18"/>
      <c r="AT378" s="15">
        <f t="shared" si="289"/>
        <v>-0.2994208457544264</v>
      </c>
      <c r="AV378" s="10">
        <v>42087</v>
      </c>
      <c r="AW378">
        <v>9908500</v>
      </c>
      <c r="AX378">
        <v>39.006942000000002</v>
      </c>
      <c r="AY378">
        <f t="shared" si="290"/>
        <v>3.9177222226798314E-3</v>
      </c>
      <c r="AZ378">
        <f t="shared" si="291"/>
        <v>1.0039177222226798</v>
      </c>
      <c r="BB378" s="15">
        <f t="shared" si="292"/>
        <v>3.1669101749733608</v>
      </c>
      <c r="BD378" s="10">
        <v>42087</v>
      </c>
      <c r="BE378">
        <v>616600</v>
      </c>
      <c r="BF378">
        <v>65.349618000000007</v>
      </c>
      <c r="BG378">
        <f t="shared" si="293"/>
        <v>-7.8181652718294359E-3</v>
      </c>
      <c r="BH378">
        <f t="shared" si="294"/>
        <v>0.99218183472817056</v>
      </c>
      <c r="BJ378" s="15">
        <f t="shared" si="295"/>
        <v>-0.94300797228180777</v>
      </c>
      <c r="BL378" s="10">
        <v>42087</v>
      </c>
      <c r="BM378">
        <v>412200</v>
      </c>
      <c r="BN378">
        <v>107.11395899999999</v>
      </c>
      <c r="BO378">
        <f t="shared" si="296"/>
        <v>1.5369110308018907E-3</v>
      </c>
      <c r="BP378">
        <f t="shared" si="297"/>
        <v>1.0015369110308019</v>
      </c>
      <c r="BR378" s="15">
        <f t="shared" si="298"/>
        <v>0.75162142053058267</v>
      </c>
      <c r="BT378" s="10">
        <v>42087</v>
      </c>
      <c r="BU378">
        <v>121400</v>
      </c>
      <c r="BV378">
        <v>48.459999000000003</v>
      </c>
      <c r="BW378">
        <f t="shared" si="299"/>
        <v>1.6535344842181221E-3</v>
      </c>
      <c r="BX378">
        <f t="shared" si="300"/>
        <v>1.0016535344842181</v>
      </c>
      <c r="BZ378">
        <f t="shared" si="276"/>
        <v>8.9711282662897185E-2</v>
      </c>
      <c r="CB378" s="10">
        <v>42087</v>
      </c>
      <c r="CC378">
        <v>894000</v>
      </c>
      <c r="CD378">
        <v>104.162865</v>
      </c>
      <c r="CE378">
        <f t="shared" si="301"/>
        <v>5.3580407650266615E-4</v>
      </c>
      <c r="CF378">
        <f t="shared" si="302"/>
        <v>1.0005358040765027</v>
      </c>
      <c r="CJ378" s="10">
        <v>42087</v>
      </c>
      <c r="CK378">
        <v>411800</v>
      </c>
      <c r="CL378">
        <v>83.958253999999997</v>
      </c>
      <c r="CM378">
        <f t="shared" si="303"/>
        <v>3.9963256988284623E-3</v>
      </c>
      <c r="CN378">
        <f t="shared" si="304"/>
        <v>1.0039963256988285</v>
      </c>
      <c r="CR378" s="10">
        <v>42087</v>
      </c>
      <c r="CS378">
        <v>7300</v>
      </c>
      <c r="CT378">
        <v>59.689255000000003</v>
      </c>
      <c r="CU378">
        <f t="shared" si="305"/>
        <v>1.9844374044837298E-3</v>
      </c>
      <c r="CV378">
        <f t="shared" si="306"/>
        <v>1.0019844374044837</v>
      </c>
      <c r="CZ378" s="10">
        <v>42087</v>
      </c>
      <c r="DA378">
        <v>346700</v>
      </c>
      <c r="DB378">
        <v>54.421292000000001</v>
      </c>
      <c r="DC378">
        <f t="shared" si="315"/>
        <v>5.475127358544718E-3</v>
      </c>
      <c r="DD378">
        <f t="shared" si="316"/>
        <v>1.0054751273585447</v>
      </c>
      <c r="DH378" s="10">
        <v>42087</v>
      </c>
      <c r="DI378">
        <v>268700</v>
      </c>
      <c r="DJ378">
        <v>39.993535000000001</v>
      </c>
      <c r="DK378">
        <f t="shared" si="313"/>
        <v>-8.1750498887996903E-3</v>
      </c>
      <c r="DL378">
        <f t="shared" si="314"/>
        <v>0.99182495011120031</v>
      </c>
      <c r="DP378" s="10">
        <v>42087</v>
      </c>
      <c r="DQ378">
        <v>98600</v>
      </c>
      <c r="DR378">
        <v>20.982469999999999</v>
      </c>
      <c r="DS378">
        <f t="shared" si="307"/>
        <v>-6.8151065046474502E-3</v>
      </c>
      <c r="DT378">
        <f t="shared" si="308"/>
        <v>0.99318489349535255</v>
      </c>
      <c r="DX378" s="10">
        <v>42087</v>
      </c>
      <c r="DY378">
        <v>1373300</v>
      </c>
      <c r="DZ378">
        <v>11.55</v>
      </c>
      <c r="EA378">
        <f t="shared" si="309"/>
        <v>3.4752389226759828E-3</v>
      </c>
      <c r="EB378">
        <f t="shared" si="310"/>
        <v>1.003475238922676</v>
      </c>
      <c r="EF378" s="10">
        <v>42086</v>
      </c>
      <c r="EG378">
        <v>634400</v>
      </c>
      <c r="EH378">
        <v>99.618948000000003</v>
      </c>
      <c r="EI378">
        <f t="shared" si="311"/>
        <v>7.9091647577222979E-4</v>
      </c>
      <c r="EJ378">
        <f t="shared" si="312"/>
        <v>1.0007909164757722</v>
      </c>
    </row>
    <row r="379" spans="1:140">
      <c r="A379" s="10">
        <v>42086</v>
      </c>
      <c r="B379" s="11">
        <v>0.19</v>
      </c>
      <c r="C379">
        <f t="shared" si="271"/>
        <v>1.9E-3</v>
      </c>
      <c r="D379" s="12">
        <f t="shared" si="272"/>
        <v>3.9593521155900646E-5</v>
      </c>
      <c r="E379" s="13">
        <f t="shared" si="273"/>
        <v>1.0000395935211559</v>
      </c>
      <c r="H379" s="10">
        <v>42086</v>
      </c>
      <c r="I379">
        <v>51200</v>
      </c>
      <c r="J379">
        <v>77.567503000000002</v>
      </c>
      <c r="K379" s="15">
        <f t="shared" si="277"/>
        <v>-4.9500090959553322E-4</v>
      </c>
      <c r="L379">
        <f t="shared" si="278"/>
        <v>0.99950499909040447</v>
      </c>
      <c r="N379" s="15">
        <f t="shared" si="279"/>
        <v>-0.16533102010250311</v>
      </c>
      <c r="P379" s="10">
        <v>42086</v>
      </c>
      <c r="Q379">
        <v>400700</v>
      </c>
      <c r="R379">
        <v>49.330652999999998</v>
      </c>
      <c r="S379">
        <f t="shared" si="280"/>
        <v>-2.0406814460739442E-3</v>
      </c>
      <c r="T379">
        <f t="shared" si="281"/>
        <v>0.99795931855392606</v>
      </c>
      <c r="V379" s="15">
        <f t="shared" si="282"/>
        <v>-0.52555508715550192</v>
      </c>
      <c r="X379" s="10">
        <v>42086</v>
      </c>
      <c r="Y379">
        <v>214400</v>
      </c>
      <c r="Z379">
        <v>42.647193000000001</v>
      </c>
      <c r="AA379">
        <f t="shared" si="283"/>
        <v>-1.9978906954526421E-3</v>
      </c>
      <c r="AB379">
        <f t="shared" si="274"/>
        <v>0.99800210930454736</v>
      </c>
      <c r="AC379" s="18"/>
      <c r="AD379" s="15">
        <f t="shared" si="284"/>
        <v>-0.51807150982606309</v>
      </c>
      <c r="AF379" s="10">
        <v>42086</v>
      </c>
      <c r="AG379">
        <v>222100</v>
      </c>
      <c r="AH379">
        <v>57.296263000000003</v>
      </c>
      <c r="AI379">
        <f t="shared" si="285"/>
        <v>-4.6468339878114051E-4</v>
      </c>
      <c r="AJ379">
        <f t="shared" si="286"/>
        <v>0.99953531660121886</v>
      </c>
      <c r="AK379" s="18"/>
      <c r="AL379" s="15">
        <f t="shared" si="287"/>
        <v>-0.15603888701753776</v>
      </c>
      <c r="AN379" s="10">
        <v>42086</v>
      </c>
      <c r="AO379">
        <v>4152000</v>
      </c>
      <c r="AP379">
        <v>39.044559999999997</v>
      </c>
      <c r="AQ379">
        <f t="shared" si="288"/>
        <v>4.6500033462979484E-3</v>
      </c>
      <c r="AR379">
        <f t="shared" si="275"/>
        <v>1.0046500033462979</v>
      </c>
      <c r="AS379" s="18"/>
      <c r="AT379" s="15">
        <f t="shared" si="289"/>
        <v>4.4374886003248912</v>
      </c>
      <c r="AV379" s="10">
        <v>42086</v>
      </c>
      <c r="AW379">
        <v>10710700</v>
      </c>
      <c r="AX379">
        <v>38.85472</v>
      </c>
      <c r="AY379">
        <f t="shared" si="290"/>
        <v>2.9469118343812273E-3</v>
      </c>
      <c r="AZ379">
        <f t="shared" si="291"/>
        <v>1.0029469118343812</v>
      </c>
      <c r="BB379" s="15">
        <f t="shared" si="292"/>
        <v>1.9271845117159212</v>
      </c>
      <c r="BD379" s="10">
        <v>42086</v>
      </c>
      <c r="BE379">
        <v>1542900</v>
      </c>
      <c r="BF379">
        <v>65.864558000000002</v>
      </c>
      <c r="BG379">
        <f t="shared" si="293"/>
        <v>6.0848159815263259E-4</v>
      </c>
      <c r="BH379">
        <f t="shared" si="294"/>
        <v>1.0006084815981526</v>
      </c>
      <c r="BJ379" s="15">
        <f t="shared" si="295"/>
        <v>0.24860663817384632</v>
      </c>
      <c r="BL379" s="10">
        <v>42086</v>
      </c>
      <c r="BM379">
        <v>210300</v>
      </c>
      <c r="BN379">
        <v>106.94958699999999</v>
      </c>
      <c r="BO379">
        <f t="shared" si="296"/>
        <v>1.2673125357278714E-3</v>
      </c>
      <c r="BP379">
        <f t="shared" si="297"/>
        <v>1.0012673125357279</v>
      </c>
      <c r="BR379" s="15">
        <f t="shared" si="298"/>
        <v>0.58768378180881387</v>
      </c>
      <c r="BT379" s="10">
        <v>42086</v>
      </c>
      <c r="BU379">
        <v>145800</v>
      </c>
      <c r="BV379">
        <v>48.380001</v>
      </c>
      <c r="BW379">
        <f t="shared" si="299"/>
        <v>4.1356492114230647E-4</v>
      </c>
      <c r="BX379">
        <f t="shared" si="300"/>
        <v>1.0004135649211423</v>
      </c>
      <c r="BZ379">
        <f t="shared" si="276"/>
        <v>2.1733740744001473E-2</v>
      </c>
      <c r="CB379" s="10">
        <v>42086</v>
      </c>
      <c r="CC379">
        <v>561500</v>
      </c>
      <c r="CD379">
        <v>104.107084</v>
      </c>
      <c r="CE379">
        <f t="shared" si="301"/>
        <v>2.685965725787165E-3</v>
      </c>
      <c r="CF379">
        <f t="shared" si="302"/>
        <v>1.0026859657257872</v>
      </c>
      <c r="CJ379" s="10">
        <v>42086</v>
      </c>
      <c r="CK379">
        <v>311200</v>
      </c>
      <c r="CL379">
        <v>83.624065000000002</v>
      </c>
      <c r="CM379">
        <f t="shared" si="303"/>
        <v>5.7127425567449208E-4</v>
      </c>
      <c r="CN379">
        <f t="shared" si="304"/>
        <v>1.0005712742556745</v>
      </c>
      <c r="CR379" s="10">
        <v>42086</v>
      </c>
      <c r="CS379">
        <v>8500</v>
      </c>
      <c r="CT379">
        <v>59.571040000000004</v>
      </c>
      <c r="CU379">
        <f t="shared" si="305"/>
        <v>6.6193378800938341E-4</v>
      </c>
      <c r="CV379">
        <f t="shared" si="306"/>
        <v>1.0006619337880094</v>
      </c>
      <c r="CZ379" s="10">
        <v>42086</v>
      </c>
      <c r="DA379">
        <v>367200</v>
      </c>
      <c r="DB379">
        <v>54.124951000000003</v>
      </c>
      <c r="DC379">
        <f t="shared" si="315"/>
        <v>3.1892271632638636E-3</v>
      </c>
      <c r="DD379">
        <f t="shared" si="316"/>
        <v>1.0031892271632639</v>
      </c>
      <c r="DH379" s="10">
        <v>42086</v>
      </c>
      <c r="DI379">
        <v>331700</v>
      </c>
      <c r="DJ379">
        <v>40.323179000000003</v>
      </c>
      <c r="DK379">
        <f t="shared" si="313"/>
        <v>-1.1288187585107856E-3</v>
      </c>
      <c r="DL379">
        <f t="shared" si="314"/>
        <v>0.99887118124148921</v>
      </c>
      <c r="DP379" s="10">
        <v>42086</v>
      </c>
      <c r="DQ379">
        <v>95200</v>
      </c>
      <c r="DR379">
        <v>21.126449000000001</v>
      </c>
      <c r="DS379">
        <f t="shared" si="307"/>
        <v>-2.2665061146124321E-3</v>
      </c>
      <c r="DT379">
        <f t="shared" si="308"/>
        <v>0.99773349388538757</v>
      </c>
      <c r="DX379" s="10">
        <v>42086</v>
      </c>
      <c r="DY379">
        <v>1847000</v>
      </c>
      <c r="DZ379">
        <v>11.51</v>
      </c>
      <c r="EA379">
        <f t="shared" si="309"/>
        <v>6.1188811188810366E-3</v>
      </c>
      <c r="EB379">
        <f t="shared" si="310"/>
        <v>1.006118881118881</v>
      </c>
      <c r="EF379" s="10">
        <v>42083</v>
      </c>
      <c r="EG379">
        <v>325100</v>
      </c>
      <c r="EH379">
        <v>99.540220000000005</v>
      </c>
      <c r="EI379">
        <f t="shared" si="311"/>
        <v>9.8894430993645699E-5</v>
      </c>
      <c r="EJ379">
        <f t="shared" si="312"/>
        <v>1.0000988944309936</v>
      </c>
    </row>
    <row r="380" spans="1:140">
      <c r="A380" s="10">
        <v>42083</v>
      </c>
      <c r="B380" s="11">
        <v>0.21</v>
      </c>
      <c r="C380">
        <f t="shared" si="271"/>
        <v>2.0999999999999999E-3</v>
      </c>
      <c r="D380" s="12">
        <f t="shared" si="272"/>
        <v>4.3762445943951178E-5</v>
      </c>
      <c r="E380" s="13">
        <f t="shared" si="273"/>
        <v>1.000043762445944</v>
      </c>
      <c r="H380" s="10">
        <v>42083</v>
      </c>
      <c r="I380">
        <v>37500</v>
      </c>
      <c r="J380">
        <v>77.605918000000003</v>
      </c>
      <c r="K380" s="15">
        <f t="shared" si="277"/>
        <v>4.5996410668329712E-3</v>
      </c>
      <c r="L380">
        <f t="shared" si="278"/>
        <v>1.004599641066833</v>
      </c>
      <c r="N380" s="15">
        <f t="shared" si="279"/>
        <v>4.3389002768558322</v>
      </c>
      <c r="P380" s="10">
        <v>42083</v>
      </c>
      <c r="Q380">
        <v>378900</v>
      </c>
      <c r="R380">
        <v>49.431527000000003</v>
      </c>
      <c r="S380">
        <f t="shared" si="280"/>
        <v>8.5555225615041586E-3</v>
      </c>
      <c r="T380">
        <f t="shared" si="281"/>
        <v>1.0085555225615042</v>
      </c>
      <c r="V380" s="15">
        <f t="shared" si="282"/>
        <v>21.409455612496409</v>
      </c>
      <c r="X380" s="10">
        <v>42083</v>
      </c>
      <c r="Y380">
        <v>159900</v>
      </c>
      <c r="Z380">
        <v>42.732568000000001</v>
      </c>
      <c r="AA380">
        <f t="shared" si="283"/>
        <v>8.7760127527309884E-3</v>
      </c>
      <c r="AB380">
        <f t="shared" si="274"/>
        <v>1.008776012752731</v>
      </c>
      <c r="AC380" s="18"/>
      <c r="AD380" s="15">
        <f t="shared" si="284"/>
        <v>23.270715387972022</v>
      </c>
      <c r="AF380" s="10">
        <v>42083</v>
      </c>
      <c r="AG380">
        <v>327200</v>
      </c>
      <c r="AH380">
        <v>57.322899999999997</v>
      </c>
      <c r="AI380">
        <f t="shared" si="285"/>
        <v>7.9543302328464183E-3</v>
      </c>
      <c r="AJ380">
        <f t="shared" si="286"/>
        <v>1.0079543302328464</v>
      </c>
      <c r="AK380" s="18"/>
      <c r="AL380" s="15">
        <f t="shared" si="287"/>
        <v>17.026526718529478</v>
      </c>
      <c r="AN380" s="10">
        <v>42083</v>
      </c>
      <c r="AO380">
        <v>3652900</v>
      </c>
      <c r="AP380">
        <v>38.863843000000003</v>
      </c>
      <c r="AQ380">
        <f t="shared" si="288"/>
        <v>2.1500001958163484E-2</v>
      </c>
      <c r="AR380">
        <f t="shared" si="275"/>
        <v>1.0215000019581635</v>
      </c>
      <c r="AS380" s="18"/>
      <c r="AT380" s="15">
        <f t="shared" si="289"/>
        <v>2354.0802334093082</v>
      </c>
      <c r="AV380" s="10">
        <v>42083</v>
      </c>
      <c r="AW380">
        <v>9673000</v>
      </c>
      <c r="AX380">
        <v>38.740555000000001</v>
      </c>
      <c r="AY380">
        <f t="shared" si="290"/>
        <v>1.2431640936357846E-2</v>
      </c>
      <c r="AZ380">
        <f t="shared" si="291"/>
        <v>1.0124316409363578</v>
      </c>
      <c r="BB380" s="15">
        <f t="shared" si="292"/>
        <v>89.883271021031049</v>
      </c>
      <c r="BD380" s="10">
        <v>42083</v>
      </c>
      <c r="BE380">
        <v>463200</v>
      </c>
      <c r="BF380">
        <v>65.824505000000002</v>
      </c>
      <c r="BG380">
        <f t="shared" si="293"/>
        <v>7.3933663998566601E-3</v>
      </c>
      <c r="BH380">
        <f t="shared" si="294"/>
        <v>1.0073933663998567</v>
      </c>
      <c r="BJ380" s="15">
        <f t="shared" si="295"/>
        <v>13.711828704879554</v>
      </c>
      <c r="BL380" s="10">
        <v>42083</v>
      </c>
      <c r="BM380">
        <v>362800</v>
      </c>
      <c r="BN380">
        <v>106.81422000000001</v>
      </c>
      <c r="BO380">
        <f t="shared" si="296"/>
        <v>-2.7148188131265183E-4</v>
      </c>
      <c r="BP380">
        <f t="shared" si="297"/>
        <v>0.99972851811868735</v>
      </c>
      <c r="BR380" s="15">
        <f t="shared" si="298"/>
        <v>-9.4351792063118389E-2</v>
      </c>
      <c r="BT380" s="10">
        <v>42083</v>
      </c>
      <c r="BU380">
        <v>128900</v>
      </c>
      <c r="BV380">
        <v>48.360000999999997</v>
      </c>
      <c r="BW380">
        <f t="shared" si="299"/>
        <v>0</v>
      </c>
      <c r="BX380">
        <f t="shared" si="300"/>
        <v>1</v>
      </c>
      <c r="BZ380">
        <f t="shared" si="276"/>
        <v>0</v>
      </c>
      <c r="CB380" s="10">
        <v>42083</v>
      </c>
      <c r="CC380">
        <v>582200</v>
      </c>
      <c r="CD380">
        <v>103.828205</v>
      </c>
      <c r="CE380">
        <f t="shared" si="301"/>
        <v>1.0860753806920975E-2</v>
      </c>
      <c r="CF380">
        <f t="shared" si="302"/>
        <v>1.010860753806921</v>
      </c>
      <c r="CJ380" s="10">
        <v>42083</v>
      </c>
      <c r="CK380">
        <v>578100</v>
      </c>
      <c r="CL380">
        <v>83.576319999999996</v>
      </c>
      <c r="CM380">
        <f t="shared" si="303"/>
        <v>4.2450145144306006E-3</v>
      </c>
      <c r="CN380">
        <f t="shared" si="304"/>
        <v>1.0042450145144306</v>
      </c>
      <c r="CR380" s="10">
        <v>42083</v>
      </c>
      <c r="CS380">
        <v>6200</v>
      </c>
      <c r="CT380">
        <v>59.531633999999997</v>
      </c>
      <c r="CU380">
        <f t="shared" si="305"/>
        <v>1.4915472261380902E-3</v>
      </c>
      <c r="CV380">
        <f t="shared" si="306"/>
        <v>1.0014915472261381</v>
      </c>
      <c r="CZ380" s="10">
        <v>42083</v>
      </c>
      <c r="DA380">
        <v>395700</v>
      </c>
      <c r="DB380">
        <v>53.952883</v>
      </c>
      <c r="DC380">
        <f t="shared" si="315"/>
        <v>1.5838686583045103E-2</v>
      </c>
      <c r="DD380">
        <f t="shared" si="316"/>
        <v>1.0158386865830451</v>
      </c>
      <c r="DH380" s="10">
        <v>42083</v>
      </c>
      <c r="DI380">
        <v>242200</v>
      </c>
      <c r="DJ380">
        <v>40.368747999999997</v>
      </c>
      <c r="DK380">
        <f t="shared" si="313"/>
        <v>2.5245152810837279E-2</v>
      </c>
      <c r="DL380">
        <f t="shared" si="314"/>
        <v>1.0252451528108373</v>
      </c>
      <c r="DP380" s="10">
        <v>42083</v>
      </c>
      <c r="DQ380">
        <v>80900</v>
      </c>
      <c r="DR380">
        <v>21.174441000000002</v>
      </c>
      <c r="DS380">
        <f t="shared" si="307"/>
        <v>1.3088395025626198E-2</v>
      </c>
      <c r="DT380">
        <f t="shared" si="308"/>
        <v>1.0130883950256262</v>
      </c>
      <c r="DX380" s="10">
        <v>42083</v>
      </c>
      <c r="DY380">
        <v>2021700</v>
      </c>
      <c r="DZ380">
        <v>11.44</v>
      </c>
      <c r="EA380">
        <f t="shared" si="309"/>
        <v>1.1494252873563093E-2</v>
      </c>
      <c r="EB380">
        <f t="shared" si="310"/>
        <v>1.0114942528735631</v>
      </c>
      <c r="EF380" s="10">
        <v>42082</v>
      </c>
      <c r="EG380">
        <v>256400</v>
      </c>
      <c r="EH380">
        <v>99.530377000000001</v>
      </c>
      <c r="EI380">
        <f t="shared" si="311"/>
        <v>-6.9162159052937877E-4</v>
      </c>
      <c r="EJ380">
        <f t="shared" si="312"/>
        <v>0.99930837840947062</v>
      </c>
    </row>
    <row r="381" spans="1:140">
      <c r="A381" s="10">
        <v>42082</v>
      </c>
      <c r="B381" s="11">
        <v>0.18</v>
      </c>
      <c r="C381">
        <f t="shared" si="271"/>
        <v>1.8E-3</v>
      </c>
      <c r="D381" s="12">
        <f t="shared" si="272"/>
        <v>3.75091434825503E-5</v>
      </c>
      <c r="E381" s="13">
        <f t="shared" si="273"/>
        <v>1.0000375091434826</v>
      </c>
      <c r="H381" s="10">
        <v>42082</v>
      </c>
      <c r="I381">
        <v>71700</v>
      </c>
      <c r="J381">
        <v>77.250592999999995</v>
      </c>
      <c r="K381" s="15">
        <f t="shared" si="277"/>
        <v>-3.715577154291605E-3</v>
      </c>
      <c r="L381">
        <f t="shared" si="278"/>
        <v>0.9962844228457084</v>
      </c>
      <c r="N381" s="15">
        <f t="shared" si="279"/>
        <v>-0.74300828345182912</v>
      </c>
      <c r="P381" s="10">
        <v>42082</v>
      </c>
      <c r="Q381">
        <v>449200</v>
      </c>
      <c r="R381">
        <v>49.012202000000002</v>
      </c>
      <c r="S381">
        <f t="shared" si="280"/>
        <v>-3.5686132644369151E-3</v>
      </c>
      <c r="T381">
        <f t="shared" si="281"/>
        <v>0.99643138673556308</v>
      </c>
      <c r="V381" s="15">
        <f t="shared" si="282"/>
        <v>-0.72879316577123743</v>
      </c>
      <c r="X381" s="10">
        <v>42082</v>
      </c>
      <c r="Y381">
        <v>347500</v>
      </c>
      <c r="Z381">
        <v>42.360809000000003</v>
      </c>
      <c r="AA381">
        <f t="shared" si="283"/>
        <v>-3.4522802616013815E-3</v>
      </c>
      <c r="AB381">
        <f t="shared" si="274"/>
        <v>0.99654771973839862</v>
      </c>
      <c r="AC381" s="18"/>
      <c r="AD381" s="15">
        <f t="shared" si="284"/>
        <v>-0.71698698502562741</v>
      </c>
      <c r="AF381" s="10">
        <v>42082</v>
      </c>
      <c r="AG381">
        <v>220000</v>
      </c>
      <c r="AH381">
        <v>56.870533000000002</v>
      </c>
      <c r="AI381">
        <f t="shared" si="285"/>
        <v>6.9217265812948625E-4</v>
      </c>
      <c r="AJ381">
        <f t="shared" si="286"/>
        <v>1.0006921726581295</v>
      </c>
      <c r="AK381" s="18"/>
      <c r="AL381" s="15">
        <f t="shared" si="287"/>
        <v>0.28731109987549575</v>
      </c>
      <c r="AN381" s="10">
        <v>42082</v>
      </c>
      <c r="AO381">
        <v>4467000</v>
      </c>
      <c r="AP381">
        <v>38.045856999999998</v>
      </c>
      <c r="AQ381">
        <f t="shared" si="288"/>
        <v>-1.210178562896902E-2</v>
      </c>
      <c r="AR381">
        <f t="shared" si="275"/>
        <v>0.98789821437103098</v>
      </c>
      <c r="AS381" s="18"/>
      <c r="AT381" s="15">
        <f t="shared" si="289"/>
        <v>-0.988252291492698</v>
      </c>
      <c r="AV381" s="10">
        <v>42082</v>
      </c>
      <c r="AW381">
        <v>14064600</v>
      </c>
      <c r="AX381">
        <v>38.264859999999999</v>
      </c>
      <c r="AY381">
        <f t="shared" si="290"/>
        <v>-1.7586662318512136E-2</v>
      </c>
      <c r="AZ381">
        <f t="shared" si="291"/>
        <v>0.98241333768148786</v>
      </c>
      <c r="BB381" s="15">
        <f t="shared" si="292"/>
        <v>-0.9984604235667055</v>
      </c>
      <c r="BD381" s="10">
        <v>42082</v>
      </c>
      <c r="BE381">
        <v>432600</v>
      </c>
      <c r="BF381">
        <v>65.341412000000005</v>
      </c>
      <c r="BG381">
        <f t="shared" si="293"/>
        <v>-6.9103804469347052E-3</v>
      </c>
      <c r="BH381">
        <f t="shared" si="294"/>
        <v>0.99308961955306529</v>
      </c>
      <c r="BJ381" s="15">
        <f t="shared" si="295"/>
        <v>-0.92042411700178572</v>
      </c>
      <c r="BL381" s="10">
        <v>42082</v>
      </c>
      <c r="BM381">
        <v>289100</v>
      </c>
      <c r="BN381">
        <v>106.843226</v>
      </c>
      <c r="BO381">
        <f t="shared" si="296"/>
        <v>-3.618666857007069E-4</v>
      </c>
      <c r="BP381">
        <f t="shared" si="297"/>
        <v>0.99963813331429929</v>
      </c>
      <c r="BR381" s="15">
        <f t="shared" si="298"/>
        <v>-0.1237512296693799</v>
      </c>
      <c r="BT381" s="10">
        <v>42082</v>
      </c>
      <c r="BU381">
        <v>152900</v>
      </c>
      <c r="BV381">
        <v>48.360000999999997</v>
      </c>
      <c r="BW381">
        <f t="shared" si="299"/>
        <v>-1.4453644435268309E-3</v>
      </c>
      <c r="BX381">
        <f t="shared" si="300"/>
        <v>0.99855463555647317</v>
      </c>
      <c r="BZ381">
        <f t="shared" si="276"/>
        <v>-7.2454398336900816E-2</v>
      </c>
      <c r="CB381" s="10">
        <v>42082</v>
      </c>
      <c r="CC381">
        <v>836300</v>
      </c>
      <c r="CD381">
        <v>102.71266799999999</v>
      </c>
      <c r="CE381">
        <f t="shared" si="301"/>
        <v>-4.5049077718739561E-3</v>
      </c>
      <c r="CF381">
        <f t="shared" si="302"/>
        <v>0.99549509222812604</v>
      </c>
      <c r="CJ381" s="10">
        <v>42082</v>
      </c>
      <c r="CK381">
        <v>467000</v>
      </c>
      <c r="CL381">
        <v>83.223037000000005</v>
      </c>
      <c r="CM381">
        <f t="shared" si="303"/>
        <v>-4.5682335321619583E-3</v>
      </c>
      <c r="CN381">
        <f t="shared" si="304"/>
        <v>0.99543176646783804</v>
      </c>
      <c r="CR381" s="10">
        <v>42082</v>
      </c>
      <c r="CS381">
        <v>6200</v>
      </c>
      <c r="CT381">
        <v>59.442971999999997</v>
      </c>
      <c r="CU381">
        <f t="shared" si="305"/>
        <v>-2.1498365648813245E-3</v>
      </c>
      <c r="CV381">
        <f t="shared" si="306"/>
        <v>0.99785016343511868</v>
      </c>
      <c r="CZ381" s="10">
        <v>42082</v>
      </c>
      <c r="DA381">
        <v>373600</v>
      </c>
      <c r="DB381">
        <v>53.111663999999998</v>
      </c>
      <c r="DC381">
        <f t="shared" si="315"/>
        <v>-3.0503900285938634E-3</v>
      </c>
      <c r="DD381">
        <f t="shared" si="316"/>
        <v>0.99694960997140614</v>
      </c>
      <c r="DH381" s="10">
        <v>42082</v>
      </c>
      <c r="DI381">
        <v>319300</v>
      </c>
      <c r="DJ381">
        <v>39.374727</v>
      </c>
      <c r="DK381">
        <f t="shared" si="313"/>
        <v>0</v>
      </c>
      <c r="DL381">
        <f t="shared" si="314"/>
        <v>1</v>
      </c>
      <c r="DP381" s="10">
        <v>42082</v>
      </c>
      <c r="DQ381">
        <v>94200</v>
      </c>
      <c r="DR381">
        <v>20.900881999999999</v>
      </c>
      <c r="DS381">
        <f t="shared" si="307"/>
        <v>-1.6172546450818115E-2</v>
      </c>
      <c r="DT381">
        <f t="shared" si="308"/>
        <v>0.98382745354918189</v>
      </c>
      <c r="DX381" s="10">
        <v>42082</v>
      </c>
      <c r="DY381">
        <v>1741000</v>
      </c>
      <c r="DZ381">
        <v>11.31</v>
      </c>
      <c r="EA381">
        <f t="shared" si="309"/>
        <v>-8.8339222614841617E-4</v>
      </c>
      <c r="EB381">
        <f t="shared" si="310"/>
        <v>0.99911660777385158</v>
      </c>
      <c r="EF381" s="10">
        <v>42081</v>
      </c>
      <c r="EG381">
        <v>194900</v>
      </c>
      <c r="EH381">
        <v>99.599261999999996</v>
      </c>
      <c r="EI381">
        <f t="shared" si="311"/>
        <v>3.9538007562023303E-4</v>
      </c>
      <c r="EJ381">
        <f t="shared" si="312"/>
        <v>1.0003953800756202</v>
      </c>
    </row>
    <row r="382" spans="1:140">
      <c r="A382" s="10">
        <v>42081</v>
      </c>
      <c r="B382" s="11">
        <v>0.22</v>
      </c>
      <c r="C382">
        <f t="shared" si="271"/>
        <v>2.2000000000000001E-3</v>
      </c>
      <c r="D382" s="12">
        <f t="shared" si="272"/>
        <v>4.5846993064646568E-5</v>
      </c>
      <c r="E382" s="13">
        <f t="shared" si="273"/>
        <v>1.0000458469930646</v>
      </c>
      <c r="H382" s="10">
        <v>42081</v>
      </c>
      <c r="I382">
        <v>85900</v>
      </c>
      <c r="J382">
        <v>77.538694000000007</v>
      </c>
      <c r="K382" s="15">
        <f t="shared" si="277"/>
        <v>1.7902146843508993E-2</v>
      </c>
      <c r="L382">
        <f t="shared" si="278"/>
        <v>1.017902146843509</v>
      </c>
      <c r="N382" s="15">
        <f t="shared" si="279"/>
        <v>648.68235324105876</v>
      </c>
      <c r="P382" s="10">
        <v>42081</v>
      </c>
      <c r="Q382">
        <v>1281200</v>
      </c>
      <c r="R382">
        <v>49.187733999999999</v>
      </c>
      <c r="S382">
        <f t="shared" si="280"/>
        <v>1.1632541434060784E-2</v>
      </c>
      <c r="T382">
        <f t="shared" si="281"/>
        <v>1.0116325414340608</v>
      </c>
      <c r="V382" s="15">
        <f t="shared" si="282"/>
        <v>67.126911143347129</v>
      </c>
      <c r="X382" s="10">
        <v>42081</v>
      </c>
      <c r="Y382">
        <v>186400</v>
      </c>
      <c r="Z382">
        <v>42.507556999999998</v>
      </c>
      <c r="AA382">
        <f t="shared" si="283"/>
        <v>1.258449736225753E-2</v>
      </c>
      <c r="AB382">
        <f t="shared" si="274"/>
        <v>1.0125844973622575</v>
      </c>
      <c r="AC382" s="18"/>
      <c r="AD382" s="15">
        <f t="shared" si="284"/>
        <v>95.031792259158465</v>
      </c>
      <c r="AF382" s="10">
        <v>42081</v>
      </c>
      <c r="AG382">
        <v>250300</v>
      </c>
      <c r="AH382">
        <v>56.831195999999998</v>
      </c>
      <c r="AI382">
        <f t="shared" si="285"/>
        <v>9.0798048140172671E-3</v>
      </c>
      <c r="AJ382">
        <f t="shared" si="286"/>
        <v>1.0090798048140173</v>
      </c>
      <c r="AK382" s="18"/>
      <c r="AL382" s="15">
        <f t="shared" si="287"/>
        <v>26.09023675602652</v>
      </c>
      <c r="AN382" s="10">
        <v>42081</v>
      </c>
      <c r="AO382">
        <v>6198700</v>
      </c>
      <c r="AP382">
        <v>38.511920000000003</v>
      </c>
      <c r="AQ382">
        <f t="shared" si="288"/>
        <v>2.067061050100838E-2</v>
      </c>
      <c r="AR382">
        <f t="shared" si="275"/>
        <v>1.0206706105010084</v>
      </c>
      <c r="AS382" s="18"/>
      <c r="AT382" s="15">
        <f t="shared" si="289"/>
        <v>1749.84442064922</v>
      </c>
      <c r="AV382" s="10">
        <v>42081</v>
      </c>
      <c r="AW382">
        <v>15803800</v>
      </c>
      <c r="AX382">
        <v>38.949857999999999</v>
      </c>
      <c r="AY382">
        <f t="shared" si="290"/>
        <v>2.5808055258887963E-2</v>
      </c>
      <c r="AZ382">
        <f t="shared" si="291"/>
        <v>1.025808055258888</v>
      </c>
      <c r="BB382" s="15">
        <f t="shared" si="292"/>
        <v>10941.797320847814</v>
      </c>
      <c r="BD382" s="10">
        <v>42081</v>
      </c>
      <c r="BE382">
        <v>1732800</v>
      </c>
      <c r="BF382">
        <v>65.796087999999997</v>
      </c>
      <c r="BG382">
        <f t="shared" si="293"/>
        <v>1.2979424287102193E-2</v>
      </c>
      <c r="BH382">
        <f t="shared" si="294"/>
        <v>1.0129794242871022</v>
      </c>
      <c r="BJ382" s="15">
        <f t="shared" si="295"/>
        <v>109.72043167059094</v>
      </c>
      <c r="BL382" s="10">
        <v>42081</v>
      </c>
      <c r="BM382">
        <v>498400</v>
      </c>
      <c r="BN382">
        <v>106.88190299999999</v>
      </c>
      <c r="BO382">
        <f t="shared" si="296"/>
        <v>6.0065844255239309E-3</v>
      </c>
      <c r="BP382">
        <f t="shared" si="297"/>
        <v>1.0060065844255239</v>
      </c>
      <c r="BR382" s="15">
        <f t="shared" si="298"/>
        <v>7.898165535754428</v>
      </c>
      <c r="BT382" s="10">
        <v>42081</v>
      </c>
      <c r="BU382">
        <v>152200</v>
      </c>
      <c r="BV382">
        <v>48.43</v>
      </c>
      <c r="BW382">
        <f t="shared" si="299"/>
        <v>7.0700769390725782E-3</v>
      </c>
      <c r="BX382">
        <f t="shared" si="300"/>
        <v>1.0070700769390726</v>
      </c>
      <c r="BZ382">
        <f t="shared" si="276"/>
        <v>0.44246067673006828</v>
      </c>
      <c r="CB382" s="10">
        <v>42081</v>
      </c>
      <c r="CC382">
        <v>628600</v>
      </c>
      <c r="CD382">
        <v>103.17747300000001</v>
      </c>
      <c r="CE382">
        <f t="shared" si="301"/>
        <v>1.3144631391565742E-2</v>
      </c>
      <c r="CF382">
        <f t="shared" si="302"/>
        <v>1.0131446313915657</v>
      </c>
      <c r="CJ382" s="10">
        <v>42081</v>
      </c>
      <c r="CK382">
        <v>338700</v>
      </c>
      <c r="CL382">
        <v>83.604963999999995</v>
      </c>
      <c r="CM382">
        <f t="shared" si="303"/>
        <v>9.5698642450663396E-3</v>
      </c>
      <c r="CN382">
        <f t="shared" si="304"/>
        <v>1.0095698642450663</v>
      </c>
      <c r="CR382" s="10">
        <v>42081</v>
      </c>
      <c r="CS382">
        <v>19200</v>
      </c>
      <c r="CT382">
        <v>59.571040000000004</v>
      </c>
      <c r="CU382">
        <f t="shared" si="305"/>
        <v>5.6544241421454533E-3</v>
      </c>
      <c r="CV382">
        <f t="shared" si="306"/>
        <v>1.0056544241421455</v>
      </c>
      <c r="CZ382" s="10">
        <v>42081</v>
      </c>
      <c r="DA382">
        <v>1018600</v>
      </c>
      <c r="DB382">
        <v>53.274171000000003</v>
      </c>
      <c r="DC382">
        <f t="shared" si="315"/>
        <v>1.827152547208355E-2</v>
      </c>
      <c r="DD382">
        <f t="shared" si="316"/>
        <v>1.0182715254720835</v>
      </c>
      <c r="DH382" s="10">
        <v>42081</v>
      </c>
      <c r="DI382">
        <v>266800</v>
      </c>
      <c r="DJ382">
        <v>39.374727</v>
      </c>
      <c r="DK382">
        <f t="shared" si="313"/>
        <v>2.1021043681333396E-2</v>
      </c>
      <c r="DL382">
        <f t="shared" si="314"/>
        <v>1.0210210436813334</v>
      </c>
      <c r="DP382" s="10">
        <v>42081</v>
      </c>
      <c r="DQ382">
        <v>204800</v>
      </c>
      <c r="DR382">
        <v>21.244458999999999</v>
      </c>
      <c r="DS382">
        <f t="shared" si="307"/>
        <v>2.8650722085681313E-2</v>
      </c>
      <c r="DT382">
        <f t="shared" si="308"/>
        <v>1.0286507220856813</v>
      </c>
      <c r="DX382" s="10">
        <v>42081</v>
      </c>
      <c r="DY382">
        <v>9133300</v>
      </c>
      <c r="DZ382">
        <v>11.32</v>
      </c>
      <c r="EA382">
        <f t="shared" si="309"/>
        <v>1.9819819819819839E-2</v>
      </c>
      <c r="EB382">
        <f t="shared" si="310"/>
        <v>1.0198198198198198</v>
      </c>
      <c r="EF382" s="10">
        <v>42080</v>
      </c>
      <c r="EG382">
        <v>2286900</v>
      </c>
      <c r="EH382">
        <v>99.559898000000004</v>
      </c>
      <c r="EI382">
        <f t="shared" si="311"/>
        <v>1.9768893418148359E-4</v>
      </c>
      <c r="EJ382">
        <f t="shared" si="312"/>
        <v>1.0001976889341815</v>
      </c>
    </row>
    <row r="383" spans="1:140">
      <c r="A383" s="10">
        <v>42080</v>
      </c>
      <c r="B383" s="11">
        <v>0.22</v>
      </c>
      <c r="C383">
        <f t="shared" si="271"/>
        <v>2.2000000000000001E-3</v>
      </c>
      <c r="D383" s="12">
        <f t="shared" si="272"/>
        <v>4.5846993064646568E-5</v>
      </c>
      <c r="E383" s="13">
        <f t="shared" si="273"/>
        <v>1.0000458469930646</v>
      </c>
      <c r="H383" s="10">
        <v>42080</v>
      </c>
      <c r="I383">
        <v>24900</v>
      </c>
      <c r="J383">
        <v>76.174998000000002</v>
      </c>
      <c r="K383" s="15">
        <f t="shared" si="277"/>
        <v>6.9823969557893939E-3</v>
      </c>
      <c r="L383">
        <f t="shared" si="278"/>
        <v>1.0069823969557894</v>
      </c>
      <c r="N383" s="15">
        <f t="shared" si="279"/>
        <v>11.676102272887277</v>
      </c>
      <c r="P383" s="10">
        <v>42080</v>
      </c>
      <c r="Q383">
        <v>376100</v>
      </c>
      <c r="R383">
        <v>48.622135</v>
      </c>
      <c r="S383">
        <f t="shared" si="280"/>
        <v>-2.6005505066789558E-3</v>
      </c>
      <c r="T383">
        <f t="shared" si="281"/>
        <v>0.99739944949332104</v>
      </c>
      <c r="V383" s="15">
        <f t="shared" si="282"/>
        <v>-0.61342806195466748</v>
      </c>
      <c r="X383" s="10">
        <v>42080</v>
      </c>
      <c r="Y383">
        <v>261800</v>
      </c>
      <c r="Z383">
        <v>41.979269000000002</v>
      </c>
      <c r="AA383">
        <f t="shared" si="283"/>
        <v>6.9959607313685446E-4</v>
      </c>
      <c r="AB383">
        <f t="shared" si="274"/>
        <v>1.0006995960731369</v>
      </c>
      <c r="AC383" s="18"/>
      <c r="AD383" s="15">
        <f t="shared" si="284"/>
        <v>0.29080142673548703</v>
      </c>
      <c r="AF383" s="10">
        <v>42080</v>
      </c>
      <c r="AG383">
        <v>144200</v>
      </c>
      <c r="AH383">
        <v>56.319823</v>
      </c>
      <c r="AI383">
        <f t="shared" si="285"/>
        <v>2.0997186656692701E-3</v>
      </c>
      <c r="AJ383">
        <f t="shared" si="286"/>
        <v>1.0020997186656693</v>
      </c>
      <c r="AK383" s="18"/>
      <c r="AL383" s="15">
        <f t="shared" si="287"/>
        <v>1.150270886941092</v>
      </c>
      <c r="AN383" s="10">
        <v>42080</v>
      </c>
      <c r="AO383">
        <v>5497100</v>
      </c>
      <c r="AP383">
        <v>37.731977000000001</v>
      </c>
      <c r="AQ383">
        <f t="shared" si="288"/>
        <v>-1.0073332227694687E-3</v>
      </c>
      <c r="AR383">
        <f t="shared" si="275"/>
        <v>0.99899266677723053</v>
      </c>
      <c r="AS383" s="18"/>
      <c r="AT383" s="15">
        <f t="shared" si="289"/>
        <v>-0.30778725608434299</v>
      </c>
      <c r="AV383" s="10">
        <v>42080</v>
      </c>
      <c r="AW383">
        <v>22039900</v>
      </c>
      <c r="AX383">
        <v>37.969928000000003</v>
      </c>
      <c r="AY383">
        <f t="shared" si="290"/>
        <v>6.3035749340196734E-3</v>
      </c>
      <c r="AZ383">
        <f t="shared" si="291"/>
        <v>1.0063035749340197</v>
      </c>
      <c r="BB383" s="15">
        <f t="shared" si="292"/>
        <v>8.910388336275016</v>
      </c>
      <c r="BD383" s="10">
        <v>42080</v>
      </c>
      <c r="BE383">
        <v>458300</v>
      </c>
      <c r="BF383">
        <v>64.953035</v>
      </c>
      <c r="BG383">
        <f t="shared" si="293"/>
        <v>-2.1827902194333504E-3</v>
      </c>
      <c r="BH383">
        <f t="shared" si="294"/>
        <v>0.99781720978056665</v>
      </c>
      <c r="BJ383" s="15">
        <f t="shared" si="295"/>
        <v>-0.54958650128771014</v>
      </c>
      <c r="BL383" s="10">
        <v>42080</v>
      </c>
      <c r="BM383">
        <v>215600</v>
      </c>
      <c r="BN383">
        <v>106.243741</v>
      </c>
      <c r="BO383">
        <f t="shared" si="296"/>
        <v>5.4632576850321968E-4</v>
      </c>
      <c r="BP383">
        <f t="shared" si="297"/>
        <v>1.0005463257685032</v>
      </c>
      <c r="BR383" s="15">
        <f t="shared" si="298"/>
        <v>0.22061454121014634</v>
      </c>
      <c r="BT383" s="10">
        <v>42080</v>
      </c>
      <c r="BU383">
        <v>117900</v>
      </c>
      <c r="BV383">
        <v>48.09</v>
      </c>
      <c r="BW383">
        <f t="shared" si="299"/>
        <v>-1.4534883720929148E-3</v>
      </c>
      <c r="BX383">
        <f t="shared" si="300"/>
        <v>0.99854651162790709</v>
      </c>
      <c r="BZ383">
        <f t="shared" si="276"/>
        <v>-7.2846720444872282E-2</v>
      </c>
      <c r="CB383" s="10">
        <v>42080</v>
      </c>
      <c r="CC383">
        <v>447400</v>
      </c>
      <c r="CD383">
        <v>101.83883899999999</v>
      </c>
      <c r="CE383">
        <f t="shared" si="301"/>
        <v>1.371129087138323E-3</v>
      </c>
      <c r="CF383">
        <f t="shared" si="302"/>
        <v>1.0013711290871383</v>
      </c>
      <c r="CJ383" s="10">
        <v>42080</v>
      </c>
      <c r="CK383">
        <v>354100</v>
      </c>
      <c r="CL383">
        <v>82.812460000000002</v>
      </c>
      <c r="CM383">
        <f t="shared" si="303"/>
        <v>2.0797286176199581E-3</v>
      </c>
      <c r="CN383">
        <f t="shared" si="304"/>
        <v>1.00207972861762</v>
      </c>
      <c r="CR383" s="10">
        <v>42080</v>
      </c>
      <c r="CS383">
        <v>5800</v>
      </c>
      <c r="CT383">
        <v>59.236094000000001</v>
      </c>
      <c r="CU383">
        <f t="shared" si="305"/>
        <v>6.6567913394077749E-4</v>
      </c>
      <c r="CV383">
        <f t="shared" si="306"/>
        <v>1.0006656791339408</v>
      </c>
      <c r="CZ383" s="10">
        <v>42080</v>
      </c>
      <c r="DA383">
        <v>654600</v>
      </c>
      <c r="DB383">
        <v>52.318237000000003</v>
      </c>
      <c r="DC383">
        <f t="shared" si="315"/>
        <v>-6.7150565124513006E-3</v>
      </c>
      <c r="DD383">
        <f t="shared" si="316"/>
        <v>0.9932849434875487</v>
      </c>
      <c r="DH383" s="10">
        <v>42080</v>
      </c>
      <c r="DI383">
        <v>205800</v>
      </c>
      <c r="DJ383">
        <v>38.564070000000001</v>
      </c>
      <c r="DK383">
        <f t="shared" si="313"/>
        <v>-1.0000343499519948E-3</v>
      </c>
      <c r="DL383">
        <f t="shared" si="314"/>
        <v>0.99899996565004801</v>
      </c>
      <c r="DP383" s="10">
        <v>42080</v>
      </c>
      <c r="DQ383">
        <v>84300</v>
      </c>
      <c r="DR383">
        <v>20.652743000000001</v>
      </c>
      <c r="DS383">
        <f t="shared" si="307"/>
        <v>-4.1417859745659369E-3</v>
      </c>
      <c r="DT383">
        <f t="shared" si="308"/>
        <v>0.99585821402543406</v>
      </c>
      <c r="DX383" s="10">
        <v>42080</v>
      </c>
      <c r="DY383">
        <v>3226300</v>
      </c>
      <c r="DZ383">
        <v>11.1</v>
      </c>
      <c r="EA383">
        <f t="shared" si="309"/>
        <v>-6.2667860340197556E-3</v>
      </c>
      <c r="EB383">
        <f t="shared" si="310"/>
        <v>0.99373321396598024</v>
      </c>
      <c r="EF383" s="10">
        <v>42079</v>
      </c>
      <c r="EG383">
        <v>1123700</v>
      </c>
      <c r="EH383">
        <v>99.540220000000005</v>
      </c>
      <c r="EI383">
        <f t="shared" si="311"/>
        <v>-1.9764986099124471E-4</v>
      </c>
      <c r="EJ383">
        <f t="shared" si="312"/>
        <v>0.99980235013900876</v>
      </c>
    </row>
    <row r="384" spans="1:140">
      <c r="A384" s="10">
        <v>42079</v>
      </c>
      <c r="B384" s="11">
        <v>0.24</v>
      </c>
      <c r="C384">
        <f t="shared" si="271"/>
        <v>2.3999999999999998E-3</v>
      </c>
      <c r="D384" s="12">
        <f t="shared" si="272"/>
        <v>5.0016256774032541E-5</v>
      </c>
      <c r="E384" s="13">
        <f t="shared" si="273"/>
        <v>1.000050016256774</v>
      </c>
      <c r="H384" s="10">
        <v>42079</v>
      </c>
      <c r="I384">
        <v>44300</v>
      </c>
      <c r="J384">
        <v>75.646801999999994</v>
      </c>
      <c r="K384" s="15">
        <f t="shared" si="277"/>
        <v>8.1914721974349902E-3</v>
      </c>
      <c r="L384">
        <f t="shared" si="278"/>
        <v>1.008191472197435</v>
      </c>
      <c r="N384" s="15">
        <f t="shared" si="279"/>
        <v>18.642744399267421</v>
      </c>
      <c r="P384" s="10">
        <v>42079</v>
      </c>
      <c r="Q384">
        <v>446400</v>
      </c>
      <c r="R384">
        <v>48.748908999999998</v>
      </c>
      <c r="S384">
        <f t="shared" si="280"/>
        <v>1.2968657840516595E-2</v>
      </c>
      <c r="T384">
        <f t="shared" si="281"/>
        <v>1.0129686578405166</v>
      </c>
      <c r="V384" s="15">
        <f t="shared" si="282"/>
        <v>109.2917325668577</v>
      </c>
      <c r="X384" s="10">
        <v>42079</v>
      </c>
      <c r="Y384">
        <v>142300</v>
      </c>
      <c r="Z384">
        <v>41.949921000000003</v>
      </c>
      <c r="AA384">
        <f t="shared" si="283"/>
        <v>1.1082326744149329E-2</v>
      </c>
      <c r="AB384">
        <f t="shared" si="274"/>
        <v>1.0110823267441493</v>
      </c>
      <c r="AC384" s="18"/>
      <c r="AD384" s="15">
        <f t="shared" si="284"/>
        <v>54.857243908709421</v>
      </c>
      <c r="AF384" s="10">
        <v>42079</v>
      </c>
      <c r="AG384">
        <v>259900</v>
      </c>
      <c r="AH384">
        <v>56.201815000000003</v>
      </c>
      <c r="AI384">
        <f t="shared" si="285"/>
        <v>6.8711000456804783E-3</v>
      </c>
      <c r="AJ384">
        <f t="shared" si="286"/>
        <v>1.0068711000456805</v>
      </c>
      <c r="AK384" s="18"/>
      <c r="AL384" s="15">
        <f t="shared" si="287"/>
        <v>11.174877288967728</v>
      </c>
      <c r="AN384" s="10">
        <v>42079</v>
      </c>
      <c r="AO384">
        <v>4532800</v>
      </c>
      <c r="AP384">
        <v>37.770023999999999</v>
      </c>
      <c r="AQ384">
        <f t="shared" si="288"/>
        <v>1.1204470393708199E-2</v>
      </c>
      <c r="AR384">
        <f t="shared" si="275"/>
        <v>1.0112044703937082</v>
      </c>
      <c r="AS384" s="18"/>
      <c r="AT384" s="15">
        <f t="shared" si="289"/>
        <v>57.37515244109391</v>
      </c>
      <c r="AV384" s="10">
        <v>42079</v>
      </c>
      <c r="AW384">
        <v>8754600</v>
      </c>
      <c r="AX384">
        <v>37.732081000000001</v>
      </c>
      <c r="AY384">
        <f t="shared" si="290"/>
        <v>1.1734670497693278E-2</v>
      </c>
      <c r="AZ384">
        <f t="shared" si="291"/>
        <v>1.0117346704976933</v>
      </c>
      <c r="BB384" s="15">
        <f t="shared" si="292"/>
        <v>69.683976967224297</v>
      </c>
      <c r="BD384" s="10">
        <v>42079</v>
      </c>
      <c r="BE384">
        <v>552800</v>
      </c>
      <c r="BF384">
        <v>65.095123999999998</v>
      </c>
      <c r="BG384">
        <f t="shared" si="293"/>
        <v>1.1927508291004196E-2</v>
      </c>
      <c r="BH384">
        <f t="shared" si="294"/>
        <v>1.0119275082910042</v>
      </c>
      <c r="BJ384" s="15">
        <f t="shared" si="295"/>
        <v>74.776006398476113</v>
      </c>
      <c r="BL384" s="10">
        <v>42079</v>
      </c>
      <c r="BM384">
        <v>171200</v>
      </c>
      <c r="BN384">
        <v>106.18572899999999</v>
      </c>
      <c r="BO384">
        <f t="shared" si="296"/>
        <v>3.6437187158044892E-4</v>
      </c>
      <c r="BP384">
        <f t="shared" si="297"/>
        <v>1.0003643718715804</v>
      </c>
      <c r="BR384" s="15">
        <f t="shared" si="298"/>
        <v>0.14221745501715177</v>
      </c>
      <c r="BT384" s="10">
        <v>42079</v>
      </c>
      <c r="BU384">
        <v>133300</v>
      </c>
      <c r="BV384">
        <v>48.16</v>
      </c>
      <c r="BW384">
        <f t="shared" si="299"/>
        <v>-8.2989624834250986E-4</v>
      </c>
      <c r="BX384">
        <f t="shared" si="300"/>
        <v>0.99917010375165749</v>
      </c>
      <c r="BZ384">
        <f t="shared" si="276"/>
        <v>-4.2253856227242981E-2</v>
      </c>
      <c r="CB384" s="10">
        <v>42079</v>
      </c>
      <c r="CC384">
        <v>1381800</v>
      </c>
      <c r="CD384">
        <v>101.69939599999999</v>
      </c>
      <c r="CE384">
        <f t="shared" si="301"/>
        <v>-2.9165110368924996E-3</v>
      </c>
      <c r="CF384">
        <f t="shared" si="302"/>
        <v>0.9970834889631075</v>
      </c>
      <c r="CJ384" s="10">
        <v>42079</v>
      </c>
      <c r="CK384">
        <v>367300</v>
      </c>
      <c r="CL384">
        <v>82.640590000000003</v>
      </c>
      <c r="CM384">
        <f t="shared" si="303"/>
        <v>6.9378437854772379E-4</v>
      </c>
      <c r="CN384">
        <f t="shared" si="304"/>
        <v>1.0006937843785477</v>
      </c>
      <c r="CR384" s="10">
        <v>42079</v>
      </c>
      <c r="CS384">
        <v>9600</v>
      </c>
      <c r="CT384">
        <v>59.196688000000002</v>
      </c>
      <c r="CU384">
        <f t="shared" si="305"/>
        <v>4.9948337028649092E-4</v>
      </c>
      <c r="CV384">
        <f t="shared" si="306"/>
        <v>1.0004994833702865</v>
      </c>
      <c r="CZ384" s="10">
        <v>42079</v>
      </c>
      <c r="DA384">
        <v>577000</v>
      </c>
      <c r="DB384">
        <v>52.671931999999998</v>
      </c>
      <c r="DC384">
        <f t="shared" si="315"/>
        <v>7.1284949776782014E-3</v>
      </c>
      <c r="DD384">
        <f t="shared" si="316"/>
        <v>1.0071284949776782</v>
      </c>
      <c r="DH384" s="10">
        <v>42079</v>
      </c>
      <c r="DI384">
        <v>299900</v>
      </c>
      <c r="DJ384">
        <v>38.602674</v>
      </c>
      <c r="DK384">
        <f t="shared" si="313"/>
        <v>1.163376865863297E-2</v>
      </c>
      <c r="DL384">
        <f t="shared" si="314"/>
        <v>1.011633768658633</v>
      </c>
      <c r="DP384" s="10">
        <v>42079</v>
      </c>
      <c r="DQ384">
        <v>126700</v>
      </c>
      <c r="DR384">
        <v>20.738638000000002</v>
      </c>
      <c r="DS384">
        <f t="shared" si="307"/>
        <v>1.0697675257300032E-2</v>
      </c>
      <c r="DT384">
        <f t="shared" si="308"/>
        <v>1.0106976752573</v>
      </c>
      <c r="DX384" s="10">
        <v>42079</v>
      </c>
      <c r="DY384">
        <v>1632900</v>
      </c>
      <c r="DZ384">
        <v>11.17</v>
      </c>
      <c r="EA384">
        <f t="shared" si="309"/>
        <v>0</v>
      </c>
      <c r="EB384">
        <f t="shared" si="310"/>
        <v>1</v>
      </c>
      <c r="EF384" s="10">
        <v>42076</v>
      </c>
      <c r="EG384">
        <v>329000</v>
      </c>
      <c r="EH384">
        <v>99.559898000000004</v>
      </c>
      <c r="EI384">
        <f t="shared" si="311"/>
        <v>3.9553646285717114E-4</v>
      </c>
      <c r="EJ384">
        <f t="shared" si="312"/>
        <v>1.0003955364628572</v>
      </c>
    </row>
    <row r="385" spans="1:140">
      <c r="A385" s="10">
        <v>42076</v>
      </c>
      <c r="B385" s="11">
        <v>0.28999999999999998</v>
      </c>
      <c r="C385">
        <f t="shared" si="271"/>
        <v>2.8999999999999998E-3</v>
      </c>
      <c r="D385" s="12">
        <f t="shared" si="272"/>
        <v>6.0440404747286181E-5</v>
      </c>
      <c r="E385" s="13">
        <f t="shared" si="273"/>
        <v>1.0000604404047473</v>
      </c>
      <c r="H385" s="10">
        <v>42076</v>
      </c>
      <c r="I385">
        <v>23300</v>
      </c>
      <c r="J385">
        <v>75.032178000000002</v>
      </c>
      <c r="K385" s="15">
        <f t="shared" si="277"/>
        <v>-2.5533653355122032E-3</v>
      </c>
      <c r="L385">
        <f t="shared" si="278"/>
        <v>0.9974466346644878</v>
      </c>
      <c r="N385" s="15">
        <f t="shared" si="279"/>
        <v>-0.60669513005280951</v>
      </c>
      <c r="P385" s="10">
        <v>42076</v>
      </c>
      <c r="Q385">
        <v>423600</v>
      </c>
      <c r="R385">
        <v>48.124794999999999</v>
      </c>
      <c r="S385">
        <f t="shared" si="280"/>
        <v>-5.8420789993371969E-3</v>
      </c>
      <c r="T385">
        <f t="shared" si="281"/>
        <v>0.9941579210006628</v>
      </c>
      <c r="V385" s="15">
        <f t="shared" si="282"/>
        <v>-0.88218172747599843</v>
      </c>
      <c r="X385" s="10">
        <v>42076</v>
      </c>
      <c r="Y385">
        <v>230100</v>
      </c>
      <c r="Z385">
        <v>41.490113999999998</v>
      </c>
      <c r="AA385">
        <f t="shared" si="283"/>
        <v>-5.6272380216039197E-3</v>
      </c>
      <c r="AB385">
        <f t="shared" si="274"/>
        <v>0.99437276197839608</v>
      </c>
      <c r="AC385" s="18"/>
      <c r="AD385" s="15">
        <f t="shared" si="284"/>
        <v>-0.87251322683176991</v>
      </c>
      <c r="AF385" s="10">
        <v>42076</v>
      </c>
      <c r="AG385">
        <v>247400</v>
      </c>
      <c r="AH385">
        <v>55.818282000000004</v>
      </c>
      <c r="AI385">
        <f t="shared" si="285"/>
        <v>-4.3852099029084712E-3</v>
      </c>
      <c r="AJ385">
        <f t="shared" si="286"/>
        <v>0.99561479009709153</v>
      </c>
      <c r="AK385" s="18"/>
      <c r="AL385" s="15">
        <f t="shared" si="287"/>
        <v>-0.79893386503023633</v>
      </c>
      <c r="AN385" s="10">
        <v>42076</v>
      </c>
      <c r="AO385">
        <v>4263000</v>
      </c>
      <c r="AP385">
        <v>37.351520000000001</v>
      </c>
      <c r="AQ385">
        <f t="shared" si="288"/>
        <v>-6.0743813550441228E-3</v>
      </c>
      <c r="AR385">
        <f t="shared" si="275"/>
        <v>0.99392561864495588</v>
      </c>
      <c r="AS385" s="18"/>
      <c r="AT385" s="15">
        <f t="shared" si="289"/>
        <v>-0.89181477708362988</v>
      </c>
      <c r="AV385" s="10">
        <v>42076</v>
      </c>
      <c r="AW385">
        <v>11391200</v>
      </c>
      <c r="AX385">
        <v>37.294443000000001</v>
      </c>
      <c r="AY385">
        <f t="shared" si="290"/>
        <v>-1.2096757210496745E-2</v>
      </c>
      <c r="AZ385">
        <f t="shared" si="291"/>
        <v>0.98790324278950326</v>
      </c>
      <c r="BB385" s="15">
        <f t="shared" si="292"/>
        <v>-0.9882304457092852</v>
      </c>
      <c r="BD385" s="10">
        <v>42076</v>
      </c>
      <c r="BE385">
        <v>594600</v>
      </c>
      <c r="BF385">
        <v>64.327853000000005</v>
      </c>
      <c r="BG385">
        <f t="shared" si="293"/>
        <v>-5.7100854935477896E-3</v>
      </c>
      <c r="BH385">
        <f t="shared" si="294"/>
        <v>0.99428991450645221</v>
      </c>
      <c r="BJ385" s="15">
        <f t="shared" si="295"/>
        <v>-0.87633195761022487</v>
      </c>
      <c r="BL385" s="10">
        <v>42076</v>
      </c>
      <c r="BM385">
        <v>322800</v>
      </c>
      <c r="BN385">
        <v>106.147052</v>
      </c>
      <c r="BO385">
        <f t="shared" si="296"/>
        <v>0</v>
      </c>
      <c r="BP385">
        <f t="shared" si="297"/>
        <v>1</v>
      </c>
      <c r="BR385" s="15">
        <f t="shared" si="298"/>
        <v>0</v>
      </c>
      <c r="BT385" s="10">
        <v>42076</v>
      </c>
      <c r="BU385">
        <v>119500</v>
      </c>
      <c r="BV385">
        <v>48.200001</v>
      </c>
      <c r="BW385">
        <f t="shared" si="299"/>
        <v>-1.6569594377994212E-3</v>
      </c>
      <c r="BX385">
        <f t="shared" si="300"/>
        <v>0.99834304056220058</v>
      </c>
      <c r="BZ385">
        <f t="shared" si="276"/>
        <v>-8.2619867253006185E-2</v>
      </c>
      <c r="CB385" s="10">
        <v>42076</v>
      </c>
      <c r="CC385">
        <v>821600</v>
      </c>
      <c r="CD385">
        <v>101.996871</v>
      </c>
      <c r="CE385">
        <f t="shared" si="301"/>
        <v>-7.3283024550896414E-3</v>
      </c>
      <c r="CF385">
        <f t="shared" si="302"/>
        <v>0.99267169754491036</v>
      </c>
      <c r="CJ385" s="10">
        <v>42076</v>
      </c>
      <c r="CK385">
        <v>288900</v>
      </c>
      <c r="CL385">
        <v>82.583295000000007</v>
      </c>
      <c r="CM385">
        <f t="shared" si="303"/>
        <v>-2.9971428882903384E-3</v>
      </c>
      <c r="CN385">
        <f t="shared" si="304"/>
        <v>0.99700285711170966</v>
      </c>
      <c r="CR385" s="10">
        <v>42076</v>
      </c>
      <c r="CS385">
        <v>6600</v>
      </c>
      <c r="CT385">
        <v>59.167135000000002</v>
      </c>
      <c r="CU385">
        <f t="shared" si="305"/>
        <v>0</v>
      </c>
      <c r="CV385">
        <f t="shared" si="306"/>
        <v>1</v>
      </c>
      <c r="CZ385" s="10">
        <v>42076</v>
      </c>
      <c r="DA385">
        <v>792800</v>
      </c>
      <c r="DB385">
        <v>52.299118</v>
      </c>
      <c r="DC385">
        <f t="shared" si="315"/>
        <v>-1.4601647962184661E-3</v>
      </c>
      <c r="DD385">
        <f t="shared" si="316"/>
        <v>0.99853983520378153</v>
      </c>
      <c r="DH385" s="10">
        <v>42076</v>
      </c>
      <c r="DI385">
        <v>274000</v>
      </c>
      <c r="DJ385">
        <v>38.158743999999999</v>
      </c>
      <c r="DK385">
        <f t="shared" si="313"/>
        <v>-7.5812378830408811E-4</v>
      </c>
      <c r="DL385">
        <f t="shared" si="314"/>
        <v>0.99924187621169591</v>
      </c>
      <c r="DP385" s="10">
        <v>42076</v>
      </c>
      <c r="DQ385">
        <v>211200</v>
      </c>
      <c r="DR385">
        <v>20.519131000000002</v>
      </c>
      <c r="DS385">
        <f t="shared" si="307"/>
        <v>-4.6296383882679093E-3</v>
      </c>
      <c r="DT385">
        <f t="shared" si="308"/>
        <v>0.99537036161173209</v>
      </c>
      <c r="DX385" s="10">
        <v>42076</v>
      </c>
      <c r="DY385">
        <v>1644900</v>
      </c>
      <c r="DZ385">
        <v>11.17</v>
      </c>
      <c r="EA385">
        <f t="shared" si="309"/>
        <v>1.7937219730941312E-3</v>
      </c>
      <c r="EB385">
        <f t="shared" si="310"/>
        <v>1.0017937219730941</v>
      </c>
      <c r="EF385" s="10">
        <v>42075</v>
      </c>
      <c r="EG385">
        <v>92700</v>
      </c>
      <c r="EH385">
        <v>99.520533999999998</v>
      </c>
      <c r="EI385">
        <f t="shared" si="311"/>
        <v>-1.9776930370463131E-4</v>
      </c>
      <c r="EJ385">
        <f t="shared" si="312"/>
        <v>0.99980223069629537</v>
      </c>
    </row>
    <row r="386" spans="1:140">
      <c r="A386" s="10">
        <v>42075</v>
      </c>
      <c r="B386" s="11">
        <v>0.3</v>
      </c>
      <c r="C386">
        <f t="shared" si="271"/>
        <v>3.0000000000000001E-3</v>
      </c>
      <c r="D386" s="12">
        <f t="shared" si="272"/>
        <v>6.252540385687233E-5</v>
      </c>
      <c r="E386" s="13">
        <f t="shared" si="273"/>
        <v>1.0000625254038569</v>
      </c>
      <c r="H386" s="10">
        <v>42075</v>
      </c>
      <c r="I386">
        <v>22200</v>
      </c>
      <c r="J386">
        <v>75.224253000000004</v>
      </c>
      <c r="K386" s="15">
        <f t="shared" si="277"/>
        <v>-8.9285006322825655E-4</v>
      </c>
      <c r="L386">
        <f t="shared" si="278"/>
        <v>0.99910714993677174</v>
      </c>
      <c r="N386" s="15">
        <f t="shared" si="279"/>
        <v>-0.27822068543504574</v>
      </c>
      <c r="P386" s="10">
        <v>42075</v>
      </c>
      <c r="Q386">
        <v>605900</v>
      </c>
      <c r="R386">
        <v>48.407595999999998</v>
      </c>
      <c r="S386">
        <f t="shared" si="280"/>
        <v>1.2441370228938986E-2</v>
      </c>
      <c r="T386">
        <f t="shared" si="281"/>
        <v>1.012441370228939</v>
      </c>
      <c r="V386" s="15">
        <f t="shared" si="282"/>
        <v>90.202610169825547</v>
      </c>
      <c r="X386" s="10">
        <v>42075</v>
      </c>
      <c r="Y386">
        <v>256300</v>
      </c>
      <c r="Z386">
        <v>41.724910000000001</v>
      </c>
      <c r="AA386">
        <f t="shared" si="283"/>
        <v>1.2102565446004077E-2</v>
      </c>
      <c r="AB386">
        <f t="shared" si="274"/>
        <v>1.0121025654460041</v>
      </c>
      <c r="AC386" s="18"/>
      <c r="AD386" s="15">
        <f t="shared" si="284"/>
        <v>79.714559121093089</v>
      </c>
      <c r="AF386" s="10">
        <v>42075</v>
      </c>
      <c r="AG386">
        <v>239300</v>
      </c>
      <c r="AH386">
        <v>56.064135</v>
      </c>
      <c r="AI386">
        <f t="shared" si="285"/>
        <v>1.459334022708858E-2</v>
      </c>
      <c r="AJ386">
        <f t="shared" si="286"/>
        <v>1.0145933402270886</v>
      </c>
      <c r="AK386" s="18"/>
      <c r="AL386" s="15">
        <f t="shared" si="287"/>
        <v>196.96237733348792</v>
      </c>
      <c r="AN386" s="10">
        <v>42075</v>
      </c>
      <c r="AO386">
        <v>5309800</v>
      </c>
      <c r="AP386">
        <v>37.579794</v>
      </c>
      <c r="AQ386">
        <f t="shared" si="288"/>
        <v>1.2298224799535351E-2</v>
      </c>
      <c r="AR386">
        <f t="shared" si="275"/>
        <v>1.0122982247995354</v>
      </c>
      <c r="AS386" s="18"/>
      <c r="AT386" s="15">
        <f t="shared" si="289"/>
        <v>85.615071518159368</v>
      </c>
      <c r="AV386" s="10">
        <v>42075</v>
      </c>
      <c r="AW386">
        <v>11430700</v>
      </c>
      <c r="AX386">
        <v>37.751109</v>
      </c>
      <c r="AY386">
        <f t="shared" si="290"/>
        <v>5.5752783104210391E-3</v>
      </c>
      <c r="AZ386">
        <f t="shared" si="291"/>
        <v>1.005575278310421</v>
      </c>
      <c r="BB386" s="15">
        <f t="shared" si="292"/>
        <v>6.6089470629859317</v>
      </c>
      <c r="BD386" s="10">
        <v>42075</v>
      </c>
      <c r="BE386">
        <v>592600</v>
      </c>
      <c r="BF386">
        <v>64.697280000000006</v>
      </c>
      <c r="BG386">
        <f t="shared" si="293"/>
        <v>1.1552224446827353E-2</v>
      </c>
      <c r="BH386">
        <f t="shared" si="294"/>
        <v>1.0115522244468274</v>
      </c>
      <c r="BJ386" s="15">
        <f t="shared" si="295"/>
        <v>65.180942916153612</v>
      </c>
      <c r="BL386" s="10">
        <v>42075</v>
      </c>
      <c r="BM386">
        <v>351300</v>
      </c>
      <c r="BN386">
        <v>106.147052</v>
      </c>
      <c r="BO386">
        <f t="shared" si="296"/>
        <v>2.9234400365798496E-3</v>
      </c>
      <c r="BP386">
        <f t="shared" si="297"/>
        <v>1.0029234400365798</v>
      </c>
      <c r="BR386" s="15">
        <f t="shared" si="298"/>
        <v>1.9022866027680858</v>
      </c>
      <c r="BT386" s="10">
        <v>42075</v>
      </c>
      <c r="BU386">
        <v>125000</v>
      </c>
      <c r="BV386">
        <v>48.279998999999997</v>
      </c>
      <c r="BW386">
        <f t="shared" si="299"/>
        <v>-4.1407868352139054E-4</v>
      </c>
      <c r="BX386">
        <f t="shared" si="300"/>
        <v>0.99958592131647861</v>
      </c>
      <c r="BZ386">
        <f t="shared" si="276"/>
        <v>-2.1306295187429103E-2</v>
      </c>
      <c r="CB386" s="10">
        <v>42075</v>
      </c>
      <c r="CC386">
        <v>1303500</v>
      </c>
      <c r="CD386">
        <v>102.749853</v>
      </c>
      <c r="CE386">
        <f t="shared" si="301"/>
        <v>1.1775131096953828E-3</v>
      </c>
      <c r="CF386">
        <f t="shared" si="302"/>
        <v>1.0011775131096954</v>
      </c>
      <c r="CJ386" s="10">
        <v>42075</v>
      </c>
      <c r="CK386">
        <v>496300</v>
      </c>
      <c r="CL386">
        <v>82.831553</v>
      </c>
      <c r="CM386">
        <f t="shared" si="303"/>
        <v>-3.4569070599721474E-4</v>
      </c>
      <c r="CN386">
        <f t="shared" si="304"/>
        <v>0.99965430929400279</v>
      </c>
      <c r="CR386" s="10">
        <v>42075</v>
      </c>
      <c r="CS386">
        <v>12500</v>
      </c>
      <c r="CT386">
        <v>59.167135000000002</v>
      </c>
      <c r="CU386">
        <f t="shared" si="305"/>
        <v>4.99783733114878E-4</v>
      </c>
      <c r="CV386">
        <f t="shared" si="306"/>
        <v>1.0004997837331149</v>
      </c>
      <c r="CZ386" s="10">
        <v>42075</v>
      </c>
      <c r="DA386">
        <v>241600</v>
      </c>
      <c r="DB386">
        <v>52.375594999999997</v>
      </c>
      <c r="DC386">
        <f t="shared" si="315"/>
        <v>1.1632218703380826E-2</v>
      </c>
      <c r="DD386">
        <f t="shared" si="316"/>
        <v>1.0116322187033808</v>
      </c>
      <c r="DH386" s="10">
        <v>42075</v>
      </c>
      <c r="DI386">
        <v>205400</v>
      </c>
      <c r="DJ386">
        <v>38.187694999999998</v>
      </c>
      <c r="DK386">
        <f t="shared" si="313"/>
        <v>1.7485229520448176E-2</v>
      </c>
      <c r="DL386">
        <f t="shared" si="314"/>
        <v>1.0174852295204482</v>
      </c>
      <c r="DP386" s="10">
        <v>42075</v>
      </c>
      <c r="DQ386">
        <v>161800</v>
      </c>
      <c r="DR386">
        <v>20.614568999999999</v>
      </c>
      <c r="DS386">
        <f t="shared" si="307"/>
        <v>-5.5248434880945663E-3</v>
      </c>
      <c r="DT386">
        <f t="shared" si="308"/>
        <v>0.99447515651190543</v>
      </c>
      <c r="DX386" s="10">
        <v>42075</v>
      </c>
      <c r="DY386">
        <v>5543100</v>
      </c>
      <c r="DZ386">
        <v>11.15</v>
      </c>
      <c r="EA386">
        <f t="shared" si="309"/>
        <v>-8.9605734767028711E-4</v>
      </c>
      <c r="EB386">
        <f t="shared" si="310"/>
        <v>0.99910394265232971</v>
      </c>
      <c r="EF386" s="10">
        <v>42074</v>
      </c>
      <c r="EG386">
        <v>259500</v>
      </c>
      <c r="EH386">
        <v>99.540220000000005</v>
      </c>
      <c r="EI386">
        <f t="shared" si="311"/>
        <v>-5.9279555705937792E-4</v>
      </c>
      <c r="EJ386">
        <f t="shared" si="312"/>
        <v>0.99940720444294062</v>
      </c>
    </row>
    <row r="387" spans="1:140">
      <c r="A387" s="10">
        <v>42074</v>
      </c>
      <c r="B387" s="11">
        <v>0.3</v>
      </c>
      <c r="C387">
        <f t="shared" ref="C387:C450" si="317">B387/100</f>
        <v>3.0000000000000001E-3</v>
      </c>
      <c r="D387" s="12">
        <f t="shared" ref="D387:D450" si="318">1/((1-($D$2*C387)))^(1/12)-1</f>
        <v>6.252540385687233E-5</v>
      </c>
      <c r="E387" s="13">
        <f t="shared" ref="E387:E450" si="319">1+(D387)</f>
        <v>1.0000625254038569</v>
      </c>
      <c r="H387" s="10">
        <v>42074</v>
      </c>
      <c r="I387">
        <v>43900</v>
      </c>
      <c r="J387">
        <v>75.291477</v>
      </c>
      <c r="K387" s="15">
        <f t="shared" si="277"/>
        <v>7.9712373572811135E-3</v>
      </c>
      <c r="L387">
        <f t="shared" si="278"/>
        <v>1.0079712373572811</v>
      </c>
      <c r="N387" s="15">
        <f t="shared" si="279"/>
        <v>17.137229951042144</v>
      </c>
      <c r="P387" s="10">
        <v>42074</v>
      </c>
      <c r="Q387">
        <v>418600</v>
      </c>
      <c r="R387">
        <v>47.812739999999998</v>
      </c>
      <c r="S387">
        <f t="shared" si="280"/>
        <v>-1.6290200478150663E-3</v>
      </c>
      <c r="T387">
        <f t="shared" si="281"/>
        <v>0.99837097995218493</v>
      </c>
      <c r="V387" s="15">
        <f t="shared" si="282"/>
        <v>-0.44847998303681968</v>
      </c>
      <c r="X387" s="10">
        <v>42074</v>
      </c>
      <c r="Y387">
        <v>221300</v>
      </c>
      <c r="Z387">
        <v>41.225969999999997</v>
      </c>
      <c r="AA387">
        <f t="shared" si="283"/>
        <v>4.7687432609264668E-3</v>
      </c>
      <c r="AB387">
        <f t="shared" ref="AB387:AB450" si="320">1+AA387</f>
        <v>1.0047687432609265</v>
      </c>
      <c r="AC387" s="18"/>
      <c r="AD387" s="15">
        <f t="shared" si="284"/>
        <v>4.677177674473441</v>
      </c>
      <c r="AF387" s="10">
        <v>42074</v>
      </c>
      <c r="AG387">
        <v>138100</v>
      </c>
      <c r="AH387">
        <v>55.257739999999998</v>
      </c>
      <c r="AI387">
        <f t="shared" si="285"/>
        <v>5.9075913941104563E-3</v>
      </c>
      <c r="AJ387">
        <f t="shared" si="286"/>
        <v>1.0059075913941105</v>
      </c>
      <c r="AK387" s="18"/>
      <c r="AL387" s="15">
        <f t="shared" si="287"/>
        <v>7.5842287123533261</v>
      </c>
      <c r="AN387" s="10">
        <v>42074</v>
      </c>
      <c r="AO387">
        <v>3745400</v>
      </c>
      <c r="AP387">
        <v>37.123244</v>
      </c>
      <c r="AQ387">
        <f t="shared" si="288"/>
        <v>2.5686686697743433E-3</v>
      </c>
      <c r="AR387">
        <f t="shared" ref="AR387:AR450" si="321">1+AQ387</f>
        <v>1.0025686686697743</v>
      </c>
      <c r="AS387" s="18"/>
      <c r="AT387" s="15">
        <f t="shared" si="289"/>
        <v>1.5506850670089589</v>
      </c>
      <c r="AV387" s="10">
        <v>42074</v>
      </c>
      <c r="AW387">
        <v>14603500</v>
      </c>
      <c r="AX387">
        <v>37.541803000000002</v>
      </c>
      <c r="AY387">
        <f t="shared" si="290"/>
        <v>7.9182215398800881E-3</v>
      </c>
      <c r="AZ387">
        <f t="shared" si="291"/>
        <v>1.0079182215398801</v>
      </c>
      <c r="BB387" s="15">
        <f t="shared" si="292"/>
        <v>16.792348060842414</v>
      </c>
      <c r="BD387" s="10">
        <v>42074</v>
      </c>
      <c r="BE387">
        <v>714100</v>
      </c>
      <c r="BF387">
        <v>63.958418000000002</v>
      </c>
      <c r="BG387">
        <f t="shared" si="293"/>
        <v>-3.9829520520233697E-3</v>
      </c>
      <c r="BH387">
        <f t="shared" si="294"/>
        <v>0.99601704794797663</v>
      </c>
      <c r="BJ387" s="15">
        <f t="shared" si="295"/>
        <v>-0.76699150633733504</v>
      </c>
      <c r="BL387" s="10">
        <v>42074</v>
      </c>
      <c r="BM387">
        <v>215700</v>
      </c>
      <c r="BN387">
        <v>105.837642</v>
      </c>
      <c r="BO387">
        <f t="shared" si="296"/>
        <v>-1.4596241949571542E-3</v>
      </c>
      <c r="BP387">
        <f t="shared" si="297"/>
        <v>0.99854037580504285</v>
      </c>
      <c r="BR387" s="15">
        <f t="shared" si="298"/>
        <v>-0.41324740798695214</v>
      </c>
      <c r="BT387" s="10">
        <v>42074</v>
      </c>
      <c r="BU387">
        <v>204600</v>
      </c>
      <c r="BV387">
        <v>48.299999</v>
      </c>
      <c r="BW387">
        <f t="shared" si="299"/>
        <v>4.1425021570540288E-4</v>
      </c>
      <c r="BX387">
        <f t="shared" si="300"/>
        <v>1.0004142502157054</v>
      </c>
      <c r="BZ387">
        <f t="shared" ref="BZ387:BZ450" si="322">((1+BW387)^52)-1</f>
        <v>2.1770136134175555E-2</v>
      </c>
      <c r="CB387" s="10">
        <v>42074</v>
      </c>
      <c r="CC387">
        <v>460000</v>
      </c>
      <c r="CD387">
        <v>102.629006</v>
      </c>
      <c r="CE387">
        <f t="shared" si="301"/>
        <v>1.7240009792647282E-3</v>
      </c>
      <c r="CF387">
        <f t="shared" si="302"/>
        <v>1.0017240009792647</v>
      </c>
      <c r="CJ387" s="10">
        <v>42074</v>
      </c>
      <c r="CK387">
        <v>212700</v>
      </c>
      <c r="CL387">
        <v>82.860196999999999</v>
      </c>
      <c r="CM387">
        <f t="shared" si="303"/>
        <v>1.7315189164748279E-3</v>
      </c>
      <c r="CN387">
        <f t="shared" si="304"/>
        <v>1.0017315189164748</v>
      </c>
      <c r="CR387" s="10">
        <v>42074</v>
      </c>
      <c r="CS387">
        <v>16000</v>
      </c>
      <c r="CT387">
        <v>59.137579000000002</v>
      </c>
      <c r="CU387">
        <f t="shared" si="305"/>
        <v>1.6658850536943604E-4</v>
      </c>
      <c r="CV387">
        <f t="shared" si="306"/>
        <v>1.0001665885053694</v>
      </c>
      <c r="CZ387" s="10">
        <v>42074</v>
      </c>
      <c r="DA387">
        <v>426700</v>
      </c>
      <c r="DB387">
        <v>51.773356</v>
      </c>
      <c r="DC387">
        <f t="shared" si="315"/>
        <v>3.3345873718226837E-3</v>
      </c>
      <c r="DD387">
        <f t="shared" si="316"/>
        <v>1.0033345873718227</v>
      </c>
      <c r="DH387" s="10">
        <v>42074</v>
      </c>
      <c r="DI387">
        <v>204700</v>
      </c>
      <c r="DJ387">
        <v>37.531449000000002</v>
      </c>
      <c r="DK387">
        <f t="shared" si="313"/>
        <v>-2.5713150349182534E-4</v>
      </c>
      <c r="DL387">
        <f t="shared" si="314"/>
        <v>0.99974286849650817</v>
      </c>
      <c r="DP387" s="10">
        <v>42074</v>
      </c>
      <c r="DQ387">
        <v>141800</v>
      </c>
      <c r="DR387">
        <v>20.729094</v>
      </c>
      <c r="DS387">
        <f t="shared" si="307"/>
        <v>3.2332819692224568E-3</v>
      </c>
      <c r="DT387">
        <f t="shared" si="308"/>
        <v>1.0032332819692225</v>
      </c>
      <c r="DX387" s="10">
        <v>42074</v>
      </c>
      <c r="DY387">
        <v>3620500</v>
      </c>
      <c r="DZ387">
        <v>11.16</v>
      </c>
      <c r="EA387">
        <f t="shared" si="309"/>
        <v>-5.3475935828877219E-3</v>
      </c>
      <c r="EB387">
        <f t="shared" si="310"/>
        <v>0.99465240641711228</v>
      </c>
      <c r="EF387" s="10">
        <v>42073</v>
      </c>
      <c r="EG387">
        <v>221000</v>
      </c>
      <c r="EH387">
        <v>99.599261999999996</v>
      </c>
      <c r="EI387">
        <f t="shared" si="311"/>
        <v>9.883580102010292E-5</v>
      </c>
      <c r="EJ387">
        <f t="shared" si="312"/>
        <v>1.0000988358010201</v>
      </c>
    </row>
    <row r="388" spans="1:140">
      <c r="A388" s="10">
        <v>42073</v>
      </c>
      <c r="B388" s="11">
        <v>0.28999999999999998</v>
      </c>
      <c r="C388">
        <f t="shared" si="317"/>
        <v>2.8999999999999998E-3</v>
      </c>
      <c r="D388" s="12">
        <f t="shared" si="318"/>
        <v>6.0440404747286181E-5</v>
      </c>
      <c r="E388" s="13">
        <f t="shared" si="319"/>
        <v>1.0000604404047473</v>
      </c>
      <c r="H388" s="10">
        <v>42073</v>
      </c>
      <c r="I388">
        <v>133300</v>
      </c>
      <c r="J388">
        <v>74.696056999999996</v>
      </c>
      <c r="K388" s="15">
        <f t="shared" ref="K388:K451" si="323">(J388/J389)-1</f>
        <v>1.052354159821256E-2</v>
      </c>
      <c r="L388">
        <f t="shared" ref="L388:L451" si="324">1+K388</f>
        <v>1.0105235415982126</v>
      </c>
      <c r="N388" s="15">
        <f t="shared" ref="N388:N451" si="325">((1+K388)^365)-1</f>
        <v>44.650858732165126</v>
      </c>
      <c r="P388" s="10">
        <v>42073</v>
      </c>
      <c r="Q388">
        <v>616700</v>
      </c>
      <c r="R388">
        <v>47.890754999999999</v>
      </c>
      <c r="S388">
        <f t="shared" ref="S388:S451" si="326">(R388/R389)-1</f>
        <v>-1.5831687307468423E-2</v>
      </c>
      <c r="T388">
        <f t="shared" ref="T388:T451" si="327">1+S388</f>
        <v>0.98416831269253158</v>
      </c>
      <c r="V388" s="15">
        <f t="shared" ref="V388:V451" si="328">((1+S388)^365)-1</f>
        <v>-0.9970465954271982</v>
      </c>
      <c r="X388" s="10">
        <v>42073</v>
      </c>
      <c r="Y388">
        <v>199400</v>
      </c>
      <c r="Z388">
        <v>41.030307000000001</v>
      </c>
      <c r="AA388">
        <f t="shared" ref="AA388:AA451" si="329">(Z388/Z389)-1</f>
        <v>-1.2014183642674703E-2</v>
      </c>
      <c r="AB388">
        <f t="shared" si="320"/>
        <v>0.9879858163573253</v>
      </c>
      <c r="AC388" s="18"/>
      <c r="AD388" s="15">
        <f t="shared" ref="AD388:AD451" si="330">((1+AA388)^365)-1</f>
        <v>-0.9878658573899155</v>
      </c>
      <c r="AF388" s="10">
        <v>42073</v>
      </c>
      <c r="AG388">
        <v>321500</v>
      </c>
      <c r="AH388">
        <v>54.933216999999999</v>
      </c>
      <c r="AI388">
        <f t="shared" ref="AI388:AI451" si="331">(AH388/AH389)-1</f>
        <v>-1.1327422090666173E-2</v>
      </c>
      <c r="AJ388">
        <f t="shared" ref="AJ388:AJ451" si="332">1+AI388</f>
        <v>0.98867257790933383</v>
      </c>
      <c r="AK388" s="18"/>
      <c r="AL388" s="15">
        <f t="shared" ref="AL388:AL451" si="333">((1+AI388)^365)-1</f>
        <v>-0.98436282328987867</v>
      </c>
      <c r="AN388" s="10">
        <v>42073</v>
      </c>
      <c r="AO388">
        <v>5425000</v>
      </c>
      <c r="AP388">
        <v>37.028131000000002</v>
      </c>
      <c r="AQ388">
        <f t="shared" ref="AQ388:AQ451" si="334">(AP388/AP389)-1</f>
        <v>-2.0875185561847087E-2</v>
      </c>
      <c r="AR388">
        <f t="shared" si="321"/>
        <v>0.97912481443815291</v>
      </c>
      <c r="AS388" s="18"/>
      <c r="AT388" s="15">
        <f t="shared" ref="AT388:AT451" si="335">((1+AQ388)^365)-1</f>
        <v>-0.99954721618531506</v>
      </c>
      <c r="AV388" s="10">
        <v>42073</v>
      </c>
      <c r="AW388">
        <v>11056900</v>
      </c>
      <c r="AX388">
        <v>37.246873999999998</v>
      </c>
      <c r="AY388">
        <f t="shared" ref="AY388:AY451" si="336">(AX388/AX389)-1</f>
        <v>-2.0760334967508176E-2</v>
      </c>
      <c r="AZ388">
        <f t="shared" ref="AZ388:AZ451" si="337">1+AY388</f>
        <v>0.97923966503249182</v>
      </c>
      <c r="BB388" s="15">
        <f t="shared" ref="BB388:BB451" si="338">((1+AY388)^365)-1</f>
        <v>-0.99952741080943885</v>
      </c>
      <c r="BD388" s="10">
        <v>42073</v>
      </c>
      <c r="BE388">
        <v>723200</v>
      </c>
      <c r="BF388">
        <v>64.214179999999999</v>
      </c>
      <c r="BG388">
        <f t="shared" ref="BG388:BG451" si="339">(BF388/BF389)-1</f>
        <v>-1.4966563505409591E-2</v>
      </c>
      <c r="BH388">
        <f t="shared" ref="BH388:BH451" si="340">1+BG388</f>
        <v>0.98503343649459041</v>
      </c>
      <c r="BJ388" s="15">
        <f t="shared" ref="BJ388:BJ451" si="341">((1+BG388)^365)-1</f>
        <v>-0.99592990052110308</v>
      </c>
      <c r="BL388" s="10">
        <v>42073</v>
      </c>
      <c r="BM388">
        <v>329800</v>
      </c>
      <c r="BN388">
        <v>105.992351</v>
      </c>
      <c r="BO388">
        <f t="shared" ref="BO388:BO451" si="342">(BN388/BN389)-1</f>
        <v>3.8462112545645244E-3</v>
      </c>
      <c r="BP388">
        <f t="shared" ref="BP388:BP451" si="343">1+BO388</f>
        <v>1.0038462112545645</v>
      </c>
      <c r="BR388" s="15">
        <f t="shared" ref="BR388:BR451" si="344">((1+BO388)^365)-1</f>
        <v>3.0599644844420437</v>
      </c>
      <c r="BT388" s="10">
        <v>42073</v>
      </c>
      <c r="BU388">
        <v>218200</v>
      </c>
      <c r="BV388">
        <v>48.279998999999997</v>
      </c>
      <c r="BW388">
        <f t="shared" ref="BW388:BW451" si="345">(BV388/BV389)-1</f>
        <v>-1.034616137611688E-3</v>
      </c>
      <c r="BX388">
        <f t="shared" ref="BX388:BX451" si="346">1+BW388</f>
        <v>0.99896538386238831</v>
      </c>
      <c r="BZ388">
        <f t="shared" si="322"/>
        <v>-5.2404816509655561E-2</v>
      </c>
      <c r="CB388" s="10">
        <v>42073</v>
      </c>
      <c r="CC388">
        <v>478000</v>
      </c>
      <c r="CD388">
        <v>102.452378</v>
      </c>
      <c r="CE388">
        <f t="shared" ref="CE388:CE451" si="347">(CD388/CD389)-1</f>
        <v>-3.8864831855517368E-3</v>
      </c>
      <c r="CF388">
        <f t="shared" ref="CF388:CF451" si="348">1+CE388</f>
        <v>0.99611351681444826</v>
      </c>
      <c r="CJ388" s="10">
        <v>42073</v>
      </c>
      <c r="CK388">
        <v>340900</v>
      </c>
      <c r="CL388">
        <v>82.716971000000001</v>
      </c>
      <c r="CM388">
        <f t="shared" ref="CM388:CM451" si="349">(CL388/CL389)-1</f>
        <v>2.3139735536461536E-3</v>
      </c>
      <c r="CN388">
        <f t="shared" ref="CN388:CN451" si="350">1+CM388</f>
        <v>1.0023139735536462</v>
      </c>
      <c r="CR388" s="10">
        <v>42073</v>
      </c>
      <c r="CS388">
        <v>7400</v>
      </c>
      <c r="CT388">
        <v>59.127729000000002</v>
      </c>
      <c r="CU388">
        <f t="shared" ref="CU388:CU451" si="351">(CT388/CT389)-1</f>
        <v>2.0033210237928589E-3</v>
      </c>
      <c r="CV388">
        <f t="shared" ref="CV388:CV451" si="352">1+CU388</f>
        <v>1.0020033210237929</v>
      </c>
      <c r="CZ388" s="10">
        <v>42073</v>
      </c>
      <c r="DA388">
        <v>480700</v>
      </c>
      <c r="DB388">
        <v>51.601286999999999</v>
      </c>
      <c r="DC388">
        <f t="shared" si="315"/>
        <v>-1.6399452636135292E-2</v>
      </c>
      <c r="DD388">
        <f t="shared" si="316"/>
        <v>0.98360054736386471</v>
      </c>
      <c r="DH388" s="10">
        <v>42073</v>
      </c>
      <c r="DI388">
        <v>280700</v>
      </c>
      <c r="DJ388">
        <v>37.541102000000002</v>
      </c>
      <c r="DK388">
        <f t="shared" si="313"/>
        <v>2.5719763710685406E-4</v>
      </c>
      <c r="DL388">
        <f t="shared" si="314"/>
        <v>1.0002571976371069</v>
      </c>
      <c r="DP388" s="10">
        <v>42073</v>
      </c>
      <c r="DQ388">
        <v>104600</v>
      </c>
      <c r="DR388">
        <v>20.662286999999999</v>
      </c>
      <c r="DS388">
        <f t="shared" ref="DS388:DS451" si="353">(DR388/DR389)-1</f>
        <v>-1.5013658618067471E-2</v>
      </c>
      <c r="DT388">
        <f t="shared" ref="DT388:DT451" si="354">1+DS388</f>
        <v>0.98498634138193253</v>
      </c>
      <c r="DX388" s="10">
        <v>42073</v>
      </c>
      <c r="DY388">
        <v>2884800</v>
      </c>
      <c r="DZ388">
        <v>11.22</v>
      </c>
      <c r="EA388">
        <f t="shared" ref="EA388:EA451" si="355">(DZ388/DZ389)-1</f>
        <v>-5.3191489361701372E-3</v>
      </c>
      <c r="EB388">
        <f t="shared" ref="EB388:EB451" si="356">1+EA388</f>
        <v>0.99468085106382986</v>
      </c>
      <c r="EF388" s="10">
        <v>42072</v>
      </c>
      <c r="EG388">
        <v>415300</v>
      </c>
      <c r="EH388">
        <v>99.589419000000007</v>
      </c>
      <c r="EI388">
        <f t="shared" ref="EI388:EI451" si="357">(EH388/EH389)-1</f>
        <v>9.8910442281963107E-4</v>
      </c>
      <c r="EJ388">
        <f t="shared" ref="EJ388:EJ451" si="358">1+EI388</f>
        <v>1.0009891044228196</v>
      </c>
    </row>
    <row r="389" spans="1:140">
      <c r="A389" s="10">
        <v>42072</v>
      </c>
      <c r="B389" s="11">
        <v>0.19</v>
      </c>
      <c r="C389">
        <f t="shared" si="317"/>
        <v>1.9E-3</v>
      </c>
      <c r="D389" s="12">
        <f t="shared" si="318"/>
        <v>3.9593521155900646E-5</v>
      </c>
      <c r="E389" s="13">
        <f t="shared" si="319"/>
        <v>1.0000395935211559</v>
      </c>
      <c r="H389" s="10">
        <v>42072</v>
      </c>
      <c r="I389">
        <v>54600</v>
      </c>
      <c r="J389">
        <v>73.918176000000003</v>
      </c>
      <c r="K389" s="15">
        <f t="shared" si="323"/>
        <v>7.9884922837818451E-3</v>
      </c>
      <c r="L389">
        <f t="shared" si="324"/>
        <v>1.0079884922837818</v>
      </c>
      <c r="N389" s="15">
        <f t="shared" si="325"/>
        <v>17.250909558133589</v>
      </c>
      <c r="P389" s="10">
        <v>42072</v>
      </c>
      <c r="Q389">
        <v>301100</v>
      </c>
      <c r="R389">
        <v>48.661143000000003</v>
      </c>
      <c r="S389">
        <f t="shared" si="326"/>
        <v>3.8222118729698273E-3</v>
      </c>
      <c r="T389">
        <f t="shared" si="327"/>
        <v>1.0038222118729698</v>
      </c>
      <c r="V389" s="15">
        <f t="shared" si="328"/>
        <v>3.0246900840691024</v>
      </c>
      <c r="X389" s="10">
        <v>42072</v>
      </c>
      <c r="Y389">
        <v>167800</v>
      </c>
      <c r="Z389">
        <v>41.529246999999998</v>
      </c>
      <c r="AA389">
        <f t="shared" si="329"/>
        <v>2.8348406836486983E-3</v>
      </c>
      <c r="AB389">
        <f t="shared" si="320"/>
        <v>1.0028348406836487</v>
      </c>
      <c r="AC389" s="18"/>
      <c r="AD389" s="15">
        <f t="shared" si="330"/>
        <v>1.810192501058153</v>
      </c>
      <c r="AF389" s="10">
        <v>42072</v>
      </c>
      <c r="AG389">
        <v>162100</v>
      </c>
      <c r="AH389">
        <v>55.562598000000001</v>
      </c>
      <c r="AI389">
        <f t="shared" si="331"/>
        <v>3.7306649749766496E-3</v>
      </c>
      <c r="AJ389">
        <f t="shared" si="332"/>
        <v>1.0037306649749766</v>
      </c>
      <c r="AK389" s="18"/>
      <c r="AL389" s="15">
        <f t="shared" si="333"/>
        <v>2.8929180035291884</v>
      </c>
      <c r="AN389" s="10">
        <v>42072</v>
      </c>
      <c r="AO389">
        <v>4775500</v>
      </c>
      <c r="AP389">
        <v>37.81758</v>
      </c>
      <c r="AQ389">
        <f t="shared" si="334"/>
        <v>5.0319377246110797E-4</v>
      </c>
      <c r="AR389">
        <f t="shared" si="321"/>
        <v>1.0005031937724611</v>
      </c>
      <c r="AS389" s="18"/>
      <c r="AT389" s="15">
        <f t="shared" si="335"/>
        <v>0.20155858239256164</v>
      </c>
      <c r="AV389" s="10">
        <v>42072</v>
      </c>
      <c r="AW389">
        <v>11645900</v>
      </c>
      <c r="AX389">
        <v>38.036524999999997</v>
      </c>
      <c r="AY389">
        <f t="shared" si="336"/>
        <v>-3.9860433231810877E-3</v>
      </c>
      <c r="AZ389">
        <f t="shared" si="337"/>
        <v>0.99601395667681891</v>
      </c>
      <c r="BB389" s="15">
        <f t="shared" si="338"/>
        <v>-0.76725531536511737</v>
      </c>
      <c r="BD389" s="10">
        <v>42072</v>
      </c>
      <c r="BE389">
        <v>553500</v>
      </c>
      <c r="BF389">
        <v>65.189847999999998</v>
      </c>
      <c r="BG389">
        <f t="shared" si="339"/>
        <v>3.7923390710332683E-3</v>
      </c>
      <c r="BH389">
        <f t="shared" si="340"/>
        <v>1.0037923390710333</v>
      </c>
      <c r="BJ389" s="15">
        <f t="shared" si="341"/>
        <v>2.9812096007356481</v>
      </c>
      <c r="BL389" s="10">
        <v>42072</v>
      </c>
      <c r="BM389">
        <v>196400</v>
      </c>
      <c r="BN389">
        <v>105.58624399999999</v>
      </c>
      <c r="BO389">
        <f t="shared" si="342"/>
        <v>3.3997540951193894E-3</v>
      </c>
      <c r="BP389">
        <f t="shared" si="343"/>
        <v>1.0033997540951194</v>
      </c>
      <c r="BR389" s="15">
        <f t="shared" si="344"/>
        <v>2.4514886083630341</v>
      </c>
      <c r="BT389" s="10">
        <v>42072</v>
      </c>
      <c r="BU389">
        <v>108100</v>
      </c>
      <c r="BV389">
        <v>48.330002</v>
      </c>
      <c r="BW389">
        <f t="shared" si="345"/>
        <v>2.0699503311250034E-4</v>
      </c>
      <c r="BX389">
        <f t="shared" si="346"/>
        <v>1.0002069950331125</v>
      </c>
      <c r="BZ389">
        <f t="shared" si="322"/>
        <v>1.0820753274454198E-2</v>
      </c>
      <c r="CB389" s="10">
        <v>42072</v>
      </c>
      <c r="CC389">
        <v>366300</v>
      </c>
      <c r="CD389">
        <v>102.85211099999999</v>
      </c>
      <c r="CE389">
        <f t="shared" si="347"/>
        <v>-7.2255457757275376E-4</v>
      </c>
      <c r="CF389">
        <f t="shared" si="348"/>
        <v>0.99927744542242725</v>
      </c>
      <c r="CJ389" s="10">
        <v>42072</v>
      </c>
      <c r="CK389">
        <v>502500</v>
      </c>
      <c r="CL389">
        <v>82.526008000000004</v>
      </c>
      <c r="CM389">
        <f t="shared" si="349"/>
        <v>0</v>
      </c>
      <c r="CN389">
        <f t="shared" si="350"/>
        <v>1</v>
      </c>
      <c r="CR389" s="10">
        <v>42072</v>
      </c>
      <c r="CS389">
        <v>6700</v>
      </c>
      <c r="CT389">
        <v>59.009514000000003</v>
      </c>
      <c r="CU389">
        <f t="shared" si="351"/>
        <v>1.3373674048546835E-3</v>
      </c>
      <c r="CV389">
        <f t="shared" si="352"/>
        <v>1.0013373674048547</v>
      </c>
      <c r="CZ389" s="10">
        <v>42072</v>
      </c>
      <c r="DA389">
        <v>429000</v>
      </c>
      <c r="DB389">
        <v>52.461629000000002</v>
      </c>
      <c r="DC389">
        <f t="shared" si="315"/>
        <v>-8.3122253366769705E-3</v>
      </c>
      <c r="DD389">
        <f t="shared" si="316"/>
        <v>0.99168777466332303</v>
      </c>
      <c r="DH389" s="10">
        <v>42072</v>
      </c>
      <c r="DI389">
        <v>191600</v>
      </c>
      <c r="DJ389">
        <v>37.531449000000002</v>
      </c>
      <c r="DK389">
        <f t="shared" si="313"/>
        <v>7.774006341776607E-3</v>
      </c>
      <c r="DL389">
        <f t="shared" si="314"/>
        <v>1.0077740063417766</v>
      </c>
      <c r="DP389" s="10">
        <v>42072</v>
      </c>
      <c r="DQ389">
        <v>184900</v>
      </c>
      <c r="DR389">
        <v>20.977232000000001</v>
      </c>
      <c r="DS389">
        <f t="shared" si="353"/>
        <v>-6.3291636914976079E-3</v>
      </c>
      <c r="DT389">
        <f t="shared" si="354"/>
        <v>0.99367083630850239</v>
      </c>
      <c r="DX389" s="10">
        <v>42072</v>
      </c>
      <c r="DY389">
        <v>4171100</v>
      </c>
      <c r="DZ389">
        <v>11.28</v>
      </c>
      <c r="EA389">
        <f t="shared" si="355"/>
        <v>0</v>
      </c>
      <c r="EB389">
        <f t="shared" si="356"/>
        <v>1</v>
      </c>
      <c r="EF389" s="10">
        <v>42069</v>
      </c>
      <c r="EG389">
        <v>178300</v>
      </c>
      <c r="EH389">
        <v>99.491011999999998</v>
      </c>
      <c r="EI389">
        <f t="shared" si="357"/>
        <v>-9.8923773067083332E-5</v>
      </c>
      <c r="EJ389">
        <f t="shared" si="358"/>
        <v>0.99990107622693292</v>
      </c>
    </row>
    <row r="390" spans="1:140">
      <c r="A390" s="10">
        <v>42069</v>
      </c>
      <c r="B390" s="11">
        <v>0.11</v>
      </c>
      <c r="C390">
        <f t="shared" si="317"/>
        <v>1.1000000000000001E-3</v>
      </c>
      <c r="D390" s="12">
        <f t="shared" si="318"/>
        <v>2.2920080947175236E-5</v>
      </c>
      <c r="E390" s="13">
        <f t="shared" si="319"/>
        <v>1.0000229200809472</v>
      </c>
      <c r="H390" s="10">
        <v>42069</v>
      </c>
      <c r="I390">
        <v>75300</v>
      </c>
      <c r="J390">
        <v>73.332361000000006</v>
      </c>
      <c r="K390" s="15">
        <f t="shared" si="323"/>
        <v>-2.0020511420836717E-2</v>
      </c>
      <c r="L390">
        <f t="shared" si="324"/>
        <v>0.97997948857916328</v>
      </c>
      <c r="N390" s="15">
        <f t="shared" si="325"/>
        <v>-0.99937741332888064</v>
      </c>
      <c r="P390" s="10">
        <v>42069</v>
      </c>
      <c r="Q390">
        <v>567700</v>
      </c>
      <c r="R390">
        <v>48.475858000000002</v>
      </c>
      <c r="S390">
        <f t="shared" si="326"/>
        <v>-1.3886149449698126E-2</v>
      </c>
      <c r="T390">
        <f t="shared" si="327"/>
        <v>0.98611385055030187</v>
      </c>
      <c r="V390" s="15">
        <f t="shared" si="328"/>
        <v>-0.99392737518918839</v>
      </c>
      <c r="X390" s="10">
        <v>42069</v>
      </c>
      <c r="Y390">
        <v>193500</v>
      </c>
      <c r="Z390">
        <v>41.411850999999999</v>
      </c>
      <c r="AA390">
        <f t="shared" si="329"/>
        <v>-1.3056598924367946E-2</v>
      </c>
      <c r="AB390">
        <f t="shared" si="320"/>
        <v>0.98694340107563205</v>
      </c>
      <c r="AC390" s="18"/>
      <c r="AD390" s="15">
        <f t="shared" si="330"/>
        <v>-0.99174588769811589</v>
      </c>
      <c r="AF390" s="10">
        <v>42069</v>
      </c>
      <c r="AG390">
        <v>250100</v>
      </c>
      <c r="AH390">
        <v>55.356082999999998</v>
      </c>
      <c r="AI390">
        <f t="shared" si="331"/>
        <v>-1.2629321758018786E-2</v>
      </c>
      <c r="AJ390">
        <f t="shared" si="332"/>
        <v>0.98737067824198121</v>
      </c>
      <c r="AK390" s="18"/>
      <c r="AL390" s="15">
        <f t="shared" si="333"/>
        <v>-0.99033320610912989</v>
      </c>
      <c r="AN390" s="10">
        <v>42069</v>
      </c>
      <c r="AO390">
        <v>3938100</v>
      </c>
      <c r="AP390">
        <v>37.798560000000002</v>
      </c>
      <c r="AQ390">
        <f t="shared" si="334"/>
        <v>-1.3406103234488542E-2</v>
      </c>
      <c r="AR390">
        <f t="shared" si="321"/>
        <v>0.98659389676551146</v>
      </c>
      <c r="AS390" s="18"/>
      <c r="AT390" s="15">
        <f t="shared" si="335"/>
        <v>-0.99274687856881261</v>
      </c>
      <c r="AV390" s="10">
        <v>42069</v>
      </c>
      <c r="AW390">
        <v>11776300</v>
      </c>
      <c r="AX390">
        <v>38.188746999999999</v>
      </c>
      <c r="AY390">
        <f t="shared" si="336"/>
        <v>-1.6176480286920203E-2</v>
      </c>
      <c r="AZ390">
        <f t="shared" si="337"/>
        <v>0.9838235197130798</v>
      </c>
      <c r="BB390" s="15">
        <f t="shared" si="338"/>
        <v>-0.99740116752667607</v>
      </c>
      <c r="BD390" s="10">
        <v>42069</v>
      </c>
      <c r="BE390">
        <v>1043300</v>
      </c>
      <c r="BF390">
        <v>64.943560000000005</v>
      </c>
      <c r="BG390">
        <f t="shared" si="339"/>
        <v>-1.3808969840532814E-2</v>
      </c>
      <c r="BH390">
        <f t="shared" si="340"/>
        <v>0.98619103015946719</v>
      </c>
      <c r="BJ390" s="15">
        <f t="shared" si="341"/>
        <v>-0.9937514023432088</v>
      </c>
      <c r="BL390" s="10">
        <v>42069</v>
      </c>
      <c r="BM390">
        <v>638500</v>
      </c>
      <c r="BN390">
        <v>105.228493</v>
      </c>
      <c r="BO390">
        <f t="shared" si="342"/>
        <v>-9.5558382116834872E-3</v>
      </c>
      <c r="BP390">
        <f t="shared" si="343"/>
        <v>0.99044416178831651</v>
      </c>
      <c r="BR390" s="15">
        <f t="shared" si="344"/>
        <v>-0.96994278933409983</v>
      </c>
      <c r="BT390" s="10">
        <v>42069</v>
      </c>
      <c r="BU390">
        <v>127000</v>
      </c>
      <c r="BV390">
        <v>48.32</v>
      </c>
      <c r="BW390">
        <f t="shared" si="345"/>
        <v>-3.0947183186565974E-3</v>
      </c>
      <c r="BX390">
        <f t="shared" si="346"/>
        <v>0.9969052816813434</v>
      </c>
      <c r="BZ390">
        <f t="shared" si="322"/>
        <v>-0.14885678713214878</v>
      </c>
      <c r="CB390" s="10">
        <v>42069</v>
      </c>
      <c r="CC390">
        <v>623600</v>
      </c>
      <c r="CD390">
        <v>102.926481</v>
      </c>
      <c r="CE390">
        <f t="shared" si="347"/>
        <v>-6.7282684753676714E-3</v>
      </c>
      <c r="CF390">
        <f t="shared" si="348"/>
        <v>0.99327173152463233</v>
      </c>
      <c r="CJ390" s="10">
        <v>42069</v>
      </c>
      <c r="CK390">
        <v>539300</v>
      </c>
      <c r="CL390">
        <v>82.526008000000004</v>
      </c>
      <c r="CM390">
        <f t="shared" si="349"/>
        <v>-7.4644138695233453E-3</v>
      </c>
      <c r="CN390">
        <f t="shared" si="350"/>
        <v>0.99253558613047665</v>
      </c>
      <c r="CR390" s="10">
        <v>42069</v>
      </c>
      <c r="CS390">
        <v>10400</v>
      </c>
      <c r="CT390">
        <v>58.930701999999997</v>
      </c>
      <c r="CU390">
        <f t="shared" si="351"/>
        <v>-3.1661151019702904E-3</v>
      </c>
      <c r="CV390">
        <f t="shared" si="352"/>
        <v>0.99683388489802971</v>
      </c>
      <c r="CZ390" s="10">
        <v>42069</v>
      </c>
      <c r="DA390">
        <v>441000</v>
      </c>
      <c r="DB390">
        <v>52.901356999999997</v>
      </c>
      <c r="DC390">
        <f t="shared" si="315"/>
        <v>-1.5827854140425202E-2</v>
      </c>
      <c r="DD390">
        <f t="shared" si="316"/>
        <v>0.9841721458595748</v>
      </c>
      <c r="DH390" s="10">
        <v>42069</v>
      </c>
      <c r="DI390">
        <v>565600</v>
      </c>
      <c r="DJ390">
        <v>37.241930000000004</v>
      </c>
      <c r="DK390">
        <f t="shared" si="313"/>
        <v>-3.2589598497692496E-2</v>
      </c>
      <c r="DL390">
        <f t="shared" si="314"/>
        <v>0.9674104015023075</v>
      </c>
      <c r="DP390" s="10">
        <v>42069</v>
      </c>
      <c r="DQ390">
        <v>142700</v>
      </c>
      <c r="DR390">
        <v>21.110845999999999</v>
      </c>
      <c r="DS390">
        <f t="shared" si="353"/>
        <v>-1.6888855938729019E-2</v>
      </c>
      <c r="DT390">
        <f t="shared" si="354"/>
        <v>0.98311114406127098</v>
      </c>
      <c r="DX390" s="10">
        <v>42069</v>
      </c>
      <c r="DY390">
        <v>10180900</v>
      </c>
      <c r="DZ390">
        <v>11.28</v>
      </c>
      <c r="EA390">
        <f t="shared" si="355"/>
        <v>-2.7586206896551779E-2</v>
      </c>
      <c r="EB390">
        <f t="shared" si="356"/>
        <v>0.97241379310344822</v>
      </c>
      <c r="EF390" s="10">
        <v>42068</v>
      </c>
      <c r="EG390">
        <v>144700</v>
      </c>
      <c r="EH390">
        <v>99.500855000000001</v>
      </c>
      <c r="EI390">
        <f t="shared" si="357"/>
        <v>2.9677896950697225E-4</v>
      </c>
      <c r="EJ390">
        <f t="shared" si="358"/>
        <v>1.000296778969507</v>
      </c>
    </row>
    <row r="391" spans="1:140">
      <c r="A391" s="10">
        <v>42068</v>
      </c>
      <c r="B391" s="11">
        <v>0.12</v>
      </c>
      <c r="C391">
        <f t="shared" si="317"/>
        <v>1.1999999999999999E-3</v>
      </c>
      <c r="D391" s="12">
        <f t="shared" si="318"/>
        <v>2.5004063346489858E-5</v>
      </c>
      <c r="E391" s="13">
        <f t="shared" si="319"/>
        <v>1.0000250040633465</v>
      </c>
      <c r="H391" s="10">
        <v>42068</v>
      </c>
      <c r="I391">
        <v>34800</v>
      </c>
      <c r="J391">
        <v>74.830506</v>
      </c>
      <c r="K391" s="15">
        <f t="shared" si="323"/>
        <v>-2.5666095704812708E-4</v>
      </c>
      <c r="L391">
        <f t="shared" si="324"/>
        <v>0.99974333904295187</v>
      </c>
      <c r="N391" s="15">
        <f t="shared" si="325"/>
        <v>-8.9437987125005391E-2</v>
      </c>
      <c r="P391" s="10">
        <v>42068</v>
      </c>
      <c r="Q391">
        <v>271500</v>
      </c>
      <c r="R391">
        <v>49.158479999999997</v>
      </c>
      <c r="S391">
        <f t="shared" si="326"/>
        <v>1.5894713962383289E-3</v>
      </c>
      <c r="T391">
        <f t="shared" si="327"/>
        <v>1.0015894713962383</v>
      </c>
      <c r="V391" s="15">
        <f t="shared" si="328"/>
        <v>0.78549640764987316</v>
      </c>
      <c r="X391" s="10">
        <v>42068</v>
      </c>
      <c r="Y391">
        <v>183000</v>
      </c>
      <c r="Z391">
        <v>41.959702</v>
      </c>
      <c r="AA391">
        <f t="shared" si="329"/>
        <v>2.805677105846005E-3</v>
      </c>
      <c r="AB391">
        <f t="shared" si="320"/>
        <v>1.002805677105846</v>
      </c>
      <c r="AC391" s="18"/>
      <c r="AD391" s="15">
        <f t="shared" si="330"/>
        <v>1.7805207136002954</v>
      </c>
      <c r="AF391" s="10">
        <v>42068</v>
      </c>
      <c r="AG391">
        <v>171600</v>
      </c>
      <c r="AH391">
        <v>56.064135</v>
      </c>
      <c r="AI391">
        <f t="shared" si="331"/>
        <v>2.1093149128983413E-3</v>
      </c>
      <c r="AJ391">
        <f t="shared" si="332"/>
        <v>1.0021093149128983</v>
      </c>
      <c r="AK391" s="18"/>
      <c r="AL391" s="15">
        <f t="shared" si="333"/>
        <v>1.1577998238567169</v>
      </c>
      <c r="AN391" s="10">
        <v>42068</v>
      </c>
      <c r="AO391">
        <v>10852400</v>
      </c>
      <c r="AP391">
        <v>38.312176999999998</v>
      </c>
      <c r="AQ391">
        <f t="shared" si="334"/>
        <v>3.237804649720788E-3</v>
      </c>
      <c r="AR391">
        <f t="shared" si="321"/>
        <v>1.0032378046497208</v>
      </c>
      <c r="AS391" s="18"/>
      <c r="AT391" s="15">
        <f t="shared" si="335"/>
        <v>2.2540149405741872</v>
      </c>
      <c r="AV391" s="10">
        <v>42068</v>
      </c>
      <c r="AW391">
        <v>10768900</v>
      </c>
      <c r="AX391">
        <v>38.816664000000003</v>
      </c>
      <c r="AY391">
        <f t="shared" si="336"/>
        <v>-1.9569957681344619E-3</v>
      </c>
      <c r="AZ391">
        <f t="shared" si="337"/>
        <v>0.99804300423186554</v>
      </c>
      <c r="BB391" s="15">
        <f t="shared" si="338"/>
        <v>-0.51080950890265386</v>
      </c>
      <c r="BD391" s="10">
        <v>42068</v>
      </c>
      <c r="BE391">
        <v>436900</v>
      </c>
      <c r="BF391">
        <v>65.852920999999995</v>
      </c>
      <c r="BG391">
        <f t="shared" si="339"/>
        <v>-1.866540455245147E-3</v>
      </c>
      <c r="BH391">
        <f t="shared" si="340"/>
        <v>0.99813345954475485</v>
      </c>
      <c r="BJ391" s="15">
        <f t="shared" si="341"/>
        <v>-0.49435674277619335</v>
      </c>
      <c r="BL391" s="10">
        <v>42068</v>
      </c>
      <c r="BM391">
        <v>352200</v>
      </c>
      <c r="BN391">
        <v>106.243741</v>
      </c>
      <c r="BO391">
        <f t="shared" si="342"/>
        <v>-1.0001024728684138E-3</v>
      </c>
      <c r="BP391">
        <f t="shared" si="343"/>
        <v>0.99899989752713159</v>
      </c>
      <c r="BR391" s="15">
        <f t="shared" si="344"/>
        <v>-0.3059560984766716</v>
      </c>
      <c r="BT391" s="10">
        <v>42068</v>
      </c>
      <c r="BU391">
        <v>118900</v>
      </c>
      <c r="BV391">
        <v>48.470001000000003</v>
      </c>
      <c r="BW391">
        <f t="shared" si="345"/>
        <v>-1.6477446271419005E-3</v>
      </c>
      <c r="BX391">
        <f t="shared" si="346"/>
        <v>0.9983522553728581</v>
      </c>
      <c r="BZ391">
        <f t="shared" si="322"/>
        <v>-8.2179452845422496E-2</v>
      </c>
      <c r="CB391" s="10">
        <v>42068</v>
      </c>
      <c r="CC391">
        <v>442300</v>
      </c>
      <c r="CD391">
        <v>103.623689</v>
      </c>
      <c r="CE391">
        <f t="shared" si="347"/>
        <v>-8.9720467094100975E-5</v>
      </c>
      <c r="CF391">
        <f t="shared" si="348"/>
        <v>0.9999102795329059</v>
      </c>
      <c r="CJ391" s="10">
        <v>42068</v>
      </c>
      <c r="CK391">
        <v>429400</v>
      </c>
      <c r="CL391">
        <v>83.146648999999996</v>
      </c>
      <c r="CM391">
        <f t="shared" si="349"/>
        <v>1.0346407942498637E-3</v>
      </c>
      <c r="CN391">
        <f t="shared" si="350"/>
        <v>1.0010346407942499</v>
      </c>
      <c r="CR391" s="10">
        <v>42068</v>
      </c>
      <c r="CS391">
        <v>13600</v>
      </c>
      <c r="CT391">
        <v>59.117876000000003</v>
      </c>
      <c r="CU391">
        <f t="shared" si="351"/>
        <v>-1.1651745753814557E-3</v>
      </c>
      <c r="CV391">
        <f t="shared" si="352"/>
        <v>0.99883482542461854</v>
      </c>
      <c r="CZ391" s="10">
        <v>42068</v>
      </c>
      <c r="DA391">
        <v>243900</v>
      </c>
      <c r="DB391">
        <v>53.752138000000002</v>
      </c>
      <c r="DC391">
        <f t="shared" si="315"/>
        <v>-3.7207464891171327E-3</v>
      </c>
      <c r="DD391">
        <f t="shared" si="316"/>
        <v>0.99627925351088287</v>
      </c>
      <c r="DH391" s="10">
        <v>42068</v>
      </c>
      <c r="DI391">
        <v>162600</v>
      </c>
      <c r="DJ391">
        <v>38.496516</v>
      </c>
      <c r="DK391">
        <f t="shared" si="313"/>
        <v>4.2799240413919915E-3</v>
      </c>
      <c r="DL391">
        <f t="shared" si="314"/>
        <v>1.004279924041392</v>
      </c>
      <c r="DP391" s="10">
        <v>42068</v>
      </c>
      <c r="DQ391">
        <v>70500</v>
      </c>
      <c r="DR391">
        <v>21.473509</v>
      </c>
      <c r="DS391">
        <f t="shared" si="353"/>
        <v>-5.305068293617321E-3</v>
      </c>
      <c r="DT391">
        <f t="shared" si="354"/>
        <v>0.99469493170638268</v>
      </c>
      <c r="DX391" s="10">
        <v>42068</v>
      </c>
      <c r="DY391">
        <v>1423200</v>
      </c>
      <c r="DZ391">
        <v>11.6</v>
      </c>
      <c r="EA391">
        <f t="shared" si="355"/>
        <v>0</v>
      </c>
      <c r="EB391">
        <f t="shared" si="356"/>
        <v>1</v>
      </c>
      <c r="EF391" s="10">
        <v>42067</v>
      </c>
      <c r="EG391">
        <v>323800</v>
      </c>
      <c r="EH391">
        <v>99.471333999999999</v>
      </c>
      <c r="EI391">
        <f t="shared" si="357"/>
        <v>0</v>
      </c>
      <c r="EJ391">
        <f t="shared" si="358"/>
        <v>1</v>
      </c>
    </row>
    <row r="392" spans="1:140">
      <c r="A392" s="10">
        <v>42067</v>
      </c>
      <c r="B392" s="11">
        <v>0.11</v>
      </c>
      <c r="C392">
        <f t="shared" si="317"/>
        <v>1.1000000000000001E-3</v>
      </c>
      <c r="D392" s="12">
        <f t="shared" si="318"/>
        <v>2.2920080947175236E-5</v>
      </c>
      <c r="E392" s="13">
        <f t="shared" si="319"/>
        <v>1.0000229200809472</v>
      </c>
      <c r="H392" s="10">
        <v>42067</v>
      </c>
      <c r="I392">
        <v>24800</v>
      </c>
      <c r="J392">
        <v>74.849716999999998</v>
      </c>
      <c r="K392" s="15">
        <f t="shared" si="323"/>
        <v>3.8505280348966053E-4</v>
      </c>
      <c r="L392">
        <f t="shared" si="324"/>
        <v>1.0003850528034897</v>
      </c>
      <c r="N392" s="15">
        <f t="shared" si="325"/>
        <v>0.15086889935277492</v>
      </c>
      <c r="P392" s="10">
        <v>42067</v>
      </c>
      <c r="Q392">
        <v>422300</v>
      </c>
      <c r="R392">
        <v>49.080468000000003</v>
      </c>
      <c r="S392">
        <f t="shared" si="326"/>
        <v>-3.9579710801102008E-3</v>
      </c>
      <c r="T392">
        <f t="shared" si="327"/>
        <v>0.9960420289198898</v>
      </c>
      <c r="V392" s="15">
        <f t="shared" si="328"/>
        <v>-0.76484865965341609</v>
      </c>
      <c r="X392" s="10">
        <v>42067</v>
      </c>
      <c r="Y392">
        <v>165300</v>
      </c>
      <c r="Z392">
        <v>41.842306000000001</v>
      </c>
      <c r="AA392">
        <f t="shared" si="329"/>
        <v>-4.4226751368242612E-3</v>
      </c>
      <c r="AB392">
        <f t="shared" si="320"/>
        <v>0.99557732486317574</v>
      </c>
      <c r="AC392" s="18"/>
      <c r="AD392" s="15">
        <f t="shared" si="330"/>
        <v>-0.80167668880931409</v>
      </c>
      <c r="AF392" s="10">
        <v>42067</v>
      </c>
      <c r="AG392">
        <v>264500</v>
      </c>
      <c r="AH392">
        <v>55.946126999999997</v>
      </c>
      <c r="AI392">
        <f t="shared" si="331"/>
        <v>-3.6777255053774827E-3</v>
      </c>
      <c r="AJ392">
        <f t="shared" si="332"/>
        <v>0.99632227449462252</v>
      </c>
      <c r="AK392" s="18"/>
      <c r="AL392" s="15">
        <f t="shared" si="333"/>
        <v>-0.73941972612749485</v>
      </c>
      <c r="AN392" s="10">
        <v>42067</v>
      </c>
      <c r="AO392">
        <v>4400900</v>
      </c>
      <c r="AP392">
        <v>38.18853</v>
      </c>
      <c r="AQ392">
        <f t="shared" si="334"/>
        <v>-4.4631953550672288E-3</v>
      </c>
      <c r="AR392">
        <f t="shared" si="321"/>
        <v>0.99553680464493277</v>
      </c>
      <c r="AS392" s="18"/>
      <c r="AT392" s="15">
        <f t="shared" si="335"/>
        <v>-0.80460118005772585</v>
      </c>
      <c r="AV392" s="10">
        <v>42067</v>
      </c>
      <c r="AW392">
        <v>8853100</v>
      </c>
      <c r="AX392">
        <v>38.892777000000002</v>
      </c>
      <c r="AY392">
        <f t="shared" si="336"/>
        <v>-1.1605399344534528E-2</v>
      </c>
      <c r="AZ392">
        <f t="shared" si="337"/>
        <v>0.98839460065546547</v>
      </c>
      <c r="BB392" s="15">
        <f t="shared" si="338"/>
        <v>-0.98588818193510563</v>
      </c>
      <c r="BD392" s="10">
        <v>42067</v>
      </c>
      <c r="BE392">
        <v>557700</v>
      </c>
      <c r="BF392">
        <v>65.976067999999998</v>
      </c>
      <c r="BG392">
        <f t="shared" si="339"/>
        <v>-5.1421293751494623E-3</v>
      </c>
      <c r="BH392">
        <f t="shared" si="340"/>
        <v>0.99485787062485054</v>
      </c>
      <c r="BJ392" s="15">
        <f t="shared" si="341"/>
        <v>-0.84767203243196021</v>
      </c>
      <c r="BL392" s="10">
        <v>42067</v>
      </c>
      <c r="BM392">
        <v>339500</v>
      </c>
      <c r="BN392">
        <v>106.35010200000001</v>
      </c>
      <c r="BO392">
        <f t="shared" si="342"/>
        <v>1.8216368642050007E-3</v>
      </c>
      <c r="BP392">
        <f t="shared" si="343"/>
        <v>1.001821636864205</v>
      </c>
      <c r="BR392" s="15">
        <f t="shared" si="344"/>
        <v>0.94311545383757966</v>
      </c>
      <c r="BT392" s="10">
        <v>42067</v>
      </c>
      <c r="BU392">
        <v>121200</v>
      </c>
      <c r="BV392">
        <v>48.549999</v>
      </c>
      <c r="BW392">
        <f t="shared" si="345"/>
        <v>2.0597444981507174E-4</v>
      </c>
      <c r="BX392">
        <f t="shared" si="346"/>
        <v>1.0002059744498151</v>
      </c>
      <c r="BZ392">
        <f t="shared" si="322"/>
        <v>1.076712117938361E-2</v>
      </c>
      <c r="CB392" s="10">
        <v>42067</v>
      </c>
      <c r="CC392">
        <v>654700</v>
      </c>
      <c r="CD392">
        <v>103.632987</v>
      </c>
      <c r="CE392">
        <f t="shared" si="347"/>
        <v>-3.9313350065869335E-3</v>
      </c>
      <c r="CF392">
        <f t="shared" si="348"/>
        <v>0.99606866499341307</v>
      </c>
      <c r="CJ392" s="10">
        <v>42067</v>
      </c>
      <c r="CK392">
        <v>582500</v>
      </c>
      <c r="CL392">
        <v>83.060710999999998</v>
      </c>
      <c r="CM392">
        <f t="shared" si="349"/>
        <v>5.7505468964413886E-4</v>
      </c>
      <c r="CN392">
        <f t="shared" si="350"/>
        <v>1.0005750546896441</v>
      </c>
      <c r="CR392" s="10">
        <v>42067</v>
      </c>
      <c r="CS392">
        <v>8700</v>
      </c>
      <c r="CT392">
        <v>59.186838999999999</v>
      </c>
      <c r="CU392">
        <f t="shared" si="351"/>
        <v>9.9970015760275643E-4</v>
      </c>
      <c r="CV392">
        <f t="shared" si="352"/>
        <v>1.0009997001576028</v>
      </c>
      <c r="CZ392" s="10">
        <v>42067</v>
      </c>
      <c r="DA392">
        <v>289700</v>
      </c>
      <c r="DB392">
        <v>53.952883</v>
      </c>
      <c r="DC392">
        <f t="shared" si="315"/>
        <v>-9.9982267162372906E-3</v>
      </c>
      <c r="DD392">
        <f t="shared" si="316"/>
        <v>0.99000177328376271</v>
      </c>
      <c r="DH392" s="10">
        <v>42067</v>
      </c>
      <c r="DI392">
        <v>268600</v>
      </c>
      <c r="DJ392">
        <v>38.332456000000001</v>
      </c>
      <c r="DK392">
        <f t="shared" si="313"/>
        <v>-1.1202336518727596E-2</v>
      </c>
      <c r="DL392">
        <f t="shared" si="314"/>
        <v>0.9887976634812724</v>
      </c>
      <c r="DP392" s="10">
        <v>42067</v>
      </c>
      <c r="DQ392">
        <v>97000</v>
      </c>
      <c r="DR392">
        <v>21.588035000000001</v>
      </c>
      <c r="DS392">
        <f t="shared" si="353"/>
        <v>-2.2055621449568186E-3</v>
      </c>
      <c r="DT392">
        <f t="shared" si="354"/>
        <v>0.99779443785504318</v>
      </c>
      <c r="DX392" s="10">
        <v>42067</v>
      </c>
      <c r="DY392">
        <v>1924400</v>
      </c>
      <c r="DZ392">
        <v>11.6</v>
      </c>
      <c r="EA392">
        <f t="shared" si="355"/>
        <v>-3.4364261168385868E-3</v>
      </c>
      <c r="EB392">
        <f t="shared" si="356"/>
        <v>0.99656357388316141</v>
      </c>
      <c r="EF392" s="10">
        <v>42066</v>
      </c>
      <c r="EG392">
        <v>312300</v>
      </c>
      <c r="EH392">
        <v>99.471333999999999</v>
      </c>
      <c r="EI392">
        <f t="shared" si="357"/>
        <v>9.8962924253820361E-5</v>
      </c>
      <c r="EJ392">
        <f t="shared" si="358"/>
        <v>1.0000989629242538</v>
      </c>
    </row>
    <row r="393" spans="1:140">
      <c r="A393" s="10">
        <v>42066</v>
      </c>
      <c r="B393" s="11">
        <v>0.09</v>
      </c>
      <c r="C393">
        <f t="shared" si="317"/>
        <v>8.9999999999999998E-4</v>
      </c>
      <c r="D393" s="12">
        <f t="shared" si="318"/>
        <v>1.875228551351249E-5</v>
      </c>
      <c r="E393" s="13">
        <f t="shared" si="319"/>
        <v>1.0000187522855135</v>
      </c>
      <c r="H393" s="10">
        <v>42066</v>
      </c>
      <c r="I393">
        <v>37800</v>
      </c>
      <c r="J393">
        <v>74.820907000000005</v>
      </c>
      <c r="K393" s="15">
        <f t="shared" si="323"/>
        <v>-2.815738602176765E-3</v>
      </c>
      <c r="L393">
        <f t="shared" si="324"/>
        <v>0.99718426139782324</v>
      </c>
      <c r="N393" s="15">
        <f t="shared" si="325"/>
        <v>-0.6427052621919771</v>
      </c>
      <c r="P393" s="10">
        <v>42066</v>
      </c>
      <c r="Q393">
        <v>563800</v>
      </c>
      <c r="R393">
        <v>49.275499000000003</v>
      </c>
      <c r="S393">
        <f t="shared" si="326"/>
        <v>-4.5311304256265839E-3</v>
      </c>
      <c r="T393">
        <f t="shared" si="327"/>
        <v>0.99546886957437342</v>
      </c>
      <c r="V393" s="15">
        <f t="shared" si="328"/>
        <v>-0.80940812097748538</v>
      </c>
      <c r="X393" s="10">
        <v>42066</v>
      </c>
      <c r="Y393">
        <v>357800</v>
      </c>
      <c r="Z393">
        <v>42.028182999999999</v>
      </c>
      <c r="AA393">
        <f t="shared" si="329"/>
        <v>-3.7105858702891625E-3</v>
      </c>
      <c r="AB393">
        <f t="shared" si="320"/>
        <v>0.99628941412971084</v>
      </c>
      <c r="AC393" s="18"/>
      <c r="AD393" s="15">
        <f t="shared" si="330"/>
        <v>-0.74253791630412569</v>
      </c>
      <c r="AF393" s="10">
        <v>42066</v>
      </c>
      <c r="AG393">
        <v>245100</v>
      </c>
      <c r="AH393">
        <v>56.152641000000003</v>
      </c>
      <c r="AI393">
        <f t="shared" si="331"/>
        <v>-5.226540186328732E-3</v>
      </c>
      <c r="AJ393">
        <f t="shared" si="332"/>
        <v>0.99477345981367127</v>
      </c>
      <c r="AK393" s="18"/>
      <c r="AL393" s="15">
        <f t="shared" si="333"/>
        <v>-0.85231740089324082</v>
      </c>
      <c r="AN393" s="10">
        <v>42066</v>
      </c>
      <c r="AO393">
        <v>4558700</v>
      </c>
      <c r="AP393">
        <v>38.359737000000003</v>
      </c>
      <c r="AQ393">
        <f t="shared" si="334"/>
        <v>-5.6705937244837523E-3</v>
      </c>
      <c r="AR393">
        <f t="shared" si="321"/>
        <v>0.99432940627551625</v>
      </c>
      <c r="AS393" s="18"/>
      <c r="AT393" s="15">
        <f t="shared" si="335"/>
        <v>-0.87452608519342323</v>
      </c>
      <c r="AV393" s="10">
        <v>42066</v>
      </c>
      <c r="AW393">
        <v>10312800</v>
      </c>
      <c r="AX393">
        <v>39.349443000000001</v>
      </c>
      <c r="AY393">
        <f t="shared" si="336"/>
        <v>-9.1040078293725957E-3</v>
      </c>
      <c r="AZ393">
        <f t="shared" si="337"/>
        <v>0.9908959921706274</v>
      </c>
      <c r="BB393" s="15">
        <f t="shared" si="338"/>
        <v>-0.96449853922557405</v>
      </c>
      <c r="BD393" s="10">
        <v>42066</v>
      </c>
      <c r="BE393">
        <v>702200</v>
      </c>
      <c r="BF393">
        <v>66.317079000000007</v>
      </c>
      <c r="BG393">
        <f t="shared" si="339"/>
        <v>-3.4163496628670798E-3</v>
      </c>
      <c r="BH393">
        <f t="shared" si="340"/>
        <v>0.99658365033713292</v>
      </c>
      <c r="BJ393" s="15">
        <f t="shared" si="341"/>
        <v>-0.71323795809924073</v>
      </c>
      <c r="BL393" s="10">
        <v>42066</v>
      </c>
      <c r="BM393">
        <v>244700</v>
      </c>
      <c r="BN393">
        <v>106.156723</v>
      </c>
      <c r="BO393">
        <f t="shared" si="342"/>
        <v>-1.2735284561018467E-3</v>
      </c>
      <c r="BP393">
        <f t="shared" si="343"/>
        <v>0.99872647154389815</v>
      </c>
      <c r="BR393" s="15">
        <f t="shared" si="344"/>
        <v>-0.37194914102137266</v>
      </c>
      <c r="BT393" s="10">
        <v>42066</v>
      </c>
      <c r="BU393">
        <v>132100</v>
      </c>
      <c r="BV393">
        <v>48.540000999999997</v>
      </c>
      <c r="BW393">
        <f t="shared" si="345"/>
        <v>1.0311197759900192E-3</v>
      </c>
      <c r="BX393">
        <f t="shared" si="346"/>
        <v>1.00103111977599</v>
      </c>
      <c r="BZ393">
        <f t="shared" si="322"/>
        <v>5.5052579348784603E-2</v>
      </c>
      <c r="CB393" s="10">
        <v>42066</v>
      </c>
      <c r="CC393">
        <v>381100</v>
      </c>
      <c r="CD393">
        <v>104.042011</v>
      </c>
      <c r="CE393">
        <f t="shared" si="347"/>
        <v>1.7901597914931067E-3</v>
      </c>
      <c r="CF393">
        <f t="shared" si="348"/>
        <v>1.0017901597914931</v>
      </c>
      <c r="CJ393" s="10">
        <v>42066</v>
      </c>
      <c r="CK393">
        <v>634300</v>
      </c>
      <c r="CL393">
        <v>83.012974</v>
      </c>
      <c r="CM393">
        <f t="shared" si="349"/>
        <v>-4.5988516380657263E-4</v>
      </c>
      <c r="CN393">
        <f t="shared" si="350"/>
        <v>0.99954011483619343</v>
      </c>
      <c r="CR393" s="10">
        <v>42066</v>
      </c>
      <c r="CS393">
        <v>37500</v>
      </c>
      <c r="CT393">
        <v>59.127729000000002</v>
      </c>
      <c r="CU393">
        <f t="shared" si="351"/>
        <v>-3.3311674461200536E-4</v>
      </c>
      <c r="CV393">
        <f t="shared" si="352"/>
        <v>0.99966688325538799</v>
      </c>
      <c r="CZ393" s="10">
        <v>42066</v>
      </c>
      <c r="DA393">
        <v>296300</v>
      </c>
      <c r="DB393">
        <v>54.497763999999997</v>
      </c>
      <c r="DC393">
        <f t="shared" si="315"/>
        <v>-4.192175772225859E-3</v>
      </c>
      <c r="DD393">
        <f t="shared" si="316"/>
        <v>0.99580782422777414</v>
      </c>
      <c r="DH393" s="10">
        <v>42066</v>
      </c>
      <c r="DI393">
        <v>323600</v>
      </c>
      <c r="DJ393">
        <v>38.766734</v>
      </c>
      <c r="DK393">
        <f t="shared" si="313"/>
        <v>-1.2432310300737326E-3</v>
      </c>
      <c r="DL393">
        <f t="shared" si="314"/>
        <v>0.99875676896992627</v>
      </c>
      <c r="DP393" s="10">
        <v>42066</v>
      </c>
      <c r="DQ393">
        <v>86500</v>
      </c>
      <c r="DR393">
        <v>21.635753999999999</v>
      </c>
      <c r="DS393">
        <f t="shared" si="353"/>
        <v>3.541424593250575E-3</v>
      </c>
      <c r="DT393">
        <f t="shared" si="354"/>
        <v>1.0035414245932506</v>
      </c>
      <c r="DX393" s="10">
        <v>42066</v>
      </c>
      <c r="DY393">
        <v>2384600</v>
      </c>
      <c r="DZ393">
        <v>11.64</v>
      </c>
      <c r="EA393">
        <f t="shared" si="355"/>
        <v>-8.5836909871239708E-4</v>
      </c>
      <c r="EB393">
        <f t="shared" si="356"/>
        <v>0.9991416309012876</v>
      </c>
      <c r="EF393" s="10">
        <v>42065</v>
      </c>
      <c r="EG393">
        <v>4964400</v>
      </c>
      <c r="EH393">
        <v>99.461490999999995</v>
      </c>
      <c r="EI393">
        <f t="shared" si="357"/>
        <v>-9.8953131562495855E-5</v>
      </c>
      <c r="EJ393">
        <f t="shared" si="358"/>
        <v>0.9999010468684375</v>
      </c>
    </row>
    <row r="394" spans="1:140">
      <c r="A394" s="10">
        <v>42065</v>
      </c>
      <c r="B394" s="11">
        <v>0.02</v>
      </c>
      <c r="C394">
        <f t="shared" si="317"/>
        <v>2.0000000000000001E-4</v>
      </c>
      <c r="D394" s="12">
        <f t="shared" si="318"/>
        <v>4.1667795178668143E-6</v>
      </c>
      <c r="E394" s="13">
        <f t="shared" si="319"/>
        <v>1.0000041667795179</v>
      </c>
      <c r="H394" s="10">
        <v>42065</v>
      </c>
      <c r="I394">
        <v>231700</v>
      </c>
      <c r="J394">
        <v>75.032178000000002</v>
      </c>
      <c r="K394" s="15">
        <f t="shared" si="323"/>
        <v>-1.757872880210698E-2</v>
      </c>
      <c r="L394">
        <f t="shared" si="324"/>
        <v>0.98242127119789302</v>
      </c>
      <c r="N394" s="15">
        <f t="shared" si="325"/>
        <v>-0.99845587887893927</v>
      </c>
      <c r="P394" s="10">
        <v>42065</v>
      </c>
      <c r="Q394">
        <v>1054600</v>
      </c>
      <c r="R394">
        <v>49.499789</v>
      </c>
      <c r="S394">
        <f t="shared" si="326"/>
        <v>7.3427049029266556E-3</v>
      </c>
      <c r="T394">
        <f t="shared" si="327"/>
        <v>1.0073427049029267</v>
      </c>
      <c r="V394" s="15">
        <f t="shared" si="328"/>
        <v>13.444238953791176</v>
      </c>
      <c r="X394" s="10">
        <v>42065</v>
      </c>
      <c r="Y394">
        <v>172700</v>
      </c>
      <c r="Z394">
        <v>42.184713000000002</v>
      </c>
      <c r="AA394">
        <f t="shared" si="329"/>
        <v>7.4766332373688016E-3</v>
      </c>
      <c r="AB394">
        <f t="shared" si="320"/>
        <v>1.0074766332373688</v>
      </c>
      <c r="AC394" s="18"/>
      <c r="AD394" s="15">
        <f t="shared" si="330"/>
        <v>14.162419118300539</v>
      </c>
      <c r="AF394" s="10">
        <v>42065</v>
      </c>
      <c r="AG394">
        <v>504400</v>
      </c>
      <c r="AH394">
        <v>56.447667000000003</v>
      </c>
      <c r="AI394">
        <f t="shared" si="331"/>
        <v>7.0175702125414574E-3</v>
      </c>
      <c r="AJ394">
        <f t="shared" si="332"/>
        <v>1.0070175702125415</v>
      </c>
      <c r="AK394" s="18"/>
      <c r="AL394" s="15">
        <f t="shared" si="333"/>
        <v>11.838744408493996</v>
      </c>
      <c r="AN394" s="10">
        <v>42065</v>
      </c>
      <c r="AO394">
        <v>4683400</v>
      </c>
      <c r="AP394">
        <v>38.578499999999998</v>
      </c>
      <c r="AQ394">
        <f t="shared" si="334"/>
        <v>1.4815130175591662E-3</v>
      </c>
      <c r="AR394">
        <f t="shared" si="321"/>
        <v>1.0014815130175592</v>
      </c>
      <c r="AS394" s="18"/>
      <c r="AT394" s="15">
        <f t="shared" si="335"/>
        <v>0.71661114170923979</v>
      </c>
      <c r="AV394" s="10">
        <v>42065</v>
      </c>
      <c r="AW394">
        <v>10396600</v>
      </c>
      <c r="AX394">
        <v>39.710971999999998</v>
      </c>
      <c r="AY394">
        <f t="shared" si="336"/>
        <v>-1.4353481172438842E-3</v>
      </c>
      <c r="AZ394">
        <f t="shared" si="337"/>
        <v>0.99856465188275612</v>
      </c>
      <c r="BB394" s="15">
        <f t="shared" si="338"/>
        <v>-0.40801762345253412</v>
      </c>
      <c r="BD394" s="10">
        <v>42065</v>
      </c>
      <c r="BE394">
        <v>645600</v>
      </c>
      <c r="BF394">
        <v>66.544417999999993</v>
      </c>
      <c r="BG394">
        <f t="shared" si="339"/>
        <v>2.9982743666576717E-3</v>
      </c>
      <c r="BH394">
        <f t="shared" si="340"/>
        <v>1.0029982743666577</v>
      </c>
      <c r="BJ394" s="15">
        <f t="shared" si="341"/>
        <v>1.982413299517261</v>
      </c>
      <c r="BL394" s="10">
        <v>42065</v>
      </c>
      <c r="BM394">
        <v>351300</v>
      </c>
      <c r="BN394">
        <v>106.292089</v>
      </c>
      <c r="BO394">
        <f t="shared" si="342"/>
        <v>-3.8962923947472028E-3</v>
      </c>
      <c r="BP394">
        <f t="shared" si="343"/>
        <v>0.9961037076052528</v>
      </c>
      <c r="BR394" s="15">
        <f t="shared" si="344"/>
        <v>-0.7594733756708727</v>
      </c>
      <c r="BT394" s="10">
        <v>42065</v>
      </c>
      <c r="BU394">
        <v>180000</v>
      </c>
      <c r="BV394">
        <v>48.490001999999997</v>
      </c>
      <c r="BW394">
        <f t="shared" si="345"/>
        <v>-2.8788607263241506E-3</v>
      </c>
      <c r="BX394">
        <f t="shared" si="346"/>
        <v>0.99712113927367585</v>
      </c>
      <c r="BZ394">
        <f t="shared" si="322"/>
        <v>-0.13922028577888623</v>
      </c>
      <c r="CB394" s="10">
        <v>42065</v>
      </c>
      <c r="CC394">
        <v>1097600</v>
      </c>
      <c r="CD394">
        <v>103.856092</v>
      </c>
      <c r="CE394">
        <f t="shared" si="347"/>
        <v>-3.3364820998887934E-3</v>
      </c>
      <c r="CF394">
        <f t="shared" si="348"/>
        <v>0.99666351790011121</v>
      </c>
      <c r="CJ394" s="10">
        <v>42065</v>
      </c>
      <c r="CK394">
        <v>410500</v>
      </c>
      <c r="CL394">
        <v>83.051168000000004</v>
      </c>
      <c r="CM394">
        <f t="shared" si="349"/>
        <v>-4.5890257585364802E-3</v>
      </c>
      <c r="CN394">
        <f t="shared" si="350"/>
        <v>0.99541097424146352</v>
      </c>
      <c r="CR394" s="10">
        <v>42065</v>
      </c>
      <c r="CS394">
        <v>39100</v>
      </c>
      <c r="CT394">
        <v>59.147432000000002</v>
      </c>
      <c r="CU394">
        <f t="shared" si="351"/>
        <v>-2.5914860615593449E-3</v>
      </c>
      <c r="CV394">
        <f t="shared" si="352"/>
        <v>0.99740851393844066</v>
      </c>
      <c r="CZ394" s="10">
        <v>42065</v>
      </c>
      <c r="DA394">
        <v>301600</v>
      </c>
      <c r="DB394">
        <v>54.72719</v>
      </c>
      <c r="DC394">
        <f t="shared" si="315"/>
        <v>5.0912976644670316E-3</v>
      </c>
      <c r="DD394">
        <f t="shared" si="316"/>
        <v>1.005091297664467</v>
      </c>
      <c r="DH394" s="10">
        <v>42065</v>
      </c>
      <c r="DI394">
        <v>395000</v>
      </c>
      <c r="DJ394">
        <v>38.814990000000002</v>
      </c>
      <c r="DK394">
        <f t="shared" si="313"/>
        <v>1.244778577426775E-3</v>
      </c>
      <c r="DL394">
        <f t="shared" si="314"/>
        <v>1.0012447785774268</v>
      </c>
      <c r="DP394" s="10">
        <v>42065</v>
      </c>
      <c r="DQ394">
        <v>266300</v>
      </c>
      <c r="DR394">
        <v>21.559403</v>
      </c>
      <c r="DS394">
        <f t="shared" si="353"/>
        <v>-7.4692767325941212E-3</v>
      </c>
      <c r="DT394">
        <f t="shared" si="354"/>
        <v>0.99253072326740588</v>
      </c>
      <c r="DX394" s="10">
        <v>42065</v>
      </c>
      <c r="DY394">
        <v>5879300</v>
      </c>
      <c r="DZ394">
        <v>11.65</v>
      </c>
      <c r="EA394">
        <f t="shared" si="355"/>
        <v>-5.1238257899232087E-3</v>
      </c>
      <c r="EB394">
        <f t="shared" si="356"/>
        <v>0.99487617421007679</v>
      </c>
      <c r="EF394" s="10">
        <v>42062</v>
      </c>
      <c r="EG394">
        <v>362800</v>
      </c>
      <c r="EH394">
        <v>99.471333999999999</v>
      </c>
      <c r="EI394">
        <f t="shared" si="357"/>
        <v>-2.373788772720431E-4</v>
      </c>
      <c r="EJ394">
        <f t="shared" si="358"/>
        <v>0.99976262112272796</v>
      </c>
    </row>
    <row r="395" spans="1:140">
      <c r="A395" s="10">
        <v>42062</v>
      </c>
      <c r="B395" s="11">
        <v>0.03</v>
      </c>
      <c r="C395">
        <f t="shared" si="317"/>
        <v>2.9999999999999997E-4</v>
      </c>
      <c r="D395" s="12">
        <f t="shared" si="318"/>
        <v>6.2502539195374851E-6</v>
      </c>
      <c r="E395" s="13">
        <f t="shared" si="319"/>
        <v>1.0000062502539195</v>
      </c>
      <c r="H395" s="10">
        <v>42062</v>
      </c>
      <c r="I395">
        <v>119700</v>
      </c>
      <c r="J395">
        <v>76.374748999999994</v>
      </c>
      <c r="K395" s="15">
        <f t="shared" si="323"/>
        <v>7.7127386880193605E-3</v>
      </c>
      <c r="L395">
        <f t="shared" si="324"/>
        <v>1.0077127386880194</v>
      </c>
      <c r="N395" s="15">
        <f t="shared" si="325"/>
        <v>15.516318042860181</v>
      </c>
      <c r="P395" s="10">
        <v>42062</v>
      </c>
      <c r="Q395">
        <v>370800</v>
      </c>
      <c r="R395">
        <v>49.138976</v>
      </c>
      <c r="S395">
        <f t="shared" si="326"/>
        <v>-4.150170069119774E-3</v>
      </c>
      <c r="T395">
        <f t="shared" si="327"/>
        <v>0.99584982993088023</v>
      </c>
      <c r="V395" s="15">
        <f t="shared" si="328"/>
        <v>-0.78084239780360076</v>
      </c>
      <c r="X395" s="10">
        <v>42062</v>
      </c>
      <c r="Y395">
        <v>181900</v>
      </c>
      <c r="Z395">
        <v>41.871653999999999</v>
      </c>
      <c r="AA395">
        <f t="shared" si="329"/>
        <v>-3.7243818035149756E-3</v>
      </c>
      <c r="AB395">
        <f t="shared" si="320"/>
        <v>0.99627561819648502</v>
      </c>
      <c r="AC395" s="18"/>
      <c r="AD395" s="15">
        <f t="shared" si="330"/>
        <v>-0.74383592515209074</v>
      </c>
      <c r="AF395" s="10">
        <v>42062</v>
      </c>
      <c r="AG395">
        <v>128900</v>
      </c>
      <c r="AH395">
        <v>56.054302</v>
      </c>
      <c r="AI395">
        <f t="shared" si="331"/>
        <v>-4.714521208633804E-3</v>
      </c>
      <c r="AJ395">
        <f t="shared" si="332"/>
        <v>0.9952854787913662</v>
      </c>
      <c r="AK395" s="18"/>
      <c r="AL395" s="15">
        <f t="shared" si="333"/>
        <v>-0.82180367913547236</v>
      </c>
      <c r="AN395" s="10">
        <v>42062</v>
      </c>
      <c r="AO395">
        <v>4726400</v>
      </c>
      <c r="AP395">
        <v>38.521430000000002</v>
      </c>
      <c r="AQ395">
        <f t="shared" si="334"/>
        <v>7.4125363960009238E-4</v>
      </c>
      <c r="AR395">
        <f t="shared" si="321"/>
        <v>1.0007412536396001</v>
      </c>
      <c r="AS395" s="18"/>
      <c r="AT395" s="15">
        <f t="shared" si="335"/>
        <v>0.3105637027300292</v>
      </c>
      <c r="AV395" s="10">
        <v>42062</v>
      </c>
      <c r="AW395">
        <v>8053900</v>
      </c>
      <c r="AX395">
        <v>39.768053000000002</v>
      </c>
      <c r="AY395">
        <f t="shared" si="336"/>
        <v>7.1820207555650661E-4</v>
      </c>
      <c r="AZ395">
        <f t="shared" si="337"/>
        <v>1.0007182020755565</v>
      </c>
      <c r="BB395" s="15">
        <f t="shared" si="338"/>
        <v>0.29959108700746584</v>
      </c>
      <c r="BD395" s="10">
        <v>42062</v>
      </c>
      <c r="BE395">
        <v>468400</v>
      </c>
      <c r="BF395">
        <v>66.345495999999997</v>
      </c>
      <c r="BG395">
        <f t="shared" si="339"/>
        <v>-3.4148764043904212E-3</v>
      </c>
      <c r="BH395">
        <f t="shared" si="340"/>
        <v>0.99658512359560958</v>
      </c>
      <c r="BJ395" s="15">
        <f t="shared" si="341"/>
        <v>-0.71308318461044917</v>
      </c>
      <c r="BL395" s="10">
        <v>42062</v>
      </c>
      <c r="BM395">
        <v>280300</v>
      </c>
      <c r="BN395">
        <v>106.707854</v>
      </c>
      <c r="BO395">
        <f t="shared" si="342"/>
        <v>3.1745835366836506E-3</v>
      </c>
      <c r="BP395">
        <f t="shared" si="343"/>
        <v>1.0031745835366837</v>
      </c>
      <c r="BR395" s="15">
        <f t="shared" si="344"/>
        <v>2.1800204980824689</v>
      </c>
      <c r="BT395" s="10">
        <v>42062</v>
      </c>
      <c r="BU395">
        <v>243100</v>
      </c>
      <c r="BV395">
        <v>48.630001</v>
      </c>
      <c r="BW395">
        <f t="shared" si="345"/>
        <v>3.0940800330032658E-3</v>
      </c>
      <c r="BX395">
        <f t="shared" si="346"/>
        <v>1.0030940800330033</v>
      </c>
      <c r="BZ395">
        <f t="shared" si="322"/>
        <v>0.17426658218846858</v>
      </c>
      <c r="CB395" s="10">
        <v>42062</v>
      </c>
      <c r="CC395">
        <v>350200</v>
      </c>
      <c r="CD395">
        <v>104.203766</v>
      </c>
      <c r="CE395">
        <f t="shared" si="347"/>
        <v>1.6924530027115914E-3</v>
      </c>
      <c r="CF395">
        <f t="shared" si="348"/>
        <v>1.0016924530027116</v>
      </c>
      <c r="CJ395" s="10">
        <v>42062</v>
      </c>
      <c r="CK395">
        <v>390100</v>
      </c>
      <c r="CL395">
        <v>83.434049000000002</v>
      </c>
      <c r="CM395">
        <f t="shared" si="349"/>
        <v>1.1427088051896295E-3</v>
      </c>
      <c r="CN395">
        <f t="shared" si="350"/>
        <v>1.0011427088051896</v>
      </c>
      <c r="CR395" s="10">
        <v>42062</v>
      </c>
      <c r="CS395">
        <v>11900</v>
      </c>
      <c r="CT395">
        <v>59.301110000000001</v>
      </c>
      <c r="CU395">
        <f t="shared" si="351"/>
        <v>1.1631846536477308E-3</v>
      </c>
      <c r="CV395">
        <f t="shared" si="352"/>
        <v>1.0011631846536477</v>
      </c>
      <c r="CZ395" s="10">
        <v>42062</v>
      </c>
      <c r="DA395">
        <v>334500</v>
      </c>
      <c r="DB395">
        <v>54.449969000000003</v>
      </c>
      <c r="DC395">
        <f t="shared" si="315"/>
        <v>-4.1958219215084691E-3</v>
      </c>
      <c r="DD395">
        <f t="shared" si="316"/>
        <v>0.99580417807849153</v>
      </c>
      <c r="DH395" s="10">
        <v>42062</v>
      </c>
      <c r="DI395">
        <v>263000</v>
      </c>
      <c r="DJ395">
        <v>38.766734</v>
      </c>
      <c r="DK395">
        <f t="shared" si="313"/>
        <v>1.0566009739945148E-2</v>
      </c>
      <c r="DL395">
        <f t="shared" si="314"/>
        <v>1.0105660097399451</v>
      </c>
      <c r="DP395" s="10">
        <v>42062</v>
      </c>
      <c r="DQ395">
        <v>108500</v>
      </c>
      <c r="DR395">
        <v>21.721647999999998</v>
      </c>
      <c r="DS395">
        <f t="shared" si="353"/>
        <v>-3.066119330908168E-3</v>
      </c>
      <c r="DT395">
        <f t="shared" si="354"/>
        <v>0.99693388066909183</v>
      </c>
      <c r="DX395" s="10">
        <v>42062</v>
      </c>
      <c r="DY395">
        <v>3755900</v>
      </c>
      <c r="DZ395">
        <v>11.71</v>
      </c>
      <c r="EA395">
        <f t="shared" si="355"/>
        <v>1.7108639863132602E-3</v>
      </c>
      <c r="EB395">
        <f t="shared" si="356"/>
        <v>1.0017108639863133</v>
      </c>
      <c r="EF395" s="10">
        <v>42061</v>
      </c>
      <c r="EG395">
        <v>249300</v>
      </c>
      <c r="EH395">
        <v>99.494951999999998</v>
      </c>
      <c r="EI395">
        <f t="shared" si="357"/>
        <v>4.9454088405087582E-4</v>
      </c>
      <c r="EJ395">
        <f t="shared" si="358"/>
        <v>1.0004945408840509</v>
      </c>
    </row>
    <row r="396" spans="1:140">
      <c r="A396" s="10">
        <v>42061</v>
      </c>
      <c r="B396" s="11">
        <v>0.02</v>
      </c>
      <c r="C396">
        <f t="shared" si="317"/>
        <v>2.0000000000000001E-4</v>
      </c>
      <c r="D396" s="12">
        <f t="shared" si="318"/>
        <v>4.1667795178668143E-6</v>
      </c>
      <c r="E396" s="13">
        <f t="shared" si="319"/>
        <v>1.0000041667795179</v>
      </c>
      <c r="H396" s="10">
        <v>42061</v>
      </c>
      <c r="I396">
        <v>48800</v>
      </c>
      <c r="J396">
        <v>75.790199000000001</v>
      </c>
      <c r="K396" s="15">
        <f t="shared" si="323"/>
        <v>-1.1745618278821923E-2</v>
      </c>
      <c r="L396">
        <f t="shared" si="324"/>
        <v>0.98825438172117808</v>
      </c>
      <c r="N396" s="15">
        <f t="shared" si="325"/>
        <v>-0.98660035672660829</v>
      </c>
      <c r="P396" s="10">
        <v>42061</v>
      </c>
      <c r="Q396">
        <v>313300</v>
      </c>
      <c r="R396">
        <v>49.343761000000001</v>
      </c>
      <c r="S396">
        <f t="shared" si="326"/>
        <v>-9.8723444437121E-4</v>
      </c>
      <c r="T396">
        <f t="shared" si="327"/>
        <v>0.99901276555562879</v>
      </c>
      <c r="V396" s="15">
        <f t="shared" si="328"/>
        <v>-0.30268536694029879</v>
      </c>
      <c r="X396" s="10">
        <v>42061</v>
      </c>
      <c r="Y396">
        <v>163800</v>
      </c>
      <c r="Z396">
        <v>42.028182999999999</v>
      </c>
      <c r="AA396">
        <f t="shared" si="329"/>
        <v>-3.0169825359122049E-3</v>
      </c>
      <c r="AB396">
        <f t="shared" si="320"/>
        <v>0.9969830174640878</v>
      </c>
      <c r="AC396" s="18"/>
      <c r="AD396" s="15">
        <f t="shared" si="330"/>
        <v>-0.66808060404200353</v>
      </c>
      <c r="AF396" s="10">
        <v>42061</v>
      </c>
      <c r="AG396">
        <v>147600</v>
      </c>
      <c r="AH396">
        <v>56.319823</v>
      </c>
      <c r="AI396">
        <f t="shared" si="331"/>
        <v>1.2237652371775987E-3</v>
      </c>
      <c r="AJ396">
        <f t="shared" si="332"/>
        <v>1.0012237652371776</v>
      </c>
      <c r="AK396" s="18"/>
      <c r="AL396" s="15">
        <f t="shared" si="333"/>
        <v>0.56267832184599587</v>
      </c>
      <c r="AN396" s="10">
        <v>42061</v>
      </c>
      <c r="AO396">
        <v>4267000</v>
      </c>
      <c r="AP396">
        <v>38.492896999999999</v>
      </c>
      <c r="AQ396">
        <f t="shared" si="334"/>
        <v>-2.7107179206624643E-3</v>
      </c>
      <c r="AR396">
        <f t="shared" si="321"/>
        <v>0.99728928207933754</v>
      </c>
      <c r="AS396" s="18"/>
      <c r="AT396" s="15">
        <f t="shared" si="335"/>
        <v>-0.62870392092686322</v>
      </c>
      <c r="AV396" s="10">
        <v>42061</v>
      </c>
      <c r="AW396">
        <v>8884800</v>
      </c>
      <c r="AX396">
        <v>39.739511999999998</v>
      </c>
      <c r="AY396">
        <f t="shared" si="336"/>
        <v>-7.1768663152815826E-4</v>
      </c>
      <c r="AZ396">
        <f t="shared" si="337"/>
        <v>0.99928231336847184</v>
      </c>
      <c r="BB396" s="15">
        <f t="shared" si="338"/>
        <v>-0.23052719428643087</v>
      </c>
      <c r="BD396" s="10">
        <v>42061</v>
      </c>
      <c r="BE396">
        <v>519800</v>
      </c>
      <c r="BF396">
        <v>66.572834</v>
      </c>
      <c r="BG396">
        <f t="shared" si="339"/>
        <v>0</v>
      </c>
      <c r="BH396">
        <f t="shared" si="340"/>
        <v>1</v>
      </c>
      <c r="BJ396" s="15">
        <f t="shared" si="341"/>
        <v>0</v>
      </c>
      <c r="BL396" s="10">
        <v>42061</v>
      </c>
      <c r="BM396">
        <v>224500</v>
      </c>
      <c r="BN396">
        <v>106.37017299999999</v>
      </c>
      <c r="BO396">
        <f t="shared" si="342"/>
        <v>-2.0818525713759417E-3</v>
      </c>
      <c r="BP396">
        <f t="shared" si="343"/>
        <v>0.99791814742862406</v>
      </c>
      <c r="BR396" s="15">
        <f t="shared" si="344"/>
        <v>-0.53264599283505665</v>
      </c>
      <c r="BT396" s="10">
        <v>42061</v>
      </c>
      <c r="BU396">
        <v>137800</v>
      </c>
      <c r="BV396">
        <v>48.48</v>
      </c>
      <c r="BW396">
        <f t="shared" si="345"/>
        <v>1.0324179227749752E-3</v>
      </c>
      <c r="BX396">
        <f t="shared" si="346"/>
        <v>1.001032417922775</v>
      </c>
      <c r="BZ396">
        <f t="shared" si="322"/>
        <v>5.5123728222889357E-2</v>
      </c>
      <c r="CB396" s="10">
        <v>42061</v>
      </c>
      <c r="CC396">
        <v>613300</v>
      </c>
      <c r="CD396">
        <v>104.027704</v>
      </c>
      <c r="CE396">
        <f t="shared" si="347"/>
        <v>-1.0677566314580833E-3</v>
      </c>
      <c r="CF396">
        <f t="shared" si="348"/>
        <v>0.99893224336854192</v>
      </c>
      <c r="CJ396" s="10">
        <v>42061</v>
      </c>
      <c r="CK396">
        <v>410500</v>
      </c>
      <c r="CL396">
        <v>83.338817000000006</v>
      </c>
      <c r="CM396">
        <f t="shared" si="349"/>
        <v>-4.0969671035915312E-3</v>
      </c>
      <c r="CN396">
        <f t="shared" si="350"/>
        <v>0.99590303289640847</v>
      </c>
      <c r="CR396" s="10">
        <v>42061</v>
      </c>
      <c r="CS396">
        <v>6300</v>
      </c>
      <c r="CT396">
        <v>59.232211999999997</v>
      </c>
      <c r="CU396">
        <f t="shared" si="351"/>
        <v>-2.816873997982472E-3</v>
      </c>
      <c r="CV396">
        <f t="shared" si="352"/>
        <v>0.99718312600201753</v>
      </c>
      <c r="CZ396" s="10">
        <v>42061</v>
      </c>
      <c r="DA396">
        <v>470500</v>
      </c>
      <c r="DB396">
        <v>54.679394000000002</v>
      </c>
      <c r="DC396">
        <f t="shared" si="315"/>
        <v>-1.047815262974594E-3</v>
      </c>
      <c r="DD396">
        <f t="shared" si="316"/>
        <v>0.99895218473702541</v>
      </c>
      <c r="DH396" s="10">
        <v>42061</v>
      </c>
      <c r="DI396">
        <v>377700</v>
      </c>
      <c r="DJ396">
        <v>38.361407</v>
      </c>
      <c r="DK396">
        <f t="shared" si="313"/>
        <v>-1.0701848284675131E-2</v>
      </c>
      <c r="DL396">
        <f t="shared" si="314"/>
        <v>0.98929815171532487</v>
      </c>
      <c r="DP396" s="10">
        <v>42061</v>
      </c>
      <c r="DQ396">
        <v>209800</v>
      </c>
      <c r="DR396">
        <v>21.788454000000002</v>
      </c>
      <c r="DS396">
        <f t="shared" si="353"/>
        <v>-1.6795843770183505E-2</v>
      </c>
      <c r="DT396">
        <f t="shared" si="354"/>
        <v>0.98320415622981649</v>
      </c>
      <c r="DX396" s="10">
        <v>42061</v>
      </c>
      <c r="DY396">
        <v>4856600</v>
      </c>
      <c r="DZ396">
        <v>11.69</v>
      </c>
      <c r="EA396">
        <f t="shared" si="355"/>
        <v>2.572898799313883E-3</v>
      </c>
      <c r="EB396">
        <f t="shared" si="356"/>
        <v>1.0025728987993139</v>
      </c>
      <c r="EF396" s="10">
        <v>42060</v>
      </c>
      <c r="EG396">
        <v>725700</v>
      </c>
      <c r="EH396">
        <v>99.445772000000005</v>
      </c>
      <c r="EI396">
        <f t="shared" si="357"/>
        <v>-2.966063617998449E-4</v>
      </c>
      <c r="EJ396">
        <f t="shared" si="358"/>
        <v>0.99970339363820016</v>
      </c>
    </row>
    <row r="397" spans="1:140">
      <c r="A397" s="10">
        <v>42060</v>
      </c>
      <c r="B397" s="11">
        <v>0.04</v>
      </c>
      <c r="C397">
        <f t="shared" si="317"/>
        <v>4.0000000000000002E-4</v>
      </c>
      <c r="D397" s="12">
        <f t="shared" si="318"/>
        <v>8.333784753622453E-6</v>
      </c>
      <c r="E397" s="13">
        <f t="shared" si="319"/>
        <v>1.0000083337847536</v>
      </c>
      <c r="H397" s="10">
        <v>42060</v>
      </c>
      <c r="I397">
        <v>55200</v>
      </c>
      <c r="J397">
        <v>76.690982000000005</v>
      </c>
      <c r="K397" s="15">
        <f t="shared" si="323"/>
        <v>3.8885686699750011E-3</v>
      </c>
      <c r="L397">
        <f t="shared" si="324"/>
        <v>1.003888568669975</v>
      </c>
      <c r="N397" s="15">
        <f t="shared" si="325"/>
        <v>3.122975540520196</v>
      </c>
      <c r="P397" s="10">
        <v>42060</v>
      </c>
      <c r="Q397">
        <v>309900</v>
      </c>
      <c r="R397">
        <v>49.392522999999997</v>
      </c>
      <c r="S397">
        <f t="shared" si="326"/>
        <v>-7.8905108474613961E-4</v>
      </c>
      <c r="T397">
        <f t="shared" si="327"/>
        <v>0.99921094891525386</v>
      </c>
      <c r="V397" s="15">
        <f t="shared" si="328"/>
        <v>-0.25032637252751377</v>
      </c>
      <c r="X397" s="10">
        <v>42060</v>
      </c>
      <c r="Y397">
        <v>141800</v>
      </c>
      <c r="Z397">
        <v>42.155365000000003</v>
      </c>
      <c r="AA397">
        <f t="shared" si="329"/>
        <v>1.8600855030450614E-3</v>
      </c>
      <c r="AB397">
        <f t="shared" si="320"/>
        <v>1.0018600855030451</v>
      </c>
      <c r="AC397" s="18"/>
      <c r="AD397" s="15">
        <f t="shared" si="330"/>
        <v>0.97052608532437534</v>
      </c>
      <c r="AF397" s="10">
        <v>42060</v>
      </c>
      <c r="AG397">
        <v>167000</v>
      </c>
      <c r="AH397">
        <v>56.250985</v>
      </c>
      <c r="AI397">
        <f t="shared" si="331"/>
        <v>1.75136909410889E-3</v>
      </c>
      <c r="AJ397">
        <f t="shared" si="332"/>
        <v>1.0017513690941089</v>
      </c>
      <c r="AK397" s="18"/>
      <c r="AL397" s="15">
        <f t="shared" si="333"/>
        <v>0.89399923523412905</v>
      </c>
      <c r="AN397" s="10">
        <v>42060</v>
      </c>
      <c r="AO397">
        <v>29699200</v>
      </c>
      <c r="AP397">
        <v>38.597524</v>
      </c>
      <c r="AQ397">
        <f t="shared" si="334"/>
        <v>9.8670944110579306E-4</v>
      </c>
      <c r="AR397">
        <f t="shared" si="321"/>
        <v>1.0009867094411058</v>
      </c>
      <c r="AS397" s="18"/>
      <c r="AT397" s="15">
        <f t="shared" si="335"/>
        <v>0.43328839557334908</v>
      </c>
      <c r="AV397" s="10">
        <v>42060</v>
      </c>
      <c r="AW397">
        <v>17352900</v>
      </c>
      <c r="AX397">
        <v>39.768053000000002</v>
      </c>
      <c r="AY397">
        <f t="shared" si="336"/>
        <v>-3.3380661847000059E-3</v>
      </c>
      <c r="AZ397">
        <f t="shared" si="337"/>
        <v>0.99666193381529999</v>
      </c>
      <c r="BB397" s="15">
        <f t="shared" si="338"/>
        <v>-0.70489741411732987</v>
      </c>
      <c r="BD397" s="10">
        <v>42060</v>
      </c>
      <c r="BE397">
        <v>550400</v>
      </c>
      <c r="BF397">
        <v>66.572834</v>
      </c>
      <c r="BG397">
        <f t="shared" si="339"/>
        <v>-2.8377547090993049E-3</v>
      </c>
      <c r="BH397">
        <f t="shared" si="340"/>
        <v>0.9971622452909007</v>
      </c>
      <c r="BJ397" s="15">
        <f t="shared" si="341"/>
        <v>-0.64557300796784289</v>
      </c>
      <c r="BL397" s="10">
        <v>42060</v>
      </c>
      <c r="BM397">
        <v>218600</v>
      </c>
      <c r="BN397">
        <v>106.592082</v>
      </c>
      <c r="BO397">
        <f t="shared" si="342"/>
        <v>-2.7145677881068586E-4</v>
      </c>
      <c r="BP397">
        <f t="shared" si="343"/>
        <v>0.99972854322118931</v>
      </c>
      <c r="BR397" s="15">
        <f t="shared" si="344"/>
        <v>-9.4343491848728145E-2</v>
      </c>
      <c r="BT397" s="10">
        <v>42060</v>
      </c>
      <c r="BU397">
        <v>196200</v>
      </c>
      <c r="BV397">
        <v>48.43</v>
      </c>
      <c r="BW397">
        <f t="shared" si="345"/>
        <v>0</v>
      </c>
      <c r="BX397">
        <f t="shared" si="346"/>
        <v>1</v>
      </c>
      <c r="BZ397">
        <f t="shared" si="322"/>
        <v>0</v>
      </c>
      <c r="CB397" s="10">
        <v>42060</v>
      </c>
      <c r="CC397">
        <v>587500</v>
      </c>
      <c r="CD397">
        <v>104.13889899999999</v>
      </c>
      <c r="CE397">
        <f t="shared" si="347"/>
        <v>4.5588101607250131E-3</v>
      </c>
      <c r="CF397">
        <f t="shared" si="348"/>
        <v>1.004558810160725</v>
      </c>
      <c r="CJ397" s="10">
        <v>42060</v>
      </c>
      <c r="CK397">
        <v>410700</v>
      </c>
      <c r="CL397">
        <v>83.681657999999999</v>
      </c>
      <c r="CM397">
        <f t="shared" si="349"/>
        <v>1.1383718399993192E-4</v>
      </c>
      <c r="CN397">
        <f t="shared" si="350"/>
        <v>1.0001138371839999</v>
      </c>
      <c r="CR397" s="10">
        <v>42060</v>
      </c>
      <c r="CS397">
        <v>162300</v>
      </c>
      <c r="CT397">
        <v>59.399532999999998</v>
      </c>
      <c r="CU397">
        <f t="shared" si="351"/>
        <v>6.6318884620364393E-4</v>
      </c>
      <c r="CV397">
        <f t="shared" si="352"/>
        <v>1.0006631888462036</v>
      </c>
      <c r="CZ397" s="10">
        <v>42060</v>
      </c>
      <c r="DA397">
        <v>302400</v>
      </c>
      <c r="DB397">
        <v>54.736747999999999</v>
      </c>
      <c r="DC397">
        <f t="shared" si="315"/>
        <v>1.7494505423714113E-3</v>
      </c>
      <c r="DD397">
        <f t="shared" si="316"/>
        <v>1.0017494505423714</v>
      </c>
      <c r="DH397" s="10">
        <v>42060</v>
      </c>
      <c r="DI397">
        <v>255500</v>
      </c>
      <c r="DJ397">
        <v>38.776386000000002</v>
      </c>
      <c r="DK397">
        <f t="shared" si="313"/>
        <v>7.4714621117122348E-4</v>
      </c>
      <c r="DL397">
        <f t="shared" si="314"/>
        <v>1.0007471462111712</v>
      </c>
      <c r="DP397" s="10">
        <v>42060</v>
      </c>
      <c r="DQ397">
        <v>107900</v>
      </c>
      <c r="DR397">
        <v>22.160661000000001</v>
      </c>
      <c r="DS397">
        <f t="shared" si="353"/>
        <v>5.1947878757530042E-3</v>
      </c>
      <c r="DT397">
        <f t="shared" si="354"/>
        <v>1.005194787875753</v>
      </c>
      <c r="DX397" s="10">
        <v>42060</v>
      </c>
      <c r="DY397">
        <v>1991400</v>
      </c>
      <c r="DZ397">
        <v>11.66</v>
      </c>
      <c r="EA397">
        <f t="shared" si="355"/>
        <v>3.4423407917385518E-3</v>
      </c>
      <c r="EB397">
        <f t="shared" si="356"/>
        <v>1.0034423407917386</v>
      </c>
      <c r="EF397" s="10">
        <v>42059</v>
      </c>
      <c r="EG397">
        <v>219600</v>
      </c>
      <c r="EH397">
        <v>99.475277000000006</v>
      </c>
      <c r="EI397">
        <f t="shared" si="357"/>
        <v>1.9774651223802842E-4</v>
      </c>
      <c r="EJ397">
        <f t="shared" si="358"/>
        <v>1.000197746512238</v>
      </c>
    </row>
    <row r="398" spans="1:140">
      <c r="A398" s="10">
        <v>42059</v>
      </c>
      <c r="B398" s="11">
        <v>7.0000000000000007E-2</v>
      </c>
      <c r="C398">
        <f t="shared" si="317"/>
        <v>7.000000000000001E-4</v>
      </c>
      <c r="D398" s="12">
        <f t="shared" si="318"/>
        <v>1.4584715879895072E-5</v>
      </c>
      <c r="E398" s="13">
        <f t="shared" si="319"/>
        <v>1.0000145847158799</v>
      </c>
      <c r="H398" s="10">
        <v>42059</v>
      </c>
      <c r="I398">
        <v>38600</v>
      </c>
      <c r="J398">
        <v>76.393918999999997</v>
      </c>
      <c r="K398" s="15">
        <f t="shared" si="323"/>
        <v>1.373349322403894E-2</v>
      </c>
      <c r="L398">
        <f t="shared" si="324"/>
        <v>1.0137334932240389</v>
      </c>
      <c r="N398" s="15">
        <f t="shared" si="325"/>
        <v>144.27316279040002</v>
      </c>
      <c r="P398" s="10">
        <v>42059</v>
      </c>
      <c r="Q398">
        <v>308700</v>
      </c>
      <c r="R398">
        <v>49.431527000000003</v>
      </c>
      <c r="S398">
        <f t="shared" si="326"/>
        <v>2.9679060387497458E-3</v>
      </c>
      <c r="T398">
        <f t="shared" si="327"/>
        <v>1.0029679060387497</v>
      </c>
      <c r="V398" s="15">
        <f t="shared" si="328"/>
        <v>1.9496347014998534</v>
      </c>
      <c r="X398" s="10">
        <v>42059</v>
      </c>
      <c r="Y398">
        <v>246000</v>
      </c>
      <c r="Z398">
        <v>42.077097999999999</v>
      </c>
      <c r="AA398">
        <f t="shared" si="329"/>
        <v>2.3250829141296947E-4</v>
      </c>
      <c r="AB398">
        <f t="shared" si="320"/>
        <v>1.000232508291413</v>
      </c>
      <c r="AC398" s="18"/>
      <c r="AD398" s="15">
        <f t="shared" si="330"/>
        <v>8.8559934713611899E-2</v>
      </c>
      <c r="AF398" s="10">
        <v>42059</v>
      </c>
      <c r="AG398">
        <v>160100</v>
      </c>
      <c r="AH398">
        <v>56.152641000000003</v>
      </c>
      <c r="AI398">
        <f t="shared" si="331"/>
        <v>8.7639852307197508E-4</v>
      </c>
      <c r="AJ398">
        <f t="shared" si="332"/>
        <v>1.000876398523072</v>
      </c>
      <c r="AK398" s="18"/>
      <c r="AL398" s="15">
        <f t="shared" si="333"/>
        <v>0.37677714982295485</v>
      </c>
      <c r="AN398" s="10">
        <v>42059</v>
      </c>
      <c r="AO398">
        <v>3910200</v>
      </c>
      <c r="AP398">
        <v>38.559477000000001</v>
      </c>
      <c r="AQ398">
        <f t="shared" si="334"/>
        <v>5.9553836039569763E-3</v>
      </c>
      <c r="AR398">
        <f t="shared" si="321"/>
        <v>1.005955383603957</v>
      </c>
      <c r="AS398" s="18"/>
      <c r="AT398" s="15">
        <f t="shared" si="335"/>
        <v>7.7343885917410322</v>
      </c>
      <c r="AV398" s="10">
        <v>42059</v>
      </c>
      <c r="AW398">
        <v>14370800</v>
      </c>
      <c r="AX398">
        <v>39.901246</v>
      </c>
      <c r="AY398">
        <f t="shared" si="336"/>
        <v>1.3778084301272697E-2</v>
      </c>
      <c r="AZ398">
        <f t="shared" si="337"/>
        <v>1.0137780843012727</v>
      </c>
      <c r="BB398" s="15">
        <f t="shared" si="338"/>
        <v>146.62433161159109</v>
      </c>
      <c r="BD398" s="10">
        <v>42059</v>
      </c>
      <c r="BE398">
        <v>509200</v>
      </c>
      <c r="BF398">
        <v>66.762288999999996</v>
      </c>
      <c r="BG398">
        <f t="shared" si="339"/>
        <v>3.5597340182880188E-3</v>
      </c>
      <c r="BH398">
        <f t="shared" si="340"/>
        <v>1.003559734018288</v>
      </c>
      <c r="BJ398" s="15">
        <f t="shared" si="341"/>
        <v>2.6582899219909515</v>
      </c>
      <c r="BL398" s="10">
        <v>42059</v>
      </c>
      <c r="BM398">
        <v>709900</v>
      </c>
      <c r="BN398">
        <v>106.621025</v>
      </c>
      <c r="BO398">
        <f t="shared" si="342"/>
        <v>1.8131120854134597E-3</v>
      </c>
      <c r="BP398">
        <f t="shared" si="343"/>
        <v>1.0018131120854135</v>
      </c>
      <c r="BR398" s="15">
        <f t="shared" si="344"/>
        <v>0.93708969472449555</v>
      </c>
      <c r="BT398" s="10">
        <v>42059</v>
      </c>
      <c r="BU398">
        <v>216100</v>
      </c>
      <c r="BV398">
        <v>48.43</v>
      </c>
      <c r="BW398">
        <f t="shared" si="345"/>
        <v>1.4474565457516242E-3</v>
      </c>
      <c r="BX398">
        <f t="shared" si="346"/>
        <v>1.0014474565457516</v>
      </c>
      <c r="BZ398">
        <f t="shared" si="322"/>
        <v>7.8114109114409747E-2</v>
      </c>
      <c r="CB398" s="10">
        <v>42059</v>
      </c>
      <c r="CC398">
        <v>592500</v>
      </c>
      <c r="CD398">
        <v>103.666304</v>
      </c>
      <c r="CE398">
        <f t="shared" si="347"/>
        <v>4.6699970721357786E-3</v>
      </c>
      <c r="CF398">
        <f t="shared" si="348"/>
        <v>1.0046699970721358</v>
      </c>
      <c r="CJ398" s="10">
        <v>42059</v>
      </c>
      <c r="CK398">
        <v>520100</v>
      </c>
      <c r="CL398">
        <v>83.672133000000002</v>
      </c>
      <c r="CM398">
        <f t="shared" si="349"/>
        <v>5.4932878755082903E-3</v>
      </c>
      <c r="CN398">
        <f t="shared" si="350"/>
        <v>1.0054932878755083</v>
      </c>
      <c r="CR398" s="10">
        <v>42059</v>
      </c>
      <c r="CS398">
        <v>429000</v>
      </c>
      <c r="CT398">
        <v>59.360166</v>
      </c>
      <c r="CU398">
        <f t="shared" si="351"/>
        <v>3.3272476364787362E-3</v>
      </c>
      <c r="CV398">
        <f t="shared" si="352"/>
        <v>1.0033272476364787</v>
      </c>
      <c r="CZ398" s="10">
        <v>42059</v>
      </c>
      <c r="DA398">
        <v>209100</v>
      </c>
      <c r="DB398">
        <v>54.641156000000002</v>
      </c>
      <c r="DC398">
        <f t="shared" si="315"/>
        <v>4.7460189482191328E-3</v>
      </c>
      <c r="DD398">
        <f t="shared" si="316"/>
        <v>1.0047460189482191</v>
      </c>
      <c r="DH398" s="10">
        <v>42059</v>
      </c>
      <c r="DI398">
        <v>347600</v>
      </c>
      <c r="DJ398">
        <v>38.747436</v>
      </c>
      <c r="DK398">
        <f t="shared" si="313"/>
        <v>-2.1209136534901085E-2</v>
      </c>
      <c r="DL398">
        <f t="shared" si="314"/>
        <v>0.97879086346509891</v>
      </c>
      <c r="DP398" s="10">
        <v>42059</v>
      </c>
      <c r="DQ398">
        <v>94300</v>
      </c>
      <c r="DR398">
        <v>22.046136000000001</v>
      </c>
      <c r="DS398">
        <f t="shared" si="353"/>
        <v>2.1692470948817544E-3</v>
      </c>
      <c r="DT398">
        <f t="shared" si="354"/>
        <v>1.0021692470948818</v>
      </c>
      <c r="DX398" s="10">
        <v>42059</v>
      </c>
      <c r="DY398">
        <v>10272700</v>
      </c>
      <c r="DZ398">
        <v>11.62</v>
      </c>
      <c r="EA398">
        <f t="shared" si="355"/>
        <v>-8.5984522785909068E-4</v>
      </c>
      <c r="EB398">
        <f t="shared" si="356"/>
        <v>0.99914015477214091</v>
      </c>
      <c r="EF398" s="10">
        <v>42058</v>
      </c>
      <c r="EG398">
        <v>296900</v>
      </c>
      <c r="EH398">
        <v>99.455609999999993</v>
      </c>
      <c r="EI398">
        <f t="shared" si="357"/>
        <v>-9.8828296542063931E-5</v>
      </c>
      <c r="EJ398">
        <f t="shared" si="358"/>
        <v>0.99990117170345794</v>
      </c>
    </row>
    <row r="399" spans="1:140">
      <c r="A399" s="10">
        <v>42058</v>
      </c>
      <c r="B399" s="11">
        <v>7.0000000000000007E-2</v>
      </c>
      <c r="C399">
        <f t="shared" si="317"/>
        <v>7.000000000000001E-4</v>
      </c>
      <c r="D399" s="12">
        <f t="shared" si="318"/>
        <v>1.4584715879895072E-5</v>
      </c>
      <c r="E399" s="13">
        <f t="shared" si="319"/>
        <v>1.0000145847158799</v>
      </c>
      <c r="H399" s="10">
        <v>42058</v>
      </c>
      <c r="I399">
        <v>38000</v>
      </c>
      <c r="J399">
        <v>75.358976999999996</v>
      </c>
      <c r="K399" s="15">
        <f t="shared" si="323"/>
        <v>8.4636622365257264E-3</v>
      </c>
      <c r="L399">
        <f t="shared" si="324"/>
        <v>1.0084636622365257</v>
      </c>
      <c r="N399" s="15">
        <f t="shared" si="325"/>
        <v>20.676676948390142</v>
      </c>
      <c r="P399" s="10">
        <v>42058</v>
      </c>
      <c r="Q399">
        <v>455800</v>
      </c>
      <c r="R399">
        <v>49.285252999999997</v>
      </c>
      <c r="S399">
        <f t="shared" si="326"/>
        <v>0</v>
      </c>
      <c r="T399">
        <f t="shared" si="327"/>
        <v>1</v>
      </c>
      <c r="V399" s="15">
        <f t="shared" si="328"/>
        <v>0</v>
      </c>
      <c r="X399" s="10">
        <v>42058</v>
      </c>
      <c r="Y399">
        <v>148500</v>
      </c>
      <c r="Z399">
        <v>42.067317000000003</v>
      </c>
      <c r="AA399">
        <f t="shared" si="329"/>
        <v>-1.1614049699745221E-3</v>
      </c>
      <c r="AB399">
        <f t="shared" si="320"/>
        <v>0.99883859503002548</v>
      </c>
      <c r="AC399" s="18"/>
      <c r="AD399" s="15">
        <f t="shared" si="330"/>
        <v>-0.34568027578004545</v>
      </c>
      <c r="AF399" s="10">
        <v>42058</v>
      </c>
      <c r="AG399">
        <v>181600</v>
      </c>
      <c r="AH399">
        <v>56.103471999999996</v>
      </c>
      <c r="AI399">
        <f t="shared" si="331"/>
        <v>0</v>
      </c>
      <c r="AJ399">
        <f t="shared" si="332"/>
        <v>1</v>
      </c>
      <c r="AK399" s="18"/>
      <c r="AL399" s="15">
        <f t="shared" si="333"/>
        <v>0</v>
      </c>
      <c r="AN399" s="10">
        <v>42058</v>
      </c>
      <c r="AO399">
        <v>4540200</v>
      </c>
      <c r="AP399">
        <v>38.331200000000003</v>
      </c>
      <c r="AQ399">
        <f t="shared" si="334"/>
        <v>-3.9545120032716818E-3</v>
      </c>
      <c r="AR399">
        <f t="shared" si="321"/>
        <v>0.99604548799672832</v>
      </c>
      <c r="AS399" s="18"/>
      <c r="AT399" s="15">
        <f t="shared" si="335"/>
        <v>-0.76455039801851143</v>
      </c>
      <c r="AV399" s="10">
        <v>42058</v>
      </c>
      <c r="AW399">
        <v>8091300</v>
      </c>
      <c r="AX399">
        <v>39.358955000000002</v>
      </c>
      <c r="AY399">
        <f t="shared" si="336"/>
        <v>-9.5762877007647962E-3</v>
      </c>
      <c r="AZ399">
        <f t="shared" si="337"/>
        <v>0.9904237122992352</v>
      </c>
      <c r="BB399" s="15">
        <f t="shared" si="338"/>
        <v>-0.97016845373896321</v>
      </c>
      <c r="BD399" s="10">
        <v>42058</v>
      </c>
      <c r="BE399">
        <v>568800</v>
      </c>
      <c r="BF399">
        <v>66.525475999999998</v>
      </c>
      <c r="BG399">
        <f t="shared" si="339"/>
        <v>8.5514015963861212E-4</v>
      </c>
      <c r="BH399">
        <f t="shared" si="340"/>
        <v>1.0008551401596386</v>
      </c>
      <c r="BJ399" s="15">
        <f t="shared" si="341"/>
        <v>0.36614482737243215</v>
      </c>
      <c r="BL399" s="10">
        <v>42058</v>
      </c>
      <c r="BM399">
        <v>327600</v>
      </c>
      <c r="BN399">
        <v>106.428059</v>
      </c>
      <c r="BO399">
        <f t="shared" si="342"/>
        <v>2.0893515617932401E-3</v>
      </c>
      <c r="BP399">
        <f t="shared" si="343"/>
        <v>1.0020893515617932</v>
      </c>
      <c r="BR399" s="15">
        <f t="shared" si="344"/>
        <v>1.1421665948065138</v>
      </c>
      <c r="BT399" s="10">
        <v>42058</v>
      </c>
      <c r="BU399">
        <v>180900</v>
      </c>
      <c r="BV399">
        <v>48.360000999999997</v>
      </c>
      <c r="BW399">
        <f t="shared" si="345"/>
        <v>2.0688728880613461E-4</v>
      </c>
      <c r="BX399">
        <f t="shared" si="346"/>
        <v>1.0002068872888061</v>
      </c>
      <c r="BZ399">
        <f t="shared" si="322"/>
        <v>1.0815091132637233E-2</v>
      </c>
      <c r="CB399" s="10">
        <v>42058</v>
      </c>
      <c r="CC399">
        <v>649400</v>
      </c>
      <c r="CD399">
        <v>103.184433</v>
      </c>
      <c r="CE399">
        <f t="shared" si="347"/>
        <v>-1.3452998474673405E-3</v>
      </c>
      <c r="CF399">
        <f t="shared" si="348"/>
        <v>0.99865470015253266</v>
      </c>
      <c r="CJ399" s="10">
        <v>42058</v>
      </c>
      <c r="CK399">
        <v>276900</v>
      </c>
      <c r="CL399">
        <v>83.215008999999995</v>
      </c>
      <c r="CM399">
        <f t="shared" si="349"/>
        <v>2.4090821445212907E-3</v>
      </c>
      <c r="CN399">
        <f t="shared" si="350"/>
        <v>1.0024090821445213</v>
      </c>
      <c r="CR399" s="10">
        <v>42058</v>
      </c>
      <c r="CS399">
        <v>11000</v>
      </c>
      <c r="CT399">
        <v>59.163314999999997</v>
      </c>
      <c r="CU399">
        <f t="shared" si="351"/>
        <v>4.9930844106738093E-4</v>
      </c>
      <c r="CV399">
        <f t="shared" si="352"/>
        <v>1.0004993084410674</v>
      </c>
      <c r="CZ399" s="10">
        <v>42058</v>
      </c>
      <c r="DA399">
        <v>246100</v>
      </c>
      <c r="DB399">
        <v>54.383052999999997</v>
      </c>
      <c r="DC399">
        <f t="shared" si="315"/>
        <v>-2.1048753486473393E-3</v>
      </c>
      <c r="DD399">
        <f t="shared" si="316"/>
        <v>0.99789512465135266</v>
      </c>
      <c r="DH399" s="10">
        <v>42058</v>
      </c>
      <c r="DI399">
        <v>246900</v>
      </c>
      <c r="DJ399">
        <v>39.587043000000001</v>
      </c>
      <c r="DK399">
        <f t="shared" si="313"/>
        <v>8.3579222250635965E-3</v>
      </c>
      <c r="DL399">
        <f t="shared" si="314"/>
        <v>1.0083579222250636</v>
      </c>
      <c r="DP399" s="10">
        <v>42058</v>
      </c>
      <c r="DQ399">
        <v>130200</v>
      </c>
      <c r="DR399">
        <v>21.998415999999999</v>
      </c>
      <c r="DS399">
        <f t="shared" si="353"/>
        <v>-4.3197079006811467E-3</v>
      </c>
      <c r="DT399">
        <f t="shared" si="354"/>
        <v>0.99568029209931885</v>
      </c>
      <c r="DX399" s="10">
        <v>42058</v>
      </c>
      <c r="DY399">
        <v>3725800</v>
      </c>
      <c r="DZ399">
        <v>11.63</v>
      </c>
      <c r="EA399">
        <f t="shared" si="355"/>
        <v>1.7226528854437095E-3</v>
      </c>
      <c r="EB399">
        <f t="shared" si="356"/>
        <v>1.0017226528854437</v>
      </c>
      <c r="EF399" s="10">
        <v>42055</v>
      </c>
      <c r="EG399">
        <v>158700</v>
      </c>
      <c r="EH399">
        <v>99.465440000000001</v>
      </c>
      <c r="EI399">
        <f t="shared" si="357"/>
        <v>-9.888889276488122E-5</v>
      </c>
      <c r="EJ399">
        <f t="shared" si="358"/>
        <v>0.99990111110723512</v>
      </c>
    </row>
    <row r="400" spans="1:140">
      <c r="A400" s="10">
        <v>42055</v>
      </c>
      <c r="B400" s="11">
        <v>0.21</v>
      </c>
      <c r="C400">
        <f t="shared" si="317"/>
        <v>2.0999999999999999E-3</v>
      </c>
      <c r="D400" s="12">
        <f t="shared" si="318"/>
        <v>4.3762445943951178E-5</v>
      </c>
      <c r="E400" s="13">
        <f t="shared" si="319"/>
        <v>1.000043762445944</v>
      </c>
      <c r="H400" s="10">
        <v>42055</v>
      </c>
      <c r="I400">
        <v>60700</v>
      </c>
      <c r="J400">
        <v>74.726517000000001</v>
      </c>
      <c r="K400" s="15">
        <f t="shared" si="323"/>
        <v>1.9272949005624262E-3</v>
      </c>
      <c r="L400">
        <f t="shared" si="324"/>
        <v>1.0019272949005624</v>
      </c>
      <c r="N400" s="15">
        <f t="shared" si="325"/>
        <v>1.0193700744865897</v>
      </c>
      <c r="P400" s="10">
        <v>42055</v>
      </c>
      <c r="Q400">
        <v>339200</v>
      </c>
      <c r="R400">
        <v>49.285252999999997</v>
      </c>
      <c r="S400">
        <f t="shared" si="326"/>
        <v>5.9713179322093968E-3</v>
      </c>
      <c r="T400">
        <f t="shared" si="327"/>
        <v>1.0059713179322094</v>
      </c>
      <c r="V400" s="15">
        <f t="shared" si="328"/>
        <v>7.7850331780484705</v>
      </c>
      <c r="X400" s="10">
        <v>42055</v>
      </c>
      <c r="Y400">
        <v>277500</v>
      </c>
      <c r="Z400">
        <v>42.116230999999999</v>
      </c>
      <c r="AA400">
        <f t="shared" si="329"/>
        <v>6.3113698487724523E-3</v>
      </c>
      <c r="AB400">
        <f t="shared" si="320"/>
        <v>1.0063113698487725</v>
      </c>
      <c r="AC400" s="18"/>
      <c r="AD400" s="15">
        <f t="shared" si="330"/>
        <v>8.9384477308872832</v>
      </c>
      <c r="AF400" s="10">
        <v>42055</v>
      </c>
      <c r="AG400">
        <v>139900</v>
      </c>
      <c r="AH400">
        <v>56.103471999999996</v>
      </c>
      <c r="AI400">
        <f t="shared" si="331"/>
        <v>4.2245703831582659E-3</v>
      </c>
      <c r="AJ400">
        <f t="shared" si="332"/>
        <v>1.0042245703831583</v>
      </c>
      <c r="AK400" s="18"/>
      <c r="AL400" s="15">
        <f t="shared" si="333"/>
        <v>3.6586246145415853</v>
      </c>
      <c r="AN400" s="10">
        <v>42055</v>
      </c>
      <c r="AO400">
        <v>5727500</v>
      </c>
      <c r="AP400">
        <v>38.483383000000003</v>
      </c>
      <c r="AQ400">
        <f t="shared" si="334"/>
        <v>9.9849546991495064E-3</v>
      </c>
      <c r="AR400">
        <f t="shared" si="321"/>
        <v>1.0099849546991495</v>
      </c>
      <c r="AS400" s="18"/>
      <c r="AT400" s="15">
        <f t="shared" si="335"/>
        <v>36.578555593299328</v>
      </c>
      <c r="AV400" s="10">
        <v>42055</v>
      </c>
      <c r="AW400">
        <v>9549700</v>
      </c>
      <c r="AX400">
        <v>39.739511999999998</v>
      </c>
      <c r="AY400">
        <f t="shared" si="336"/>
        <v>5.0529188104284639E-3</v>
      </c>
      <c r="AZ400">
        <f t="shared" si="337"/>
        <v>1.0050529188104285</v>
      </c>
      <c r="BB400" s="15">
        <f t="shared" si="338"/>
        <v>5.2944696529132917</v>
      </c>
      <c r="BD400" s="10">
        <v>42055</v>
      </c>
      <c r="BE400">
        <v>564600</v>
      </c>
      <c r="BF400">
        <v>66.468636000000004</v>
      </c>
      <c r="BG400">
        <f t="shared" si="339"/>
        <v>4.4374166131344595E-3</v>
      </c>
      <c r="BH400">
        <f t="shared" si="340"/>
        <v>1.0044374166131345</v>
      </c>
      <c r="BJ400" s="15">
        <f t="shared" si="341"/>
        <v>4.033291342997674</v>
      </c>
      <c r="BL400" s="10">
        <v>42055</v>
      </c>
      <c r="BM400">
        <v>311800</v>
      </c>
      <c r="BN400">
        <v>106.206157</v>
      </c>
      <c r="BO400">
        <f t="shared" si="342"/>
        <v>1.0913336654463368E-3</v>
      </c>
      <c r="BP400">
        <f t="shared" si="343"/>
        <v>1.0010913336654463</v>
      </c>
      <c r="BR400" s="15">
        <f t="shared" si="344"/>
        <v>0.48902208653688306</v>
      </c>
      <c r="BT400" s="10">
        <v>42055</v>
      </c>
      <c r="BU400">
        <v>203400</v>
      </c>
      <c r="BV400">
        <v>48.349997999999999</v>
      </c>
      <c r="BW400">
        <f t="shared" si="345"/>
        <v>4.1373886142181959E-4</v>
      </c>
      <c r="BX400">
        <f t="shared" si="346"/>
        <v>1.0004137388614218</v>
      </c>
      <c r="BZ400">
        <f t="shared" si="322"/>
        <v>2.1742978438513472E-2</v>
      </c>
      <c r="CB400" s="10">
        <v>42055</v>
      </c>
      <c r="CC400">
        <v>401400</v>
      </c>
      <c r="CD400">
        <v>103.32343400000001</v>
      </c>
      <c r="CE400">
        <f t="shared" si="347"/>
        <v>2.7880015608887643E-3</v>
      </c>
      <c r="CF400">
        <f t="shared" si="348"/>
        <v>1.0027880015608888</v>
      </c>
      <c r="CJ400" s="10">
        <v>42055</v>
      </c>
      <c r="CK400">
        <v>239500</v>
      </c>
      <c r="CL400">
        <v>83.015018999999995</v>
      </c>
      <c r="CM400">
        <f t="shared" si="349"/>
        <v>1.4935236988129486E-3</v>
      </c>
      <c r="CN400">
        <f t="shared" si="350"/>
        <v>1.0014935236988129</v>
      </c>
      <c r="CR400" s="10">
        <v>42055</v>
      </c>
      <c r="CS400">
        <v>10200</v>
      </c>
      <c r="CT400">
        <v>59.133789</v>
      </c>
      <c r="CU400">
        <f t="shared" si="351"/>
        <v>1.3333661388839069E-3</v>
      </c>
      <c r="CV400">
        <f t="shared" si="352"/>
        <v>1.0013333661388839</v>
      </c>
      <c r="CZ400" s="10">
        <v>42055</v>
      </c>
      <c r="DA400">
        <v>152500</v>
      </c>
      <c r="DB400">
        <v>54.497763999999997</v>
      </c>
      <c r="DC400">
        <f t="shared" si="315"/>
        <v>4.7584732546104291E-3</v>
      </c>
      <c r="DD400">
        <f t="shared" si="316"/>
        <v>1.0047584732546104</v>
      </c>
      <c r="DH400" s="10">
        <v>42055</v>
      </c>
      <c r="DI400">
        <v>259800</v>
      </c>
      <c r="DJ400">
        <v>39.258920000000003</v>
      </c>
      <c r="DK400">
        <f t="shared" si="313"/>
        <v>1.093435667631093E-2</v>
      </c>
      <c r="DL400">
        <f t="shared" si="314"/>
        <v>1.0109343566763109</v>
      </c>
      <c r="DP400" s="10">
        <v>42055</v>
      </c>
      <c r="DQ400">
        <v>109900</v>
      </c>
      <c r="DR400">
        <v>22.093855000000001</v>
      </c>
      <c r="DS400">
        <f t="shared" si="353"/>
        <v>-4.3010834099129758E-3</v>
      </c>
      <c r="DT400">
        <f t="shared" si="354"/>
        <v>0.99569891659008702</v>
      </c>
      <c r="DX400" s="10">
        <v>42055</v>
      </c>
      <c r="DY400">
        <v>3830400</v>
      </c>
      <c r="DZ400">
        <v>11.61</v>
      </c>
      <c r="EA400">
        <f t="shared" si="355"/>
        <v>-6.8434559452523747E-3</v>
      </c>
      <c r="EB400">
        <f t="shared" si="356"/>
        <v>0.99315654405474763</v>
      </c>
      <c r="EF400" s="10">
        <v>42054</v>
      </c>
      <c r="EG400">
        <v>273100</v>
      </c>
      <c r="EH400">
        <v>99.475277000000006</v>
      </c>
      <c r="EI400">
        <f t="shared" si="357"/>
        <v>2.9669436323542797E-4</v>
      </c>
      <c r="EJ400">
        <f t="shared" si="358"/>
        <v>1.0002966943632354</v>
      </c>
    </row>
    <row r="401" spans="1:140">
      <c r="A401" s="10">
        <v>42054</v>
      </c>
      <c r="B401" s="11">
        <v>0.39</v>
      </c>
      <c r="C401">
        <f t="shared" si="317"/>
        <v>3.9000000000000003E-3</v>
      </c>
      <c r="D401" s="12">
        <f t="shared" si="318"/>
        <v>8.129293923175851E-5</v>
      </c>
      <c r="E401" s="13">
        <f t="shared" si="319"/>
        <v>1.0000812929392318</v>
      </c>
      <c r="H401" s="10">
        <v>42054</v>
      </c>
      <c r="I401">
        <v>39500</v>
      </c>
      <c r="J401">
        <v>74.582774000000001</v>
      </c>
      <c r="K401" s="15">
        <f t="shared" si="323"/>
        <v>-4.6041817214462766E-3</v>
      </c>
      <c r="L401">
        <f t="shared" si="324"/>
        <v>0.99539581827855372</v>
      </c>
      <c r="N401" s="15">
        <f t="shared" si="325"/>
        <v>-0.81444556106845467</v>
      </c>
      <c r="P401" s="10">
        <v>42054</v>
      </c>
      <c r="Q401">
        <v>595000</v>
      </c>
      <c r="R401">
        <v>48.992702000000001</v>
      </c>
      <c r="S401">
        <f t="shared" si="326"/>
        <v>-1.3913709481940817E-3</v>
      </c>
      <c r="T401">
        <f t="shared" si="327"/>
        <v>0.99860862905180592</v>
      </c>
      <c r="V401" s="15">
        <f t="shared" si="328"/>
        <v>-0.39842497908553642</v>
      </c>
      <c r="X401" s="10">
        <v>42054</v>
      </c>
      <c r="Y401">
        <v>175800</v>
      </c>
      <c r="Z401">
        <v>41.852086999999997</v>
      </c>
      <c r="AA401">
        <f t="shared" si="329"/>
        <v>-7.0083551809196898E-4</v>
      </c>
      <c r="AB401">
        <f t="shared" si="320"/>
        <v>0.99929916448190803</v>
      </c>
      <c r="AC401" s="18"/>
      <c r="AD401" s="15">
        <f t="shared" si="330"/>
        <v>-0.2257764668815031</v>
      </c>
      <c r="AF401" s="10">
        <v>42054</v>
      </c>
      <c r="AG401">
        <v>114500</v>
      </c>
      <c r="AH401">
        <v>55.867455999999997</v>
      </c>
      <c r="AI401">
        <f t="shared" si="331"/>
        <v>1.0572950870342268E-3</v>
      </c>
      <c r="AJ401">
        <f t="shared" si="332"/>
        <v>1.0010572950870342</v>
      </c>
      <c r="AK401" s="18"/>
      <c r="AL401" s="15">
        <f t="shared" si="333"/>
        <v>0.47065641016491355</v>
      </c>
      <c r="AN401" s="10">
        <v>42054</v>
      </c>
      <c r="AO401">
        <v>3234700</v>
      </c>
      <c r="AP401">
        <v>38.102927000000001</v>
      </c>
      <c r="AQ401">
        <f t="shared" si="334"/>
        <v>4.9950236194273856E-4</v>
      </c>
      <c r="AR401">
        <f t="shared" si="321"/>
        <v>1.0004995023619427</v>
      </c>
      <c r="AS401" s="18"/>
      <c r="AT401" s="15">
        <f t="shared" si="335"/>
        <v>0.19994154491924343</v>
      </c>
      <c r="AV401" s="10">
        <v>42054</v>
      </c>
      <c r="AW401">
        <v>9102100</v>
      </c>
      <c r="AX401">
        <v>39.539721</v>
      </c>
      <c r="AY401">
        <f t="shared" si="336"/>
        <v>-3.1181896438073897E-3</v>
      </c>
      <c r="AZ401">
        <f t="shared" si="337"/>
        <v>0.99688181035619261</v>
      </c>
      <c r="BB401" s="15">
        <f t="shared" si="338"/>
        <v>-0.68015455503653444</v>
      </c>
      <c r="BD401" s="10">
        <v>42054</v>
      </c>
      <c r="BE401">
        <v>739400</v>
      </c>
      <c r="BF401">
        <v>66.174989999999994</v>
      </c>
      <c r="BG401">
        <f t="shared" si="339"/>
        <v>-2.8546614076655485E-3</v>
      </c>
      <c r="BH401">
        <f t="shared" si="340"/>
        <v>0.99714533859233445</v>
      </c>
      <c r="BJ401" s="15">
        <f t="shared" si="341"/>
        <v>-0.64775962729497483</v>
      </c>
      <c r="BL401" s="10">
        <v>42054</v>
      </c>
      <c r="BM401">
        <v>531700</v>
      </c>
      <c r="BN401">
        <v>106.090377</v>
      </c>
      <c r="BO401">
        <f t="shared" si="342"/>
        <v>-1.271569101378156E-3</v>
      </c>
      <c r="BP401">
        <f t="shared" si="343"/>
        <v>0.99872843089862184</v>
      </c>
      <c r="BR401" s="15">
        <f t="shared" si="344"/>
        <v>-0.37149924799368961</v>
      </c>
      <c r="BT401" s="10">
        <v>42054</v>
      </c>
      <c r="BU401">
        <v>173200</v>
      </c>
      <c r="BV401">
        <v>48.330002</v>
      </c>
      <c r="BW401">
        <f t="shared" si="345"/>
        <v>-1.6525098120222514E-3</v>
      </c>
      <c r="BX401">
        <f t="shared" si="346"/>
        <v>0.99834749018797775</v>
      </c>
      <c r="BZ401">
        <f t="shared" si="322"/>
        <v>-8.2407226879264384E-2</v>
      </c>
      <c r="CB401" s="10">
        <v>42054</v>
      </c>
      <c r="CC401">
        <v>343900</v>
      </c>
      <c r="CD401">
        <v>103.036169</v>
      </c>
      <c r="CE401">
        <f t="shared" si="347"/>
        <v>-2.9590593033436141E-3</v>
      </c>
      <c r="CF401">
        <f t="shared" si="348"/>
        <v>0.99704094069665639</v>
      </c>
      <c r="CJ401" s="10">
        <v>42054</v>
      </c>
      <c r="CK401">
        <v>188300</v>
      </c>
      <c r="CL401">
        <v>82.891219000000007</v>
      </c>
      <c r="CM401">
        <f t="shared" si="349"/>
        <v>-2.2924908731084548E-3</v>
      </c>
      <c r="CN401">
        <f t="shared" si="350"/>
        <v>0.99770750912689155</v>
      </c>
      <c r="CR401" s="10">
        <v>42054</v>
      </c>
      <c r="CS401">
        <v>14600</v>
      </c>
      <c r="CT401">
        <v>59.055047000000002</v>
      </c>
      <c r="CU401">
        <f t="shared" si="351"/>
        <v>-1.3315906410122924E-3</v>
      </c>
      <c r="CV401">
        <f t="shared" si="352"/>
        <v>0.99866840935898771</v>
      </c>
      <c r="CZ401" s="10">
        <v>42054</v>
      </c>
      <c r="DA401">
        <v>298400</v>
      </c>
      <c r="DB401">
        <v>54.239666</v>
      </c>
      <c r="DC401">
        <f t="shared" si="315"/>
        <v>-3.5124015794794072E-3</v>
      </c>
      <c r="DD401">
        <f t="shared" si="316"/>
        <v>0.99648759842052059</v>
      </c>
      <c r="DH401" s="10">
        <v>42054</v>
      </c>
      <c r="DI401">
        <v>494400</v>
      </c>
      <c r="DJ401">
        <v>38.834291999999998</v>
      </c>
      <c r="DK401">
        <f t="shared" si="313"/>
        <v>-2.1876464787792371E-2</v>
      </c>
      <c r="DL401">
        <f t="shared" si="314"/>
        <v>0.97812353521220763</v>
      </c>
      <c r="DP401" s="10">
        <v>42054</v>
      </c>
      <c r="DQ401">
        <v>185600</v>
      </c>
      <c r="DR401">
        <v>22.189292999999999</v>
      </c>
      <c r="DS401">
        <f t="shared" si="353"/>
        <v>-5.9854217002670573E-3</v>
      </c>
      <c r="DT401">
        <f t="shared" si="354"/>
        <v>0.99401457829973294</v>
      </c>
      <c r="DX401" s="10">
        <v>42054</v>
      </c>
      <c r="DY401">
        <v>15827600</v>
      </c>
      <c r="DZ401">
        <v>11.69</v>
      </c>
      <c r="EA401">
        <f t="shared" si="355"/>
        <v>-3.4100596760444635E-3</v>
      </c>
      <c r="EB401">
        <f t="shared" si="356"/>
        <v>0.99658994032395554</v>
      </c>
      <c r="EF401" s="10">
        <v>42053</v>
      </c>
      <c r="EG401">
        <v>2028100</v>
      </c>
      <c r="EH401">
        <v>99.445772000000005</v>
      </c>
      <c r="EI401">
        <f t="shared" si="357"/>
        <v>2.9678241690578311E-4</v>
      </c>
      <c r="EJ401">
        <f t="shared" si="358"/>
        <v>1.0002967824169058</v>
      </c>
    </row>
    <row r="402" spans="1:140">
      <c r="A402" s="10">
        <v>42053</v>
      </c>
      <c r="B402" s="11">
        <v>0.61</v>
      </c>
      <c r="C402">
        <f t="shared" si="317"/>
        <v>6.0999999999999995E-3</v>
      </c>
      <c r="D402" s="12">
        <f t="shared" si="318"/>
        <v>1.2718842076520076E-4</v>
      </c>
      <c r="E402" s="13">
        <f t="shared" si="319"/>
        <v>1.0001271884207652</v>
      </c>
      <c r="H402" s="10">
        <v>42053</v>
      </c>
      <c r="I402">
        <v>79700</v>
      </c>
      <c r="J402">
        <v>74.927755000000005</v>
      </c>
      <c r="K402" s="15">
        <f t="shared" si="323"/>
        <v>3.722740083627718E-3</v>
      </c>
      <c r="L402">
        <f t="shared" si="324"/>
        <v>1.0037227400836277</v>
      </c>
      <c r="N402" s="15">
        <f t="shared" si="325"/>
        <v>2.8817153649506788</v>
      </c>
      <c r="P402" s="10">
        <v>42053</v>
      </c>
      <c r="Q402">
        <v>269100</v>
      </c>
      <c r="R402">
        <v>49.060963999999998</v>
      </c>
      <c r="S402">
        <f t="shared" si="326"/>
        <v>3.9770430978203208E-4</v>
      </c>
      <c r="T402">
        <f t="shared" si="327"/>
        <v>1.000397704309782</v>
      </c>
      <c r="V402" s="15">
        <f t="shared" si="328"/>
        <v>0.15619358225714364</v>
      </c>
      <c r="X402" s="10">
        <v>42053</v>
      </c>
      <c r="Y402">
        <v>156500</v>
      </c>
      <c r="Z402">
        <v>41.881439</v>
      </c>
      <c r="AA402">
        <f t="shared" si="329"/>
        <v>3.9868992361882238E-3</v>
      </c>
      <c r="AB402">
        <f t="shared" si="320"/>
        <v>1.0039868992361882</v>
      </c>
      <c r="AC402" s="18"/>
      <c r="AD402" s="15">
        <f t="shared" si="330"/>
        <v>3.273037806670728</v>
      </c>
      <c r="AF402" s="10">
        <v>42053</v>
      </c>
      <c r="AG402">
        <v>129200</v>
      </c>
      <c r="AH402">
        <v>55.808450000000001</v>
      </c>
      <c r="AI402">
        <f t="shared" si="331"/>
        <v>2.8273472736974892E-3</v>
      </c>
      <c r="AJ402">
        <f t="shared" si="332"/>
        <v>1.0028273472736975</v>
      </c>
      <c r="AK402" s="18"/>
      <c r="AL402" s="15">
        <f t="shared" si="333"/>
        <v>1.8025384997968095</v>
      </c>
      <c r="AN402" s="10">
        <v>42053</v>
      </c>
      <c r="AO402">
        <v>3877200</v>
      </c>
      <c r="AP402">
        <v>38.083903999999997</v>
      </c>
      <c r="AQ402">
        <f t="shared" si="334"/>
        <v>6.7890491402800013E-3</v>
      </c>
      <c r="AR402">
        <f t="shared" si="321"/>
        <v>1.00678904914028</v>
      </c>
      <c r="AS402" s="18"/>
      <c r="AT402" s="15">
        <f t="shared" si="335"/>
        <v>10.818063580882825</v>
      </c>
      <c r="AV402" s="10">
        <v>42053</v>
      </c>
      <c r="AW402">
        <v>8921500</v>
      </c>
      <c r="AX402">
        <v>39.663398999999998</v>
      </c>
      <c r="AY402">
        <f t="shared" si="336"/>
        <v>9.6031969033139042E-4</v>
      </c>
      <c r="AZ402">
        <f t="shared" si="337"/>
        <v>1.0009603196903314</v>
      </c>
      <c r="BB402" s="15">
        <f t="shared" si="338"/>
        <v>0.41956216648266809</v>
      </c>
      <c r="BD402" s="10">
        <v>42053</v>
      </c>
      <c r="BE402">
        <v>456400</v>
      </c>
      <c r="BF402">
        <v>66.364438000000007</v>
      </c>
      <c r="BG402">
        <f t="shared" si="339"/>
        <v>-1.4273680297760549E-4</v>
      </c>
      <c r="BH402">
        <f t="shared" si="340"/>
        <v>0.99985726319702239</v>
      </c>
      <c r="BJ402" s="15">
        <f t="shared" si="341"/>
        <v>-5.0768578337982428E-2</v>
      </c>
      <c r="BL402" s="10">
        <v>42053</v>
      </c>
      <c r="BM402">
        <v>347800</v>
      </c>
      <c r="BN402">
        <v>106.22545</v>
      </c>
      <c r="BO402">
        <f t="shared" si="342"/>
        <v>2.2758287627799856E-3</v>
      </c>
      <c r="BP402">
        <f t="shared" si="343"/>
        <v>1.00227582876278</v>
      </c>
      <c r="BR402" s="15">
        <f t="shared" si="344"/>
        <v>1.2927080884055662</v>
      </c>
      <c r="BT402" s="10">
        <v>42053</v>
      </c>
      <c r="BU402">
        <v>134600</v>
      </c>
      <c r="BV402">
        <v>48.41</v>
      </c>
      <c r="BW402">
        <f t="shared" si="345"/>
        <v>1.6552451208255992E-3</v>
      </c>
      <c r="BX402">
        <f t="shared" si="346"/>
        <v>1.0016552451208256</v>
      </c>
      <c r="BZ402">
        <f t="shared" si="322"/>
        <v>8.9808060060227568E-2</v>
      </c>
      <c r="CB402" s="10">
        <v>42053</v>
      </c>
      <c r="CC402">
        <v>303300</v>
      </c>
      <c r="CD402">
        <v>103.341964</v>
      </c>
      <c r="CE402">
        <f t="shared" si="347"/>
        <v>-3.5856400744771477E-4</v>
      </c>
      <c r="CF402">
        <f t="shared" si="348"/>
        <v>0.99964143599255229</v>
      </c>
      <c r="CJ402" s="10">
        <v>42053</v>
      </c>
      <c r="CK402">
        <v>377100</v>
      </c>
      <c r="CL402">
        <v>83.081682999999998</v>
      </c>
      <c r="CM402">
        <f t="shared" si="349"/>
        <v>4.259191145562724E-3</v>
      </c>
      <c r="CN402">
        <f t="shared" si="350"/>
        <v>1.0042591911455627</v>
      </c>
      <c r="CR402" s="10">
        <v>42053</v>
      </c>
      <c r="CS402">
        <v>10200</v>
      </c>
      <c r="CT402">
        <v>59.133789</v>
      </c>
      <c r="CU402">
        <f t="shared" si="351"/>
        <v>1.3333661388839069E-3</v>
      </c>
      <c r="CV402">
        <f t="shared" si="352"/>
        <v>1.0013333661388839</v>
      </c>
      <c r="CZ402" s="10">
        <v>42053</v>
      </c>
      <c r="DA402">
        <v>206700</v>
      </c>
      <c r="DB402">
        <v>54.430849000000002</v>
      </c>
      <c r="DC402">
        <f t="shared" si="315"/>
        <v>3.5247820294468379E-3</v>
      </c>
      <c r="DD402">
        <f t="shared" si="316"/>
        <v>1.0035247820294468</v>
      </c>
      <c r="DH402" s="10">
        <v>42053</v>
      </c>
      <c r="DI402">
        <v>332400</v>
      </c>
      <c r="DJ402">
        <v>39.702849999999998</v>
      </c>
      <c r="DK402">
        <f t="shared" si="313"/>
        <v>8.5804986846462761E-3</v>
      </c>
      <c r="DL402">
        <f t="shared" si="314"/>
        <v>1.0085804986846463</v>
      </c>
      <c r="DP402" s="10">
        <v>42053</v>
      </c>
      <c r="DQ402">
        <v>150400</v>
      </c>
      <c r="DR402">
        <v>22.322904999999999</v>
      </c>
      <c r="DS402">
        <f t="shared" si="353"/>
        <v>-1.3496414623348274E-2</v>
      </c>
      <c r="DT402">
        <f t="shared" si="354"/>
        <v>0.98650358537665173</v>
      </c>
      <c r="DX402" s="10">
        <v>42053</v>
      </c>
      <c r="DY402">
        <v>2693600</v>
      </c>
      <c r="DZ402">
        <v>11.73</v>
      </c>
      <c r="EA402">
        <f t="shared" si="355"/>
        <v>2.564102564102555E-3</v>
      </c>
      <c r="EB402">
        <f t="shared" si="356"/>
        <v>1.0025641025641026</v>
      </c>
      <c r="EF402" s="10">
        <v>42052</v>
      </c>
      <c r="EG402">
        <v>2144900</v>
      </c>
      <c r="EH402">
        <v>99.416267000000005</v>
      </c>
      <c r="EI402">
        <f t="shared" si="357"/>
        <v>1.9794441242027006E-4</v>
      </c>
      <c r="EJ402">
        <f t="shared" si="358"/>
        <v>1.0001979444124203</v>
      </c>
    </row>
    <row r="403" spans="1:140">
      <c r="A403" s="10">
        <v>42052</v>
      </c>
      <c r="B403" s="11">
        <v>1.04</v>
      </c>
      <c r="C403">
        <f t="shared" si="317"/>
        <v>1.04E-2</v>
      </c>
      <c r="D403" s="12">
        <f t="shared" si="318"/>
        <v>2.1697235760731459E-4</v>
      </c>
      <c r="E403" s="13">
        <f t="shared" si="319"/>
        <v>1.0002169723576073</v>
      </c>
      <c r="H403" s="10">
        <v>42052</v>
      </c>
      <c r="I403">
        <v>89100</v>
      </c>
      <c r="J403">
        <v>74.649852999999993</v>
      </c>
      <c r="K403" s="15">
        <f t="shared" si="323"/>
        <v>-1.2924434568879817E-2</v>
      </c>
      <c r="L403">
        <f t="shared" si="324"/>
        <v>0.98707556543112018</v>
      </c>
      <c r="N403" s="15">
        <f t="shared" si="325"/>
        <v>-0.991332447661609</v>
      </c>
      <c r="P403" s="10">
        <v>42052</v>
      </c>
      <c r="Q403">
        <v>517200</v>
      </c>
      <c r="R403">
        <v>49.041460000000001</v>
      </c>
      <c r="S403">
        <f t="shared" si="326"/>
        <v>1.5933519709112609E-3</v>
      </c>
      <c r="T403">
        <f t="shared" si="327"/>
        <v>1.0015933519709113</v>
      </c>
      <c r="V403" s="15">
        <f t="shared" si="328"/>
        <v>0.7880231701046998</v>
      </c>
      <c r="X403" s="10">
        <v>42052</v>
      </c>
      <c r="Y403">
        <v>224200</v>
      </c>
      <c r="Z403">
        <v>41.715125</v>
      </c>
      <c r="AA403">
        <f t="shared" si="329"/>
        <v>1.4090742489971664E-3</v>
      </c>
      <c r="AB403">
        <f t="shared" si="320"/>
        <v>1.0014090742489972</v>
      </c>
      <c r="AC403" s="18"/>
      <c r="AD403" s="15">
        <f t="shared" si="330"/>
        <v>0.67188225234358634</v>
      </c>
      <c r="AF403" s="10">
        <v>42052</v>
      </c>
      <c r="AG403">
        <v>274000</v>
      </c>
      <c r="AH403">
        <v>55.651105000000001</v>
      </c>
      <c r="AI403">
        <f t="shared" si="331"/>
        <v>1.4157199892106398E-3</v>
      </c>
      <c r="AJ403">
        <f t="shared" si="332"/>
        <v>1.0014157199892106</v>
      </c>
      <c r="AK403" s="18"/>
      <c r="AL403" s="15">
        <f t="shared" si="333"/>
        <v>0.67593691796926669</v>
      </c>
      <c r="AN403" s="10">
        <v>42052</v>
      </c>
      <c r="AO403">
        <v>4627600</v>
      </c>
      <c r="AP403">
        <v>37.827094000000002</v>
      </c>
      <c r="AQ403">
        <f t="shared" si="334"/>
        <v>2.2681669430646423E-3</v>
      </c>
      <c r="AR403">
        <f t="shared" si="321"/>
        <v>1.0022681669430646</v>
      </c>
      <c r="AS403" s="18"/>
      <c r="AT403" s="15">
        <f t="shared" si="335"/>
        <v>1.2863198338898725</v>
      </c>
      <c r="AV403" s="10">
        <v>42052</v>
      </c>
      <c r="AW403">
        <v>11226100</v>
      </c>
      <c r="AX403">
        <v>39.625346</v>
      </c>
      <c r="AY403">
        <f t="shared" si="336"/>
        <v>-3.1114726238309354E-3</v>
      </c>
      <c r="AZ403">
        <f t="shared" si="337"/>
        <v>0.99688852737616906</v>
      </c>
      <c r="BB403" s="15">
        <f t="shared" si="338"/>
        <v>-0.67936696775340177</v>
      </c>
      <c r="BD403" s="10">
        <v>42052</v>
      </c>
      <c r="BE403">
        <v>669800</v>
      </c>
      <c r="BF403">
        <v>66.373912000000004</v>
      </c>
      <c r="BG403">
        <f t="shared" si="339"/>
        <v>8.5698889120244814E-4</v>
      </c>
      <c r="BH403">
        <f t="shared" si="340"/>
        <v>1.0008569888912024</v>
      </c>
      <c r="BJ403" s="15">
        <f t="shared" si="341"/>
        <v>0.36706620624307051</v>
      </c>
      <c r="BL403" s="10">
        <v>42052</v>
      </c>
      <c r="BM403">
        <v>364400</v>
      </c>
      <c r="BN403">
        <v>105.98424799999999</v>
      </c>
      <c r="BO403">
        <f t="shared" si="342"/>
        <v>-9.0948660259471126E-4</v>
      </c>
      <c r="BP403">
        <f t="shared" si="343"/>
        <v>0.99909051339740529</v>
      </c>
      <c r="BR403" s="15">
        <f t="shared" si="344"/>
        <v>-0.28259422162685943</v>
      </c>
      <c r="BT403" s="10">
        <v>42052</v>
      </c>
      <c r="BU403">
        <v>191200</v>
      </c>
      <c r="BV403">
        <v>48.330002</v>
      </c>
      <c r="BW403">
        <f t="shared" si="345"/>
        <v>-1.6525098120222514E-3</v>
      </c>
      <c r="BX403">
        <f t="shared" si="346"/>
        <v>0.99834749018797775</v>
      </c>
      <c r="BZ403">
        <f t="shared" si="322"/>
        <v>-8.2407226879264384E-2</v>
      </c>
      <c r="CB403" s="10">
        <v>42052</v>
      </c>
      <c r="CC403">
        <v>761600</v>
      </c>
      <c r="CD403">
        <v>103.379032</v>
      </c>
      <c r="CE403">
        <f t="shared" si="347"/>
        <v>-1.7002445876616035E-3</v>
      </c>
      <c r="CF403">
        <f t="shared" si="348"/>
        <v>0.9982997554123384</v>
      </c>
      <c r="CJ403" s="10">
        <v>42052</v>
      </c>
      <c r="CK403">
        <v>485700</v>
      </c>
      <c r="CL403">
        <v>82.729322999999994</v>
      </c>
      <c r="CM403">
        <f t="shared" si="349"/>
        <v>-3.784337931063475E-3</v>
      </c>
      <c r="CN403">
        <f t="shared" si="350"/>
        <v>0.99621566206893652</v>
      </c>
      <c r="CR403" s="10">
        <v>42052</v>
      </c>
      <c r="CS403">
        <v>8500</v>
      </c>
      <c r="CT403">
        <v>59.055047000000002</v>
      </c>
      <c r="CU403">
        <f t="shared" si="351"/>
        <v>-2.825300737721248E-3</v>
      </c>
      <c r="CV403">
        <f t="shared" si="352"/>
        <v>0.99717469926227875</v>
      </c>
      <c r="CZ403" s="10">
        <v>42052</v>
      </c>
      <c r="DA403">
        <v>324700</v>
      </c>
      <c r="DB403">
        <v>54.239666</v>
      </c>
      <c r="DC403">
        <f t="shared" si="315"/>
        <v>-1.2321711064815499E-3</v>
      </c>
      <c r="DD403">
        <f t="shared" si="316"/>
        <v>0.99876782889351845</v>
      </c>
      <c r="DH403" s="10">
        <v>42052</v>
      </c>
      <c r="DI403">
        <v>364200</v>
      </c>
      <c r="DJ403">
        <v>39.365077999999997</v>
      </c>
      <c r="DK403">
        <f t="shared" si="313"/>
        <v>-1.9573665123475692E-3</v>
      </c>
      <c r="DL403">
        <f t="shared" si="314"/>
        <v>0.99804263348765243</v>
      </c>
      <c r="DP403" s="10">
        <v>42052</v>
      </c>
      <c r="DQ403">
        <v>324200</v>
      </c>
      <c r="DR403">
        <v>22.628305999999998</v>
      </c>
      <c r="DS403">
        <f t="shared" si="353"/>
        <v>2.1132310637792528E-3</v>
      </c>
      <c r="DT403">
        <f t="shared" si="354"/>
        <v>1.0021132310637793</v>
      </c>
      <c r="DX403" s="10">
        <v>42052</v>
      </c>
      <c r="DY403">
        <v>5601800</v>
      </c>
      <c r="DZ403">
        <v>11.7</v>
      </c>
      <c r="EA403">
        <f t="shared" si="355"/>
        <v>-1.5979814970563555E-2</v>
      </c>
      <c r="EB403">
        <f t="shared" si="356"/>
        <v>0.98402018502943644</v>
      </c>
      <c r="EF403" s="10">
        <v>42048</v>
      </c>
      <c r="EG403">
        <v>206400</v>
      </c>
      <c r="EH403">
        <v>99.396591999999998</v>
      </c>
      <c r="EI403">
        <f t="shared" si="357"/>
        <v>-9.8967441039765625E-5</v>
      </c>
      <c r="EJ403">
        <f t="shared" si="358"/>
        <v>0.99990103255896023</v>
      </c>
    </row>
    <row r="404" spans="1:140">
      <c r="A404" s="10">
        <v>42048</v>
      </c>
      <c r="B404" s="11">
        <v>0.45</v>
      </c>
      <c r="C404">
        <f t="shared" si="317"/>
        <v>4.5000000000000005E-3</v>
      </c>
      <c r="D404" s="12">
        <f t="shared" si="318"/>
        <v>9.3807173576987424E-5</v>
      </c>
      <c r="E404" s="13">
        <f t="shared" si="319"/>
        <v>1.000093807173577</v>
      </c>
      <c r="H404" s="10">
        <v>42048</v>
      </c>
      <c r="I404">
        <v>54900</v>
      </c>
      <c r="J404">
        <v>75.627292999999995</v>
      </c>
      <c r="K404" s="15">
        <f t="shared" si="323"/>
        <v>-8.7918188045909007E-3</v>
      </c>
      <c r="L404">
        <f t="shared" si="324"/>
        <v>0.9912081811954091</v>
      </c>
      <c r="N404" s="15">
        <f t="shared" si="325"/>
        <v>-0.96017273808098735</v>
      </c>
      <c r="P404" s="10">
        <v>42048</v>
      </c>
      <c r="Q404">
        <v>411900</v>
      </c>
      <c r="R404">
        <v>48.963444000000003</v>
      </c>
      <c r="S404">
        <f t="shared" si="326"/>
        <v>5.0039972576980674E-3</v>
      </c>
      <c r="T404">
        <f t="shared" si="327"/>
        <v>1.0050039972576981</v>
      </c>
      <c r="V404" s="15">
        <f t="shared" si="328"/>
        <v>5.1836232680659684</v>
      </c>
      <c r="X404" s="10">
        <v>42048</v>
      </c>
      <c r="Y404">
        <v>267100</v>
      </c>
      <c r="Z404">
        <v>41.656427999999998</v>
      </c>
      <c r="AA404">
        <f t="shared" si="329"/>
        <v>6.6194407447457415E-3</v>
      </c>
      <c r="AB404">
        <f t="shared" si="320"/>
        <v>1.0066194407447457</v>
      </c>
      <c r="AC404" s="18"/>
      <c r="AD404" s="15">
        <f t="shared" si="330"/>
        <v>10.113208818752058</v>
      </c>
      <c r="AF404" s="10">
        <v>42048</v>
      </c>
      <c r="AG404">
        <v>195200</v>
      </c>
      <c r="AH404">
        <v>55.572429999999997</v>
      </c>
      <c r="AI404">
        <f t="shared" si="331"/>
        <v>5.8739419757567468E-3</v>
      </c>
      <c r="AJ404">
        <f t="shared" si="332"/>
        <v>1.0058739419757567</v>
      </c>
      <c r="AK404" s="18"/>
      <c r="AL404" s="15">
        <f t="shared" si="333"/>
        <v>7.4800516299011175</v>
      </c>
      <c r="AN404" s="10">
        <v>42048</v>
      </c>
      <c r="AO404">
        <v>3733100</v>
      </c>
      <c r="AP404">
        <v>37.741489999999999</v>
      </c>
      <c r="AQ404">
        <f t="shared" si="334"/>
        <v>7.1065452910139548E-3</v>
      </c>
      <c r="AR404">
        <f t="shared" si="321"/>
        <v>1.007106545291014</v>
      </c>
      <c r="AS404" s="18"/>
      <c r="AT404" s="15">
        <f t="shared" si="335"/>
        <v>12.25951849147088</v>
      </c>
      <c r="AV404" s="10">
        <v>42048</v>
      </c>
      <c r="AW404">
        <v>9417500</v>
      </c>
      <c r="AX404">
        <v>39.749023999999999</v>
      </c>
      <c r="AY404">
        <f t="shared" si="336"/>
        <v>1.0154679953157109E-2</v>
      </c>
      <c r="AZ404">
        <f t="shared" si="337"/>
        <v>1.0101546799531571</v>
      </c>
      <c r="BB404" s="15">
        <f t="shared" si="338"/>
        <v>38.95547353234867</v>
      </c>
      <c r="BD404" s="10">
        <v>42048</v>
      </c>
      <c r="BE404">
        <v>789900</v>
      </c>
      <c r="BF404">
        <v>66.317079000000007</v>
      </c>
      <c r="BG404">
        <f t="shared" si="339"/>
        <v>3.0085835574638065E-3</v>
      </c>
      <c r="BH404">
        <f t="shared" si="340"/>
        <v>1.0030085835574638</v>
      </c>
      <c r="BJ404" s="15">
        <f t="shared" si="341"/>
        <v>1.9936230966546176</v>
      </c>
      <c r="BL404" s="10">
        <v>42048</v>
      </c>
      <c r="BM404">
        <v>416000</v>
      </c>
      <c r="BN404">
        <v>106.080727</v>
      </c>
      <c r="BO404">
        <f t="shared" si="342"/>
        <v>-1.1810049769526154E-3</v>
      </c>
      <c r="BP404">
        <f t="shared" si="343"/>
        <v>0.99881899502304738</v>
      </c>
      <c r="BR404" s="15">
        <f t="shared" si="344"/>
        <v>-0.35035002634545609</v>
      </c>
      <c r="BT404" s="10">
        <v>42048</v>
      </c>
      <c r="BU404">
        <v>139700</v>
      </c>
      <c r="BV404">
        <v>48.41</v>
      </c>
      <c r="BW404">
        <f t="shared" si="345"/>
        <v>-6.1930224234740816E-4</v>
      </c>
      <c r="BX404">
        <f t="shared" si="346"/>
        <v>0.99938069775765259</v>
      </c>
      <c r="BZ404">
        <f t="shared" si="322"/>
        <v>-3.1700358535634798E-2</v>
      </c>
      <c r="CB404" s="10">
        <v>42048</v>
      </c>
      <c r="CC404">
        <v>539600</v>
      </c>
      <c r="CD404">
        <v>103.55510099999999</v>
      </c>
      <c r="CE404">
        <f t="shared" si="347"/>
        <v>2.4219276172987581E-3</v>
      </c>
      <c r="CF404">
        <f t="shared" si="348"/>
        <v>1.0024219276172988</v>
      </c>
      <c r="CJ404" s="10">
        <v>42048</v>
      </c>
      <c r="CK404">
        <v>286100</v>
      </c>
      <c r="CL404">
        <v>83.043588</v>
      </c>
      <c r="CM404">
        <f t="shared" si="349"/>
        <v>-2.4025514999143072E-3</v>
      </c>
      <c r="CN404">
        <f t="shared" si="350"/>
        <v>0.99759744850008569</v>
      </c>
      <c r="CR404" s="10">
        <v>42048</v>
      </c>
      <c r="CS404">
        <v>14500</v>
      </c>
      <c r="CT404">
        <v>59.222368000000003</v>
      </c>
      <c r="CU404">
        <f t="shared" si="351"/>
        <v>-9.9619739228928861E-4</v>
      </c>
      <c r="CV404">
        <f t="shared" si="352"/>
        <v>0.99900380260771071</v>
      </c>
      <c r="CZ404" s="10">
        <v>42048</v>
      </c>
      <c r="DA404">
        <v>203500</v>
      </c>
      <c r="DB404">
        <v>54.306581000000001</v>
      </c>
      <c r="DC404">
        <f t="shared" si="315"/>
        <v>1.0135133564138421E-2</v>
      </c>
      <c r="DD404">
        <f t="shared" si="316"/>
        <v>1.0101351335641384</v>
      </c>
      <c r="DH404" s="10">
        <v>42048</v>
      </c>
      <c r="DI404">
        <v>392100</v>
      </c>
      <c r="DJ404">
        <v>39.442281000000001</v>
      </c>
      <c r="DK404">
        <f t="shared" si="313"/>
        <v>-7.7688663826226412E-3</v>
      </c>
      <c r="DL404">
        <f t="shared" si="314"/>
        <v>0.99223113361737736</v>
      </c>
      <c r="DP404" s="10">
        <v>42048</v>
      </c>
      <c r="DQ404">
        <v>277900</v>
      </c>
      <c r="DR404">
        <v>22.580587999999999</v>
      </c>
      <c r="DS404">
        <f t="shared" si="353"/>
        <v>2.1148021771683512E-2</v>
      </c>
      <c r="DT404">
        <f t="shared" si="354"/>
        <v>1.0211480217716835</v>
      </c>
      <c r="DX404" s="10">
        <v>42048</v>
      </c>
      <c r="DY404">
        <v>2157200</v>
      </c>
      <c r="DZ404">
        <v>11.89</v>
      </c>
      <c r="EA404">
        <f t="shared" si="355"/>
        <v>5.0718512256975323E-3</v>
      </c>
      <c r="EB404">
        <f t="shared" si="356"/>
        <v>1.0050718512256975</v>
      </c>
      <c r="EF404" s="10">
        <v>42047</v>
      </c>
      <c r="EG404">
        <v>296800</v>
      </c>
      <c r="EH404">
        <v>99.40643</v>
      </c>
      <c r="EI404">
        <f t="shared" si="357"/>
        <v>3.9593592997255733E-4</v>
      </c>
      <c r="EJ404">
        <f t="shared" si="358"/>
        <v>1.0003959359299726</v>
      </c>
    </row>
    <row r="405" spans="1:140">
      <c r="A405" s="10">
        <v>42047</v>
      </c>
      <c r="B405" s="11">
        <v>0.56999999999999995</v>
      </c>
      <c r="C405">
        <f t="shared" si="317"/>
        <v>5.6999999999999993E-3</v>
      </c>
      <c r="D405" s="12">
        <f t="shared" si="318"/>
        <v>1.1884175096144034E-4</v>
      </c>
      <c r="E405" s="13">
        <f t="shared" si="319"/>
        <v>1.0001188417509614</v>
      </c>
      <c r="H405" s="10">
        <v>42047</v>
      </c>
      <c r="I405">
        <v>45400</v>
      </c>
      <c r="J405">
        <v>76.298091999999997</v>
      </c>
      <c r="K405" s="15">
        <f t="shared" si="323"/>
        <v>-3.8783653629480552E-3</v>
      </c>
      <c r="L405">
        <f t="shared" si="324"/>
        <v>0.99612163463705194</v>
      </c>
      <c r="N405" s="15">
        <f t="shared" si="325"/>
        <v>-0.75788817902508077</v>
      </c>
      <c r="P405" s="10">
        <v>42047</v>
      </c>
      <c r="Q405">
        <v>286900</v>
      </c>
      <c r="R405">
        <v>48.719650999999999</v>
      </c>
      <c r="S405">
        <f t="shared" si="326"/>
        <v>9.0890954590623352E-3</v>
      </c>
      <c r="T405">
        <f t="shared" si="327"/>
        <v>1.0090890954590623</v>
      </c>
      <c r="V405" s="15">
        <f t="shared" si="328"/>
        <v>26.181428171965312</v>
      </c>
      <c r="X405" s="10">
        <v>42047</v>
      </c>
      <c r="Y405">
        <v>207700</v>
      </c>
      <c r="Z405">
        <v>41.382499000000003</v>
      </c>
      <c r="AA405">
        <f t="shared" si="329"/>
        <v>1.0511196950267143E-2</v>
      </c>
      <c r="AB405">
        <f t="shared" si="320"/>
        <v>1.0105111969502671</v>
      </c>
      <c r="AC405" s="18"/>
      <c r="AD405" s="15">
        <f t="shared" si="330"/>
        <v>44.447759227705802</v>
      </c>
      <c r="AF405" s="10">
        <v>42047</v>
      </c>
      <c r="AG405">
        <v>171400</v>
      </c>
      <c r="AH405">
        <v>55.247906999999998</v>
      </c>
      <c r="AI405">
        <f t="shared" si="331"/>
        <v>1.2069936187351527E-2</v>
      </c>
      <c r="AJ405">
        <f t="shared" si="332"/>
        <v>1.0120699361873515</v>
      </c>
      <c r="AK405" s="18"/>
      <c r="AL405" s="15">
        <f t="shared" si="333"/>
        <v>78.770320716463061</v>
      </c>
      <c r="AN405" s="10">
        <v>42047</v>
      </c>
      <c r="AO405">
        <v>10545900</v>
      </c>
      <c r="AP405">
        <v>37.475171000000003</v>
      </c>
      <c r="AQ405">
        <f t="shared" si="334"/>
        <v>1.5463975770313887E-2</v>
      </c>
      <c r="AR405">
        <f t="shared" si="321"/>
        <v>1.0154639757703139</v>
      </c>
      <c r="AS405" s="18"/>
      <c r="AT405" s="15">
        <f t="shared" si="335"/>
        <v>269.73862356272178</v>
      </c>
      <c r="AV405" s="10">
        <v>42047</v>
      </c>
      <c r="AW405">
        <v>12508900</v>
      </c>
      <c r="AX405">
        <v>39.349443000000001</v>
      </c>
      <c r="AY405">
        <f t="shared" si="336"/>
        <v>2.3255879871439955E-2</v>
      </c>
      <c r="AZ405">
        <f t="shared" si="337"/>
        <v>1.02325587987144</v>
      </c>
      <c r="BB405" s="15">
        <f t="shared" si="338"/>
        <v>4407.0939549402983</v>
      </c>
      <c r="BD405" s="10">
        <v>42047</v>
      </c>
      <c r="BE405">
        <v>651900</v>
      </c>
      <c r="BF405">
        <v>66.118156999999997</v>
      </c>
      <c r="BG405">
        <f t="shared" si="339"/>
        <v>9.8379623089008827E-3</v>
      </c>
      <c r="BH405">
        <f t="shared" si="340"/>
        <v>1.0098379623089009</v>
      </c>
      <c r="BJ405" s="15">
        <f t="shared" si="341"/>
        <v>34.634272594142665</v>
      </c>
      <c r="BL405" s="10">
        <v>42047</v>
      </c>
      <c r="BM405">
        <v>487500</v>
      </c>
      <c r="BN405">
        <v>106.206157</v>
      </c>
      <c r="BO405">
        <f t="shared" si="342"/>
        <v>-2.7244291199424175E-4</v>
      </c>
      <c r="BP405">
        <f t="shared" si="343"/>
        <v>0.99972755708800576</v>
      </c>
      <c r="BR405" s="15">
        <f t="shared" si="344"/>
        <v>-9.4669502578338949E-2</v>
      </c>
      <c r="BT405" s="10">
        <v>42047</v>
      </c>
      <c r="BU405">
        <v>99500</v>
      </c>
      <c r="BV405">
        <v>48.439999</v>
      </c>
      <c r="BW405">
        <f t="shared" si="345"/>
        <v>4.1307312734706336E-4</v>
      </c>
      <c r="BX405">
        <f t="shared" si="346"/>
        <v>1.0004130731273471</v>
      </c>
      <c r="BZ405">
        <f t="shared" si="322"/>
        <v>2.1707622792676018E-2</v>
      </c>
      <c r="CB405" s="10">
        <v>42047</v>
      </c>
      <c r="CC405">
        <v>2686500</v>
      </c>
      <c r="CD405">
        <v>103.30490399999999</v>
      </c>
      <c r="CE405">
        <f t="shared" si="347"/>
        <v>7.9566447397230178E-3</v>
      </c>
      <c r="CF405">
        <f t="shared" si="348"/>
        <v>1.007956644739723</v>
      </c>
      <c r="CJ405" s="10">
        <v>42047</v>
      </c>
      <c r="CK405">
        <v>267500</v>
      </c>
      <c r="CL405">
        <v>83.243584999999996</v>
      </c>
      <c r="CM405">
        <f t="shared" si="349"/>
        <v>3.5591904919729522E-3</v>
      </c>
      <c r="CN405">
        <f t="shared" si="350"/>
        <v>1.003559190491973</v>
      </c>
      <c r="CR405" s="10">
        <v>42047</v>
      </c>
      <c r="CS405">
        <v>10500</v>
      </c>
      <c r="CT405">
        <v>59.281424000000001</v>
      </c>
      <c r="CU405">
        <f t="shared" si="351"/>
        <v>1.6603234639434028E-4</v>
      </c>
      <c r="CV405">
        <f t="shared" si="352"/>
        <v>1.0001660323463943</v>
      </c>
      <c r="CZ405" s="10">
        <v>42047</v>
      </c>
      <c r="DA405">
        <v>275900</v>
      </c>
      <c r="DB405">
        <v>53.761699</v>
      </c>
      <c r="DC405">
        <f t="shared" si="315"/>
        <v>8.7892678421617187E-3</v>
      </c>
      <c r="DD405">
        <f t="shared" si="316"/>
        <v>1.0087892678421617</v>
      </c>
      <c r="DH405" s="10">
        <v>42047</v>
      </c>
      <c r="DI405">
        <v>181700</v>
      </c>
      <c r="DJ405">
        <v>39.751102000000003</v>
      </c>
      <c r="DK405">
        <f t="shared" si="313"/>
        <v>1.1790687258161681E-2</v>
      </c>
      <c r="DL405">
        <f t="shared" si="314"/>
        <v>1.0117906872581617</v>
      </c>
      <c r="DP405" s="10">
        <v>42047</v>
      </c>
      <c r="DQ405">
        <v>100000</v>
      </c>
      <c r="DR405">
        <v>22.112943000000001</v>
      </c>
      <c r="DS405">
        <f t="shared" si="353"/>
        <v>1.5337452608969127E-2</v>
      </c>
      <c r="DT405">
        <f t="shared" si="354"/>
        <v>1.0153374526089691</v>
      </c>
      <c r="DX405" s="10">
        <v>42047</v>
      </c>
      <c r="DY405">
        <v>4607900</v>
      </c>
      <c r="DZ405">
        <v>11.83</v>
      </c>
      <c r="EA405">
        <f t="shared" si="355"/>
        <v>2.5423728813558366E-3</v>
      </c>
      <c r="EB405">
        <f t="shared" si="356"/>
        <v>1.0025423728813558</v>
      </c>
      <c r="EF405" s="10">
        <v>42046</v>
      </c>
      <c r="EG405">
        <v>236300</v>
      </c>
      <c r="EH405">
        <v>99.367086999999998</v>
      </c>
      <c r="EI405">
        <f t="shared" si="357"/>
        <v>-2.9684116332684418E-4</v>
      </c>
      <c r="EJ405">
        <f t="shared" si="358"/>
        <v>0.99970315883667316</v>
      </c>
    </row>
    <row r="406" spans="1:140">
      <c r="A406" s="10">
        <v>42046</v>
      </c>
      <c r="B406" s="11">
        <v>0.76</v>
      </c>
      <c r="C406">
        <f t="shared" si="317"/>
        <v>7.6E-3</v>
      </c>
      <c r="D406" s="12">
        <f t="shared" si="318"/>
        <v>1.5849650004295945E-4</v>
      </c>
      <c r="E406" s="13">
        <f t="shared" si="319"/>
        <v>1.000158496500043</v>
      </c>
      <c r="H406" s="10">
        <v>42046</v>
      </c>
      <c r="I406">
        <v>26000</v>
      </c>
      <c r="J406">
        <v>76.595156000000003</v>
      </c>
      <c r="K406" s="15">
        <f t="shared" si="323"/>
        <v>1.3781063069304711E-3</v>
      </c>
      <c r="L406">
        <f t="shared" si="324"/>
        <v>1.0013781063069305</v>
      </c>
      <c r="N406" s="15">
        <f t="shared" si="325"/>
        <v>0.65311687370271598</v>
      </c>
      <c r="P406" s="10">
        <v>42046</v>
      </c>
      <c r="Q406">
        <v>552600</v>
      </c>
      <c r="R406">
        <v>48.280822000000001</v>
      </c>
      <c r="S406">
        <f t="shared" si="326"/>
        <v>4.0405026617373885E-4</v>
      </c>
      <c r="T406">
        <f t="shared" si="327"/>
        <v>1.0004040502661737</v>
      </c>
      <c r="V406" s="15">
        <f t="shared" si="328"/>
        <v>0.15887367181279455</v>
      </c>
      <c r="X406" s="10">
        <v>42046</v>
      </c>
      <c r="Y406">
        <v>188500</v>
      </c>
      <c r="Z406">
        <v>40.952044000000001</v>
      </c>
      <c r="AA406">
        <f t="shared" si="329"/>
        <v>4.7800673098752355E-4</v>
      </c>
      <c r="AB406">
        <f t="shared" si="320"/>
        <v>1.0004780067309875</v>
      </c>
      <c r="AC406" s="18"/>
      <c r="AD406" s="15">
        <f t="shared" si="330"/>
        <v>0.19056831718943501</v>
      </c>
      <c r="AF406" s="10">
        <v>42046</v>
      </c>
      <c r="AG406">
        <v>126300</v>
      </c>
      <c r="AH406">
        <v>54.589021000000002</v>
      </c>
      <c r="AI406">
        <f t="shared" si="331"/>
        <v>-5.4020132289911427E-4</v>
      </c>
      <c r="AJ406">
        <f t="shared" si="332"/>
        <v>0.99945979867710089</v>
      </c>
      <c r="AK406" s="18"/>
      <c r="AL406" s="15">
        <f t="shared" si="333"/>
        <v>-0.17899555772440123</v>
      </c>
      <c r="AN406" s="10">
        <v>42046</v>
      </c>
      <c r="AO406">
        <v>3083500</v>
      </c>
      <c r="AP406">
        <v>36.904480999999997</v>
      </c>
      <c r="AQ406">
        <f t="shared" si="334"/>
        <v>-5.3831882195610747E-3</v>
      </c>
      <c r="AR406">
        <f t="shared" si="321"/>
        <v>0.99461681178043893</v>
      </c>
      <c r="AS406" s="18"/>
      <c r="AT406" s="15">
        <f t="shared" si="335"/>
        <v>-0.86056704079391477</v>
      </c>
      <c r="AV406" s="10">
        <v>42046</v>
      </c>
      <c r="AW406">
        <v>8760600</v>
      </c>
      <c r="AX406">
        <v>38.455134999999999</v>
      </c>
      <c r="AY406">
        <f t="shared" si="336"/>
        <v>-4.4334979833086097E-3</v>
      </c>
      <c r="AZ406">
        <f t="shared" si="337"/>
        <v>0.99556650201669139</v>
      </c>
      <c r="BB406" s="15">
        <f t="shared" si="338"/>
        <v>-0.80246205853448638</v>
      </c>
      <c r="BD406" s="10">
        <v>42046</v>
      </c>
      <c r="BE406">
        <v>646700</v>
      </c>
      <c r="BF406">
        <v>65.474025999999995</v>
      </c>
      <c r="BG406">
        <f t="shared" si="339"/>
        <v>-5.7838331917536845E-4</v>
      </c>
      <c r="BH406">
        <f t="shared" si="340"/>
        <v>0.99942161668082463</v>
      </c>
      <c r="BJ406" s="15">
        <f t="shared" si="341"/>
        <v>-0.19036438153374002</v>
      </c>
      <c r="BL406" s="10">
        <v>42046</v>
      </c>
      <c r="BM406">
        <v>439900</v>
      </c>
      <c r="BN406">
        <v>106.2351</v>
      </c>
      <c r="BO406">
        <f t="shared" si="342"/>
        <v>-1.9940278649844823E-3</v>
      </c>
      <c r="BP406">
        <f t="shared" si="343"/>
        <v>0.99800597213501552</v>
      </c>
      <c r="BR406" s="15">
        <f t="shared" si="344"/>
        <v>-0.51739018278515148</v>
      </c>
      <c r="BT406" s="10">
        <v>42046</v>
      </c>
      <c r="BU406">
        <v>155400</v>
      </c>
      <c r="BV406">
        <v>48.419998</v>
      </c>
      <c r="BW406">
        <f t="shared" si="345"/>
        <v>-6.1925695316289442E-4</v>
      </c>
      <c r="BX406">
        <f t="shared" si="346"/>
        <v>0.99938074304683711</v>
      </c>
      <c r="BZ406">
        <f t="shared" si="322"/>
        <v>-3.169807673781655E-2</v>
      </c>
      <c r="CB406" s="10">
        <v>42046</v>
      </c>
      <c r="CC406">
        <v>447800</v>
      </c>
      <c r="CD406">
        <v>102.48943199999999</v>
      </c>
      <c r="CE406">
        <f t="shared" si="347"/>
        <v>-9.0332526542147296E-4</v>
      </c>
      <c r="CF406">
        <f t="shared" si="348"/>
        <v>0.99909667473457853</v>
      </c>
      <c r="CJ406" s="10">
        <v>42046</v>
      </c>
      <c r="CK406">
        <v>351900</v>
      </c>
      <c r="CL406">
        <v>82.948356000000004</v>
      </c>
      <c r="CM406">
        <f t="shared" si="349"/>
        <v>-6.884483475377845E-4</v>
      </c>
      <c r="CN406">
        <f t="shared" si="350"/>
        <v>0.99931155165246222</v>
      </c>
      <c r="CR406" s="10">
        <v>42046</v>
      </c>
      <c r="CS406">
        <v>16900</v>
      </c>
      <c r="CT406">
        <v>59.271583</v>
      </c>
      <c r="CU406">
        <f t="shared" si="351"/>
        <v>1.4967473514904128E-3</v>
      </c>
      <c r="CV406">
        <f t="shared" si="352"/>
        <v>1.0014967473514904</v>
      </c>
      <c r="CZ406" s="10">
        <v>42046</v>
      </c>
      <c r="DA406">
        <v>152600</v>
      </c>
      <c r="DB406">
        <v>53.293289999999999</v>
      </c>
      <c r="DC406">
        <f t="shared" si="315"/>
        <v>-2.3264259046490432E-3</v>
      </c>
      <c r="DD406">
        <f t="shared" si="316"/>
        <v>0.99767357409535096</v>
      </c>
      <c r="DH406" s="10">
        <v>42046</v>
      </c>
      <c r="DI406">
        <v>969100</v>
      </c>
      <c r="DJ406">
        <v>39.287871000000003</v>
      </c>
      <c r="DK406">
        <f t="shared" si="313"/>
        <v>-2.6947738704259372E-3</v>
      </c>
      <c r="DL406">
        <f t="shared" si="314"/>
        <v>0.99730522612957406</v>
      </c>
      <c r="DP406" s="10">
        <v>42046</v>
      </c>
      <c r="DQ406">
        <v>108500</v>
      </c>
      <c r="DR406">
        <v>21.77891</v>
      </c>
      <c r="DS406">
        <f t="shared" si="353"/>
        <v>-6.5302239305364829E-3</v>
      </c>
      <c r="DT406">
        <f t="shared" si="354"/>
        <v>0.99346977606946352</v>
      </c>
      <c r="DX406" s="10">
        <v>42046</v>
      </c>
      <c r="DY406">
        <v>6974200</v>
      </c>
      <c r="DZ406">
        <v>11.8</v>
      </c>
      <c r="EA406">
        <f t="shared" si="355"/>
        <v>-1.1725293132328174E-2</v>
      </c>
      <c r="EB406">
        <f t="shared" si="356"/>
        <v>0.98827470686767183</v>
      </c>
      <c r="EF406" s="10">
        <v>42045</v>
      </c>
      <c r="EG406">
        <v>260600</v>
      </c>
      <c r="EH406">
        <v>99.396591999999998</v>
      </c>
      <c r="EI406">
        <f t="shared" si="357"/>
        <v>1.9790308464462392E-4</v>
      </c>
      <c r="EJ406">
        <f t="shared" si="358"/>
        <v>1.0001979030846446</v>
      </c>
    </row>
    <row r="407" spans="1:140">
      <c r="A407" s="10">
        <v>42045</v>
      </c>
      <c r="B407" s="11">
        <v>0.84</v>
      </c>
      <c r="C407">
        <f t="shared" si="317"/>
        <v>8.3999999999999995E-3</v>
      </c>
      <c r="D407" s="12">
        <f t="shared" si="318"/>
        <v>1.7519935327015013E-4</v>
      </c>
      <c r="E407" s="13">
        <f t="shared" si="319"/>
        <v>1.0001751993532702</v>
      </c>
      <c r="H407" s="10">
        <v>42045</v>
      </c>
      <c r="I407">
        <v>37200</v>
      </c>
      <c r="J407">
        <v>76.489744999999999</v>
      </c>
      <c r="K407" s="15">
        <f t="shared" si="323"/>
        <v>-6.8433899247516417E-3</v>
      </c>
      <c r="L407">
        <f t="shared" si="324"/>
        <v>0.99315661007524836</v>
      </c>
      <c r="N407" s="15">
        <f t="shared" si="325"/>
        <v>-0.91844057261201906</v>
      </c>
      <c r="P407" s="10">
        <v>42045</v>
      </c>
      <c r="Q407">
        <v>505100</v>
      </c>
      <c r="R407">
        <v>48.261322</v>
      </c>
      <c r="S407">
        <f t="shared" si="326"/>
        <v>1.0618744742874275E-2</v>
      </c>
      <c r="T407">
        <f t="shared" si="327"/>
        <v>1.0106187447428743</v>
      </c>
      <c r="V407" s="15">
        <f t="shared" si="328"/>
        <v>46.247893468019008</v>
      </c>
      <c r="X407" s="10">
        <v>42045</v>
      </c>
      <c r="Y407">
        <v>331800</v>
      </c>
      <c r="Z407">
        <v>40.932478000000003</v>
      </c>
      <c r="AA407">
        <f t="shared" si="329"/>
        <v>7.9499362146431274E-3</v>
      </c>
      <c r="AB407">
        <f t="shared" si="320"/>
        <v>1.0079499362146431</v>
      </c>
      <c r="AC407" s="18"/>
      <c r="AD407" s="15">
        <f t="shared" si="330"/>
        <v>16.997866374874601</v>
      </c>
      <c r="AF407" s="10">
        <v>42045</v>
      </c>
      <c r="AG407">
        <v>186100</v>
      </c>
      <c r="AH407">
        <v>54.618526000000003</v>
      </c>
      <c r="AI407">
        <f t="shared" si="331"/>
        <v>6.3417640283767174E-3</v>
      </c>
      <c r="AJ407">
        <f t="shared" si="332"/>
        <v>1.0063417640283767</v>
      </c>
      <c r="AK407" s="18"/>
      <c r="AL407" s="15">
        <f t="shared" si="333"/>
        <v>9.0486166195535347</v>
      </c>
      <c r="AN407" s="10">
        <v>42045</v>
      </c>
      <c r="AO407">
        <v>3006900</v>
      </c>
      <c r="AP407">
        <v>37.104219999999998</v>
      </c>
      <c r="AQ407">
        <f t="shared" si="334"/>
        <v>8.5314777160006017E-3</v>
      </c>
      <c r="AR407">
        <f t="shared" si="321"/>
        <v>1.0085314777160006</v>
      </c>
      <c r="AS407" s="18"/>
      <c r="AT407" s="15">
        <f t="shared" si="335"/>
        <v>21.21529404158597</v>
      </c>
      <c r="AV407" s="10">
        <v>42045</v>
      </c>
      <c r="AW407">
        <v>8334500</v>
      </c>
      <c r="AX407">
        <v>38.626384999999999</v>
      </c>
      <c r="AY407">
        <f t="shared" si="336"/>
        <v>-1.7211648355249798E-3</v>
      </c>
      <c r="AZ407">
        <f t="shared" si="337"/>
        <v>0.99827883516447502</v>
      </c>
      <c r="BB407" s="15">
        <f t="shared" si="338"/>
        <v>-0.4667508020193275</v>
      </c>
      <c r="BD407" s="10">
        <v>42045</v>
      </c>
      <c r="BE407">
        <v>793600</v>
      </c>
      <c r="BF407">
        <v>65.511916999999997</v>
      </c>
      <c r="BG407">
        <f t="shared" si="339"/>
        <v>1.0372634450042995E-2</v>
      </c>
      <c r="BH407">
        <f t="shared" si="340"/>
        <v>1.010372634450043</v>
      </c>
      <c r="BJ407" s="15">
        <f t="shared" si="341"/>
        <v>42.228969057870664</v>
      </c>
      <c r="BL407" s="10">
        <v>42045</v>
      </c>
      <c r="BM407">
        <v>586500</v>
      </c>
      <c r="BN407">
        <v>106.44735900000001</v>
      </c>
      <c r="BO407">
        <f t="shared" si="342"/>
        <v>-2.6216008475068442E-3</v>
      </c>
      <c r="BP407">
        <f t="shared" si="343"/>
        <v>0.99737839915249316</v>
      </c>
      <c r="BR407" s="15">
        <f t="shared" si="344"/>
        <v>-0.61639457363269345</v>
      </c>
      <c r="BT407" s="10">
        <v>42045</v>
      </c>
      <c r="BU407">
        <v>161500</v>
      </c>
      <c r="BV407">
        <v>48.450001</v>
      </c>
      <c r="BW407">
        <f t="shared" si="345"/>
        <v>-1.2367965877879694E-3</v>
      </c>
      <c r="BX407">
        <f t="shared" si="346"/>
        <v>0.99876320341221203</v>
      </c>
      <c r="BZ407">
        <f t="shared" si="322"/>
        <v>-6.2326270368667669E-2</v>
      </c>
      <c r="CB407" s="10">
        <v>42045</v>
      </c>
      <c r="CC407">
        <v>829000</v>
      </c>
      <c r="CD407">
        <v>102.582097</v>
      </c>
      <c r="CE407">
        <f t="shared" si="347"/>
        <v>-7.2639733424954001E-3</v>
      </c>
      <c r="CF407">
        <f t="shared" si="348"/>
        <v>0.9927360266575046</v>
      </c>
      <c r="CJ407" s="10">
        <v>42045</v>
      </c>
      <c r="CK407">
        <v>402100</v>
      </c>
      <c r="CL407">
        <v>83.005500999999995</v>
      </c>
      <c r="CM407">
        <f t="shared" si="349"/>
        <v>-3.8856804399586276E-3</v>
      </c>
      <c r="CN407">
        <f t="shared" si="350"/>
        <v>0.99611431956004137</v>
      </c>
      <c r="CR407" s="10">
        <v>42045</v>
      </c>
      <c r="CS407">
        <v>13600</v>
      </c>
      <c r="CT407">
        <v>59.183000999999997</v>
      </c>
      <c r="CU407">
        <f t="shared" si="351"/>
        <v>-1.8260361403296121E-3</v>
      </c>
      <c r="CV407">
        <f t="shared" si="352"/>
        <v>0.99817396385967039</v>
      </c>
      <c r="CZ407" s="10">
        <v>42045</v>
      </c>
      <c r="DA407">
        <v>150200</v>
      </c>
      <c r="DB407">
        <v>53.417561999999997</v>
      </c>
      <c r="DC407">
        <f t="shared" si="315"/>
        <v>5.9406121825344993E-3</v>
      </c>
      <c r="DD407">
        <f t="shared" si="316"/>
        <v>1.0059406121825345</v>
      </c>
      <c r="DH407" s="10">
        <v>42045</v>
      </c>
      <c r="DI407">
        <v>1858800</v>
      </c>
      <c r="DJ407">
        <v>39.394029000000003</v>
      </c>
      <c r="DK407">
        <f t="shared" si="313"/>
        <v>2.4557781924323674E-3</v>
      </c>
      <c r="DL407">
        <f t="shared" si="314"/>
        <v>1.0024557781924324</v>
      </c>
      <c r="DP407" s="10">
        <v>42045</v>
      </c>
      <c r="DQ407">
        <v>212900</v>
      </c>
      <c r="DR407">
        <v>21.922066000000001</v>
      </c>
      <c r="DS407">
        <f t="shared" si="353"/>
        <v>-3.4707044361738104E-3</v>
      </c>
      <c r="DT407">
        <f t="shared" si="354"/>
        <v>0.99652929556382619</v>
      </c>
      <c r="DX407" s="10">
        <v>42045</v>
      </c>
      <c r="DY407">
        <v>6614100</v>
      </c>
      <c r="DZ407">
        <v>11.94</v>
      </c>
      <c r="EA407">
        <f t="shared" si="355"/>
        <v>-5.0000000000000044E-3</v>
      </c>
      <c r="EB407">
        <f t="shared" si="356"/>
        <v>0.995</v>
      </c>
      <c r="EF407" s="10">
        <v>42044</v>
      </c>
      <c r="EG407">
        <v>274200</v>
      </c>
      <c r="EH407">
        <v>99.376925</v>
      </c>
      <c r="EI407">
        <f t="shared" si="357"/>
        <v>1.0898799213054922E-3</v>
      </c>
      <c r="EJ407">
        <f t="shared" si="358"/>
        <v>1.0010898799213055</v>
      </c>
    </row>
    <row r="408" spans="1:140">
      <c r="A408" s="10">
        <v>42044</v>
      </c>
      <c r="B408" s="11">
        <v>0.62</v>
      </c>
      <c r="C408">
        <f t="shared" si="317"/>
        <v>6.1999999999999998E-3</v>
      </c>
      <c r="D408" s="12">
        <f t="shared" si="318"/>
        <v>1.2927522971706296E-4</v>
      </c>
      <c r="E408" s="13">
        <f t="shared" si="319"/>
        <v>1.0001292752297171</v>
      </c>
      <c r="H408" s="10">
        <v>42044</v>
      </c>
      <c r="I408">
        <v>33400</v>
      </c>
      <c r="J408">
        <v>77.016801000000001</v>
      </c>
      <c r="K408" s="15">
        <f t="shared" si="323"/>
        <v>-4.7058485096795888E-3</v>
      </c>
      <c r="L408">
        <f t="shared" si="324"/>
        <v>0.99529415149032041</v>
      </c>
      <c r="N408" s="15">
        <f t="shared" si="325"/>
        <v>-0.82123602065226575</v>
      </c>
      <c r="P408" s="10">
        <v>42044</v>
      </c>
      <c r="Q408">
        <v>1186100</v>
      </c>
      <c r="R408">
        <v>47.754232000000002</v>
      </c>
      <c r="S408">
        <f t="shared" si="326"/>
        <v>-4.2699999459955285E-3</v>
      </c>
      <c r="T408">
        <f t="shared" si="327"/>
        <v>0.99573000005400447</v>
      </c>
      <c r="V408" s="15">
        <f t="shared" si="328"/>
        <v>-0.79026007899067141</v>
      </c>
      <c r="X408" s="10">
        <v>42044</v>
      </c>
      <c r="Y408">
        <v>250000</v>
      </c>
      <c r="Z408">
        <v>40.609634</v>
      </c>
      <c r="AA408">
        <f t="shared" si="329"/>
        <v>-3.3614092954995511E-3</v>
      </c>
      <c r="AB408">
        <f t="shared" si="320"/>
        <v>0.99663859070450045</v>
      </c>
      <c r="AC408" s="18"/>
      <c r="AD408" s="15">
        <f t="shared" si="330"/>
        <v>-0.70740945546876399</v>
      </c>
      <c r="AF408" s="10">
        <v>42044</v>
      </c>
      <c r="AG408">
        <v>569000</v>
      </c>
      <c r="AH408">
        <v>54.274330999999997</v>
      </c>
      <c r="AI408">
        <f t="shared" si="331"/>
        <v>-5.5856088297684403E-3</v>
      </c>
      <c r="AJ408">
        <f t="shared" si="332"/>
        <v>0.99441439117023156</v>
      </c>
      <c r="AK408" s="18"/>
      <c r="AL408" s="15">
        <f t="shared" si="333"/>
        <v>-0.87055022833076823</v>
      </c>
      <c r="AN408" s="10">
        <v>42044</v>
      </c>
      <c r="AO408">
        <v>3846500</v>
      </c>
      <c r="AP408">
        <v>36.790343999999997</v>
      </c>
      <c r="AQ408">
        <f t="shared" si="334"/>
        <v>-4.6320296461586086E-3</v>
      </c>
      <c r="AR408">
        <f t="shared" si="321"/>
        <v>0.99536797035384139</v>
      </c>
      <c r="AS408" s="18"/>
      <c r="AT408" s="15">
        <f t="shared" si="335"/>
        <v>-0.81633073648260057</v>
      </c>
      <c r="AV408" s="10">
        <v>42044</v>
      </c>
      <c r="AW408">
        <v>7247100</v>
      </c>
      <c r="AX408">
        <v>38.692982000000001</v>
      </c>
      <c r="AY408">
        <f t="shared" si="336"/>
        <v>-1.2279896351510278E-3</v>
      </c>
      <c r="AZ408">
        <f t="shared" si="337"/>
        <v>0.99877201036484897</v>
      </c>
      <c r="BB408" s="15">
        <f t="shared" si="338"/>
        <v>-0.36140935291041731</v>
      </c>
      <c r="BD408" s="10">
        <v>42044</v>
      </c>
      <c r="BE408">
        <v>479100</v>
      </c>
      <c r="BF408">
        <v>64.839361999999994</v>
      </c>
      <c r="BG408">
        <f t="shared" si="339"/>
        <v>-3.6390122806082559E-3</v>
      </c>
      <c r="BH408">
        <f t="shared" si="340"/>
        <v>0.99636098771939174</v>
      </c>
      <c r="BJ408" s="15">
        <f t="shared" si="341"/>
        <v>-0.73569779150616221</v>
      </c>
      <c r="BL408" s="10">
        <v>42044</v>
      </c>
      <c r="BM408">
        <v>227900</v>
      </c>
      <c r="BN408">
        <v>106.727155</v>
      </c>
      <c r="BO408">
        <f t="shared" si="342"/>
        <v>-1.5344111211431644E-3</v>
      </c>
      <c r="BP408">
        <f t="shared" si="343"/>
        <v>0.99846558887885684</v>
      </c>
      <c r="BR408" s="15">
        <f t="shared" si="344"/>
        <v>-0.42907086305636266</v>
      </c>
      <c r="BT408" s="10">
        <v>42044</v>
      </c>
      <c r="BU408">
        <v>84700</v>
      </c>
      <c r="BV408">
        <v>48.509998000000003</v>
      </c>
      <c r="BW408">
        <f t="shared" si="345"/>
        <v>-6.1810876353285416E-4</v>
      </c>
      <c r="BX408">
        <f t="shared" si="346"/>
        <v>0.99938189123646715</v>
      </c>
      <c r="BZ408">
        <f t="shared" si="322"/>
        <v>-3.1640225919703502E-2</v>
      </c>
      <c r="CB408" s="10">
        <v>42044</v>
      </c>
      <c r="CC408">
        <v>566800</v>
      </c>
      <c r="CD408">
        <v>103.332703</v>
      </c>
      <c r="CE408">
        <f t="shared" si="347"/>
        <v>5.3840591066967036E-4</v>
      </c>
      <c r="CF408">
        <f t="shared" si="348"/>
        <v>1.0005384059106697</v>
      </c>
      <c r="CJ408" s="10">
        <v>42044</v>
      </c>
      <c r="CK408">
        <v>498300</v>
      </c>
      <c r="CL408">
        <v>83.329291999999995</v>
      </c>
      <c r="CM408">
        <f t="shared" si="349"/>
        <v>-1.1429247909788831E-4</v>
      </c>
      <c r="CN408">
        <f t="shared" si="350"/>
        <v>0.99988570752090211</v>
      </c>
      <c r="CR408" s="10">
        <v>42044</v>
      </c>
      <c r="CS408">
        <v>8500</v>
      </c>
      <c r="CT408">
        <v>59.291269</v>
      </c>
      <c r="CU408">
        <f t="shared" si="351"/>
        <v>-3.3184428285437662E-4</v>
      </c>
      <c r="CV408">
        <f t="shared" si="352"/>
        <v>0.99966815571714562</v>
      </c>
      <c r="CZ408" s="10">
        <v>42044</v>
      </c>
      <c r="DA408">
        <v>327600</v>
      </c>
      <c r="DB408">
        <v>53.102103</v>
      </c>
      <c r="DC408">
        <f t="shared" si="315"/>
        <v>-1.1741663198594265E-2</v>
      </c>
      <c r="DD408">
        <f t="shared" si="316"/>
        <v>0.98825833680140573</v>
      </c>
      <c r="DH408" s="10">
        <v>42044</v>
      </c>
      <c r="DI408">
        <v>201900</v>
      </c>
      <c r="DJ408">
        <v>39.297522999999998</v>
      </c>
      <c r="DK408">
        <f t="shared" si="313"/>
        <v>-6.1020329656016337E-3</v>
      </c>
      <c r="DL408">
        <f t="shared" si="314"/>
        <v>0.99389796703439837</v>
      </c>
      <c r="DP408" s="10">
        <v>42044</v>
      </c>
      <c r="DQ408">
        <v>233200</v>
      </c>
      <c r="DR408">
        <v>21.998415999999999</v>
      </c>
      <c r="DS408">
        <f t="shared" si="353"/>
        <v>2.6097989194187043E-3</v>
      </c>
      <c r="DT408">
        <f t="shared" si="354"/>
        <v>1.0026097989194187</v>
      </c>
      <c r="DX408" s="10">
        <v>42044</v>
      </c>
      <c r="DY408">
        <v>1865100</v>
      </c>
      <c r="DZ408">
        <v>12</v>
      </c>
      <c r="EA408">
        <f t="shared" si="355"/>
        <v>3.3444816053511683E-3</v>
      </c>
      <c r="EB408">
        <f t="shared" si="356"/>
        <v>1.0033444816053512</v>
      </c>
      <c r="EF408" s="10">
        <v>42041</v>
      </c>
      <c r="EG408">
        <v>156300</v>
      </c>
      <c r="EH408">
        <v>99.268733999999995</v>
      </c>
      <c r="EI408">
        <f t="shared" si="357"/>
        <v>-1.0886933762541684E-3</v>
      </c>
      <c r="EJ408">
        <f t="shared" si="358"/>
        <v>0.99891130662374583</v>
      </c>
    </row>
    <row r="409" spans="1:140">
      <c r="A409" s="10">
        <v>42041</v>
      </c>
      <c r="B409" s="11">
        <v>1.6</v>
      </c>
      <c r="C409">
        <f t="shared" si="317"/>
        <v>1.6E-2</v>
      </c>
      <c r="D409" s="12">
        <f t="shared" si="318"/>
        <v>3.3405756793447594E-4</v>
      </c>
      <c r="E409" s="13">
        <f t="shared" si="319"/>
        <v>1.0003340575679345</v>
      </c>
      <c r="H409" s="10">
        <v>42041</v>
      </c>
      <c r="I409">
        <v>73900</v>
      </c>
      <c r="J409">
        <v>77.380944</v>
      </c>
      <c r="K409" s="15">
        <f t="shared" si="323"/>
        <v>-1.2956818242233492E-2</v>
      </c>
      <c r="L409">
        <f t="shared" si="324"/>
        <v>0.98704318175776651</v>
      </c>
      <c r="N409" s="15">
        <f t="shared" si="325"/>
        <v>-0.99143562264936991</v>
      </c>
      <c r="P409" s="10">
        <v>42041</v>
      </c>
      <c r="Q409">
        <v>838100</v>
      </c>
      <c r="R409">
        <v>47.959017000000003</v>
      </c>
      <c r="S409">
        <f t="shared" si="326"/>
        <v>-3.0407879215790246E-3</v>
      </c>
      <c r="T409">
        <f t="shared" si="327"/>
        <v>0.99695921207842098</v>
      </c>
      <c r="V409" s="15">
        <f t="shared" si="328"/>
        <v>-0.67096083291311293</v>
      </c>
      <c r="X409" s="10">
        <v>42041</v>
      </c>
      <c r="Y409">
        <v>247600</v>
      </c>
      <c r="Z409">
        <v>40.746600000000001</v>
      </c>
      <c r="AA409">
        <f t="shared" si="329"/>
        <v>-2.8728467964806992E-3</v>
      </c>
      <c r="AB409">
        <f t="shared" si="320"/>
        <v>0.9971271532035193</v>
      </c>
      <c r="AC409" s="18"/>
      <c r="AD409" s="15">
        <f t="shared" si="330"/>
        <v>-0.6500966094466426</v>
      </c>
      <c r="AF409" s="10">
        <v>42041</v>
      </c>
      <c r="AG409">
        <v>311700</v>
      </c>
      <c r="AH409">
        <v>54.579189</v>
      </c>
      <c r="AI409">
        <f t="shared" si="331"/>
        <v>-2.5161711564402056E-3</v>
      </c>
      <c r="AJ409">
        <f t="shared" si="332"/>
        <v>0.99748382884355979</v>
      </c>
      <c r="AK409" s="18"/>
      <c r="AL409" s="15">
        <f t="shared" si="333"/>
        <v>-0.60130550929709359</v>
      </c>
      <c r="AN409" s="10">
        <v>42041</v>
      </c>
      <c r="AO409">
        <v>4267400</v>
      </c>
      <c r="AP409">
        <v>36.961551</v>
      </c>
      <c r="AQ409">
        <f t="shared" si="334"/>
        <v>-1.1950196146120584E-2</v>
      </c>
      <c r="AR409">
        <f t="shared" si="321"/>
        <v>0.98804980385387942</v>
      </c>
      <c r="AS409" s="18"/>
      <c r="AT409" s="15">
        <f t="shared" si="335"/>
        <v>-0.98757560520953502</v>
      </c>
      <c r="AV409" s="10">
        <v>42041</v>
      </c>
      <c r="AW409">
        <v>19723700</v>
      </c>
      <c r="AX409">
        <v>38.740555000000001</v>
      </c>
      <c r="AY409">
        <f t="shared" si="336"/>
        <v>-1.6425109906064272E-2</v>
      </c>
      <c r="AZ409">
        <f t="shared" si="337"/>
        <v>0.98357489009393573</v>
      </c>
      <c r="BB409" s="15">
        <f t="shared" si="338"/>
        <v>-0.99763019262222052</v>
      </c>
      <c r="BD409" s="10">
        <v>42041</v>
      </c>
      <c r="BE409">
        <v>603200</v>
      </c>
      <c r="BF409">
        <v>65.076175000000006</v>
      </c>
      <c r="BG409">
        <f t="shared" si="339"/>
        <v>-3.9148081588333827E-3</v>
      </c>
      <c r="BH409">
        <f t="shared" si="340"/>
        <v>0.99608519184116662</v>
      </c>
      <c r="BJ409" s="15">
        <f t="shared" si="341"/>
        <v>-0.76109976562082693</v>
      </c>
      <c r="BL409" s="10">
        <v>42041</v>
      </c>
      <c r="BM409">
        <v>330300</v>
      </c>
      <c r="BN409">
        <v>106.89117</v>
      </c>
      <c r="BO409">
        <f t="shared" si="342"/>
        <v>-4.1348216198034971E-3</v>
      </c>
      <c r="BP409">
        <f t="shared" si="343"/>
        <v>0.9958651783801965</v>
      </c>
      <c r="BR409" s="15">
        <f t="shared" si="344"/>
        <v>-0.77960605518433612</v>
      </c>
      <c r="BT409" s="10">
        <v>42041</v>
      </c>
      <c r="BU409">
        <v>191200</v>
      </c>
      <c r="BV409">
        <v>48.540000999999997</v>
      </c>
      <c r="BW409">
        <f t="shared" si="345"/>
        <v>-3.2854208770961568E-3</v>
      </c>
      <c r="BX409">
        <f t="shared" si="346"/>
        <v>0.99671457912290384</v>
      </c>
      <c r="BZ409">
        <f t="shared" si="322"/>
        <v>-0.15728220987688701</v>
      </c>
      <c r="CB409" s="10">
        <v>42041</v>
      </c>
      <c r="CC409">
        <v>507000</v>
      </c>
      <c r="CD409">
        <v>103.277098</v>
      </c>
      <c r="CE409">
        <f t="shared" si="347"/>
        <v>-2.5953145076859085E-3</v>
      </c>
      <c r="CF409">
        <f t="shared" si="348"/>
        <v>0.99740468549231409</v>
      </c>
      <c r="CJ409" s="10">
        <v>42041</v>
      </c>
      <c r="CK409">
        <v>404900</v>
      </c>
      <c r="CL409">
        <v>83.338817000000006</v>
      </c>
      <c r="CM409">
        <f t="shared" si="349"/>
        <v>-6.8096475880838891E-3</v>
      </c>
      <c r="CN409">
        <f t="shared" si="350"/>
        <v>0.99319035241191611</v>
      </c>
      <c r="CR409" s="10">
        <v>42041</v>
      </c>
      <c r="CS409">
        <v>13600</v>
      </c>
      <c r="CT409">
        <v>59.310951000000003</v>
      </c>
      <c r="CU409">
        <f t="shared" si="351"/>
        <v>-5.6105567291170333E-3</v>
      </c>
      <c r="CV409">
        <f t="shared" si="352"/>
        <v>0.99438944327088297</v>
      </c>
      <c r="CZ409" s="10">
        <v>42041</v>
      </c>
      <c r="DA409">
        <v>222800</v>
      </c>
      <c r="DB409">
        <v>53.733018000000001</v>
      </c>
      <c r="DC409">
        <f t="shared" si="315"/>
        <v>-9.3409129768609045E-3</v>
      </c>
      <c r="DD409">
        <f t="shared" si="316"/>
        <v>0.9906590870231391</v>
      </c>
      <c r="DH409" s="10">
        <v>42041</v>
      </c>
      <c r="DI409">
        <v>394400</v>
      </c>
      <c r="DJ409">
        <v>39.538789999999999</v>
      </c>
      <c r="DK409">
        <f t="shared" si="313"/>
        <v>-2.891674312482595E-2</v>
      </c>
      <c r="DL409">
        <f t="shared" si="314"/>
        <v>0.97108325687517405</v>
      </c>
      <c r="DP409" s="10">
        <v>42041</v>
      </c>
      <c r="DQ409">
        <v>146400</v>
      </c>
      <c r="DR409">
        <v>21.941154000000001</v>
      </c>
      <c r="DS409">
        <f t="shared" si="353"/>
        <v>-1.3032443738868471E-3</v>
      </c>
      <c r="DT409">
        <f t="shared" si="354"/>
        <v>0.99869675562611315</v>
      </c>
      <c r="DX409" s="10">
        <v>42041</v>
      </c>
      <c r="DY409">
        <v>5434200</v>
      </c>
      <c r="DZ409">
        <v>11.96</v>
      </c>
      <c r="EA409">
        <f t="shared" si="355"/>
        <v>-2.6058631921824005E-2</v>
      </c>
      <c r="EB409">
        <f t="shared" si="356"/>
        <v>0.973941368078176</v>
      </c>
      <c r="EF409" s="10">
        <v>42040</v>
      </c>
      <c r="EG409">
        <v>511700</v>
      </c>
      <c r="EH409">
        <v>99.376925</v>
      </c>
      <c r="EI409">
        <f t="shared" si="357"/>
        <v>-9.8976964356678465E-5</v>
      </c>
      <c r="EJ409">
        <f t="shared" si="358"/>
        <v>0.99990102303564332</v>
      </c>
    </row>
    <row r="410" spans="1:140">
      <c r="A410" s="10">
        <v>42040</v>
      </c>
      <c r="B410" s="11">
        <v>1.67</v>
      </c>
      <c r="C410">
        <f t="shared" si="317"/>
        <v>1.67E-2</v>
      </c>
      <c r="D410" s="12">
        <f t="shared" si="318"/>
        <v>3.4870575424905681E-4</v>
      </c>
      <c r="E410" s="13">
        <f t="shared" si="319"/>
        <v>1.0003487057542491</v>
      </c>
      <c r="H410" s="10">
        <v>42040</v>
      </c>
      <c r="I410">
        <v>52900</v>
      </c>
      <c r="J410">
        <v>78.396715999999998</v>
      </c>
      <c r="K410" s="15">
        <f t="shared" si="323"/>
        <v>-8.9643310436964274E-3</v>
      </c>
      <c r="L410">
        <f t="shared" si="324"/>
        <v>0.99103566895630357</v>
      </c>
      <c r="N410" s="15">
        <f t="shared" si="325"/>
        <v>-0.96262430412640954</v>
      </c>
      <c r="P410" s="10">
        <v>42040</v>
      </c>
      <c r="Q410">
        <v>852500</v>
      </c>
      <c r="R410">
        <v>48.105294999999998</v>
      </c>
      <c r="S410">
        <f t="shared" si="326"/>
        <v>1.1275192012873303E-2</v>
      </c>
      <c r="T410">
        <f t="shared" si="327"/>
        <v>1.0112751920128733</v>
      </c>
      <c r="V410" s="15">
        <f t="shared" si="328"/>
        <v>58.884445988580623</v>
      </c>
      <c r="X410" s="10">
        <v>42040</v>
      </c>
      <c r="Y410">
        <v>182500</v>
      </c>
      <c r="Z410">
        <v>40.863996</v>
      </c>
      <c r="AA410">
        <f t="shared" si="329"/>
        <v>1.3588974202664916E-2</v>
      </c>
      <c r="AB410">
        <f t="shared" si="320"/>
        <v>1.0135889742026649</v>
      </c>
      <c r="AC410" s="18"/>
      <c r="AD410" s="15">
        <f t="shared" si="330"/>
        <v>136.90669304473627</v>
      </c>
      <c r="AF410" s="10">
        <v>42040</v>
      </c>
      <c r="AG410">
        <v>178700</v>
      </c>
      <c r="AH410">
        <v>54.716866000000003</v>
      </c>
      <c r="AI410">
        <f t="shared" si="331"/>
        <v>1.2741187846506019E-2</v>
      </c>
      <c r="AJ410">
        <f t="shared" si="332"/>
        <v>1.012741187846506</v>
      </c>
      <c r="AK410" s="18"/>
      <c r="AL410" s="15">
        <f t="shared" si="333"/>
        <v>100.61144487110737</v>
      </c>
      <c r="AN410" s="10">
        <v>42040</v>
      </c>
      <c r="AO410">
        <v>15631300</v>
      </c>
      <c r="AP410">
        <v>37.408591000000001</v>
      </c>
      <c r="AQ410">
        <f t="shared" si="334"/>
        <v>1.0534537257294252E-2</v>
      </c>
      <c r="AR410">
        <f t="shared" si="321"/>
        <v>1.0105345372572943</v>
      </c>
      <c r="AS410" s="18"/>
      <c r="AT410" s="15">
        <f t="shared" si="335"/>
        <v>44.832526128043249</v>
      </c>
      <c r="AV410" s="10">
        <v>42040</v>
      </c>
      <c r="AW410">
        <v>11220500</v>
      </c>
      <c r="AX410">
        <v>39.387498999999998</v>
      </c>
      <c r="AY410">
        <f t="shared" si="336"/>
        <v>7.5444521205270121E-3</v>
      </c>
      <c r="AZ410">
        <f t="shared" si="337"/>
        <v>1.007544452120527</v>
      </c>
      <c r="BB410" s="15">
        <f t="shared" si="338"/>
        <v>14.539564235038652</v>
      </c>
      <c r="BD410" s="10">
        <v>42040</v>
      </c>
      <c r="BE410">
        <v>688800</v>
      </c>
      <c r="BF410">
        <v>65.331936999999996</v>
      </c>
      <c r="BG410">
        <f t="shared" si="339"/>
        <v>1.0401397390253697E-2</v>
      </c>
      <c r="BH410">
        <f t="shared" si="340"/>
        <v>1.0104013973902537</v>
      </c>
      <c r="BJ410" s="15">
        <f t="shared" si="341"/>
        <v>42.680483344808692</v>
      </c>
      <c r="BL410" s="10">
        <v>42040</v>
      </c>
      <c r="BM410">
        <v>253400</v>
      </c>
      <c r="BN410">
        <v>107.334981</v>
      </c>
      <c r="BO410">
        <f t="shared" si="342"/>
        <v>-1.7049749216173637E-3</v>
      </c>
      <c r="BP410">
        <f t="shared" si="343"/>
        <v>0.99829502507838264</v>
      </c>
      <c r="BR410" s="15">
        <f t="shared" si="344"/>
        <v>-0.46358489425644744</v>
      </c>
      <c r="BT410" s="10">
        <v>42040</v>
      </c>
      <c r="BU410">
        <v>212200</v>
      </c>
      <c r="BV410">
        <v>48.700001</v>
      </c>
      <c r="BW410">
        <f t="shared" si="345"/>
        <v>-1.2304553416921937E-3</v>
      </c>
      <c r="BX410">
        <f t="shared" si="346"/>
        <v>0.99876954465830781</v>
      </c>
      <c r="BZ410">
        <f t="shared" si="322"/>
        <v>-6.2016644326352455E-2</v>
      </c>
      <c r="CB410" s="10">
        <v>42040</v>
      </c>
      <c r="CC410">
        <v>505100</v>
      </c>
      <c r="CD410">
        <v>103.545832</v>
      </c>
      <c r="CE410">
        <f t="shared" si="347"/>
        <v>5.3081045308531749E-3</v>
      </c>
      <c r="CF410">
        <f t="shared" si="348"/>
        <v>1.0053081045308532</v>
      </c>
      <c r="CJ410" s="10">
        <v>42040</v>
      </c>
      <c r="CK410">
        <v>338900</v>
      </c>
      <c r="CL410">
        <v>83.910216000000005</v>
      </c>
      <c r="CM410">
        <f t="shared" si="349"/>
        <v>-1.0203709530044458E-3</v>
      </c>
      <c r="CN410">
        <f t="shared" si="350"/>
        <v>0.99897962904699555</v>
      </c>
      <c r="CR410" s="10">
        <v>42040</v>
      </c>
      <c r="CS410">
        <v>18700</v>
      </c>
      <c r="CT410">
        <v>59.645595999999998</v>
      </c>
      <c r="CU410">
        <f t="shared" si="351"/>
        <v>-9.8913565395220004E-4</v>
      </c>
      <c r="CV410">
        <f t="shared" si="352"/>
        <v>0.9990108643460478</v>
      </c>
      <c r="CZ410" s="10">
        <v>42040</v>
      </c>
      <c r="DA410">
        <v>227000</v>
      </c>
      <c r="DB410">
        <v>54.239666</v>
      </c>
      <c r="DC410">
        <f t="shared" si="315"/>
        <v>1.6481589604087965E-2</v>
      </c>
      <c r="DD410">
        <f t="shared" si="316"/>
        <v>1.016481589604088</v>
      </c>
      <c r="DH410" s="10">
        <v>42040</v>
      </c>
      <c r="DI410">
        <v>273600</v>
      </c>
      <c r="DJ410">
        <v>40.716169000000001</v>
      </c>
      <c r="DK410">
        <f t="shared" si="313"/>
        <v>1.1750555769697524E-2</v>
      </c>
      <c r="DL410">
        <f t="shared" si="314"/>
        <v>1.0117505557696975</v>
      </c>
      <c r="DP410" s="10">
        <v>42040</v>
      </c>
      <c r="DQ410">
        <v>176900</v>
      </c>
      <c r="DR410">
        <v>21.969785999999999</v>
      </c>
      <c r="DS410">
        <f t="shared" si="353"/>
        <v>1.6335544065861018E-2</v>
      </c>
      <c r="DT410">
        <f t="shared" si="354"/>
        <v>1.016335544065861</v>
      </c>
      <c r="DX410" s="10">
        <v>42040</v>
      </c>
      <c r="DY410">
        <v>2811300</v>
      </c>
      <c r="DZ410">
        <v>12.28</v>
      </c>
      <c r="EA410">
        <f t="shared" si="355"/>
        <v>2.4489795918367641E-3</v>
      </c>
      <c r="EB410">
        <f t="shared" si="356"/>
        <v>1.0024489795918368</v>
      </c>
      <c r="EF410" s="10">
        <v>42039</v>
      </c>
      <c r="EG410">
        <v>172100</v>
      </c>
      <c r="EH410">
        <v>99.386762000000004</v>
      </c>
      <c r="EI410">
        <f t="shared" si="357"/>
        <v>2.9703922257362514E-4</v>
      </c>
      <c r="EJ410">
        <f t="shared" si="358"/>
        <v>1.0002970392225736</v>
      </c>
    </row>
    <row r="411" spans="1:140">
      <c r="A411" s="10">
        <v>42039</v>
      </c>
      <c r="B411" s="11">
        <v>1.69</v>
      </c>
      <c r="C411">
        <f t="shared" si="317"/>
        <v>1.6899999999999998E-2</v>
      </c>
      <c r="D411" s="12">
        <f t="shared" si="318"/>
        <v>3.528914625523516E-4</v>
      </c>
      <c r="E411" s="13">
        <f t="shared" si="319"/>
        <v>1.0003528914625524</v>
      </c>
      <c r="H411" s="10">
        <v>42039</v>
      </c>
      <c r="I411">
        <v>40200</v>
      </c>
      <c r="J411">
        <v>79.105846999999997</v>
      </c>
      <c r="K411" s="15">
        <f t="shared" si="323"/>
        <v>1.211814535559963E-4</v>
      </c>
      <c r="L411">
        <f t="shared" si="324"/>
        <v>1.000121181453556</v>
      </c>
      <c r="N411" s="15">
        <f t="shared" si="325"/>
        <v>4.5221213696575058E-2</v>
      </c>
      <c r="P411" s="10">
        <v>42039</v>
      </c>
      <c r="Q411">
        <v>1971800</v>
      </c>
      <c r="R411">
        <v>47.568945999999997</v>
      </c>
      <c r="S411">
        <f t="shared" si="326"/>
        <v>-4.2866441152237256E-3</v>
      </c>
      <c r="T411">
        <f t="shared" si="327"/>
        <v>0.99571335588477627</v>
      </c>
      <c r="V411" s="15">
        <f t="shared" si="328"/>
        <v>-0.79153585354138001</v>
      </c>
      <c r="X411" s="10">
        <v>42039</v>
      </c>
      <c r="Y411">
        <v>170100</v>
      </c>
      <c r="Z411">
        <v>40.316141000000002</v>
      </c>
      <c r="AA411">
        <f t="shared" si="329"/>
        <v>-4.5894497664968892E-3</v>
      </c>
      <c r="AB411">
        <f t="shared" si="320"/>
        <v>0.99541055023350311</v>
      </c>
      <c r="AC411" s="18"/>
      <c r="AD411" s="15">
        <f t="shared" si="330"/>
        <v>-0.81344048455261275</v>
      </c>
      <c r="AF411" s="10">
        <v>42039</v>
      </c>
      <c r="AG411">
        <v>177400</v>
      </c>
      <c r="AH411">
        <v>54.028478999999997</v>
      </c>
      <c r="AI411">
        <f t="shared" si="331"/>
        <v>-3.6271353809350648E-3</v>
      </c>
      <c r="AJ411">
        <f t="shared" si="332"/>
        <v>0.99637286461906494</v>
      </c>
      <c r="AK411" s="18"/>
      <c r="AL411" s="15">
        <f t="shared" si="333"/>
        <v>-0.73454534025256213</v>
      </c>
      <c r="AN411" s="10">
        <v>42039</v>
      </c>
      <c r="AO411">
        <v>7436300</v>
      </c>
      <c r="AP411">
        <v>37.018616999999999</v>
      </c>
      <c r="AQ411">
        <f t="shared" si="334"/>
        <v>-7.1429374127212064E-3</v>
      </c>
      <c r="AR411">
        <f t="shared" si="321"/>
        <v>0.99285706258727879</v>
      </c>
      <c r="AS411" s="18"/>
      <c r="AT411" s="15">
        <f t="shared" si="335"/>
        <v>-0.92694393865784508</v>
      </c>
      <c r="AV411" s="10">
        <v>42039</v>
      </c>
      <c r="AW411">
        <v>8677100</v>
      </c>
      <c r="AX411">
        <v>39.092567000000003</v>
      </c>
      <c r="AY411">
        <f t="shared" si="336"/>
        <v>-6.7681674983495199E-3</v>
      </c>
      <c r="AZ411">
        <f t="shared" si="337"/>
        <v>0.99323183250165048</v>
      </c>
      <c r="BB411" s="15">
        <f t="shared" si="338"/>
        <v>-0.91615446376274856</v>
      </c>
      <c r="BD411" s="10">
        <v>42039</v>
      </c>
      <c r="BE411">
        <v>811500</v>
      </c>
      <c r="BF411">
        <v>64.659389000000004</v>
      </c>
      <c r="BG411">
        <f t="shared" si="339"/>
        <v>-4.6660912578653235E-3</v>
      </c>
      <c r="BH411">
        <f t="shared" si="340"/>
        <v>0.99533390874213468</v>
      </c>
      <c r="BJ411" s="15">
        <f t="shared" si="341"/>
        <v>-0.81861059997971541</v>
      </c>
      <c r="BL411" s="10">
        <v>42039</v>
      </c>
      <c r="BM411">
        <v>188400</v>
      </c>
      <c r="BN411">
        <v>107.518297</v>
      </c>
      <c r="BO411">
        <f t="shared" si="342"/>
        <v>5.3873797087167219E-4</v>
      </c>
      <c r="BP411">
        <f t="shared" si="343"/>
        <v>1.0005387379708717</v>
      </c>
      <c r="BR411" s="15">
        <f t="shared" si="344"/>
        <v>0.2172404978904392</v>
      </c>
      <c r="BT411" s="10">
        <v>42039</v>
      </c>
      <c r="BU411">
        <v>247100</v>
      </c>
      <c r="BV411">
        <v>48.759998000000003</v>
      </c>
      <c r="BW411">
        <f t="shared" si="345"/>
        <v>-2.0508509329508762E-4</v>
      </c>
      <c r="BX411">
        <f t="shared" si="346"/>
        <v>0.99979491490670491</v>
      </c>
      <c r="BZ411">
        <f t="shared" si="322"/>
        <v>-1.0608843583395644E-2</v>
      </c>
      <c r="CB411" s="10">
        <v>42039</v>
      </c>
      <c r="CC411">
        <v>636400</v>
      </c>
      <c r="CD411">
        <v>102.99910199999999</v>
      </c>
      <c r="CE411">
        <f t="shared" si="347"/>
        <v>-8.3860750582229748E-3</v>
      </c>
      <c r="CF411">
        <f t="shared" si="348"/>
        <v>0.99161392494177703</v>
      </c>
      <c r="CJ411" s="10">
        <v>42039</v>
      </c>
      <c r="CK411">
        <v>294000</v>
      </c>
      <c r="CL411">
        <v>83.995923000000005</v>
      </c>
      <c r="CM411">
        <f t="shared" si="349"/>
        <v>0</v>
      </c>
      <c r="CN411">
        <f t="shared" si="350"/>
        <v>1</v>
      </c>
      <c r="CR411" s="10">
        <v>42039</v>
      </c>
      <c r="CS411">
        <v>25100</v>
      </c>
      <c r="CT411">
        <v>59.704652000000003</v>
      </c>
      <c r="CU411">
        <f t="shared" si="351"/>
        <v>1.6483844525727598E-4</v>
      </c>
      <c r="CV411">
        <f t="shared" si="352"/>
        <v>1.0001648384452573</v>
      </c>
      <c r="CZ411" s="10">
        <v>42039</v>
      </c>
      <c r="DA411">
        <v>726500</v>
      </c>
      <c r="DB411">
        <v>53.360205000000001</v>
      </c>
      <c r="DC411">
        <f t="shared" si="315"/>
        <v>-7.8208001835003982E-3</v>
      </c>
      <c r="DD411">
        <f t="shared" si="316"/>
        <v>0.9921791998164996</v>
      </c>
      <c r="DH411" s="10">
        <v>42039</v>
      </c>
      <c r="DI411">
        <v>123000</v>
      </c>
      <c r="DJ411">
        <v>40.243288</v>
      </c>
      <c r="DK411">
        <f t="shared" si="313"/>
        <v>-3.3460714153660254E-3</v>
      </c>
      <c r="DL411">
        <f t="shared" si="314"/>
        <v>0.99665392858463397</v>
      </c>
      <c r="DP411" s="10">
        <v>42039</v>
      </c>
      <c r="DQ411">
        <v>209000</v>
      </c>
      <c r="DR411">
        <v>21.616665999999999</v>
      </c>
      <c r="DS411">
        <f t="shared" si="353"/>
        <v>-1.6500229988812287E-2</v>
      </c>
      <c r="DT411">
        <f t="shared" si="354"/>
        <v>0.98349977001118771</v>
      </c>
      <c r="DX411" s="10">
        <v>42039</v>
      </c>
      <c r="DY411">
        <v>3687700</v>
      </c>
      <c r="DZ411">
        <v>12.25</v>
      </c>
      <c r="EA411">
        <f t="shared" si="355"/>
        <v>4.098360655737654E-3</v>
      </c>
      <c r="EB411">
        <f t="shared" si="356"/>
        <v>1.0040983606557377</v>
      </c>
      <c r="EF411" s="10">
        <v>42038</v>
      </c>
      <c r="EG411">
        <v>1869000</v>
      </c>
      <c r="EH411">
        <v>99.357248999999996</v>
      </c>
      <c r="EI411">
        <f t="shared" si="357"/>
        <v>-1.9799364892814086E-4</v>
      </c>
      <c r="EJ411">
        <f t="shared" si="358"/>
        <v>0.99980200635107186</v>
      </c>
    </row>
    <row r="412" spans="1:140">
      <c r="A412" s="10">
        <v>42038</v>
      </c>
      <c r="B412" s="11">
        <v>1.72</v>
      </c>
      <c r="C412">
        <f t="shared" si="317"/>
        <v>1.72E-2</v>
      </c>
      <c r="D412" s="12">
        <f t="shared" si="318"/>
        <v>3.5917045194100439E-4</v>
      </c>
      <c r="E412" s="13">
        <f t="shared" si="319"/>
        <v>1.000359170451941</v>
      </c>
      <c r="H412" s="10">
        <v>42038</v>
      </c>
      <c r="I412">
        <v>66400</v>
      </c>
      <c r="J412">
        <v>79.096261999999996</v>
      </c>
      <c r="K412" s="15">
        <f t="shared" si="323"/>
        <v>-1.7848644416207704E-2</v>
      </c>
      <c r="L412">
        <f t="shared" si="324"/>
        <v>0.9821513555837923</v>
      </c>
      <c r="N412" s="15">
        <f t="shared" si="325"/>
        <v>-0.9986032346675553</v>
      </c>
      <c r="P412" s="10">
        <v>42038</v>
      </c>
      <c r="Q412">
        <v>606200</v>
      </c>
      <c r="R412">
        <v>47.773735000000002</v>
      </c>
      <c r="S412">
        <f t="shared" si="326"/>
        <v>1.4495749665212943E-2</v>
      </c>
      <c r="T412">
        <f t="shared" si="327"/>
        <v>1.0144957496652129</v>
      </c>
      <c r="V412" s="15">
        <f t="shared" si="328"/>
        <v>190.13253760168848</v>
      </c>
      <c r="X412" s="10">
        <v>42038</v>
      </c>
      <c r="Y412">
        <v>329600</v>
      </c>
      <c r="Z412">
        <v>40.502023000000001</v>
      </c>
      <c r="AA412">
        <f t="shared" si="329"/>
        <v>1.769914039373055E-2</v>
      </c>
      <c r="AB412">
        <f t="shared" si="320"/>
        <v>1.0176991403937306</v>
      </c>
      <c r="AC412" s="18"/>
      <c r="AD412" s="15">
        <f t="shared" si="330"/>
        <v>603.06518495885746</v>
      </c>
      <c r="AF412" s="10">
        <v>42038</v>
      </c>
      <c r="AG412">
        <v>360300</v>
      </c>
      <c r="AH412">
        <v>54.225161</v>
      </c>
      <c r="AI412">
        <f t="shared" si="331"/>
        <v>1.7718687812130041E-2</v>
      </c>
      <c r="AJ412">
        <f t="shared" si="332"/>
        <v>1.01771868781213</v>
      </c>
      <c r="AK412" s="18"/>
      <c r="AL412" s="15">
        <f t="shared" si="333"/>
        <v>607.3149579784415</v>
      </c>
      <c r="AN412" s="10">
        <v>42038</v>
      </c>
      <c r="AO412">
        <v>4602600</v>
      </c>
      <c r="AP412">
        <v>37.284941000000003</v>
      </c>
      <c r="AQ412">
        <f t="shared" si="334"/>
        <v>1.4230256501781113E-2</v>
      </c>
      <c r="AR412">
        <f t="shared" si="321"/>
        <v>1.0142302565017811</v>
      </c>
      <c r="AS412" s="18"/>
      <c r="AT412" s="15">
        <f t="shared" si="335"/>
        <v>172.71816335953011</v>
      </c>
      <c r="AV412" s="10">
        <v>42038</v>
      </c>
      <c r="AW412">
        <v>20858100</v>
      </c>
      <c r="AX412">
        <v>39.358955000000002</v>
      </c>
      <c r="AY412">
        <f t="shared" si="336"/>
        <v>1.7712099702854367E-2</v>
      </c>
      <c r="AZ412">
        <f t="shared" si="337"/>
        <v>1.0177120997028544</v>
      </c>
      <c r="BB412" s="15">
        <f t="shared" si="338"/>
        <v>605.87932695200675</v>
      </c>
      <c r="BD412" s="10">
        <v>42038</v>
      </c>
      <c r="BE412">
        <v>853800</v>
      </c>
      <c r="BF412">
        <v>64.962509999999995</v>
      </c>
      <c r="BG412">
        <f t="shared" si="339"/>
        <v>1.3297897977884165E-2</v>
      </c>
      <c r="BH412">
        <f t="shared" si="340"/>
        <v>1.0132978979778842</v>
      </c>
      <c r="BJ412" s="15">
        <f t="shared" si="341"/>
        <v>123.18145202856348</v>
      </c>
      <c r="BL412" s="10">
        <v>42038</v>
      </c>
      <c r="BM412">
        <v>252400</v>
      </c>
      <c r="BN412">
        <v>107.460404</v>
      </c>
      <c r="BO412">
        <f t="shared" si="342"/>
        <v>-3.4893044137608298E-3</v>
      </c>
      <c r="BP412">
        <f t="shared" si="343"/>
        <v>0.99651069558623917</v>
      </c>
      <c r="BR412" s="15">
        <f t="shared" si="344"/>
        <v>-0.72079898581552193</v>
      </c>
      <c r="BT412" s="10">
        <v>42038</v>
      </c>
      <c r="BU412">
        <v>164300</v>
      </c>
      <c r="BV412">
        <v>48.77</v>
      </c>
      <c r="BW412">
        <f t="shared" si="345"/>
        <v>2.0512716181819712E-4</v>
      </c>
      <c r="BX412">
        <f t="shared" si="346"/>
        <v>1.0002051271618182</v>
      </c>
      <c r="BZ412">
        <f t="shared" si="322"/>
        <v>1.0722597947828927E-2</v>
      </c>
      <c r="CB412" s="10">
        <v>42038</v>
      </c>
      <c r="CC412">
        <v>933700</v>
      </c>
      <c r="CD412">
        <v>103.870165</v>
      </c>
      <c r="CE412">
        <f t="shared" si="347"/>
        <v>5.3816337248466795E-3</v>
      </c>
      <c r="CF412">
        <f t="shared" si="348"/>
        <v>1.0053816337248467</v>
      </c>
      <c r="CJ412" s="10">
        <v>42038</v>
      </c>
      <c r="CK412">
        <v>262400</v>
      </c>
      <c r="CL412">
        <v>83.995923000000005</v>
      </c>
      <c r="CM412">
        <f t="shared" si="349"/>
        <v>-4.1775239308349255E-3</v>
      </c>
      <c r="CN412">
        <f t="shared" si="350"/>
        <v>0.99582247606916507</v>
      </c>
      <c r="CR412" s="10">
        <v>42038</v>
      </c>
      <c r="CS412">
        <v>19200</v>
      </c>
      <c r="CT412">
        <v>59.694811999999999</v>
      </c>
      <c r="CU412">
        <f t="shared" si="351"/>
        <v>-2.9590638037558792E-3</v>
      </c>
      <c r="CV412">
        <f t="shared" si="352"/>
        <v>0.99704093619624412</v>
      </c>
      <c r="CZ412" s="10">
        <v>42038</v>
      </c>
      <c r="DA412">
        <v>268900</v>
      </c>
      <c r="DB412">
        <v>53.780813999999999</v>
      </c>
      <c r="DC412">
        <f t="shared" si="315"/>
        <v>6.4400144911693769E-3</v>
      </c>
      <c r="DD412">
        <f t="shared" si="316"/>
        <v>1.0064400144911694</v>
      </c>
      <c r="DH412" s="10">
        <v>42038</v>
      </c>
      <c r="DI412">
        <v>197700</v>
      </c>
      <c r="DJ412">
        <v>40.378397</v>
      </c>
      <c r="DK412">
        <f t="shared" si="313"/>
        <v>8.6788797264556461E-3</v>
      </c>
      <c r="DL412">
        <f t="shared" si="314"/>
        <v>1.0086788797264556</v>
      </c>
      <c r="DP412" s="10">
        <v>42038</v>
      </c>
      <c r="DQ412">
        <v>362600</v>
      </c>
      <c r="DR412">
        <v>21.979330000000001</v>
      </c>
      <c r="DS412">
        <f t="shared" si="353"/>
        <v>2.9503770145550945E-2</v>
      </c>
      <c r="DT412">
        <f t="shared" si="354"/>
        <v>1.0295037701455509</v>
      </c>
      <c r="DX412" s="10">
        <v>42038</v>
      </c>
      <c r="DY412">
        <v>3548700</v>
      </c>
      <c r="DZ412">
        <v>12.2</v>
      </c>
      <c r="EA412">
        <f t="shared" si="355"/>
        <v>-1.1345218800648316E-2</v>
      </c>
      <c r="EB412">
        <f t="shared" si="356"/>
        <v>0.98865478119935168</v>
      </c>
      <c r="EF412" s="10">
        <v>42037</v>
      </c>
      <c r="EG412">
        <v>938200</v>
      </c>
      <c r="EH412">
        <v>99.376925</v>
      </c>
      <c r="EI412">
        <f t="shared" si="357"/>
        <v>-3.9573000663972735E-4</v>
      </c>
      <c r="EJ412">
        <f t="shared" si="358"/>
        <v>0.99960426999336027</v>
      </c>
    </row>
    <row r="413" spans="1:140">
      <c r="A413" s="10">
        <v>42037</v>
      </c>
      <c r="B413" s="11">
        <v>1.83</v>
      </c>
      <c r="C413">
        <f t="shared" si="317"/>
        <v>1.83E-2</v>
      </c>
      <c r="D413" s="12">
        <f t="shared" si="318"/>
        <v>3.8219779744275151E-4</v>
      </c>
      <c r="E413" s="13">
        <f t="shared" si="319"/>
        <v>1.0003821977974428</v>
      </c>
      <c r="H413" s="10">
        <v>42037</v>
      </c>
      <c r="I413">
        <v>235900</v>
      </c>
      <c r="J413">
        <v>80.533679000000006</v>
      </c>
      <c r="K413" s="15">
        <f t="shared" si="323"/>
        <v>-3.4861049396395227E-3</v>
      </c>
      <c r="L413">
        <f t="shared" si="324"/>
        <v>0.99651389506036048</v>
      </c>
      <c r="N413" s="15">
        <f t="shared" si="325"/>
        <v>-0.72047159967145524</v>
      </c>
      <c r="P413" s="10">
        <v>42037</v>
      </c>
      <c r="Q413">
        <v>1099800</v>
      </c>
      <c r="R413">
        <v>47.091113999999997</v>
      </c>
      <c r="S413">
        <f t="shared" si="326"/>
        <v>1.1520731635463521E-2</v>
      </c>
      <c r="T413">
        <f t="shared" si="327"/>
        <v>1.0115207316354635</v>
      </c>
      <c r="V413" s="15">
        <f t="shared" si="328"/>
        <v>64.433134374240652</v>
      </c>
      <c r="X413" s="10">
        <v>42037</v>
      </c>
      <c r="Y413">
        <v>192700</v>
      </c>
      <c r="Z413">
        <v>39.797638999999997</v>
      </c>
      <c r="AA413">
        <f t="shared" si="329"/>
        <v>8.9286099084797677E-3</v>
      </c>
      <c r="AB413">
        <f t="shared" si="320"/>
        <v>1.0089286099084798</v>
      </c>
      <c r="AC413" s="18"/>
      <c r="AD413" s="15">
        <f t="shared" si="330"/>
        <v>24.648362467801626</v>
      </c>
      <c r="AF413" s="10">
        <v>42037</v>
      </c>
      <c r="AG413">
        <v>513300</v>
      </c>
      <c r="AH413">
        <v>53.281089999999999</v>
      </c>
      <c r="AI413">
        <f t="shared" si="331"/>
        <v>9.1264988053421092E-3</v>
      </c>
      <c r="AJ413">
        <f t="shared" si="332"/>
        <v>1.0091264988053421</v>
      </c>
      <c r="AK413" s="18"/>
      <c r="AL413" s="15">
        <f t="shared" si="333"/>
        <v>26.551664585197191</v>
      </c>
      <c r="AN413" s="10">
        <v>42037</v>
      </c>
      <c r="AO413">
        <v>8519700</v>
      </c>
      <c r="AP413">
        <v>36.761811000000002</v>
      </c>
      <c r="AQ413">
        <f t="shared" si="334"/>
        <v>1.3106153357644867E-2</v>
      </c>
      <c r="AR413">
        <f t="shared" si="321"/>
        <v>1.0131061533576449</v>
      </c>
      <c r="AS413" s="18"/>
      <c r="AT413" s="15">
        <f t="shared" si="335"/>
        <v>114.89318642955688</v>
      </c>
      <c r="AV413" s="10">
        <v>42037</v>
      </c>
      <c r="AW413">
        <v>15944400</v>
      </c>
      <c r="AX413">
        <v>38.673957999999999</v>
      </c>
      <c r="AY413">
        <f t="shared" si="336"/>
        <v>1.7776742531389944E-2</v>
      </c>
      <c r="AZ413">
        <f t="shared" si="337"/>
        <v>1.0177767425313899</v>
      </c>
      <c r="BB413" s="15">
        <f t="shared" si="338"/>
        <v>620.11312290047476</v>
      </c>
      <c r="BD413" s="10">
        <v>42037</v>
      </c>
      <c r="BE413">
        <v>943700</v>
      </c>
      <c r="BF413">
        <v>64.109982000000002</v>
      </c>
      <c r="BG413">
        <f t="shared" si="339"/>
        <v>1.3628941408546869E-2</v>
      </c>
      <c r="BH413">
        <f t="shared" si="340"/>
        <v>1.0136289414085469</v>
      </c>
      <c r="BJ413" s="15">
        <f t="shared" si="341"/>
        <v>138.90582068717436</v>
      </c>
      <c r="BL413" s="10">
        <v>42037</v>
      </c>
      <c r="BM413">
        <v>236000</v>
      </c>
      <c r="BN413">
        <v>107.836679</v>
      </c>
      <c r="BO413">
        <f t="shared" si="342"/>
        <v>-7.7781242567154241E-4</v>
      </c>
      <c r="BP413">
        <f t="shared" si="343"/>
        <v>0.99922218757432846</v>
      </c>
      <c r="BR413" s="15">
        <f t="shared" si="344"/>
        <v>-0.24724239124501857</v>
      </c>
      <c r="BT413" s="10">
        <v>42037</v>
      </c>
      <c r="BU413">
        <v>118600</v>
      </c>
      <c r="BV413">
        <v>48.759998000000003</v>
      </c>
      <c r="BW413">
        <f t="shared" si="345"/>
        <v>6.1559614200712431E-4</v>
      </c>
      <c r="BX413">
        <f t="shared" si="346"/>
        <v>1.0006155961420071</v>
      </c>
      <c r="BZ413">
        <f t="shared" si="322"/>
        <v>3.2518693219522055E-2</v>
      </c>
      <c r="CB413" s="10">
        <v>42037</v>
      </c>
      <c r="CC413">
        <v>1557800</v>
      </c>
      <c r="CD413">
        <v>103.314166</v>
      </c>
      <c r="CE413">
        <f t="shared" si="347"/>
        <v>9.7861551763367416E-4</v>
      </c>
      <c r="CF413">
        <f t="shared" si="348"/>
        <v>1.0009786155176337</v>
      </c>
      <c r="CJ413" s="10">
        <v>42037</v>
      </c>
      <c r="CK413">
        <v>431200</v>
      </c>
      <c r="CL413">
        <v>84.348290000000006</v>
      </c>
      <c r="CM413">
        <f t="shared" si="349"/>
        <v>9.4934880012420564E-4</v>
      </c>
      <c r="CN413">
        <f t="shared" si="350"/>
        <v>1.0009493488001242</v>
      </c>
      <c r="CR413" s="10">
        <v>42037</v>
      </c>
      <c r="CS413">
        <v>28300</v>
      </c>
      <c r="CT413">
        <v>59.871977000000001</v>
      </c>
      <c r="CU413">
        <f t="shared" si="351"/>
        <v>-3.6150756535380246E-4</v>
      </c>
      <c r="CV413">
        <f t="shared" si="352"/>
        <v>0.9996384924346462</v>
      </c>
      <c r="CZ413" s="10">
        <v>42037</v>
      </c>
      <c r="DA413">
        <v>591300</v>
      </c>
      <c r="DB413">
        <v>53.436681</v>
      </c>
      <c r="DC413">
        <f t="shared" si="315"/>
        <v>1.7473643768006752E-2</v>
      </c>
      <c r="DD413">
        <f t="shared" si="316"/>
        <v>1.0174736437680068</v>
      </c>
      <c r="DH413" s="10">
        <v>42037</v>
      </c>
      <c r="DI413">
        <v>456300</v>
      </c>
      <c r="DJ413">
        <v>40.030973000000003</v>
      </c>
      <c r="DK413">
        <f t="shared" si="313"/>
        <v>-1.4444155808002179E-3</v>
      </c>
      <c r="DL413">
        <f t="shared" si="314"/>
        <v>0.99855558441919978</v>
      </c>
      <c r="DP413" s="10">
        <v>42037</v>
      </c>
      <c r="DQ413">
        <v>188700</v>
      </c>
      <c r="DR413">
        <v>21.349440999999999</v>
      </c>
      <c r="DS413">
        <f t="shared" si="353"/>
        <v>2.9452416306220197E-2</v>
      </c>
      <c r="DT413">
        <f t="shared" si="354"/>
        <v>1.0294524163062202</v>
      </c>
      <c r="DX413" s="10">
        <v>42037</v>
      </c>
      <c r="DY413">
        <v>5479600</v>
      </c>
      <c r="DZ413">
        <v>12.34</v>
      </c>
      <c r="EA413">
        <f t="shared" si="355"/>
        <v>-7.2405470635559244E-3</v>
      </c>
      <c r="EB413">
        <f t="shared" si="356"/>
        <v>0.99275945293644408</v>
      </c>
      <c r="EF413" s="10">
        <v>42034</v>
      </c>
      <c r="EG413">
        <v>215400</v>
      </c>
      <c r="EH413">
        <v>99.416267000000005</v>
      </c>
      <c r="EI413">
        <f t="shared" si="357"/>
        <v>6.1372675778015306E-4</v>
      </c>
      <c r="EJ413">
        <f t="shared" si="358"/>
        <v>1.0006137267577802</v>
      </c>
    </row>
    <row r="414" spans="1:140">
      <c r="A414" s="10">
        <v>42034</v>
      </c>
      <c r="B414" s="11">
        <v>1.67</v>
      </c>
      <c r="C414">
        <f t="shared" si="317"/>
        <v>1.67E-2</v>
      </c>
      <c r="D414" s="12">
        <f t="shared" si="318"/>
        <v>3.4870575424905681E-4</v>
      </c>
      <c r="E414" s="13">
        <f t="shared" si="319"/>
        <v>1.0003487057542491</v>
      </c>
      <c r="H414" s="10">
        <v>42034</v>
      </c>
      <c r="I414">
        <v>41200</v>
      </c>
      <c r="J414">
        <v>80.81541</v>
      </c>
      <c r="K414" s="15">
        <f t="shared" si="323"/>
        <v>1.5625038290748572E-2</v>
      </c>
      <c r="L414">
        <f t="shared" si="324"/>
        <v>1.0156250382907486</v>
      </c>
      <c r="N414" s="15">
        <f t="shared" si="325"/>
        <v>285.87364191349513</v>
      </c>
      <c r="P414" s="10">
        <v>42034</v>
      </c>
      <c r="Q414">
        <v>474500</v>
      </c>
      <c r="R414">
        <v>46.554769</v>
      </c>
      <c r="S414">
        <f t="shared" si="326"/>
        <v>-1.1594160990337721E-2</v>
      </c>
      <c r="T414">
        <f t="shared" si="327"/>
        <v>0.98840583900966228</v>
      </c>
      <c r="V414" s="15">
        <f t="shared" si="328"/>
        <v>-0.98582949421768706</v>
      </c>
      <c r="X414" s="10">
        <v>42034</v>
      </c>
      <c r="Y414">
        <v>137200</v>
      </c>
      <c r="Z414">
        <v>39.445445999999997</v>
      </c>
      <c r="AA414">
        <f t="shared" si="329"/>
        <v>-1.1764714724664671E-2</v>
      </c>
      <c r="AB414">
        <f t="shared" si="320"/>
        <v>0.98823528527533533</v>
      </c>
      <c r="AC414" s="18"/>
      <c r="AD414" s="15">
        <f t="shared" si="330"/>
        <v>-0.98669453341832303</v>
      </c>
      <c r="AF414" s="10">
        <v>42034</v>
      </c>
      <c r="AG414">
        <v>281900</v>
      </c>
      <c r="AH414">
        <v>52.799218000000003</v>
      </c>
      <c r="AI414">
        <f t="shared" si="331"/>
        <v>-1.6486555926504054E-2</v>
      </c>
      <c r="AJ414">
        <f t="shared" si="332"/>
        <v>0.98351344407349595</v>
      </c>
      <c r="AK414" s="18"/>
      <c r="AL414" s="15">
        <f t="shared" si="333"/>
        <v>-0.99768361996778265</v>
      </c>
      <c r="AN414" s="10">
        <v>42034</v>
      </c>
      <c r="AO414">
        <v>7730100</v>
      </c>
      <c r="AP414">
        <v>36.286237999999997</v>
      </c>
      <c r="AQ414">
        <f t="shared" si="334"/>
        <v>-1.624539991466023E-2</v>
      </c>
      <c r="AR414">
        <f t="shared" si="321"/>
        <v>0.98375460008533977</v>
      </c>
      <c r="AS414" s="18"/>
      <c r="AT414" s="15">
        <f t="shared" si="335"/>
        <v>-0.99746677773563686</v>
      </c>
      <c r="AV414" s="10">
        <v>42034</v>
      </c>
      <c r="AW414">
        <v>22047700</v>
      </c>
      <c r="AX414">
        <v>37.998469</v>
      </c>
      <c r="AY414">
        <f t="shared" si="336"/>
        <v>-2.6803176509237359E-2</v>
      </c>
      <c r="AZ414">
        <f t="shared" si="337"/>
        <v>0.97319682349076264</v>
      </c>
      <c r="BB414" s="15">
        <f t="shared" si="338"/>
        <v>-0.99995065431352381</v>
      </c>
      <c r="BD414" s="10">
        <v>42034</v>
      </c>
      <c r="BE414">
        <v>1002700</v>
      </c>
      <c r="BF414">
        <v>63.247979000000001</v>
      </c>
      <c r="BG414">
        <f t="shared" si="339"/>
        <v>-1.6352400267815814E-2</v>
      </c>
      <c r="BH414">
        <f t="shared" si="340"/>
        <v>0.98364759973218419</v>
      </c>
      <c r="BJ414" s="15">
        <f t="shared" si="341"/>
        <v>-0.99756538195709354</v>
      </c>
      <c r="BL414" s="10">
        <v>42034</v>
      </c>
      <c r="BM414">
        <v>294700</v>
      </c>
      <c r="BN414">
        <v>107.920621</v>
      </c>
      <c r="BO414">
        <f t="shared" si="342"/>
        <v>1.787287028599982E-3</v>
      </c>
      <c r="BP414">
        <f t="shared" si="343"/>
        <v>1.0017872870286</v>
      </c>
      <c r="BR414" s="15">
        <f t="shared" si="344"/>
        <v>0.91894869630104781</v>
      </c>
      <c r="BT414" s="10">
        <v>42034</v>
      </c>
      <c r="BU414">
        <v>405400</v>
      </c>
      <c r="BV414">
        <v>48.73</v>
      </c>
      <c r="BW414">
        <f t="shared" si="345"/>
        <v>2.8812512862728124E-3</v>
      </c>
      <c r="BX414">
        <f t="shared" si="346"/>
        <v>1.0028812512862728</v>
      </c>
      <c r="BZ414">
        <f t="shared" si="322"/>
        <v>0.16138079617696643</v>
      </c>
      <c r="CB414" s="10">
        <v>42034</v>
      </c>
      <c r="CC414">
        <v>867800</v>
      </c>
      <c r="CD414">
        <v>103.21316</v>
      </c>
      <c r="CE414">
        <f t="shared" si="347"/>
        <v>8.9556124409395643E-4</v>
      </c>
      <c r="CF414">
        <f t="shared" si="348"/>
        <v>1.000895561244094</v>
      </c>
      <c r="CJ414" s="10">
        <v>42034</v>
      </c>
      <c r="CK414">
        <v>473200</v>
      </c>
      <c r="CL414">
        <v>84.268289999999993</v>
      </c>
      <c r="CM414">
        <f t="shared" si="349"/>
        <v>5.8969893311160426E-3</v>
      </c>
      <c r="CN414">
        <f t="shared" si="350"/>
        <v>1.005896989331116</v>
      </c>
      <c r="CR414" s="10">
        <v>42034</v>
      </c>
      <c r="CS414">
        <v>9700</v>
      </c>
      <c r="CT414">
        <v>59.893628999999997</v>
      </c>
      <c r="CU414">
        <f t="shared" si="351"/>
        <v>3.4596233084336347E-3</v>
      </c>
      <c r="CV414">
        <f t="shared" si="352"/>
        <v>1.0034596233084336</v>
      </c>
      <c r="CZ414" s="10">
        <v>42034</v>
      </c>
      <c r="DA414">
        <v>275900</v>
      </c>
      <c r="DB414">
        <v>52.518982999999999</v>
      </c>
      <c r="DC414">
        <f t="shared" si="315"/>
        <v>-1.6645783091563393E-2</v>
      </c>
      <c r="DD414">
        <f t="shared" si="316"/>
        <v>0.98335421690843661</v>
      </c>
      <c r="DH414" s="10">
        <v>42034</v>
      </c>
      <c r="DI414">
        <v>523200</v>
      </c>
      <c r="DJ414">
        <v>40.088878000000001</v>
      </c>
      <c r="DK414">
        <f t="shared" si="313"/>
        <v>-2.1436988115020816E-2</v>
      </c>
      <c r="DL414">
        <f t="shared" si="314"/>
        <v>0.97856301188497918</v>
      </c>
      <c r="DP414" s="10">
        <v>42034</v>
      </c>
      <c r="DQ414">
        <v>181800</v>
      </c>
      <c r="DR414">
        <v>20.738638000000002</v>
      </c>
      <c r="DS414">
        <f t="shared" si="353"/>
        <v>8.8207565319717851E-3</v>
      </c>
      <c r="DT414">
        <f t="shared" si="354"/>
        <v>1.0088207565319718</v>
      </c>
      <c r="DX414" s="10">
        <v>42034</v>
      </c>
      <c r="DY414">
        <v>4345100</v>
      </c>
      <c r="DZ414">
        <v>12.43</v>
      </c>
      <c r="EA414">
        <f t="shared" si="355"/>
        <v>2.2203947368421018E-2</v>
      </c>
      <c r="EB414">
        <f t="shared" si="356"/>
        <v>1.022203947368421</v>
      </c>
      <c r="EF414" s="10">
        <v>42033</v>
      </c>
      <c r="EG414">
        <v>201000</v>
      </c>
      <c r="EH414">
        <v>99.355289999999997</v>
      </c>
      <c r="EI414">
        <f t="shared" si="357"/>
        <v>-9.8867697167936974E-5</v>
      </c>
      <c r="EJ414">
        <f t="shared" si="358"/>
        <v>0.99990113230283206</v>
      </c>
    </row>
    <row r="415" spans="1:140">
      <c r="A415" s="10">
        <v>42033</v>
      </c>
      <c r="B415" s="11">
        <v>1.67</v>
      </c>
      <c r="C415">
        <f t="shared" si="317"/>
        <v>1.67E-2</v>
      </c>
      <c r="D415" s="12">
        <f t="shared" si="318"/>
        <v>3.4870575424905681E-4</v>
      </c>
      <c r="E415" s="13">
        <f t="shared" si="319"/>
        <v>1.0003487057542491</v>
      </c>
      <c r="H415" s="10">
        <v>42033</v>
      </c>
      <c r="I415">
        <v>22600</v>
      </c>
      <c r="J415">
        <v>79.572092999999995</v>
      </c>
      <c r="K415" s="15">
        <f t="shared" si="323"/>
        <v>-6.6858383615654438E-3</v>
      </c>
      <c r="L415">
        <f t="shared" si="324"/>
        <v>0.99331416163843456</v>
      </c>
      <c r="N415" s="15">
        <f t="shared" si="325"/>
        <v>-0.91357906902709829</v>
      </c>
      <c r="P415" s="10">
        <v>42033</v>
      </c>
      <c r="Q415">
        <v>521000</v>
      </c>
      <c r="R415">
        <v>47.100864000000001</v>
      </c>
      <c r="S415">
        <f t="shared" si="326"/>
        <v>8.1402514401212045E-3</v>
      </c>
      <c r="T415">
        <f t="shared" si="327"/>
        <v>1.0081402514401212</v>
      </c>
      <c r="V415" s="15">
        <f t="shared" si="328"/>
        <v>18.281843096087808</v>
      </c>
      <c r="X415" s="10">
        <v>42033</v>
      </c>
      <c r="Y415">
        <v>220200</v>
      </c>
      <c r="Z415">
        <v>39.915035000000003</v>
      </c>
      <c r="AA415">
        <f t="shared" si="329"/>
        <v>8.6526222114942097E-3</v>
      </c>
      <c r="AB415">
        <f t="shared" si="320"/>
        <v>1.0086526222114942</v>
      </c>
      <c r="AC415" s="18"/>
      <c r="AD415" s="15">
        <f t="shared" si="330"/>
        <v>22.210900763892624</v>
      </c>
      <c r="AF415" s="10">
        <v>42033</v>
      </c>
      <c r="AG415">
        <v>232000</v>
      </c>
      <c r="AH415">
        <v>53.684286999999998</v>
      </c>
      <c r="AI415">
        <f t="shared" si="331"/>
        <v>9.9907729057746586E-3</v>
      </c>
      <c r="AJ415">
        <f t="shared" si="332"/>
        <v>1.0099907729057747</v>
      </c>
      <c r="AK415" s="18"/>
      <c r="AL415" s="15">
        <f t="shared" si="333"/>
        <v>36.657653064000492</v>
      </c>
      <c r="AN415" s="10">
        <v>42033</v>
      </c>
      <c r="AO415">
        <v>6399900</v>
      </c>
      <c r="AP415">
        <v>36.885457000000002</v>
      </c>
      <c r="AQ415">
        <f t="shared" si="334"/>
        <v>1.3591214563458687E-2</v>
      </c>
      <c r="AR415">
        <f t="shared" si="321"/>
        <v>1.0135912145634587</v>
      </c>
      <c r="AS415" s="18"/>
      <c r="AT415" s="15">
        <f t="shared" si="335"/>
        <v>137.01799659422301</v>
      </c>
      <c r="AV415" s="10">
        <v>42033</v>
      </c>
      <c r="AW415">
        <v>19101200</v>
      </c>
      <c r="AX415">
        <v>39.044998999999997</v>
      </c>
      <c r="AY415">
        <f t="shared" si="336"/>
        <v>9.7564684768158827E-4</v>
      </c>
      <c r="AZ415">
        <f t="shared" si="337"/>
        <v>1.0009756468476816</v>
      </c>
      <c r="BB415" s="15">
        <f t="shared" si="338"/>
        <v>0.42751831555608222</v>
      </c>
      <c r="BD415" s="10">
        <v>42033</v>
      </c>
      <c r="BE415">
        <v>726400</v>
      </c>
      <c r="BF415">
        <v>64.299429000000003</v>
      </c>
      <c r="BG415">
        <f t="shared" si="339"/>
        <v>1.1021712552339302E-2</v>
      </c>
      <c r="BH415">
        <f t="shared" si="340"/>
        <v>1.0110217125523393</v>
      </c>
      <c r="BJ415" s="15">
        <f t="shared" si="341"/>
        <v>53.648233161459011</v>
      </c>
      <c r="BL415" s="10">
        <v>42033</v>
      </c>
      <c r="BM415">
        <v>249700</v>
      </c>
      <c r="BN415">
        <v>107.72808000000001</v>
      </c>
      <c r="BO415">
        <f t="shared" si="342"/>
        <v>-5.358867126156186E-4</v>
      </c>
      <c r="BP415">
        <f t="shared" si="343"/>
        <v>0.99946411328738438</v>
      </c>
      <c r="BR415" s="15">
        <f t="shared" si="344"/>
        <v>-0.17770089728454019</v>
      </c>
      <c r="BT415" s="10">
        <v>42033</v>
      </c>
      <c r="BU415">
        <v>106000</v>
      </c>
      <c r="BV415">
        <v>48.59</v>
      </c>
      <c r="BW415">
        <f t="shared" si="345"/>
        <v>-4.1145853915935948E-4</v>
      </c>
      <c r="BX415">
        <f t="shared" si="346"/>
        <v>0.99958854146084064</v>
      </c>
      <c r="BZ415">
        <f t="shared" si="322"/>
        <v>-2.1172886455169904E-2</v>
      </c>
      <c r="CB415" s="10">
        <v>42033</v>
      </c>
      <c r="CC415">
        <v>391800</v>
      </c>
      <c r="CD415">
        <v>103.12080899999999</v>
      </c>
      <c r="CE415">
        <f t="shared" si="347"/>
        <v>1.3451828930683973E-3</v>
      </c>
      <c r="CF415">
        <f t="shared" si="348"/>
        <v>1.0013451828930684</v>
      </c>
      <c r="CJ415" s="10">
        <v>42033</v>
      </c>
      <c r="CK415">
        <v>218300</v>
      </c>
      <c r="CL415">
        <v>83.774274000000005</v>
      </c>
      <c r="CM415">
        <f t="shared" si="349"/>
        <v>-1.5851306724549152E-3</v>
      </c>
      <c r="CN415">
        <f t="shared" si="350"/>
        <v>0.99841486932754508</v>
      </c>
      <c r="CR415" s="10">
        <v>42033</v>
      </c>
      <c r="CS415">
        <v>8000</v>
      </c>
      <c r="CT415">
        <v>59.687134</v>
      </c>
      <c r="CU415">
        <f t="shared" si="351"/>
        <v>-1.4805029581285156E-3</v>
      </c>
      <c r="CV415">
        <f t="shared" si="352"/>
        <v>0.99851949704187148</v>
      </c>
      <c r="CZ415" s="10">
        <v>42033</v>
      </c>
      <c r="DA415">
        <v>149200</v>
      </c>
      <c r="DB415">
        <v>53.408000999999999</v>
      </c>
      <c r="DC415">
        <f t="shared" si="315"/>
        <v>8.6658232285603543E-3</v>
      </c>
      <c r="DD415">
        <f t="shared" si="316"/>
        <v>1.0086658232285604</v>
      </c>
      <c r="DH415" s="10">
        <v>42033</v>
      </c>
      <c r="DI415">
        <v>211700</v>
      </c>
      <c r="DJ415">
        <v>40.967089000000001</v>
      </c>
      <c r="DK415">
        <f t="shared" si="313"/>
        <v>1.6517303106680092E-3</v>
      </c>
      <c r="DL415">
        <f t="shared" si="314"/>
        <v>1.001651730310668</v>
      </c>
      <c r="DP415" s="10">
        <v>42033</v>
      </c>
      <c r="DQ415">
        <v>358400</v>
      </c>
      <c r="DR415">
        <v>20.557307000000002</v>
      </c>
      <c r="DS415">
        <f t="shared" si="353"/>
        <v>1.3947320029179533E-3</v>
      </c>
      <c r="DT415">
        <f t="shared" si="354"/>
        <v>1.001394732002918</v>
      </c>
      <c r="DX415" s="10">
        <v>42033</v>
      </c>
      <c r="DY415">
        <v>7300200</v>
      </c>
      <c r="DZ415">
        <v>12.16</v>
      </c>
      <c r="EA415">
        <f t="shared" si="355"/>
        <v>-2.2508038585209E-2</v>
      </c>
      <c r="EB415">
        <f t="shared" si="356"/>
        <v>0.977491961414791</v>
      </c>
      <c r="EF415" s="10">
        <v>42032</v>
      </c>
      <c r="EG415">
        <v>277400</v>
      </c>
      <c r="EH415">
        <v>99.365114000000005</v>
      </c>
      <c r="EI415">
        <f t="shared" si="357"/>
        <v>1.9785504436464763E-4</v>
      </c>
      <c r="EJ415">
        <f t="shared" si="358"/>
        <v>1.0001978550443646</v>
      </c>
    </row>
    <row r="416" spans="1:140">
      <c r="A416" s="10">
        <v>42032</v>
      </c>
      <c r="B416" s="11">
        <v>1.57</v>
      </c>
      <c r="C416">
        <f t="shared" si="317"/>
        <v>1.5700000000000002E-2</v>
      </c>
      <c r="D416" s="12">
        <f t="shared" si="318"/>
        <v>3.2778062730987045E-4</v>
      </c>
      <c r="E416" s="13">
        <f t="shared" si="319"/>
        <v>1.0003277806273099</v>
      </c>
      <c r="H416" s="10">
        <v>42032</v>
      </c>
      <c r="I416">
        <v>62800</v>
      </c>
      <c r="J416">
        <v>80.107680000000002</v>
      </c>
      <c r="K416" s="15">
        <f t="shared" si="323"/>
        <v>1.6011645497220783E-2</v>
      </c>
      <c r="L416">
        <f t="shared" si="324"/>
        <v>1.0160116454972208</v>
      </c>
      <c r="N416" s="15">
        <f t="shared" si="325"/>
        <v>328.62514542945053</v>
      </c>
      <c r="P416" s="10">
        <v>42032</v>
      </c>
      <c r="Q416">
        <v>990800</v>
      </c>
      <c r="R416">
        <v>46.720547000000003</v>
      </c>
      <c r="S416">
        <f t="shared" si="326"/>
        <v>-1.297900511349892E-2</v>
      </c>
      <c r="T416">
        <f t="shared" si="327"/>
        <v>0.98702099488650108</v>
      </c>
      <c r="V416" s="15">
        <f t="shared" si="328"/>
        <v>-0.9915056025080814</v>
      </c>
      <c r="X416" s="10">
        <v>42032</v>
      </c>
      <c r="Y416">
        <v>376500</v>
      </c>
      <c r="Z416">
        <v>39.572628000000002</v>
      </c>
      <c r="AA416">
        <f t="shared" si="329"/>
        <v>-1.2451123694597999E-2</v>
      </c>
      <c r="AB416">
        <f t="shared" si="320"/>
        <v>0.987548876305402</v>
      </c>
      <c r="AC416" s="18"/>
      <c r="AD416" s="15">
        <f t="shared" si="330"/>
        <v>-0.98967503242104671</v>
      </c>
      <c r="AF416" s="10">
        <v>42032</v>
      </c>
      <c r="AG416">
        <v>322800</v>
      </c>
      <c r="AH416">
        <v>53.153244999999998</v>
      </c>
      <c r="AI416">
        <f t="shared" si="331"/>
        <v>-1.5303345213255715E-2</v>
      </c>
      <c r="AJ416">
        <f t="shared" si="332"/>
        <v>0.98469665478674429</v>
      </c>
      <c r="AK416" s="18"/>
      <c r="AL416" s="15">
        <f t="shared" si="333"/>
        <v>-0.99640748305198723</v>
      </c>
      <c r="AN416" s="10">
        <v>42032</v>
      </c>
      <c r="AO416">
        <v>4185300</v>
      </c>
      <c r="AP416">
        <v>36.390861000000001</v>
      </c>
      <c r="AQ416">
        <f t="shared" si="334"/>
        <v>-1.3154536749930612E-2</v>
      </c>
      <c r="AR416">
        <f t="shared" si="321"/>
        <v>0.98684546325006939</v>
      </c>
      <c r="AS416" s="18"/>
      <c r="AT416" s="15">
        <f t="shared" si="335"/>
        <v>-0.99203951824080228</v>
      </c>
      <c r="AV416" s="10">
        <v>42032</v>
      </c>
      <c r="AW416">
        <v>7616000</v>
      </c>
      <c r="AX416">
        <v>39.006942000000002</v>
      </c>
      <c r="AY416">
        <f t="shared" si="336"/>
        <v>-1.1810111609103835E-2</v>
      </c>
      <c r="AZ416">
        <f t="shared" si="337"/>
        <v>0.98818988839089617</v>
      </c>
      <c r="BB416" s="15">
        <f t="shared" si="338"/>
        <v>-0.98691577293944466</v>
      </c>
      <c r="BD416" s="10">
        <v>42032</v>
      </c>
      <c r="BE416">
        <v>823000</v>
      </c>
      <c r="BF416">
        <v>63.598464999999997</v>
      </c>
      <c r="BG416">
        <f t="shared" si="339"/>
        <v>-1.0026540646022597E-2</v>
      </c>
      <c r="BH416">
        <f t="shared" si="340"/>
        <v>0.9899734593539774</v>
      </c>
      <c r="BJ416" s="15">
        <f t="shared" si="341"/>
        <v>-0.9747305192372574</v>
      </c>
      <c r="BL416" s="10">
        <v>42032</v>
      </c>
      <c r="BM416">
        <v>393000</v>
      </c>
      <c r="BN416">
        <v>107.785841</v>
      </c>
      <c r="BO416">
        <f t="shared" si="342"/>
        <v>2.4173801458644562E-3</v>
      </c>
      <c r="BP416">
        <f t="shared" si="343"/>
        <v>1.0024173801458645</v>
      </c>
      <c r="BR416" s="15">
        <f t="shared" si="344"/>
        <v>1.4139851926777784</v>
      </c>
      <c r="BT416" s="10">
        <v>42032</v>
      </c>
      <c r="BU416">
        <v>126600</v>
      </c>
      <c r="BV416">
        <v>48.610000999999997</v>
      </c>
      <c r="BW416">
        <f t="shared" si="345"/>
        <v>2.0582305373761933E-4</v>
      </c>
      <c r="BX416">
        <f t="shared" si="346"/>
        <v>1.0002058230537376</v>
      </c>
      <c r="BZ416">
        <f t="shared" si="322"/>
        <v>1.0759165487541633E-2</v>
      </c>
      <c r="CB416" s="10">
        <v>42032</v>
      </c>
      <c r="CC416">
        <v>1036700</v>
      </c>
      <c r="CD416">
        <v>102.98227900000001</v>
      </c>
      <c r="CE416">
        <f t="shared" si="347"/>
        <v>9.8744477705192679E-4</v>
      </c>
      <c r="CF416">
        <f t="shared" si="348"/>
        <v>1.0009874447770519</v>
      </c>
      <c r="CJ416" s="10">
        <v>42032</v>
      </c>
      <c r="CK416">
        <v>268000</v>
      </c>
      <c r="CL416">
        <v>83.907278000000005</v>
      </c>
      <c r="CM416">
        <f t="shared" si="349"/>
        <v>5.2355891730637705E-3</v>
      </c>
      <c r="CN416">
        <f t="shared" si="350"/>
        <v>1.0052355891730638</v>
      </c>
      <c r="CR416" s="10">
        <v>42032</v>
      </c>
      <c r="CS416">
        <v>15000</v>
      </c>
      <c r="CT416">
        <v>59.775632000000002</v>
      </c>
      <c r="CU416">
        <f t="shared" si="351"/>
        <v>2.9697995101767294E-3</v>
      </c>
      <c r="CV416">
        <f t="shared" si="352"/>
        <v>1.0029697995101767</v>
      </c>
      <c r="CZ416" s="10">
        <v>42032</v>
      </c>
      <c r="DA416">
        <v>161400</v>
      </c>
      <c r="DB416">
        <v>52.949153000000003</v>
      </c>
      <c r="DC416">
        <f t="shared" si="315"/>
        <v>-8.7688202617707267E-3</v>
      </c>
      <c r="DD416">
        <f t="shared" si="316"/>
        <v>0.99123117973822927</v>
      </c>
      <c r="DH416" s="10">
        <v>42032</v>
      </c>
      <c r="DI416">
        <v>197000</v>
      </c>
      <c r="DJ416">
        <v>40.899534000000003</v>
      </c>
      <c r="DK416">
        <f t="shared" si="313"/>
        <v>-5.6311095425782831E-3</v>
      </c>
      <c r="DL416">
        <f t="shared" si="314"/>
        <v>0.99436889045742172</v>
      </c>
      <c r="DP416" s="10">
        <v>42032</v>
      </c>
      <c r="DQ416">
        <v>317500</v>
      </c>
      <c r="DR416">
        <v>20.528675</v>
      </c>
      <c r="DS416">
        <f t="shared" si="353"/>
        <v>-3.8873948258678737E-2</v>
      </c>
      <c r="DT416">
        <f t="shared" si="354"/>
        <v>0.96112605174132126</v>
      </c>
      <c r="DX416" s="10">
        <v>42032</v>
      </c>
      <c r="DY416">
        <v>3157700</v>
      </c>
      <c r="DZ416">
        <v>12.44</v>
      </c>
      <c r="EA416">
        <f t="shared" si="355"/>
        <v>-7.1827613727054596E-3</v>
      </c>
      <c r="EB416">
        <f t="shared" si="356"/>
        <v>0.99281723862729454</v>
      </c>
      <c r="EF416" s="10">
        <v>42031</v>
      </c>
      <c r="EG416">
        <v>244200</v>
      </c>
      <c r="EH416">
        <v>99.345457999999994</v>
      </c>
      <c r="EI416">
        <f t="shared" si="357"/>
        <v>0</v>
      </c>
      <c r="EJ416">
        <f t="shared" si="358"/>
        <v>1</v>
      </c>
    </row>
    <row r="417" spans="1:140">
      <c r="A417" s="10">
        <v>42031</v>
      </c>
      <c r="B417" s="11">
        <v>1.41</v>
      </c>
      <c r="C417">
        <f t="shared" si="317"/>
        <v>1.41E-2</v>
      </c>
      <c r="D417" s="12">
        <f t="shared" si="318"/>
        <v>2.9431225563247843E-4</v>
      </c>
      <c r="E417" s="13">
        <f t="shared" si="319"/>
        <v>1.0002943122556325</v>
      </c>
      <c r="H417" s="10">
        <v>42031</v>
      </c>
      <c r="I417">
        <v>46500</v>
      </c>
      <c r="J417">
        <v>78.845237999999995</v>
      </c>
      <c r="K417" s="15">
        <f t="shared" si="323"/>
        <v>1.2145459596215602E-3</v>
      </c>
      <c r="L417">
        <f t="shared" si="324"/>
        <v>1.0012145459596216</v>
      </c>
      <c r="N417" s="15">
        <f t="shared" si="325"/>
        <v>0.55743507169819195</v>
      </c>
      <c r="P417" s="10">
        <v>42031</v>
      </c>
      <c r="Q417">
        <v>697100</v>
      </c>
      <c r="R417">
        <v>47.334907000000001</v>
      </c>
      <c r="S417">
        <f t="shared" si="326"/>
        <v>-1.2209972665071844E-2</v>
      </c>
      <c r="T417">
        <f t="shared" si="327"/>
        <v>0.98779002733492816</v>
      </c>
      <c r="V417" s="15">
        <f t="shared" si="328"/>
        <v>-0.9887126344046806</v>
      </c>
      <c r="X417" s="10">
        <v>42031</v>
      </c>
      <c r="Y417">
        <v>236200</v>
      </c>
      <c r="Z417">
        <v>40.071564000000002</v>
      </c>
      <c r="AA417">
        <f t="shared" si="329"/>
        <v>-5.3424207779457777E-3</v>
      </c>
      <c r="AB417">
        <f t="shared" si="320"/>
        <v>0.99465757922205422</v>
      </c>
      <c r="AC417" s="18"/>
      <c r="AD417" s="15">
        <f t="shared" si="330"/>
        <v>-0.85846539405298061</v>
      </c>
      <c r="AF417" s="10">
        <v>42031</v>
      </c>
      <c r="AG417">
        <v>243600</v>
      </c>
      <c r="AH417">
        <v>53.979309000000001</v>
      </c>
      <c r="AI417">
        <f t="shared" si="331"/>
        <v>-3.6304273603412485E-3</v>
      </c>
      <c r="AJ417">
        <f t="shared" si="332"/>
        <v>0.99636957263965875</v>
      </c>
      <c r="AK417" s="18"/>
      <c r="AL417" s="15">
        <f t="shared" si="333"/>
        <v>-0.73486527198034857</v>
      </c>
      <c r="AN417" s="10">
        <v>42031</v>
      </c>
      <c r="AO417">
        <v>4023000</v>
      </c>
      <c r="AP417">
        <v>36.875946999999996</v>
      </c>
      <c r="AQ417">
        <f t="shared" si="334"/>
        <v>7.7435556264537908E-4</v>
      </c>
      <c r="AR417">
        <f t="shared" si="321"/>
        <v>1.0007743555626454</v>
      </c>
      <c r="AS417" s="18"/>
      <c r="AT417" s="15">
        <f t="shared" si="335"/>
        <v>0.32648210614877837</v>
      </c>
      <c r="AV417" s="10">
        <v>42031</v>
      </c>
      <c r="AW417">
        <v>8518600</v>
      </c>
      <c r="AX417">
        <v>39.473123999999999</v>
      </c>
      <c r="AY417">
        <f t="shared" si="336"/>
        <v>-5.2744505773297812E-3</v>
      </c>
      <c r="AZ417">
        <f t="shared" si="337"/>
        <v>0.99472554942267022</v>
      </c>
      <c r="BB417" s="15">
        <f t="shared" si="338"/>
        <v>-0.8548909141343185</v>
      </c>
      <c r="BD417" s="10">
        <v>42031</v>
      </c>
      <c r="BE417">
        <v>994100</v>
      </c>
      <c r="BF417">
        <v>64.242596000000006</v>
      </c>
      <c r="BG417">
        <f t="shared" si="339"/>
        <v>-1.5674927216668189E-2</v>
      </c>
      <c r="BH417">
        <f t="shared" si="340"/>
        <v>0.98432507278333181</v>
      </c>
      <c r="BJ417" s="15">
        <f t="shared" si="341"/>
        <v>-0.99686981589855983</v>
      </c>
      <c r="BL417" s="10">
        <v>42031</v>
      </c>
      <c r="BM417">
        <v>233300</v>
      </c>
      <c r="BN417">
        <v>107.52591</v>
      </c>
      <c r="BO417">
        <f t="shared" si="342"/>
        <v>1.3448219540159734E-3</v>
      </c>
      <c r="BP417">
        <f t="shared" si="343"/>
        <v>1.001344821954016</v>
      </c>
      <c r="BR417" s="15">
        <f t="shared" si="344"/>
        <v>0.63318198379272039</v>
      </c>
      <c r="BT417" s="10">
        <v>42031</v>
      </c>
      <c r="BU417">
        <v>156600</v>
      </c>
      <c r="BV417">
        <v>48.599997999999999</v>
      </c>
      <c r="BW417">
        <f t="shared" si="345"/>
        <v>1.6487633965374116E-3</v>
      </c>
      <c r="BX417">
        <f t="shared" si="346"/>
        <v>1.0016487633965374</v>
      </c>
      <c r="BZ417">
        <f t="shared" si="322"/>
        <v>8.9441408124847799E-2</v>
      </c>
      <c r="CB417" s="10">
        <v>42031</v>
      </c>
      <c r="CC417">
        <v>602400</v>
      </c>
      <c r="CD417">
        <v>102.88069</v>
      </c>
      <c r="CE417">
        <f t="shared" si="347"/>
        <v>7.1422134885374966E-3</v>
      </c>
      <c r="CF417">
        <f t="shared" si="348"/>
        <v>1.0071422134885375</v>
      </c>
      <c r="CJ417" s="10">
        <v>42031</v>
      </c>
      <c r="CK417">
        <v>644000</v>
      </c>
      <c r="CL417">
        <v>83.470262000000005</v>
      </c>
      <c r="CM417">
        <f t="shared" si="349"/>
        <v>1.0254512350609257E-3</v>
      </c>
      <c r="CN417">
        <f t="shared" si="350"/>
        <v>1.0010254512350609</v>
      </c>
      <c r="CR417" s="10">
        <v>42031</v>
      </c>
      <c r="CS417">
        <v>9100</v>
      </c>
      <c r="CT417">
        <v>59.598635999999999</v>
      </c>
      <c r="CU417">
        <f t="shared" si="351"/>
        <v>6.6041741053313174E-4</v>
      </c>
      <c r="CV417">
        <f t="shared" si="352"/>
        <v>1.0006604174105331</v>
      </c>
      <c r="CZ417" s="10">
        <v>42031</v>
      </c>
      <c r="DA417">
        <v>234200</v>
      </c>
      <c r="DB417">
        <v>53.417561999999997</v>
      </c>
      <c r="DC417">
        <f t="shared" si="315"/>
        <v>-4.6312474002444537E-3</v>
      </c>
      <c r="DD417">
        <f t="shared" si="316"/>
        <v>0.99536875259975555</v>
      </c>
      <c r="DH417" s="10">
        <v>42031</v>
      </c>
      <c r="DI417">
        <v>260000</v>
      </c>
      <c r="DJ417">
        <v>41.131148000000003</v>
      </c>
      <c r="DK417">
        <f t="shared" si="313"/>
        <v>-9.376787113023477E-4</v>
      </c>
      <c r="DL417">
        <f t="shared" si="314"/>
        <v>0.99906232128869765</v>
      </c>
      <c r="DP417" s="10">
        <v>42031</v>
      </c>
      <c r="DQ417">
        <v>152100</v>
      </c>
      <c r="DR417">
        <v>21.358982999999998</v>
      </c>
      <c r="DS417">
        <f t="shared" si="353"/>
        <v>-8.9287756598810386E-4</v>
      </c>
      <c r="DT417">
        <f t="shared" si="354"/>
        <v>0.9991071224340119</v>
      </c>
      <c r="DX417" s="10">
        <v>42031</v>
      </c>
      <c r="DY417">
        <v>3993700</v>
      </c>
      <c r="DZ417">
        <v>12.53</v>
      </c>
      <c r="EA417">
        <f t="shared" si="355"/>
        <v>1.1299435028248483E-2</v>
      </c>
      <c r="EB417">
        <f t="shared" si="356"/>
        <v>1.0112994350282485</v>
      </c>
      <c r="EF417" s="10">
        <v>42030</v>
      </c>
      <c r="EG417">
        <v>457400</v>
      </c>
      <c r="EH417">
        <v>99.345457999999994</v>
      </c>
      <c r="EI417">
        <f t="shared" si="357"/>
        <v>1.9788412886034834E-4</v>
      </c>
      <c r="EJ417">
        <f t="shared" si="358"/>
        <v>1.0001978841288603</v>
      </c>
    </row>
    <row r="418" spans="1:140">
      <c r="A418" s="10">
        <v>42030</v>
      </c>
      <c r="B418" s="11">
        <v>1.74</v>
      </c>
      <c r="C418">
        <f t="shared" si="317"/>
        <v>1.7399999999999999E-2</v>
      </c>
      <c r="D418" s="12">
        <f t="shared" si="318"/>
        <v>3.6335672952403364E-4</v>
      </c>
      <c r="E418" s="13">
        <f t="shared" si="319"/>
        <v>1.000363356729524</v>
      </c>
      <c r="H418" s="10">
        <v>42030</v>
      </c>
      <c r="I418">
        <v>75700</v>
      </c>
      <c r="J418">
        <v>78.749593000000004</v>
      </c>
      <c r="K418" s="15">
        <f t="shared" si="323"/>
        <v>-2.7855540856643879E-3</v>
      </c>
      <c r="L418">
        <f t="shared" si="324"/>
        <v>0.99721444591433561</v>
      </c>
      <c r="N418" s="15">
        <f t="shared" si="325"/>
        <v>-0.63873587892383155</v>
      </c>
      <c r="P418" s="10">
        <v>42030</v>
      </c>
      <c r="Q418">
        <v>480100</v>
      </c>
      <c r="R418">
        <v>47.920009</v>
      </c>
      <c r="S418">
        <f t="shared" si="326"/>
        <v>3.0618079160023015E-3</v>
      </c>
      <c r="T418">
        <f t="shared" si="327"/>
        <v>1.0030618079160023</v>
      </c>
      <c r="V418" s="15">
        <f t="shared" si="328"/>
        <v>2.0521690345482568</v>
      </c>
      <c r="X418" s="10">
        <v>42030</v>
      </c>
      <c r="Y418">
        <v>245900</v>
      </c>
      <c r="Z418">
        <v>40.286793000000003</v>
      </c>
      <c r="AA418">
        <f t="shared" si="329"/>
        <v>1.0056389401040144E-2</v>
      </c>
      <c r="AB418">
        <f t="shared" si="320"/>
        <v>1.0100563894010401</v>
      </c>
      <c r="AC418" s="18"/>
      <c r="AD418" s="15">
        <f t="shared" si="330"/>
        <v>37.561275227784591</v>
      </c>
      <c r="AF418" s="10">
        <v>42030</v>
      </c>
      <c r="AG418">
        <v>221900</v>
      </c>
      <c r="AH418">
        <v>54.175991000000003</v>
      </c>
      <c r="AI418">
        <f t="shared" si="331"/>
        <v>8.7895759485576708E-3</v>
      </c>
      <c r="AJ418">
        <f t="shared" si="332"/>
        <v>1.0087895759485577</v>
      </c>
      <c r="AK418" s="18"/>
      <c r="AL418" s="15">
        <f t="shared" si="333"/>
        <v>23.390115816675728</v>
      </c>
      <c r="AN418" s="10">
        <v>42030</v>
      </c>
      <c r="AO418">
        <v>4562600</v>
      </c>
      <c r="AP418">
        <v>36.847414000000001</v>
      </c>
      <c r="AQ418">
        <f t="shared" si="334"/>
        <v>1.3340372853475557E-2</v>
      </c>
      <c r="AR418">
        <f t="shared" si="321"/>
        <v>1.0133403728534756</v>
      </c>
      <c r="AS418" s="18"/>
      <c r="AT418" s="15">
        <f t="shared" si="335"/>
        <v>125.09598108170849</v>
      </c>
      <c r="AV418" s="10">
        <v>42030</v>
      </c>
      <c r="AW418">
        <v>9006500</v>
      </c>
      <c r="AX418">
        <v>39.682426999999997</v>
      </c>
      <c r="AY418">
        <f t="shared" si="336"/>
        <v>1.2001556508627331E-3</v>
      </c>
      <c r="AZ418">
        <f t="shared" si="337"/>
        <v>1.0012001556508627</v>
      </c>
      <c r="BB418" s="15">
        <f t="shared" si="338"/>
        <v>0.54928596107855965</v>
      </c>
      <c r="BD418" s="10">
        <v>42030</v>
      </c>
      <c r="BE418">
        <v>566400</v>
      </c>
      <c r="BF418">
        <v>65.265630000000002</v>
      </c>
      <c r="BG418">
        <f t="shared" si="339"/>
        <v>2.3276691091600465E-3</v>
      </c>
      <c r="BH418">
        <f t="shared" si="340"/>
        <v>1.00232766910916</v>
      </c>
      <c r="BJ418" s="15">
        <f t="shared" si="341"/>
        <v>1.3364015897777239</v>
      </c>
      <c r="BL418" s="10">
        <v>42030</v>
      </c>
      <c r="BM418">
        <v>245800</v>
      </c>
      <c r="BN418">
        <v>107.381501</v>
      </c>
      <c r="BO418">
        <f t="shared" si="342"/>
        <v>-1.5217793016274461E-3</v>
      </c>
      <c r="BP418">
        <f t="shared" si="343"/>
        <v>0.99847822069837255</v>
      </c>
      <c r="BR418" s="15">
        <f t="shared" si="344"/>
        <v>-0.42642840419458061</v>
      </c>
      <c r="BT418" s="10">
        <v>42030</v>
      </c>
      <c r="BU418">
        <v>340400</v>
      </c>
      <c r="BV418">
        <v>48.52</v>
      </c>
      <c r="BW418">
        <f t="shared" si="345"/>
        <v>-2.0603750682113287E-4</v>
      </c>
      <c r="BX418">
        <f t="shared" si="346"/>
        <v>0.99979396249317887</v>
      </c>
      <c r="BZ418">
        <f t="shared" si="322"/>
        <v>-1.0657852539168067E-2</v>
      </c>
      <c r="CB418" s="10">
        <v>42030</v>
      </c>
      <c r="CC418">
        <v>1304200</v>
      </c>
      <c r="CD418">
        <v>102.151105</v>
      </c>
      <c r="CE418">
        <f t="shared" si="347"/>
        <v>-9.3148322867193656E-3</v>
      </c>
      <c r="CF418">
        <f t="shared" si="348"/>
        <v>0.99068516771328063</v>
      </c>
      <c r="CJ418" s="10">
        <v>42030</v>
      </c>
      <c r="CK418">
        <v>833100</v>
      </c>
      <c r="CL418">
        <v>83.384754999999998</v>
      </c>
      <c r="CM418">
        <f t="shared" si="349"/>
        <v>-2.2786742468217103E-4</v>
      </c>
      <c r="CN418">
        <f t="shared" si="350"/>
        <v>0.99977213257531783</v>
      </c>
      <c r="CR418" s="10">
        <v>42030</v>
      </c>
      <c r="CS418">
        <v>16700</v>
      </c>
      <c r="CT418">
        <v>59.559302000000002</v>
      </c>
      <c r="CU418">
        <f t="shared" si="351"/>
        <v>-8.2479893334608256E-4</v>
      </c>
      <c r="CV418">
        <f t="shared" si="352"/>
        <v>0.99917520106665392</v>
      </c>
      <c r="CZ418" s="10">
        <v>42030</v>
      </c>
      <c r="DA418">
        <v>210900</v>
      </c>
      <c r="DB418">
        <v>53.666103</v>
      </c>
      <c r="DC418">
        <f t="shared" si="315"/>
        <v>4.6527956479931465E-3</v>
      </c>
      <c r="DD418">
        <f t="shared" si="316"/>
        <v>1.0046527956479931</v>
      </c>
      <c r="DH418" s="10">
        <v>42030</v>
      </c>
      <c r="DI418">
        <v>252500</v>
      </c>
      <c r="DJ418">
        <v>41.169752000000003</v>
      </c>
      <c r="DK418">
        <f t="shared" si="313"/>
        <v>8.2722415126574855E-3</v>
      </c>
      <c r="DL418">
        <f t="shared" si="314"/>
        <v>1.0082722415126575</v>
      </c>
      <c r="DP418" s="10">
        <v>42030</v>
      </c>
      <c r="DQ418">
        <v>155900</v>
      </c>
      <c r="DR418">
        <v>21.378070999999998</v>
      </c>
      <c r="DS418">
        <f t="shared" si="353"/>
        <v>1.4952433935969234E-2</v>
      </c>
      <c r="DT418">
        <f t="shared" si="354"/>
        <v>1.0149524339359692</v>
      </c>
      <c r="DX418" s="10">
        <v>42030</v>
      </c>
      <c r="DY418">
        <v>4868800</v>
      </c>
      <c r="DZ418">
        <v>12.39</v>
      </c>
      <c r="EA418">
        <f t="shared" si="355"/>
        <v>-1.0383386581469534E-2</v>
      </c>
      <c r="EB418">
        <f t="shared" si="356"/>
        <v>0.98961661341853047</v>
      </c>
      <c r="EF418" s="10">
        <v>42027</v>
      </c>
      <c r="EG418">
        <v>306300</v>
      </c>
      <c r="EH418">
        <v>99.325802999999993</v>
      </c>
      <c r="EI418">
        <f t="shared" si="357"/>
        <v>0</v>
      </c>
      <c r="EJ418">
        <f t="shared" si="358"/>
        <v>1</v>
      </c>
    </row>
    <row r="419" spans="1:140">
      <c r="A419" s="10">
        <v>42027</v>
      </c>
      <c r="B419" s="11">
        <v>1.83</v>
      </c>
      <c r="C419">
        <f t="shared" si="317"/>
        <v>1.83E-2</v>
      </c>
      <c r="D419" s="12">
        <f t="shared" si="318"/>
        <v>3.8219779744275151E-4</v>
      </c>
      <c r="E419" s="13">
        <f t="shared" si="319"/>
        <v>1.0003821977974428</v>
      </c>
      <c r="H419" s="10">
        <v>42027</v>
      </c>
      <c r="I419">
        <v>38900</v>
      </c>
      <c r="J419">
        <v>78.969566999999998</v>
      </c>
      <c r="K419" s="15">
        <f t="shared" si="323"/>
        <v>1.2756051096689314E-2</v>
      </c>
      <c r="L419">
        <f t="shared" si="324"/>
        <v>1.0127560510966893</v>
      </c>
      <c r="N419" s="15">
        <f t="shared" si="325"/>
        <v>101.15721699788595</v>
      </c>
      <c r="P419" s="10">
        <v>42027</v>
      </c>
      <c r="Q419">
        <v>775500</v>
      </c>
      <c r="R419">
        <v>47.773735000000002</v>
      </c>
      <c r="S419">
        <f t="shared" si="326"/>
        <v>-5.0771875412414236E-3</v>
      </c>
      <c r="T419">
        <f t="shared" si="327"/>
        <v>0.99492281245875858</v>
      </c>
      <c r="V419" s="15">
        <f t="shared" si="328"/>
        <v>-0.84399916069972591</v>
      </c>
      <c r="X419" s="10">
        <v>42027</v>
      </c>
      <c r="Y419">
        <v>225800</v>
      </c>
      <c r="Z419">
        <v>39.885686999999997</v>
      </c>
      <c r="AA419">
        <f t="shared" si="329"/>
        <v>-2.446733298792525E-3</v>
      </c>
      <c r="AB419">
        <f t="shared" si="320"/>
        <v>0.99755326670120748</v>
      </c>
      <c r="AC419" s="18"/>
      <c r="AD419" s="15">
        <f t="shared" si="330"/>
        <v>-0.5910457455002518</v>
      </c>
      <c r="AF419" s="10">
        <v>42027</v>
      </c>
      <c r="AG419">
        <v>191100</v>
      </c>
      <c r="AH419">
        <v>53.703955999999998</v>
      </c>
      <c r="AI419">
        <f t="shared" si="331"/>
        <v>-1.0974470563914762E-3</v>
      </c>
      <c r="AJ419">
        <f t="shared" si="332"/>
        <v>0.99890255294360852</v>
      </c>
      <c r="AK419" s="18"/>
      <c r="AL419" s="15">
        <f t="shared" si="333"/>
        <v>-0.33020805033767253</v>
      </c>
      <c r="AN419" s="10">
        <v>42027</v>
      </c>
      <c r="AO419">
        <v>9728400</v>
      </c>
      <c r="AP419">
        <v>36.362327000000001</v>
      </c>
      <c r="AQ419">
        <f t="shared" si="334"/>
        <v>-5.9802481014029629E-3</v>
      </c>
      <c r="AR419">
        <f t="shared" si="321"/>
        <v>0.99401975189859704</v>
      </c>
      <c r="AS419" s="18"/>
      <c r="AT419" s="15">
        <f t="shared" si="335"/>
        <v>-0.88800975504980884</v>
      </c>
      <c r="AV419" s="10">
        <v>42027</v>
      </c>
      <c r="AW419">
        <v>11386400</v>
      </c>
      <c r="AX419">
        <v>39.634858999999999</v>
      </c>
      <c r="AY419">
        <f t="shared" si="336"/>
        <v>-8.567349333906793E-3</v>
      </c>
      <c r="AZ419">
        <f t="shared" si="337"/>
        <v>0.99143265066609321</v>
      </c>
      <c r="BB419" s="15">
        <f t="shared" si="338"/>
        <v>-0.95674121369739118</v>
      </c>
      <c r="BD419" s="10">
        <v>42027</v>
      </c>
      <c r="BE419">
        <v>790700</v>
      </c>
      <c r="BF419">
        <v>65.114065999999994</v>
      </c>
      <c r="BG419">
        <f t="shared" si="339"/>
        <v>-8.223916413682697E-3</v>
      </c>
      <c r="BH419">
        <f t="shared" si="340"/>
        <v>0.9917760835863173</v>
      </c>
      <c r="BJ419" s="15">
        <f t="shared" si="341"/>
        <v>-0.95091199489110456</v>
      </c>
      <c r="BL419" s="10">
        <v>42027</v>
      </c>
      <c r="BM419">
        <v>323700</v>
      </c>
      <c r="BN419">
        <v>107.54516099999999</v>
      </c>
      <c r="BO419">
        <f t="shared" si="342"/>
        <v>3.2330464666683323E-3</v>
      </c>
      <c r="BP419">
        <f t="shared" si="343"/>
        <v>1.0032330464666683</v>
      </c>
      <c r="BR419" s="15">
        <f t="shared" si="344"/>
        <v>2.2483866716989822</v>
      </c>
      <c r="BT419" s="10">
        <v>42027</v>
      </c>
      <c r="BU419">
        <v>204500</v>
      </c>
      <c r="BV419">
        <v>48.529998999999997</v>
      </c>
      <c r="BW419">
        <f t="shared" si="345"/>
        <v>2.0648151971918161E-3</v>
      </c>
      <c r="BX419">
        <f t="shared" si="346"/>
        <v>1.0020648151971918</v>
      </c>
      <c r="BZ419">
        <f t="shared" si="322"/>
        <v>0.11322331280230857</v>
      </c>
      <c r="CB419" s="10">
        <v>42027</v>
      </c>
      <c r="CC419">
        <v>1129200</v>
      </c>
      <c r="CD419">
        <v>103.111572</v>
      </c>
      <c r="CE419">
        <f t="shared" si="347"/>
        <v>1.1780731863393124E-2</v>
      </c>
      <c r="CF419">
        <f t="shared" si="348"/>
        <v>1.0117807318633931</v>
      </c>
      <c r="CJ419" s="10">
        <v>42027</v>
      </c>
      <c r="CK419">
        <v>255400</v>
      </c>
      <c r="CL419">
        <v>83.403760000000005</v>
      </c>
      <c r="CM419">
        <f t="shared" si="349"/>
        <v>5.0372388673374235E-3</v>
      </c>
      <c r="CN419">
        <f t="shared" si="350"/>
        <v>1.0050372388673374</v>
      </c>
      <c r="CR419" s="10">
        <v>42027</v>
      </c>
      <c r="CS419">
        <v>20400</v>
      </c>
      <c r="CT419">
        <v>59.608466999999997</v>
      </c>
      <c r="CU419">
        <f t="shared" si="351"/>
        <v>2.1490690441305915E-3</v>
      </c>
      <c r="CV419">
        <f t="shared" si="352"/>
        <v>1.0021490690441306</v>
      </c>
      <c r="CZ419" s="10">
        <v>42027</v>
      </c>
      <c r="DA419">
        <v>234900</v>
      </c>
      <c r="DB419">
        <v>53.417561999999997</v>
      </c>
      <c r="DC419">
        <f t="shared" si="315"/>
        <v>5.3719049595368773E-4</v>
      </c>
      <c r="DD419">
        <f t="shared" si="316"/>
        <v>1.0005371904959537</v>
      </c>
      <c r="DH419" s="10">
        <v>42027</v>
      </c>
      <c r="DI419">
        <v>235500</v>
      </c>
      <c r="DJ419">
        <v>40.831980000000001</v>
      </c>
      <c r="DK419">
        <f t="shared" si="313"/>
        <v>-2.5930346507732072E-3</v>
      </c>
      <c r="DL419">
        <f t="shared" si="314"/>
        <v>0.99740696534922679</v>
      </c>
      <c r="DP419" s="10">
        <v>42027</v>
      </c>
      <c r="DQ419">
        <v>115700</v>
      </c>
      <c r="DR419">
        <v>21.063126</v>
      </c>
      <c r="DS419">
        <f t="shared" si="353"/>
        <v>-8.9807552958377501E-3</v>
      </c>
      <c r="DT419">
        <f t="shared" si="354"/>
        <v>0.99101924470416225</v>
      </c>
      <c r="DX419" s="10">
        <v>42027</v>
      </c>
      <c r="DY419">
        <v>2046800</v>
      </c>
      <c r="DZ419">
        <v>12.52</v>
      </c>
      <c r="EA419">
        <f t="shared" si="355"/>
        <v>-7.923930269413626E-3</v>
      </c>
      <c r="EB419">
        <f t="shared" si="356"/>
        <v>0.99207606973058637</v>
      </c>
      <c r="EF419" s="10">
        <v>42026</v>
      </c>
      <c r="EG419">
        <v>474700</v>
      </c>
      <c r="EH419">
        <v>99.325802999999993</v>
      </c>
      <c r="EI419">
        <f t="shared" si="357"/>
        <v>2.9704024846521904E-4</v>
      </c>
      <c r="EJ419">
        <f t="shared" si="358"/>
        <v>1.0002970402484652</v>
      </c>
    </row>
    <row r="420" spans="1:140">
      <c r="A420" s="10">
        <v>42026</v>
      </c>
      <c r="B420" s="11">
        <v>1.75</v>
      </c>
      <c r="C420">
        <f t="shared" si="317"/>
        <v>1.7500000000000002E-2</v>
      </c>
      <c r="D420" s="12">
        <f t="shared" si="318"/>
        <v>3.654499537217859E-4</v>
      </c>
      <c r="E420" s="13">
        <f t="shared" si="319"/>
        <v>1.0003654499537218</v>
      </c>
      <c r="H420" s="10">
        <v>42026</v>
      </c>
      <c r="I420">
        <v>54000</v>
      </c>
      <c r="J420">
        <v>77.974914999999996</v>
      </c>
      <c r="K420" s="15">
        <f t="shared" si="323"/>
        <v>-3.4225427587473156E-3</v>
      </c>
      <c r="L420">
        <f t="shared" si="324"/>
        <v>0.99657745724125268</v>
      </c>
      <c r="N420" s="15">
        <f t="shared" si="325"/>
        <v>-0.71388766499411138</v>
      </c>
      <c r="P420" s="10">
        <v>42026</v>
      </c>
      <c r="Q420">
        <v>377300</v>
      </c>
      <c r="R420">
        <v>48.017529000000003</v>
      </c>
      <c r="S420">
        <f t="shared" si="326"/>
        <v>1.4839269148780199E-2</v>
      </c>
      <c r="T420">
        <f t="shared" si="327"/>
        <v>1.0148392691487802</v>
      </c>
      <c r="V420" s="15">
        <f t="shared" si="328"/>
        <v>215.27250700850357</v>
      </c>
      <c r="X420" s="10">
        <v>42026</v>
      </c>
      <c r="Y420">
        <v>212400</v>
      </c>
      <c r="Z420">
        <v>39.983516000000002</v>
      </c>
      <c r="AA420">
        <f t="shared" si="329"/>
        <v>1.4647475393092524E-2</v>
      </c>
      <c r="AB420">
        <f t="shared" si="320"/>
        <v>1.0146474753930925</v>
      </c>
      <c r="AC420" s="18"/>
      <c r="AD420" s="15">
        <f t="shared" si="330"/>
        <v>200.85540172885516</v>
      </c>
      <c r="AF420" s="10">
        <v>42026</v>
      </c>
      <c r="AG420">
        <v>255600</v>
      </c>
      <c r="AH420">
        <v>53.762957999999998</v>
      </c>
      <c r="AI420">
        <f t="shared" si="331"/>
        <v>1.9012058479885852E-2</v>
      </c>
      <c r="AJ420">
        <f t="shared" si="332"/>
        <v>1.0190120584798859</v>
      </c>
      <c r="AK420" s="18"/>
      <c r="AL420" s="15">
        <f t="shared" si="333"/>
        <v>966.0590426305057</v>
      </c>
      <c r="AN420" s="10">
        <v>42026</v>
      </c>
      <c r="AO420">
        <v>7247700</v>
      </c>
      <c r="AP420">
        <v>36.581091000000001</v>
      </c>
      <c r="AQ420">
        <f t="shared" si="334"/>
        <v>3.6534309725291259E-3</v>
      </c>
      <c r="AR420">
        <f t="shared" si="321"/>
        <v>1.0036534309725291</v>
      </c>
      <c r="AS420" s="18"/>
      <c r="AT420" s="15">
        <f t="shared" si="335"/>
        <v>2.7850999463735961</v>
      </c>
      <c r="AV420" s="10">
        <v>42026</v>
      </c>
      <c r="AW420">
        <v>15263300</v>
      </c>
      <c r="AX420">
        <v>39.977359</v>
      </c>
      <c r="AY420">
        <f t="shared" si="336"/>
        <v>2.1142129181633607E-2</v>
      </c>
      <c r="AZ420">
        <f t="shared" si="337"/>
        <v>1.0211421291816336</v>
      </c>
      <c r="BB420" s="15">
        <f t="shared" si="338"/>
        <v>2071.3394222833508</v>
      </c>
      <c r="BD420" s="10">
        <v>42026</v>
      </c>
      <c r="BE420">
        <v>1000900</v>
      </c>
      <c r="BF420">
        <v>65.653998999999999</v>
      </c>
      <c r="BG420">
        <f t="shared" si="339"/>
        <v>1.3304033627359324E-2</v>
      </c>
      <c r="BH420">
        <f t="shared" si="340"/>
        <v>1.0133040336273593</v>
      </c>
      <c r="BJ420" s="15">
        <f t="shared" si="341"/>
        <v>123.45621087929057</v>
      </c>
      <c r="BL420" s="10">
        <v>42026</v>
      </c>
      <c r="BM420">
        <v>223700</v>
      </c>
      <c r="BN420">
        <v>107.198583</v>
      </c>
      <c r="BO420">
        <f t="shared" si="342"/>
        <v>-3.5910149447171413E-4</v>
      </c>
      <c r="BP420">
        <f t="shared" si="343"/>
        <v>0.99964089850552829</v>
      </c>
      <c r="BR420" s="15">
        <f t="shared" si="344"/>
        <v>-0.12286607063943511</v>
      </c>
      <c r="BT420" s="10">
        <v>42026</v>
      </c>
      <c r="BU420">
        <v>782800</v>
      </c>
      <c r="BV420">
        <v>48.43</v>
      </c>
      <c r="BW420">
        <f t="shared" si="345"/>
        <v>-2.0642031805162553E-4</v>
      </c>
      <c r="BX420">
        <f t="shared" si="346"/>
        <v>0.99979357968194837</v>
      </c>
      <c r="BZ420">
        <f t="shared" si="322"/>
        <v>-1.0677550432199423E-2</v>
      </c>
      <c r="CB420" s="10">
        <v>42026</v>
      </c>
      <c r="CC420">
        <v>1794100</v>
      </c>
      <c r="CD420">
        <v>101.91098599999999</v>
      </c>
      <c r="CE420">
        <f t="shared" si="347"/>
        <v>-3.0716755867948864E-3</v>
      </c>
      <c r="CF420">
        <f t="shared" si="348"/>
        <v>0.99692832441320511</v>
      </c>
      <c r="CJ420" s="10">
        <v>42026</v>
      </c>
      <c r="CK420">
        <v>413000</v>
      </c>
      <c r="CL420">
        <v>82.985741000000004</v>
      </c>
      <c r="CM420">
        <f t="shared" si="349"/>
        <v>-2.512285931503988E-3</v>
      </c>
      <c r="CN420">
        <f t="shared" si="350"/>
        <v>0.99748771406849601</v>
      </c>
      <c r="CR420" s="10">
        <v>42026</v>
      </c>
      <c r="CS420">
        <v>18500</v>
      </c>
      <c r="CT420">
        <v>59.480638999999996</v>
      </c>
      <c r="CU420">
        <f t="shared" si="351"/>
        <v>-9.9086935954517674E-4</v>
      </c>
      <c r="CV420">
        <f t="shared" si="352"/>
        <v>0.99900913064045482</v>
      </c>
      <c r="CZ420" s="10">
        <v>42026</v>
      </c>
      <c r="DA420">
        <v>279400</v>
      </c>
      <c r="DB420">
        <v>53.388882000000002</v>
      </c>
      <c r="DC420">
        <f t="shared" si="315"/>
        <v>4.3157323268521175E-3</v>
      </c>
      <c r="DD420">
        <f t="shared" si="316"/>
        <v>1.0043157323268521</v>
      </c>
      <c r="DH420" s="10">
        <v>42026</v>
      </c>
      <c r="DI420">
        <v>192400</v>
      </c>
      <c r="DJ420">
        <v>40.938133999999998</v>
      </c>
      <c r="DK420">
        <f t="shared" si="313"/>
        <v>1.7510174819894475E-2</v>
      </c>
      <c r="DL420">
        <f t="shared" si="314"/>
        <v>1.0175101748198945</v>
      </c>
      <c r="DP420" s="10">
        <v>42026</v>
      </c>
      <c r="DQ420">
        <v>218200</v>
      </c>
      <c r="DR420">
        <v>21.254003000000001</v>
      </c>
      <c r="DS420">
        <f t="shared" si="353"/>
        <v>6.3263515802836068E-3</v>
      </c>
      <c r="DT420">
        <f t="shared" si="354"/>
        <v>1.0063263515802836</v>
      </c>
      <c r="DX420" s="10">
        <v>42026</v>
      </c>
      <c r="DY420">
        <v>6705800</v>
      </c>
      <c r="DZ420">
        <v>12.62</v>
      </c>
      <c r="EA420">
        <f t="shared" si="355"/>
        <v>7.9872204472843933E-3</v>
      </c>
      <c r="EB420">
        <f t="shared" si="356"/>
        <v>1.0079872204472844</v>
      </c>
      <c r="EF420" s="10">
        <v>42025</v>
      </c>
      <c r="EG420">
        <v>357400</v>
      </c>
      <c r="EH420">
        <v>99.296307999999996</v>
      </c>
      <c r="EI420">
        <f t="shared" si="357"/>
        <v>-7.9131616123162551E-4</v>
      </c>
      <c r="EJ420">
        <f t="shared" si="358"/>
        <v>0.99920868383876837</v>
      </c>
    </row>
    <row r="421" spans="1:140">
      <c r="A421" s="10">
        <v>42025</v>
      </c>
      <c r="B421" s="11">
        <v>1.92</v>
      </c>
      <c r="C421">
        <f t="shared" si="317"/>
        <v>1.9199999999999998E-2</v>
      </c>
      <c r="D421" s="12">
        <f t="shared" si="318"/>
        <v>4.010434795438389E-4</v>
      </c>
      <c r="E421" s="13">
        <f t="shared" si="319"/>
        <v>1.0004010434795438</v>
      </c>
      <c r="H421" s="10">
        <v>42025</v>
      </c>
      <c r="I421">
        <v>121300</v>
      </c>
      <c r="J421">
        <v>78.242704000000003</v>
      </c>
      <c r="K421" s="15">
        <f t="shared" si="323"/>
        <v>-1.0283161812376984E-2</v>
      </c>
      <c r="L421">
        <f t="shared" si="324"/>
        <v>0.98971683818762302</v>
      </c>
      <c r="N421" s="15">
        <f t="shared" si="325"/>
        <v>-0.97701206029850074</v>
      </c>
      <c r="P421" s="10">
        <v>42025</v>
      </c>
      <c r="Q421">
        <v>380400</v>
      </c>
      <c r="R421">
        <v>47.315403000000003</v>
      </c>
      <c r="S421">
        <f t="shared" si="326"/>
        <v>5.1791939982508417E-3</v>
      </c>
      <c r="T421">
        <f t="shared" si="327"/>
        <v>1.0051791939982508</v>
      </c>
      <c r="V421" s="15">
        <f t="shared" si="328"/>
        <v>5.5898280627517503</v>
      </c>
      <c r="X421" s="10">
        <v>42025</v>
      </c>
      <c r="Y421">
        <v>174900</v>
      </c>
      <c r="Z421">
        <v>39.406312999999997</v>
      </c>
      <c r="AA421">
        <f t="shared" si="329"/>
        <v>6.7483230170508612E-3</v>
      </c>
      <c r="AB421">
        <f t="shared" si="320"/>
        <v>1.0067483230170509</v>
      </c>
      <c r="AC421" s="18"/>
      <c r="AD421" s="15">
        <f t="shared" si="330"/>
        <v>10.644850652511165</v>
      </c>
      <c r="AF421" s="10">
        <v>42025</v>
      </c>
      <c r="AG421">
        <v>152300</v>
      </c>
      <c r="AH421">
        <v>52.759884</v>
      </c>
      <c r="AI421">
        <f t="shared" si="331"/>
        <v>5.595446222754763E-4</v>
      </c>
      <c r="AJ421">
        <f t="shared" si="332"/>
        <v>1.0005595446222755</v>
      </c>
      <c r="AK421" s="18"/>
      <c r="AL421" s="15">
        <f t="shared" si="333"/>
        <v>0.22651482204900719</v>
      </c>
      <c r="AN421" s="10">
        <v>42025</v>
      </c>
      <c r="AO421">
        <v>6008900</v>
      </c>
      <c r="AP421">
        <v>36.447930999999997</v>
      </c>
      <c r="AQ421">
        <f t="shared" si="334"/>
        <v>7.3606451630912062E-3</v>
      </c>
      <c r="AR421">
        <f t="shared" si="321"/>
        <v>1.0073606451630912</v>
      </c>
      <c r="AS421" s="18"/>
      <c r="AT421" s="15">
        <f t="shared" si="335"/>
        <v>13.538438207610211</v>
      </c>
      <c r="AV421" s="10">
        <v>42025</v>
      </c>
      <c r="AW421">
        <v>15433200</v>
      </c>
      <c r="AX421">
        <v>39.149652000000003</v>
      </c>
      <c r="AY421">
        <f t="shared" si="336"/>
        <v>2.2360275599443424E-2</v>
      </c>
      <c r="AZ421">
        <f t="shared" si="337"/>
        <v>1.0223602755994434</v>
      </c>
      <c r="BB421" s="15">
        <f t="shared" si="338"/>
        <v>3201.1946542446508</v>
      </c>
      <c r="BD421" s="10">
        <v>42025</v>
      </c>
      <c r="BE421">
        <v>646100</v>
      </c>
      <c r="BF421">
        <v>64.792004000000006</v>
      </c>
      <c r="BG421">
        <f t="shared" si="339"/>
        <v>3.9630755072475043E-3</v>
      </c>
      <c r="BH421">
        <f t="shared" si="340"/>
        <v>1.0039630755072475</v>
      </c>
      <c r="BJ421" s="15">
        <f t="shared" si="341"/>
        <v>3.2361878449917363</v>
      </c>
      <c r="BL421" s="10">
        <v>42025</v>
      </c>
      <c r="BM421">
        <v>212900</v>
      </c>
      <c r="BN421">
        <v>107.237092</v>
      </c>
      <c r="BO421">
        <f t="shared" si="342"/>
        <v>-2.4180947138724429E-3</v>
      </c>
      <c r="BP421">
        <f t="shared" si="343"/>
        <v>0.99758190528612756</v>
      </c>
      <c r="BR421" s="15">
        <f t="shared" si="344"/>
        <v>-0.58673795870369561</v>
      </c>
      <c r="BT421" s="10">
        <v>42025</v>
      </c>
      <c r="BU421">
        <v>232300</v>
      </c>
      <c r="BV421">
        <v>48.439999</v>
      </c>
      <c r="BW421">
        <f t="shared" si="345"/>
        <v>-6.1898080010358569E-4</v>
      </c>
      <c r="BX421">
        <f t="shared" si="346"/>
        <v>0.99938101919989641</v>
      </c>
      <c r="BZ421">
        <f t="shared" si="322"/>
        <v>-3.1684163247814423E-2</v>
      </c>
      <c r="CB421" s="10">
        <v>42025</v>
      </c>
      <c r="CC421">
        <v>1051000</v>
      </c>
      <c r="CD421">
        <v>102.224988</v>
      </c>
      <c r="CE421">
        <f t="shared" si="347"/>
        <v>-9.0260360560590058E-4</v>
      </c>
      <c r="CF421">
        <f t="shared" si="348"/>
        <v>0.9990973963943941</v>
      </c>
      <c r="CJ421" s="10">
        <v>42025</v>
      </c>
      <c r="CK421">
        <v>338300</v>
      </c>
      <c r="CL421">
        <v>83.194749999999999</v>
      </c>
      <c r="CM421">
        <f t="shared" si="349"/>
        <v>-4.5658708417350979E-4</v>
      </c>
      <c r="CN421">
        <f t="shared" si="350"/>
        <v>0.99954341291582649</v>
      </c>
      <c r="CR421" s="10">
        <v>42025</v>
      </c>
      <c r="CS421">
        <v>13900</v>
      </c>
      <c r="CT421">
        <v>59.539634999999997</v>
      </c>
      <c r="CU421">
        <f t="shared" si="351"/>
        <v>-1.9779028440150004E-3</v>
      </c>
      <c r="CV421">
        <f t="shared" si="352"/>
        <v>0.998022097155985</v>
      </c>
      <c r="CZ421" s="10">
        <v>42025</v>
      </c>
      <c r="DA421">
        <v>126300</v>
      </c>
      <c r="DB421">
        <v>53.159460000000003</v>
      </c>
      <c r="DC421">
        <f t="shared" si="315"/>
        <v>7.2450951014062515E-3</v>
      </c>
      <c r="DD421">
        <f t="shared" si="316"/>
        <v>1.0072450951014063</v>
      </c>
      <c r="DH421" s="10">
        <v>42025</v>
      </c>
      <c r="DI421">
        <v>157500</v>
      </c>
      <c r="DJ421">
        <v>40.233635999999997</v>
      </c>
      <c r="DK421">
        <f t="shared" si="313"/>
        <v>-9.5855112500697892E-4</v>
      </c>
      <c r="DL421">
        <f t="shared" si="314"/>
        <v>0.99904144887499302</v>
      </c>
      <c r="DP421" s="10">
        <v>42025</v>
      </c>
      <c r="DQ421">
        <v>132800</v>
      </c>
      <c r="DR421">
        <v>21.120387999999998</v>
      </c>
      <c r="DS421">
        <f t="shared" si="353"/>
        <v>1.8407669780435842E-2</v>
      </c>
      <c r="DT421">
        <f t="shared" si="354"/>
        <v>1.0184076697804358</v>
      </c>
      <c r="DX421" s="10">
        <v>42025</v>
      </c>
      <c r="DY421">
        <v>7286400</v>
      </c>
      <c r="DZ421">
        <v>12.52</v>
      </c>
      <c r="EA421">
        <f t="shared" si="355"/>
        <v>0</v>
      </c>
      <c r="EB421">
        <f t="shared" si="356"/>
        <v>1</v>
      </c>
      <c r="EF421" s="10">
        <v>42024</v>
      </c>
      <c r="EG421">
        <v>464100</v>
      </c>
      <c r="EH421">
        <v>99.374944999999997</v>
      </c>
      <c r="EI421">
        <f t="shared" si="357"/>
        <v>1.08922597611949E-3</v>
      </c>
      <c r="EJ421">
        <f t="shared" si="358"/>
        <v>1.0010892259761195</v>
      </c>
    </row>
    <row r="422" spans="1:140">
      <c r="A422" s="10">
        <v>42024</v>
      </c>
      <c r="B422" s="11">
        <v>1.93</v>
      </c>
      <c r="C422">
        <f t="shared" si="317"/>
        <v>1.9299999999999998E-2</v>
      </c>
      <c r="D422" s="12">
        <f t="shared" si="318"/>
        <v>4.0313772914224444E-4</v>
      </c>
      <c r="E422" s="13">
        <f t="shared" si="319"/>
        <v>1.0004031377291422</v>
      </c>
      <c r="H422" s="10">
        <v>42024</v>
      </c>
      <c r="I422">
        <v>76200</v>
      </c>
      <c r="J422">
        <v>79.055645999999996</v>
      </c>
      <c r="K422" s="15">
        <f t="shared" si="323"/>
        <v>1.0884265815673144E-2</v>
      </c>
      <c r="L422">
        <f t="shared" si="324"/>
        <v>1.0108842658156731</v>
      </c>
      <c r="N422" s="15">
        <f t="shared" si="325"/>
        <v>51.00252951509772</v>
      </c>
      <c r="P422" s="10">
        <v>42024</v>
      </c>
      <c r="Q422">
        <v>357700</v>
      </c>
      <c r="R422">
        <v>47.07161</v>
      </c>
      <c r="S422">
        <f t="shared" si="326"/>
        <v>1.6601411673258237E-3</v>
      </c>
      <c r="T422">
        <f t="shared" si="327"/>
        <v>1.0016601411673258</v>
      </c>
      <c r="V422" s="15">
        <f t="shared" si="328"/>
        <v>0.83207480808568191</v>
      </c>
      <c r="X422" s="10">
        <v>42024</v>
      </c>
      <c r="Y422">
        <v>144900</v>
      </c>
      <c r="Z422">
        <v>39.142169000000003</v>
      </c>
      <c r="AA422">
        <f t="shared" si="329"/>
        <v>-2.24439237743701E-3</v>
      </c>
      <c r="AB422">
        <f t="shared" si="320"/>
        <v>0.99775560762256299</v>
      </c>
      <c r="AC422" s="18"/>
      <c r="AD422" s="15">
        <f t="shared" si="330"/>
        <v>-0.55962291262436215</v>
      </c>
      <c r="AF422" s="10">
        <v>42024</v>
      </c>
      <c r="AG422">
        <v>231400</v>
      </c>
      <c r="AH422">
        <v>52.730378999999999</v>
      </c>
      <c r="AI422">
        <f t="shared" si="331"/>
        <v>-4.0862013574776146E-3</v>
      </c>
      <c r="AJ422">
        <f t="shared" si="332"/>
        <v>0.99591379864252239</v>
      </c>
      <c r="AK422" s="18"/>
      <c r="AL422" s="15">
        <f t="shared" si="333"/>
        <v>-0.77564351294522271</v>
      </c>
      <c r="AN422" s="10">
        <v>42024</v>
      </c>
      <c r="AO422">
        <v>6848000</v>
      </c>
      <c r="AP422">
        <v>36.181610999999997</v>
      </c>
      <c r="AQ422">
        <f t="shared" si="334"/>
        <v>4.4891001127875807E-3</v>
      </c>
      <c r="AR422">
        <f t="shared" si="321"/>
        <v>1.0044891001127876</v>
      </c>
      <c r="AS422" s="18"/>
      <c r="AT422" s="15">
        <f t="shared" si="335"/>
        <v>4.1287130852231959</v>
      </c>
      <c r="AV422" s="10">
        <v>42024</v>
      </c>
      <c r="AW422">
        <v>15672600</v>
      </c>
      <c r="AX422">
        <v>38.293401000000003</v>
      </c>
      <c r="AY422">
        <f t="shared" si="336"/>
        <v>-3.4661931404538215E-3</v>
      </c>
      <c r="AZ422">
        <f t="shared" si="337"/>
        <v>0.99653380685954618</v>
      </c>
      <c r="BB422" s="15">
        <f t="shared" si="338"/>
        <v>-0.71842550246937575</v>
      </c>
      <c r="BD422" s="10">
        <v>42024</v>
      </c>
      <c r="BE422">
        <v>759600</v>
      </c>
      <c r="BF422">
        <v>64.536242000000001</v>
      </c>
      <c r="BG422">
        <f t="shared" si="339"/>
        <v>3.2394832142150776E-3</v>
      </c>
      <c r="BH422">
        <f t="shared" si="340"/>
        <v>1.0032394832142151</v>
      </c>
      <c r="BJ422" s="15">
        <f t="shared" si="341"/>
        <v>2.2560027685815678</v>
      </c>
      <c r="BL422" s="10">
        <v>42024</v>
      </c>
      <c r="BM422">
        <v>297000</v>
      </c>
      <c r="BN422">
        <v>107.49703</v>
      </c>
      <c r="BO422">
        <f t="shared" si="342"/>
        <v>1.2554413566041589E-3</v>
      </c>
      <c r="BP422">
        <f t="shared" si="343"/>
        <v>1.0012554413566042</v>
      </c>
      <c r="BR422" s="15">
        <f t="shared" si="344"/>
        <v>0.58082789092822185</v>
      </c>
      <c r="BT422" s="10">
        <v>42024</v>
      </c>
      <c r="BU422">
        <v>301200</v>
      </c>
      <c r="BV422">
        <v>48.470001000000003</v>
      </c>
      <c r="BW422">
        <f t="shared" si="345"/>
        <v>4.1279668910632061E-4</v>
      </c>
      <c r="BX422">
        <f t="shared" si="346"/>
        <v>1.0004127966891063</v>
      </c>
      <c r="BZ422">
        <f t="shared" si="322"/>
        <v>2.1692942129343473E-2</v>
      </c>
      <c r="CB422" s="10">
        <v>42024</v>
      </c>
      <c r="CC422">
        <v>649900</v>
      </c>
      <c r="CD422">
        <v>102.31734</v>
      </c>
      <c r="CE422">
        <f t="shared" si="347"/>
        <v>-1.8045492131602003E-4</v>
      </c>
      <c r="CF422">
        <f t="shared" si="348"/>
        <v>0.99981954507868398</v>
      </c>
      <c r="CJ422" s="10">
        <v>42024</v>
      </c>
      <c r="CK422">
        <v>427200</v>
      </c>
      <c r="CL422">
        <v>83.232753000000002</v>
      </c>
      <c r="CM422">
        <f t="shared" si="349"/>
        <v>9.1399678111514504E-4</v>
      </c>
      <c r="CN422">
        <f t="shared" si="350"/>
        <v>1.0009139967811151</v>
      </c>
      <c r="CR422" s="10">
        <v>42024</v>
      </c>
      <c r="CS422">
        <v>188300</v>
      </c>
      <c r="CT422">
        <v>59.657632</v>
      </c>
      <c r="CU422">
        <f t="shared" si="351"/>
        <v>6.5969674882726537E-4</v>
      </c>
      <c r="CV422">
        <f t="shared" si="352"/>
        <v>1.0006596967488273</v>
      </c>
      <c r="CZ422" s="10">
        <v>42024</v>
      </c>
      <c r="DA422">
        <v>226100</v>
      </c>
      <c r="DB422">
        <v>52.777085</v>
      </c>
      <c r="DC422">
        <f t="shared" si="315"/>
        <v>-7.5499196772444988E-3</v>
      </c>
      <c r="DD422">
        <f t="shared" si="316"/>
        <v>0.9924500803227555</v>
      </c>
      <c r="DH422" s="10">
        <v>42024</v>
      </c>
      <c r="DI422">
        <v>232100</v>
      </c>
      <c r="DJ422">
        <v>40.272238999999999</v>
      </c>
      <c r="DK422">
        <f t="shared" si="313"/>
        <v>-6.901490622842843E-3</v>
      </c>
      <c r="DL422">
        <f t="shared" si="314"/>
        <v>0.99309850937715716</v>
      </c>
      <c r="DP422" s="10">
        <v>42024</v>
      </c>
      <c r="DQ422">
        <v>304000</v>
      </c>
      <c r="DR422">
        <v>20.738638000000002</v>
      </c>
      <c r="DS422">
        <f t="shared" si="353"/>
        <v>-4.5999210918812317E-4</v>
      </c>
      <c r="DT422">
        <f t="shared" si="354"/>
        <v>0.99954000789081188</v>
      </c>
      <c r="DX422" s="10">
        <v>42024</v>
      </c>
      <c r="DY422">
        <v>6297800</v>
      </c>
      <c r="DZ422">
        <v>12.52</v>
      </c>
      <c r="EA422">
        <f t="shared" si="355"/>
        <v>1.3765182186234792E-2</v>
      </c>
      <c r="EB422">
        <f t="shared" si="356"/>
        <v>1.0137651821862348</v>
      </c>
      <c r="EF422" s="10">
        <v>42020</v>
      </c>
      <c r="EG422">
        <v>335100</v>
      </c>
      <c r="EH422">
        <v>99.266820999999993</v>
      </c>
      <c r="EI422">
        <f t="shared" si="357"/>
        <v>-6.926618583683597E-4</v>
      </c>
      <c r="EJ422">
        <f t="shared" si="358"/>
        <v>0.99930733814163164</v>
      </c>
    </row>
    <row r="423" spans="1:140">
      <c r="A423" s="10">
        <v>42020</v>
      </c>
      <c r="B423" s="11">
        <v>1.82</v>
      </c>
      <c r="C423">
        <f t="shared" si="317"/>
        <v>1.8200000000000001E-2</v>
      </c>
      <c r="D423" s="12">
        <f t="shared" si="318"/>
        <v>3.8010411763056418E-4</v>
      </c>
      <c r="E423" s="13">
        <f t="shared" si="319"/>
        <v>1.0003801041176306</v>
      </c>
      <c r="H423" s="10">
        <v>42020</v>
      </c>
      <c r="I423">
        <v>89500</v>
      </c>
      <c r="J423">
        <v>78.204447999999999</v>
      </c>
      <c r="K423" s="15">
        <f t="shared" si="323"/>
        <v>-1.1484581275286287E-2</v>
      </c>
      <c r="L423">
        <f t="shared" si="324"/>
        <v>0.98851541872471371</v>
      </c>
      <c r="N423" s="15">
        <f t="shared" si="325"/>
        <v>-0.98524434695643037</v>
      </c>
      <c r="P423" s="10">
        <v>42020</v>
      </c>
      <c r="Q423">
        <v>429200</v>
      </c>
      <c r="R423">
        <v>46.993594000000002</v>
      </c>
      <c r="S423">
        <f t="shared" si="326"/>
        <v>1.3033394908291696E-2</v>
      </c>
      <c r="T423">
        <f t="shared" si="327"/>
        <v>1.0130333949082917</v>
      </c>
      <c r="V423" s="15">
        <f t="shared" si="328"/>
        <v>111.89461130056688</v>
      </c>
      <c r="X423" s="10">
        <v>42020</v>
      </c>
      <c r="Y423">
        <v>217400</v>
      </c>
      <c r="Z423">
        <v>39.230217000000003</v>
      </c>
      <c r="AA423">
        <f t="shared" si="329"/>
        <v>1.3650067556057355E-2</v>
      </c>
      <c r="AB423">
        <f t="shared" si="320"/>
        <v>1.0136500675560574</v>
      </c>
      <c r="AC423" s="18"/>
      <c r="AD423" s="15">
        <f t="shared" si="330"/>
        <v>139.9741825478647</v>
      </c>
      <c r="AF423" s="10">
        <v>42020</v>
      </c>
      <c r="AG423">
        <v>256400</v>
      </c>
      <c r="AH423">
        <v>52.946730000000002</v>
      </c>
      <c r="AI423">
        <f t="shared" si="331"/>
        <v>1.5657456108371548E-2</v>
      </c>
      <c r="AJ423">
        <f t="shared" si="332"/>
        <v>1.0156574561083715</v>
      </c>
      <c r="AK423" s="18"/>
      <c r="AL423" s="15">
        <f t="shared" si="333"/>
        <v>289.23534410969495</v>
      </c>
      <c r="AN423" s="10">
        <v>42020</v>
      </c>
      <c r="AO423">
        <v>5464300</v>
      </c>
      <c r="AP423">
        <v>36.019914</v>
      </c>
      <c r="AQ423">
        <f t="shared" si="334"/>
        <v>1.0945007379186356E-2</v>
      </c>
      <c r="AR423">
        <f t="shared" si="321"/>
        <v>1.0109450073791864</v>
      </c>
      <c r="AS423" s="18"/>
      <c r="AT423" s="15">
        <f t="shared" si="335"/>
        <v>52.155610579802001</v>
      </c>
      <c r="AV423" s="10">
        <v>42020</v>
      </c>
      <c r="AW423">
        <v>14325300</v>
      </c>
      <c r="AX423">
        <v>38.426594999999999</v>
      </c>
      <c r="AY423">
        <f t="shared" si="336"/>
        <v>1.0002459914291606E-2</v>
      </c>
      <c r="AZ423">
        <f t="shared" si="337"/>
        <v>1.0100024599142916</v>
      </c>
      <c r="BB423" s="15">
        <f t="shared" si="338"/>
        <v>36.817037903103298</v>
      </c>
      <c r="BD423" s="10">
        <v>42020</v>
      </c>
      <c r="BE423">
        <v>665600</v>
      </c>
      <c r="BF423">
        <v>64.327853000000005</v>
      </c>
      <c r="BG423">
        <f t="shared" si="339"/>
        <v>1.0866382732537483E-2</v>
      </c>
      <c r="BH423">
        <f t="shared" si="340"/>
        <v>1.0108663827325375</v>
      </c>
      <c r="BJ423" s="15">
        <f t="shared" si="341"/>
        <v>50.667825635570075</v>
      </c>
      <c r="BL423" s="10">
        <v>42020</v>
      </c>
      <c r="BM423">
        <v>292200</v>
      </c>
      <c r="BN423">
        <v>107.36224300000001</v>
      </c>
      <c r="BO423">
        <f t="shared" si="342"/>
        <v>-1.700848260387855E-3</v>
      </c>
      <c r="BP423">
        <f t="shared" si="343"/>
        <v>0.99829915173961215</v>
      </c>
      <c r="BR423" s="15">
        <f t="shared" si="344"/>
        <v>-0.46277493989161789</v>
      </c>
      <c r="BT423" s="10">
        <v>42020</v>
      </c>
      <c r="BU423">
        <v>1970400</v>
      </c>
      <c r="BV423">
        <v>48.450001</v>
      </c>
      <c r="BW423">
        <f t="shared" si="345"/>
        <v>-2.4706403129504118E-3</v>
      </c>
      <c r="BX423">
        <f t="shared" si="346"/>
        <v>0.99752935968704959</v>
      </c>
      <c r="BZ423">
        <f t="shared" si="322"/>
        <v>-0.12070274448190033</v>
      </c>
      <c r="CB423" s="10">
        <v>42020</v>
      </c>
      <c r="CC423">
        <v>735500</v>
      </c>
      <c r="CD423">
        <v>102.335807</v>
      </c>
      <c r="CE423">
        <f t="shared" si="347"/>
        <v>7.2242915814313413E-4</v>
      </c>
      <c r="CF423">
        <f t="shared" si="348"/>
        <v>1.0007224291581431</v>
      </c>
      <c r="CJ423" s="10">
        <v>42020</v>
      </c>
      <c r="CK423">
        <v>467700</v>
      </c>
      <c r="CL423">
        <v>83.156747999999993</v>
      </c>
      <c r="CM423">
        <f t="shared" si="349"/>
        <v>-2.5071325148526835E-3</v>
      </c>
      <c r="CN423">
        <f t="shared" si="350"/>
        <v>0.99749286748514732</v>
      </c>
      <c r="CR423" s="10">
        <v>42020</v>
      </c>
      <c r="CS423">
        <v>242100</v>
      </c>
      <c r="CT423">
        <v>59.618302</v>
      </c>
      <c r="CU423">
        <f t="shared" si="351"/>
        <v>-2.1395193295364878E-3</v>
      </c>
      <c r="CV423">
        <f t="shared" si="352"/>
        <v>0.99786048067046351</v>
      </c>
      <c r="CZ423" s="10">
        <v>42020</v>
      </c>
      <c r="DA423">
        <v>298000</v>
      </c>
      <c r="DB423">
        <v>53.178578999999999</v>
      </c>
      <c r="DC423">
        <f t="shared" si="315"/>
        <v>1.3850969876935348E-2</v>
      </c>
      <c r="DD423">
        <f t="shared" si="316"/>
        <v>1.0138509698769353</v>
      </c>
      <c r="DH423" s="10">
        <v>42020</v>
      </c>
      <c r="DI423">
        <v>476300</v>
      </c>
      <c r="DJ423">
        <v>40.552109000000002</v>
      </c>
      <c r="DK423">
        <f t="shared" si="313"/>
        <v>8.3993682451635188E-3</v>
      </c>
      <c r="DL423">
        <f t="shared" si="314"/>
        <v>1.0083993682451635</v>
      </c>
      <c r="DP423" s="10">
        <v>42020</v>
      </c>
      <c r="DQ423">
        <v>153900</v>
      </c>
      <c r="DR423">
        <v>20.748182</v>
      </c>
      <c r="DS423">
        <f t="shared" si="353"/>
        <v>3.2779151065772227E-2</v>
      </c>
      <c r="DT423">
        <f t="shared" si="354"/>
        <v>1.0327791510657722</v>
      </c>
      <c r="DX423" s="10">
        <v>42020</v>
      </c>
      <c r="DY423">
        <v>5649300</v>
      </c>
      <c r="DZ423">
        <v>12.35</v>
      </c>
      <c r="EA423">
        <f t="shared" si="355"/>
        <v>1.3957307060755264E-2</v>
      </c>
      <c r="EB423">
        <f t="shared" si="356"/>
        <v>1.0139573070607553</v>
      </c>
      <c r="EF423" s="10">
        <v>42019</v>
      </c>
      <c r="EG423">
        <v>503200</v>
      </c>
      <c r="EH423">
        <v>99.335627000000002</v>
      </c>
      <c r="EI423">
        <f t="shared" si="357"/>
        <v>9.8906826859535002E-5</v>
      </c>
      <c r="EJ423">
        <f t="shared" si="358"/>
        <v>1.0000989068268595</v>
      </c>
    </row>
    <row r="424" spans="1:140">
      <c r="A424" s="10">
        <v>42019</v>
      </c>
      <c r="B424" s="11">
        <v>1.86</v>
      </c>
      <c r="C424">
        <f t="shared" si="317"/>
        <v>1.8600000000000002E-2</v>
      </c>
      <c r="D424" s="12">
        <f t="shared" si="318"/>
        <v>3.8847917868212178E-4</v>
      </c>
      <c r="E424" s="13">
        <f t="shared" si="319"/>
        <v>1.0003884791786821</v>
      </c>
      <c r="H424" s="10">
        <v>42019</v>
      </c>
      <c r="I424">
        <v>75400</v>
      </c>
      <c r="J424">
        <v>79.113028</v>
      </c>
      <c r="K424" s="15">
        <f t="shared" si="323"/>
        <v>1.5093924094102151E-2</v>
      </c>
      <c r="L424">
        <f t="shared" si="324"/>
        <v>1.0150939240941022</v>
      </c>
      <c r="N424" s="15">
        <f t="shared" si="325"/>
        <v>236.0136316609325</v>
      </c>
      <c r="P424" s="10">
        <v>42019</v>
      </c>
      <c r="Q424">
        <v>447400</v>
      </c>
      <c r="R424">
        <v>46.388987999999998</v>
      </c>
      <c r="S424">
        <f t="shared" si="326"/>
        <v>-9.1647319967083085E-3</v>
      </c>
      <c r="T424">
        <f t="shared" si="327"/>
        <v>0.99083526800329169</v>
      </c>
      <c r="V424" s="15">
        <f t="shared" si="328"/>
        <v>-0.96528384294897951</v>
      </c>
      <c r="X424" s="10">
        <v>42019</v>
      </c>
      <c r="Y424">
        <v>172800</v>
      </c>
      <c r="Z424">
        <v>38.701932999999997</v>
      </c>
      <c r="AA424">
        <f t="shared" si="329"/>
        <v>-1.1247102836840939E-2</v>
      </c>
      <c r="AB424">
        <f t="shared" si="320"/>
        <v>0.98875289716315906</v>
      </c>
      <c r="AC424" s="18"/>
      <c r="AD424" s="15">
        <f t="shared" si="330"/>
        <v>-0.98389221959542539</v>
      </c>
      <c r="AF424" s="10">
        <v>42019</v>
      </c>
      <c r="AG424">
        <v>361200</v>
      </c>
      <c r="AH424">
        <v>52.130499</v>
      </c>
      <c r="AI424">
        <f t="shared" si="331"/>
        <v>-1.6329583986685714E-2</v>
      </c>
      <c r="AJ424">
        <f t="shared" si="332"/>
        <v>0.98367041601331429</v>
      </c>
      <c r="AK424" s="18"/>
      <c r="AL424" s="15">
        <f t="shared" si="333"/>
        <v>-0.99754468227310689</v>
      </c>
      <c r="AN424" s="10">
        <v>42019</v>
      </c>
      <c r="AO424">
        <v>7711100</v>
      </c>
      <c r="AP424">
        <v>35.629944000000002</v>
      </c>
      <c r="AQ424">
        <f t="shared" si="334"/>
        <v>5.6375627981142262E-3</v>
      </c>
      <c r="AR424">
        <f t="shared" si="321"/>
        <v>1.0056375627981142</v>
      </c>
      <c r="AS424" s="18"/>
      <c r="AT424" s="15">
        <f t="shared" si="335"/>
        <v>6.7829223663530138</v>
      </c>
      <c r="AV424" s="10">
        <v>42019</v>
      </c>
      <c r="AW424">
        <v>16712300</v>
      </c>
      <c r="AX424">
        <v>38.046041000000002</v>
      </c>
      <c r="AY424">
        <f t="shared" si="336"/>
        <v>3.0098435426546555E-3</v>
      </c>
      <c r="AZ424">
        <f t="shared" si="337"/>
        <v>1.0030098435426547</v>
      </c>
      <c r="BB424" s="15">
        <f t="shared" si="338"/>
        <v>1.9949960319583182</v>
      </c>
      <c r="BD424" s="10">
        <v>42019</v>
      </c>
      <c r="BE424">
        <v>868700</v>
      </c>
      <c r="BF424">
        <v>63.636355999999999</v>
      </c>
      <c r="BG424">
        <f t="shared" si="339"/>
        <v>-7.0943457931094134E-3</v>
      </c>
      <c r="BH424">
        <f t="shared" si="340"/>
        <v>0.99290565420689059</v>
      </c>
      <c r="BJ424" s="15">
        <f t="shared" si="341"/>
        <v>-0.92562720531064568</v>
      </c>
      <c r="BL424" s="10">
        <v>42019</v>
      </c>
      <c r="BM424">
        <v>401100</v>
      </c>
      <c r="BN424">
        <v>107.54516099999999</v>
      </c>
      <c r="BO424">
        <f t="shared" si="342"/>
        <v>2.0631036333329522E-3</v>
      </c>
      <c r="BP424">
        <f t="shared" si="343"/>
        <v>1.002063103633333</v>
      </c>
      <c r="BR424" s="15">
        <f t="shared" si="344"/>
        <v>1.1217836950806217</v>
      </c>
      <c r="BT424" s="10">
        <v>42019</v>
      </c>
      <c r="BU424">
        <v>281300</v>
      </c>
      <c r="BV424">
        <v>48.57</v>
      </c>
      <c r="BW424">
        <f t="shared" si="345"/>
        <v>3.5123552267621871E-3</v>
      </c>
      <c r="BX424">
        <f t="shared" si="346"/>
        <v>1.0035123552267622</v>
      </c>
      <c r="BZ424">
        <f t="shared" si="322"/>
        <v>0.20000109376362141</v>
      </c>
      <c r="CB424" s="10">
        <v>42019</v>
      </c>
      <c r="CC424">
        <v>1117800</v>
      </c>
      <c r="CD424">
        <v>102.26193000000001</v>
      </c>
      <c r="CE424">
        <f t="shared" si="347"/>
        <v>1.356496160527465E-3</v>
      </c>
      <c r="CF424">
        <f t="shared" si="348"/>
        <v>1.0013564961605275</v>
      </c>
      <c r="CJ424" s="10">
        <v>42019</v>
      </c>
      <c r="CK424">
        <v>349000</v>
      </c>
      <c r="CL424">
        <v>83.365757000000002</v>
      </c>
      <c r="CM424">
        <f t="shared" si="349"/>
        <v>3.8896713774452252E-3</v>
      </c>
      <c r="CN424">
        <f t="shared" si="350"/>
        <v>1.0038896713774452</v>
      </c>
      <c r="CR424" s="10">
        <v>42019</v>
      </c>
      <c r="CS424">
        <v>25500</v>
      </c>
      <c r="CT424">
        <v>59.746130000000001</v>
      </c>
      <c r="CU424">
        <f t="shared" si="351"/>
        <v>2.4747881813940165E-3</v>
      </c>
      <c r="CV424">
        <f t="shared" si="352"/>
        <v>1.002474788181394</v>
      </c>
      <c r="CZ424" s="10">
        <v>42019</v>
      </c>
      <c r="DA424">
        <v>277000</v>
      </c>
      <c r="DB424">
        <v>52.452067</v>
      </c>
      <c r="DC424">
        <f t="shared" si="315"/>
        <v>2.7411702990784992E-3</v>
      </c>
      <c r="DD424">
        <f t="shared" si="316"/>
        <v>1.0027411702990785</v>
      </c>
      <c r="DH424" s="10">
        <v>42019</v>
      </c>
      <c r="DI424">
        <v>867000</v>
      </c>
      <c r="DJ424">
        <v>40.214334000000001</v>
      </c>
      <c r="DK424">
        <f t="shared" si="313"/>
        <v>2.4055389437946939E-3</v>
      </c>
      <c r="DL424">
        <f t="shared" si="314"/>
        <v>1.0024055389437947</v>
      </c>
      <c r="DP424" s="10">
        <v>42019</v>
      </c>
      <c r="DQ424">
        <v>138500</v>
      </c>
      <c r="DR424">
        <v>20.089659999999999</v>
      </c>
      <c r="DS424">
        <f t="shared" si="353"/>
        <v>-1.312710533786432E-2</v>
      </c>
      <c r="DT424">
        <f t="shared" si="354"/>
        <v>0.98687289466213568</v>
      </c>
      <c r="DX424" s="10">
        <v>42019</v>
      </c>
      <c r="DY424">
        <v>10921500</v>
      </c>
      <c r="DZ424">
        <v>12.18</v>
      </c>
      <c r="EA424">
        <f t="shared" si="355"/>
        <v>2.5252525252525082E-2</v>
      </c>
      <c r="EB424">
        <f t="shared" si="356"/>
        <v>1.0252525252525251</v>
      </c>
      <c r="EF424" s="10">
        <v>42018</v>
      </c>
      <c r="EG424">
        <v>215300</v>
      </c>
      <c r="EH424">
        <v>99.325802999999993</v>
      </c>
      <c r="EI424">
        <f t="shared" si="357"/>
        <v>-2.9678339220795547E-4</v>
      </c>
      <c r="EJ424">
        <f t="shared" si="358"/>
        <v>0.99970321660779204</v>
      </c>
    </row>
    <row r="425" spans="1:140">
      <c r="A425" s="10">
        <v>42018</v>
      </c>
      <c r="B425" s="11">
        <v>1.82</v>
      </c>
      <c r="C425">
        <f t="shared" si="317"/>
        <v>1.8200000000000001E-2</v>
      </c>
      <c r="D425" s="12">
        <f t="shared" si="318"/>
        <v>3.8010411763056418E-4</v>
      </c>
      <c r="E425" s="13">
        <f t="shared" si="319"/>
        <v>1.0003801041176306</v>
      </c>
      <c r="H425" s="10">
        <v>42018</v>
      </c>
      <c r="I425">
        <v>51300</v>
      </c>
      <c r="J425">
        <v>77.936657999999994</v>
      </c>
      <c r="K425" s="15">
        <f t="shared" si="323"/>
        <v>7.1683896739025421E-3</v>
      </c>
      <c r="L425">
        <f t="shared" si="324"/>
        <v>1.0071683896739025</v>
      </c>
      <c r="N425" s="15">
        <f t="shared" si="325"/>
        <v>12.560062577032834</v>
      </c>
      <c r="P425" s="10">
        <v>42018</v>
      </c>
      <c r="Q425">
        <v>504300</v>
      </c>
      <c r="R425">
        <v>46.818063000000002</v>
      </c>
      <c r="S425">
        <f t="shared" si="326"/>
        <v>-5.7983550782000348E-3</v>
      </c>
      <c r="T425">
        <f t="shared" si="327"/>
        <v>0.99420164492179997</v>
      </c>
      <c r="V425" s="15">
        <f t="shared" si="328"/>
        <v>-0.88027516893732471</v>
      </c>
      <c r="X425" s="10">
        <v>42018</v>
      </c>
      <c r="Y425">
        <v>206400</v>
      </c>
      <c r="Z425">
        <v>39.142169000000003</v>
      </c>
      <c r="AA425">
        <f t="shared" si="329"/>
        <v>-3.983058166456277E-3</v>
      </c>
      <c r="AB425">
        <f t="shared" si="320"/>
        <v>0.99601694183354372</v>
      </c>
      <c r="AC425" s="18"/>
      <c r="AD425" s="15">
        <f t="shared" si="330"/>
        <v>-0.76700056708177522</v>
      </c>
      <c r="AF425" s="10">
        <v>42018</v>
      </c>
      <c r="AG425">
        <v>208800</v>
      </c>
      <c r="AH425">
        <v>52.995899999999999</v>
      </c>
      <c r="AI425">
        <f t="shared" si="331"/>
        <v>-3.3290257517201161E-3</v>
      </c>
      <c r="AJ425">
        <f t="shared" si="332"/>
        <v>0.99667097424827988</v>
      </c>
      <c r="AK425" s="18"/>
      <c r="AL425" s="15">
        <f t="shared" si="333"/>
        <v>-0.70391877088343513</v>
      </c>
      <c r="AN425" s="10">
        <v>42018</v>
      </c>
      <c r="AO425">
        <v>5792400</v>
      </c>
      <c r="AP425">
        <v>35.430204000000003</v>
      </c>
      <c r="AQ425">
        <f t="shared" si="334"/>
        <v>-2.677330085471108E-3</v>
      </c>
      <c r="AR425">
        <f t="shared" si="321"/>
        <v>0.99732266991452889</v>
      </c>
      <c r="AS425" s="18"/>
      <c r="AT425" s="15">
        <f t="shared" si="335"/>
        <v>-0.62413904271390808</v>
      </c>
      <c r="AV425" s="10">
        <v>42018</v>
      </c>
      <c r="AW425">
        <v>14774600</v>
      </c>
      <c r="AX425">
        <v>37.931871999999998</v>
      </c>
      <c r="AY425">
        <f t="shared" si="336"/>
        <v>-3.7481698420221976E-3</v>
      </c>
      <c r="AZ425">
        <f t="shared" si="337"/>
        <v>0.9962518301579778</v>
      </c>
      <c r="BB425" s="15">
        <f t="shared" si="338"/>
        <v>-0.74605874515760484</v>
      </c>
      <c r="BD425" s="10">
        <v>42018</v>
      </c>
      <c r="BE425">
        <v>1113400</v>
      </c>
      <c r="BF425">
        <v>64.091040000000007</v>
      </c>
      <c r="BG425">
        <f t="shared" si="339"/>
        <v>-4.5608050336689576E-3</v>
      </c>
      <c r="BH425">
        <f t="shared" si="340"/>
        <v>0.99543919496633104</v>
      </c>
      <c r="BJ425" s="15">
        <f t="shared" si="341"/>
        <v>-0.8114706518920074</v>
      </c>
      <c r="BL425" s="10">
        <v>42018</v>
      </c>
      <c r="BM425">
        <v>289700</v>
      </c>
      <c r="BN425">
        <v>107.323741</v>
      </c>
      <c r="BO425">
        <f t="shared" si="342"/>
        <v>2.518052238841717E-3</v>
      </c>
      <c r="BP425">
        <f t="shared" si="343"/>
        <v>1.0025180522388417</v>
      </c>
      <c r="BR425" s="15">
        <f t="shared" si="344"/>
        <v>1.5041111691953559</v>
      </c>
      <c r="BT425" s="10">
        <v>42018</v>
      </c>
      <c r="BU425">
        <v>198000</v>
      </c>
      <c r="BV425">
        <v>48.400002000000001</v>
      </c>
      <c r="BW425">
        <f t="shared" si="345"/>
        <v>1.6556705298014229E-3</v>
      </c>
      <c r="BX425">
        <f t="shared" si="346"/>
        <v>1.0016556705298014</v>
      </c>
      <c r="BZ425">
        <f t="shared" si="322"/>
        <v>8.9832128417087098E-2</v>
      </c>
      <c r="CB425" s="10">
        <v>42018</v>
      </c>
      <c r="CC425">
        <v>685500</v>
      </c>
      <c r="CD425">
        <v>102.1234</v>
      </c>
      <c r="CE425">
        <f t="shared" si="347"/>
        <v>7.562654384572598E-3</v>
      </c>
      <c r="CF425">
        <f t="shared" si="348"/>
        <v>1.0075626543845726</v>
      </c>
      <c r="CJ425" s="10">
        <v>42018</v>
      </c>
      <c r="CK425">
        <v>436200</v>
      </c>
      <c r="CL425">
        <v>83.042748000000003</v>
      </c>
      <c r="CM425">
        <f t="shared" si="349"/>
        <v>2.063514027055513E-3</v>
      </c>
      <c r="CN425">
        <f t="shared" si="350"/>
        <v>1.0020635140270555</v>
      </c>
      <c r="CR425" s="10">
        <v>42018</v>
      </c>
      <c r="CS425">
        <v>12500</v>
      </c>
      <c r="CT425">
        <v>59.598635999999999</v>
      </c>
      <c r="CU425">
        <f t="shared" si="351"/>
        <v>2.9786623691077097E-3</v>
      </c>
      <c r="CV425">
        <f t="shared" si="352"/>
        <v>1.0029786623691077</v>
      </c>
      <c r="CZ425" s="10">
        <v>42018</v>
      </c>
      <c r="DA425">
        <v>155600</v>
      </c>
      <c r="DB425">
        <v>52.308680000000003</v>
      </c>
      <c r="DC425">
        <f t="shared" si="315"/>
        <v>2.3814201817029534E-3</v>
      </c>
      <c r="DD425">
        <f t="shared" si="316"/>
        <v>1.002381420181703</v>
      </c>
      <c r="DH425" s="10">
        <v>42018</v>
      </c>
      <c r="DI425">
        <v>181200</v>
      </c>
      <c r="DJ425">
        <v>40.117829</v>
      </c>
      <c r="DK425">
        <f t="shared" si="313"/>
        <v>8.0018876685927776E-3</v>
      </c>
      <c r="DL425">
        <f t="shared" si="314"/>
        <v>1.0080018876685928</v>
      </c>
      <c r="DP425" s="10">
        <v>42018</v>
      </c>
      <c r="DQ425">
        <v>288300</v>
      </c>
      <c r="DR425">
        <v>20.356887</v>
      </c>
      <c r="DS425">
        <f t="shared" si="353"/>
        <v>2.3496285027531094E-3</v>
      </c>
      <c r="DT425">
        <f t="shared" si="354"/>
        <v>1.0023496285027531</v>
      </c>
      <c r="DX425" s="10">
        <v>42018</v>
      </c>
      <c r="DY425">
        <v>6602600</v>
      </c>
      <c r="DZ425">
        <v>11.88</v>
      </c>
      <c r="EA425">
        <f t="shared" si="355"/>
        <v>-2.5188916876573986E-3</v>
      </c>
      <c r="EB425">
        <f t="shared" si="356"/>
        <v>0.9974811083123426</v>
      </c>
      <c r="EF425" s="10">
        <v>42017</v>
      </c>
      <c r="EG425">
        <v>324700</v>
      </c>
      <c r="EH425">
        <v>99.355289999999997</v>
      </c>
      <c r="EI425">
        <f t="shared" si="357"/>
        <v>5.939999299873211E-4</v>
      </c>
      <c r="EJ425">
        <f t="shared" si="358"/>
        <v>1.0005939999299873</v>
      </c>
    </row>
    <row r="426" spans="1:140">
      <c r="A426" s="10">
        <v>42017</v>
      </c>
      <c r="B426" s="11">
        <v>1.79</v>
      </c>
      <c r="C426">
        <f t="shared" si="317"/>
        <v>1.7899999999999999E-2</v>
      </c>
      <c r="D426" s="12">
        <f t="shared" si="318"/>
        <v>3.7382341995573221E-4</v>
      </c>
      <c r="E426" s="13">
        <f t="shared" si="319"/>
        <v>1.0003738234199557</v>
      </c>
      <c r="H426" s="10">
        <v>42017</v>
      </c>
      <c r="I426">
        <v>81100</v>
      </c>
      <c r="J426">
        <v>77.381953999999993</v>
      </c>
      <c r="K426" s="15">
        <f t="shared" si="323"/>
        <v>-6.1754025615745611E-4</v>
      </c>
      <c r="L426">
        <f t="shared" si="324"/>
        <v>0.99938245974384254</v>
      </c>
      <c r="N426" s="15">
        <f t="shared" si="325"/>
        <v>-0.20186044799931635</v>
      </c>
      <c r="P426" s="10">
        <v>42017</v>
      </c>
      <c r="Q426">
        <v>712100</v>
      </c>
      <c r="R426">
        <v>47.091113999999997</v>
      </c>
      <c r="S426">
        <f t="shared" si="326"/>
        <v>-2.2727261652163433E-3</v>
      </c>
      <c r="T426">
        <f t="shared" si="327"/>
        <v>0.99772727383478366</v>
      </c>
      <c r="V426" s="15">
        <f t="shared" si="328"/>
        <v>-0.56416395302085043</v>
      </c>
      <c r="X426" s="10">
        <v>42017</v>
      </c>
      <c r="Y426">
        <v>362900</v>
      </c>
      <c r="Z426">
        <v>39.298698000000002</v>
      </c>
      <c r="AA426">
        <f t="shared" si="329"/>
        <v>-4.9765675062196646E-4</v>
      </c>
      <c r="AB426">
        <f t="shared" si="320"/>
        <v>0.99950234324937803</v>
      </c>
      <c r="AC426" s="18"/>
      <c r="AD426" s="15">
        <f t="shared" si="330"/>
        <v>-0.16614014251944931</v>
      </c>
      <c r="AF426" s="10">
        <v>42017</v>
      </c>
      <c r="AG426">
        <v>243000</v>
      </c>
      <c r="AH426">
        <v>53.172913999999999</v>
      </c>
      <c r="AI426">
        <f t="shared" si="331"/>
        <v>-5.545049035838856E-4</v>
      </c>
      <c r="AJ426">
        <f t="shared" si="332"/>
        <v>0.99944549509641611</v>
      </c>
      <c r="AK426" s="18"/>
      <c r="AL426" s="15">
        <f t="shared" si="333"/>
        <v>-0.18327302906267962</v>
      </c>
      <c r="AN426" s="10">
        <v>42017</v>
      </c>
      <c r="AO426">
        <v>4597400</v>
      </c>
      <c r="AP426">
        <v>35.525317000000001</v>
      </c>
      <c r="AQ426">
        <f t="shared" si="334"/>
        <v>4.8426051499357303E-3</v>
      </c>
      <c r="AR426">
        <f t="shared" si="321"/>
        <v>1.0048426051499357</v>
      </c>
      <c r="AS426" s="18"/>
      <c r="AT426" s="15">
        <f t="shared" si="335"/>
        <v>4.8315618954875204</v>
      </c>
      <c r="AV426" s="10">
        <v>42017</v>
      </c>
      <c r="AW426">
        <v>14364400</v>
      </c>
      <c r="AX426">
        <v>38.074581999999999</v>
      </c>
      <c r="AY426">
        <f t="shared" si="336"/>
        <v>7.0457742572944682E-3</v>
      </c>
      <c r="AZ426">
        <f t="shared" si="337"/>
        <v>1.0070457742572945</v>
      </c>
      <c r="BB426" s="15">
        <f t="shared" si="338"/>
        <v>11.970662810573023</v>
      </c>
      <c r="BD426" s="10">
        <v>42017</v>
      </c>
      <c r="BE426">
        <v>1293800</v>
      </c>
      <c r="BF426">
        <v>64.384686000000002</v>
      </c>
      <c r="BG426">
        <f t="shared" si="339"/>
        <v>-1.908915671720135E-3</v>
      </c>
      <c r="BH426">
        <f t="shared" si="340"/>
        <v>0.99809108432827987</v>
      </c>
      <c r="BJ426" s="15">
        <f t="shared" si="341"/>
        <v>-0.50213189689051307</v>
      </c>
      <c r="BL426" s="10">
        <v>42017</v>
      </c>
      <c r="BM426">
        <v>192100</v>
      </c>
      <c r="BN426">
        <v>107.05417300000001</v>
      </c>
      <c r="BO426">
        <f t="shared" si="342"/>
        <v>3.5977908319617669E-4</v>
      </c>
      <c r="BP426">
        <f t="shared" si="343"/>
        <v>1.0003597790831962</v>
      </c>
      <c r="BR426" s="15">
        <f t="shared" si="344"/>
        <v>0.14030497442081558</v>
      </c>
      <c r="BT426" s="10">
        <v>42017</v>
      </c>
      <c r="BU426">
        <v>98100</v>
      </c>
      <c r="BV426">
        <v>48.32</v>
      </c>
      <c r="BW426">
        <f t="shared" si="345"/>
        <v>0</v>
      </c>
      <c r="BX426">
        <f t="shared" si="346"/>
        <v>1</v>
      </c>
      <c r="BZ426">
        <f t="shared" si="322"/>
        <v>0</v>
      </c>
      <c r="CB426" s="10">
        <v>42017</v>
      </c>
      <c r="CC426">
        <v>1375200</v>
      </c>
      <c r="CD426">
        <v>101.35687299999999</v>
      </c>
      <c r="CE426">
        <f t="shared" si="347"/>
        <v>3.1992611569768847E-3</v>
      </c>
      <c r="CF426">
        <f t="shared" si="348"/>
        <v>1.0031992611569769</v>
      </c>
      <c r="CJ426" s="10">
        <v>42017</v>
      </c>
      <c r="CK426">
        <v>697300</v>
      </c>
      <c r="CL426">
        <v>82.871741</v>
      </c>
      <c r="CM426">
        <f t="shared" si="349"/>
        <v>5.7355191814201234E-4</v>
      </c>
      <c r="CN426">
        <f t="shared" si="350"/>
        <v>1.000573551918142</v>
      </c>
      <c r="CR426" s="10">
        <v>42017</v>
      </c>
      <c r="CS426">
        <v>32700</v>
      </c>
      <c r="CT426">
        <v>59.421638999999999</v>
      </c>
      <c r="CU426">
        <f t="shared" si="351"/>
        <v>1.3256329662760802E-3</v>
      </c>
      <c r="CV426">
        <f t="shared" si="352"/>
        <v>1.0013256329662761</v>
      </c>
      <c r="CZ426" s="10">
        <v>42017</v>
      </c>
      <c r="DA426">
        <v>146100</v>
      </c>
      <c r="DB426">
        <v>52.184407</v>
      </c>
      <c r="DC426">
        <f t="shared" si="315"/>
        <v>8.125543647318878E-3</v>
      </c>
      <c r="DD426">
        <f t="shared" si="316"/>
        <v>1.0081255436473189</v>
      </c>
      <c r="DH426" s="10">
        <v>42017</v>
      </c>
      <c r="DI426">
        <v>263200</v>
      </c>
      <c r="DJ426">
        <v>39.799359000000003</v>
      </c>
      <c r="DK426">
        <f t="shared" si="313"/>
        <v>-1.9360495521152377E-3</v>
      </c>
      <c r="DL426">
        <f t="shared" si="314"/>
        <v>0.99806395044788476</v>
      </c>
      <c r="DP426" s="10">
        <v>42017</v>
      </c>
      <c r="DQ426">
        <v>421100</v>
      </c>
      <c r="DR426">
        <v>20.309168</v>
      </c>
      <c r="DS426">
        <f t="shared" si="353"/>
        <v>-6.9995465063262818E-3</v>
      </c>
      <c r="DT426">
        <f t="shared" si="354"/>
        <v>0.99300045349367372</v>
      </c>
      <c r="DX426" s="10">
        <v>42017</v>
      </c>
      <c r="DY426">
        <v>2408900</v>
      </c>
      <c r="DZ426">
        <v>11.91</v>
      </c>
      <c r="EA426">
        <f t="shared" si="355"/>
        <v>-2.5125628140703071E-3</v>
      </c>
      <c r="EB426">
        <f t="shared" si="356"/>
        <v>0.99748743718592969</v>
      </c>
      <c r="EF426" s="10">
        <v>42016</v>
      </c>
      <c r="EG426">
        <v>336900</v>
      </c>
      <c r="EH426">
        <v>99.296307999999996</v>
      </c>
      <c r="EI426">
        <f t="shared" si="357"/>
        <v>-1.9798426982109429E-4</v>
      </c>
      <c r="EJ426">
        <f t="shared" si="358"/>
        <v>0.99980201573017891</v>
      </c>
    </row>
    <row r="427" spans="1:140">
      <c r="A427" s="10">
        <v>42016</v>
      </c>
      <c r="B427" s="11">
        <v>1.61</v>
      </c>
      <c r="C427">
        <f t="shared" si="317"/>
        <v>1.61E-2</v>
      </c>
      <c r="D427" s="12">
        <f t="shared" si="318"/>
        <v>3.3614999526543343E-4</v>
      </c>
      <c r="E427" s="13">
        <f t="shared" si="319"/>
        <v>1.0003361499952654</v>
      </c>
      <c r="H427" s="10">
        <v>42016</v>
      </c>
      <c r="I427">
        <v>56400</v>
      </c>
      <c r="J427">
        <v>77.429770000000005</v>
      </c>
      <c r="K427" s="15">
        <f t="shared" si="323"/>
        <v>5.3396378603438599E-3</v>
      </c>
      <c r="L427">
        <f t="shared" si="324"/>
        <v>1.0053396378603439</v>
      </c>
      <c r="N427" s="15">
        <f t="shared" si="325"/>
        <v>5.9851249214998985</v>
      </c>
      <c r="P427" s="10">
        <v>42016</v>
      </c>
      <c r="Q427">
        <v>352700</v>
      </c>
      <c r="R427">
        <v>47.198383</v>
      </c>
      <c r="S427">
        <f t="shared" si="326"/>
        <v>-7.9934298330975873E-3</v>
      </c>
      <c r="T427">
        <f t="shared" si="327"/>
        <v>0.99200657016690241</v>
      </c>
      <c r="V427" s="15">
        <f t="shared" si="328"/>
        <v>-0.9465669188152297</v>
      </c>
      <c r="X427" s="10">
        <v>42016</v>
      </c>
      <c r="Y427">
        <v>337900</v>
      </c>
      <c r="Z427">
        <v>39.318264999999997</v>
      </c>
      <c r="AA427">
        <f t="shared" si="329"/>
        <v>-5.4442190209649244E-3</v>
      </c>
      <c r="AB427">
        <f t="shared" si="320"/>
        <v>0.99455578097903508</v>
      </c>
      <c r="AC427" s="18"/>
      <c r="AD427" s="15">
        <f t="shared" si="330"/>
        <v>-0.8636552764571086</v>
      </c>
      <c r="AF427" s="10">
        <v>42016</v>
      </c>
      <c r="AG427">
        <v>259200</v>
      </c>
      <c r="AH427">
        <v>53.202415000000002</v>
      </c>
      <c r="AI427">
        <f t="shared" si="331"/>
        <v>-4.9659855955539456E-3</v>
      </c>
      <c r="AJ427">
        <f t="shared" si="332"/>
        <v>0.99503401440444605</v>
      </c>
      <c r="AK427" s="18"/>
      <c r="AL427" s="15">
        <f t="shared" si="333"/>
        <v>-0.83750374652440873</v>
      </c>
      <c r="AN427" s="10">
        <v>42016</v>
      </c>
      <c r="AO427">
        <v>8086700</v>
      </c>
      <c r="AP427">
        <v>35.354111000000003</v>
      </c>
      <c r="AQ427">
        <f t="shared" si="334"/>
        <v>-1.0750121538223301E-3</v>
      </c>
      <c r="AR427">
        <f t="shared" si="321"/>
        <v>0.99892498784617767</v>
      </c>
      <c r="AS427" s="18"/>
      <c r="AT427" s="15">
        <f t="shared" si="335"/>
        <v>-0.324694767315305</v>
      </c>
      <c r="AV427" s="10">
        <v>42016</v>
      </c>
      <c r="AW427">
        <v>10631000</v>
      </c>
      <c r="AX427">
        <v>37.808194</v>
      </c>
      <c r="AY427">
        <f t="shared" si="336"/>
        <v>-8.9774782847314993E-3</v>
      </c>
      <c r="AZ427">
        <f t="shared" si="337"/>
        <v>0.9910225217152685</v>
      </c>
      <c r="BB427" s="15">
        <f t="shared" si="338"/>
        <v>-0.96280484657562437</v>
      </c>
      <c r="BD427" s="10">
        <v>42016</v>
      </c>
      <c r="BE427">
        <v>872700</v>
      </c>
      <c r="BF427">
        <v>64.507825999999994</v>
      </c>
      <c r="BG427">
        <f t="shared" si="339"/>
        <v>-6.5646100577705369E-3</v>
      </c>
      <c r="BH427">
        <f t="shared" si="340"/>
        <v>0.99343538994222946</v>
      </c>
      <c r="BJ427" s="15">
        <f t="shared" si="341"/>
        <v>-0.90964256142329725</v>
      </c>
      <c r="BL427" s="10">
        <v>42016</v>
      </c>
      <c r="BM427">
        <v>205900</v>
      </c>
      <c r="BN427">
        <v>107.015671</v>
      </c>
      <c r="BO427">
        <f t="shared" si="342"/>
        <v>1.1708990488239479E-3</v>
      </c>
      <c r="BP427">
        <f t="shared" si="343"/>
        <v>1.0011708990488239</v>
      </c>
      <c r="BR427" s="15">
        <f t="shared" si="344"/>
        <v>0.53284906784561192</v>
      </c>
      <c r="BT427" s="10">
        <v>42016</v>
      </c>
      <c r="BU427">
        <v>198600</v>
      </c>
      <c r="BV427">
        <v>48.32</v>
      </c>
      <c r="BW427">
        <f t="shared" si="345"/>
        <v>-6.2043435865288821E-4</v>
      </c>
      <c r="BX427">
        <f t="shared" si="346"/>
        <v>0.99937956564134711</v>
      </c>
      <c r="BZ427">
        <f t="shared" si="322"/>
        <v>-3.1757396058728737E-2</v>
      </c>
      <c r="CB427" s="10">
        <v>42016</v>
      </c>
      <c r="CC427">
        <v>420100</v>
      </c>
      <c r="CD427">
        <v>101.03364000000001</v>
      </c>
      <c r="CE427">
        <f t="shared" si="347"/>
        <v>-5.8160665986148885E-3</v>
      </c>
      <c r="CF427">
        <f t="shared" si="348"/>
        <v>0.99418393340138511</v>
      </c>
      <c r="CJ427" s="10">
        <v>42016</v>
      </c>
      <c r="CK427">
        <v>308800</v>
      </c>
      <c r="CL427">
        <v>82.824236999999997</v>
      </c>
      <c r="CM427">
        <f t="shared" si="349"/>
        <v>1.0334700693792609E-3</v>
      </c>
      <c r="CN427">
        <f t="shared" si="350"/>
        <v>1.0010334700693793</v>
      </c>
      <c r="CR427" s="10">
        <v>42016</v>
      </c>
      <c r="CS427">
        <v>15500</v>
      </c>
      <c r="CT427">
        <v>59.342972000000003</v>
      </c>
      <c r="CU427">
        <f t="shared" si="351"/>
        <v>1.9923520440490172E-3</v>
      </c>
      <c r="CV427">
        <f t="shared" si="352"/>
        <v>1.001992352044049</v>
      </c>
      <c r="CZ427" s="10">
        <v>42016</v>
      </c>
      <c r="DA427">
        <v>199200</v>
      </c>
      <c r="DB427">
        <v>51.763798000000001</v>
      </c>
      <c r="DC427">
        <f t="shared" si="315"/>
        <v>-1.4751658994992534E-3</v>
      </c>
      <c r="DD427">
        <f t="shared" si="316"/>
        <v>0.99852483410050075</v>
      </c>
      <c r="DH427" s="10">
        <v>42016</v>
      </c>
      <c r="DI427">
        <v>239400</v>
      </c>
      <c r="DJ427">
        <v>39.876562</v>
      </c>
      <c r="DK427">
        <f t="shared" ref="DK427:DK490" si="359">(DJ427/DJ428)-1</f>
        <v>8.0506916258751282E-3</v>
      </c>
      <c r="DL427">
        <f t="shared" ref="DL427:DL490" si="360">1+DK427</f>
        <v>1.0080506916258751</v>
      </c>
      <c r="DP427" s="10">
        <v>42016</v>
      </c>
      <c r="DQ427">
        <v>390900</v>
      </c>
      <c r="DR427">
        <v>20.452324999999998</v>
      </c>
      <c r="DS427">
        <f t="shared" si="353"/>
        <v>-2.8998592136798784E-2</v>
      </c>
      <c r="DT427">
        <f t="shared" si="354"/>
        <v>0.97100140786320122</v>
      </c>
      <c r="DX427" s="10">
        <v>42016</v>
      </c>
      <c r="DY427">
        <v>4100500</v>
      </c>
      <c r="DZ427">
        <v>11.94</v>
      </c>
      <c r="EA427">
        <f t="shared" si="355"/>
        <v>1.0152284263959421E-2</v>
      </c>
      <c r="EB427">
        <f t="shared" si="356"/>
        <v>1.0101522842639594</v>
      </c>
      <c r="EF427" s="10">
        <v>42013</v>
      </c>
      <c r="EG427">
        <v>415300</v>
      </c>
      <c r="EH427">
        <v>99.315971000000005</v>
      </c>
      <c r="EI427">
        <f t="shared" si="357"/>
        <v>4.9513019058000651E-4</v>
      </c>
      <c r="EJ427">
        <f t="shared" si="358"/>
        <v>1.00049513019058</v>
      </c>
    </row>
    <row r="428" spans="1:140">
      <c r="A428" s="10">
        <v>42013</v>
      </c>
      <c r="B428" s="11">
        <v>1.43</v>
      </c>
      <c r="C428">
        <f t="shared" si="317"/>
        <v>1.43E-2</v>
      </c>
      <c r="D428" s="12">
        <f t="shared" si="318"/>
        <v>2.9849500607936896E-4</v>
      </c>
      <c r="E428" s="13">
        <f t="shared" si="319"/>
        <v>1.0002984950060794</v>
      </c>
      <c r="H428" s="10">
        <v>42013</v>
      </c>
      <c r="I428">
        <v>53400</v>
      </c>
      <c r="J428">
        <v>77.018518999999998</v>
      </c>
      <c r="K428" s="15">
        <f t="shared" si="323"/>
        <v>8.8949911631570622E-3</v>
      </c>
      <c r="L428">
        <f t="shared" si="324"/>
        <v>1.0088949911631571</v>
      </c>
      <c r="N428" s="15">
        <f t="shared" si="325"/>
        <v>24.3383048254782</v>
      </c>
      <c r="P428" s="10">
        <v>42013</v>
      </c>
      <c r="Q428">
        <v>424800</v>
      </c>
      <c r="R428">
        <v>47.578699999999998</v>
      </c>
      <c r="S428">
        <f t="shared" si="326"/>
        <v>-8.1316870204314329E-3</v>
      </c>
      <c r="T428">
        <f t="shared" si="327"/>
        <v>0.99186831297956857</v>
      </c>
      <c r="V428" s="15">
        <f t="shared" si="328"/>
        <v>-0.94921728689046714</v>
      </c>
      <c r="X428" s="10">
        <v>42013</v>
      </c>
      <c r="Y428">
        <v>233700</v>
      </c>
      <c r="Z428">
        <v>39.533493999999997</v>
      </c>
      <c r="AA428">
        <f t="shared" si="329"/>
        <v>-7.6130164361711827E-3</v>
      </c>
      <c r="AB428">
        <f t="shared" si="320"/>
        <v>0.99238698356382882</v>
      </c>
      <c r="AC428" s="18"/>
      <c r="AD428" s="15">
        <f t="shared" si="330"/>
        <v>-0.93854083630949925</v>
      </c>
      <c r="AF428" s="10">
        <v>42013</v>
      </c>
      <c r="AG428">
        <v>278800</v>
      </c>
      <c r="AH428">
        <v>53.467936000000002</v>
      </c>
      <c r="AI428">
        <f t="shared" si="331"/>
        <v>-8.2087021647426761E-3</v>
      </c>
      <c r="AJ428">
        <f t="shared" si="332"/>
        <v>0.99179129783525732</v>
      </c>
      <c r="AK428" s="18"/>
      <c r="AL428" s="15">
        <f t="shared" si="333"/>
        <v>-0.95063637013487712</v>
      </c>
      <c r="AN428" s="10">
        <v>42013</v>
      </c>
      <c r="AO428">
        <v>4844500</v>
      </c>
      <c r="AP428">
        <v>35.392158000000002</v>
      </c>
      <c r="AQ428">
        <f t="shared" si="334"/>
        <v>-4.8141115109356925E-3</v>
      </c>
      <c r="AR428">
        <f t="shared" si="321"/>
        <v>0.99518588848906431</v>
      </c>
      <c r="AS428" s="18"/>
      <c r="AT428" s="15">
        <f t="shared" si="335"/>
        <v>-0.82819477983801959</v>
      </c>
      <c r="AV428" s="10">
        <v>42013</v>
      </c>
      <c r="AW428">
        <v>9140200</v>
      </c>
      <c r="AX428">
        <v>38.150691000000002</v>
      </c>
      <c r="AY428">
        <f t="shared" si="336"/>
        <v>-4.9627853693525736E-3</v>
      </c>
      <c r="AZ428">
        <f t="shared" si="337"/>
        <v>0.99503721463064743</v>
      </c>
      <c r="BB428" s="15">
        <f t="shared" si="338"/>
        <v>-0.83731287848858482</v>
      </c>
      <c r="BD428" s="10">
        <v>42013</v>
      </c>
      <c r="BE428">
        <v>992000</v>
      </c>
      <c r="BF428">
        <v>64.934093000000004</v>
      </c>
      <c r="BG428">
        <f t="shared" si="339"/>
        <v>-7.6722440895995447E-3</v>
      </c>
      <c r="BH428">
        <f t="shared" si="340"/>
        <v>0.99232775591040046</v>
      </c>
      <c r="BJ428" s="15">
        <f t="shared" si="341"/>
        <v>-0.93986522072921497</v>
      </c>
      <c r="BL428" s="10">
        <v>42013</v>
      </c>
      <c r="BM428">
        <v>166800</v>
      </c>
      <c r="BN428">
        <v>106.890513</v>
      </c>
      <c r="BO428">
        <f t="shared" si="342"/>
        <v>1.8045328752402945E-3</v>
      </c>
      <c r="BP428">
        <f t="shared" si="343"/>
        <v>1.0018045328752403</v>
      </c>
      <c r="BR428" s="15">
        <f t="shared" si="344"/>
        <v>0.93104427473697582</v>
      </c>
      <c r="BT428" s="10">
        <v>42013</v>
      </c>
      <c r="BU428">
        <v>124200</v>
      </c>
      <c r="BV428">
        <v>48.349997999999999</v>
      </c>
      <c r="BW428">
        <f t="shared" si="345"/>
        <v>8.27923808157216E-4</v>
      </c>
      <c r="BX428">
        <f t="shared" si="346"/>
        <v>1.0008279238081572</v>
      </c>
      <c r="BZ428">
        <f t="shared" si="322"/>
        <v>4.3973625229528412E-2</v>
      </c>
      <c r="CB428" s="10">
        <v>42013</v>
      </c>
      <c r="CC428">
        <v>606200</v>
      </c>
      <c r="CD428">
        <v>101.624696</v>
      </c>
      <c r="CE428">
        <f t="shared" si="347"/>
        <v>-6.3572050648130762E-4</v>
      </c>
      <c r="CF428">
        <f t="shared" si="348"/>
        <v>0.99936427949351869</v>
      </c>
      <c r="CJ428" s="10">
        <v>42013</v>
      </c>
      <c r="CK428">
        <v>191100</v>
      </c>
      <c r="CL428">
        <v>82.738729000000006</v>
      </c>
      <c r="CM428">
        <f t="shared" si="349"/>
        <v>2.5324450667334464E-3</v>
      </c>
      <c r="CN428">
        <f t="shared" si="350"/>
        <v>1.0025324450667334</v>
      </c>
      <c r="CR428" s="10">
        <v>42013</v>
      </c>
      <c r="CS428">
        <v>5800</v>
      </c>
      <c r="CT428">
        <v>59.224975000000001</v>
      </c>
      <c r="CU428">
        <f t="shared" si="351"/>
        <v>4.9831509931075324E-4</v>
      </c>
      <c r="CV428">
        <f t="shared" si="352"/>
        <v>1.0004983150993108</v>
      </c>
      <c r="CZ428" s="10">
        <v>42013</v>
      </c>
      <c r="DA428">
        <v>258400</v>
      </c>
      <c r="DB428">
        <v>51.840271000000001</v>
      </c>
      <c r="DC428">
        <f t="shared" ref="DC428:DC491" si="361">(DB428/DB429)-1</f>
        <v>1.8440803621588842E-4</v>
      </c>
      <c r="DD428">
        <f t="shared" ref="DD428:DD491" si="362">1+DC428</f>
        <v>1.0001844080362159</v>
      </c>
      <c r="DH428" s="10">
        <v>42013</v>
      </c>
      <c r="DI428">
        <v>226500</v>
      </c>
      <c r="DJ428">
        <v>39.558092000000002</v>
      </c>
      <c r="DK428">
        <f t="shared" si="359"/>
        <v>1.2213667502949388E-3</v>
      </c>
      <c r="DL428">
        <f t="shared" si="360"/>
        <v>1.0012213667502949</v>
      </c>
      <c r="DP428" s="10">
        <v>42013</v>
      </c>
      <c r="DQ428">
        <v>250800</v>
      </c>
      <c r="DR428">
        <v>21.063126</v>
      </c>
      <c r="DS428">
        <f t="shared" si="353"/>
        <v>-7.197504014337941E-3</v>
      </c>
      <c r="DT428">
        <f t="shared" si="354"/>
        <v>0.99280249598566206</v>
      </c>
      <c r="DX428" s="10">
        <v>42013</v>
      </c>
      <c r="DY428">
        <v>5262500</v>
      </c>
      <c r="DZ428">
        <v>11.82</v>
      </c>
      <c r="EA428">
        <f t="shared" si="355"/>
        <v>1.1120615911035081E-2</v>
      </c>
      <c r="EB428">
        <f t="shared" si="356"/>
        <v>1.0111206159110351</v>
      </c>
      <c r="EF428" s="10">
        <v>42012</v>
      </c>
      <c r="EG428">
        <v>368700</v>
      </c>
      <c r="EH428">
        <v>99.266820999999993</v>
      </c>
      <c r="EI428">
        <f t="shared" si="357"/>
        <v>-1.0880408537584652E-3</v>
      </c>
      <c r="EJ428">
        <f t="shared" si="358"/>
        <v>0.99891195914624153</v>
      </c>
    </row>
    <row r="429" spans="1:140">
      <c r="A429" s="10">
        <v>42012</v>
      </c>
      <c r="B429" s="11">
        <v>1.28</v>
      </c>
      <c r="C429">
        <f t="shared" si="317"/>
        <v>1.2800000000000001E-2</v>
      </c>
      <c r="D429" s="12">
        <f t="shared" si="318"/>
        <v>2.6712991858968138E-4</v>
      </c>
      <c r="E429" s="13">
        <f t="shared" si="319"/>
        <v>1.0002671299185897</v>
      </c>
      <c r="H429" s="10">
        <v>42012</v>
      </c>
      <c r="I429">
        <v>76700</v>
      </c>
      <c r="J429">
        <v>76.339479999999995</v>
      </c>
      <c r="K429" s="15">
        <f t="shared" si="323"/>
        <v>-1.0536727988835204E-2</v>
      </c>
      <c r="L429">
        <f t="shared" si="324"/>
        <v>0.9894632720111648</v>
      </c>
      <c r="N429" s="15">
        <f t="shared" si="325"/>
        <v>-0.9790645379481332</v>
      </c>
      <c r="P429" s="10">
        <v>42012</v>
      </c>
      <c r="Q429">
        <v>996000</v>
      </c>
      <c r="R429">
        <v>47.968767</v>
      </c>
      <c r="S429">
        <f t="shared" si="326"/>
        <v>1.7794267916265261E-2</v>
      </c>
      <c r="T429">
        <f t="shared" si="327"/>
        <v>1.0177942679162653</v>
      </c>
      <c r="V429" s="15">
        <f t="shared" si="328"/>
        <v>624.02910189903491</v>
      </c>
      <c r="X429" s="10">
        <v>42012</v>
      </c>
      <c r="Y429">
        <v>532300</v>
      </c>
      <c r="Z429">
        <v>39.836772000000003</v>
      </c>
      <c r="AA429">
        <f t="shared" si="329"/>
        <v>1.6475276215858203E-2</v>
      </c>
      <c r="AB429">
        <f t="shared" si="320"/>
        <v>1.0164752762158582</v>
      </c>
      <c r="AC429" s="18"/>
      <c r="AD429" s="15">
        <f t="shared" si="330"/>
        <v>388.3491248677816</v>
      </c>
      <c r="AF429" s="10">
        <v>42012</v>
      </c>
      <c r="AG429">
        <v>476900</v>
      </c>
      <c r="AH429">
        <v>53.910471000000001</v>
      </c>
      <c r="AI429">
        <f t="shared" si="331"/>
        <v>1.6691434356149504E-2</v>
      </c>
      <c r="AJ429">
        <f t="shared" si="332"/>
        <v>1.0166914343561495</v>
      </c>
      <c r="AK429" s="18"/>
      <c r="AL429" s="15">
        <f t="shared" si="333"/>
        <v>419.77031319067891</v>
      </c>
      <c r="AN429" s="10">
        <v>42012</v>
      </c>
      <c r="AO429">
        <v>5459800</v>
      </c>
      <c r="AP429">
        <v>35.563364</v>
      </c>
      <c r="AQ429">
        <f t="shared" si="334"/>
        <v>1.5204909404529898E-2</v>
      </c>
      <c r="AR429">
        <f t="shared" si="321"/>
        <v>1.0152049094045299</v>
      </c>
      <c r="AS429" s="18"/>
      <c r="AT429" s="15">
        <f t="shared" si="335"/>
        <v>245.66293188370983</v>
      </c>
      <c r="AV429" s="10">
        <v>42012</v>
      </c>
      <c r="AW429">
        <v>9996800</v>
      </c>
      <c r="AX429">
        <v>38.340969000000001</v>
      </c>
      <c r="AY429">
        <f t="shared" si="336"/>
        <v>1.690631657116759E-2</v>
      </c>
      <c r="AZ429">
        <f t="shared" si="337"/>
        <v>1.0169063165711676</v>
      </c>
      <c r="BB429" s="15">
        <f t="shared" si="338"/>
        <v>453.51154628761935</v>
      </c>
      <c r="BD429" s="10">
        <v>42012</v>
      </c>
      <c r="BE429">
        <v>1002400</v>
      </c>
      <c r="BF429">
        <v>65.436134999999993</v>
      </c>
      <c r="BG429">
        <f t="shared" si="339"/>
        <v>1.8728857675639698E-2</v>
      </c>
      <c r="BH429">
        <f t="shared" si="340"/>
        <v>1.0187288576756397</v>
      </c>
      <c r="BJ429" s="15">
        <f t="shared" si="341"/>
        <v>872.75999864399864</v>
      </c>
      <c r="BL429" s="10">
        <v>42012</v>
      </c>
      <c r="BM429">
        <v>232600</v>
      </c>
      <c r="BN429">
        <v>106.697973</v>
      </c>
      <c r="BO429">
        <f t="shared" si="342"/>
        <v>-4.5089233420636532E-4</v>
      </c>
      <c r="BP429">
        <f t="shared" si="343"/>
        <v>0.99954910766579363</v>
      </c>
      <c r="BR429" s="15">
        <f t="shared" si="344"/>
        <v>-0.15177794156106372</v>
      </c>
      <c r="BT429" s="10">
        <v>42012</v>
      </c>
      <c r="BU429">
        <v>179900</v>
      </c>
      <c r="BV429">
        <v>48.310001</v>
      </c>
      <c r="BW429">
        <f t="shared" si="345"/>
        <v>1.2435440414506616E-3</v>
      </c>
      <c r="BX429">
        <f t="shared" si="346"/>
        <v>1.0012435440414507</v>
      </c>
      <c r="BZ429">
        <f t="shared" si="322"/>
        <v>6.6757972838619839E-2</v>
      </c>
      <c r="CB429" s="10">
        <v>42012</v>
      </c>
      <c r="CC429">
        <v>831900</v>
      </c>
      <c r="CD429">
        <v>101.689342</v>
      </c>
      <c r="CE429">
        <f t="shared" si="347"/>
        <v>4.2867688761802913E-3</v>
      </c>
      <c r="CF429">
        <f t="shared" si="348"/>
        <v>1.0042867688761803</v>
      </c>
      <c r="CJ429" s="10">
        <v>42012</v>
      </c>
      <c r="CK429">
        <v>516100</v>
      </c>
      <c r="CL429">
        <v>82.529726999999994</v>
      </c>
      <c r="CM429">
        <f t="shared" si="349"/>
        <v>-3.4521090187666914E-4</v>
      </c>
      <c r="CN429">
        <f t="shared" si="350"/>
        <v>0.99965478909812333</v>
      </c>
      <c r="CR429" s="10">
        <v>42012</v>
      </c>
      <c r="CS429">
        <v>13600</v>
      </c>
      <c r="CT429">
        <v>59.195476999999997</v>
      </c>
      <c r="CU429">
        <f t="shared" si="351"/>
        <v>-1.6606618842240906E-4</v>
      </c>
      <c r="CV429">
        <f t="shared" si="352"/>
        <v>0.99983393381157759</v>
      </c>
      <c r="CZ429" s="10">
        <v>42012</v>
      </c>
      <c r="DA429">
        <v>136000</v>
      </c>
      <c r="DB429">
        <v>51.830713000000003</v>
      </c>
      <c r="DC429">
        <f t="shared" si="361"/>
        <v>5.0046526634972555E-3</v>
      </c>
      <c r="DD429">
        <f t="shared" si="362"/>
        <v>1.0050046526634973</v>
      </c>
      <c r="DH429" s="10">
        <v>42012</v>
      </c>
      <c r="DI429">
        <v>351200</v>
      </c>
      <c r="DJ429">
        <v>39.509836</v>
      </c>
      <c r="DK429">
        <f t="shared" si="359"/>
        <v>3.6773202888102929E-3</v>
      </c>
      <c r="DL429">
        <f t="shared" si="360"/>
        <v>1.0036773202888103</v>
      </c>
      <c r="DP429" s="10">
        <v>42012</v>
      </c>
      <c r="DQ429">
        <v>171700</v>
      </c>
      <c r="DR429">
        <v>21.215827000000001</v>
      </c>
      <c r="DS429">
        <f t="shared" si="353"/>
        <v>2.3480669246808361E-2</v>
      </c>
      <c r="DT429">
        <f t="shared" si="354"/>
        <v>1.0234806692468084</v>
      </c>
      <c r="DX429" s="10">
        <v>42012</v>
      </c>
      <c r="DY429">
        <v>1851600</v>
      </c>
      <c r="DZ429">
        <v>11.69</v>
      </c>
      <c r="EA429">
        <f t="shared" si="355"/>
        <v>-3.4100596760444635E-3</v>
      </c>
      <c r="EB429">
        <f t="shared" si="356"/>
        <v>0.99658994032395554</v>
      </c>
      <c r="EF429" s="10">
        <v>42011</v>
      </c>
      <c r="EG429">
        <v>485200</v>
      </c>
      <c r="EH429">
        <v>99.374944999999997</v>
      </c>
      <c r="EI429">
        <f t="shared" si="357"/>
        <v>3.9580965246233113E-4</v>
      </c>
      <c r="EJ429">
        <f t="shared" si="358"/>
        <v>1.0003958096524623</v>
      </c>
    </row>
    <row r="430" spans="1:140">
      <c r="A430" s="10">
        <v>42011</v>
      </c>
      <c r="B430" s="11">
        <v>1.1599999999999999</v>
      </c>
      <c r="C430">
        <f t="shared" si="317"/>
        <v>1.1599999999999999E-2</v>
      </c>
      <c r="D430" s="12">
        <f t="shared" si="318"/>
        <v>2.4204705094388324E-4</v>
      </c>
      <c r="E430" s="13">
        <f t="shared" si="319"/>
        <v>1.0002420470509439</v>
      </c>
      <c r="H430" s="10">
        <v>42011</v>
      </c>
      <c r="I430">
        <v>49400</v>
      </c>
      <c r="J430">
        <v>77.152413999999993</v>
      </c>
      <c r="K430" s="15">
        <f t="shared" si="323"/>
        <v>-2.1029037056199407E-3</v>
      </c>
      <c r="L430">
        <f t="shared" si="324"/>
        <v>0.99789709629438006</v>
      </c>
      <c r="N430" s="15">
        <f t="shared" si="325"/>
        <v>-0.53623069505041909</v>
      </c>
      <c r="P430" s="10">
        <v>42011</v>
      </c>
      <c r="Q430">
        <v>651900</v>
      </c>
      <c r="R430">
        <v>47.130121000000003</v>
      </c>
      <c r="S430">
        <f t="shared" si="326"/>
        <v>1.1934744483053539E-2</v>
      </c>
      <c r="T430">
        <f t="shared" si="327"/>
        <v>1.0119347444830535</v>
      </c>
      <c r="V430" s="15">
        <f t="shared" si="328"/>
        <v>74.974045341564747</v>
      </c>
      <c r="X430" s="10">
        <v>42011</v>
      </c>
      <c r="Y430">
        <v>347200</v>
      </c>
      <c r="Z430">
        <v>39.191088000000001</v>
      </c>
      <c r="AA430">
        <f t="shared" si="329"/>
        <v>1.1871721981000283E-2</v>
      </c>
      <c r="AB430">
        <f t="shared" si="320"/>
        <v>1.0118717219810003</v>
      </c>
      <c r="AC430" s="18"/>
      <c r="AD430" s="15">
        <f t="shared" si="330"/>
        <v>73.266438842863735</v>
      </c>
      <c r="AF430" s="10">
        <v>42011</v>
      </c>
      <c r="AG430">
        <v>276500</v>
      </c>
      <c r="AH430">
        <v>53.025401000000002</v>
      </c>
      <c r="AI430">
        <f t="shared" si="331"/>
        <v>1.1442441444315499E-2</v>
      </c>
      <c r="AJ430">
        <f t="shared" si="332"/>
        <v>1.0114424414443155</v>
      </c>
      <c r="AK430" s="18"/>
      <c r="AL430" s="15">
        <f t="shared" si="333"/>
        <v>62.610415634284735</v>
      </c>
      <c r="AN430" s="10">
        <v>42011</v>
      </c>
      <c r="AO430">
        <v>4906000</v>
      </c>
      <c r="AP430">
        <v>35.030724999999997</v>
      </c>
      <c r="AQ430">
        <f t="shared" si="334"/>
        <v>1.0702637587884922E-2</v>
      </c>
      <c r="AR430">
        <f t="shared" si="321"/>
        <v>1.0107026375878849</v>
      </c>
      <c r="AS430" s="18"/>
      <c r="AT430" s="15">
        <f t="shared" si="335"/>
        <v>47.701311613226757</v>
      </c>
      <c r="AV430" s="10">
        <v>42011</v>
      </c>
      <c r="AW430">
        <v>11570800</v>
      </c>
      <c r="AX430">
        <v>37.703541000000001</v>
      </c>
      <c r="AY430">
        <f t="shared" si="336"/>
        <v>2.2973667956297295E-2</v>
      </c>
      <c r="AZ430">
        <f t="shared" si="337"/>
        <v>1.0229736679562973</v>
      </c>
      <c r="BB430" s="15">
        <f t="shared" si="338"/>
        <v>3984.896420020631</v>
      </c>
      <c r="BD430" s="10">
        <v>42011</v>
      </c>
      <c r="BE430">
        <v>833100</v>
      </c>
      <c r="BF430">
        <v>64.233121999999995</v>
      </c>
      <c r="BG430">
        <f t="shared" si="339"/>
        <v>1.1334743307597428E-2</v>
      </c>
      <c r="BH430">
        <f t="shared" si="340"/>
        <v>1.0113347433075974</v>
      </c>
      <c r="BJ430" s="15">
        <f t="shared" si="341"/>
        <v>60.185488615368769</v>
      </c>
      <c r="BL430" s="10">
        <v>42011</v>
      </c>
      <c r="BM430">
        <v>390900</v>
      </c>
      <c r="BN430">
        <v>106.746104</v>
      </c>
      <c r="BO430">
        <f t="shared" si="342"/>
        <v>2.4409741681581387E-3</v>
      </c>
      <c r="BP430">
        <f t="shared" si="343"/>
        <v>1.0024409741681581</v>
      </c>
      <c r="BR430" s="15">
        <f t="shared" si="344"/>
        <v>1.4348129538587147</v>
      </c>
      <c r="BT430" s="10">
        <v>42011</v>
      </c>
      <c r="BU430">
        <v>339100</v>
      </c>
      <c r="BV430">
        <v>48.25</v>
      </c>
      <c r="BW430">
        <f t="shared" si="345"/>
        <v>1.6608263093553788E-3</v>
      </c>
      <c r="BX430">
        <f t="shared" si="346"/>
        <v>1.0016608263093554</v>
      </c>
      <c r="BZ430">
        <f t="shared" si="322"/>
        <v>9.0123868324570866E-2</v>
      </c>
      <c r="CB430" s="10">
        <v>42011</v>
      </c>
      <c r="CC430">
        <v>1408700</v>
      </c>
      <c r="CD430">
        <v>101.255284</v>
      </c>
      <c r="CE430">
        <f t="shared" si="347"/>
        <v>1.2560029176207133E-2</v>
      </c>
      <c r="CF430">
        <f t="shared" si="348"/>
        <v>1.0125600291762071</v>
      </c>
      <c r="CJ430" s="10">
        <v>42011</v>
      </c>
      <c r="CK430">
        <v>780900</v>
      </c>
      <c r="CL430">
        <v>82.558227000000002</v>
      </c>
      <c r="CM430">
        <f t="shared" si="349"/>
        <v>-1.150933906017837E-4</v>
      </c>
      <c r="CN430">
        <f t="shared" si="350"/>
        <v>0.99988490660939822</v>
      </c>
      <c r="CR430" s="10">
        <v>42011</v>
      </c>
      <c r="CS430">
        <v>10200</v>
      </c>
      <c r="CT430">
        <v>59.205309</v>
      </c>
      <c r="CU430">
        <f t="shared" si="351"/>
        <v>-9.9554016566694159E-4</v>
      </c>
      <c r="CV430">
        <f t="shared" si="352"/>
        <v>0.99900445983433306</v>
      </c>
      <c r="CZ430" s="10">
        <v>42011</v>
      </c>
      <c r="DA430">
        <v>143400</v>
      </c>
      <c r="DB430">
        <v>51.572609999999997</v>
      </c>
      <c r="DC430">
        <f t="shared" si="361"/>
        <v>1.5433832830482386E-2</v>
      </c>
      <c r="DD430">
        <f t="shared" si="362"/>
        <v>1.0154338328304824</v>
      </c>
      <c r="DH430" s="10">
        <v>42011</v>
      </c>
      <c r="DI430">
        <v>287000</v>
      </c>
      <c r="DJ430">
        <v>39.365077999999997</v>
      </c>
      <c r="DK430">
        <f t="shared" si="359"/>
        <v>1.5434470182605464E-2</v>
      </c>
      <c r="DL430">
        <f t="shared" si="360"/>
        <v>1.0154344701826055</v>
      </c>
      <c r="DP430" s="10">
        <v>42011</v>
      </c>
      <c r="DQ430">
        <v>176900</v>
      </c>
      <c r="DR430">
        <v>20.729094</v>
      </c>
      <c r="DS430">
        <f t="shared" si="353"/>
        <v>9.2163175029336131E-4</v>
      </c>
      <c r="DT430">
        <f t="shared" si="354"/>
        <v>1.0009216317502934</v>
      </c>
      <c r="DX430" s="10">
        <v>42011</v>
      </c>
      <c r="DY430">
        <v>3072000</v>
      </c>
      <c r="DZ430">
        <v>11.73</v>
      </c>
      <c r="EA430">
        <f t="shared" si="355"/>
        <v>-5.0890585241729624E-3</v>
      </c>
      <c r="EB430">
        <f t="shared" si="356"/>
        <v>0.99491094147582704</v>
      </c>
      <c r="EF430" s="10">
        <v>42010</v>
      </c>
      <c r="EG430">
        <v>210900</v>
      </c>
      <c r="EH430">
        <v>99.335627000000002</v>
      </c>
      <c r="EI430">
        <f t="shared" si="357"/>
        <v>-1.9790591925195056E-4</v>
      </c>
      <c r="EJ430">
        <f t="shared" si="358"/>
        <v>0.99980209408074805</v>
      </c>
    </row>
    <row r="431" spans="1:140">
      <c r="A431" s="10">
        <v>42010</v>
      </c>
      <c r="B431" s="11">
        <v>1.31</v>
      </c>
      <c r="C431">
        <f t="shared" si="317"/>
        <v>1.3100000000000001E-2</v>
      </c>
      <c r="D431" s="12">
        <f t="shared" si="318"/>
        <v>2.7340191333746766E-4</v>
      </c>
      <c r="E431" s="13">
        <f t="shared" si="319"/>
        <v>1.0002734019133375</v>
      </c>
      <c r="H431" s="10">
        <v>42010</v>
      </c>
      <c r="I431">
        <v>118900</v>
      </c>
      <c r="J431">
        <v>77.314999999999998</v>
      </c>
      <c r="K431" s="15">
        <f t="shared" si="323"/>
        <v>1.5833055303533294E-2</v>
      </c>
      <c r="L431">
        <f t="shared" si="324"/>
        <v>1.0158330553035333</v>
      </c>
      <c r="N431" s="15">
        <f t="shared" si="325"/>
        <v>308.13939857247408</v>
      </c>
      <c r="P431" s="10">
        <v>42010</v>
      </c>
      <c r="Q431">
        <v>792500</v>
      </c>
      <c r="R431">
        <v>46.574269000000001</v>
      </c>
      <c r="S431">
        <f t="shared" si="326"/>
        <v>-8.9230246999197904E-3</v>
      </c>
      <c r="T431">
        <f t="shared" si="327"/>
        <v>0.99107697530008021</v>
      </c>
      <c r="V431" s="15">
        <f t="shared" si="328"/>
        <v>-0.9620513653816285</v>
      </c>
      <c r="X431" s="10">
        <v>42010</v>
      </c>
      <c r="Y431">
        <v>357500</v>
      </c>
      <c r="Z431">
        <v>38.731281000000003</v>
      </c>
      <c r="AA431">
        <f t="shared" si="329"/>
        <v>-9.2592189946633097E-3</v>
      </c>
      <c r="AB431">
        <f t="shared" si="320"/>
        <v>0.99074078100533669</v>
      </c>
      <c r="AC431" s="18"/>
      <c r="AD431" s="15">
        <f t="shared" si="330"/>
        <v>-0.96647146755291491</v>
      </c>
      <c r="AF431" s="10">
        <v>42010</v>
      </c>
      <c r="AG431">
        <v>549300</v>
      </c>
      <c r="AH431">
        <v>52.425525</v>
      </c>
      <c r="AI431">
        <f t="shared" si="331"/>
        <v>-1.4784678062200407E-2</v>
      </c>
      <c r="AJ431">
        <f t="shared" si="332"/>
        <v>0.98521532193779959</v>
      </c>
      <c r="AK431" s="18"/>
      <c r="AL431" s="15">
        <f t="shared" si="333"/>
        <v>-0.99564616047125054</v>
      </c>
      <c r="AN431" s="10">
        <v>42010</v>
      </c>
      <c r="AO431">
        <v>5413000</v>
      </c>
      <c r="AP431">
        <v>34.659773999999999</v>
      </c>
      <c r="AQ431">
        <f t="shared" si="334"/>
        <v>-1.1126186827498552E-2</v>
      </c>
      <c r="AR431">
        <f t="shared" si="321"/>
        <v>0.98887381317250145</v>
      </c>
      <c r="AS431" s="18"/>
      <c r="AT431" s="15">
        <f t="shared" si="335"/>
        <v>-0.98315698460251466</v>
      </c>
      <c r="AV431" s="10">
        <v>42010</v>
      </c>
      <c r="AW431">
        <v>13779200</v>
      </c>
      <c r="AX431">
        <v>36.856805000000001</v>
      </c>
      <c r="AY431">
        <f t="shared" si="336"/>
        <v>-4.8805310327071361E-3</v>
      </c>
      <c r="AZ431">
        <f t="shared" si="337"/>
        <v>0.99511946896729286</v>
      </c>
      <c r="BB431" s="15">
        <f t="shared" si="338"/>
        <v>-0.83232959420923402</v>
      </c>
      <c r="BD431" s="10">
        <v>42010</v>
      </c>
      <c r="BE431">
        <v>1061700</v>
      </c>
      <c r="BF431">
        <v>63.513216</v>
      </c>
      <c r="BG431">
        <f t="shared" si="339"/>
        <v>-6.5194116527635959E-3</v>
      </c>
      <c r="BH431">
        <f t="shared" si="340"/>
        <v>0.9934805883472364</v>
      </c>
      <c r="BJ431" s="15">
        <f t="shared" si="341"/>
        <v>-0.90812955306380516</v>
      </c>
      <c r="BL431" s="10">
        <v>42010</v>
      </c>
      <c r="BM431">
        <v>474000</v>
      </c>
      <c r="BN431">
        <v>106.48617400000001</v>
      </c>
      <c r="BO431">
        <f t="shared" si="342"/>
        <v>2.8104941009476914E-3</v>
      </c>
      <c r="BP431">
        <f t="shared" si="343"/>
        <v>1.0028104941009477</v>
      </c>
      <c r="BR431" s="15">
        <f t="shared" si="344"/>
        <v>1.7854000206916685</v>
      </c>
      <c r="BT431" s="10">
        <v>42010</v>
      </c>
      <c r="BU431">
        <v>231500</v>
      </c>
      <c r="BV431">
        <v>48.169998</v>
      </c>
      <c r="BW431">
        <f t="shared" si="345"/>
        <v>-2.2783968988896453E-3</v>
      </c>
      <c r="BX431">
        <f t="shared" si="346"/>
        <v>0.99772160310111035</v>
      </c>
      <c r="BZ431">
        <f t="shared" si="322"/>
        <v>-0.11184749645070025</v>
      </c>
      <c r="CB431" s="10">
        <v>42010</v>
      </c>
      <c r="CC431">
        <v>768100</v>
      </c>
      <c r="CD431">
        <v>99.999290000000002</v>
      </c>
      <c r="CE431">
        <f t="shared" si="347"/>
        <v>-3.1302132921726677E-3</v>
      </c>
      <c r="CF431">
        <f t="shared" si="348"/>
        <v>0.99686978670782733</v>
      </c>
      <c r="CJ431" s="10">
        <v>42010</v>
      </c>
      <c r="CK431">
        <v>857800</v>
      </c>
      <c r="CL431">
        <v>82.567729999999997</v>
      </c>
      <c r="CM431">
        <f t="shared" si="349"/>
        <v>3.2322170499656799E-3</v>
      </c>
      <c r="CN431">
        <f t="shared" si="350"/>
        <v>1.0032322170499657</v>
      </c>
      <c r="CR431" s="10">
        <v>42010</v>
      </c>
      <c r="CS431">
        <v>26000</v>
      </c>
      <c r="CT431">
        <v>59.264308999999997</v>
      </c>
      <c r="CU431">
        <f t="shared" si="351"/>
        <v>2.1616438192622045E-3</v>
      </c>
      <c r="CV431">
        <f t="shared" si="352"/>
        <v>1.0021616438192622</v>
      </c>
      <c r="CZ431" s="10">
        <v>42010</v>
      </c>
      <c r="DA431">
        <v>165600</v>
      </c>
      <c r="DB431">
        <v>50.788744999999999</v>
      </c>
      <c r="DC431">
        <f t="shared" si="361"/>
        <v>-4.4968687330534385E-3</v>
      </c>
      <c r="DD431">
        <f t="shared" si="362"/>
        <v>0.99550313126694656</v>
      </c>
      <c r="DH431" s="10">
        <v>42010</v>
      </c>
      <c r="DI431">
        <v>612300</v>
      </c>
      <c r="DJ431">
        <v>38.766734</v>
      </c>
      <c r="DK431">
        <f t="shared" si="359"/>
        <v>1.0057787103411764E-2</v>
      </c>
      <c r="DL431">
        <f t="shared" si="360"/>
        <v>1.0100577871034118</v>
      </c>
      <c r="DP431" s="10">
        <v>42010</v>
      </c>
      <c r="DQ431">
        <v>1424300</v>
      </c>
      <c r="DR431">
        <v>20.710007000000001</v>
      </c>
      <c r="DS431">
        <f t="shared" si="353"/>
        <v>-1.4532242248163851E-2</v>
      </c>
      <c r="DT431">
        <f t="shared" si="354"/>
        <v>0.98546775775183615</v>
      </c>
      <c r="DX431" s="10">
        <v>42010</v>
      </c>
      <c r="DY431">
        <v>8043900</v>
      </c>
      <c r="DZ431">
        <v>11.79</v>
      </c>
      <c r="EA431">
        <f t="shared" si="355"/>
        <v>9.4178082191780366E-3</v>
      </c>
      <c r="EB431">
        <f t="shared" si="356"/>
        <v>1.009417808219178</v>
      </c>
      <c r="EF431" s="10">
        <v>42009</v>
      </c>
      <c r="EG431">
        <v>709600</v>
      </c>
      <c r="EH431">
        <v>99.355289999999997</v>
      </c>
      <c r="EI431">
        <f t="shared" si="357"/>
        <v>9.8967785724157764E-5</v>
      </c>
      <c r="EJ431">
        <f t="shared" si="358"/>
        <v>1.0000989677857242</v>
      </c>
    </row>
    <row r="432" spans="1:140">
      <c r="A432" s="10">
        <v>42009</v>
      </c>
      <c r="B432" s="11">
        <v>1.37</v>
      </c>
      <c r="C432">
        <f t="shared" si="317"/>
        <v>1.37E-2</v>
      </c>
      <c r="D432" s="12">
        <f t="shared" si="318"/>
        <v>2.8594743679799528E-4</v>
      </c>
      <c r="E432" s="13">
        <f t="shared" si="319"/>
        <v>1.000285947436798</v>
      </c>
      <c r="H432" s="10">
        <v>42009</v>
      </c>
      <c r="I432">
        <v>229700</v>
      </c>
      <c r="J432">
        <v>76.109947000000005</v>
      </c>
      <c r="K432" s="15">
        <f t="shared" si="323"/>
        <v>1.518054100157129E-2</v>
      </c>
      <c r="L432">
        <f t="shared" si="324"/>
        <v>1.0151805410015713</v>
      </c>
      <c r="N432" s="15">
        <f t="shared" si="325"/>
        <v>243.51126909729885</v>
      </c>
      <c r="P432" s="10">
        <v>42009</v>
      </c>
      <c r="Q432">
        <v>635000</v>
      </c>
      <c r="R432">
        <v>46.993594000000002</v>
      </c>
      <c r="S432">
        <f t="shared" si="326"/>
        <v>-1.6931911581262948E-2</v>
      </c>
      <c r="T432">
        <f t="shared" si="327"/>
        <v>0.98306808841873705</v>
      </c>
      <c r="V432" s="15">
        <f t="shared" si="328"/>
        <v>-0.99803657873158225</v>
      </c>
      <c r="X432" s="10">
        <v>42009</v>
      </c>
      <c r="Y432">
        <v>180500</v>
      </c>
      <c r="Z432">
        <v>39.093254000000002</v>
      </c>
      <c r="AA432">
        <f t="shared" si="329"/>
        <v>-1.7215967631613704E-2</v>
      </c>
      <c r="AB432">
        <f t="shared" si="320"/>
        <v>0.9827840323683863</v>
      </c>
      <c r="AC432" s="18"/>
      <c r="AD432" s="15">
        <f t="shared" si="330"/>
        <v>-0.99823313453348506</v>
      </c>
      <c r="AF432" s="10">
        <v>42009</v>
      </c>
      <c r="AG432">
        <v>644900</v>
      </c>
      <c r="AH432">
        <v>53.212251000000002</v>
      </c>
      <c r="AI432">
        <f t="shared" si="331"/>
        <v>-1.5644904842269103E-2</v>
      </c>
      <c r="AJ432">
        <f t="shared" si="332"/>
        <v>0.9843550951577309</v>
      </c>
      <c r="AK432" s="18"/>
      <c r="AL432" s="15">
        <f t="shared" si="333"/>
        <v>-0.99683477443424928</v>
      </c>
      <c r="AN432" s="10">
        <v>42009</v>
      </c>
      <c r="AO432">
        <v>8787700</v>
      </c>
      <c r="AP432">
        <v>35.049743999999997</v>
      </c>
      <c r="AQ432">
        <f t="shared" si="334"/>
        <v>-2.2287079977528879E-2</v>
      </c>
      <c r="AR432">
        <f t="shared" si="321"/>
        <v>0.97771292002247112</v>
      </c>
      <c r="AS432" s="18"/>
      <c r="AT432" s="15">
        <f t="shared" si="335"/>
        <v>-0.99973261053561224</v>
      </c>
      <c r="AV432" s="10">
        <v>42009</v>
      </c>
      <c r="AW432">
        <v>17336400</v>
      </c>
      <c r="AX432">
        <v>37.037568</v>
      </c>
      <c r="AY432">
        <f t="shared" si="336"/>
        <v>-1.5925203704105217E-2</v>
      </c>
      <c r="AZ432">
        <f t="shared" si="337"/>
        <v>0.98407479629589478</v>
      </c>
      <c r="BB432" s="15">
        <f t="shared" si="338"/>
        <v>-0.99714727584635143</v>
      </c>
      <c r="BD432" s="10">
        <v>42009</v>
      </c>
      <c r="BE432">
        <v>1154700</v>
      </c>
      <c r="BF432">
        <v>63.930002000000002</v>
      </c>
      <c r="BG432">
        <f t="shared" si="339"/>
        <v>-1.8041690111630815E-2</v>
      </c>
      <c r="BH432">
        <f t="shared" si="340"/>
        <v>0.98195830988836919</v>
      </c>
      <c r="BJ432" s="15">
        <f t="shared" si="341"/>
        <v>-0.99869994073028312</v>
      </c>
      <c r="BL432" s="10">
        <v>42009</v>
      </c>
      <c r="BM432">
        <v>601700</v>
      </c>
      <c r="BN432">
        <v>106.18773400000001</v>
      </c>
      <c r="BO432">
        <f t="shared" si="342"/>
        <v>2.1806837353033348E-3</v>
      </c>
      <c r="BP432">
        <f t="shared" si="343"/>
        <v>1.0021806837353033</v>
      </c>
      <c r="BR432" s="15">
        <f t="shared" si="344"/>
        <v>1.2146247274575228</v>
      </c>
      <c r="BT432" s="10">
        <v>42009</v>
      </c>
      <c r="BU432">
        <v>146500</v>
      </c>
      <c r="BV432">
        <v>48.279998999999997</v>
      </c>
      <c r="BW432">
        <f t="shared" si="345"/>
        <v>-1.034616137611688E-3</v>
      </c>
      <c r="BX432">
        <f t="shared" si="346"/>
        <v>0.99896538386238831</v>
      </c>
      <c r="BZ432">
        <f t="shared" si="322"/>
        <v>-5.2404816509655561E-2</v>
      </c>
      <c r="CB432" s="10">
        <v>42009</v>
      </c>
      <c r="CC432">
        <v>1378500</v>
      </c>
      <c r="CD432">
        <v>100.313292</v>
      </c>
      <c r="CE432">
        <f t="shared" si="347"/>
        <v>-6.4031948888306767E-3</v>
      </c>
      <c r="CF432">
        <f t="shared" si="348"/>
        <v>0.99359680511116932</v>
      </c>
      <c r="CJ432" s="10">
        <v>42009</v>
      </c>
      <c r="CK432">
        <v>970600</v>
      </c>
      <c r="CL432">
        <v>82.301713000000007</v>
      </c>
      <c r="CM432">
        <f t="shared" si="349"/>
        <v>2.7780760868774124E-3</v>
      </c>
      <c r="CN432">
        <f t="shared" si="350"/>
        <v>1.0027780760868774</v>
      </c>
      <c r="CR432" s="10">
        <v>42009</v>
      </c>
      <c r="CS432">
        <v>17200</v>
      </c>
      <c r="CT432">
        <v>59.136476999999999</v>
      </c>
      <c r="CU432">
        <f t="shared" si="351"/>
        <v>2.6675529912292273E-3</v>
      </c>
      <c r="CV432">
        <f t="shared" si="352"/>
        <v>1.0026675529912292</v>
      </c>
      <c r="CZ432" s="10">
        <v>42009</v>
      </c>
      <c r="DA432">
        <v>136500</v>
      </c>
      <c r="DB432">
        <v>51.018166999999998</v>
      </c>
      <c r="DC432">
        <f t="shared" si="361"/>
        <v>-7.439123890950472E-3</v>
      </c>
      <c r="DD432">
        <f t="shared" si="362"/>
        <v>0.99256087610904953</v>
      </c>
      <c r="DH432" s="10">
        <v>42009</v>
      </c>
      <c r="DI432">
        <v>545100</v>
      </c>
      <c r="DJ432">
        <v>38.380709000000003</v>
      </c>
      <c r="DK432">
        <f t="shared" si="359"/>
        <v>-3.2581792283723487E-3</v>
      </c>
      <c r="DL432">
        <f t="shared" si="360"/>
        <v>0.99674182077162765</v>
      </c>
      <c r="DP432" s="10">
        <v>42009</v>
      </c>
      <c r="DQ432">
        <v>292300</v>
      </c>
      <c r="DR432">
        <v>21.015408000000001</v>
      </c>
      <c r="DS432">
        <f t="shared" si="353"/>
        <v>-3.8427911633172052E-2</v>
      </c>
      <c r="DT432">
        <f t="shared" si="354"/>
        <v>0.96157208836682795</v>
      </c>
      <c r="DX432" s="10">
        <v>42009</v>
      </c>
      <c r="DY432">
        <v>10834300</v>
      </c>
      <c r="DZ432">
        <v>11.68</v>
      </c>
      <c r="EA432">
        <f t="shared" si="355"/>
        <v>1.5652173913043521E-2</v>
      </c>
      <c r="EB432">
        <f t="shared" si="356"/>
        <v>1.0156521739130435</v>
      </c>
      <c r="EF432" s="10">
        <v>42006</v>
      </c>
      <c r="EG432">
        <v>151200</v>
      </c>
      <c r="EH432">
        <v>99.345457999999994</v>
      </c>
      <c r="EI432">
        <f t="shared" si="357"/>
        <v>9.8967513437964172E-5</v>
      </c>
      <c r="EJ432">
        <f t="shared" si="358"/>
        <v>1.000098967513438</v>
      </c>
    </row>
    <row r="433" spans="1:140">
      <c r="A433" s="10">
        <v>42006</v>
      </c>
      <c r="B433" s="11">
        <v>1.27</v>
      </c>
      <c r="C433">
        <f t="shared" si="317"/>
        <v>1.2699999999999999E-2</v>
      </c>
      <c r="D433" s="12">
        <f t="shared" si="318"/>
        <v>2.6503936728095034E-4</v>
      </c>
      <c r="E433" s="13">
        <f t="shared" si="319"/>
        <v>1.000265039367281</v>
      </c>
      <c r="H433" s="10">
        <v>42006</v>
      </c>
      <c r="I433">
        <v>69000</v>
      </c>
      <c r="J433">
        <v>74.971834000000001</v>
      </c>
      <c r="K433" s="15">
        <f t="shared" si="323"/>
        <v>7.9722645946229687E-3</v>
      </c>
      <c r="L433">
        <f t="shared" si="324"/>
        <v>1.007972264594623</v>
      </c>
      <c r="N433" s="15">
        <f t="shared" si="325"/>
        <v>17.143977826170985</v>
      </c>
      <c r="P433" s="10">
        <v>42006</v>
      </c>
      <c r="Q433">
        <v>650500</v>
      </c>
      <c r="R433">
        <v>47.802990000000001</v>
      </c>
      <c r="S433">
        <f t="shared" si="326"/>
        <v>-6.1159580972203198E-4</v>
      </c>
      <c r="T433">
        <f t="shared" si="327"/>
        <v>0.99938840419027797</v>
      </c>
      <c r="V433" s="15">
        <f t="shared" si="328"/>
        <v>-0.20012575899616591</v>
      </c>
      <c r="X433" s="10">
        <v>42006</v>
      </c>
      <c r="Y433">
        <v>159300</v>
      </c>
      <c r="Z433">
        <v>39.778072000000002</v>
      </c>
      <c r="AA433">
        <f t="shared" si="329"/>
        <v>-4.9166233202913023E-4</v>
      </c>
      <c r="AB433">
        <f t="shared" si="320"/>
        <v>0.99950833766797087</v>
      </c>
      <c r="AC433" s="18"/>
      <c r="AD433" s="15">
        <f t="shared" si="330"/>
        <v>-0.16431278589803777</v>
      </c>
      <c r="AF433" s="10">
        <v>42006</v>
      </c>
      <c r="AG433">
        <v>779400</v>
      </c>
      <c r="AH433">
        <v>54.057983</v>
      </c>
      <c r="AI433">
        <f t="shared" si="331"/>
        <v>-2.7212925214293859E-3</v>
      </c>
      <c r="AJ433">
        <f t="shared" si="332"/>
        <v>0.99727870747857061</v>
      </c>
      <c r="AK433" s="18"/>
      <c r="AL433" s="15">
        <f t="shared" si="333"/>
        <v>-0.63013814899429987</v>
      </c>
      <c r="AN433" s="10">
        <v>42006</v>
      </c>
      <c r="AO433">
        <v>5970700</v>
      </c>
      <c r="AP433">
        <v>35.848706999999997</v>
      </c>
      <c r="AQ433">
        <f t="shared" si="334"/>
        <v>-5.0159275356801425E-3</v>
      </c>
      <c r="AR433">
        <f t="shared" si="321"/>
        <v>0.99498407246431986</v>
      </c>
      <c r="AS433" s="18"/>
      <c r="AT433" s="15">
        <f t="shared" si="335"/>
        <v>-0.84045361383765194</v>
      </c>
      <c r="AV433" s="10">
        <v>42006</v>
      </c>
      <c r="AW433">
        <v>17844900</v>
      </c>
      <c r="AX433">
        <v>37.636944</v>
      </c>
      <c r="AY433">
        <f t="shared" si="336"/>
        <v>-1.1494229930088307E-2</v>
      </c>
      <c r="AZ433">
        <f t="shared" si="337"/>
        <v>0.98850577006991169</v>
      </c>
      <c r="BB433" s="15">
        <f t="shared" si="338"/>
        <v>-0.98529682327272283</v>
      </c>
      <c r="BD433" s="10">
        <v>42006</v>
      </c>
      <c r="BE433">
        <v>673500</v>
      </c>
      <c r="BF433">
        <v>65.104598999999993</v>
      </c>
      <c r="BG433">
        <f t="shared" si="339"/>
        <v>-2.9086256228005869E-4</v>
      </c>
      <c r="BH433">
        <f t="shared" si="340"/>
        <v>0.99970913743771994</v>
      </c>
      <c r="BJ433" s="15">
        <f t="shared" si="341"/>
        <v>-0.10073748370928215</v>
      </c>
      <c r="BL433" s="10">
        <v>42006</v>
      </c>
      <c r="BM433">
        <v>619100</v>
      </c>
      <c r="BN433">
        <v>105.956676</v>
      </c>
      <c r="BO433">
        <f t="shared" si="342"/>
        <v>-2.5376028573581566E-3</v>
      </c>
      <c r="BP433">
        <f t="shared" si="343"/>
        <v>0.99746239714264184</v>
      </c>
      <c r="BR433" s="15">
        <f t="shared" si="344"/>
        <v>-0.60441999757747356</v>
      </c>
      <c r="BT433" s="10">
        <v>42006</v>
      </c>
      <c r="BU433">
        <v>96000</v>
      </c>
      <c r="BV433">
        <v>48.330002</v>
      </c>
      <c r="BW433">
        <f t="shared" si="345"/>
        <v>1.8656715644416177E-3</v>
      </c>
      <c r="BX433">
        <f t="shared" si="346"/>
        <v>1.0018656715644416</v>
      </c>
      <c r="BZ433">
        <f t="shared" si="322"/>
        <v>0.10177722460598626</v>
      </c>
      <c r="CB433" s="10">
        <v>42006</v>
      </c>
      <c r="CC433">
        <v>4506900</v>
      </c>
      <c r="CD433">
        <v>100.959757</v>
      </c>
      <c r="CE433">
        <f t="shared" si="347"/>
        <v>-3.5548188440831519E-3</v>
      </c>
      <c r="CF433">
        <f t="shared" si="348"/>
        <v>0.99644518115591685</v>
      </c>
      <c r="CJ433" s="10">
        <v>42006</v>
      </c>
      <c r="CK433">
        <v>243900</v>
      </c>
      <c r="CL433">
        <v>82.073706000000001</v>
      </c>
      <c r="CM433">
        <f t="shared" si="349"/>
        <v>3.3681794567714807E-3</v>
      </c>
      <c r="CN433">
        <f t="shared" si="350"/>
        <v>1.0033681794567715</v>
      </c>
      <c r="CR433" s="10">
        <v>42006</v>
      </c>
      <c r="CS433">
        <v>12600</v>
      </c>
      <c r="CT433">
        <v>58.979146999999998</v>
      </c>
      <c r="CU433">
        <f t="shared" si="351"/>
        <v>5.003931405935802E-4</v>
      </c>
      <c r="CV433">
        <f t="shared" si="352"/>
        <v>1.0005003931405936</v>
      </c>
      <c r="CZ433" s="10">
        <v>42006</v>
      </c>
      <c r="DA433">
        <v>247500</v>
      </c>
      <c r="DB433">
        <v>51.400542000000002</v>
      </c>
      <c r="DC433">
        <f t="shared" si="361"/>
        <v>4.67114381717737E-3</v>
      </c>
      <c r="DD433">
        <f t="shared" si="362"/>
        <v>1.0046711438171774</v>
      </c>
      <c r="DH433" s="10">
        <v>42006</v>
      </c>
      <c r="DI433">
        <v>874500</v>
      </c>
      <c r="DJ433">
        <v>38.506169</v>
      </c>
      <c r="DK433">
        <f t="shared" si="359"/>
        <v>2.4390256230786722E-2</v>
      </c>
      <c r="DL433">
        <f t="shared" si="360"/>
        <v>1.0243902562307867</v>
      </c>
      <c r="DP433" s="10">
        <v>42006</v>
      </c>
      <c r="DQ433">
        <v>102600</v>
      </c>
      <c r="DR433">
        <v>21.855260000000001</v>
      </c>
      <c r="DS433">
        <f t="shared" si="353"/>
        <v>3.066119330908057E-3</v>
      </c>
      <c r="DT433">
        <f t="shared" si="354"/>
        <v>1.0030661193309081</v>
      </c>
      <c r="DX433" s="10">
        <v>42006</v>
      </c>
      <c r="DY433">
        <v>2222100</v>
      </c>
      <c r="DZ433">
        <v>11.5</v>
      </c>
      <c r="EA433">
        <f t="shared" si="355"/>
        <v>5.2447552447552059E-3</v>
      </c>
      <c r="EB433">
        <f t="shared" si="356"/>
        <v>1.0052447552447552</v>
      </c>
      <c r="EF433" s="10">
        <v>42004</v>
      </c>
      <c r="EG433">
        <v>643800</v>
      </c>
      <c r="EH433">
        <v>99.335627000000002</v>
      </c>
      <c r="EI433">
        <f t="shared" si="357"/>
        <v>1.979137877028414E-4</v>
      </c>
      <c r="EJ433">
        <f t="shared" si="358"/>
        <v>1.0001979137877028</v>
      </c>
    </row>
    <row r="434" spans="1:140">
      <c r="A434" s="10">
        <v>42004</v>
      </c>
      <c r="B434" s="11">
        <v>0.81</v>
      </c>
      <c r="C434">
        <f t="shared" si="317"/>
        <v>8.1000000000000013E-3</v>
      </c>
      <c r="D434" s="12">
        <f t="shared" si="318"/>
        <v>1.6893535835671436E-4</v>
      </c>
      <c r="E434" s="13">
        <f t="shared" si="319"/>
        <v>1.0001689353583567</v>
      </c>
      <c r="H434" s="10">
        <v>42004</v>
      </c>
      <c r="I434">
        <v>44400</v>
      </c>
      <c r="J434">
        <v>74.378866000000002</v>
      </c>
      <c r="K434" s="15">
        <f t="shared" si="323"/>
        <v>2.4490157008174585E-3</v>
      </c>
      <c r="L434">
        <f t="shared" si="324"/>
        <v>1.0024490157008175</v>
      </c>
      <c r="N434" s="15">
        <f t="shared" si="325"/>
        <v>1.4419525345895785</v>
      </c>
      <c r="P434" s="10">
        <v>42004</v>
      </c>
      <c r="Q434">
        <v>401400</v>
      </c>
      <c r="R434">
        <v>47.832244000000003</v>
      </c>
      <c r="S434">
        <f t="shared" si="326"/>
        <v>-1.0689839692529457E-2</v>
      </c>
      <c r="T434">
        <f t="shared" si="327"/>
        <v>0.98931016030747054</v>
      </c>
      <c r="V434" s="15">
        <f t="shared" si="328"/>
        <v>-0.98021430495949358</v>
      </c>
      <c r="X434" s="10">
        <v>42004</v>
      </c>
      <c r="Y434">
        <v>178100</v>
      </c>
      <c r="Z434">
        <v>39.797638999999997</v>
      </c>
      <c r="AA434">
        <f t="shared" si="329"/>
        <v>-8.7719422779140022E-3</v>
      </c>
      <c r="AB434">
        <f t="shared" si="320"/>
        <v>0.991228057722086</v>
      </c>
      <c r="AC434" s="18"/>
      <c r="AD434" s="15">
        <f t="shared" si="330"/>
        <v>-0.95988016464400938</v>
      </c>
      <c r="AF434" s="10">
        <v>42004</v>
      </c>
      <c r="AG434">
        <v>216100</v>
      </c>
      <c r="AH434">
        <v>54.205492</v>
      </c>
      <c r="AI434">
        <f t="shared" si="331"/>
        <v>-7.3834036304478712E-3</v>
      </c>
      <c r="AJ434">
        <f t="shared" si="332"/>
        <v>0.99261659636955213</v>
      </c>
      <c r="AK434" s="18"/>
      <c r="AL434" s="15">
        <f t="shared" si="333"/>
        <v>-0.93312569675979073</v>
      </c>
      <c r="AN434" s="10">
        <v>42004</v>
      </c>
      <c r="AO434">
        <v>9431100</v>
      </c>
      <c r="AP434">
        <v>36.029428000000003</v>
      </c>
      <c r="AQ434">
        <f t="shared" si="334"/>
        <v>-6.035142553734496E-3</v>
      </c>
      <c r="AR434">
        <f t="shared" si="321"/>
        <v>0.9939648574462655</v>
      </c>
      <c r="AS434" s="18"/>
      <c r="AT434" s="15">
        <f t="shared" si="335"/>
        <v>-0.89024460661988569</v>
      </c>
      <c r="AV434" s="10">
        <v>42004</v>
      </c>
      <c r="AW434">
        <v>13162800</v>
      </c>
      <c r="AX434">
        <v>38.074581999999999</v>
      </c>
      <c r="AY434">
        <f t="shared" si="336"/>
        <v>0</v>
      </c>
      <c r="AZ434">
        <f t="shared" si="337"/>
        <v>1</v>
      </c>
      <c r="BB434" s="15">
        <f t="shared" si="338"/>
        <v>0</v>
      </c>
      <c r="BD434" s="10">
        <v>42004</v>
      </c>
      <c r="BE434">
        <v>605600</v>
      </c>
      <c r="BF434">
        <v>65.123541000000003</v>
      </c>
      <c r="BG434">
        <f t="shared" si="339"/>
        <v>-1.1786671153445227E-2</v>
      </c>
      <c r="BH434">
        <f t="shared" si="340"/>
        <v>0.98821332884655477</v>
      </c>
      <c r="BJ434" s="15">
        <f t="shared" si="341"/>
        <v>-0.98680199899138454</v>
      </c>
      <c r="BL434" s="10">
        <v>42004</v>
      </c>
      <c r="BM434">
        <v>266100</v>
      </c>
      <c r="BN434">
        <v>106.226236</v>
      </c>
      <c r="BO434">
        <f t="shared" si="342"/>
        <v>1.6339195983168242E-3</v>
      </c>
      <c r="BP434">
        <f t="shared" si="343"/>
        <v>1.0016339195983168</v>
      </c>
      <c r="BR434" s="15">
        <f t="shared" si="344"/>
        <v>0.81465245482280624</v>
      </c>
      <c r="BT434" s="10">
        <v>42004</v>
      </c>
      <c r="BU434">
        <v>195500</v>
      </c>
      <c r="BV434">
        <v>48.240001999999997</v>
      </c>
      <c r="BW434">
        <f t="shared" si="345"/>
        <v>2.0773369770945571E-3</v>
      </c>
      <c r="BX434">
        <f t="shared" si="346"/>
        <v>1.0020773369770946</v>
      </c>
      <c r="BZ434">
        <f t="shared" si="322"/>
        <v>0.11394690567823429</v>
      </c>
      <c r="CB434" s="10">
        <v>42004</v>
      </c>
      <c r="CC434">
        <v>512400</v>
      </c>
      <c r="CD434">
        <v>101.319931</v>
      </c>
      <c r="CE434">
        <f t="shared" si="347"/>
        <v>-7.6881207474750468E-3</v>
      </c>
      <c r="CF434">
        <f t="shared" si="348"/>
        <v>0.99231187925252495</v>
      </c>
      <c r="CJ434" s="10">
        <v>42004</v>
      </c>
      <c r="CK434">
        <v>326400</v>
      </c>
      <c r="CL434">
        <v>81.798195000000007</v>
      </c>
      <c r="CM434">
        <f t="shared" si="349"/>
        <v>6.9732281256706941E-4</v>
      </c>
      <c r="CN434">
        <f t="shared" si="350"/>
        <v>1.0006973228125671</v>
      </c>
      <c r="CR434" s="10">
        <v>42004</v>
      </c>
      <c r="CS434">
        <v>23700</v>
      </c>
      <c r="CT434">
        <v>58.949649000000001</v>
      </c>
      <c r="CU434">
        <f t="shared" si="351"/>
        <v>1.8382439164859044E-3</v>
      </c>
      <c r="CV434">
        <f t="shared" si="352"/>
        <v>1.0018382439164859</v>
      </c>
      <c r="CZ434" s="10">
        <v>42004</v>
      </c>
      <c r="DA434">
        <v>183500</v>
      </c>
      <c r="DB434">
        <v>51.161558999999997</v>
      </c>
      <c r="DC434">
        <f t="shared" si="361"/>
        <v>-6.8658111802344379E-3</v>
      </c>
      <c r="DD434">
        <f t="shared" si="362"/>
        <v>0.99313418881976556</v>
      </c>
      <c r="DH434" s="10">
        <v>42004</v>
      </c>
      <c r="DI434">
        <v>184000</v>
      </c>
      <c r="DJ434">
        <v>37.589354999999998</v>
      </c>
      <c r="DK434">
        <f t="shared" si="359"/>
        <v>-1.6662455342590143E-2</v>
      </c>
      <c r="DL434">
        <f t="shared" si="360"/>
        <v>0.98333754465740986</v>
      </c>
      <c r="DP434" s="10">
        <v>42004</v>
      </c>
      <c r="DQ434">
        <v>165600</v>
      </c>
      <c r="DR434">
        <v>21.788454000000002</v>
      </c>
      <c r="DS434">
        <f t="shared" si="353"/>
        <v>-6.0948635041970789E-3</v>
      </c>
      <c r="DT434">
        <f t="shared" si="354"/>
        <v>0.99390513649580292</v>
      </c>
      <c r="DX434" s="10">
        <v>42004</v>
      </c>
      <c r="DY434">
        <v>7066100</v>
      </c>
      <c r="DZ434">
        <v>11.44</v>
      </c>
      <c r="EA434">
        <f t="shared" si="355"/>
        <v>-1.379310344827589E-2</v>
      </c>
      <c r="EB434">
        <f t="shared" si="356"/>
        <v>0.98620689655172411</v>
      </c>
      <c r="EF434" s="10">
        <v>42003</v>
      </c>
      <c r="EG434">
        <v>171600</v>
      </c>
      <c r="EH434">
        <v>99.315971000000005</v>
      </c>
      <c r="EI434">
        <f t="shared" si="357"/>
        <v>-4.9456995540708704E-4</v>
      </c>
      <c r="EJ434">
        <f t="shared" si="358"/>
        <v>0.99950543004459291</v>
      </c>
    </row>
    <row r="435" spans="1:140">
      <c r="A435" s="10">
        <v>42003</v>
      </c>
      <c r="B435" s="11">
        <v>1.34</v>
      </c>
      <c r="C435">
        <f t="shared" si="317"/>
        <v>1.34E-2</v>
      </c>
      <c r="D435" s="12">
        <f t="shared" si="318"/>
        <v>2.7967441938026028E-4</v>
      </c>
      <c r="E435" s="13">
        <f t="shared" si="319"/>
        <v>1.0002796744193803</v>
      </c>
      <c r="H435" s="10">
        <v>42003</v>
      </c>
      <c r="I435">
        <v>24800</v>
      </c>
      <c r="J435">
        <v>74.197156000000007</v>
      </c>
      <c r="K435" s="15">
        <f t="shared" si="323"/>
        <v>3.6222412620177113E-3</v>
      </c>
      <c r="L435">
        <f t="shared" si="324"/>
        <v>1.0036222412620177</v>
      </c>
      <c r="N435" s="15">
        <f t="shared" si="325"/>
        <v>2.7424082152148799</v>
      </c>
      <c r="P435" s="10">
        <v>42003</v>
      </c>
      <c r="Q435">
        <v>434200</v>
      </c>
      <c r="R435">
        <v>48.349088000000002</v>
      </c>
      <c r="S435">
        <f t="shared" si="326"/>
        <v>-4.817289755762233E-3</v>
      </c>
      <c r="T435">
        <f t="shared" si="327"/>
        <v>0.99518271024423777</v>
      </c>
      <c r="V435" s="15">
        <f t="shared" si="328"/>
        <v>-0.82839493184755408</v>
      </c>
      <c r="X435" s="10">
        <v>42003</v>
      </c>
      <c r="Y435">
        <v>205300</v>
      </c>
      <c r="Z435">
        <v>40.149830999999999</v>
      </c>
      <c r="AA435">
        <f t="shared" si="329"/>
        <v>-5.0908834099135936E-3</v>
      </c>
      <c r="AB435">
        <f t="shared" si="320"/>
        <v>0.99490911659008641</v>
      </c>
      <c r="AC435" s="18"/>
      <c r="AD435" s="15">
        <f t="shared" si="330"/>
        <v>-0.84478102678477152</v>
      </c>
      <c r="AF435" s="10">
        <v>42003</v>
      </c>
      <c r="AG435">
        <v>299400</v>
      </c>
      <c r="AH435">
        <v>54.608690000000003</v>
      </c>
      <c r="AI435">
        <f t="shared" si="331"/>
        <v>-5.3735160658342496E-3</v>
      </c>
      <c r="AJ435">
        <f t="shared" si="332"/>
        <v>0.99462648393416575</v>
      </c>
      <c r="AK435" s="18"/>
      <c r="AL435" s="15">
        <f t="shared" si="333"/>
        <v>-0.86007125444094568</v>
      </c>
      <c r="AN435" s="10">
        <v>42003</v>
      </c>
      <c r="AO435">
        <v>9794600</v>
      </c>
      <c r="AP435">
        <v>36.248190999999998</v>
      </c>
      <c r="AQ435">
        <f t="shared" si="334"/>
        <v>-8.842658456575947E-3</v>
      </c>
      <c r="AR435">
        <f t="shared" si="321"/>
        <v>0.99115734154342405</v>
      </c>
      <c r="AS435" s="18"/>
      <c r="AT435" s="15">
        <f t="shared" si="335"/>
        <v>-0.96091142967000187</v>
      </c>
      <c r="AV435" s="10">
        <v>42003</v>
      </c>
      <c r="AW435">
        <v>17308200</v>
      </c>
      <c r="AX435">
        <v>38.074581999999999</v>
      </c>
      <c r="AY435">
        <f t="shared" si="336"/>
        <v>2.7562338279913945E-3</v>
      </c>
      <c r="AZ435">
        <f t="shared" si="337"/>
        <v>1.0027562338279914</v>
      </c>
      <c r="BB435" s="15">
        <f t="shared" si="338"/>
        <v>1.7309279748026603</v>
      </c>
      <c r="BD435" s="10">
        <v>42003</v>
      </c>
      <c r="BE435">
        <v>1213800</v>
      </c>
      <c r="BF435">
        <v>65.900285999999994</v>
      </c>
      <c r="BG435">
        <f t="shared" si="339"/>
        <v>-5.4324132455967344E-3</v>
      </c>
      <c r="BH435">
        <f t="shared" si="340"/>
        <v>0.99456758675440327</v>
      </c>
      <c r="BJ435" s="15">
        <f t="shared" si="341"/>
        <v>-0.86306325811956874</v>
      </c>
      <c r="BL435" s="10">
        <v>42003</v>
      </c>
      <c r="BM435">
        <v>394600</v>
      </c>
      <c r="BN435">
        <v>106.052954</v>
      </c>
      <c r="BO435">
        <f t="shared" si="342"/>
        <v>3.6325238851420139E-4</v>
      </c>
      <c r="BP435">
        <f t="shared" si="343"/>
        <v>1.0003632523885142</v>
      </c>
      <c r="BR435" s="15">
        <f t="shared" si="344"/>
        <v>0.14175099704560701</v>
      </c>
      <c r="BT435" s="10">
        <v>42003</v>
      </c>
      <c r="BU435">
        <v>381800</v>
      </c>
      <c r="BV435">
        <v>48.139999000000003</v>
      </c>
      <c r="BW435">
        <f t="shared" si="345"/>
        <v>-1.6591040717730543E-3</v>
      </c>
      <c r="BX435">
        <f t="shared" si="346"/>
        <v>0.99834089592822695</v>
      </c>
      <c r="BZ435">
        <f t="shared" si="322"/>
        <v>-8.2722338558898656E-2</v>
      </c>
      <c r="CB435" s="10">
        <v>42003</v>
      </c>
      <c r="CC435">
        <v>690700</v>
      </c>
      <c r="CD435">
        <v>102.10492600000001</v>
      </c>
      <c r="CE435">
        <f t="shared" si="347"/>
        <v>2.7208071283273405E-3</v>
      </c>
      <c r="CF435">
        <f t="shared" si="348"/>
        <v>1.0027208071283273</v>
      </c>
      <c r="CJ435" s="10">
        <v>42003</v>
      </c>
      <c r="CK435">
        <v>417500</v>
      </c>
      <c r="CL435">
        <v>81.741195000000005</v>
      </c>
      <c r="CM435">
        <f t="shared" si="349"/>
        <v>1.3966792534860772E-3</v>
      </c>
      <c r="CN435">
        <f t="shared" si="350"/>
        <v>1.0013966792534861</v>
      </c>
      <c r="CR435" s="10">
        <v>42003</v>
      </c>
      <c r="CS435">
        <v>12000</v>
      </c>
      <c r="CT435">
        <v>58.841484000000001</v>
      </c>
      <c r="CU435">
        <f t="shared" si="351"/>
        <v>3.3434873322590875E-4</v>
      </c>
      <c r="CV435">
        <f t="shared" si="352"/>
        <v>1.0003343487332259</v>
      </c>
      <c r="CZ435" s="10">
        <v>42003</v>
      </c>
      <c r="DA435">
        <v>199200</v>
      </c>
      <c r="DB435">
        <v>51.515253000000001</v>
      </c>
      <c r="DC435">
        <f t="shared" si="361"/>
        <v>-1.852246220557241E-3</v>
      </c>
      <c r="DD435">
        <f t="shared" si="362"/>
        <v>0.99814775377944276</v>
      </c>
      <c r="DH435" s="10">
        <v>42003</v>
      </c>
      <c r="DI435">
        <v>245900</v>
      </c>
      <c r="DJ435">
        <v>38.226298999999997</v>
      </c>
      <c r="DK435">
        <f t="shared" si="359"/>
        <v>-1.2606810201379881E-3</v>
      </c>
      <c r="DL435">
        <f t="shared" si="360"/>
        <v>0.99873931897986201</v>
      </c>
      <c r="DP435" s="10">
        <v>42003</v>
      </c>
      <c r="DQ435">
        <v>184400</v>
      </c>
      <c r="DR435">
        <v>21.922066000000001</v>
      </c>
      <c r="DS435">
        <f t="shared" si="353"/>
        <v>-8.2038513624080878E-3</v>
      </c>
      <c r="DT435">
        <f t="shared" si="354"/>
        <v>0.99179614863759191</v>
      </c>
      <c r="DX435" s="10">
        <v>42003</v>
      </c>
      <c r="DY435">
        <v>8672400</v>
      </c>
      <c r="DZ435">
        <v>11.6</v>
      </c>
      <c r="EA435">
        <f t="shared" si="355"/>
        <v>1.2216404886561838E-2</v>
      </c>
      <c r="EB435">
        <f t="shared" si="356"/>
        <v>1.0122164048865618</v>
      </c>
      <c r="EF435" s="10">
        <v>42002</v>
      </c>
      <c r="EG435">
        <v>1112600</v>
      </c>
      <c r="EH435">
        <v>99.365114000000005</v>
      </c>
      <c r="EI435">
        <f t="shared" si="357"/>
        <v>9.5055188057813211E-4</v>
      </c>
      <c r="EJ435">
        <f t="shared" si="358"/>
        <v>1.0009505518805781</v>
      </c>
    </row>
    <row r="436" spans="1:140">
      <c r="A436" s="10">
        <v>42002</v>
      </c>
      <c r="B436" s="11">
        <v>1.52</v>
      </c>
      <c r="C436">
        <f t="shared" si="317"/>
        <v>1.52E-2</v>
      </c>
      <c r="D436" s="12">
        <f t="shared" si="318"/>
        <v>3.173201973185602E-4</v>
      </c>
      <c r="E436" s="13">
        <f t="shared" si="319"/>
        <v>1.0003173201973186</v>
      </c>
      <c r="H436" s="10">
        <v>42002</v>
      </c>
      <c r="I436">
        <v>28100</v>
      </c>
      <c r="J436">
        <v>73.929366000000002</v>
      </c>
      <c r="K436" s="15">
        <f t="shared" si="323"/>
        <v>7.1661583383406668E-3</v>
      </c>
      <c r="L436">
        <f t="shared" si="324"/>
        <v>1.0071661583383407</v>
      </c>
      <c r="N436" s="15">
        <f t="shared" si="325"/>
        <v>12.54910177693994</v>
      </c>
      <c r="P436" s="10">
        <v>42002</v>
      </c>
      <c r="Q436">
        <v>257100</v>
      </c>
      <c r="R436">
        <v>48.583126999999998</v>
      </c>
      <c r="S436">
        <f t="shared" si="326"/>
        <v>1.2058003715063048E-3</v>
      </c>
      <c r="T436">
        <f t="shared" si="327"/>
        <v>1.0012058003715063</v>
      </c>
      <c r="V436" s="15">
        <f t="shared" si="328"/>
        <v>0.55247743796432536</v>
      </c>
      <c r="X436" s="10">
        <v>42002</v>
      </c>
      <c r="Y436">
        <v>155200</v>
      </c>
      <c r="Z436">
        <v>40.355274999999999</v>
      </c>
      <c r="AA436">
        <f t="shared" si="329"/>
        <v>4.1382256084032676E-3</v>
      </c>
      <c r="AB436">
        <f t="shared" si="320"/>
        <v>1.0041382256084033</v>
      </c>
      <c r="AC436" s="18"/>
      <c r="AD436" s="15">
        <f t="shared" si="330"/>
        <v>3.5146860349074132</v>
      </c>
      <c r="AF436" s="10">
        <v>42002</v>
      </c>
      <c r="AG436">
        <v>202100</v>
      </c>
      <c r="AH436">
        <v>54.903716000000003</v>
      </c>
      <c r="AI436">
        <f t="shared" si="331"/>
        <v>3.775677938304689E-3</v>
      </c>
      <c r="AJ436">
        <f t="shared" si="332"/>
        <v>1.0037756779383047</v>
      </c>
      <c r="AK436" s="18"/>
      <c r="AL436" s="15">
        <f t="shared" si="333"/>
        <v>2.9571628024367911</v>
      </c>
      <c r="AN436" s="10">
        <v>42002</v>
      </c>
      <c r="AO436">
        <v>8090100</v>
      </c>
      <c r="AP436">
        <v>36.571581000000002</v>
      </c>
      <c r="AQ436">
        <f t="shared" si="334"/>
        <v>-6.459931788558082E-3</v>
      </c>
      <c r="AR436">
        <f t="shared" si="321"/>
        <v>0.99354006821144192</v>
      </c>
      <c r="AS436" s="18"/>
      <c r="AT436" s="15">
        <f t="shared" si="335"/>
        <v>-0.90609990840629728</v>
      </c>
      <c r="AV436" s="10">
        <v>42002</v>
      </c>
      <c r="AW436">
        <v>14944200</v>
      </c>
      <c r="AX436">
        <v>37.969928000000003</v>
      </c>
      <c r="AY436">
        <f t="shared" si="336"/>
        <v>-3.2467912597413662E-3</v>
      </c>
      <c r="AZ436">
        <f t="shared" si="337"/>
        <v>0.99675320874025863</v>
      </c>
      <c r="BB436" s="15">
        <f t="shared" si="338"/>
        <v>-0.69486678766193521</v>
      </c>
      <c r="BD436" s="10">
        <v>42002</v>
      </c>
      <c r="BE436">
        <v>514600</v>
      </c>
      <c r="BF436">
        <v>66.260238999999999</v>
      </c>
      <c r="BG436">
        <f t="shared" si="339"/>
        <v>4.2903846992081718E-4</v>
      </c>
      <c r="BH436">
        <f t="shared" si="340"/>
        <v>1.0004290384699208</v>
      </c>
      <c r="BJ436" s="15">
        <f t="shared" si="341"/>
        <v>0.16948731166972486</v>
      </c>
      <c r="BL436" s="10">
        <v>42002</v>
      </c>
      <c r="BM436">
        <v>307200</v>
      </c>
      <c r="BN436">
        <v>106.014444</v>
      </c>
      <c r="BO436">
        <f t="shared" si="342"/>
        <v>2.275413000567772E-3</v>
      </c>
      <c r="BP436">
        <f t="shared" si="343"/>
        <v>1.0022754130005678</v>
      </c>
      <c r="BR436" s="15">
        <f t="shared" si="344"/>
        <v>1.2923609788273351</v>
      </c>
      <c r="BT436" s="10">
        <v>42002</v>
      </c>
      <c r="BU436">
        <v>1376400</v>
      </c>
      <c r="BV436">
        <v>48.220001000000003</v>
      </c>
      <c r="BW436">
        <f t="shared" si="345"/>
        <v>1.6618612725771698E-3</v>
      </c>
      <c r="BX436">
        <f t="shared" si="346"/>
        <v>1.0016618612725772</v>
      </c>
      <c r="BZ436">
        <f t="shared" si="322"/>
        <v>9.0182440973151756E-2</v>
      </c>
      <c r="CB436" s="10">
        <v>42002</v>
      </c>
      <c r="CC436">
        <v>854500</v>
      </c>
      <c r="CD436">
        <v>101.827872</v>
      </c>
      <c r="CE436">
        <f t="shared" si="347"/>
        <v>-4.8736605349360973E-3</v>
      </c>
      <c r="CF436">
        <f t="shared" si="348"/>
        <v>0.9951263394650639</v>
      </c>
      <c r="CJ436" s="10">
        <v>42002</v>
      </c>
      <c r="CK436">
        <v>353800</v>
      </c>
      <c r="CL436">
        <v>81.627188000000004</v>
      </c>
      <c r="CM436">
        <f t="shared" si="349"/>
        <v>6.9878470796225223E-4</v>
      </c>
      <c r="CN436">
        <f t="shared" si="350"/>
        <v>1.0006987847079623</v>
      </c>
      <c r="CR436" s="10">
        <v>42002</v>
      </c>
      <c r="CS436">
        <v>3300</v>
      </c>
      <c r="CT436">
        <v>58.821817000000003</v>
      </c>
      <c r="CU436">
        <f t="shared" si="351"/>
        <v>1.473202957649633E-3</v>
      </c>
      <c r="CV436">
        <f t="shared" si="352"/>
        <v>1.0014732029576496</v>
      </c>
      <c r="CZ436" s="10">
        <v>42002</v>
      </c>
      <c r="DA436">
        <v>482400</v>
      </c>
      <c r="DB436">
        <v>51.610849000000002</v>
      </c>
      <c r="DC436">
        <f t="shared" si="361"/>
        <v>-5.525859486294693E-3</v>
      </c>
      <c r="DD436">
        <f t="shared" si="362"/>
        <v>0.99447414051370531</v>
      </c>
      <c r="DH436" s="10">
        <v>42002</v>
      </c>
      <c r="DI436">
        <v>171500</v>
      </c>
      <c r="DJ436">
        <v>38.274551000000002</v>
      </c>
      <c r="DK436">
        <f t="shared" si="359"/>
        <v>5.0684403835907776E-3</v>
      </c>
      <c r="DL436">
        <f t="shared" si="360"/>
        <v>1.0050684403835908</v>
      </c>
      <c r="DP436" s="10">
        <v>42002</v>
      </c>
      <c r="DQ436">
        <v>137000</v>
      </c>
      <c r="DR436">
        <v>22.103399</v>
      </c>
      <c r="DS436">
        <f t="shared" si="353"/>
        <v>3.4662384174219962E-3</v>
      </c>
      <c r="DT436">
        <f t="shared" si="354"/>
        <v>1.003466238417422</v>
      </c>
      <c r="DX436" s="10">
        <v>42002</v>
      </c>
      <c r="DY436">
        <v>11520700</v>
      </c>
      <c r="DZ436">
        <v>11.46</v>
      </c>
      <c r="EA436">
        <f t="shared" si="355"/>
        <v>-9.5073465859982775E-3</v>
      </c>
      <c r="EB436">
        <f t="shared" si="356"/>
        <v>0.99049265341400172</v>
      </c>
      <c r="EF436" s="10">
        <v>41999</v>
      </c>
      <c r="EG436">
        <v>342800</v>
      </c>
      <c r="EH436">
        <v>99.270752000000002</v>
      </c>
      <c r="EI436">
        <f t="shared" si="357"/>
        <v>1.9791214625120013E-4</v>
      </c>
      <c r="EJ436">
        <f t="shared" si="358"/>
        <v>1.0001979121462512</v>
      </c>
    </row>
    <row r="437" spans="1:140">
      <c r="A437" s="10">
        <v>41999</v>
      </c>
      <c r="B437" s="11">
        <v>1.97</v>
      </c>
      <c r="C437">
        <f t="shared" si="317"/>
        <v>1.9699999999999999E-2</v>
      </c>
      <c r="D437" s="12">
        <f t="shared" si="318"/>
        <v>4.1151529751592975E-4</v>
      </c>
      <c r="E437" s="13">
        <f t="shared" si="319"/>
        <v>1.0004115152975159</v>
      </c>
      <c r="H437" s="10">
        <v>41999</v>
      </c>
      <c r="I437">
        <v>11300</v>
      </c>
      <c r="J437">
        <v>73.403345999999999</v>
      </c>
      <c r="K437" s="15">
        <f t="shared" si="323"/>
        <v>2.8747035677130217E-3</v>
      </c>
      <c r="L437">
        <f t="shared" si="324"/>
        <v>1.002874703567713</v>
      </c>
      <c r="N437" s="15">
        <f t="shared" si="325"/>
        <v>1.8512614797943763</v>
      </c>
      <c r="P437" s="10">
        <v>41999</v>
      </c>
      <c r="Q437">
        <v>357000</v>
      </c>
      <c r="R437">
        <v>48.524616000000002</v>
      </c>
      <c r="S437">
        <f t="shared" si="326"/>
        <v>3.2258125872932641E-3</v>
      </c>
      <c r="T437">
        <f t="shared" si="327"/>
        <v>1.0032258125872933</v>
      </c>
      <c r="V437" s="15">
        <f t="shared" si="328"/>
        <v>2.2398485919662692</v>
      </c>
      <c r="X437" s="10">
        <v>41999</v>
      </c>
      <c r="Y437">
        <v>124900</v>
      </c>
      <c r="Z437">
        <v>40.188963999999999</v>
      </c>
      <c r="AA437">
        <f t="shared" si="329"/>
        <v>3.1746215589056881E-3</v>
      </c>
      <c r="AB437">
        <f t="shared" si="320"/>
        <v>1.0031746215589057</v>
      </c>
      <c r="AC437" s="18"/>
      <c r="AD437" s="15">
        <f t="shared" si="330"/>
        <v>2.1800644914040288</v>
      </c>
      <c r="AF437" s="10">
        <v>41999</v>
      </c>
      <c r="AG437">
        <v>176200</v>
      </c>
      <c r="AH437">
        <v>54.697197000000003</v>
      </c>
      <c r="AI437">
        <f t="shared" si="331"/>
        <v>5.6047227088564799E-3</v>
      </c>
      <c r="AJ437">
        <f t="shared" si="332"/>
        <v>1.0056047227088565</v>
      </c>
      <c r="AK437" s="18"/>
      <c r="AL437" s="15">
        <f t="shared" si="333"/>
        <v>6.6907035057151978</v>
      </c>
      <c r="AN437" s="10">
        <v>41999</v>
      </c>
      <c r="AO437">
        <v>5031800</v>
      </c>
      <c r="AP437">
        <v>36.809367000000002</v>
      </c>
      <c r="AQ437">
        <f t="shared" si="334"/>
        <v>3.110376931541925E-3</v>
      </c>
      <c r="AR437">
        <f t="shared" si="321"/>
        <v>1.0031103769315419</v>
      </c>
      <c r="AS437" s="18"/>
      <c r="AT437" s="15">
        <f t="shared" si="335"/>
        <v>2.1065899528503538</v>
      </c>
      <c r="AV437" s="10">
        <v>41999</v>
      </c>
      <c r="AW437">
        <v>7018900</v>
      </c>
      <c r="AX437">
        <v>38.093609999999998</v>
      </c>
      <c r="AY437">
        <f t="shared" si="336"/>
        <v>6.7890637706731205E-3</v>
      </c>
      <c r="AZ437">
        <f t="shared" si="337"/>
        <v>1.0067890637706731</v>
      </c>
      <c r="BB437" s="15">
        <f t="shared" si="338"/>
        <v>10.818126265047983</v>
      </c>
      <c r="BD437" s="10">
        <v>41999</v>
      </c>
      <c r="BE437">
        <v>482700</v>
      </c>
      <c r="BF437">
        <v>66.231823000000006</v>
      </c>
      <c r="BG437">
        <f t="shared" si="339"/>
        <v>3.0124679816809774E-3</v>
      </c>
      <c r="BH437">
        <f t="shared" si="340"/>
        <v>1.003012467981681</v>
      </c>
      <c r="BJ437" s="15">
        <f t="shared" si="341"/>
        <v>1.99785775263507</v>
      </c>
      <c r="BL437" s="10">
        <v>41999</v>
      </c>
      <c r="BM437">
        <v>203800</v>
      </c>
      <c r="BN437">
        <v>105.773765</v>
      </c>
      <c r="BO437">
        <f t="shared" si="342"/>
        <v>5.4644520828750487E-4</v>
      </c>
      <c r="BP437">
        <f t="shared" si="343"/>
        <v>1.0005464452082875</v>
      </c>
      <c r="BR437" s="15">
        <f t="shared" si="344"/>
        <v>0.22066772663694079</v>
      </c>
      <c r="BT437" s="10">
        <v>41999</v>
      </c>
      <c r="BU437">
        <v>162600</v>
      </c>
      <c r="BV437">
        <v>48.139999000000003</v>
      </c>
      <c r="BW437">
        <f t="shared" si="345"/>
        <v>-1.2448547459572579E-3</v>
      </c>
      <c r="BX437">
        <f t="shared" si="346"/>
        <v>0.99875514525404274</v>
      </c>
      <c r="BZ437">
        <f t="shared" si="322"/>
        <v>-6.2719584000265116E-2</v>
      </c>
      <c r="CB437" s="10">
        <v>41999</v>
      </c>
      <c r="CC437">
        <v>201100</v>
      </c>
      <c r="CD437">
        <v>102.326577</v>
      </c>
      <c r="CE437">
        <f t="shared" si="347"/>
        <v>-7.2144212096403315E-4</v>
      </c>
      <c r="CF437">
        <f t="shared" si="348"/>
        <v>0.99927855787903597</v>
      </c>
      <c r="CJ437" s="10">
        <v>41999</v>
      </c>
      <c r="CK437">
        <v>187800</v>
      </c>
      <c r="CL437">
        <v>81.570188000000002</v>
      </c>
      <c r="CM437">
        <f t="shared" si="349"/>
        <v>3.4951447166520211E-4</v>
      </c>
      <c r="CN437">
        <f t="shared" si="350"/>
        <v>1.0003495144716652</v>
      </c>
      <c r="CR437" s="10">
        <v>41999</v>
      </c>
      <c r="CS437">
        <v>34900</v>
      </c>
      <c r="CT437">
        <v>58.735287999999997</v>
      </c>
      <c r="CU437">
        <f t="shared" si="351"/>
        <v>8.3694334053574515E-4</v>
      </c>
      <c r="CV437">
        <f t="shared" si="352"/>
        <v>1.0008369433405357</v>
      </c>
      <c r="CZ437" s="10">
        <v>41999</v>
      </c>
      <c r="DA437">
        <v>250400</v>
      </c>
      <c r="DB437">
        <v>51.897627999999997</v>
      </c>
      <c r="DC437">
        <f t="shared" si="361"/>
        <v>9.4831171306803963E-3</v>
      </c>
      <c r="DD437">
        <f t="shared" si="362"/>
        <v>1.0094831171306804</v>
      </c>
      <c r="DH437" s="10">
        <v>41999</v>
      </c>
      <c r="DI437">
        <v>139400</v>
      </c>
      <c r="DJ437">
        <v>38.081536999999997</v>
      </c>
      <c r="DK437">
        <f t="shared" si="359"/>
        <v>3.8157693883287269E-3</v>
      </c>
      <c r="DL437">
        <f t="shared" si="360"/>
        <v>1.0038157693883287</v>
      </c>
      <c r="DP437" s="10">
        <v>41999</v>
      </c>
      <c r="DQ437">
        <v>128500</v>
      </c>
      <c r="DR437">
        <v>22.027048000000001</v>
      </c>
      <c r="DS437">
        <f t="shared" si="353"/>
        <v>-8.6582065900342453E-4</v>
      </c>
      <c r="DT437">
        <f t="shared" si="354"/>
        <v>0.99913417934099658</v>
      </c>
      <c r="DX437" s="10">
        <v>41999</v>
      </c>
      <c r="DY437">
        <v>3117700</v>
      </c>
      <c r="DZ437">
        <v>11.57</v>
      </c>
      <c r="EA437">
        <f t="shared" si="355"/>
        <v>1.848591549295775E-2</v>
      </c>
      <c r="EB437">
        <f t="shared" si="356"/>
        <v>1.0184859154929577</v>
      </c>
      <c r="EF437" s="10">
        <v>41997</v>
      </c>
      <c r="EG437">
        <v>133500</v>
      </c>
      <c r="EH437">
        <v>99.251109</v>
      </c>
      <c r="EI437">
        <f t="shared" si="357"/>
        <v>-2.9681535795256231E-4</v>
      </c>
      <c r="EJ437">
        <f t="shared" si="358"/>
        <v>0.99970318464204744</v>
      </c>
    </row>
    <row r="438" spans="1:140">
      <c r="A438" s="10">
        <v>41997</v>
      </c>
      <c r="B438" s="11">
        <v>2.1800000000000002</v>
      </c>
      <c r="C438">
        <f t="shared" si="317"/>
        <v>2.18E-2</v>
      </c>
      <c r="D438" s="12">
        <f t="shared" si="318"/>
        <v>4.5551250024700174E-4</v>
      </c>
      <c r="E438" s="13">
        <f t="shared" si="319"/>
        <v>1.000455512500247</v>
      </c>
      <c r="H438" s="10">
        <v>41997</v>
      </c>
      <c r="I438">
        <v>22900</v>
      </c>
      <c r="J438">
        <v>73.192937999999998</v>
      </c>
      <c r="K438" s="15">
        <f t="shared" si="323"/>
        <v>3.6721214470487595E-3</v>
      </c>
      <c r="L438">
        <f t="shared" si="324"/>
        <v>1.0036721214470488</v>
      </c>
      <c r="N438" s="15">
        <f t="shared" si="325"/>
        <v>2.8109153868518786</v>
      </c>
      <c r="P438" s="10">
        <v>41997</v>
      </c>
      <c r="Q438">
        <v>141200</v>
      </c>
      <c r="R438">
        <v>48.368588000000003</v>
      </c>
      <c r="S438">
        <f t="shared" si="326"/>
        <v>-2.0161914602201403E-4</v>
      </c>
      <c r="T438">
        <f t="shared" si="327"/>
        <v>0.99979838085397799</v>
      </c>
      <c r="V438" s="15">
        <f t="shared" si="328"/>
        <v>-7.0955284113005113E-2</v>
      </c>
      <c r="X438" s="10">
        <v>41997</v>
      </c>
      <c r="Y438">
        <v>70500</v>
      </c>
      <c r="Z438">
        <v>40.061782999999998</v>
      </c>
      <c r="AA438">
        <f t="shared" si="329"/>
        <v>1.7123367736011641E-3</v>
      </c>
      <c r="AB438">
        <f t="shared" si="320"/>
        <v>1.0017123367736012</v>
      </c>
      <c r="AC438" s="18"/>
      <c r="AD438" s="15">
        <f t="shared" si="330"/>
        <v>0.86725310792558696</v>
      </c>
      <c r="AF438" s="10">
        <v>41997</v>
      </c>
      <c r="AG438">
        <v>81300</v>
      </c>
      <c r="AH438">
        <v>54.392342999999997</v>
      </c>
      <c r="AI438">
        <f t="shared" si="331"/>
        <v>2.7193927974333842E-3</v>
      </c>
      <c r="AJ438">
        <f t="shared" si="332"/>
        <v>1.0027193927974334</v>
      </c>
      <c r="AK438" s="18"/>
      <c r="AL438" s="15">
        <f t="shared" si="333"/>
        <v>1.6945499812658751</v>
      </c>
      <c r="AN438" s="10">
        <v>41997</v>
      </c>
      <c r="AO438">
        <v>3178100</v>
      </c>
      <c r="AP438">
        <v>36.695231</v>
      </c>
      <c r="AQ438">
        <f t="shared" si="334"/>
        <v>4.4259884630923896E-3</v>
      </c>
      <c r="AR438">
        <f t="shared" si="321"/>
        <v>1.0044259884630924</v>
      </c>
      <c r="AS438" s="18"/>
      <c r="AT438" s="15">
        <f t="shared" si="335"/>
        <v>4.0124320788583505</v>
      </c>
      <c r="AV438" s="10">
        <v>41997</v>
      </c>
      <c r="AW438">
        <v>7001000</v>
      </c>
      <c r="AX438">
        <v>37.836734</v>
      </c>
      <c r="AY438">
        <f t="shared" si="336"/>
        <v>2.0156447634787078E-3</v>
      </c>
      <c r="AZ438">
        <f t="shared" si="337"/>
        <v>1.0020156447634787</v>
      </c>
      <c r="BB438" s="15">
        <f t="shared" si="338"/>
        <v>1.0854191540711455</v>
      </c>
      <c r="BD438" s="10">
        <v>41997</v>
      </c>
      <c r="BE438">
        <v>648800</v>
      </c>
      <c r="BF438">
        <v>66.032900999999995</v>
      </c>
      <c r="BG438">
        <f t="shared" si="339"/>
        <v>2.8693931233547687E-4</v>
      </c>
      <c r="BH438">
        <f t="shared" si="340"/>
        <v>1.0002869393123355</v>
      </c>
      <c r="BJ438" s="15">
        <f t="shared" si="341"/>
        <v>0.11039724079265434</v>
      </c>
      <c r="BL438" s="10">
        <v>41997</v>
      </c>
      <c r="BM438">
        <v>156600</v>
      </c>
      <c r="BN438">
        <v>105.715997</v>
      </c>
      <c r="BO438">
        <f t="shared" si="342"/>
        <v>2.7338142658095421E-5</v>
      </c>
      <c r="BP438">
        <f t="shared" si="343"/>
        <v>1.0000273381426581</v>
      </c>
      <c r="BR438" s="15">
        <f t="shared" si="344"/>
        <v>1.0028234766624511E-2</v>
      </c>
      <c r="BT438" s="10">
        <v>41997</v>
      </c>
      <c r="BU438">
        <v>116700</v>
      </c>
      <c r="BV438">
        <v>48.200001</v>
      </c>
      <c r="BW438">
        <f t="shared" si="345"/>
        <v>-4.1476564880205125E-4</v>
      </c>
      <c r="BX438">
        <f t="shared" si="346"/>
        <v>0.99958523435119795</v>
      </c>
      <c r="BZ438">
        <f t="shared" si="322"/>
        <v>-2.1341270144102809E-2</v>
      </c>
      <c r="CB438" s="10">
        <v>41997</v>
      </c>
      <c r="CC438">
        <v>278000</v>
      </c>
      <c r="CD438">
        <v>102.400453</v>
      </c>
      <c r="CE438">
        <f t="shared" si="347"/>
        <v>3.3117272806992837E-3</v>
      </c>
      <c r="CF438">
        <f t="shared" si="348"/>
        <v>1.0033117272806993</v>
      </c>
      <c r="CJ438" s="10">
        <v>41997</v>
      </c>
      <c r="CK438">
        <v>207300</v>
      </c>
      <c r="CL438">
        <v>81.541687999999994</v>
      </c>
      <c r="CM438">
        <f t="shared" si="349"/>
        <v>9.3296953024979423E-4</v>
      </c>
      <c r="CN438">
        <f t="shared" si="350"/>
        <v>1.0009329695302498</v>
      </c>
      <c r="CR438" s="10">
        <v>41997</v>
      </c>
      <c r="CS438">
        <v>10700</v>
      </c>
      <c r="CT438">
        <v>58.686171000000002</v>
      </c>
      <c r="CU438">
        <f t="shared" si="351"/>
        <v>5.024831179976097E-4</v>
      </c>
      <c r="CV438">
        <f t="shared" si="352"/>
        <v>1.0005024831179976</v>
      </c>
      <c r="CZ438" s="10">
        <v>41997</v>
      </c>
      <c r="DA438">
        <v>104200</v>
      </c>
      <c r="DB438">
        <v>51.4101</v>
      </c>
      <c r="DC438">
        <f t="shared" si="361"/>
        <v>2.4230669090650192E-3</v>
      </c>
      <c r="DD438">
        <f t="shared" si="362"/>
        <v>1.002423066909065</v>
      </c>
      <c r="DH438" s="10">
        <v>41997</v>
      </c>
      <c r="DI438">
        <v>92700</v>
      </c>
      <c r="DJ438">
        <v>37.936779000000001</v>
      </c>
      <c r="DK438">
        <f t="shared" si="359"/>
        <v>-4.8101081263051126E-3</v>
      </c>
      <c r="DL438">
        <f t="shared" si="360"/>
        <v>0.99518989187369489</v>
      </c>
      <c r="DP438" s="10">
        <v>41997</v>
      </c>
      <c r="DQ438">
        <v>424900</v>
      </c>
      <c r="DR438">
        <v>22.046136000000001</v>
      </c>
      <c r="DS438">
        <f t="shared" si="353"/>
        <v>-8.1580588415172128E-3</v>
      </c>
      <c r="DT438">
        <f t="shared" si="354"/>
        <v>0.99184194115848279</v>
      </c>
      <c r="DX438" s="10">
        <v>41997</v>
      </c>
      <c r="DY438">
        <v>2189900</v>
      </c>
      <c r="DZ438">
        <v>11.36</v>
      </c>
      <c r="EA438">
        <f t="shared" si="355"/>
        <v>0</v>
      </c>
      <c r="EB438">
        <f t="shared" si="356"/>
        <v>1</v>
      </c>
      <c r="EF438" s="10">
        <v>41996</v>
      </c>
      <c r="EG438">
        <v>742900</v>
      </c>
      <c r="EH438">
        <v>99.280576999999994</v>
      </c>
      <c r="EI438">
        <f t="shared" si="357"/>
        <v>-1.9781426466125573E-4</v>
      </c>
      <c r="EJ438">
        <f t="shared" si="358"/>
        <v>0.99980218573533874</v>
      </c>
    </row>
    <row r="439" spans="1:140">
      <c r="A439" s="10">
        <v>41996</v>
      </c>
      <c r="B439" s="11">
        <v>2.23</v>
      </c>
      <c r="C439">
        <f t="shared" si="317"/>
        <v>2.23E-2</v>
      </c>
      <c r="D439" s="12">
        <f t="shared" si="318"/>
        <v>4.6599173320016618E-4</v>
      </c>
      <c r="E439" s="13">
        <f t="shared" si="319"/>
        <v>1.0004659917332002</v>
      </c>
      <c r="H439" s="10">
        <v>41996</v>
      </c>
      <c r="I439">
        <v>53600</v>
      </c>
      <c r="J439">
        <v>72.925147999999993</v>
      </c>
      <c r="K439" s="15">
        <f t="shared" si="323"/>
        <v>-1.8269810302380285E-2</v>
      </c>
      <c r="L439">
        <f t="shared" si="324"/>
        <v>0.98173018969761972</v>
      </c>
      <c r="N439" s="15">
        <f t="shared" si="325"/>
        <v>-0.99880564497266888</v>
      </c>
      <c r="P439" s="10">
        <v>41996</v>
      </c>
      <c r="Q439">
        <v>475500</v>
      </c>
      <c r="R439">
        <v>48.378342000000004</v>
      </c>
      <c r="S439">
        <f t="shared" si="326"/>
        <v>2.6273550322759576E-3</v>
      </c>
      <c r="T439">
        <f t="shared" si="327"/>
        <v>1.002627355032276</v>
      </c>
      <c r="V439" s="15">
        <f t="shared" si="328"/>
        <v>1.6057668095811102</v>
      </c>
      <c r="X439" s="10">
        <v>41996</v>
      </c>
      <c r="Y439">
        <v>280100</v>
      </c>
      <c r="Z439">
        <v>39.993301000000002</v>
      </c>
      <c r="AA439">
        <f t="shared" si="329"/>
        <v>3.190202608129411E-3</v>
      </c>
      <c r="AB439">
        <f t="shared" si="320"/>
        <v>1.0031902026081294</v>
      </c>
      <c r="AC439" s="18"/>
      <c r="AD439" s="15">
        <f t="shared" si="330"/>
        <v>2.1981436069525158</v>
      </c>
      <c r="AF439" s="10">
        <v>41996</v>
      </c>
      <c r="AG439">
        <v>338200</v>
      </c>
      <c r="AH439">
        <v>54.24483</v>
      </c>
      <c r="AI439">
        <f t="shared" si="331"/>
        <v>2.3623636393941272E-3</v>
      </c>
      <c r="AJ439">
        <f t="shared" si="332"/>
        <v>1.0023623636393941</v>
      </c>
      <c r="AK439" s="18"/>
      <c r="AL439" s="15">
        <f t="shared" si="333"/>
        <v>1.3661066497475338</v>
      </c>
      <c r="AN439" s="10">
        <v>41996</v>
      </c>
      <c r="AO439">
        <v>9966400</v>
      </c>
      <c r="AP439">
        <v>36.533534000000003</v>
      </c>
      <c r="AQ439">
        <f t="shared" si="334"/>
        <v>-4.6644383078467966E-3</v>
      </c>
      <c r="AR439">
        <f t="shared" si="321"/>
        <v>0.9953355616921532</v>
      </c>
      <c r="AS439" s="18"/>
      <c r="AT439" s="15">
        <f t="shared" si="335"/>
        <v>-0.81850061662521834</v>
      </c>
      <c r="AV439" s="10">
        <v>41996</v>
      </c>
      <c r="AW439">
        <v>17551100</v>
      </c>
      <c r="AX439">
        <v>37.760621999999998</v>
      </c>
      <c r="AY439">
        <f t="shared" si="336"/>
        <v>-7.9979895476867124E-3</v>
      </c>
      <c r="AZ439">
        <f t="shared" si="337"/>
        <v>0.99200201045231329</v>
      </c>
      <c r="BB439" s="15">
        <f t="shared" si="338"/>
        <v>-0.94665648888907972</v>
      </c>
      <c r="BD439" s="10">
        <v>41996</v>
      </c>
      <c r="BE439">
        <v>891900</v>
      </c>
      <c r="BF439">
        <v>66.013959</v>
      </c>
      <c r="BG439">
        <f t="shared" si="339"/>
        <v>3.1668447240547071E-3</v>
      </c>
      <c r="BH439">
        <f t="shared" si="340"/>
        <v>1.0031668447240547</v>
      </c>
      <c r="BJ439" s="15">
        <f t="shared" si="341"/>
        <v>2.1710789856657353</v>
      </c>
      <c r="BL439" s="10">
        <v>41996</v>
      </c>
      <c r="BM439">
        <v>392300</v>
      </c>
      <c r="BN439">
        <v>105.71310699999999</v>
      </c>
      <c r="BO439">
        <f t="shared" si="342"/>
        <v>9.0848454749492547E-5</v>
      </c>
      <c r="BP439">
        <f t="shared" si="343"/>
        <v>1.0000908484547495</v>
      </c>
      <c r="BR439" s="15">
        <f t="shared" si="344"/>
        <v>3.3714039012130437E-2</v>
      </c>
      <c r="BT439" s="10">
        <v>41996</v>
      </c>
      <c r="BU439">
        <v>227600</v>
      </c>
      <c r="BV439">
        <v>48.220001000000003</v>
      </c>
      <c r="BW439">
        <f t="shared" si="345"/>
        <v>-2.2760396326901855E-3</v>
      </c>
      <c r="BX439">
        <f t="shared" si="346"/>
        <v>0.99772396036730981</v>
      </c>
      <c r="BZ439">
        <f t="shared" si="322"/>
        <v>-0.1117383734483286</v>
      </c>
      <c r="CB439" s="10">
        <v>41996</v>
      </c>
      <c r="CC439">
        <v>828000</v>
      </c>
      <c r="CD439">
        <v>102.06245</v>
      </c>
      <c r="CE439">
        <f t="shared" si="347"/>
        <v>-3.9444453639850829E-3</v>
      </c>
      <c r="CF439">
        <f t="shared" si="348"/>
        <v>0.99605555463601492</v>
      </c>
      <c r="CJ439" s="10">
        <v>41996</v>
      </c>
      <c r="CK439">
        <v>330500</v>
      </c>
      <c r="CL439">
        <v>81.465682999999999</v>
      </c>
      <c r="CM439">
        <f t="shared" si="349"/>
        <v>-3.8567594101487357E-3</v>
      </c>
      <c r="CN439">
        <f t="shared" si="350"/>
        <v>0.99614324058985126</v>
      </c>
      <c r="CR439" s="10">
        <v>41996</v>
      </c>
      <c r="CS439">
        <v>12300</v>
      </c>
      <c r="CT439">
        <v>58.656697000000001</v>
      </c>
      <c r="CU439">
        <f t="shared" si="351"/>
        <v>-3.6709810629415029E-3</v>
      </c>
      <c r="CV439">
        <f t="shared" si="352"/>
        <v>0.9963290189370585</v>
      </c>
      <c r="CZ439" s="10">
        <v>41996</v>
      </c>
      <c r="DA439">
        <v>333000</v>
      </c>
      <c r="DB439">
        <v>51.285831000000002</v>
      </c>
      <c r="DC439">
        <f t="shared" si="361"/>
        <v>-4.2687318363532345E-3</v>
      </c>
      <c r="DD439">
        <f t="shared" si="362"/>
        <v>0.99573126816364677</v>
      </c>
      <c r="DH439" s="10">
        <v>41996</v>
      </c>
      <c r="DI439">
        <v>281700</v>
      </c>
      <c r="DJ439">
        <v>38.120140999999997</v>
      </c>
      <c r="DK439">
        <f t="shared" si="359"/>
        <v>-4.0342733217172411E-3</v>
      </c>
      <c r="DL439">
        <f t="shared" si="360"/>
        <v>0.99596572667828276</v>
      </c>
      <c r="DP439" s="10">
        <v>41996</v>
      </c>
      <c r="DQ439">
        <v>405000</v>
      </c>
      <c r="DR439">
        <v>22.227468999999999</v>
      </c>
      <c r="DS439">
        <f t="shared" si="353"/>
        <v>1.3931305562167262E-2</v>
      </c>
      <c r="DT439">
        <f t="shared" si="354"/>
        <v>1.0139313055621673</v>
      </c>
      <c r="DX439" s="10">
        <v>41996</v>
      </c>
      <c r="DY439">
        <v>12252700</v>
      </c>
      <c r="DZ439">
        <v>11.36</v>
      </c>
      <c r="EA439">
        <f t="shared" si="355"/>
        <v>8.8105726872234058E-4</v>
      </c>
      <c r="EB439">
        <f t="shared" si="356"/>
        <v>1.0008810572687223</v>
      </c>
      <c r="EF439" s="10">
        <v>41995</v>
      </c>
      <c r="EG439">
        <v>437900</v>
      </c>
      <c r="EH439">
        <v>99.300219999999996</v>
      </c>
      <c r="EI439">
        <f t="shared" si="357"/>
        <v>5.9386575449793533E-4</v>
      </c>
      <c r="EJ439">
        <f t="shared" si="358"/>
        <v>1.0005938657544979</v>
      </c>
    </row>
    <row r="440" spans="1:140">
      <c r="A440" s="10">
        <v>41995</v>
      </c>
      <c r="B440" s="11">
        <v>2.14</v>
      </c>
      <c r="C440">
        <f t="shared" si="317"/>
        <v>2.1400000000000002E-2</v>
      </c>
      <c r="D440" s="12">
        <f t="shared" si="318"/>
        <v>4.4713014115660421E-4</v>
      </c>
      <c r="E440" s="13">
        <f t="shared" si="319"/>
        <v>1.0004471301411566</v>
      </c>
      <c r="H440" s="10">
        <v>41995</v>
      </c>
      <c r="I440">
        <v>48400</v>
      </c>
      <c r="J440">
        <v>74.282270999999994</v>
      </c>
      <c r="K440" s="15">
        <f t="shared" si="323"/>
        <v>2.4464857308776899E-3</v>
      </c>
      <c r="L440">
        <f t="shared" si="324"/>
        <v>1.0024464857308777</v>
      </c>
      <c r="N440" s="15">
        <f t="shared" si="325"/>
        <v>1.4397040822790839</v>
      </c>
      <c r="P440" s="10">
        <v>41995</v>
      </c>
      <c r="Q440">
        <v>1436100</v>
      </c>
      <c r="R440">
        <v>48.251567999999999</v>
      </c>
      <c r="S440">
        <f t="shared" si="326"/>
        <v>2.8171283247684364E-3</v>
      </c>
      <c r="T440">
        <f t="shared" si="327"/>
        <v>1.0028171283247684</v>
      </c>
      <c r="V440" s="15">
        <f t="shared" si="328"/>
        <v>1.7921340453449193</v>
      </c>
      <c r="X440" s="10">
        <v>41995</v>
      </c>
      <c r="Y440">
        <v>125400</v>
      </c>
      <c r="Z440">
        <v>39.866120000000002</v>
      </c>
      <c r="AA440">
        <f t="shared" si="329"/>
        <v>3.3733943204798944E-3</v>
      </c>
      <c r="AB440">
        <f t="shared" si="320"/>
        <v>1.0033733943204799</v>
      </c>
      <c r="AC440" s="18"/>
      <c r="AD440" s="15">
        <f t="shared" si="330"/>
        <v>2.4185509903320002</v>
      </c>
      <c r="AF440" s="10">
        <v>41995</v>
      </c>
      <c r="AG440">
        <v>134600</v>
      </c>
      <c r="AH440">
        <v>54.116985999999997</v>
      </c>
      <c r="AI440">
        <f t="shared" si="331"/>
        <v>4.6003867110104846E-3</v>
      </c>
      <c r="AJ440">
        <f t="shared" si="332"/>
        <v>1.0046003867110105</v>
      </c>
      <c r="AK440" s="18"/>
      <c r="AL440" s="15">
        <f t="shared" si="333"/>
        <v>4.340346855182541</v>
      </c>
      <c r="AN440" s="10">
        <v>41995</v>
      </c>
      <c r="AO440">
        <v>12524300</v>
      </c>
      <c r="AP440">
        <v>36.704740999999999</v>
      </c>
      <c r="AQ440">
        <f t="shared" si="334"/>
        <v>5.2096821121421222E-3</v>
      </c>
      <c r="AR440">
        <f t="shared" si="321"/>
        <v>1.0052096821121421</v>
      </c>
      <c r="AS440" s="18"/>
      <c r="AT440" s="15">
        <f t="shared" si="335"/>
        <v>5.6631870976670466</v>
      </c>
      <c r="AV440" s="10">
        <v>41995</v>
      </c>
      <c r="AW440">
        <v>18404500</v>
      </c>
      <c r="AX440">
        <v>38.065066000000002</v>
      </c>
      <c r="AY440">
        <f t="shared" si="336"/>
        <v>1.3013926369171314E-2</v>
      </c>
      <c r="AZ440">
        <f t="shared" si="337"/>
        <v>1.0130139263691713</v>
      </c>
      <c r="BB440" s="15">
        <f t="shared" si="338"/>
        <v>111.10546499353163</v>
      </c>
      <c r="BD440" s="10">
        <v>41995</v>
      </c>
      <c r="BE440">
        <v>637500</v>
      </c>
      <c r="BF440">
        <v>65.805563000000006</v>
      </c>
      <c r="BG440">
        <f t="shared" si="339"/>
        <v>5.0636415729194972E-3</v>
      </c>
      <c r="BH440">
        <f t="shared" si="340"/>
        <v>1.0050636415729195</v>
      </c>
      <c r="BJ440" s="15">
        <f t="shared" si="341"/>
        <v>5.31902880219456</v>
      </c>
      <c r="BL440" s="10">
        <v>41995</v>
      </c>
      <c r="BM440">
        <v>283800</v>
      </c>
      <c r="BN440">
        <v>105.703504</v>
      </c>
      <c r="BO440">
        <f t="shared" si="342"/>
        <v>-2.7261293253655339E-4</v>
      </c>
      <c r="BP440">
        <f t="shared" si="343"/>
        <v>0.99972738706746345</v>
      </c>
      <c r="BR440" s="15">
        <f t="shared" si="344"/>
        <v>-9.4725698695113825E-2</v>
      </c>
      <c r="BT440" s="10">
        <v>41995</v>
      </c>
      <c r="BU440">
        <v>492200</v>
      </c>
      <c r="BV440">
        <v>48.330002</v>
      </c>
      <c r="BW440">
        <f t="shared" si="345"/>
        <v>1.0356876767956269E-3</v>
      </c>
      <c r="BX440">
        <f t="shared" si="346"/>
        <v>1.0010356876767956</v>
      </c>
      <c r="BZ440">
        <f t="shared" si="322"/>
        <v>5.5302957869233893E-2</v>
      </c>
      <c r="CB440" s="10">
        <v>41995</v>
      </c>
      <c r="CC440">
        <v>1746800</v>
      </c>
      <c r="CD440">
        <v>102.466624</v>
      </c>
      <c r="CE440">
        <f t="shared" si="347"/>
        <v>1.6162358709856939E-3</v>
      </c>
      <c r="CF440">
        <f t="shared" si="348"/>
        <v>1.0016162358709857</v>
      </c>
      <c r="CJ440" s="10">
        <v>41995</v>
      </c>
      <c r="CK440">
        <v>271100</v>
      </c>
      <c r="CL440">
        <v>81.781092999999998</v>
      </c>
      <c r="CM440">
        <f t="shared" si="349"/>
        <v>1.7380621287084175E-3</v>
      </c>
      <c r="CN440">
        <f t="shared" si="350"/>
        <v>1.0017380621287084</v>
      </c>
      <c r="CR440" s="10">
        <v>41995</v>
      </c>
      <c r="CS440">
        <v>188700</v>
      </c>
      <c r="CT440">
        <v>58.872818000000002</v>
      </c>
      <c r="CU440">
        <f t="shared" si="351"/>
        <v>1.0021954853340898E-3</v>
      </c>
      <c r="CV440">
        <f t="shared" si="352"/>
        <v>1.0010021954853341</v>
      </c>
      <c r="CZ440" s="10">
        <v>41995</v>
      </c>
      <c r="DA440">
        <v>144600</v>
      </c>
      <c r="DB440">
        <v>51.505695000000003</v>
      </c>
      <c r="DC440">
        <f t="shared" si="361"/>
        <v>7.7809303810534303E-3</v>
      </c>
      <c r="DD440">
        <f t="shared" si="362"/>
        <v>1.0077809303810534</v>
      </c>
      <c r="DH440" s="10">
        <v>41995</v>
      </c>
      <c r="DI440">
        <v>246400</v>
      </c>
      <c r="DJ440">
        <v>38.274551000000002</v>
      </c>
      <c r="DK440">
        <f t="shared" si="359"/>
        <v>1.6141453647025683E-2</v>
      </c>
      <c r="DL440">
        <f t="shared" si="360"/>
        <v>1.0161414536470257</v>
      </c>
      <c r="DP440" s="10">
        <v>41995</v>
      </c>
      <c r="DQ440">
        <v>1036200</v>
      </c>
      <c r="DR440">
        <v>21.922066000000001</v>
      </c>
      <c r="DS440">
        <f t="shared" si="353"/>
        <v>-1.1617940311227204E-2</v>
      </c>
      <c r="DT440">
        <f t="shared" si="354"/>
        <v>0.9883820596887728</v>
      </c>
      <c r="DX440" s="10">
        <v>41995</v>
      </c>
      <c r="DY440">
        <v>7263500</v>
      </c>
      <c r="DZ440">
        <v>11.35</v>
      </c>
      <c r="EA440">
        <f t="shared" si="355"/>
        <v>-1.9014693171996555E-2</v>
      </c>
      <c r="EB440">
        <f t="shared" si="356"/>
        <v>0.98098530682800344</v>
      </c>
      <c r="EF440" s="10">
        <v>41992</v>
      </c>
      <c r="EG440">
        <v>1012900</v>
      </c>
      <c r="EH440">
        <v>99.241283999999993</v>
      </c>
      <c r="EI440">
        <f t="shared" si="357"/>
        <v>-5.9351328728174391E-4</v>
      </c>
      <c r="EJ440">
        <f t="shared" si="358"/>
        <v>0.99940648671271826</v>
      </c>
    </row>
    <row r="441" spans="1:140">
      <c r="A441" s="10">
        <v>41992</v>
      </c>
      <c r="B441" s="11">
        <v>2.13</v>
      </c>
      <c r="C441">
        <f t="shared" si="317"/>
        <v>2.1299999999999999E-2</v>
      </c>
      <c r="D441" s="12">
        <f t="shared" si="318"/>
        <v>4.4503469403567308E-4</v>
      </c>
      <c r="E441" s="13">
        <f t="shared" si="319"/>
        <v>1.0004450346940357</v>
      </c>
      <c r="H441" s="10">
        <v>41992</v>
      </c>
      <c r="I441">
        <v>53200</v>
      </c>
      <c r="J441">
        <v>74.100983999999997</v>
      </c>
      <c r="K441" s="15">
        <f t="shared" si="323"/>
        <v>8.8334654125221679E-3</v>
      </c>
      <c r="L441">
        <f t="shared" si="324"/>
        <v>1.0088334654125222</v>
      </c>
      <c r="N441" s="15">
        <f t="shared" si="325"/>
        <v>23.780515784438517</v>
      </c>
      <c r="P441" s="10">
        <v>41992</v>
      </c>
      <c r="Q441">
        <v>577100</v>
      </c>
      <c r="R441">
        <v>48.116019000000001</v>
      </c>
      <c r="S441">
        <f t="shared" si="326"/>
        <v>5.6806428478015647E-3</v>
      </c>
      <c r="T441">
        <f t="shared" si="327"/>
        <v>1.0056806428478016</v>
      </c>
      <c r="V441" s="15">
        <f t="shared" si="328"/>
        <v>6.9055704169756345</v>
      </c>
      <c r="X441" s="10">
        <v>41992</v>
      </c>
      <c r="Y441">
        <v>279600</v>
      </c>
      <c r="Z441">
        <v>39.732087999999997</v>
      </c>
      <c r="AA441">
        <f t="shared" si="329"/>
        <v>6.1713070977589268E-3</v>
      </c>
      <c r="AB441">
        <f t="shared" si="320"/>
        <v>1.0061713070977589</v>
      </c>
      <c r="AC441" s="18"/>
      <c r="AD441" s="15">
        <f t="shared" si="330"/>
        <v>8.4461290818552417</v>
      </c>
      <c r="AF441" s="10">
        <v>41992</v>
      </c>
      <c r="AG441">
        <v>290100</v>
      </c>
      <c r="AH441">
        <v>53.869166999999997</v>
      </c>
      <c r="AI441">
        <f t="shared" si="331"/>
        <v>5.1198090739148494E-3</v>
      </c>
      <c r="AJ441">
        <f t="shared" si="332"/>
        <v>1.0051198090739148</v>
      </c>
      <c r="AK441" s="18"/>
      <c r="AL441" s="15">
        <f t="shared" si="333"/>
        <v>5.4492433015111406</v>
      </c>
      <c r="AN441" s="10">
        <v>41992</v>
      </c>
      <c r="AO441">
        <v>14181700</v>
      </c>
      <c r="AP441">
        <v>36.514512000000003</v>
      </c>
      <c r="AQ441">
        <f t="shared" si="334"/>
        <v>2.075255197111936E-3</v>
      </c>
      <c r="AR441">
        <f t="shared" si="321"/>
        <v>1.0020752551971119</v>
      </c>
      <c r="AS441" s="18"/>
      <c r="AT441" s="15">
        <f t="shared" si="335"/>
        <v>1.1311958685235628</v>
      </c>
      <c r="AV441" s="10">
        <v>41992</v>
      </c>
      <c r="AW441">
        <v>21019200</v>
      </c>
      <c r="AX441">
        <v>37.576053999999999</v>
      </c>
      <c r="AY441">
        <f t="shared" si="336"/>
        <v>4.8125359863882E-3</v>
      </c>
      <c r="AZ441">
        <f t="shared" si="337"/>
        <v>1.0048125359863882</v>
      </c>
      <c r="BB441" s="15">
        <f t="shared" si="338"/>
        <v>4.7682131639515557</v>
      </c>
      <c r="BD441" s="10">
        <v>41992</v>
      </c>
      <c r="BE441">
        <v>812100</v>
      </c>
      <c r="BF441">
        <v>65.474025999999995</v>
      </c>
      <c r="BG441">
        <f t="shared" si="339"/>
        <v>3.1930435667286705E-3</v>
      </c>
      <c r="BH441">
        <f t="shared" si="340"/>
        <v>1.0031930435667287</v>
      </c>
      <c r="BJ441" s="15">
        <f t="shared" si="341"/>
        <v>2.2014510799491838</v>
      </c>
      <c r="BL441" s="10">
        <v>41992</v>
      </c>
      <c r="BM441">
        <v>234100</v>
      </c>
      <c r="BN441">
        <v>105.732328</v>
      </c>
      <c r="BO441">
        <f t="shared" si="342"/>
        <v>6.3653012898701178E-4</v>
      </c>
      <c r="BP441">
        <f t="shared" si="343"/>
        <v>1.000636530128987</v>
      </c>
      <c r="BR441" s="15">
        <f t="shared" si="344"/>
        <v>0.26144713884460535</v>
      </c>
      <c r="BT441" s="10">
        <v>41992</v>
      </c>
      <c r="BU441">
        <v>210200</v>
      </c>
      <c r="BV441">
        <v>48.279998999999997</v>
      </c>
      <c r="BW441">
        <f t="shared" si="345"/>
        <v>2.0714729645732177E-4</v>
      </c>
      <c r="BX441">
        <f t="shared" si="346"/>
        <v>1.0002071472964573</v>
      </c>
      <c r="BZ441">
        <f t="shared" si="322"/>
        <v>1.0828755018545078E-2</v>
      </c>
      <c r="CB441" s="10">
        <v>41992</v>
      </c>
      <c r="CC441">
        <v>816400</v>
      </c>
      <c r="CD441">
        <v>102.301281</v>
      </c>
      <c r="CE441">
        <f t="shared" si="347"/>
        <v>1.0433688610736569E-2</v>
      </c>
      <c r="CF441">
        <f t="shared" si="348"/>
        <v>1.0104336886107366</v>
      </c>
      <c r="CJ441" s="10">
        <v>41992</v>
      </c>
      <c r="CK441">
        <v>545200</v>
      </c>
      <c r="CL441">
        <v>81.639199000000005</v>
      </c>
      <c r="CM441">
        <f t="shared" si="349"/>
        <v>3.4883978628141854E-3</v>
      </c>
      <c r="CN441">
        <f t="shared" si="350"/>
        <v>1.0034883978628142</v>
      </c>
      <c r="CR441" s="10">
        <v>41992</v>
      </c>
      <c r="CS441">
        <v>10900</v>
      </c>
      <c r="CT441">
        <v>58.813875000000003</v>
      </c>
      <c r="CU441">
        <f t="shared" si="351"/>
        <v>-3.339422718905416E-4</v>
      </c>
      <c r="CV441">
        <f t="shared" si="352"/>
        <v>0.99966605772810946</v>
      </c>
      <c r="CZ441" s="10">
        <v>41992</v>
      </c>
      <c r="DA441">
        <v>205200</v>
      </c>
      <c r="DB441">
        <v>51.108027</v>
      </c>
      <c r="DC441">
        <f t="shared" si="361"/>
        <v>3.1106659647957002E-3</v>
      </c>
      <c r="DD441">
        <f t="shared" si="362"/>
        <v>1.0031106659647957</v>
      </c>
      <c r="DH441" s="10">
        <v>41992</v>
      </c>
      <c r="DI441">
        <v>266000</v>
      </c>
      <c r="DJ441">
        <v>37.666558000000002</v>
      </c>
      <c r="DK441">
        <f t="shared" si="359"/>
        <v>2.5448140749495529E-4</v>
      </c>
      <c r="DL441">
        <f t="shared" si="360"/>
        <v>1.000254481407495</v>
      </c>
      <c r="DP441" s="10">
        <v>41992</v>
      </c>
      <c r="DQ441">
        <v>179500</v>
      </c>
      <c r="DR441">
        <v>22.179749000000001</v>
      </c>
      <c r="DS441">
        <f t="shared" si="353"/>
        <v>3.2109052629502255E-2</v>
      </c>
      <c r="DT441">
        <f t="shared" si="354"/>
        <v>1.0321090526295023</v>
      </c>
      <c r="DX441" s="10">
        <v>41992</v>
      </c>
      <c r="DY441">
        <v>7313400</v>
      </c>
      <c r="DZ441">
        <v>11.57</v>
      </c>
      <c r="EA441">
        <f t="shared" si="355"/>
        <v>-1.7256255392579245E-3</v>
      </c>
      <c r="EB441">
        <f t="shared" si="356"/>
        <v>0.99827437446074208</v>
      </c>
      <c r="EF441" s="10">
        <v>41991</v>
      </c>
      <c r="EG441">
        <v>219600</v>
      </c>
      <c r="EH441">
        <v>99.300219999999996</v>
      </c>
      <c r="EI441">
        <f t="shared" si="357"/>
        <v>-3.9553244433099266E-4</v>
      </c>
      <c r="EJ441">
        <f t="shared" si="358"/>
        <v>0.99960446755566901</v>
      </c>
    </row>
    <row r="442" spans="1:140">
      <c r="A442" s="10">
        <v>41991</v>
      </c>
      <c r="B442" s="11">
        <v>2.2599999999999998</v>
      </c>
      <c r="C442">
        <f t="shared" si="317"/>
        <v>2.2599999999999999E-2</v>
      </c>
      <c r="D442" s="12">
        <f t="shared" si="318"/>
        <v>4.7227995796350619E-4</v>
      </c>
      <c r="E442" s="13">
        <f t="shared" si="319"/>
        <v>1.0004722799579635</v>
      </c>
      <c r="H442" s="10">
        <v>41991</v>
      </c>
      <c r="I442">
        <v>29700</v>
      </c>
      <c r="J442">
        <v>73.452146999999997</v>
      </c>
      <c r="K442" s="15">
        <f t="shared" si="323"/>
        <v>-1.3709149517188268E-2</v>
      </c>
      <c r="L442">
        <f t="shared" si="324"/>
        <v>0.98629085048281173</v>
      </c>
      <c r="N442" s="15">
        <f t="shared" si="325"/>
        <v>-0.9935162452535764</v>
      </c>
      <c r="P442" s="10">
        <v>41991</v>
      </c>
      <c r="Q442">
        <v>1607900</v>
      </c>
      <c r="R442">
        <v>47.844233000000003</v>
      </c>
      <c r="S442">
        <f t="shared" si="326"/>
        <v>2.3888671888208091E-2</v>
      </c>
      <c r="T442">
        <f t="shared" si="327"/>
        <v>1.0238886718882081</v>
      </c>
      <c r="V442" s="15">
        <f t="shared" si="328"/>
        <v>5522.945643695276</v>
      </c>
      <c r="X442" s="10">
        <v>41991</v>
      </c>
      <c r="Y442">
        <v>165900</v>
      </c>
      <c r="Z442">
        <v>39.488393000000002</v>
      </c>
      <c r="AA442">
        <f t="shared" si="329"/>
        <v>1.8094930993223457E-2</v>
      </c>
      <c r="AB442">
        <f t="shared" si="320"/>
        <v>1.0180949309932235</v>
      </c>
      <c r="AC442" s="18"/>
      <c r="AD442" s="15">
        <f t="shared" si="330"/>
        <v>695.1782082188987</v>
      </c>
      <c r="AF442" s="10">
        <v>41991</v>
      </c>
      <c r="AG442">
        <v>349200</v>
      </c>
      <c r="AH442">
        <v>53.594771999999999</v>
      </c>
      <c r="AI442">
        <f t="shared" si="331"/>
        <v>1.6164969695232179E-2</v>
      </c>
      <c r="AJ442">
        <f t="shared" si="332"/>
        <v>1.0161649696952322</v>
      </c>
      <c r="AK442" s="18"/>
      <c r="AL442" s="15">
        <f t="shared" si="333"/>
        <v>347.28925212023228</v>
      </c>
      <c r="AN442" s="10">
        <v>41991</v>
      </c>
      <c r="AO442">
        <v>7254900</v>
      </c>
      <c r="AP442">
        <v>36.438892000000003</v>
      </c>
      <c r="AQ442">
        <f t="shared" si="334"/>
        <v>1.7956186883889558E-2</v>
      </c>
      <c r="AR442">
        <f t="shared" si="321"/>
        <v>1.0179561868838896</v>
      </c>
      <c r="AS442" s="18"/>
      <c r="AT442" s="15">
        <f t="shared" si="335"/>
        <v>661.39413830437763</v>
      </c>
      <c r="AV442" s="10">
        <v>41991</v>
      </c>
      <c r="AW442">
        <v>20617900</v>
      </c>
      <c r="AX442">
        <v>37.396084000000002</v>
      </c>
      <c r="AY442">
        <f t="shared" si="336"/>
        <v>1.5432056191531318E-2</v>
      </c>
      <c r="AZ442">
        <f t="shared" si="337"/>
        <v>1.0154320561915313</v>
      </c>
      <c r="BB442" s="15">
        <f t="shared" si="338"/>
        <v>266.65008163572725</v>
      </c>
      <c r="BD442" s="10">
        <v>41991</v>
      </c>
      <c r="BE442">
        <v>1071100</v>
      </c>
      <c r="BF442">
        <v>65.265630000000002</v>
      </c>
      <c r="BG442">
        <f t="shared" si="339"/>
        <v>2.3956764197953451E-2</v>
      </c>
      <c r="BH442">
        <f t="shared" si="340"/>
        <v>1.0239567641979535</v>
      </c>
      <c r="BJ442" s="15">
        <f t="shared" si="341"/>
        <v>5658.6690117061862</v>
      </c>
      <c r="BL442" s="10">
        <v>41991</v>
      </c>
      <c r="BM442">
        <v>269200</v>
      </c>
      <c r="BN442">
        <v>105.665069</v>
      </c>
      <c r="BO442">
        <f t="shared" si="342"/>
        <v>-1.8180565221781464E-4</v>
      </c>
      <c r="BP442">
        <f t="shared" si="343"/>
        <v>0.99981819434778219</v>
      </c>
      <c r="BR442" s="15">
        <f t="shared" si="344"/>
        <v>-6.4210850975174427E-2</v>
      </c>
      <c r="BT442" s="10">
        <v>41991</v>
      </c>
      <c r="BU442">
        <v>147400</v>
      </c>
      <c r="BV442">
        <v>48.27</v>
      </c>
      <c r="BW442">
        <f t="shared" si="345"/>
        <v>-1.3447812144408156E-3</v>
      </c>
      <c r="BX442">
        <f t="shared" si="346"/>
        <v>0.99865521878555918</v>
      </c>
      <c r="BZ442">
        <f t="shared" si="322"/>
        <v>-6.7583508379882695E-2</v>
      </c>
      <c r="CB442" s="10">
        <v>41991</v>
      </c>
      <c r="CC442">
        <v>1386800</v>
      </c>
      <c r="CD442">
        <v>101.244923</v>
      </c>
      <c r="CE442">
        <f t="shared" si="347"/>
        <v>1.3890191017277509E-2</v>
      </c>
      <c r="CF442">
        <f t="shared" si="348"/>
        <v>1.0138901910172775</v>
      </c>
      <c r="CJ442" s="10">
        <v>41991</v>
      </c>
      <c r="CK442">
        <v>293600</v>
      </c>
      <c r="CL442">
        <v>81.355399000000006</v>
      </c>
      <c r="CM442">
        <f t="shared" si="349"/>
        <v>-2.8985476339641325E-3</v>
      </c>
      <c r="CN442">
        <f t="shared" si="350"/>
        <v>0.99710145236603587</v>
      </c>
      <c r="CR442" s="10">
        <v>41991</v>
      </c>
      <c r="CS442">
        <v>5000</v>
      </c>
      <c r="CT442">
        <v>58.833522000000002</v>
      </c>
      <c r="CU442">
        <f t="shared" si="351"/>
        <v>-3.6599882576766607E-3</v>
      </c>
      <c r="CV442">
        <f t="shared" si="352"/>
        <v>0.99634001174232334</v>
      </c>
      <c r="CZ442" s="10">
        <v>41991</v>
      </c>
      <c r="DA442">
        <v>269300</v>
      </c>
      <c r="DB442">
        <v>50.949539999999999</v>
      </c>
      <c r="DC442">
        <f t="shared" si="361"/>
        <v>8.3025908761942269E-3</v>
      </c>
      <c r="DD442">
        <f t="shared" si="362"/>
        <v>1.0083025908761942</v>
      </c>
      <c r="DH442" s="10">
        <v>41991</v>
      </c>
      <c r="DI442">
        <v>208700</v>
      </c>
      <c r="DJ442">
        <v>37.656975000000003</v>
      </c>
      <c r="DK442">
        <f t="shared" si="359"/>
        <v>7.4359076431844695E-3</v>
      </c>
      <c r="DL442">
        <f t="shared" si="360"/>
        <v>1.0074359076431845</v>
      </c>
      <c r="DP442" s="10">
        <v>41991</v>
      </c>
      <c r="DQ442">
        <v>403000</v>
      </c>
      <c r="DR442">
        <v>21.489733999999999</v>
      </c>
      <c r="DS442">
        <f t="shared" si="353"/>
        <v>2.0758174787692596E-2</v>
      </c>
      <c r="DT442">
        <f t="shared" si="354"/>
        <v>1.0207581747876926</v>
      </c>
      <c r="DX442" s="10">
        <v>41991</v>
      </c>
      <c r="DY442">
        <v>3198500</v>
      </c>
      <c r="DZ442">
        <v>11.59</v>
      </c>
      <c r="EA442">
        <f t="shared" si="355"/>
        <v>6.9504778453519656E-3</v>
      </c>
      <c r="EB442">
        <f t="shared" si="356"/>
        <v>1.006950477845352</v>
      </c>
      <c r="EF442" s="10">
        <v>41990</v>
      </c>
      <c r="EG442">
        <v>510200</v>
      </c>
      <c r="EH442">
        <v>99.339511999999999</v>
      </c>
      <c r="EI442">
        <f t="shared" si="357"/>
        <v>-9.8893463174376528E-5</v>
      </c>
      <c r="EJ442">
        <f t="shared" si="358"/>
        <v>0.99990110653682562</v>
      </c>
    </row>
    <row r="443" spans="1:140">
      <c r="A443" s="10">
        <v>41990</v>
      </c>
      <c r="B443" s="11">
        <v>3.01</v>
      </c>
      <c r="C443">
        <f t="shared" si="317"/>
        <v>3.0099999999999998E-2</v>
      </c>
      <c r="D443" s="12">
        <f t="shared" si="318"/>
        <v>6.2965278605298103E-4</v>
      </c>
      <c r="E443" s="13">
        <f t="shared" si="319"/>
        <v>1.000629652786053</v>
      </c>
      <c r="H443" s="10">
        <v>41990</v>
      </c>
      <c r="I443">
        <v>200500</v>
      </c>
      <c r="J443">
        <v>74.473110000000005</v>
      </c>
      <c r="K443" s="15">
        <f t="shared" si="323"/>
        <v>-8.3851666900568445E-3</v>
      </c>
      <c r="L443">
        <f t="shared" si="324"/>
        <v>0.99161483330994316</v>
      </c>
      <c r="N443" s="15">
        <f t="shared" si="325"/>
        <v>-0.95374056279778463</v>
      </c>
      <c r="P443" s="10">
        <v>41990</v>
      </c>
      <c r="Q443">
        <v>495400</v>
      </c>
      <c r="R443">
        <v>46.727964</v>
      </c>
      <c r="S443">
        <f t="shared" si="326"/>
        <v>2.0347595799757867E-2</v>
      </c>
      <c r="T443">
        <f t="shared" si="327"/>
        <v>1.0203475957997579</v>
      </c>
      <c r="V443" s="15">
        <f t="shared" si="328"/>
        <v>1558.8150655126567</v>
      </c>
      <c r="X443" s="10">
        <v>41990</v>
      </c>
      <c r="Y443">
        <v>133100</v>
      </c>
      <c r="Z443">
        <v>38.786552999999998</v>
      </c>
      <c r="AA443">
        <f t="shared" si="329"/>
        <v>2.3142242230708376E-2</v>
      </c>
      <c r="AB443">
        <f t="shared" si="320"/>
        <v>1.0231422422307084</v>
      </c>
      <c r="AC443" s="18"/>
      <c r="AD443" s="15">
        <f t="shared" si="330"/>
        <v>4231.9750820001327</v>
      </c>
      <c r="AF443" s="10">
        <v>41990</v>
      </c>
      <c r="AG443">
        <v>276000</v>
      </c>
      <c r="AH443">
        <v>52.742196</v>
      </c>
      <c r="AI443">
        <f t="shared" si="331"/>
        <v>2.8080256236677537E-2</v>
      </c>
      <c r="AJ443">
        <f t="shared" si="332"/>
        <v>1.0280802562366775</v>
      </c>
      <c r="AK443" s="18"/>
      <c r="AL443" s="15">
        <f t="shared" si="333"/>
        <v>24538.283067832279</v>
      </c>
      <c r="AN443" s="10">
        <v>41990</v>
      </c>
      <c r="AO443">
        <v>10407100</v>
      </c>
      <c r="AP443">
        <v>35.796129999999998</v>
      </c>
      <c r="AQ443">
        <f t="shared" si="334"/>
        <v>1.0135947674718926E-2</v>
      </c>
      <c r="AR443">
        <f t="shared" si="321"/>
        <v>1.0101359476747189</v>
      </c>
      <c r="AS443" s="18"/>
      <c r="AT443" s="15">
        <f t="shared" si="335"/>
        <v>38.68594363786476</v>
      </c>
      <c r="AV443" s="10">
        <v>41990</v>
      </c>
      <c r="AW443">
        <v>44882800</v>
      </c>
      <c r="AX443">
        <v>36.827756000000001</v>
      </c>
      <c r="AY443">
        <f t="shared" si="336"/>
        <v>3.1026320601085677E-2</v>
      </c>
      <c r="AZ443">
        <f t="shared" si="337"/>
        <v>1.0310263206010857</v>
      </c>
      <c r="BB443" s="15">
        <f t="shared" si="338"/>
        <v>69735.412323817247</v>
      </c>
      <c r="BD443" s="10">
        <v>41990</v>
      </c>
      <c r="BE443">
        <v>906500</v>
      </c>
      <c r="BF443">
        <v>63.738658000000001</v>
      </c>
      <c r="BG443">
        <f t="shared" si="339"/>
        <v>2.0147292908380132E-2</v>
      </c>
      <c r="BH443">
        <f t="shared" si="340"/>
        <v>1.0201472929083801</v>
      </c>
      <c r="BJ443" s="15">
        <f t="shared" si="341"/>
        <v>1450.9502246822069</v>
      </c>
      <c r="BL443" s="10">
        <v>41990</v>
      </c>
      <c r="BM443">
        <v>319800</v>
      </c>
      <c r="BN443">
        <v>105.68428299999999</v>
      </c>
      <c r="BO443">
        <f t="shared" si="342"/>
        <v>-2.1773141950869324E-3</v>
      </c>
      <c r="BP443">
        <f t="shared" si="343"/>
        <v>0.99782268580491307</v>
      </c>
      <c r="BR443" s="15">
        <f t="shared" si="344"/>
        <v>-0.54868336665973716</v>
      </c>
      <c r="BT443" s="10">
        <v>41990</v>
      </c>
      <c r="BU443">
        <v>635000</v>
      </c>
      <c r="BV443">
        <v>48.335000000000001</v>
      </c>
      <c r="BW443">
        <f t="shared" si="345"/>
        <v>-1.6390593583052171E-3</v>
      </c>
      <c r="BX443">
        <f t="shared" si="346"/>
        <v>0.99836094064169478</v>
      </c>
      <c r="BZ443">
        <f t="shared" si="322"/>
        <v>-8.1764157628603673E-2</v>
      </c>
      <c r="CB443" s="10">
        <v>41990</v>
      </c>
      <c r="CC443">
        <v>1149300</v>
      </c>
      <c r="CD443">
        <v>99.857877999999999</v>
      </c>
      <c r="CE443">
        <f t="shared" si="347"/>
        <v>2.5179165313129692E-2</v>
      </c>
      <c r="CF443">
        <f t="shared" si="348"/>
        <v>1.0251791653131297</v>
      </c>
      <c r="CJ443" s="10">
        <v>41990</v>
      </c>
      <c r="CK443">
        <v>464700</v>
      </c>
      <c r="CL443">
        <v>81.591897000000003</v>
      </c>
      <c r="CM443">
        <f t="shared" si="349"/>
        <v>-1.273747243085821E-3</v>
      </c>
      <c r="CN443">
        <f t="shared" si="350"/>
        <v>0.99872625275691418</v>
      </c>
      <c r="CR443" s="10">
        <v>41990</v>
      </c>
      <c r="CS443">
        <v>5800</v>
      </c>
      <c r="CT443">
        <v>59.049643000000003</v>
      </c>
      <c r="CU443">
        <f t="shared" si="351"/>
        <v>-4.9880573695826325E-4</v>
      </c>
      <c r="CV443">
        <f t="shared" si="352"/>
        <v>0.99950119426304174</v>
      </c>
      <c r="CZ443" s="10">
        <v>41990</v>
      </c>
      <c r="DA443">
        <v>188600</v>
      </c>
      <c r="DB443">
        <v>50.530009999999997</v>
      </c>
      <c r="DC443">
        <f t="shared" si="361"/>
        <v>1.3463010041504964E-2</v>
      </c>
      <c r="DD443">
        <f t="shared" si="362"/>
        <v>1.013463010041505</v>
      </c>
      <c r="DH443" s="10">
        <v>41990</v>
      </c>
      <c r="DI443">
        <v>137600</v>
      </c>
      <c r="DJ443">
        <v>37.379027999999998</v>
      </c>
      <c r="DK443">
        <f t="shared" si="359"/>
        <v>2.2816655839432043E-2</v>
      </c>
      <c r="DL443">
        <f t="shared" si="360"/>
        <v>1.022816655839432</v>
      </c>
      <c r="DP443" s="10">
        <v>41990</v>
      </c>
      <c r="DQ443">
        <v>413700</v>
      </c>
      <c r="DR443">
        <v>21.052717999999999</v>
      </c>
      <c r="DS443">
        <f t="shared" si="353"/>
        <v>4.380592813156392E-2</v>
      </c>
      <c r="DT443">
        <f t="shared" si="354"/>
        <v>1.0438059281315639</v>
      </c>
      <c r="DX443" s="10">
        <v>41990</v>
      </c>
      <c r="DY443">
        <v>7975500</v>
      </c>
      <c r="DZ443">
        <v>11.51</v>
      </c>
      <c r="EA443">
        <f t="shared" si="355"/>
        <v>-6.90250215703192E-3</v>
      </c>
      <c r="EB443">
        <f t="shared" si="356"/>
        <v>0.99309749784296808</v>
      </c>
      <c r="EF443" s="10">
        <v>41989</v>
      </c>
      <c r="EG443">
        <v>524100</v>
      </c>
      <c r="EH443">
        <v>99.349337000000006</v>
      </c>
      <c r="EI443">
        <f t="shared" si="357"/>
        <v>4.9463133112914726E-4</v>
      </c>
      <c r="EJ443">
        <f t="shared" si="358"/>
        <v>1.0004946313311291</v>
      </c>
    </row>
    <row r="444" spans="1:140">
      <c r="A444" s="10">
        <v>41989</v>
      </c>
      <c r="B444" s="11">
        <v>3.14</v>
      </c>
      <c r="C444">
        <f t="shared" si="317"/>
        <v>3.1400000000000004E-2</v>
      </c>
      <c r="D444" s="12">
        <f t="shared" si="318"/>
        <v>6.5696349362021067E-4</v>
      </c>
      <c r="E444" s="13">
        <f t="shared" si="319"/>
        <v>1.0006569634936202</v>
      </c>
      <c r="H444" s="10">
        <v>41989</v>
      </c>
      <c r="I444">
        <v>50100</v>
      </c>
      <c r="J444">
        <v>75.102860000000007</v>
      </c>
      <c r="K444" s="15">
        <f t="shared" si="323"/>
        <v>1.1046902429787231E-2</v>
      </c>
      <c r="L444">
        <f t="shared" si="324"/>
        <v>1.0110469024297872</v>
      </c>
      <c r="N444" s="15">
        <f t="shared" si="325"/>
        <v>54.147468565421633</v>
      </c>
      <c r="P444" s="10">
        <v>41989</v>
      </c>
      <c r="Q444">
        <v>479500</v>
      </c>
      <c r="R444">
        <v>45.796123000000001</v>
      </c>
      <c r="S444">
        <f t="shared" si="326"/>
        <v>-8.1984320282176837E-3</v>
      </c>
      <c r="T444">
        <f t="shared" si="327"/>
        <v>0.99180156797178232</v>
      </c>
      <c r="V444" s="15">
        <f t="shared" si="328"/>
        <v>-0.95044944202433923</v>
      </c>
      <c r="X444" s="10">
        <v>41989</v>
      </c>
      <c r="Y444">
        <v>179300</v>
      </c>
      <c r="Z444">
        <v>37.909247999999998</v>
      </c>
      <c r="AA444">
        <f t="shared" si="329"/>
        <v>-4.0973105811861199E-3</v>
      </c>
      <c r="AB444">
        <f t="shared" si="320"/>
        <v>0.99590268941881388</v>
      </c>
      <c r="AC444" s="18"/>
      <c r="AD444" s="15">
        <f t="shared" si="330"/>
        <v>-0.77655512919898984</v>
      </c>
      <c r="AF444" s="10">
        <v>41989</v>
      </c>
      <c r="AG444">
        <v>272300</v>
      </c>
      <c r="AH444">
        <v>51.301633000000002</v>
      </c>
      <c r="AI444">
        <f t="shared" si="331"/>
        <v>-3.2368900193380234E-3</v>
      </c>
      <c r="AJ444">
        <f t="shared" si="332"/>
        <v>0.99676310998066198</v>
      </c>
      <c r="AK444" s="18"/>
      <c r="AL444" s="15">
        <f t="shared" si="333"/>
        <v>-0.69375845609789089</v>
      </c>
      <c r="AN444" s="10">
        <v>41989</v>
      </c>
      <c r="AO444">
        <v>9787900</v>
      </c>
      <c r="AP444">
        <v>35.436942999999999</v>
      </c>
      <c r="AQ444">
        <f t="shared" si="334"/>
        <v>7.5249328490958334E-3</v>
      </c>
      <c r="AR444">
        <f t="shared" si="321"/>
        <v>1.0075249328490958</v>
      </c>
      <c r="AS444" s="18"/>
      <c r="AT444" s="15">
        <f t="shared" si="335"/>
        <v>14.430067619381571</v>
      </c>
      <c r="AV444" s="10">
        <v>41989</v>
      </c>
      <c r="AW444">
        <v>32239800</v>
      </c>
      <c r="AX444">
        <v>35.719510999999997</v>
      </c>
      <c r="AY444">
        <f t="shared" si="336"/>
        <v>-9.1960733780794834E-3</v>
      </c>
      <c r="AZ444">
        <f t="shared" si="337"/>
        <v>0.99080392662192052</v>
      </c>
      <c r="BB444" s="15">
        <f t="shared" si="338"/>
        <v>-0.96568235675595071</v>
      </c>
      <c r="BD444" s="10">
        <v>41989</v>
      </c>
      <c r="BE444">
        <v>832800</v>
      </c>
      <c r="BF444">
        <v>62.479858</v>
      </c>
      <c r="BG444">
        <f t="shared" si="339"/>
        <v>-5.6809200222373013E-3</v>
      </c>
      <c r="BH444">
        <f t="shared" si="340"/>
        <v>0.9943190799777627</v>
      </c>
      <c r="BJ444" s="15">
        <f t="shared" si="341"/>
        <v>-0.8750008079674596</v>
      </c>
      <c r="BL444" s="10">
        <v>41989</v>
      </c>
      <c r="BM444">
        <v>357300</v>
      </c>
      <c r="BN444">
        <v>105.91489300000001</v>
      </c>
      <c r="BO444">
        <f t="shared" si="342"/>
        <v>1.5446677836623568E-3</v>
      </c>
      <c r="BP444">
        <f t="shared" si="343"/>
        <v>1.0015446677836624</v>
      </c>
      <c r="BR444" s="15">
        <f t="shared" si="344"/>
        <v>0.75658001297634203</v>
      </c>
      <c r="BT444" s="10">
        <v>41989</v>
      </c>
      <c r="BU444">
        <v>99200</v>
      </c>
      <c r="BV444">
        <v>48.414354000000003</v>
      </c>
      <c r="BW444">
        <f t="shared" si="345"/>
        <v>1.0254988157079037E-3</v>
      </c>
      <c r="BX444">
        <f t="shared" si="346"/>
        <v>1.0010254988157079</v>
      </c>
      <c r="BZ444">
        <f t="shared" si="322"/>
        <v>5.4744559856287234E-2</v>
      </c>
      <c r="CB444" s="10">
        <v>41989</v>
      </c>
      <c r="CC444">
        <v>2431500</v>
      </c>
      <c r="CD444">
        <v>97.405293999999998</v>
      </c>
      <c r="CE444">
        <f t="shared" si="347"/>
        <v>-6.1855364227081377E-3</v>
      </c>
      <c r="CF444">
        <f t="shared" si="348"/>
        <v>0.99381446357729186</v>
      </c>
      <c r="CJ444" s="10">
        <v>41989</v>
      </c>
      <c r="CK444">
        <v>297400</v>
      </c>
      <c r="CL444">
        <v>81.695957000000007</v>
      </c>
      <c r="CM444">
        <f t="shared" si="349"/>
        <v>1.1592699087279446E-3</v>
      </c>
      <c r="CN444">
        <f t="shared" si="350"/>
        <v>1.0011592699087279</v>
      </c>
      <c r="CR444" s="10">
        <v>41989</v>
      </c>
      <c r="CS444">
        <v>24000</v>
      </c>
      <c r="CT444">
        <v>59.079112000000002</v>
      </c>
      <c r="CU444">
        <f t="shared" si="351"/>
        <v>1.9993137863643096E-3</v>
      </c>
      <c r="CV444">
        <f t="shared" si="352"/>
        <v>1.0019993137863643</v>
      </c>
      <c r="CZ444" s="10">
        <v>41989</v>
      </c>
      <c r="DA444">
        <v>232900</v>
      </c>
      <c r="DB444">
        <v>49.858761000000001</v>
      </c>
      <c r="DC444">
        <f t="shared" si="361"/>
        <v>-1.680046442053218E-3</v>
      </c>
      <c r="DD444">
        <f t="shared" si="362"/>
        <v>0.99831995355794678</v>
      </c>
      <c r="DH444" s="10">
        <v>41989</v>
      </c>
      <c r="DI444">
        <v>148900</v>
      </c>
      <c r="DJ444">
        <v>36.545189000000001</v>
      </c>
      <c r="DK444">
        <f t="shared" si="359"/>
        <v>-2.6157015068707379E-3</v>
      </c>
      <c r="DL444">
        <f t="shared" si="360"/>
        <v>0.99738429849312926</v>
      </c>
      <c r="DP444" s="10">
        <v>41989</v>
      </c>
      <c r="DQ444">
        <v>670500</v>
      </c>
      <c r="DR444">
        <v>20.169187999999998</v>
      </c>
      <c r="DS444">
        <f t="shared" si="353"/>
        <v>9.030359829109047E-3</v>
      </c>
      <c r="DT444">
        <f t="shared" si="354"/>
        <v>1.009030359829109</v>
      </c>
      <c r="DX444" s="10">
        <v>41989</v>
      </c>
      <c r="DY444">
        <v>4172800</v>
      </c>
      <c r="DZ444">
        <v>11.59</v>
      </c>
      <c r="EA444">
        <f t="shared" si="355"/>
        <v>6.0763888888888395E-3</v>
      </c>
      <c r="EB444">
        <f t="shared" si="356"/>
        <v>1.0060763888888888</v>
      </c>
      <c r="EF444" s="10">
        <v>41988</v>
      </c>
      <c r="EG444">
        <v>325700</v>
      </c>
      <c r="EH444">
        <v>99.300219999999996</v>
      </c>
      <c r="EI444">
        <f t="shared" si="357"/>
        <v>-1.3830562614913777E-3</v>
      </c>
      <c r="EJ444">
        <f t="shared" si="358"/>
        <v>0.99861694373850862</v>
      </c>
    </row>
    <row r="445" spans="1:140">
      <c r="A445" s="10">
        <v>41988</v>
      </c>
      <c r="B445" s="11">
        <v>3.19</v>
      </c>
      <c r="C445">
        <f t="shared" si="317"/>
        <v>3.1899999999999998E-2</v>
      </c>
      <c r="D445" s="12">
        <f t="shared" si="318"/>
        <v>6.6747019264878915E-4</v>
      </c>
      <c r="E445" s="13">
        <f t="shared" si="319"/>
        <v>1.0006674701926488</v>
      </c>
      <c r="H445" s="10">
        <v>41988</v>
      </c>
      <c r="I445">
        <v>31900</v>
      </c>
      <c r="J445">
        <v>74.282270999999994</v>
      </c>
      <c r="K445" s="15">
        <f t="shared" si="323"/>
        <v>-1.7951013261890969E-3</v>
      </c>
      <c r="L445">
        <f t="shared" si="324"/>
        <v>0.9982048986738109</v>
      </c>
      <c r="N445" s="15">
        <f t="shared" si="325"/>
        <v>-0.48097372699709651</v>
      </c>
      <c r="P445" s="10">
        <v>41988</v>
      </c>
      <c r="Q445">
        <v>479200</v>
      </c>
      <c r="R445">
        <v>46.174683000000002</v>
      </c>
      <c r="S445">
        <f t="shared" si="326"/>
        <v>-7.5109635594643454E-3</v>
      </c>
      <c r="T445">
        <f t="shared" si="327"/>
        <v>0.99248903644053565</v>
      </c>
      <c r="V445" s="15">
        <f t="shared" si="328"/>
        <v>-0.93619024525335914</v>
      </c>
      <c r="X445" s="10">
        <v>41988</v>
      </c>
      <c r="Y445">
        <v>181400</v>
      </c>
      <c r="Z445">
        <v>38.065213</v>
      </c>
      <c r="AA445">
        <f t="shared" si="329"/>
        <v>-6.6141408188146178E-3</v>
      </c>
      <c r="AB445">
        <f t="shared" si="320"/>
        <v>0.99338585918118538</v>
      </c>
      <c r="AC445" s="18"/>
      <c r="AD445" s="15">
        <f t="shared" si="330"/>
        <v>-0.91127207199992599</v>
      </c>
      <c r="AF445" s="10">
        <v>41988</v>
      </c>
      <c r="AG445">
        <v>286900</v>
      </c>
      <c r="AH445">
        <v>51.468229999999998</v>
      </c>
      <c r="AI445">
        <f t="shared" si="331"/>
        <v>-9.0565946336230718E-3</v>
      </c>
      <c r="AJ445">
        <f t="shared" si="332"/>
        <v>0.99094340536637693</v>
      </c>
      <c r="AK445" s="18"/>
      <c r="AL445" s="15">
        <f t="shared" si="333"/>
        <v>-0.96387308184783327</v>
      </c>
      <c r="AN445" s="10">
        <v>41988</v>
      </c>
      <c r="AO445">
        <v>9766400</v>
      </c>
      <c r="AP445">
        <v>35.172274000000002</v>
      </c>
      <c r="AQ445">
        <f t="shared" si="334"/>
        <v>-1.5348015858562714E-2</v>
      </c>
      <c r="AR445">
        <f t="shared" si="321"/>
        <v>0.98465198414143729</v>
      </c>
      <c r="AS445" s="18"/>
      <c r="AT445" s="15">
        <f t="shared" si="335"/>
        <v>-0.99646648014615813</v>
      </c>
      <c r="AV445" s="10">
        <v>41988</v>
      </c>
      <c r="AW445">
        <v>22763900</v>
      </c>
      <c r="AX445">
        <v>36.051039000000003</v>
      </c>
      <c r="AY445">
        <f t="shared" si="336"/>
        <v>-2.0082350938706917E-2</v>
      </c>
      <c r="AZ445">
        <f t="shared" si="337"/>
        <v>0.97991764906129308</v>
      </c>
      <c r="BB445" s="15">
        <f t="shared" si="338"/>
        <v>-0.99939158964808672</v>
      </c>
      <c r="BD445" s="10">
        <v>41988</v>
      </c>
      <c r="BE445">
        <v>1176200</v>
      </c>
      <c r="BF445">
        <v>62.836829000000002</v>
      </c>
      <c r="BG445">
        <f t="shared" si="339"/>
        <v>-7.5668005687289375E-3</v>
      </c>
      <c r="BH445">
        <f t="shared" si="340"/>
        <v>0.99243319943127106</v>
      </c>
      <c r="BJ445" s="15">
        <f t="shared" si="341"/>
        <v>-0.93748723645437648</v>
      </c>
      <c r="BL445" s="10">
        <v>41988</v>
      </c>
      <c r="BM445">
        <v>265800</v>
      </c>
      <c r="BN445">
        <v>105.751542</v>
      </c>
      <c r="BO445">
        <f t="shared" si="342"/>
        <v>-1.8139348461787552E-3</v>
      </c>
      <c r="BP445">
        <f t="shared" si="343"/>
        <v>0.99818606515382124</v>
      </c>
      <c r="BR445" s="15">
        <f t="shared" si="344"/>
        <v>-0.48453580596301316</v>
      </c>
      <c r="BT445" s="10">
        <v>41988</v>
      </c>
      <c r="BU445">
        <v>101300</v>
      </c>
      <c r="BV445">
        <v>48.364756</v>
      </c>
      <c r="BW445">
        <f t="shared" si="345"/>
        <v>-2.8630438006034264E-3</v>
      </c>
      <c r="BX445">
        <f t="shared" si="346"/>
        <v>0.99713695619939657</v>
      </c>
      <c r="BZ445">
        <f t="shared" si="322"/>
        <v>-0.13850998024195216</v>
      </c>
      <c r="CB445" s="10">
        <v>41988</v>
      </c>
      <c r="CC445">
        <v>1337800</v>
      </c>
      <c r="CD445">
        <v>98.011548000000005</v>
      </c>
      <c r="CE445">
        <f t="shared" si="347"/>
        <v>-1.4500777165624701E-2</v>
      </c>
      <c r="CF445">
        <f t="shared" si="348"/>
        <v>0.9854992228343753</v>
      </c>
      <c r="CJ445" s="10">
        <v>41988</v>
      </c>
      <c r="CK445">
        <v>312300</v>
      </c>
      <c r="CL445">
        <v>81.601359000000002</v>
      </c>
      <c r="CM445">
        <f t="shared" si="349"/>
        <v>-5.3044184044140907E-3</v>
      </c>
      <c r="CN445">
        <f t="shared" si="350"/>
        <v>0.99469558159558591</v>
      </c>
      <c r="CR445" s="10">
        <v>41988</v>
      </c>
      <c r="CS445">
        <v>4100</v>
      </c>
      <c r="CT445">
        <v>58.96123</v>
      </c>
      <c r="CU445">
        <f t="shared" si="351"/>
        <v>-3.6520729637268268E-3</v>
      </c>
      <c r="CV445">
        <f t="shared" si="352"/>
        <v>0.99634792703627317</v>
      </c>
      <c r="CZ445" s="10">
        <v>41988</v>
      </c>
      <c r="DA445">
        <v>263200</v>
      </c>
      <c r="DB445">
        <v>49.942667</v>
      </c>
      <c r="DC445">
        <f t="shared" si="361"/>
        <v>-1.3443826201789522E-2</v>
      </c>
      <c r="DD445">
        <f t="shared" si="362"/>
        <v>0.98655617379821048</v>
      </c>
      <c r="DH445" s="10">
        <v>41988</v>
      </c>
      <c r="DI445">
        <v>179700</v>
      </c>
      <c r="DJ445">
        <v>36.641030999999998</v>
      </c>
      <c r="DK445">
        <f t="shared" si="359"/>
        <v>-1.3164749771585327E-2</v>
      </c>
      <c r="DL445">
        <f t="shared" si="360"/>
        <v>0.98683525022841467</v>
      </c>
      <c r="DP445" s="10">
        <v>41988</v>
      </c>
      <c r="DQ445">
        <v>217500</v>
      </c>
      <c r="DR445">
        <v>19.988683000000002</v>
      </c>
      <c r="DS445">
        <f t="shared" si="353"/>
        <v>-9.8823128711544861E-3</v>
      </c>
      <c r="DT445">
        <f t="shared" si="354"/>
        <v>0.99011768712884551</v>
      </c>
      <c r="DX445" s="10">
        <v>41988</v>
      </c>
      <c r="DY445">
        <v>3842100</v>
      </c>
      <c r="DZ445">
        <v>11.52</v>
      </c>
      <c r="EA445">
        <f t="shared" si="355"/>
        <v>-2.6204564666103214E-2</v>
      </c>
      <c r="EB445">
        <f t="shared" si="356"/>
        <v>0.97379543533389679</v>
      </c>
      <c r="EF445" s="10">
        <v>41985</v>
      </c>
      <c r="EG445">
        <v>260900</v>
      </c>
      <c r="EH445">
        <v>99.437747999999999</v>
      </c>
      <c r="EI445">
        <f t="shared" si="357"/>
        <v>7.9091849837742423E-4</v>
      </c>
      <c r="EJ445">
        <f t="shared" si="358"/>
        <v>1.0007909184983774</v>
      </c>
    </row>
    <row r="446" spans="1:140">
      <c r="A446" s="10">
        <v>41985</v>
      </c>
      <c r="B446" s="11">
        <v>3.17</v>
      </c>
      <c r="C446">
        <f t="shared" si="317"/>
        <v>3.1699999999999999E-2</v>
      </c>
      <c r="D446" s="12">
        <f t="shared" si="318"/>
        <v>6.632673409401324E-4</v>
      </c>
      <c r="E446" s="13">
        <f t="shared" si="319"/>
        <v>1.0006632673409401</v>
      </c>
      <c r="H446" s="10">
        <v>41985</v>
      </c>
      <c r="I446">
        <v>80700</v>
      </c>
      <c r="J446">
        <v>74.415854999999993</v>
      </c>
      <c r="K446" s="15">
        <f t="shared" si="323"/>
        <v>1.4174207900748081E-2</v>
      </c>
      <c r="L446">
        <f t="shared" si="324"/>
        <v>1.0141742079007481</v>
      </c>
      <c r="N446" s="15">
        <f t="shared" si="325"/>
        <v>169.24915347375145</v>
      </c>
      <c r="P446" s="10">
        <v>41985</v>
      </c>
      <c r="Q446">
        <v>473000</v>
      </c>
      <c r="R446">
        <v>46.524124</v>
      </c>
      <c r="S446">
        <f t="shared" si="326"/>
        <v>-1.5002039582271753E-2</v>
      </c>
      <c r="T446">
        <f t="shared" si="327"/>
        <v>0.98499796041772825</v>
      </c>
      <c r="V446" s="15">
        <f t="shared" si="328"/>
        <v>-0.99598305488043615</v>
      </c>
      <c r="X446" s="10">
        <v>41985</v>
      </c>
      <c r="Y446">
        <v>205100</v>
      </c>
      <c r="Z446">
        <v>38.318657999999999</v>
      </c>
      <c r="AA446">
        <f t="shared" si="329"/>
        <v>-1.5033779072719078E-2</v>
      </c>
      <c r="AB446">
        <f t="shared" si="320"/>
        <v>0.98496622092728092</v>
      </c>
      <c r="AC446" s="18"/>
      <c r="AD446" s="15">
        <f t="shared" si="330"/>
        <v>-0.99603002361878734</v>
      </c>
      <c r="AF446" s="10">
        <v>41985</v>
      </c>
      <c r="AG446">
        <v>285700</v>
      </c>
      <c r="AH446">
        <v>51.938617000000001</v>
      </c>
      <c r="AI446">
        <f t="shared" si="331"/>
        <v>-1.2667674175458554E-2</v>
      </c>
      <c r="AJ446">
        <f t="shared" si="332"/>
        <v>0.98733232582454145</v>
      </c>
      <c r="AK446" s="18"/>
      <c r="AL446" s="15">
        <f t="shared" si="333"/>
        <v>-0.9904692945404604</v>
      </c>
      <c r="AN446" s="10">
        <v>41985</v>
      </c>
      <c r="AO446">
        <v>7999800</v>
      </c>
      <c r="AP446">
        <v>35.720512999999997</v>
      </c>
      <c r="AQ446">
        <f t="shared" si="334"/>
        <v>-1.8441547728377472E-2</v>
      </c>
      <c r="AR446">
        <f t="shared" si="321"/>
        <v>0.98155845227162253</v>
      </c>
      <c r="AS446" s="18"/>
      <c r="AT446" s="15">
        <f t="shared" si="335"/>
        <v>-0.99887952799736301</v>
      </c>
      <c r="AV446" s="10">
        <v>41985</v>
      </c>
      <c r="AW446">
        <v>13660100</v>
      </c>
      <c r="AX446">
        <v>36.789866000000004</v>
      </c>
      <c r="AY446">
        <f t="shared" si="336"/>
        <v>-1.4963242117722486E-2</v>
      </c>
      <c r="AZ446">
        <f t="shared" si="337"/>
        <v>0.98503675788227751</v>
      </c>
      <c r="BB446" s="15">
        <f t="shared" si="338"/>
        <v>-0.99592488826756798</v>
      </c>
      <c r="BD446" s="10">
        <v>41985</v>
      </c>
      <c r="BE446">
        <v>816700</v>
      </c>
      <c r="BF446">
        <v>63.315928</v>
      </c>
      <c r="BG446">
        <f t="shared" si="339"/>
        <v>-1.6919435698444785E-2</v>
      </c>
      <c r="BH446">
        <f t="shared" si="340"/>
        <v>0.98308056430155522</v>
      </c>
      <c r="BJ446" s="15">
        <f t="shared" si="341"/>
        <v>-0.99802746287416211</v>
      </c>
      <c r="BL446" s="10">
        <v>41985</v>
      </c>
      <c r="BM446">
        <v>265400</v>
      </c>
      <c r="BN446">
        <v>105.94371700000001</v>
      </c>
      <c r="BO446">
        <f t="shared" si="342"/>
        <v>1.9992844572571666E-3</v>
      </c>
      <c r="BP446">
        <f t="shared" si="343"/>
        <v>1.0019992844572572</v>
      </c>
      <c r="BR446" s="15">
        <f t="shared" si="344"/>
        <v>1.0730279577681356</v>
      </c>
      <c r="BT446" s="10">
        <v>41985</v>
      </c>
      <c r="BU446">
        <v>147500</v>
      </c>
      <c r="BV446">
        <v>48.503624000000002</v>
      </c>
      <c r="BW446">
        <f t="shared" si="345"/>
        <v>-4.0877135325412262E-4</v>
      </c>
      <c r="BX446">
        <f t="shared" si="346"/>
        <v>0.99959122864674588</v>
      </c>
      <c r="BZ446">
        <f t="shared" si="322"/>
        <v>-2.1036045672302106E-2</v>
      </c>
      <c r="CB446" s="10">
        <v>41985</v>
      </c>
      <c r="CC446">
        <v>1168500</v>
      </c>
      <c r="CD446">
        <v>99.453704000000002</v>
      </c>
      <c r="CE446">
        <f t="shared" si="347"/>
        <v>-1.2945631626311016E-2</v>
      </c>
      <c r="CF446">
        <f t="shared" si="348"/>
        <v>0.98705436837368898</v>
      </c>
      <c r="CJ446" s="10">
        <v>41985</v>
      </c>
      <c r="CK446">
        <v>475900</v>
      </c>
      <c r="CL446">
        <v>82.036514999999994</v>
      </c>
      <c r="CM446">
        <f t="shared" si="349"/>
        <v>7.3179898353810113E-3</v>
      </c>
      <c r="CN446">
        <f t="shared" si="350"/>
        <v>1.007317989835381</v>
      </c>
      <c r="CR446" s="10">
        <v>41985</v>
      </c>
      <c r="CS446">
        <v>9300</v>
      </c>
      <c r="CT446">
        <v>59.177349999999997</v>
      </c>
      <c r="CU446">
        <f t="shared" si="351"/>
        <v>4.5022489687307488E-3</v>
      </c>
      <c r="CV446">
        <f t="shared" si="352"/>
        <v>1.0045022489687307</v>
      </c>
      <c r="CZ446" s="10">
        <v>41985</v>
      </c>
      <c r="DA446">
        <v>247200</v>
      </c>
      <c r="DB446">
        <v>50.623237000000003</v>
      </c>
      <c r="DC446">
        <f t="shared" si="361"/>
        <v>-9.485594112251583E-3</v>
      </c>
      <c r="DD446">
        <f t="shared" si="362"/>
        <v>0.99051440588774842</v>
      </c>
      <c r="DH446" s="10">
        <v>41985</v>
      </c>
      <c r="DI446">
        <v>144700</v>
      </c>
      <c r="DJ446">
        <v>37.129835999999997</v>
      </c>
      <c r="DK446">
        <f t="shared" si="359"/>
        <v>-6.9211987287037813E-3</v>
      </c>
      <c r="DL446">
        <f t="shared" si="360"/>
        <v>0.99307880127129622</v>
      </c>
      <c r="DP446" s="10">
        <v>41985</v>
      </c>
      <c r="DQ446">
        <v>260600</v>
      </c>
      <c r="DR446">
        <v>20.188189000000001</v>
      </c>
      <c r="DS446">
        <f t="shared" si="353"/>
        <v>-1.9381604163596355E-2</v>
      </c>
      <c r="DT446">
        <f t="shared" si="354"/>
        <v>0.98061839583640364</v>
      </c>
      <c r="DX446" s="10">
        <v>41985</v>
      </c>
      <c r="DY446">
        <v>2779300</v>
      </c>
      <c r="DZ446">
        <v>11.83</v>
      </c>
      <c r="EA446">
        <f t="shared" si="355"/>
        <v>-2.5295109612141209E-3</v>
      </c>
      <c r="EB446">
        <f t="shared" si="356"/>
        <v>0.99747048903878588</v>
      </c>
      <c r="EF446" s="10">
        <v>41984</v>
      </c>
      <c r="EG446">
        <v>277500</v>
      </c>
      <c r="EH446">
        <v>99.359162999999995</v>
      </c>
      <c r="EI446">
        <f t="shared" si="357"/>
        <v>-6.9155623415784184E-4</v>
      </c>
      <c r="EJ446">
        <f t="shared" si="358"/>
        <v>0.99930844376584216</v>
      </c>
    </row>
    <row r="447" spans="1:140">
      <c r="A447" s="10">
        <v>41984</v>
      </c>
      <c r="B447" s="11">
        <v>2.92</v>
      </c>
      <c r="C447">
        <f t="shared" si="317"/>
        <v>2.92E-2</v>
      </c>
      <c r="D447" s="12">
        <f t="shared" si="318"/>
        <v>6.1075104805441427E-4</v>
      </c>
      <c r="E447" s="13">
        <f t="shared" si="319"/>
        <v>1.0006107510480544</v>
      </c>
      <c r="H447" s="10">
        <v>41984</v>
      </c>
      <c r="I447">
        <v>23900</v>
      </c>
      <c r="J447">
        <v>73.375810999999999</v>
      </c>
      <c r="K447" s="15">
        <f t="shared" si="323"/>
        <v>1.4324795895643838E-3</v>
      </c>
      <c r="L447">
        <f t="shared" si="324"/>
        <v>1.0014324795895644</v>
      </c>
      <c r="N447" s="15">
        <f t="shared" si="325"/>
        <v>0.68620580279647836</v>
      </c>
      <c r="P447" s="10">
        <v>41984</v>
      </c>
      <c r="Q447">
        <v>264500</v>
      </c>
      <c r="R447">
        <v>47.232711000000002</v>
      </c>
      <c r="S447">
        <f t="shared" si="326"/>
        <v>4.1271231483044346E-3</v>
      </c>
      <c r="T447">
        <f t="shared" si="327"/>
        <v>1.0041271231483044</v>
      </c>
      <c r="V447" s="15">
        <f t="shared" si="328"/>
        <v>3.4965027439049354</v>
      </c>
      <c r="X447" s="10">
        <v>41984</v>
      </c>
      <c r="Y447">
        <v>126900</v>
      </c>
      <c r="Z447">
        <v>38.903525000000002</v>
      </c>
      <c r="AA447">
        <f t="shared" si="329"/>
        <v>5.2896442170773383E-3</v>
      </c>
      <c r="AB447">
        <f t="shared" si="320"/>
        <v>1.0052896442170773</v>
      </c>
      <c r="AC447" s="18"/>
      <c r="AD447" s="15">
        <f t="shared" si="330"/>
        <v>5.8594801856791268</v>
      </c>
      <c r="AF447" s="10">
        <v>41984</v>
      </c>
      <c r="AG447">
        <v>153400</v>
      </c>
      <c r="AH447">
        <v>52.604999999999997</v>
      </c>
      <c r="AI447">
        <f t="shared" si="331"/>
        <v>3.7397390723166168E-3</v>
      </c>
      <c r="AJ447">
        <f t="shared" si="332"/>
        <v>1.0037397390723166</v>
      </c>
      <c r="AK447" s="18"/>
      <c r="AL447" s="15">
        <f t="shared" si="333"/>
        <v>2.9057847611840861</v>
      </c>
      <c r="AN447" s="10">
        <v>41984</v>
      </c>
      <c r="AO447">
        <v>5566600</v>
      </c>
      <c r="AP447">
        <v>36.391630999999997</v>
      </c>
      <c r="AQ447">
        <f t="shared" si="334"/>
        <v>-1.0378967934204786E-3</v>
      </c>
      <c r="AR447">
        <f t="shared" si="321"/>
        <v>0.99896210320657952</v>
      </c>
      <c r="AS447" s="18"/>
      <c r="AT447" s="15">
        <f t="shared" si="335"/>
        <v>-0.31547428005266953</v>
      </c>
      <c r="AV447" s="10">
        <v>41984</v>
      </c>
      <c r="AW447">
        <v>20709000</v>
      </c>
      <c r="AX447">
        <v>37.348723999999997</v>
      </c>
      <c r="AY447">
        <f t="shared" si="336"/>
        <v>-9.2964589454210822E-3</v>
      </c>
      <c r="AZ447">
        <f t="shared" si="337"/>
        <v>0.99070354105457892</v>
      </c>
      <c r="BB447" s="15">
        <f t="shared" si="338"/>
        <v>-0.96692833351528362</v>
      </c>
      <c r="BD447" s="10">
        <v>41984</v>
      </c>
      <c r="BE447">
        <v>682900</v>
      </c>
      <c r="BF447">
        <v>64.405635000000004</v>
      </c>
      <c r="BG447">
        <f t="shared" si="339"/>
        <v>3.8066504009148794E-3</v>
      </c>
      <c r="BH447">
        <f t="shared" si="340"/>
        <v>1.0038066504009149</v>
      </c>
      <c r="BJ447" s="15">
        <f t="shared" si="341"/>
        <v>3.0019812710792353</v>
      </c>
      <c r="BL447" s="10">
        <v>41984</v>
      </c>
      <c r="BM447">
        <v>255200</v>
      </c>
      <c r="BN447">
        <v>105.732328</v>
      </c>
      <c r="BO447">
        <f t="shared" si="342"/>
        <v>-9.0792253407345758E-4</v>
      </c>
      <c r="BP447">
        <f t="shared" si="343"/>
        <v>0.99909207746592654</v>
      </c>
      <c r="BR447" s="15">
        <f t="shared" si="344"/>
        <v>-0.28218417577781363</v>
      </c>
      <c r="BT447" s="10">
        <v>41984</v>
      </c>
      <c r="BU447">
        <v>198100</v>
      </c>
      <c r="BV447">
        <v>48.523459000000003</v>
      </c>
      <c r="BW447">
        <f t="shared" si="345"/>
        <v>-2.2435377050209482E-3</v>
      </c>
      <c r="BX447">
        <f t="shared" si="346"/>
        <v>0.99775646229497905</v>
      </c>
      <c r="BZ447">
        <f t="shared" si="322"/>
        <v>-0.11023244696135259</v>
      </c>
      <c r="CB447" s="10">
        <v>41984</v>
      </c>
      <c r="CC447">
        <v>1045500</v>
      </c>
      <c r="CD447">
        <v>100.758081</v>
      </c>
      <c r="CE447">
        <f t="shared" si="347"/>
        <v>-5.3499882798657694E-3</v>
      </c>
      <c r="CF447">
        <f t="shared" si="348"/>
        <v>0.99465001172013423</v>
      </c>
      <c r="CJ447" s="10">
        <v>41984</v>
      </c>
      <c r="CK447">
        <v>259500</v>
      </c>
      <c r="CL447">
        <v>81.440534</v>
      </c>
      <c r="CM447">
        <f t="shared" si="349"/>
        <v>-2.2021611664504448E-3</v>
      </c>
      <c r="CN447">
        <f t="shared" si="350"/>
        <v>0.99779783883354956</v>
      </c>
      <c r="CR447" s="10">
        <v>41984</v>
      </c>
      <c r="CS447">
        <v>4600</v>
      </c>
      <c r="CT447">
        <v>58.912112999999998</v>
      </c>
      <c r="CU447">
        <f t="shared" si="351"/>
        <v>-2.1630148345480604E-3</v>
      </c>
      <c r="CV447">
        <f t="shared" si="352"/>
        <v>0.99783698516545194</v>
      </c>
      <c r="CZ447" s="10">
        <v>41984</v>
      </c>
      <c r="DA447">
        <v>275700</v>
      </c>
      <c r="DB447">
        <v>51.108027</v>
      </c>
      <c r="DC447">
        <f t="shared" si="361"/>
        <v>-5.469337205622482E-4</v>
      </c>
      <c r="DD447">
        <f t="shared" si="362"/>
        <v>0.99945306627943775</v>
      </c>
      <c r="DH447" s="10">
        <v>41984</v>
      </c>
      <c r="DI447">
        <v>115000</v>
      </c>
      <c r="DJ447">
        <v>37.38861</v>
      </c>
      <c r="DK447">
        <f t="shared" si="359"/>
        <v>1.0263377973431798E-3</v>
      </c>
      <c r="DL447">
        <f t="shared" si="360"/>
        <v>1.0010263377973432</v>
      </c>
      <c r="DP447" s="10">
        <v>41984</v>
      </c>
      <c r="DQ447">
        <v>165000</v>
      </c>
      <c r="DR447">
        <v>20.587202000000001</v>
      </c>
      <c r="DS447">
        <f t="shared" si="353"/>
        <v>-9.2214946527757746E-4</v>
      </c>
      <c r="DT447">
        <f t="shared" si="354"/>
        <v>0.99907785053472242</v>
      </c>
      <c r="DX447" s="10">
        <v>41984</v>
      </c>
      <c r="DY447">
        <v>5031800</v>
      </c>
      <c r="DZ447">
        <v>11.86</v>
      </c>
      <c r="EA447">
        <f t="shared" si="355"/>
        <v>-1.6835016835018424E-3</v>
      </c>
      <c r="EB447">
        <f t="shared" si="356"/>
        <v>0.99831649831649816</v>
      </c>
      <c r="EF447" s="10">
        <v>41983</v>
      </c>
      <c r="EG447">
        <v>281400</v>
      </c>
      <c r="EH447">
        <v>99.427923000000007</v>
      </c>
      <c r="EI447">
        <f t="shared" si="357"/>
        <v>2.0751998339285649E-4</v>
      </c>
      <c r="EJ447">
        <f t="shared" si="358"/>
        <v>1.0002075199833929</v>
      </c>
    </row>
    <row r="448" spans="1:140">
      <c r="A448" s="10">
        <v>41983</v>
      </c>
      <c r="B448" s="11">
        <v>2.85</v>
      </c>
      <c r="C448">
        <f t="shared" si="317"/>
        <v>2.8500000000000001E-2</v>
      </c>
      <c r="D448" s="12">
        <f t="shared" si="318"/>
        <v>5.9605290471265171E-4</v>
      </c>
      <c r="E448" s="13">
        <f t="shared" si="319"/>
        <v>1.0005960529047127</v>
      </c>
      <c r="H448" s="10">
        <v>41983</v>
      </c>
      <c r="I448">
        <v>14000</v>
      </c>
      <c r="J448">
        <v>73.270852000000005</v>
      </c>
      <c r="K448" s="15">
        <f t="shared" si="323"/>
        <v>7.3461586379486299E-3</v>
      </c>
      <c r="L448">
        <f t="shared" si="324"/>
        <v>1.0073461586379486</v>
      </c>
      <c r="N448" s="15">
        <f t="shared" si="325"/>
        <v>13.462326111461667</v>
      </c>
      <c r="P448" s="10">
        <v>41983</v>
      </c>
      <c r="Q448">
        <v>531900</v>
      </c>
      <c r="R448">
        <v>47.038576999999997</v>
      </c>
      <c r="S448">
        <f t="shared" si="326"/>
        <v>-1.6040633563492834E-2</v>
      </c>
      <c r="T448">
        <f t="shared" si="327"/>
        <v>0.98395936643650717</v>
      </c>
      <c r="V448" s="15">
        <f t="shared" si="328"/>
        <v>-0.99726684080577821</v>
      </c>
      <c r="X448" s="10">
        <v>41983</v>
      </c>
      <c r="Y448">
        <v>133500</v>
      </c>
      <c r="Z448">
        <v>38.698822</v>
      </c>
      <c r="AA448">
        <f t="shared" si="329"/>
        <v>-1.9753058400229784E-2</v>
      </c>
      <c r="AB448">
        <f t="shared" si="320"/>
        <v>0.98024694159977022</v>
      </c>
      <c r="AC448" s="18"/>
      <c r="AD448" s="15">
        <f t="shared" si="330"/>
        <v>-0.99931220973222012</v>
      </c>
      <c r="AF448" s="10">
        <v>41983</v>
      </c>
      <c r="AG448">
        <v>241700</v>
      </c>
      <c r="AH448">
        <v>52.409004000000003</v>
      </c>
      <c r="AI448">
        <f t="shared" si="331"/>
        <v>-2.0692208306481663E-2</v>
      </c>
      <c r="AJ448">
        <f t="shared" si="332"/>
        <v>0.97930779169351834</v>
      </c>
      <c r="AK448" s="18"/>
      <c r="AL448" s="15">
        <f t="shared" si="333"/>
        <v>-0.99951525692134835</v>
      </c>
      <c r="AN448" s="10">
        <v>41983</v>
      </c>
      <c r="AO448">
        <v>6748500</v>
      </c>
      <c r="AP448">
        <v>36.429440999999997</v>
      </c>
      <c r="AQ448">
        <f t="shared" si="334"/>
        <v>-1.3060126773464464E-2</v>
      </c>
      <c r="AR448">
        <f t="shared" si="321"/>
        <v>0.98693987322653554</v>
      </c>
      <c r="AS448" s="18"/>
      <c r="AT448" s="15">
        <f t="shared" si="335"/>
        <v>-0.99175664983433509</v>
      </c>
      <c r="AV448" s="10">
        <v>41983</v>
      </c>
      <c r="AW448">
        <v>18882300</v>
      </c>
      <c r="AX448">
        <v>37.699193000000001</v>
      </c>
      <c r="AY448">
        <f t="shared" si="336"/>
        <v>-1.4363592060149588E-2</v>
      </c>
      <c r="AZ448">
        <f t="shared" si="337"/>
        <v>0.98563640793985041</v>
      </c>
      <c r="BB448" s="15">
        <f t="shared" si="338"/>
        <v>-0.99491127341280872</v>
      </c>
      <c r="BD448" s="10">
        <v>41983</v>
      </c>
      <c r="BE448">
        <v>857400</v>
      </c>
      <c r="BF448">
        <v>64.161394999999999</v>
      </c>
      <c r="BG448">
        <f t="shared" si="339"/>
        <v>-1.6275336952102148E-2</v>
      </c>
      <c r="BH448">
        <f t="shared" si="340"/>
        <v>0.98372466304789785</v>
      </c>
      <c r="BJ448" s="15">
        <f t="shared" si="341"/>
        <v>-0.99749476014167704</v>
      </c>
      <c r="BL448" s="10">
        <v>41983</v>
      </c>
      <c r="BM448">
        <v>205700</v>
      </c>
      <c r="BN448">
        <v>105.828412</v>
      </c>
      <c r="BO448">
        <f t="shared" si="342"/>
        <v>1.5458561807213389E-3</v>
      </c>
      <c r="BP448">
        <f t="shared" si="343"/>
        <v>1.0015458561807213</v>
      </c>
      <c r="BR448" s="15">
        <f t="shared" si="344"/>
        <v>0.7573409449582571</v>
      </c>
      <c r="BT448" s="10">
        <v>41983</v>
      </c>
      <c r="BU448">
        <v>197100</v>
      </c>
      <c r="BV448">
        <v>48.632567999999999</v>
      </c>
      <c r="BW448">
        <f t="shared" si="345"/>
        <v>8.1643623002913834E-4</v>
      </c>
      <c r="BX448">
        <f t="shared" si="346"/>
        <v>1.0008164362300291</v>
      </c>
      <c r="BZ448">
        <f t="shared" si="322"/>
        <v>4.3350701570067374E-2</v>
      </c>
      <c r="CB448" s="10">
        <v>41983</v>
      </c>
      <c r="CC448">
        <v>959200</v>
      </c>
      <c r="CD448">
        <v>101.30003499999999</v>
      </c>
      <c r="CE448">
        <f t="shared" si="347"/>
        <v>-9.5203637751783976E-3</v>
      </c>
      <c r="CF448">
        <f t="shared" si="348"/>
        <v>0.9904796362248216</v>
      </c>
      <c r="CJ448" s="10">
        <v>41983</v>
      </c>
      <c r="CK448">
        <v>507300</v>
      </c>
      <c r="CL448">
        <v>81.620275000000007</v>
      </c>
      <c r="CM448">
        <f t="shared" si="349"/>
        <v>1.0441510249445951E-3</v>
      </c>
      <c r="CN448">
        <f t="shared" si="350"/>
        <v>1.0010441510249446</v>
      </c>
      <c r="CR448" s="10">
        <v>41983</v>
      </c>
      <c r="CS448">
        <v>5200</v>
      </c>
      <c r="CT448">
        <v>59.039816999999999</v>
      </c>
      <c r="CU448">
        <f t="shared" si="351"/>
        <v>3.3388480886573646E-3</v>
      </c>
      <c r="CV448">
        <f t="shared" si="352"/>
        <v>1.0033388480886574</v>
      </c>
      <c r="CZ448" s="10">
        <v>41983</v>
      </c>
      <c r="DA448">
        <v>359200</v>
      </c>
      <c r="DB448">
        <v>51.135995000000001</v>
      </c>
      <c r="DC448">
        <f t="shared" si="361"/>
        <v>-7.9580835865237232E-3</v>
      </c>
      <c r="DD448">
        <f t="shared" si="362"/>
        <v>0.99204191641347628</v>
      </c>
      <c r="DH448" s="10">
        <v>41983</v>
      </c>
      <c r="DI448">
        <v>92700</v>
      </c>
      <c r="DJ448">
        <v>37.350276000000001</v>
      </c>
      <c r="DK448">
        <f t="shared" si="359"/>
        <v>-7.6920138212255296E-4</v>
      </c>
      <c r="DL448">
        <f t="shared" si="360"/>
        <v>0.99923079861787745</v>
      </c>
      <c r="DP448" s="10">
        <v>41983</v>
      </c>
      <c r="DQ448">
        <v>327800</v>
      </c>
      <c r="DR448">
        <v>20.606204000000002</v>
      </c>
      <c r="DS448">
        <f t="shared" si="353"/>
        <v>-3.2128451806946456E-2</v>
      </c>
      <c r="DT448">
        <f t="shared" si="354"/>
        <v>0.96787154819305354</v>
      </c>
      <c r="DX448" s="10">
        <v>41983</v>
      </c>
      <c r="DY448">
        <v>1983400</v>
      </c>
      <c r="DZ448">
        <v>11.88</v>
      </c>
      <c r="EA448">
        <f t="shared" si="355"/>
        <v>-1.6806722689075571E-3</v>
      </c>
      <c r="EB448">
        <f t="shared" si="356"/>
        <v>0.99831932773109244</v>
      </c>
      <c r="EF448" s="10">
        <v>41982</v>
      </c>
      <c r="EG448">
        <v>256100</v>
      </c>
      <c r="EH448">
        <v>99.407293999999993</v>
      </c>
      <c r="EI448">
        <f t="shared" si="357"/>
        <v>2.9625312996039987E-4</v>
      </c>
      <c r="EJ448">
        <f t="shared" si="358"/>
        <v>1.0002962531299604</v>
      </c>
    </row>
    <row r="449" spans="1:140">
      <c r="A449" s="10">
        <v>41982</v>
      </c>
      <c r="B449" s="11">
        <v>3.01</v>
      </c>
      <c r="C449">
        <f t="shared" si="317"/>
        <v>3.0099999999999998E-2</v>
      </c>
      <c r="D449" s="12">
        <f t="shared" si="318"/>
        <v>6.2965278605298103E-4</v>
      </c>
      <c r="E449" s="13">
        <f t="shared" si="319"/>
        <v>1.000629652786053</v>
      </c>
      <c r="H449" s="10">
        <v>41982</v>
      </c>
      <c r="I449">
        <v>46100</v>
      </c>
      <c r="J449">
        <v>72.736518000000004</v>
      </c>
      <c r="K449" s="15">
        <f t="shared" si="323"/>
        <v>4.6126274665014844E-3</v>
      </c>
      <c r="L449">
        <f t="shared" si="324"/>
        <v>1.0046126274665015</v>
      </c>
      <c r="N449" s="15">
        <f t="shared" si="325"/>
        <v>4.3641503465700158</v>
      </c>
      <c r="P449" s="10">
        <v>41982</v>
      </c>
      <c r="Q449">
        <v>489600</v>
      </c>
      <c r="R449">
        <v>47.805405999999998</v>
      </c>
      <c r="S449">
        <f t="shared" si="326"/>
        <v>-4.0593984462466981E-4</v>
      </c>
      <c r="T449">
        <f t="shared" si="327"/>
        <v>0.99959406015537533</v>
      </c>
      <c r="V449" s="15">
        <f t="shared" si="328"/>
        <v>-0.13773973737066958</v>
      </c>
      <c r="X449" s="10">
        <v>41982</v>
      </c>
      <c r="Y449">
        <v>143800</v>
      </c>
      <c r="Z449">
        <v>39.478645999999998</v>
      </c>
      <c r="AA449">
        <f t="shared" si="329"/>
        <v>4.9627976639361471E-3</v>
      </c>
      <c r="AB449">
        <f t="shared" si="320"/>
        <v>1.0049627976639361</v>
      </c>
      <c r="AC449" s="18"/>
      <c r="AD449" s="15">
        <f t="shared" si="330"/>
        <v>5.0917847748569702</v>
      </c>
      <c r="AF449" s="10">
        <v>41982</v>
      </c>
      <c r="AG449">
        <v>218800</v>
      </c>
      <c r="AH449">
        <v>53.516376000000001</v>
      </c>
      <c r="AI449">
        <f t="shared" si="331"/>
        <v>1.1296313615001718E-2</v>
      </c>
      <c r="AJ449">
        <f t="shared" si="332"/>
        <v>1.0112963136150017</v>
      </c>
      <c r="AK449" s="18"/>
      <c r="AL449" s="15">
        <f t="shared" si="333"/>
        <v>59.342710588539795</v>
      </c>
      <c r="AN449" s="10">
        <v>41982</v>
      </c>
      <c r="AO449">
        <v>5376500</v>
      </c>
      <c r="AP449">
        <v>36.91151</v>
      </c>
      <c r="AQ449">
        <f t="shared" si="334"/>
        <v>-5.6022899468591847E-3</v>
      </c>
      <c r="AR449">
        <f t="shared" si="321"/>
        <v>0.99439771005314082</v>
      </c>
      <c r="AS449" s="18"/>
      <c r="AT449" s="15">
        <f t="shared" si="335"/>
        <v>-0.87134040943918789</v>
      </c>
      <c r="AV449" s="10">
        <v>41982</v>
      </c>
      <c r="AW449">
        <v>10952400</v>
      </c>
      <c r="AX449">
        <v>38.248579999999997</v>
      </c>
      <c r="AY449">
        <f t="shared" si="336"/>
        <v>-1.1263433034250814E-2</v>
      </c>
      <c r="AZ449">
        <f t="shared" si="337"/>
        <v>0.98873656696574919</v>
      </c>
      <c r="BB449" s="15">
        <f t="shared" si="338"/>
        <v>-0.98398903120260994</v>
      </c>
      <c r="BD449" s="10">
        <v>41982</v>
      </c>
      <c r="BE449">
        <v>842000</v>
      </c>
      <c r="BF449">
        <v>65.222920000000002</v>
      </c>
      <c r="BG449">
        <f t="shared" si="339"/>
        <v>-2.1558099592446922E-3</v>
      </c>
      <c r="BH449">
        <f t="shared" si="340"/>
        <v>0.99784419004075531</v>
      </c>
      <c r="BJ449" s="15">
        <f t="shared" si="341"/>
        <v>-0.54511927073272792</v>
      </c>
      <c r="BL449" s="10">
        <v>41982</v>
      </c>
      <c r="BM449">
        <v>311100</v>
      </c>
      <c r="BN449">
        <v>105.665069</v>
      </c>
      <c r="BO449">
        <f t="shared" si="342"/>
        <v>2.1871690420474099E-3</v>
      </c>
      <c r="BP449">
        <f t="shared" si="343"/>
        <v>1.0021871690420474</v>
      </c>
      <c r="BR449" s="15">
        <f t="shared" si="344"/>
        <v>1.2198618061127862</v>
      </c>
      <c r="BT449" s="10">
        <v>41982</v>
      </c>
      <c r="BU449">
        <v>141800</v>
      </c>
      <c r="BV449">
        <v>48.592894999999999</v>
      </c>
      <c r="BW449">
        <f t="shared" si="345"/>
        <v>2.0420734226767046E-4</v>
      </c>
      <c r="BX449">
        <f t="shared" si="346"/>
        <v>1.0002042073422677</v>
      </c>
      <c r="BZ449">
        <f t="shared" si="322"/>
        <v>1.0674265510692837E-2</v>
      </c>
      <c r="CB449" s="10">
        <v>41982</v>
      </c>
      <c r="CC449">
        <v>3242200</v>
      </c>
      <c r="CD449">
        <v>102.273718</v>
      </c>
      <c r="CE449">
        <f t="shared" si="347"/>
        <v>-3.0444494414425538E-3</v>
      </c>
      <c r="CF449">
        <f t="shared" si="348"/>
        <v>0.99695555055855745</v>
      </c>
      <c r="CH449">
        <f>((1+CE449)^52)-1</f>
        <v>-0.14662213557832027</v>
      </c>
      <c r="CJ449" s="10">
        <v>41982</v>
      </c>
      <c r="CK449">
        <v>342000</v>
      </c>
      <c r="CL449">
        <v>81.535139999999998</v>
      </c>
      <c r="CM449">
        <f t="shared" si="349"/>
        <v>1.8598669855296457E-3</v>
      </c>
      <c r="CN449">
        <f t="shared" si="350"/>
        <v>1.0018598669855296</v>
      </c>
      <c r="CR449" s="10">
        <v>41982</v>
      </c>
      <c r="CS449">
        <v>11900</v>
      </c>
      <c r="CT449">
        <v>58.843347999999999</v>
      </c>
      <c r="CU449">
        <f t="shared" si="351"/>
        <v>1.0026979094199806E-3</v>
      </c>
      <c r="CV449">
        <f t="shared" si="352"/>
        <v>1.00100269790942</v>
      </c>
      <c r="CZ449" s="10">
        <v>41982</v>
      </c>
      <c r="DA449">
        <v>290800</v>
      </c>
      <c r="DB449">
        <v>51.546204000000003</v>
      </c>
      <c r="DC449">
        <f t="shared" si="361"/>
        <v>2.1751426824345721E-3</v>
      </c>
      <c r="DD449">
        <f t="shared" si="362"/>
        <v>1.0021751426824346</v>
      </c>
      <c r="DH449" s="10">
        <v>41982</v>
      </c>
      <c r="DI449">
        <v>141600</v>
      </c>
      <c r="DJ449">
        <v>37.379027999999998</v>
      </c>
      <c r="DK449">
        <f t="shared" si="359"/>
        <v>4.3780251528269254E-3</v>
      </c>
      <c r="DL449">
        <f t="shared" si="360"/>
        <v>1.0043780251528269</v>
      </c>
      <c r="DP449" s="10">
        <v>41982</v>
      </c>
      <c r="DQ449">
        <v>100600</v>
      </c>
      <c r="DR449">
        <v>21.290226000000001</v>
      </c>
      <c r="DS449">
        <f t="shared" si="353"/>
        <v>1.0825402584599519E-2</v>
      </c>
      <c r="DT449">
        <f t="shared" si="354"/>
        <v>1.0108254025845995</v>
      </c>
      <c r="DX449" s="10">
        <v>41982</v>
      </c>
      <c r="DY449">
        <v>4199600</v>
      </c>
      <c r="DZ449">
        <v>11.9</v>
      </c>
      <c r="EA449">
        <f t="shared" si="355"/>
        <v>2.0583190394511064E-2</v>
      </c>
      <c r="EB449">
        <f t="shared" si="356"/>
        <v>1.0205831903945111</v>
      </c>
      <c r="EF449" s="10">
        <v>41981</v>
      </c>
      <c r="EG449">
        <v>242100</v>
      </c>
      <c r="EH449">
        <v>99.377853000000002</v>
      </c>
      <c r="EI449">
        <f t="shared" si="357"/>
        <v>0</v>
      </c>
      <c r="EJ449">
        <f t="shared" si="358"/>
        <v>1</v>
      </c>
    </row>
    <row r="450" spans="1:140">
      <c r="A450" s="10">
        <v>41981</v>
      </c>
      <c r="B450" s="11">
        <v>3.02</v>
      </c>
      <c r="C450">
        <f t="shared" si="317"/>
        <v>3.0200000000000001E-2</v>
      </c>
      <c r="D450" s="12">
        <f t="shared" si="318"/>
        <v>6.3175326571651702E-4</v>
      </c>
      <c r="E450" s="13">
        <f t="shared" si="319"/>
        <v>1.0006317532657165</v>
      </c>
      <c r="H450" s="10">
        <v>41981</v>
      </c>
      <c r="I450">
        <v>39900</v>
      </c>
      <c r="J450">
        <v>72.402552</v>
      </c>
      <c r="K450" s="15">
        <f t="shared" si="323"/>
        <v>9.9826993550833354E-3</v>
      </c>
      <c r="L450">
        <f t="shared" si="324"/>
        <v>1.0099826993550833</v>
      </c>
      <c r="N450" s="15">
        <f t="shared" si="325"/>
        <v>36.547939176826972</v>
      </c>
      <c r="P450" s="10">
        <v>41981</v>
      </c>
      <c r="Q450">
        <v>389700</v>
      </c>
      <c r="R450">
        <v>47.824820000000003</v>
      </c>
      <c r="S450">
        <f t="shared" si="326"/>
        <v>-6.4528971828299309E-3</v>
      </c>
      <c r="T450">
        <f t="shared" si="327"/>
        <v>0.99354710281717007</v>
      </c>
      <c r="V450" s="15">
        <f t="shared" si="328"/>
        <v>-0.9058569270141843</v>
      </c>
      <c r="X450" s="10">
        <v>41981</v>
      </c>
      <c r="Y450">
        <v>145400</v>
      </c>
      <c r="Z450">
        <v>39.283689000000003</v>
      </c>
      <c r="AA450">
        <f t="shared" si="329"/>
        <v>-8.3661501424393547E-3</v>
      </c>
      <c r="AB450">
        <f t="shared" si="320"/>
        <v>0.99163384985756065</v>
      </c>
      <c r="AC450" s="18"/>
      <c r="AD450" s="15">
        <f t="shared" si="330"/>
        <v>-0.95341562625869802</v>
      </c>
      <c r="AF450" s="10">
        <v>41981</v>
      </c>
      <c r="AG450">
        <v>214800</v>
      </c>
      <c r="AH450">
        <v>52.918590999999999</v>
      </c>
      <c r="AI450">
        <f t="shared" si="331"/>
        <v>-1.0263959455801164E-2</v>
      </c>
      <c r="AJ450">
        <f t="shared" si="332"/>
        <v>0.98973604054419884</v>
      </c>
      <c r="AK450" s="18"/>
      <c r="AL450" s="15">
        <f t="shared" si="333"/>
        <v>-0.97684869081650572</v>
      </c>
      <c r="AN450" s="10">
        <v>41981</v>
      </c>
      <c r="AO450">
        <v>4564600</v>
      </c>
      <c r="AP450">
        <v>37.119464000000001</v>
      </c>
      <c r="AQ450">
        <f t="shared" si="334"/>
        <v>-8.8338689988955998E-3</v>
      </c>
      <c r="AR450">
        <f t="shared" si="321"/>
        <v>0.9911661310011044</v>
      </c>
      <c r="AS450" s="18"/>
      <c r="AT450" s="15">
        <f t="shared" si="335"/>
        <v>-0.96078470439410868</v>
      </c>
      <c r="AV450" s="10">
        <v>41981</v>
      </c>
      <c r="AW450">
        <v>8763400</v>
      </c>
      <c r="AX450">
        <v>38.684297999999998</v>
      </c>
      <c r="AY450">
        <f t="shared" si="336"/>
        <v>-1.614064736398868E-2</v>
      </c>
      <c r="AZ450">
        <f t="shared" si="337"/>
        <v>0.98385935263601132</v>
      </c>
      <c r="BB450" s="15">
        <f t="shared" si="338"/>
        <v>-0.99736638843857561</v>
      </c>
      <c r="BD450" s="10">
        <v>41981</v>
      </c>
      <c r="BE450">
        <v>773100</v>
      </c>
      <c r="BF450">
        <v>65.363832000000002</v>
      </c>
      <c r="BG450">
        <f t="shared" si="339"/>
        <v>-8.8318429101489349E-3</v>
      </c>
      <c r="BH450">
        <f t="shared" si="340"/>
        <v>0.99116815708985107</v>
      </c>
      <c r="BJ450" s="15">
        <f t="shared" si="341"/>
        <v>-0.96075543444609846</v>
      </c>
      <c r="BL450" s="10">
        <v>41981</v>
      </c>
      <c r="BM450">
        <v>236000</v>
      </c>
      <c r="BN450">
        <v>105.434466</v>
      </c>
      <c r="BO450">
        <f t="shared" si="342"/>
        <v>2.7353376575667276E-4</v>
      </c>
      <c r="BP450">
        <f t="shared" si="343"/>
        <v>1.0002735337657567</v>
      </c>
      <c r="BR450" s="15">
        <f t="shared" si="344"/>
        <v>0.10497882535242287</v>
      </c>
      <c r="BT450" s="10">
        <v>41981</v>
      </c>
      <c r="BU450">
        <v>129600</v>
      </c>
      <c r="BV450">
        <v>48.582974</v>
      </c>
      <c r="BW450">
        <f t="shared" si="345"/>
        <v>-8.1601885508042482E-4</v>
      </c>
      <c r="BX450">
        <f t="shared" si="346"/>
        <v>0.99918398114491958</v>
      </c>
      <c r="BZ450">
        <f t="shared" si="322"/>
        <v>-4.1561904111399262E-2</v>
      </c>
      <c r="CB450" s="10">
        <v>41981</v>
      </c>
      <c r="CC450">
        <v>829000</v>
      </c>
      <c r="CD450">
        <v>102.58603600000001</v>
      </c>
      <c r="CE450">
        <f t="shared" si="347"/>
        <v>-7.2006140787121975E-3</v>
      </c>
      <c r="CF450">
        <f t="shared" si="348"/>
        <v>0.9927993859212878</v>
      </c>
      <c r="CH450">
        <f>((1+CE450)^52)-1</f>
        <v>-0.31325106751435705</v>
      </c>
      <c r="CJ450" s="10">
        <v>41981</v>
      </c>
      <c r="CK450">
        <v>328600</v>
      </c>
      <c r="CL450">
        <v>81.383776999999995</v>
      </c>
      <c r="CM450">
        <f t="shared" si="349"/>
        <v>8.1432597865260803E-4</v>
      </c>
      <c r="CN450">
        <f t="shared" si="350"/>
        <v>1.0008143259786526</v>
      </c>
      <c r="CR450" s="10">
        <v>41981</v>
      </c>
      <c r="CS450">
        <v>13500</v>
      </c>
      <c r="CT450">
        <v>58.784405</v>
      </c>
      <c r="CU450">
        <f t="shared" si="351"/>
        <v>0</v>
      </c>
      <c r="CV450">
        <f t="shared" si="352"/>
        <v>1</v>
      </c>
      <c r="CZ450" s="10">
        <v>41981</v>
      </c>
      <c r="DA450">
        <v>212500</v>
      </c>
      <c r="DB450">
        <v>51.434327000000003</v>
      </c>
      <c r="DC450">
        <f t="shared" si="361"/>
        <v>-1.482144724326151E-2</v>
      </c>
      <c r="DD450">
        <f t="shared" si="362"/>
        <v>0.98517855275673849</v>
      </c>
      <c r="DH450" s="10">
        <v>41981</v>
      </c>
      <c r="DI450">
        <v>157800</v>
      </c>
      <c r="DJ450">
        <v>37.216095000000003</v>
      </c>
      <c r="DK450">
        <f t="shared" si="359"/>
        <v>7.7862227017186925E-3</v>
      </c>
      <c r="DL450">
        <f t="shared" si="360"/>
        <v>1.0077862227017187</v>
      </c>
      <c r="DP450" s="10">
        <v>41981</v>
      </c>
      <c r="DQ450">
        <v>350500</v>
      </c>
      <c r="DR450">
        <v>21.062218999999999</v>
      </c>
      <c r="DS450">
        <f t="shared" si="353"/>
        <v>-4.1089973707872818E-2</v>
      </c>
      <c r="DT450">
        <f t="shared" si="354"/>
        <v>0.95891002629212718</v>
      </c>
      <c r="DX450" s="10">
        <v>41981</v>
      </c>
      <c r="DY450">
        <v>3054700</v>
      </c>
      <c r="DZ450">
        <v>11.66</v>
      </c>
      <c r="EA450">
        <f t="shared" si="355"/>
        <v>1.0398613518197708E-2</v>
      </c>
      <c r="EB450">
        <f t="shared" si="356"/>
        <v>1.0103986135181977</v>
      </c>
      <c r="EF450" s="10">
        <v>41978</v>
      </c>
      <c r="EG450">
        <v>357600</v>
      </c>
      <c r="EH450">
        <v>99.377853000000002</v>
      </c>
      <c r="EI450">
        <f t="shared" si="357"/>
        <v>-4.9348808646076936E-4</v>
      </c>
      <c r="EJ450">
        <f t="shared" si="358"/>
        <v>0.99950651191353923</v>
      </c>
    </row>
    <row r="451" spans="1:140">
      <c r="A451" s="10">
        <v>41978</v>
      </c>
      <c r="B451" s="11">
        <v>3.17</v>
      </c>
      <c r="C451">
        <f t="shared" ref="C451:C514" si="363">B451/100</f>
        <v>3.1699999999999999E-2</v>
      </c>
      <c r="D451" s="12">
        <f t="shared" ref="D451:D514" si="364">1/((1-($D$2*C451)))^(1/12)-1</f>
        <v>6.632673409401324E-4</v>
      </c>
      <c r="E451" s="13">
        <f t="shared" ref="E451:E514" si="365">1+(D451)</f>
        <v>1.0006632673409401</v>
      </c>
      <c r="H451" s="10">
        <v>41978</v>
      </c>
      <c r="I451">
        <v>39100</v>
      </c>
      <c r="J451">
        <v>71.686922999999993</v>
      </c>
      <c r="K451" s="15">
        <f t="shared" si="323"/>
        <v>-4.5051512369337354E-3</v>
      </c>
      <c r="L451">
        <f t="shared" si="324"/>
        <v>0.99549484876306626</v>
      </c>
      <c r="N451" s="15">
        <f t="shared" si="325"/>
        <v>-0.80758397514440827</v>
      </c>
      <c r="P451" s="10">
        <v>41978</v>
      </c>
      <c r="Q451">
        <v>235400</v>
      </c>
      <c r="R451">
        <v>48.135432999999999</v>
      </c>
      <c r="S451">
        <f t="shared" si="326"/>
        <v>1.4135542388558076E-3</v>
      </c>
      <c r="T451">
        <f t="shared" si="327"/>
        <v>1.0014135542388558</v>
      </c>
      <c r="V451" s="15">
        <f t="shared" si="328"/>
        <v>0.67461448523540457</v>
      </c>
      <c r="X451" s="10">
        <v>41978</v>
      </c>
      <c r="Y451">
        <v>332200</v>
      </c>
      <c r="Z451">
        <v>39.615115000000003</v>
      </c>
      <c r="AA451">
        <f t="shared" si="329"/>
        <v>1.2318034577691872E-3</v>
      </c>
      <c r="AB451">
        <f t="shared" ref="AB451:AB514" si="366">1+AA451</f>
        <v>1.0012318034577692</v>
      </c>
      <c r="AC451" s="18"/>
      <c r="AD451" s="15">
        <f t="shared" si="330"/>
        <v>0.56726423633802581</v>
      </c>
      <c r="AF451" s="10">
        <v>41978</v>
      </c>
      <c r="AG451">
        <v>172800</v>
      </c>
      <c r="AH451">
        <v>53.467377999999997</v>
      </c>
      <c r="AI451">
        <f t="shared" si="331"/>
        <v>5.1584811477860537E-3</v>
      </c>
      <c r="AJ451">
        <f t="shared" si="332"/>
        <v>1.0051584811477861</v>
      </c>
      <c r="AK451" s="18"/>
      <c r="AL451" s="15">
        <f t="shared" si="333"/>
        <v>5.5404498242808309</v>
      </c>
      <c r="AN451" s="10">
        <v>41978</v>
      </c>
      <c r="AO451">
        <v>3671000</v>
      </c>
      <c r="AP451">
        <v>37.450294999999997</v>
      </c>
      <c r="AQ451">
        <f t="shared" si="334"/>
        <v>2.0232147551877411E-3</v>
      </c>
      <c r="AR451">
        <f t="shared" ref="AR451:AR514" si="367">1+AQ451</f>
        <v>1.0020232147551877</v>
      </c>
      <c r="AS451" s="18"/>
      <c r="AT451" s="15">
        <f t="shared" si="335"/>
        <v>1.0911775881566093</v>
      </c>
      <c r="AV451" s="10">
        <v>41978</v>
      </c>
      <c r="AW451">
        <v>9472900</v>
      </c>
      <c r="AX451">
        <v>39.318930999999999</v>
      </c>
      <c r="AY451">
        <f t="shared" si="336"/>
        <v>-7.2225956767102417E-4</v>
      </c>
      <c r="AZ451">
        <f t="shared" si="337"/>
        <v>0.99927774043232898</v>
      </c>
      <c r="BB451" s="15">
        <f t="shared" si="338"/>
        <v>-0.23181139058644196</v>
      </c>
      <c r="BD451" s="10">
        <v>41978</v>
      </c>
      <c r="BE451">
        <v>596300</v>
      </c>
      <c r="BF451">
        <v>65.946258999999998</v>
      </c>
      <c r="BG451">
        <f t="shared" si="339"/>
        <v>5.7003106221698019E-4</v>
      </c>
      <c r="BH451">
        <f t="shared" si="340"/>
        <v>1.000570031062217</v>
      </c>
      <c r="BJ451" s="15">
        <f t="shared" si="341"/>
        <v>0.23121570526257162</v>
      </c>
      <c r="BL451" s="10">
        <v>41978</v>
      </c>
      <c r="BM451">
        <v>186800</v>
      </c>
      <c r="BN451">
        <v>105.40563400000001</v>
      </c>
      <c r="BO451">
        <f t="shared" si="342"/>
        <v>-9.1080974352963917E-4</v>
      </c>
      <c r="BP451">
        <f t="shared" si="343"/>
        <v>0.99908919025647036</v>
      </c>
      <c r="BR451" s="15">
        <f t="shared" si="344"/>
        <v>-0.28294092201758003</v>
      </c>
      <c r="BT451" s="10">
        <v>41978</v>
      </c>
      <c r="BU451">
        <v>96400</v>
      </c>
      <c r="BV451">
        <v>48.622650999999998</v>
      </c>
      <c r="BW451">
        <f t="shared" si="345"/>
        <v>-3.2533332972540796E-3</v>
      </c>
      <c r="BX451">
        <f t="shared" si="346"/>
        <v>0.99674666670274592</v>
      </c>
      <c r="BZ451">
        <f t="shared" ref="BZ451:BZ461" si="368">((1+BW451)^52)-1</f>
        <v>-0.15587029593137569</v>
      </c>
      <c r="CB451" s="10">
        <v>41978</v>
      </c>
      <c r="CC451">
        <v>1096800</v>
      </c>
      <c r="CD451">
        <v>103.33007600000001</v>
      </c>
      <c r="CE451">
        <f t="shared" si="347"/>
        <v>-3.8962444901273763E-3</v>
      </c>
      <c r="CF451">
        <f t="shared" si="348"/>
        <v>0.99610375550987262</v>
      </c>
      <c r="CH451">
        <f>((1+CE451)^52)-1</f>
        <v>-0.18372211812018258</v>
      </c>
      <c r="CJ451" s="10">
        <v>41978</v>
      </c>
      <c r="CK451">
        <v>451300</v>
      </c>
      <c r="CL451">
        <v>81.317558000000005</v>
      </c>
      <c r="CM451">
        <f t="shared" si="349"/>
        <v>-3.2467405514434722E-3</v>
      </c>
      <c r="CN451">
        <f t="shared" si="350"/>
        <v>0.99675325944855653</v>
      </c>
      <c r="CR451" s="10">
        <v>41978</v>
      </c>
      <c r="CS451">
        <v>1500</v>
      </c>
      <c r="CT451">
        <v>58.784405</v>
      </c>
      <c r="CU451">
        <f t="shared" si="351"/>
        <v>-2.6666573014615391E-3</v>
      </c>
      <c r="CV451">
        <f t="shared" si="352"/>
        <v>0.99733334269853846</v>
      </c>
      <c r="CZ451" s="10">
        <v>41978</v>
      </c>
      <c r="DA451">
        <v>581200</v>
      </c>
      <c r="DB451">
        <v>52.208126999999998</v>
      </c>
      <c r="DC451">
        <f t="shared" si="361"/>
        <v>-1.7852270033347217E-4</v>
      </c>
      <c r="DD451">
        <f t="shared" si="362"/>
        <v>0.99982147729966653</v>
      </c>
      <c r="DH451" s="10">
        <v>41978</v>
      </c>
      <c r="DI451">
        <v>172300</v>
      </c>
      <c r="DJ451">
        <v>36.928561000000002</v>
      </c>
      <c r="DK451">
        <f t="shared" si="359"/>
        <v>-6.1904128326942809E-3</v>
      </c>
      <c r="DL451">
        <f t="shared" si="360"/>
        <v>0.99380958716730572</v>
      </c>
      <c r="DP451" s="10">
        <v>41978</v>
      </c>
      <c r="DQ451">
        <v>202800</v>
      </c>
      <c r="DR451">
        <v>21.964749999999999</v>
      </c>
      <c r="DS451">
        <f t="shared" si="353"/>
        <v>-1.1965763830455223E-2</v>
      </c>
      <c r="DT451">
        <f t="shared" si="354"/>
        <v>0.98803423616954478</v>
      </c>
      <c r="DX451" s="10">
        <v>41978</v>
      </c>
      <c r="DY451">
        <v>4289000</v>
      </c>
      <c r="DZ451">
        <v>11.54</v>
      </c>
      <c r="EA451">
        <f t="shared" si="355"/>
        <v>-1.1139674378748965E-2</v>
      </c>
      <c r="EB451">
        <f t="shared" si="356"/>
        <v>0.98886032562125104</v>
      </c>
      <c r="EF451" s="10">
        <v>41977</v>
      </c>
      <c r="EG451">
        <v>274200</v>
      </c>
      <c r="EH451">
        <v>99.426918999999998</v>
      </c>
      <c r="EI451">
        <f t="shared" si="357"/>
        <v>2.9619463785590661E-4</v>
      </c>
      <c r="EJ451">
        <f t="shared" si="358"/>
        <v>1.0002961946378559</v>
      </c>
    </row>
    <row r="452" spans="1:140">
      <c r="A452" s="10">
        <v>41977</v>
      </c>
      <c r="B452" s="11">
        <v>3.32</v>
      </c>
      <c r="C452">
        <f t="shared" si="363"/>
        <v>3.32E-2</v>
      </c>
      <c r="D452" s="12">
        <f t="shared" si="364"/>
        <v>6.94794323671033E-4</v>
      </c>
      <c r="E452" s="13">
        <f t="shared" si="365"/>
        <v>1.000694794323671</v>
      </c>
      <c r="H452" s="10">
        <v>41977</v>
      </c>
      <c r="I452">
        <v>16600</v>
      </c>
      <c r="J452">
        <v>72.011345000000006</v>
      </c>
      <c r="K452" s="15">
        <f t="shared" ref="K452:K515" si="369">(J452/J453)-1</f>
        <v>8.4180257019823568E-3</v>
      </c>
      <c r="L452">
        <f t="shared" ref="L452:L515" si="370">1+K452</f>
        <v>1.0084180257019824</v>
      </c>
      <c r="N452" s="15">
        <f t="shared" ref="N452:N515" si="371">((1+K452)^365)-1</f>
        <v>20.32156448120401</v>
      </c>
      <c r="P452" s="10">
        <v>41977</v>
      </c>
      <c r="Q452">
        <v>220400</v>
      </c>
      <c r="R452">
        <v>48.067487</v>
      </c>
      <c r="S452">
        <f t="shared" ref="S452:S515" si="372">(R452/R453)-1</f>
        <v>-8.0710818958185104E-4</v>
      </c>
      <c r="T452">
        <f t="shared" ref="T452:T515" si="373">1+S452</f>
        <v>0.99919289181041815</v>
      </c>
      <c r="V452" s="15">
        <f t="shared" ref="V452:V515" si="374">((1+S452)^365)-1</f>
        <v>-0.2552550275135258</v>
      </c>
      <c r="X452" s="10">
        <v>41977</v>
      </c>
      <c r="Y452">
        <v>99300</v>
      </c>
      <c r="Z452">
        <v>39.566377000000003</v>
      </c>
      <c r="AA452">
        <f t="shared" ref="AA452:AA515" si="375">(Z452/Z453)-1</f>
        <v>-1.9670138182081853E-3</v>
      </c>
      <c r="AB452">
        <f t="shared" si="366"/>
        <v>0.99803298618179181</v>
      </c>
      <c r="AC452" s="18"/>
      <c r="AD452" s="15">
        <f t="shared" ref="AD452:AD515" si="376">((1+AA452)^365)-1</f>
        <v>-0.51259851432941284</v>
      </c>
      <c r="AF452" s="10">
        <v>41977</v>
      </c>
      <c r="AG452">
        <v>106800</v>
      </c>
      <c r="AH452">
        <v>53.192982999999998</v>
      </c>
      <c r="AI452">
        <f t="shared" ref="AI452:AI515" si="377">(AH452/AH453)-1</f>
        <v>-3.4881952101923908E-3</v>
      </c>
      <c r="AJ452">
        <f t="shared" ref="AJ452:AJ515" si="378">1+AI452</f>
        <v>0.99651180478980761</v>
      </c>
      <c r="AK452" s="18"/>
      <c r="AL452" s="15">
        <f t="shared" ref="AL452:AL515" si="379">((1+AI452)^365)-1</f>
        <v>-0.72068552990308421</v>
      </c>
      <c r="AN452" s="10">
        <v>41977</v>
      </c>
      <c r="AO452">
        <v>5216900</v>
      </c>
      <c r="AP452">
        <v>37.374678000000003</v>
      </c>
      <c r="AQ452">
        <f t="shared" ref="AQ452:AQ515" si="380">(AP452/AP453)-1</f>
        <v>-1.5150920123456757E-3</v>
      </c>
      <c r="AR452">
        <f t="shared" si="367"/>
        <v>0.99848490798765432</v>
      </c>
      <c r="AS452" s="18"/>
      <c r="AT452" s="15">
        <f t="shared" ref="AT452:AT515" si="381">((1+AQ452)^365)-1</f>
        <v>-0.42502455162610842</v>
      </c>
      <c r="AV452" s="10">
        <v>41977</v>
      </c>
      <c r="AW452">
        <v>8921900</v>
      </c>
      <c r="AX452">
        <v>39.347349999999999</v>
      </c>
      <c r="AY452">
        <f t="shared" ref="AY452:AY515" si="382">(AX452/AX453)-1</f>
        <v>-1.2021918678930543E-3</v>
      </c>
      <c r="AZ452">
        <f t="shared" ref="AZ452:AZ515" si="383">1+AY452</f>
        <v>0.99879780813210695</v>
      </c>
      <c r="BB452" s="15">
        <f t="shared" ref="BB452:BB468" si="384">((1+AY452)^365)-1</f>
        <v>-0.35536048137939991</v>
      </c>
      <c r="BD452" s="10">
        <v>41977</v>
      </c>
      <c r="BE452">
        <v>830500</v>
      </c>
      <c r="BF452">
        <v>65.908688999999995</v>
      </c>
      <c r="BG452">
        <f t="shared" ref="BG452:BG515" si="385">(BF452/BF453)-1</f>
        <v>-1.8494397062439605E-3</v>
      </c>
      <c r="BH452">
        <f t="shared" ref="BH452:BH515" si="386">1+BG452</f>
        <v>0.99815056029375604</v>
      </c>
      <c r="BJ452" s="15">
        <f t="shared" ref="BJ452:BJ468" si="387">((1+BG452)^365)-1</f>
        <v>-0.49118485000458056</v>
      </c>
      <c r="BL452" s="10">
        <v>41977</v>
      </c>
      <c r="BM452">
        <v>164200</v>
      </c>
      <c r="BN452">
        <v>105.50172600000001</v>
      </c>
      <c r="BO452">
        <f t="shared" ref="BO452:BO462" si="388">(BN452/BN453)-1</f>
        <v>6.3793181254423459E-4</v>
      </c>
      <c r="BP452">
        <f t="shared" ref="BP452:BP462" si="389">1+BO452</f>
        <v>1.0006379318125442</v>
      </c>
      <c r="BR452" s="15">
        <f t="shared" ref="BR452:BR461" si="390">((1+BO452)^365)-1</f>
        <v>0.26209226740838831</v>
      </c>
      <c r="BT452" s="10">
        <v>41977</v>
      </c>
      <c r="BU452">
        <v>63000</v>
      </c>
      <c r="BV452">
        <v>48.781353000000003</v>
      </c>
      <c r="BW452">
        <f t="shared" ref="BW452:BW462" si="391">(BV452/BV453)-1</f>
        <v>4.0683723629175716E-4</v>
      </c>
      <c r="BX452">
        <f t="shared" ref="BX452:BX462" si="392">1+BW452</f>
        <v>1.0004068372362918</v>
      </c>
      <c r="BZ452">
        <f t="shared" si="368"/>
        <v>2.1376506837000875E-2</v>
      </c>
      <c r="CB452" s="10">
        <v>41977</v>
      </c>
      <c r="CC452">
        <v>554500</v>
      </c>
      <c r="CD452">
        <v>103.73425</v>
      </c>
      <c r="CE452">
        <f t="shared" ref="CE452:CE515" si="393">(CD452/CD453)-1</f>
        <v>1.152460422705115E-3</v>
      </c>
      <c r="CF452">
        <f t="shared" ref="CF452:CF515" si="394">1+CE452</f>
        <v>1.0011524604227051</v>
      </c>
      <c r="CH452">
        <f>((1+CE452)^52)-1</f>
        <v>6.1723399235179999E-2</v>
      </c>
      <c r="CJ452" s="10">
        <v>41977</v>
      </c>
      <c r="CK452">
        <v>368000</v>
      </c>
      <c r="CL452">
        <v>81.582435000000004</v>
      </c>
      <c r="CM452">
        <f t="shared" ref="CM452:CM515" si="395">(CL452/CL453)-1</f>
        <v>2.6740659296902169E-3</v>
      </c>
      <c r="CN452">
        <f t="shared" ref="CN452:CN515" si="396">1+CM452</f>
        <v>1.0026740659296902</v>
      </c>
      <c r="CR452" s="10">
        <v>41977</v>
      </c>
      <c r="CS452">
        <v>3200</v>
      </c>
      <c r="CT452">
        <v>58.941581999999997</v>
      </c>
      <c r="CU452">
        <f t="shared" ref="CU452:CU515" si="397">(CT452/CT453)-1</f>
        <v>0</v>
      </c>
      <c r="CV452">
        <f t="shared" ref="CV452:CV515" si="398">1+CU452</f>
        <v>1</v>
      </c>
      <c r="CZ452" s="10">
        <v>41977</v>
      </c>
      <c r="DA452">
        <v>338600</v>
      </c>
      <c r="DB452">
        <v>52.217449000000002</v>
      </c>
      <c r="DC452">
        <f t="shared" si="361"/>
        <v>-7.9702522441493784E-3</v>
      </c>
      <c r="DD452">
        <f t="shared" si="362"/>
        <v>0.99202974775585062</v>
      </c>
      <c r="DH452" s="10">
        <v>41977</v>
      </c>
      <c r="DI452">
        <v>100200</v>
      </c>
      <c r="DJ452">
        <v>37.158588000000002</v>
      </c>
      <c r="DK452">
        <f t="shared" si="359"/>
        <v>3.10477584561486E-3</v>
      </c>
      <c r="DL452">
        <f t="shared" si="360"/>
        <v>1.0031047758456149</v>
      </c>
      <c r="DP452" s="10">
        <v>41977</v>
      </c>
      <c r="DQ452">
        <v>230500</v>
      </c>
      <c r="DR452">
        <v>22.230758000000002</v>
      </c>
      <c r="DS452">
        <f t="shared" ref="DS452:DS515" si="399">(DR452/DR453)-1</f>
        <v>-8.8945891234637475E-3</v>
      </c>
      <c r="DT452">
        <f t="shared" ref="DT452:DT515" si="400">1+DS452</f>
        <v>0.99110541087653625</v>
      </c>
      <c r="DX452" s="10">
        <v>41977</v>
      </c>
      <c r="DY452">
        <v>3723700</v>
      </c>
      <c r="DZ452">
        <v>11.67</v>
      </c>
      <c r="EA452">
        <f t="shared" ref="EA452:EA515" si="401">(DZ452/DZ453)-1</f>
        <v>-4.2662116040955711E-3</v>
      </c>
      <c r="EB452">
        <f t="shared" ref="EB452:EB515" si="402">1+EA452</f>
        <v>0.99573378839590443</v>
      </c>
      <c r="EF452" s="10">
        <v>41976</v>
      </c>
      <c r="EG452">
        <v>205900</v>
      </c>
      <c r="EH452">
        <v>99.397478000000007</v>
      </c>
      <c r="EI452">
        <f t="shared" ref="EI452:EI477" si="403">(EH452/EH453)-1</f>
        <v>0</v>
      </c>
      <c r="EJ452">
        <f t="shared" ref="EJ452:EJ477" si="404">1+EI452</f>
        <v>1</v>
      </c>
    </row>
    <row r="453" spans="1:140">
      <c r="A453" s="10">
        <v>41976</v>
      </c>
      <c r="B453" s="11">
        <v>3.43</v>
      </c>
      <c r="C453">
        <f t="shared" si="363"/>
        <v>3.4300000000000004E-2</v>
      </c>
      <c r="D453" s="12">
        <f t="shared" si="364"/>
        <v>7.1792232033374148E-4</v>
      </c>
      <c r="E453" s="13">
        <f t="shared" si="365"/>
        <v>1.0007179223203337</v>
      </c>
      <c r="H453" s="10">
        <v>41976</v>
      </c>
      <c r="I453">
        <v>13800</v>
      </c>
      <c r="J453">
        <v>71.410212000000001</v>
      </c>
      <c r="K453" s="15">
        <f t="shared" si="369"/>
        <v>3.4861096701528371E-3</v>
      </c>
      <c r="L453">
        <f t="shared" si="370"/>
        <v>1.0034861096701528</v>
      </c>
      <c r="N453" s="15">
        <f t="shared" si="371"/>
        <v>2.5616262610165945</v>
      </c>
      <c r="P453" s="10">
        <v>41976</v>
      </c>
      <c r="Q453">
        <v>1027300</v>
      </c>
      <c r="R453">
        <v>48.106313999999998</v>
      </c>
      <c r="S453">
        <f t="shared" si="372"/>
        <v>3.6451948583224869E-3</v>
      </c>
      <c r="T453">
        <f t="shared" si="373"/>
        <v>1.0036451948583225</v>
      </c>
      <c r="V453" s="15">
        <f t="shared" si="374"/>
        <v>2.7737795838101991</v>
      </c>
      <c r="X453" s="10">
        <v>41976</v>
      </c>
      <c r="Y453">
        <v>141500</v>
      </c>
      <c r="Z453">
        <v>39.644357999999997</v>
      </c>
      <c r="AA453">
        <f t="shared" si="375"/>
        <v>7.930606267174678E-3</v>
      </c>
      <c r="AB453">
        <f t="shared" si="366"/>
        <v>1.0079306062671747</v>
      </c>
      <c r="AC453" s="18"/>
      <c r="AD453" s="15">
        <f t="shared" si="376"/>
        <v>16.872323909643381</v>
      </c>
      <c r="AF453" s="10">
        <v>41976</v>
      </c>
      <c r="AG453">
        <v>642500</v>
      </c>
      <c r="AH453">
        <v>53.379179999999998</v>
      </c>
      <c r="AI453">
        <f t="shared" si="377"/>
        <v>8.7037275803507619E-3</v>
      </c>
      <c r="AJ453">
        <f t="shared" si="378"/>
        <v>1.0087037275803508</v>
      </c>
      <c r="AK453" s="18"/>
      <c r="AL453" s="15">
        <f t="shared" si="379"/>
        <v>22.644132885411572</v>
      </c>
      <c r="AN453" s="10">
        <v>41976</v>
      </c>
      <c r="AO453">
        <v>3647600</v>
      </c>
      <c r="AP453">
        <v>37.43139</v>
      </c>
      <c r="AQ453">
        <f t="shared" si="380"/>
        <v>-1.512906520270807E-3</v>
      </c>
      <c r="AR453">
        <f t="shared" si="367"/>
        <v>0.99848709347972919</v>
      </c>
      <c r="AS453" s="18"/>
      <c r="AT453" s="15">
        <f t="shared" si="381"/>
        <v>-0.42456501205526298</v>
      </c>
      <c r="AV453" s="10">
        <v>41976</v>
      </c>
      <c r="AW453">
        <v>11135700</v>
      </c>
      <c r="AX453">
        <v>39.394710000000003</v>
      </c>
      <c r="AY453">
        <f t="shared" si="382"/>
        <v>5.0748809897878111E-3</v>
      </c>
      <c r="AZ453">
        <f t="shared" si="383"/>
        <v>1.0050748809897878</v>
      </c>
      <c r="BB453" s="15">
        <f t="shared" si="384"/>
        <v>5.3448738665792206</v>
      </c>
      <c r="BD453" s="10">
        <v>41976</v>
      </c>
      <c r="BE453">
        <v>652700</v>
      </c>
      <c r="BF453">
        <v>66.030809000000005</v>
      </c>
      <c r="BG453">
        <f t="shared" si="385"/>
        <v>3.2829422428952704E-3</v>
      </c>
      <c r="BH453">
        <f t="shared" si="386"/>
        <v>1.0032829422428953</v>
      </c>
      <c r="BJ453" s="15">
        <f t="shared" si="387"/>
        <v>2.3078925042288714</v>
      </c>
      <c r="BL453" s="10">
        <v>41976</v>
      </c>
      <c r="BM453">
        <v>174800</v>
      </c>
      <c r="BN453">
        <v>105.434466</v>
      </c>
      <c r="BO453">
        <f t="shared" si="388"/>
        <v>1.2775505854989433E-3</v>
      </c>
      <c r="BP453">
        <f t="shared" si="389"/>
        <v>1.0012775505854989</v>
      </c>
      <c r="BR453" s="15">
        <f t="shared" si="390"/>
        <v>0.59362030989068937</v>
      </c>
      <c r="BT453" s="10">
        <v>41976</v>
      </c>
      <c r="BU453">
        <v>121900</v>
      </c>
      <c r="BV453">
        <v>48.761515000000003</v>
      </c>
      <c r="BW453">
        <f t="shared" si="391"/>
        <v>-8.1303341934757523E-4</v>
      </c>
      <c r="BX453">
        <f t="shared" si="392"/>
        <v>0.99918696658065242</v>
      </c>
      <c r="BZ453">
        <f t="shared" si="368"/>
        <v>-4.1412980772481012E-2</v>
      </c>
      <c r="CB453" s="10">
        <v>41976</v>
      </c>
      <c r="CC453">
        <v>741900</v>
      </c>
      <c r="CD453">
        <v>103.61483800000001</v>
      </c>
      <c r="CE453">
        <f t="shared" si="393"/>
        <v>1.4204893745608516E-3</v>
      </c>
      <c r="CF453">
        <f t="shared" si="394"/>
        <v>1.0014204893745609</v>
      </c>
      <c r="CH453">
        <f t="shared" ref="CH453:CH461" si="405">((1+CE453)^52)-1</f>
        <v>7.6605498661969085E-2</v>
      </c>
      <c r="CJ453" s="10">
        <v>41976</v>
      </c>
      <c r="CK453">
        <v>358900</v>
      </c>
      <c r="CL453">
        <v>81.364859999999993</v>
      </c>
      <c r="CM453">
        <f t="shared" si="395"/>
        <v>1.1629222050757448E-4</v>
      </c>
      <c r="CN453">
        <f t="shared" si="396"/>
        <v>1.0001162922205076</v>
      </c>
      <c r="CR453" s="10">
        <v>41976</v>
      </c>
      <c r="CS453">
        <v>15900</v>
      </c>
      <c r="CT453">
        <v>58.941581999999997</v>
      </c>
      <c r="CU453">
        <f t="shared" si="397"/>
        <v>-3.3323592469158836E-4</v>
      </c>
      <c r="CV453">
        <f t="shared" si="398"/>
        <v>0.99966676407530841</v>
      </c>
      <c r="CZ453" s="10">
        <v>41976</v>
      </c>
      <c r="DA453">
        <v>103000</v>
      </c>
      <c r="DB453">
        <v>52.636978999999997</v>
      </c>
      <c r="DC453">
        <f t="shared" si="361"/>
        <v>-7.0797372781872259E-4</v>
      </c>
      <c r="DD453">
        <f t="shared" si="362"/>
        <v>0.99929202627218128</v>
      </c>
      <c r="DH453" s="10">
        <v>41976</v>
      </c>
      <c r="DI453">
        <v>115000</v>
      </c>
      <c r="DJ453">
        <v>37.043576000000002</v>
      </c>
      <c r="DK453">
        <f t="shared" si="359"/>
        <v>-7.7556499823794312E-4</v>
      </c>
      <c r="DL453">
        <f t="shared" si="360"/>
        <v>0.99922443500176206</v>
      </c>
      <c r="DP453" s="10">
        <v>41976</v>
      </c>
      <c r="DQ453">
        <v>372000</v>
      </c>
      <c r="DR453">
        <v>22.430266</v>
      </c>
      <c r="DS453">
        <f t="shared" si="399"/>
        <v>1.2870070812009304E-2</v>
      </c>
      <c r="DT453">
        <f t="shared" si="400"/>
        <v>1.0128700708120093</v>
      </c>
      <c r="DX453" s="10">
        <v>41976</v>
      </c>
      <c r="DY453">
        <v>3594500</v>
      </c>
      <c r="DZ453">
        <v>11.72</v>
      </c>
      <c r="EA453">
        <f t="shared" si="401"/>
        <v>9.4745908699398473E-3</v>
      </c>
      <c r="EB453">
        <f t="shared" si="402"/>
        <v>1.0094745908699398</v>
      </c>
      <c r="EF453" s="10">
        <v>41975</v>
      </c>
      <c r="EG453">
        <v>266600</v>
      </c>
      <c r="EH453">
        <v>99.397478000000007</v>
      </c>
      <c r="EI453">
        <f t="shared" si="403"/>
        <v>-9.8745269134781211E-5</v>
      </c>
      <c r="EJ453">
        <f t="shared" si="404"/>
        <v>0.99990125473086522</v>
      </c>
    </row>
    <row r="454" spans="1:140">
      <c r="A454" s="10">
        <v>41975</v>
      </c>
      <c r="B454" s="11">
        <v>3.77</v>
      </c>
      <c r="C454">
        <f t="shared" si="363"/>
        <v>3.7699999999999997E-2</v>
      </c>
      <c r="D454" s="12">
        <f t="shared" si="364"/>
        <v>7.8945281867048855E-4</v>
      </c>
      <c r="E454" s="13">
        <f t="shared" si="365"/>
        <v>1.0007894528186705</v>
      </c>
      <c r="H454" s="10">
        <v>41975</v>
      </c>
      <c r="I454">
        <v>40100</v>
      </c>
      <c r="J454">
        <v>71.162132999999997</v>
      </c>
      <c r="K454" s="15">
        <f t="shared" si="369"/>
        <v>-1.0481627790694392E-2</v>
      </c>
      <c r="L454">
        <f t="shared" si="370"/>
        <v>0.98951837220930561</v>
      </c>
      <c r="N454" s="15">
        <f t="shared" si="371"/>
        <v>-0.97863466725669834</v>
      </c>
      <c r="P454" s="10">
        <v>41975</v>
      </c>
      <c r="Q454">
        <v>246400</v>
      </c>
      <c r="R454">
        <v>47.931593999999997</v>
      </c>
      <c r="S454">
        <f t="shared" si="372"/>
        <v>5.9075428153885223E-3</v>
      </c>
      <c r="T454">
        <f t="shared" si="373"/>
        <v>1.0059075428153885</v>
      </c>
      <c r="V454" s="15">
        <f t="shared" si="374"/>
        <v>7.584077398627354</v>
      </c>
      <c r="X454" s="10">
        <v>41975</v>
      </c>
      <c r="Y454">
        <v>151200</v>
      </c>
      <c r="Z454">
        <v>39.332428</v>
      </c>
      <c r="AA454">
        <f t="shared" si="375"/>
        <v>5.4821340714492628E-3</v>
      </c>
      <c r="AB454">
        <f t="shared" si="366"/>
        <v>1.0054821340714493</v>
      </c>
      <c r="AC454" s="18"/>
      <c r="AD454" s="15">
        <f t="shared" si="376"/>
        <v>6.3559836369317972</v>
      </c>
      <c r="AF454" s="10">
        <v>41975</v>
      </c>
      <c r="AG454">
        <v>148100</v>
      </c>
      <c r="AH454">
        <v>52.918590999999999</v>
      </c>
      <c r="AI454">
        <f t="shared" si="377"/>
        <v>8.0268849376010643E-3</v>
      </c>
      <c r="AJ454">
        <f t="shared" si="378"/>
        <v>1.0080268849376011</v>
      </c>
      <c r="AK454" s="18"/>
      <c r="AL454" s="15">
        <f t="shared" si="379"/>
        <v>17.506405462646221</v>
      </c>
      <c r="AN454" s="10">
        <v>41975</v>
      </c>
      <c r="AO454">
        <v>4755300</v>
      </c>
      <c r="AP454">
        <v>37.488106000000002</v>
      </c>
      <c r="AQ454">
        <f t="shared" si="380"/>
        <v>2.7813139634735862E-3</v>
      </c>
      <c r="AR454">
        <f t="shared" si="367"/>
        <v>1.0027813139634736</v>
      </c>
      <c r="AS454" s="18"/>
      <c r="AT454" s="15">
        <f t="shared" si="381"/>
        <v>1.7559726859291684</v>
      </c>
      <c r="AV454" s="10">
        <v>41975</v>
      </c>
      <c r="AW454">
        <v>10411600</v>
      </c>
      <c r="AX454">
        <v>39.195796000000001</v>
      </c>
      <c r="AY454">
        <f t="shared" si="382"/>
        <v>-4.8308365680860277E-4</v>
      </c>
      <c r="AZ454">
        <f t="shared" si="383"/>
        <v>0.9995169163431914</v>
      </c>
      <c r="BB454" s="15">
        <f t="shared" si="384"/>
        <v>-0.16169068736595027</v>
      </c>
      <c r="BD454" s="10">
        <v>41975</v>
      </c>
      <c r="BE454">
        <v>518200</v>
      </c>
      <c r="BF454">
        <v>65.814743000000007</v>
      </c>
      <c r="BG454">
        <f t="shared" si="385"/>
        <v>5.5978165997248031E-3</v>
      </c>
      <c r="BH454">
        <f t="shared" si="386"/>
        <v>1.0055978165997248</v>
      </c>
      <c r="BJ454" s="15">
        <f t="shared" si="387"/>
        <v>6.6714494444221071</v>
      </c>
      <c r="BL454" s="10">
        <v>41975</v>
      </c>
      <c r="BM454">
        <v>163000</v>
      </c>
      <c r="BN454">
        <v>105.29994000000001</v>
      </c>
      <c r="BO454">
        <f t="shared" si="388"/>
        <v>-3.6487177631128187E-4</v>
      </c>
      <c r="BP454">
        <f t="shared" si="389"/>
        <v>0.99963512822368872</v>
      </c>
      <c r="BR454" s="15">
        <f t="shared" si="390"/>
        <v>-0.12471217227872022</v>
      </c>
      <c r="BT454" s="10">
        <v>41975</v>
      </c>
      <c r="BU454">
        <v>75000</v>
      </c>
      <c r="BV454">
        <v>48.801192</v>
      </c>
      <c r="BW454">
        <f t="shared" si="391"/>
        <v>-2.0283686957033309E-3</v>
      </c>
      <c r="BX454">
        <f t="shared" si="392"/>
        <v>0.99797163130429667</v>
      </c>
      <c r="BZ454">
        <f t="shared" si="368"/>
        <v>-0.10019957326262074</v>
      </c>
      <c r="CB454" s="10">
        <v>41975</v>
      </c>
      <c r="CC454">
        <v>2422800</v>
      </c>
      <c r="CD454">
        <v>103.46786299999999</v>
      </c>
      <c r="CE454">
        <f t="shared" si="393"/>
        <v>-4.4372829727679086E-4</v>
      </c>
      <c r="CF454">
        <f t="shared" si="394"/>
        <v>0.99955627170272321</v>
      </c>
      <c r="CH454">
        <f t="shared" si="405"/>
        <v>-2.2814709328677907E-2</v>
      </c>
      <c r="CJ454" s="10">
        <v>41975</v>
      </c>
      <c r="CK454">
        <v>436400</v>
      </c>
      <c r="CL454">
        <v>81.355399000000006</v>
      </c>
      <c r="CM454">
        <f t="shared" si="395"/>
        <v>-3.9378756571628593E-3</v>
      </c>
      <c r="CN454">
        <f t="shared" si="396"/>
        <v>0.99606212434283714</v>
      </c>
      <c r="CR454" s="10">
        <v>41975</v>
      </c>
      <c r="CS454">
        <v>23700</v>
      </c>
      <c r="CT454">
        <v>58.96123</v>
      </c>
      <c r="CU454">
        <f t="shared" si="397"/>
        <v>-1.9953245065701397E-3</v>
      </c>
      <c r="CV454">
        <f t="shared" si="398"/>
        <v>0.99800467549342986</v>
      </c>
      <c r="CZ454" s="10">
        <v>41975</v>
      </c>
      <c r="DA454">
        <v>186500</v>
      </c>
      <c r="DB454">
        <v>52.674270999999997</v>
      </c>
      <c r="DC454">
        <f t="shared" si="361"/>
        <v>6.5918104888260665E-3</v>
      </c>
      <c r="DD454">
        <f t="shared" si="362"/>
        <v>1.0065918104888261</v>
      </c>
      <c r="DH454" s="10">
        <v>41975</v>
      </c>
      <c r="DI454">
        <v>97200</v>
      </c>
      <c r="DJ454">
        <v>37.072327999999999</v>
      </c>
      <c r="DK454">
        <f t="shared" si="359"/>
        <v>5.7202546257579812E-3</v>
      </c>
      <c r="DL454">
        <f t="shared" si="360"/>
        <v>1.005720254625758</v>
      </c>
      <c r="DP454" s="10">
        <v>41975</v>
      </c>
      <c r="DQ454">
        <v>1323000</v>
      </c>
      <c r="DR454">
        <v>22.145254999999999</v>
      </c>
      <c r="DS454">
        <f t="shared" si="399"/>
        <v>1.259767659863642E-2</v>
      </c>
      <c r="DT454">
        <f t="shared" si="400"/>
        <v>1.0125976765986364</v>
      </c>
      <c r="DX454" s="10">
        <v>41975</v>
      </c>
      <c r="DY454">
        <v>8616800</v>
      </c>
      <c r="DZ454">
        <v>11.61</v>
      </c>
      <c r="EA454">
        <f t="shared" si="401"/>
        <v>-1.191489361702136E-2</v>
      </c>
      <c r="EB454">
        <f t="shared" si="402"/>
        <v>0.98808510638297864</v>
      </c>
      <c r="EF454" s="10">
        <v>41974</v>
      </c>
      <c r="EG454">
        <v>2313300</v>
      </c>
      <c r="EH454">
        <v>99.407293999999993</v>
      </c>
      <c r="EI454">
        <f t="shared" si="403"/>
        <v>-9.873551946948389E-5</v>
      </c>
      <c r="EJ454">
        <f t="shared" si="404"/>
        <v>0.99990126448053052</v>
      </c>
    </row>
    <row r="455" spans="1:140">
      <c r="A455" s="10">
        <v>41974</v>
      </c>
      <c r="B455" s="11">
        <v>3.85</v>
      </c>
      <c r="C455">
        <f t="shared" si="363"/>
        <v>3.85E-2</v>
      </c>
      <c r="D455" s="12">
        <f t="shared" si="364"/>
        <v>8.062931877927948E-4</v>
      </c>
      <c r="E455" s="13">
        <f t="shared" si="365"/>
        <v>1.0008062931877928</v>
      </c>
      <c r="H455" s="10">
        <v>41974</v>
      </c>
      <c r="I455">
        <v>63200</v>
      </c>
      <c r="J455">
        <v>71.915929000000006</v>
      </c>
      <c r="K455" s="15">
        <f t="shared" si="369"/>
        <v>-3.2796063884690252E-3</v>
      </c>
      <c r="L455">
        <f t="shared" si="370"/>
        <v>0.99672039361153097</v>
      </c>
      <c r="N455" s="15">
        <f t="shared" si="371"/>
        <v>-0.69851154968011653</v>
      </c>
      <c r="P455" s="10">
        <v>41974</v>
      </c>
      <c r="Q455">
        <v>791500</v>
      </c>
      <c r="R455">
        <v>47.650098999999997</v>
      </c>
      <c r="S455">
        <f t="shared" si="372"/>
        <v>-7.4807675063418566E-3</v>
      </c>
      <c r="T455">
        <f t="shared" si="373"/>
        <v>0.99251923249365814</v>
      </c>
      <c r="V455" s="15">
        <f t="shared" si="374"/>
        <v>-0.93547770171821809</v>
      </c>
      <c r="X455" s="10">
        <v>41974</v>
      </c>
      <c r="Y455">
        <v>156000</v>
      </c>
      <c r="Z455">
        <v>39.117978000000001</v>
      </c>
      <c r="AA455">
        <f t="shared" si="375"/>
        <v>-1.1576298163415433E-2</v>
      </c>
      <c r="AB455">
        <f t="shared" si="366"/>
        <v>0.98842370183658457</v>
      </c>
      <c r="AC455" s="18"/>
      <c r="AD455" s="15">
        <f t="shared" si="376"/>
        <v>-0.98573571160086948</v>
      </c>
      <c r="AF455" s="10">
        <v>41974</v>
      </c>
      <c r="AG455">
        <v>211700</v>
      </c>
      <c r="AH455">
        <v>52.497202000000001</v>
      </c>
      <c r="AI455">
        <f t="shared" si="377"/>
        <v>-1.4713994421407306E-2</v>
      </c>
      <c r="AJ455">
        <f t="shared" si="378"/>
        <v>0.98528600557859269</v>
      </c>
      <c r="AK455" s="18"/>
      <c r="AL455" s="15">
        <f t="shared" si="379"/>
        <v>-0.99553064609713171</v>
      </c>
      <c r="AN455" s="10">
        <v>41974</v>
      </c>
      <c r="AO455">
        <v>3846200</v>
      </c>
      <c r="AP455">
        <v>37.384129000000001</v>
      </c>
      <c r="AQ455">
        <f t="shared" si="380"/>
        <v>-1.5147895704487047E-3</v>
      </c>
      <c r="AR455">
        <f t="shared" si="367"/>
        <v>0.9984852104295513</v>
      </c>
      <c r="AS455" s="18"/>
      <c r="AT455" s="15">
        <f t="shared" si="381"/>
        <v>-0.42496097952647116</v>
      </c>
      <c r="AV455" s="10">
        <v>41974</v>
      </c>
      <c r="AW455">
        <v>15525800</v>
      </c>
      <c r="AX455">
        <v>39.214739999999999</v>
      </c>
      <c r="AY455">
        <f t="shared" si="382"/>
        <v>-1.82593456309047E-2</v>
      </c>
      <c r="AZ455">
        <f t="shared" si="383"/>
        <v>0.9817406543690953</v>
      </c>
      <c r="BB455" s="15">
        <f t="shared" si="384"/>
        <v>-0.99880098908422976</v>
      </c>
      <c r="BD455" s="10">
        <v>41974</v>
      </c>
      <c r="BE455">
        <v>1083500</v>
      </c>
      <c r="BF455">
        <v>65.448374999999999</v>
      </c>
      <c r="BG455">
        <f t="shared" si="385"/>
        <v>-6.2758917487057975E-3</v>
      </c>
      <c r="BH455">
        <f t="shared" si="386"/>
        <v>0.9937241082512942</v>
      </c>
      <c r="BJ455" s="15">
        <f t="shared" si="387"/>
        <v>-0.89953228020668019</v>
      </c>
      <c r="BL455" s="10">
        <v>41974</v>
      </c>
      <c r="BM455">
        <v>338000</v>
      </c>
      <c r="BN455">
        <v>105.338375</v>
      </c>
      <c r="BO455">
        <f t="shared" si="388"/>
        <v>-3.3742691064642116E-4</v>
      </c>
      <c r="BP455">
        <f t="shared" si="389"/>
        <v>0.99966257308935358</v>
      </c>
      <c r="BR455" s="15">
        <f t="shared" si="390"/>
        <v>-0.11589691040008832</v>
      </c>
      <c r="BT455" s="10">
        <v>41974</v>
      </c>
      <c r="BU455">
        <v>93000</v>
      </c>
      <c r="BV455">
        <v>48.900379999999998</v>
      </c>
      <c r="BW455">
        <f t="shared" si="391"/>
        <v>-6.0819365340447629E-4</v>
      </c>
      <c r="BX455">
        <f t="shared" si="392"/>
        <v>0.99939180634659552</v>
      </c>
      <c r="BZ455">
        <f t="shared" si="368"/>
        <v>-3.1140518235528547E-2</v>
      </c>
      <c r="CB455" s="10">
        <v>41974</v>
      </c>
      <c r="CC455">
        <v>3015500</v>
      </c>
      <c r="CD455">
        <v>103.513795</v>
      </c>
      <c r="CE455">
        <f t="shared" si="393"/>
        <v>-6.1119712511024105E-3</v>
      </c>
      <c r="CF455">
        <f t="shared" si="394"/>
        <v>0.99388802874889759</v>
      </c>
      <c r="CH455">
        <f t="shared" si="405"/>
        <v>-0.27297741931455899</v>
      </c>
      <c r="CJ455" s="10">
        <v>41974</v>
      </c>
      <c r="CK455">
        <v>297200</v>
      </c>
      <c r="CL455">
        <v>81.677032999999994</v>
      </c>
      <c r="CM455">
        <f t="shared" si="395"/>
        <v>-3.9914468438742023E-3</v>
      </c>
      <c r="CN455">
        <f t="shared" si="396"/>
        <v>0.9960085531561258</v>
      </c>
      <c r="CR455" s="10">
        <v>41974</v>
      </c>
      <c r="CS455">
        <v>9100</v>
      </c>
      <c r="CT455">
        <v>59.079112000000002</v>
      </c>
      <c r="CU455">
        <f t="shared" si="397"/>
        <v>3.9923438167144276E-4</v>
      </c>
      <c r="CV455">
        <f t="shared" si="398"/>
        <v>1.0003992343816714</v>
      </c>
      <c r="CZ455" s="10">
        <v>41974</v>
      </c>
      <c r="DA455">
        <v>119600</v>
      </c>
      <c r="DB455">
        <v>52.329326000000002</v>
      </c>
      <c r="DC455">
        <f t="shared" si="361"/>
        <v>-1.6008552954719368E-3</v>
      </c>
      <c r="DD455">
        <f t="shared" si="362"/>
        <v>0.99839914470452806</v>
      </c>
      <c r="DH455" s="10">
        <v>41974</v>
      </c>
      <c r="DI455">
        <v>294800</v>
      </c>
      <c r="DJ455">
        <v>36.861471000000002</v>
      </c>
      <c r="DK455">
        <f t="shared" si="359"/>
        <v>-1.2983416253509183E-3</v>
      </c>
      <c r="DL455">
        <f t="shared" si="360"/>
        <v>0.99870165837464908</v>
      </c>
      <c r="DP455" s="10">
        <v>41974</v>
      </c>
      <c r="DQ455">
        <v>577700</v>
      </c>
      <c r="DR455">
        <v>21.869747</v>
      </c>
      <c r="DS455">
        <f t="shared" si="399"/>
        <v>-4.3420141470129625E-4</v>
      </c>
      <c r="DT455">
        <f t="shared" si="400"/>
        <v>0.9995657985852987</v>
      </c>
      <c r="DX455" s="10">
        <v>41974</v>
      </c>
      <c r="DY455">
        <v>7931300</v>
      </c>
      <c r="DZ455">
        <v>11.75</v>
      </c>
      <c r="EA455">
        <f t="shared" si="401"/>
        <v>4.074402125775034E-2</v>
      </c>
      <c r="EB455">
        <f t="shared" si="402"/>
        <v>1.0407440212577503</v>
      </c>
      <c r="EF455" s="10">
        <v>41971</v>
      </c>
      <c r="EG455">
        <v>68300</v>
      </c>
      <c r="EH455">
        <v>99.417109999999994</v>
      </c>
      <c r="EI455">
        <f t="shared" si="403"/>
        <v>1.975603544768223E-4</v>
      </c>
      <c r="EJ455">
        <f t="shared" si="404"/>
        <v>1.0001975603544768</v>
      </c>
    </row>
    <row r="456" spans="1:140">
      <c r="A456" s="10">
        <v>41971</v>
      </c>
      <c r="B456" s="11">
        <v>3.93</v>
      </c>
      <c r="C456">
        <f t="shared" si="363"/>
        <v>3.9300000000000002E-2</v>
      </c>
      <c r="D456" s="12">
        <f t="shared" si="364"/>
        <v>8.2313724152527357E-4</v>
      </c>
      <c r="E456" s="13">
        <f t="shared" si="365"/>
        <v>1.0008231372415253</v>
      </c>
      <c r="H456" s="10">
        <v>41971</v>
      </c>
      <c r="I456">
        <v>46800</v>
      </c>
      <c r="J456">
        <v>72.152561000000006</v>
      </c>
      <c r="K456" s="15">
        <f t="shared" si="369"/>
        <v>5.9729808733610668E-3</v>
      </c>
      <c r="L456">
        <f t="shared" si="370"/>
        <v>1.0059729808733611</v>
      </c>
      <c r="N456" s="15">
        <f t="shared" si="371"/>
        <v>7.7903354038721133</v>
      </c>
      <c r="P456" s="10">
        <v>41971</v>
      </c>
      <c r="Q456">
        <v>103400</v>
      </c>
      <c r="R456">
        <v>48.009245</v>
      </c>
      <c r="S456">
        <f t="shared" si="372"/>
        <v>-1.211671415233373E-3</v>
      </c>
      <c r="T456">
        <f t="shared" si="373"/>
        <v>0.99878832858476663</v>
      </c>
      <c r="V456" s="15">
        <f t="shared" si="374"/>
        <v>-0.35758978818852338</v>
      </c>
      <c r="X456" s="10">
        <v>41971</v>
      </c>
      <c r="Y456">
        <v>23100</v>
      </c>
      <c r="Z456">
        <v>39.576123000000003</v>
      </c>
      <c r="AA456">
        <f t="shared" si="375"/>
        <v>-8.7890801836197907E-3</v>
      </c>
      <c r="AB456">
        <f t="shared" si="366"/>
        <v>0.99121091981638021</v>
      </c>
      <c r="AC456" s="18"/>
      <c r="AD456" s="15">
        <f t="shared" si="376"/>
        <v>-0.96013255356245664</v>
      </c>
      <c r="AF456" s="10">
        <v>41971</v>
      </c>
      <c r="AG456">
        <v>102800</v>
      </c>
      <c r="AH456">
        <v>53.281180999999997</v>
      </c>
      <c r="AI456">
        <f t="shared" si="377"/>
        <v>-1.1813903533252734E-2</v>
      </c>
      <c r="AJ456">
        <f t="shared" si="378"/>
        <v>0.98818609646674727</v>
      </c>
      <c r="AK456" s="18"/>
      <c r="AL456" s="15">
        <f t="shared" si="379"/>
        <v>-0.98693408583023612</v>
      </c>
      <c r="AN456" s="10">
        <v>41971</v>
      </c>
      <c r="AO456">
        <v>3534000</v>
      </c>
      <c r="AP456">
        <v>37.440843999999998</v>
      </c>
      <c r="AQ456">
        <f t="shared" si="380"/>
        <v>-8.0140273828587238E-3</v>
      </c>
      <c r="AR456">
        <f t="shared" si="367"/>
        <v>0.99198597261714128</v>
      </c>
      <c r="AS456" s="18"/>
      <c r="AT456" s="15">
        <f t="shared" si="381"/>
        <v>-0.94697034486272191</v>
      </c>
      <c r="AV456" s="10">
        <v>41971</v>
      </c>
      <c r="AW456">
        <v>8916300</v>
      </c>
      <c r="AX456">
        <v>39.944093000000002</v>
      </c>
      <c r="AY456">
        <f t="shared" si="382"/>
        <v>-1.7932017077479268E-2</v>
      </c>
      <c r="AZ456">
        <f t="shared" si="383"/>
        <v>0.98206798292252073</v>
      </c>
      <c r="BB456" s="15">
        <f t="shared" si="384"/>
        <v>-0.99864585030388453</v>
      </c>
      <c r="BD456" s="10">
        <v>41971</v>
      </c>
      <c r="BE456">
        <v>303600</v>
      </c>
      <c r="BF456">
        <v>65.861716000000001</v>
      </c>
      <c r="BG456">
        <f t="shared" si="385"/>
        <v>-2.2768733153540888E-3</v>
      </c>
      <c r="BH456">
        <f t="shared" si="386"/>
        <v>0.99772312668464591</v>
      </c>
      <c r="BJ456" s="15">
        <f t="shared" si="387"/>
        <v>-0.56482468514494055</v>
      </c>
      <c r="BL456" s="10">
        <v>41971</v>
      </c>
      <c r="BM456">
        <v>141300</v>
      </c>
      <c r="BN456">
        <v>105.373931</v>
      </c>
      <c r="BO456">
        <f t="shared" si="388"/>
        <v>1.2754597119630784E-3</v>
      </c>
      <c r="BP456">
        <f t="shared" si="389"/>
        <v>1.0012754597119631</v>
      </c>
      <c r="BR456" s="15">
        <f t="shared" si="390"/>
        <v>0.59240612181792418</v>
      </c>
      <c r="BT456" s="10">
        <v>41971</v>
      </c>
      <c r="BU456">
        <v>34400</v>
      </c>
      <c r="BV456">
        <v>48.930138999999997</v>
      </c>
      <c r="BW456">
        <f t="shared" si="391"/>
        <v>-1.2147667925775929E-3</v>
      </c>
      <c r="BX456">
        <f t="shared" si="392"/>
        <v>0.99878523320742241</v>
      </c>
      <c r="BZ456">
        <f t="shared" si="368"/>
        <v>-6.1250183551278536E-2</v>
      </c>
      <c r="CB456" s="10">
        <v>41971</v>
      </c>
      <c r="CC456">
        <v>328600</v>
      </c>
      <c r="CD456">
        <v>104.15035899999999</v>
      </c>
      <c r="CE456">
        <f t="shared" si="393"/>
        <v>-5.5924466914891724E-3</v>
      </c>
      <c r="CF456">
        <f t="shared" si="394"/>
        <v>0.99440755330851083</v>
      </c>
      <c r="CH456">
        <f t="shared" si="405"/>
        <v>-0.25295020373203092</v>
      </c>
      <c r="CJ456" s="10">
        <v>41971</v>
      </c>
      <c r="CK456">
        <v>101600</v>
      </c>
      <c r="CL456">
        <v>82.004349000000005</v>
      </c>
      <c r="CM456">
        <f t="shared" si="395"/>
        <v>2.1906481286384505E-3</v>
      </c>
      <c r="CN456">
        <f t="shared" si="396"/>
        <v>1.0021906481286385</v>
      </c>
      <c r="CR456" s="10">
        <v>41971</v>
      </c>
      <c r="CS456">
        <v>5700</v>
      </c>
      <c r="CT456">
        <v>59.055534999999999</v>
      </c>
      <c r="CU456">
        <f t="shared" si="397"/>
        <v>1.1647175762887763E-3</v>
      </c>
      <c r="CV456">
        <f t="shared" si="398"/>
        <v>1.0011647175762888</v>
      </c>
      <c r="CZ456" s="10">
        <v>41971</v>
      </c>
      <c r="DA456">
        <v>44200</v>
      </c>
      <c r="DB456">
        <v>52.413232000000001</v>
      </c>
      <c r="DC456">
        <f t="shared" si="361"/>
        <v>-3.3681644917277209E-3</v>
      </c>
      <c r="DD456">
        <f t="shared" si="362"/>
        <v>0.99663183550827228</v>
      </c>
      <c r="DH456" s="10">
        <v>41971</v>
      </c>
      <c r="DI456">
        <v>68000</v>
      </c>
      <c r="DJ456">
        <v>36.909391999999997</v>
      </c>
      <c r="DK456">
        <f t="shared" si="359"/>
        <v>3.6486533374706642E-3</v>
      </c>
      <c r="DL456">
        <f t="shared" si="360"/>
        <v>1.0036486533374707</v>
      </c>
      <c r="DP456" s="10">
        <v>41971</v>
      </c>
      <c r="DQ456">
        <v>1289000</v>
      </c>
      <c r="DR456">
        <v>21.879246999999999</v>
      </c>
      <c r="DS456">
        <f t="shared" si="399"/>
        <v>-6.6098910956167933E-2</v>
      </c>
      <c r="DT456">
        <f t="shared" si="400"/>
        <v>0.93390108904383207</v>
      </c>
      <c r="DX456" s="10">
        <v>41971</v>
      </c>
      <c r="DY456">
        <v>10942400</v>
      </c>
      <c r="DZ456">
        <v>11.29</v>
      </c>
      <c r="EA456">
        <f t="shared" si="401"/>
        <v>-2.6724137931034564E-2</v>
      </c>
      <c r="EB456">
        <f t="shared" si="402"/>
        <v>0.97327586206896544</v>
      </c>
      <c r="EF456" s="10">
        <v>41969</v>
      </c>
      <c r="EG456">
        <v>496700</v>
      </c>
      <c r="EH456">
        <v>99.397473000000005</v>
      </c>
      <c r="EI456">
        <f t="shared" si="403"/>
        <v>9.8633965360139797E-5</v>
      </c>
      <c r="EJ456">
        <f t="shared" si="404"/>
        <v>1.0000986339653601</v>
      </c>
    </row>
    <row r="457" spans="1:140">
      <c r="A457" s="10">
        <v>41969</v>
      </c>
      <c r="B457" s="11">
        <v>4</v>
      </c>
      <c r="C457">
        <f t="shared" si="363"/>
        <v>0.04</v>
      </c>
      <c r="D457" s="12">
        <f t="shared" si="364"/>
        <v>8.3787881229202554E-4</v>
      </c>
      <c r="E457" s="13">
        <f t="shared" si="365"/>
        <v>1.000837878812292</v>
      </c>
      <c r="H457" s="10">
        <v>41969</v>
      </c>
      <c r="I457">
        <v>22500</v>
      </c>
      <c r="J457">
        <v>71.724153999999999</v>
      </c>
      <c r="K457" s="15">
        <f t="shared" si="369"/>
        <v>2.928557965808487E-3</v>
      </c>
      <c r="L457">
        <f t="shared" si="370"/>
        <v>1.0029285579658085</v>
      </c>
      <c r="N457" s="15">
        <f t="shared" si="371"/>
        <v>1.9076974225345618</v>
      </c>
      <c r="P457" s="10">
        <v>41969</v>
      </c>
      <c r="Q457">
        <v>293900</v>
      </c>
      <c r="R457">
        <v>48.067487</v>
      </c>
      <c r="S457">
        <f t="shared" si="372"/>
        <v>1.4155760659371186E-3</v>
      </c>
      <c r="T457">
        <f t="shared" si="373"/>
        <v>1.0014155760659371</v>
      </c>
      <c r="V457" s="15">
        <f t="shared" si="374"/>
        <v>0.67584900442353746</v>
      </c>
      <c r="X457" s="10">
        <v>41969</v>
      </c>
      <c r="Y457">
        <v>101800</v>
      </c>
      <c r="Z457">
        <v>39.927045</v>
      </c>
      <c r="AA457">
        <f t="shared" si="375"/>
        <v>0</v>
      </c>
      <c r="AB457">
        <f t="shared" si="366"/>
        <v>1</v>
      </c>
      <c r="AC457" s="18"/>
      <c r="AD457" s="15">
        <f t="shared" si="376"/>
        <v>0</v>
      </c>
      <c r="AF457" s="10">
        <v>41969</v>
      </c>
      <c r="AG457">
        <v>102200</v>
      </c>
      <c r="AH457">
        <v>53.918165000000002</v>
      </c>
      <c r="AI457">
        <f t="shared" si="377"/>
        <v>1.0917321435186533E-3</v>
      </c>
      <c r="AJ457">
        <f t="shared" si="378"/>
        <v>1.0010917321435187</v>
      </c>
      <c r="AK457" s="18"/>
      <c r="AL457" s="15">
        <f t="shared" si="379"/>
        <v>0.48923843618467266</v>
      </c>
      <c r="AN457" s="10">
        <v>41969</v>
      </c>
      <c r="AO457">
        <v>2281300</v>
      </c>
      <c r="AP457">
        <v>37.743319999999997</v>
      </c>
      <c r="AQ457">
        <f t="shared" si="380"/>
        <v>4.0231344462378082E-3</v>
      </c>
      <c r="AR457">
        <f t="shared" si="367"/>
        <v>1.0040231344462378</v>
      </c>
      <c r="AS457" s="18"/>
      <c r="AT457" s="15">
        <f t="shared" si="381"/>
        <v>3.3296993162869146</v>
      </c>
      <c r="AV457" s="10">
        <v>41969</v>
      </c>
      <c r="AW457">
        <v>9824500</v>
      </c>
      <c r="AX457">
        <v>40.673450000000003</v>
      </c>
      <c r="AY457">
        <f t="shared" si="382"/>
        <v>1.0352916370939491E-2</v>
      </c>
      <c r="AZ457">
        <f t="shared" si="383"/>
        <v>1.0103529163709395</v>
      </c>
      <c r="BB457" s="15">
        <f t="shared" si="384"/>
        <v>41.922131069106243</v>
      </c>
      <c r="BD457" s="10">
        <v>41969</v>
      </c>
      <c r="BE457">
        <v>576900</v>
      </c>
      <c r="BF457">
        <v>66.012017</v>
      </c>
      <c r="BG457">
        <f t="shared" si="385"/>
        <v>3.8570900947212383E-3</v>
      </c>
      <c r="BH457">
        <f t="shared" si="386"/>
        <v>1.0038570900947212</v>
      </c>
      <c r="BJ457" s="15">
        <f t="shared" si="387"/>
        <v>3.0760556452569823</v>
      </c>
      <c r="BL457" s="10">
        <v>41969</v>
      </c>
      <c r="BM457">
        <v>251200</v>
      </c>
      <c r="BN457">
        <v>105.23970199999999</v>
      </c>
      <c r="BO457">
        <f t="shared" si="388"/>
        <v>1.5510762041297532E-3</v>
      </c>
      <c r="BP457">
        <f t="shared" si="389"/>
        <v>1.0015510762041298</v>
      </c>
      <c r="BR457" s="15">
        <f t="shared" si="390"/>
        <v>0.76068722691012924</v>
      </c>
      <c r="BT457" s="10">
        <v>41969</v>
      </c>
      <c r="BU457">
        <v>91100</v>
      </c>
      <c r="BV457">
        <v>48.989649999999997</v>
      </c>
      <c r="BW457">
        <f t="shared" si="391"/>
        <v>2.0247149979346624E-4</v>
      </c>
      <c r="BX457">
        <f t="shared" si="392"/>
        <v>1.0002024714997935</v>
      </c>
      <c r="BZ457">
        <f t="shared" si="368"/>
        <v>1.0583060863978089E-2</v>
      </c>
      <c r="CB457" s="10">
        <v>41969</v>
      </c>
      <c r="CC457">
        <v>239300</v>
      </c>
      <c r="CD457">
        <v>104.73609</v>
      </c>
      <c r="CE457">
        <f t="shared" si="393"/>
        <v>3.3316279379835834E-3</v>
      </c>
      <c r="CF457">
        <f t="shared" si="394"/>
        <v>1.0033316279379836</v>
      </c>
      <c r="CH457">
        <f t="shared" si="405"/>
        <v>0.18881462687620942</v>
      </c>
      <c r="CJ457" s="10">
        <v>41969</v>
      </c>
      <c r="CK457">
        <v>305500</v>
      </c>
      <c r="CL457">
        <v>81.825098999999994</v>
      </c>
      <c r="CM457">
        <f t="shared" si="395"/>
        <v>1.7325146408553316E-3</v>
      </c>
      <c r="CN457">
        <f t="shared" si="396"/>
        <v>1.0017325146408553</v>
      </c>
      <c r="CR457" s="10">
        <v>41969</v>
      </c>
      <c r="CS457">
        <v>12100</v>
      </c>
      <c r="CT457">
        <v>58.986832</v>
      </c>
      <c r="CU457">
        <f t="shared" si="397"/>
        <v>-1.6639928142359039E-4</v>
      </c>
      <c r="CV457">
        <f t="shared" si="398"/>
        <v>0.99983360071857641</v>
      </c>
      <c r="CZ457" s="10">
        <v>41969</v>
      </c>
      <c r="DA457">
        <v>68600</v>
      </c>
      <c r="DB457">
        <v>52.590364999999998</v>
      </c>
      <c r="DC457">
        <f t="shared" si="361"/>
        <v>4.0939599365663604E-3</v>
      </c>
      <c r="DD457">
        <f t="shared" si="362"/>
        <v>1.0040939599365664</v>
      </c>
      <c r="DH457" s="10">
        <v>41969</v>
      </c>
      <c r="DI457">
        <v>172100</v>
      </c>
      <c r="DJ457">
        <v>36.775212000000003</v>
      </c>
      <c r="DK457">
        <f t="shared" si="359"/>
        <v>8.1449693965687242E-3</v>
      </c>
      <c r="DL457">
        <f t="shared" si="360"/>
        <v>1.0081449693965687</v>
      </c>
      <c r="DP457" s="10">
        <v>41969</v>
      </c>
      <c r="DQ457">
        <v>84900</v>
      </c>
      <c r="DR457">
        <v>23.427799</v>
      </c>
      <c r="DS457">
        <f t="shared" si="399"/>
        <v>-1.2414896037312384E-2</v>
      </c>
      <c r="DT457">
        <f t="shared" si="400"/>
        <v>0.98758510396268762</v>
      </c>
      <c r="DX457" s="10">
        <v>41969</v>
      </c>
      <c r="DY457">
        <v>1764900</v>
      </c>
      <c r="DZ457">
        <v>11.6</v>
      </c>
      <c r="EA457">
        <f t="shared" si="401"/>
        <v>-1.7211703958691649E-3</v>
      </c>
      <c r="EB457">
        <f t="shared" si="402"/>
        <v>0.99827882960413084</v>
      </c>
      <c r="EF457" s="10">
        <v>41968</v>
      </c>
      <c r="EG457">
        <v>420700</v>
      </c>
      <c r="EH457">
        <v>99.38767</v>
      </c>
      <c r="EI457">
        <f t="shared" si="403"/>
        <v>-1.9730948488649869E-4</v>
      </c>
      <c r="EJ457">
        <f t="shared" si="404"/>
        <v>0.9998026905151135</v>
      </c>
    </row>
    <row r="458" spans="1:140">
      <c r="A458" s="10">
        <v>41968</v>
      </c>
      <c r="B458" s="11">
        <v>3.86</v>
      </c>
      <c r="C458">
        <f t="shared" si="363"/>
        <v>3.8599999999999995E-2</v>
      </c>
      <c r="D458" s="12">
        <f t="shared" si="364"/>
        <v>8.0839849297542621E-4</v>
      </c>
      <c r="E458" s="13">
        <f t="shared" si="365"/>
        <v>1.0008083984929754</v>
      </c>
      <c r="H458" s="10">
        <v>41968</v>
      </c>
      <c r="I458">
        <v>58400</v>
      </c>
      <c r="J458">
        <v>71.514718999999999</v>
      </c>
      <c r="K458" s="15">
        <f t="shared" si="369"/>
        <v>7.1056040172510215E-3</v>
      </c>
      <c r="L458">
        <f t="shared" si="370"/>
        <v>1.007105604017251</v>
      </c>
      <c r="N458" s="15">
        <f t="shared" si="371"/>
        <v>12.254995900827705</v>
      </c>
      <c r="P458" s="10">
        <v>41968</v>
      </c>
      <c r="Q458">
        <v>308200</v>
      </c>
      <c r="R458">
        <v>47.999540000000003</v>
      </c>
      <c r="S458">
        <f t="shared" si="372"/>
        <v>-4.0429868588964801E-4</v>
      </c>
      <c r="T458">
        <f t="shared" si="373"/>
        <v>0.99959570131411035</v>
      </c>
      <c r="V458" s="15">
        <f t="shared" si="374"/>
        <v>-0.1372228595020214</v>
      </c>
      <c r="X458" s="10">
        <v>41968</v>
      </c>
      <c r="Y458">
        <v>90500</v>
      </c>
      <c r="Z458">
        <v>39.927045</v>
      </c>
      <c r="AA458">
        <f t="shared" si="375"/>
        <v>2.4415479614492419E-4</v>
      </c>
      <c r="AB458">
        <f t="shared" si="366"/>
        <v>1.0002441547961449</v>
      </c>
      <c r="AC458" s="18"/>
      <c r="AD458" s="15">
        <f t="shared" si="376"/>
        <v>9.3196117158465652E-2</v>
      </c>
      <c r="AF458" s="10">
        <v>41968</v>
      </c>
      <c r="AG458">
        <v>175500</v>
      </c>
      <c r="AH458">
        <v>53.859364999999997</v>
      </c>
      <c r="AI458">
        <f t="shared" si="377"/>
        <v>9.1056803236444495E-4</v>
      </c>
      <c r="AJ458">
        <f t="shared" si="378"/>
        <v>1.0009105680323644</v>
      </c>
      <c r="AK458" s="18"/>
      <c r="AL458" s="15">
        <f t="shared" si="379"/>
        <v>0.39404013981457631</v>
      </c>
      <c r="AN458" s="10">
        <v>41968</v>
      </c>
      <c r="AO458">
        <v>4900400</v>
      </c>
      <c r="AP458">
        <v>37.592081999999998</v>
      </c>
      <c r="AQ458">
        <f t="shared" si="380"/>
        <v>2.268135949302863E-3</v>
      </c>
      <c r="AR458">
        <f t="shared" si="367"/>
        <v>1.0022681359493029</v>
      </c>
      <c r="AS458" s="18"/>
      <c r="AT458" s="15">
        <f t="shared" si="381"/>
        <v>1.2862940280643054</v>
      </c>
      <c r="AV458" s="10">
        <v>41968</v>
      </c>
      <c r="AW458">
        <v>8999400</v>
      </c>
      <c r="AX458">
        <v>40.256675999999999</v>
      </c>
      <c r="AY458">
        <f t="shared" si="382"/>
        <v>-6.5451034176683409E-3</v>
      </c>
      <c r="AZ458">
        <f t="shared" si="383"/>
        <v>0.99345489658233166</v>
      </c>
      <c r="BB458" s="15">
        <f t="shared" si="384"/>
        <v>-0.90899265241244065</v>
      </c>
      <c r="BD458" s="10">
        <v>41968</v>
      </c>
      <c r="BE458">
        <v>675100</v>
      </c>
      <c r="BF458">
        <v>65.758381</v>
      </c>
      <c r="BG458">
        <f t="shared" si="385"/>
        <v>-1.7113875351003616E-3</v>
      </c>
      <c r="BH458">
        <f t="shared" si="386"/>
        <v>0.99828861246489964</v>
      </c>
      <c r="BJ458" s="15">
        <f t="shared" si="387"/>
        <v>-0.46484110467145301</v>
      </c>
      <c r="BL458" s="10">
        <v>41968</v>
      </c>
      <c r="BM458">
        <v>294800</v>
      </c>
      <c r="BN458">
        <v>105.07671999999999</v>
      </c>
      <c r="BO458">
        <f t="shared" si="388"/>
        <v>1.824904575156161E-4</v>
      </c>
      <c r="BP458">
        <f t="shared" si="389"/>
        <v>1.0001824904575156</v>
      </c>
      <c r="BR458" s="15">
        <f t="shared" si="390"/>
        <v>6.8870987967609265E-2</v>
      </c>
      <c r="BT458" s="10">
        <v>41968</v>
      </c>
      <c r="BU458">
        <v>171600</v>
      </c>
      <c r="BV458">
        <v>48.979733000000003</v>
      </c>
      <c r="BW458">
        <f t="shared" si="391"/>
        <v>-6.0714773010583922E-4</v>
      </c>
      <c r="BX458">
        <f t="shared" si="392"/>
        <v>0.99939285226989416</v>
      </c>
      <c r="BZ458">
        <f t="shared" si="368"/>
        <v>-3.1087790419846661E-2</v>
      </c>
      <c r="CB458" s="10">
        <v>41968</v>
      </c>
      <c r="CC458">
        <v>379600</v>
      </c>
      <c r="CD458">
        <v>104.388307</v>
      </c>
      <c r="CE458">
        <f t="shared" si="393"/>
        <v>2.6307757625443351E-4</v>
      </c>
      <c r="CF458">
        <f t="shared" si="394"/>
        <v>1.0002630775762544</v>
      </c>
      <c r="CH458">
        <f t="shared" si="405"/>
        <v>1.3772209861683926E-2</v>
      </c>
      <c r="CJ458" s="10">
        <v>41968</v>
      </c>
      <c r="CK458">
        <v>346200</v>
      </c>
      <c r="CL458">
        <v>81.683581000000004</v>
      </c>
      <c r="CM458">
        <f t="shared" si="395"/>
        <v>4.1753817699927698E-3</v>
      </c>
      <c r="CN458">
        <f t="shared" si="396"/>
        <v>1.0041753817699928</v>
      </c>
      <c r="CR458" s="10">
        <v>41968</v>
      </c>
      <c r="CS458">
        <v>6900</v>
      </c>
      <c r="CT458">
        <v>58.996648999999998</v>
      </c>
      <c r="CU458">
        <f t="shared" si="397"/>
        <v>2.6688822715403848E-3</v>
      </c>
      <c r="CV458">
        <f t="shared" si="398"/>
        <v>1.0026688822715404</v>
      </c>
      <c r="CZ458" s="10">
        <v>41968</v>
      </c>
      <c r="DA458">
        <v>306400</v>
      </c>
      <c r="DB458">
        <v>52.37594</v>
      </c>
      <c r="DC458">
        <f t="shared" si="361"/>
        <v>-4.2537705595092623E-3</v>
      </c>
      <c r="DD458">
        <f t="shared" si="362"/>
        <v>0.99574622944049074</v>
      </c>
      <c r="DH458" s="10">
        <v>41968</v>
      </c>
      <c r="DI458">
        <v>127500</v>
      </c>
      <c r="DJ458">
        <v>36.478099</v>
      </c>
      <c r="DK458">
        <f t="shared" si="359"/>
        <v>2.3703116514668388E-3</v>
      </c>
      <c r="DL458">
        <f t="shared" si="360"/>
        <v>1.0023703116514668</v>
      </c>
      <c r="DP458" s="10">
        <v>41968</v>
      </c>
      <c r="DQ458">
        <v>85200</v>
      </c>
      <c r="DR458">
        <v>23.722308999999999</v>
      </c>
      <c r="DS458">
        <f t="shared" si="399"/>
        <v>-1.6154440755244526E-2</v>
      </c>
      <c r="DT458">
        <f t="shared" si="400"/>
        <v>0.98384555924475547</v>
      </c>
      <c r="DX458" s="10">
        <v>41968</v>
      </c>
      <c r="DY458">
        <v>3013300</v>
      </c>
      <c r="DZ458">
        <v>11.62</v>
      </c>
      <c r="EA458">
        <f t="shared" si="401"/>
        <v>2.5884383088869978E-3</v>
      </c>
      <c r="EB458">
        <f t="shared" si="402"/>
        <v>1.002588438308887</v>
      </c>
      <c r="EF458" s="10">
        <v>41967</v>
      </c>
      <c r="EG458">
        <v>241600</v>
      </c>
      <c r="EH458">
        <v>99.407284000000004</v>
      </c>
      <c r="EI458">
        <f t="shared" si="403"/>
        <v>1.9734842360219496E-4</v>
      </c>
      <c r="EJ458">
        <f t="shared" si="404"/>
        <v>1.0001973484236022</v>
      </c>
    </row>
    <row r="459" spans="1:140">
      <c r="A459" s="10">
        <v>41967</v>
      </c>
      <c r="B459" s="11">
        <v>3.69</v>
      </c>
      <c r="C459">
        <f t="shared" si="363"/>
        <v>3.6900000000000002E-2</v>
      </c>
      <c r="D459" s="12">
        <f t="shared" si="364"/>
        <v>7.7261613260870554E-4</v>
      </c>
      <c r="E459" s="13">
        <f t="shared" si="365"/>
        <v>1.0007726161326087</v>
      </c>
      <c r="H459" s="10">
        <v>41967</v>
      </c>
      <c r="I459">
        <v>17800</v>
      </c>
      <c r="J459">
        <v>71.010148999999998</v>
      </c>
      <c r="K459" s="15">
        <f t="shared" si="369"/>
        <v>1.6113199642411313E-3</v>
      </c>
      <c r="L459">
        <f t="shared" si="370"/>
        <v>1.0016113199642411</v>
      </c>
      <c r="N459" s="15">
        <f t="shared" si="371"/>
        <v>0.79976924792617243</v>
      </c>
      <c r="P459" s="10">
        <v>41967</v>
      </c>
      <c r="Q459">
        <v>690100</v>
      </c>
      <c r="R459">
        <v>48.018954000000001</v>
      </c>
      <c r="S459">
        <f t="shared" si="372"/>
        <v>3.4483264470313024E-3</v>
      </c>
      <c r="T459">
        <f t="shared" si="373"/>
        <v>1.0034483264470313</v>
      </c>
      <c r="V459" s="15">
        <f t="shared" si="374"/>
        <v>2.5130128452506559</v>
      </c>
      <c r="X459" s="10">
        <v>41967</v>
      </c>
      <c r="Y459">
        <v>110500</v>
      </c>
      <c r="Z459">
        <v>39.917299</v>
      </c>
      <c r="AA459">
        <f t="shared" si="375"/>
        <v>4.661496773086915E-3</v>
      </c>
      <c r="AB459">
        <f t="shared" si="366"/>
        <v>1.0046614967730869</v>
      </c>
      <c r="AC459" s="18"/>
      <c r="AD459" s="15">
        <f t="shared" si="376"/>
        <v>4.4602411741421486</v>
      </c>
      <c r="AF459" s="10">
        <v>41967</v>
      </c>
      <c r="AG459">
        <v>182700</v>
      </c>
      <c r="AH459">
        <v>53.810366999999999</v>
      </c>
      <c r="AI459">
        <f t="shared" si="377"/>
        <v>1.0117721368670285E-2</v>
      </c>
      <c r="AJ459">
        <f t="shared" si="378"/>
        <v>1.0101177213686703</v>
      </c>
      <c r="AK459" s="18"/>
      <c r="AL459" s="15">
        <f t="shared" si="379"/>
        <v>38.425434477585753</v>
      </c>
      <c r="AN459" s="10">
        <v>41967</v>
      </c>
      <c r="AO459">
        <v>3461300</v>
      </c>
      <c r="AP459">
        <v>37.507010999999999</v>
      </c>
      <c r="AQ459">
        <f t="shared" si="380"/>
        <v>4.8113160361458185E-3</v>
      </c>
      <c r="AR459">
        <f t="shared" si="367"/>
        <v>1.0048113160361458</v>
      </c>
      <c r="AS459" s="18"/>
      <c r="AT459" s="15">
        <f t="shared" si="381"/>
        <v>4.7656575498417002</v>
      </c>
      <c r="AV459" s="10">
        <v>41967</v>
      </c>
      <c r="AW459">
        <v>6854500</v>
      </c>
      <c r="AX459">
        <v>40.521895999999998</v>
      </c>
      <c r="AY459">
        <f t="shared" si="382"/>
        <v>-7.6548791035145891E-3</v>
      </c>
      <c r="AZ459">
        <f t="shared" si="383"/>
        <v>0.99234512089648541</v>
      </c>
      <c r="BB459" s="15">
        <f t="shared" si="384"/>
        <v>-0.9394799005259985</v>
      </c>
      <c r="BD459" s="10">
        <v>41967</v>
      </c>
      <c r="BE459">
        <v>810200</v>
      </c>
      <c r="BF459">
        <v>65.871111999999997</v>
      </c>
      <c r="BG459">
        <f t="shared" si="385"/>
        <v>8.5647983157799423E-4</v>
      </c>
      <c r="BH459">
        <f t="shared" si="386"/>
        <v>1.000856479831578</v>
      </c>
      <c r="BJ459" s="15">
        <f t="shared" si="387"/>
        <v>0.36681243708604794</v>
      </c>
      <c r="BL459" s="10">
        <v>41967</v>
      </c>
      <c r="BM459">
        <v>232900</v>
      </c>
      <c r="BN459">
        <v>105.057548</v>
      </c>
      <c r="BO459">
        <f t="shared" si="388"/>
        <v>3.651713280079516E-4</v>
      </c>
      <c r="BP459">
        <f t="shared" si="389"/>
        <v>1.000365171328008</v>
      </c>
      <c r="BR459" s="15">
        <f t="shared" si="390"/>
        <v>0.14255068295730644</v>
      </c>
      <c r="BT459" s="10">
        <v>41967</v>
      </c>
      <c r="BU459">
        <v>206200</v>
      </c>
      <c r="BV459">
        <v>49.009489000000002</v>
      </c>
      <c r="BW459">
        <f t="shared" si="391"/>
        <v>0</v>
      </c>
      <c r="BX459">
        <f t="shared" si="392"/>
        <v>1</v>
      </c>
      <c r="BZ459">
        <f t="shared" si="368"/>
        <v>0</v>
      </c>
      <c r="CB459" s="10">
        <v>41967</v>
      </c>
      <c r="CC459">
        <v>938600</v>
      </c>
      <c r="CD459">
        <v>104.36085199999999</v>
      </c>
      <c r="CE459">
        <f t="shared" si="393"/>
        <v>1.7539344998374062E-4</v>
      </c>
      <c r="CF459">
        <f t="shared" si="394"/>
        <v>1.0001753934499837</v>
      </c>
      <c r="CH459">
        <f t="shared" si="405"/>
        <v>9.1613704540556284E-3</v>
      </c>
      <c r="CJ459" s="10">
        <v>41967</v>
      </c>
      <c r="CK459">
        <v>277000</v>
      </c>
      <c r="CL459">
        <v>81.343939000000006</v>
      </c>
      <c r="CM459">
        <f t="shared" si="395"/>
        <v>1.1601472501787669E-4</v>
      </c>
      <c r="CN459">
        <f t="shared" si="396"/>
        <v>1.0001160147250179</v>
      </c>
      <c r="CR459" s="10">
        <v>41967</v>
      </c>
      <c r="CS459">
        <v>8200</v>
      </c>
      <c r="CT459">
        <v>58.839613</v>
      </c>
      <c r="CU459">
        <f t="shared" si="397"/>
        <v>0</v>
      </c>
      <c r="CV459">
        <f t="shared" si="398"/>
        <v>1</v>
      </c>
      <c r="CZ459" s="10">
        <v>41967</v>
      </c>
      <c r="DA459">
        <v>589500</v>
      </c>
      <c r="DB459">
        <v>52.599687000000003</v>
      </c>
      <c r="DC459">
        <f t="shared" si="361"/>
        <v>4.0932505805402197E-3</v>
      </c>
      <c r="DD459">
        <f t="shared" si="362"/>
        <v>1.0040932505805402</v>
      </c>
      <c r="DH459" s="10">
        <v>41967</v>
      </c>
      <c r="DI459">
        <v>94200</v>
      </c>
      <c r="DJ459">
        <v>36.391838999999997</v>
      </c>
      <c r="DK459">
        <f t="shared" si="359"/>
        <v>1.8469501330897753E-3</v>
      </c>
      <c r="DL459">
        <f t="shared" si="360"/>
        <v>1.0018469501330898</v>
      </c>
      <c r="DP459" s="10">
        <v>41967</v>
      </c>
      <c r="DQ459">
        <v>70500</v>
      </c>
      <c r="DR459">
        <v>24.111822</v>
      </c>
      <c r="DS459">
        <f t="shared" si="399"/>
        <v>-7.0422604813573653E-3</v>
      </c>
      <c r="DT459">
        <f t="shared" si="400"/>
        <v>0.99295773951864263</v>
      </c>
      <c r="DX459" s="10">
        <v>41967</v>
      </c>
      <c r="DY459">
        <v>2969700</v>
      </c>
      <c r="DZ459">
        <v>11.59</v>
      </c>
      <c r="EA459">
        <f t="shared" si="401"/>
        <v>-2.5817555938036918E-3</v>
      </c>
      <c r="EB459">
        <f t="shared" si="402"/>
        <v>0.99741824440619631</v>
      </c>
      <c r="EF459" s="10">
        <v>41964</v>
      </c>
      <c r="EG459">
        <v>165800</v>
      </c>
      <c r="EH459">
        <v>99.38767</v>
      </c>
      <c r="EI459">
        <f t="shared" si="403"/>
        <v>-1.9730948488649869E-4</v>
      </c>
      <c r="EJ459">
        <f t="shared" si="404"/>
        <v>0.9998026905151135</v>
      </c>
    </row>
    <row r="460" spans="1:140">
      <c r="A460" s="10">
        <v>41964</v>
      </c>
      <c r="B460" s="11">
        <v>3.82</v>
      </c>
      <c r="C460">
        <f t="shared" si="363"/>
        <v>3.8199999999999998E-2</v>
      </c>
      <c r="D460" s="12">
        <f t="shared" si="364"/>
        <v>7.999776176650375E-4</v>
      </c>
      <c r="E460" s="13">
        <f t="shared" si="365"/>
        <v>1.000799977617665</v>
      </c>
      <c r="H460" s="10">
        <v>41964</v>
      </c>
      <c r="I460">
        <v>19000</v>
      </c>
      <c r="J460">
        <v>70.895912999999993</v>
      </c>
      <c r="K460" s="15">
        <f t="shared" si="369"/>
        <v>5.8076753650164736E-3</v>
      </c>
      <c r="L460">
        <f t="shared" si="370"/>
        <v>1.0058076753650165</v>
      </c>
      <c r="N460" s="15">
        <f t="shared" si="371"/>
        <v>7.2785652831001109</v>
      </c>
      <c r="P460" s="10">
        <v>41964</v>
      </c>
      <c r="Q460">
        <v>454400</v>
      </c>
      <c r="R460">
        <v>47.853937999999999</v>
      </c>
      <c r="S460">
        <f t="shared" si="372"/>
        <v>5.096839359739036E-3</v>
      </c>
      <c r="T460">
        <f t="shared" si="373"/>
        <v>1.005096839359739</v>
      </c>
      <c r="V460" s="15">
        <f t="shared" si="374"/>
        <v>5.3956717396710463</v>
      </c>
      <c r="X460" s="10">
        <v>41964</v>
      </c>
      <c r="Y460">
        <v>118800</v>
      </c>
      <c r="Z460">
        <v>39.732087999999997</v>
      </c>
      <c r="AA460">
        <f t="shared" si="375"/>
        <v>5.6747906728198405E-3</v>
      </c>
      <c r="AB460">
        <f t="shared" si="366"/>
        <v>1.0056747906728198</v>
      </c>
      <c r="AC460" s="18"/>
      <c r="AD460" s="15">
        <f t="shared" si="376"/>
        <v>6.8887969276783823</v>
      </c>
      <c r="AF460" s="10">
        <v>41964</v>
      </c>
      <c r="AG460">
        <v>257500</v>
      </c>
      <c r="AH460">
        <v>53.271382000000003</v>
      </c>
      <c r="AI460">
        <f t="shared" si="377"/>
        <v>2.3972045001894315E-3</v>
      </c>
      <c r="AJ460">
        <f t="shared" si="378"/>
        <v>1.0023972045001894</v>
      </c>
      <c r="AK460" s="18"/>
      <c r="AL460" s="15">
        <f t="shared" si="379"/>
        <v>1.3963160120015043</v>
      </c>
      <c r="AN460" s="10">
        <v>41964</v>
      </c>
      <c r="AO460">
        <v>3276300</v>
      </c>
      <c r="AP460">
        <v>37.327416999999997</v>
      </c>
      <c r="AQ460">
        <f t="shared" si="380"/>
        <v>8.4270132660957398E-3</v>
      </c>
      <c r="AR460">
        <f t="shared" si="367"/>
        <v>1.0084270132660957</v>
      </c>
      <c r="AS460" s="18"/>
      <c r="AT460" s="15">
        <f t="shared" si="381"/>
        <v>20.391037789998627</v>
      </c>
      <c r="AV460" s="10">
        <v>41964</v>
      </c>
      <c r="AW460">
        <v>20345800</v>
      </c>
      <c r="AX460">
        <v>40.834479000000002</v>
      </c>
      <c r="AY460">
        <f t="shared" si="382"/>
        <v>3.0846522476237315E-2</v>
      </c>
      <c r="AZ460">
        <f t="shared" si="383"/>
        <v>1.0308465224762373</v>
      </c>
      <c r="BB460" s="15">
        <f t="shared" si="384"/>
        <v>65434.544208935098</v>
      </c>
      <c r="BD460" s="10">
        <v>41964</v>
      </c>
      <c r="BE460">
        <v>584400</v>
      </c>
      <c r="BF460">
        <v>65.814743000000007</v>
      </c>
      <c r="BG460">
        <f t="shared" si="385"/>
        <v>4.3003878691454389E-3</v>
      </c>
      <c r="BH460">
        <f t="shared" si="386"/>
        <v>1.0043003878691454</v>
      </c>
      <c r="BJ460" s="15">
        <f t="shared" si="387"/>
        <v>3.7887824021618135</v>
      </c>
      <c r="BL460" s="10">
        <v>41964</v>
      </c>
      <c r="BM460">
        <v>197700</v>
      </c>
      <c r="BN460">
        <v>105.019198</v>
      </c>
      <c r="BO460">
        <f t="shared" si="388"/>
        <v>7.3087644626101955E-4</v>
      </c>
      <c r="BP460">
        <f t="shared" si="389"/>
        <v>1.000730876446261</v>
      </c>
      <c r="BR460" s="15">
        <f t="shared" si="390"/>
        <v>0.30561273907987685</v>
      </c>
      <c r="BT460" s="10">
        <v>41964</v>
      </c>
      <c r="BU460">
        <v>116400</v>
      </c>
      <c r="BV460">
        <v>49.009489000000002</v>
      </c>
      <c r="BW460">
        <f t="shared" si="391"/>
        <v>1.0129515187888849E-3</v>
      </c>
      <c r="BX460">
        <f t="shared" si="392"/>
        <v>1.0010129515187889</v>
      </c>
      <c r="BZ460">
        <f t="shared" si="368"/>
        <v>5.405730650437035E-2</v>
      </c>
      <c r="CB460" s="10">
        <v>41964</v>
      </c>
      <c r="CC460">
        <v>583900</v>
      </c>
      <c r="CD460">
        <v>104.342551</v>
      </c>
      <c r="CE460">
        <f t="shared" si="393"/>
        <v>4.0510651312597457E-3</v>
      </c>
      <c r="CF460">
        <f t="shared" si="394"/>
        <v>1.0040510651312597</v>
      </c>
      <c r="CH460">
        <f t="shared" si="405"/>
        <v>0.23396164895012661</v>
      </c>
      <c r="CJ460" s="10">
        <v>41964</v>
      </c>
      <c r="CK460">
        <v>369800</v>
      </c>
      <c r="CL460">
        <v>81.334502999999998</v>
      </c>
      <c r="CM460">
        <f t="shared" si="395"/>
        <v>2.4418516083659636E-3</v>
      </c>
      <c r="CN460">
        <f t="shared" si="396"/>
        <v>1.002441851608366</v>
      </c>
      <c r="CR460" s="10">
        <v>41964</v>
      </c>
      <c r="CS460">
        <v>12400</v>
      </c>
      <c r="CT460">
        <v>58.839613</v>
      </c>
      <c r="CU460">
        <f t="shared" si="397"/>
        <v>0</v>
      </c>
      <c r="CV460">
        <f t="shared" si="398"/>
        <v>1</v>
      </c>
      <c r="CZ460" s="10">
        <v>41964</v>
      </c>
      <c r="DA460">
        <v>154900</v>
      </c>
      <c r="DB460">
        <v>52.385261</v>
      </c>
      <c r="DC460">
        <f t="shared" si="361"/>
        <v>1.0611512703208703E-2</v>
      </c>
      <c r="DD460">
        <f t="shared" si="362"/>
        <v>1.0106115127032087</v>
      </c>
      <c r="DH460" s="10">
        <v>41964</v>
      </c>
      <c r="DI460">
        <v>88900</v>
      </c>
      <c r="DJ460">
        <v>36.324748999999997</v>
      </c>
      <c r="DK460">
        <f t="shared" si="359"/>
        <v>7.4429260571442502E-3</v>
      </c>
      <c r="DL460">
        <f t="shared" si="360"/>
        <v>1.0074429260571443</v>
      </c>
      <c r="DP460" s="10">
        <v>41964</v>
      </c>
      <c r="DQ460">
        <v>118600</v>
      </c>
      <c r="DR460">
        <v>24.282827999999999</v>
      </c>
      <c r="DS460">
        <f t="shared" si="399"/>
        <v>1.2678272965748194E-2</v>
      </c>
      <c r="DT460">
        <f t="shared" si="400"/>
        <v>1.0126782729657482</v>
      </c>
      <c r="DX460" s="10">
        <v>41964</v>
      </c>
      <c r="DY460">
        <v>3407200</v>
      </c>
      <c r="DZ460">
        <v>11.62</v>
      </c>
      <c r="EA460">
        <f t="shared" si="401"/>
        <v>5.1903114186850896E-3</v>
      </c>
      <c r="EB460">
        <f t="shared" si="402"/>
        <v>1.0051903114186851</v>
      </c>
      <c r="EF460" s="10">
        <v>41963</v>
      </c>
      <c r="EG460">
        <v>344300</v>
      </c>
      <c r="EH460">
        <v>99.407284000000004</v>
      </c>
      <c r="EI460">
        <f t="shared" si="403"/>
        <v>-9.8675183565544167E-5</v>
      </c>
      <c r="EJ460">
        <f t="shared" si="404"/>
        <v>0.99990132481643446</v>
      </c>
    </row>
    <row r="461" spans="1:140">
      <c r="A461" s="10">
        <v>41963</v>
      </c>
      <c r="B461" s="11">
        <v>3.93</v>
      </c>
      <c r="C461">
        <f t="shared" si="363"/>
        <v>3.9300000000000002E-2</v>
      </c>
      <c r="D461" s="12">
        <f t="shared" si="364"/>
        <v>8.2313724152527357E-4</v>
      </c>
      <c r="E461" s="13">
        <f t="shared" si="365"/>
        <v>1.0008231372415253</v>
      </c>
      <c r="H461" s="10">
        <v>41963</v>
      </c>
      <c r="I461">
        <v>126700</v>
      </c>
      <c r="J461">
        <v>70.486549999999994</v>
      </c>
      <c r="K461" s="15">
        <f t="shared" si="369"/>
        <v>2.7086122574715432E-3</v>
      </c>
      <c r="L461">
        <f t="shared" si="370"/>
        <v>1.0027086122574715</v>
      </c>
      <c r="N461" s="15">
        <f t="shared" si="371"/>
        <v>1.6839966230063625</v>
      </c>
      <c r="P461" s="10">
        <v>41963</v>
      </c>
      <c r="Q461">
        <v>294900</v>
      </c>
      <c r="R461">
        <v>47.611271000000002</v>
      </c>
      <c r="S461">
        <f t="shared" si="372"/>
        <v>2.2476608898731598E-3</v>
      </c>
      <c r="T461">
        <f t="shared" si="373"/>
        <v>1.0022476608898732</v>
      </c>
      <c r="V461" s="15">
        <f t="shared" si="374"/>
        <v>1.2693095398685683</v>
      </c>
      <c r="X461" s="10">
        <v>41963</v>
      </c>
      <c r="Y461">
        <v>178800</v>
      </c>
      <c r="Z461">
        <v>39.507888999999999</v>
      </c>
      <c r="AA461">
        <f t="shared" si="375"/>
        <v>5.9567739353290072E-3</v>
      </c>
      <c r="AB461">
        <f t="shared" si="366"/>
        <v>1.005956773935329</v>
      </c>
      <c r="AC461" s="18"/>
      <c r="AD461" s="15">
        <f t="shared" si="376"/>
        <v>7.738795908099446</v>
      </c>
      <c r="AF461" s="10">
        <v>41963</v>
      </c>
      <c r="AG461">
        <v>141000</v>
      </c>
      <c r="AH461">
        <v>53.143985000000001</v>
      </c>
      <c r="AI461">
        <f t="shared" si="377"/>
        <v>9.1179330014166116E-3</v>
      </c>
      <c r="AJ461">
        <f t="shared" si="378"/>
        <v>1.0091179330014166</v>
      </c>
      <c r="AK461" s="18"/>
      <c r="AL461" s="15">
        <f t="shared" si="379"/>
        <v>26.466434589811026</v>
      </c>
      <c r="AN461" s="10">
        <v>41963</v>
      </c>
      <c r="AO461">
        <v>2576700</v>
      </c>
      <c r="AP461">
        <v>37.015487</v>
      </c>
      <c r="AQ461">
        <f t="shared" si="380"/>
        <v>-5.0813160277369818E-3</v>
      </c>
      <c r="AR461">
        <f t="shared" si="367"/>
        <v>0.99491868397226302</v>
      </c>
      <c r="AS461" s="18"/>
      <c r="AT461" s="15">
        <f t="shared" si="381"/>
        <v>-0.8442352592564617</v>
      </c>
      <c r="AV461" s="10">
        <v>41963</v>
      </c>
      <c r="AW461">
        <v>5362600</v>
      </c>
      <c r="AX461">
        <v>39.612569000000001</v>
      </c>
      <c r="AY461">
        <f t="shared" si="382"/>
        <v>-1.6710403626877257E-3</v>
      </c>
      <c r="AZ461">
        <f t="shared" si="383"/>
        <v>0.99832895963731227</v>
      </c>
      <c r="BB461" s="15">
        <f t="shared" si="384"/>
        <v>-0.45688810351970333</v>
      </c>
      <c r="BD461" s="10">
        <v>41963</v>
      </c>
      <c r="BE461">
        <v>566000</v>
      </c>
      <c r="BF461">
        <v>65.532926000000003</v>
      </c>
      <c r="BG461">
        <f t="shared" si="385"/>
        <v>2.7311076481479901E-3</v>
      </c>
      <c r="BH461">
        <f t="shared" si="386"/>
        <v>1.002731107648148</v>
      </c>
      <c r="BJ461" s="15">
        <f t="shared" si="387"/>
        <v>1.7060648827155194</v>
      </c>
      <c r="BL461" s="10">
        <v>41963</v>
      </c>
      <c r="BM461">
        <v>160400</v>
      </c>
      <c r="BN461">
        <v>104.942498</v>
      </c>
      <c r="BO461">
        <f t="shared" si="388"/>
        <v>1.922185972227819E-3</v>
      </c>
      <c r="BP461">
        <f t="shared" si="389"/>
        <v>1.0019221859722278</v>
      </c>
      <c r="BR461" s="15">
        <f t="shared" si="390"/>
        <v>1.0156151655954333</v>
      </c>
      <c r="BT461" s="10">
        <v>41963</v>
      </c>
      <c r="BU461">
        <v>107500</v>
      </c>
      <c r="BV461">
        <v>48.959895000000003</v>
      </c>
      <c r="BW461">
        <f t="shared" si="391"/>
        <v>1.013978629982315E-3</v>
      </c>
      <c r="BX461">
        <f t="shared" si="392"/>
        <v>1.0010139786299823</v>
      </c>
      <c r="BZ461">
        <f t="shared" si="368"/>
        <v>5.4113547978527743E-2</v>
      </c>
      <c r="CB461" s="10">
        <v>41963</v>
      </c>
      <c r="CC461">
        <v>808900</v>
      </c>
      <c r="CD461">
        <v>103.921558</v>
      </c>
      <c r="CE461">
        <f t="shared" si="393"/>
        <v>3.0033090119616634E-3</v>
      </c>
      <c r="CF461">
        <f t="shared" si="394"/>
        <v>1.0030033090119617</v>
      </c>
      <c r="CH461">
        <f t="shared" si="405"/>
        <v>0.16875376221920169</v>
      </c>
      <c r="CJ461" s="10">
        <v>41963</v>
      </c>
      <c r="CK461">
        <v>284700</v>
      </c>
      <c r="CL461">
        <v>81.136380000000003</v>
      </c>
      <c r="CM461">
        <f t="shared" si="395"/>
        <v>2.3309620160396616E-3</v>
      </c>
      <c r="CN461">
        <f t="shared" si="396"/>
        <v>1.0023309620160397</v>
      </c>
      <c r="CR461" s="10">
        <v>41963</v>
      </c>
      <c r="CS461">
        <v>23300</v>
      </c>
      <c r="CT461">
        <v>58.839613</v>
      </c>
      <c r="CU461">
        <f t="shared" si="397"/>
        <v>5.0071275092133938E-4</v>
      </c>
      <c r="CV461">
        <f t="shared" si="398"/>
        <v>1.0005007127509213</v>
      </c>
      <c r="CZ461" s="10">
        <v>41963</v>
      </c>
      <c r="DA461">
        <v>87400</v>
      </c>
      <c r="DB461">
        <v>51.835211000000001</v>
      </c>
      <c r="DC461">
        <f t="shared" si="361"/>
        <v>-6.0779423851221592E-3</v>
      </c>
      <c r="DD461">
        <f t="shared" si="362"/>
        <v>0.99392205761487784</v>
      </c>
      <c r="DH461" s="10">
        <v>41963</v>
      </c>
      <c r="DI461">
        <v>118500</v>
      </c>
      <c r="DJ461">
        <v>36.056384000000001</v>
      </c>
      <c r="DK461">
        <f t="shared" si="359"/>
        <v>2.1310065553332702E-3</v>
      </c>
      <c r="DL461">
        <f t="shared" si="360"/>
        <v>1.0021310065553333</v>
      </c>
      <c r="DP461" s="10">
        <v>41963</v>
      </c>
      <c r="DQ461">
        <v>70000</v>
      </c>
      <c r="DR461">
        <v>23.978818</v>
      </c>
      <c r="DS461">
        <f t="shared" si="399"/>
        <v>1.2434815490492745E-2</v>
      </c>
      <c r="DT461">
        <f t="shared" si="400"/>
        <v>1.0124348154904927</v>
      </c>
      <c r="DX461" s="10">
        <v>41963</v>
      </c>
      <c r="DY461">
        <v>3002200</v>
      </c>
      <c r="DZ461">
        <v>11.56</v>
      </c>
      <c r="EA461">
        <f t="shared" si="401"/>
        <v>9.6069868995634078E-3</v>
      </c>
      <c r="EB461">
        <f t="shared" si="402"/>
        <v>1.0096069868995634</v>
      </c>
      <c r="EF461" s="10">
        <v>41962</v>
      </c>
      <c r="EG461">
        <v>342100</v>
      </c>
      <c r="EH461">
        <v>99.417094000000006</v>
      </c>
      <c r="EI461">
        <f t="shared" si="403"/>
        <v>1.97399384590069E-4</v>
      </c>
      <c r="EJ461">
        <f t="shared" si="404"/>
        <v>1.0001973993845901</v>
      </c>
    </row>
    <row r="462" spans="1:140">
      <c r="A462" s="10">
        <v>41962</v>
      </c>
      <c r="B462" s="11">
        <v>4.18</v>
      </c>
      <c r="C462">
        <f t="shared" si="363"/>
        <v>4.1799999999999997E-2</v>
      </c>
      <c r="D462" s="12">
        <f t="shared" si="364"/>
        <v>8.7579867498277508E-4</v>
      </c>
      <c r="E462" s="13">
        <f t="shared" si="365"/>
        <v>1.0008757986749828</v>
      </c>
      <c r="H462" s="10">
        <v>41962</v>
      </c>
      <c r="I462">
        <v>35800</v>
      </c>
      <c r="J462">
        <v>70.296144999999996</v>
      </c>
      <c r="K462" s="15">
        <f t="shared" si="369"/>
        <v>-3.5087911788199699E-3</v>
      </c>
      <c r="L462">
        <f t="shared" si="370"/>
        <v>0.99649120882118003</v>
      </c>
      <c r="N462" s="15">
        <f t="shared" si="371"/>
        <v>-0.72278472812495254</v>
      </c>
      <c r="P462" s="10">
        <v>41962</v>
      </c>
      <c r="Q462">
        <v>367700</v>
      </c>
      <c r="R462">
        <v>47.504497000000001</v>
      </c>
      <c r="S462">
        <f t="shared" si="372"/>
        <v>-1.8356291111811807E-3</v>
      </c>
      <c r="T462">
        <f t="shared" si="373"/>
        <v>0.99816437088881882</v>
      </c>
      <c r="V462" s="15">
        <f t="shared" si="374"/>
        <v>-0.48860874641259999</v>
      </c>
      <c r="X462" s="10">
        <v>41962</v>
      </c>
      <c r="Y462">
        <v>139300</v>
      </c>
      <c r="Z462">
        <v>39.273943000000003</v>
      </c>
      <c r="AA462">
        <f t="shared" si="375"/>
        <v>-2.4758314533740444E-3</v>
      </c>
      <c r="AB462">
        <f t="shared" si="366"/>
        <v>0.99752416854662596</v>
      </c>
      <c r="AC462" s="18"/>
      <c r="AD462" s="15">
        <f t="shared" si="376"/>
        <v>-0.59537679710660096</v>
      </c>
      <c r="AF462" s="10">
        <v>41962</v>
      </c>
      <c r="AG462">
        <v>171400</v>
      </c>
      <c r="AH462">
        <v>52.663800000000002</v>
      </c>
      <c r="AI462">
        <f t="shared" si="377"/>
        <v>-7.9379020719245741E-3</v>
      </c>
      <c r="AJ462">
        <f t="shared" si="378"/>
        <v>0.99206209792807543</v>
      </c>
      <c r="AK462" s="18"/>
      <c r="AL462" s="15">
        <f t="shared" si="379"/>
        <v>-0.94546403314101546</v>
      </c>
      <c r="AN462" s="10">
        <v>41962</v>
      </c>
      <c r="AO462">
        <v>3301400</v>
      </c>
      <c r="AP462">
        <v>37.204535</v>
      </c>
      <c r="AQ462">
        <f t="shared" si="380"/>
        <v>-3.2920038372865612E-3</v>
      </c>
      <c r="AR462">
        <f t="shared" si="367"/>
        <v>0.99670799616271344</v>
      </c>
      <c r="AS462" s="18"/>
      <c r="AT462" s="15">
        <f t="shared" si="381"/>
        <v>-0.69987720075855608</v>
      </c>
      <c r="AV462" s="10">
        <v>41962</v>
      </c>
      <c r="AW462">
        <v>11202500</v>
      </c>
      <c r="AX462">
        <v>39.678874</v>
      </c>
      <c r="AY462">
        <f t="shared" si="382"/>
        <v>1.9133603660663745E-3</v>
      </c>
      <c r="AZ462">
        <f t="shared" si="383"/>
        <v>1.0019133603660664</v>
      </c>
      <c r="BB462" s="15">
        <f t="shared" si="384"/>
        <v>1.0091450064359075</v>
      </c>
      <c r="BD462" s="10">
        <v>41962</v>
      </c>
      <c r="BE462">
        <v>720500</v>
      </c>
      <c r="BF462">
        <v>65.354436000000007</v>
      </c>
      <c r="BG462">
        <f t="shared" si="385"/>
        <v>-1.2920432477360189E-3</v>
      </c>
      <c r="BH462">
        <f t="shared" si="386"/>
        <v>0.99870795675226398</v>
      </c>
      <c r="BJ462" s="15">
        <f t="shared" si="387"/>
        <v>-0.37618455100771475</v>
      </c>
      <c r="BL462" s="10">
        <v>41962</v>
      </c>
      <c r="BM462">
        <v>323800</v>
      </c>
      <c r="BN462">
        <v>104.74116600000001</v>
      </c>
      <c r="BO462">
        <f t="shared" si="388"/>
        <v>-1.5536277936312182E-3</v>
      </c>
      <c r="BP462">
        <f t="shared" si="389"/>
        <v>0.99844637220636878</v>
      </c>
      <c r="BT462" s="10">
        <v>41962</v>
      </c>
      <c r="BU462">
        <v>87900</v>
      </c>
      <c r="BV462">
        <v>48.910300999999997</v>
      </c>
      <c r="BW462">
        <f t="shared" si="391"/>
        <v>-1.6197094692450564E-3</v>
      </c>
      <c r="BX462">
        <f t="shared" si="392"/>
        <v>0.99838029053075494</v>
      </c>
      <c r="CB462" s="10">
        <v>41962</v>
      </c>
      <c r="CC462">
        <v>417100</v>
      </c>
      <c r="CD462">
        <v>103.610384</v>
      </c>
      <c r="CE462">
        <f t="shared" si="393"/>
        <v>6.1869895521149409E-4</v>
      </c>
      <c r="CF462">
        <f t="shared" si="394"/>
        <v>1.0006186989552115</v>
      </c>
      <c r="CJ462" s="10">
        <v>41962</v>
      </c>
      <c r="CK462">
        <v>244700</v>
      </c>
      <c r="CL462">
        <v>80.947693999999998</v>
      </c>
      <c r="CM462">
        <f t="shared" si="395"/>
        <v>-2.3255412676780329E-3</v>
      </c>
      <c r="CN462">
        <f t="shared" si="396"/>
        <v>0.99767445873232197</v>
      </c>
      <c r="CR462" s="10">
        <v>41962</v>
      </c>
      <c r="CS462">
        <v>12800</v>
      </c>
      <c r="CT462">
        <v>58.810166000000002</v>
      </c>
      <c r="CU462">
        <f t="shared" si="397"/>
        <v>-1.1669211127732781E-3</v>
      </c>
      <c r="CV462">
        <f t="shared" si="398"/>
        <v>0.99883307888722672</v>
      </c>
      <c r="CZ462" s="10">
        <v>41962</v>
      </c>
      <c r="DA462">
        <v>104000</v>
      </c>
      <c r="DB462">
        <v>52.152189</v>
      </c>
      <c r="DC462">
        <f t="shared" si="361"/>
        <v>-3.2074158408368358E-3</v>
      </c>
      <c r="DD462">
        <f t="shared" si="362"/>
        <v>0.99679258415916316</v>
      </c>
      <c r="DH462" s="10">
        <v>41962</v>
      </c>
      <c r="DI462">
        <v>91100</v>
      </c>
      <c r="DJ462">
        <v>35.979711000000002</v>
      </c>
      <c r="DK462">
        <f t="shared" si="359"/>
        <v>-7.4034558306990128E-3</v>
      </c>
      <c r="DL462">
        <f t="shared" si="360"/>
        <v>0.99259654416930099</v>
      </c>
      <c r="DP462" s="10">
        <v>41962</v>
      </c>
      <c r="DQ462">
        <v>101600</v>
      </c>
      <c r="DR462">
        <v>23.684308000000001</v>
      </c>
      <c r="DS462">
        <f t="shared" si="399"/>
        <v>4.8367640909510179E-3</v>
      </c>
      <c r="DT462">
        <f t="shared" si="400"/>
        <v>1.004836764090951</v>
      </c>
      <c r="DX462" s="10">
        <v>41962</v>
      </c>
      <c r="DY462">
        <v>5883800</v>
      </c>
      <c r="DZ462">
        <v>11.45</v>
      </c>
      <c r="EA462">
        <f t="shared" si="401"/>
        <v>-1.2079378774805916E-2</v>
      </c>
      <c r="EB462">
        <f t="shared" si="402"/>
        <v>0.98792062122519408</v>
      </c>
      <c r="EF462" s="10">
        <v>41961</v>
      </c>
      <c r="EG462">
        <v>536700</v>
      </c>
      <c r="EH462">
        <v>99.397473000000005</v>
      </c>
      <c r="EI462">
        <f t="shared" si="403"/>
        <v>-1.973604257634598E-4</v>
      </c>
      <c r="EJ462">
        <f t="shared" si="404"/>
        <v>0.99980263957423654</v>
      </c>
    </row>
    <row r="463" spans="1:140">
      <c r="A463" s="10">
        <v>41961</v>
      </c>
      <c r="B463" s="11">
        <v>4.0599999999999996</v>
      </c>
      <c r="C463">
        <f t="shared" si="363"/>
        <v>4.0599999999999997E-2</v>
      </c>
      <c r="D463" s="12">
        <f t="shared" si="364"/>
        <v>8.5051669141988917E-4</v>
      </c>
      <c r="E463" s="13">
        <f t="shared" si="365"/>
        <v>1.0008505166914199</v>
      </c>
      <c r="H463" s="10">
        <v>41961</v>
      </c>
      <c r="I463">
        <v>17200</v>
      </c>
      <c r="J463">
        <v>70.543667999999997</v>
      </c>
      <c r="K463" s="15">
        <f t="shared" si="369"/>
        <v>1.2160011772119894E-3</v>
      </c>
      <c r="L463">
        <f t="shared" si="370"/>
        <v>1.001216001177212</v>
      </c>
      <c r="N463" s="15">
        <f t="shared" si="371"/>
        <v>0.55826152532178752</v>
      </c>
      <c r="P463" s="10">
        <v>41961</v>
      </c>
      <c r="Q463">
        <v>282900</v>
      </c>
      <c r="R463">
        <v>47.591858000000002</v>
      </c>
      <c r="S463">
        <f t="shared" si="372"/>
        <v>5.9498798645971629E-3</v>
      </c>
      <c r="T463">
        <f t="shared" si="373"/>
        <v>1.0059498798645972</v>
      </c>
      <c r="V463" s="15">
        <f t="shared" si="374"/>
        <v>7.7169636178569831</v>
      </c>
      <c r="X463" s="10">
        <v>41961</v>
      </c>
      <c r="Y463">
        <v>153800</v>
      </c>
      <c r="Z463">
        <v>39.371420000000001</v>
      </c>
      <c r="AA463">
        <f t="shared" si="375"/>
        <v>6.2281924134357514E-3</v>
      </c>
      <c r="AB463">
        <f t="shared" si="366"/>
        <v>1.0062281924134358</v>
      </c>
      <c r="AC463" s="18"/>
      <c r="AD463" s="15">
        <f t="shared" si="376"/>
        <v>8.6430769533706382</v>
      </c>
      <c r="AF463" s="10">
        <v>41961</v>
      </c>
      <c r="AG463">
        <v>142600</v>
      </c>
      <c r="AH463">
        <v>53.085185000000003</v>
      </c>
      <c r="AI463">
        <f t="shared" si="377"/>
        <v>5.7556075250453365E-3</v>
      </c>
      <c r="AJ463">
        <f t="shared" si="378"/>
        <v>1.0057556075250453</v>
      </c>
      <c r="AK463" s="18"/>
      <c r="AL463" s="15">
        <f t="shared" si="379"/>
        <v>7.1236061594350968</v>
      </c>
      <c r="AN463" s="10">
        <v>41961</v>
      </c>
      <c r="AO463">
        <v>3588600</v>
      </c>
      <c r="AP463">
        <v>37.327416999999997</v>
      </c>
      <c r="AQ463">
        <f t="shared" si="380"/>
        <v>1.0749973680231451E-2</v>
      </c>
      <c r="AR463">
        <f t="shared" si="367"/>
        <v>1.0107499736802315</v>
      </c>
      <c r="AS463" s="18"/>
      <c r="AT463" s="15">
        <f t="shared" si="381"/>
        <v>48.540983529278328</v>
      </c>
      <c r="AV463" s="10">
        <v>41961</v>
      </c>
      <c r="AW463">
        <v>10234500</v>
      </c>
      <c r="AX463">
        <v>39.603099</v>
      </c>
      <c r="AY463">
        <f t="shared" si="382"/>
        <v>5.0481445103502942E-3</v>
      </c>
      <c r="AZ463">
        <f t="shared" si="383"/>
        <v>1.0050481445103503</v>
      </c>
      <c r="BB463" s="15">
        <f t="shared" si="384"/>
        <v>5.2835653633933291</v>
      </c>
      <c r="BD463" s="10">
        <v>41961</v>
      </c>
      <c r="BE463">
        <v>630400</v>
      </c>
      <c r="BF463">
        <v>65.438986</v>
      </c>
      <c r="BG463">
        <f t="shared" si="385"/>
        <v>4.4701456071416512E-3</v>
      </c>
      <c r="BH463">
        <f t="shared" si="386"/>
        <v>1.0044701456071417</v>
      </c>
      <c r="BJ463" s="15">
        <f t="shared" si="387"/>
        <v>4.0935102334053086</v>
      </c>
      <c r="BL463" s="10">
        <v>41961</v>
      </c>
      <c r="BM463">
        <v>145800</v>
      </c>
      <c r="BN463">
        <v>104.90414800000001</v>
      </c>
      <c r="BO463">
        <f t="shared" ref="BO463:BO468" si="406">(BN463/BN464)-1</f>
        <v>0</v>
      </c>
      <c r="BP463">
        <f t="shared" ref="BP463:BP515" si="407">1+BO463</f>
        <v>1</v>
      </c>
      <c r="BR463">
        <f t="shared" ref="BR463:BR468" si="408">((1+BO463)^52)-1</f>
        <v>0</v>
      </c>
      <c r="BT463" s="10">
        <v>41961</v>
      </c>
      <c r="BU463">
        <v>101600</v>
      </c>
      <c r="BV463">
        <v>48.989649999999997</v>
      </c>
      <c r="BW463">
        <f t="shared" ref="BW463:BW468" si="409">(BV463/BV464)-1</f>
        <v>6.0774231644078469E-4</v>
      </c>
      <c r="BX463">
        <f t="shared" ref="BX463:BX526" si="410">1+BW463</f>
        <v>1.0006077423164408</v>
      </c>
      <c r="BZ463">
        <f t="shared" ref="BZ463:BZ468" si="411">((1+BW463)^52)-1</f>
        <v>3.2097357451087882E-2</v>
      </c>
      <c r="CB463" s="10">
        <v>41961</v>
      </c>
      <c r="CC463">
        <v>425400</v>
      </c>
      <c r="CD463">
        <v>103.54631999999999</v>
      </c>
      <c r="CE463">
        <f t="shared" si="393"/>
        <v>1.9482901993859159E-3</v>
      </c>
      <c r="CF463">
        <f t="shared" si="394"/>
        <v>1.0019482901993859</v>
      </c>
      <c r="CH463">
        <f t="shared" ref="CH463:CH468" si="412">((1+CE463)^52)-1</f>
        <v>0.10651178003495376</v>
      </c>
      <c r="CJ463" s="10">
        <v>41961</v>
      </c>
      <c r="CK463">
        <v>303700</v>
      </c>
      <c r="CL463">
        <v>81.136380000000003</v>
      </c>
      <c r="CM463">
        <f t="shared" si="395"/>
        <v>8.146135912914243E-4</v>
      </c>
      <c r="CN463">
        <f t="shared" si="396"/>
        <v>1.0008146135912914</v>
      </c>
      <c r="CR463" s="10">
        <v>41961</v>
      </c>
      <c r="CS463">
        <v>9300</v>
      </c>
      <c r="CT463">
        <v>58.878872999999999</v>
      </c>
      <c r="CU463">
        <f t="shared" si="397"/>
        <v>6.6723756323816552E-4</v>
      </c>
      <c r="CV463">
        <f t="shared" si="398"/>
        <v>1.0006672375632382</v>
      </c>
      <c r="CZ463" s="10">
        <v>41961</v>
      </c>
      <c r="DA463">
        <v>106300</v>
      </c>
      <c r="DB463">
        <v>52.320000999999998</v>
      </c>
      <c r="DC463">
        <f t="shared" si="361"/>
        <v>1.0702382015206346E-3</v>
      </c>
      <c r="DD463">
        <f t="shared" si="362"/>
        <v>1.0010702382015206</v>
      </c>
      <c r="DH463" s="10">
        <v>41961</v>
      </c>
      <c r="DI463">
        <v>105600</v>
      </c>
      <c r="DJ463">
        <v>36.248072000000001</v>
      </c>
      <c r="DK463">
        <f t="shared" si="359"/>
        <v>4.7821581556906079E-3</v>
      </c>
      <c r="DL463">
        <f t="shared" si="360"/>
        <v>1.0047821581556906</v>
      </c>
      <c r="DP463" s="10">
        <v>41961</v>
      </c>
      <c r="DQ463">
        <v>54500</v>
      </c>
      <c r="DR463">
        <v>23.570304</v>
      </c>
      <c r="DS463">
        <f t="shared" si="399"/>
        <v>4.0325450707268118E-4</v>
      </c>
      <c r="DT463">
        <f t="shared" si="400"/>
        <v>1.0004032545070727</v>
      </c>
      <c r="DX463" s="10">
        <v>41961</v>
      </c>
      <c r="DY463">
        <v>1866600</v>
      </c>
      <c r="DZ463">
        <v>11.59</v>
      </c>
      <c r="EA463">
        <f t="shared" si="401"/>
        <v>9.5818815331010221E-3</v>
      </c>
      <c r="EB463">
        <f t="shared" si="402"/>
        <v>1.009581881533101</v>
      </c>
      <c r="EF463" s="10">
        <v>41960</v>
      </c>
      <c r="EG463">
        <v>349600</v>
      </c>
      <c r="EH463">
        <v>99.417094000000006</v>
      </c>
      <c r="EI463">
        <f t="shared" si="403"/>
        <v>3.9479618498527991E-4</v>
      </c>
      <c r="EJ463">
        <f t="shared" si="404"/>
        <v>1.0003947961849853</v>
      </c>
    </row>
    <row r="464" spans="1:140">
      <c r="A464" s="10">
        <v>41960</v>
      </c>
      <c r="B464" s="11">
        <v>3.62</v>
      </c>
      <c r="C464">
        <f t="shared" si="363"/>
        <v>3.6200000000000003E-2</v>
      </c>
      <c r="D464" s="12">
        <f t="shared" si="364"/>
        <v>7.5788705234791642E-4</v>
      </c>
      <c r="E464" s="13">
        <f t="shared" si="365"/>
        <v>1.0007578870523479</v>
      </c>
      <c r="H464" s="10">
        <v>41960</v>
      </c>
      <c r="I464">
        <v>20900</v>
      </c>
      <c r="J464">
        <v>70.457991000000007</v>
      </c>
      <c r="K464" s="15">
        <f t="shared" si="369"/>
        <v>-1.2145243142160922E-3</v>
      </c>
      <c r="L464">
        <f t="shared" si="370"/>
        <v>0.99878547568578391</v>
      </c>
      <c r="N464" s="15">
        <f t="shared" si="371"/>
        <v>-0.35825919863258826</v>
      </c>
      <c r="P464" s="10">
        <v>41960</v>
      </c>
      <c r="Q464">
        <v>280800</v>
      </c>
      <c r="R464">
        <v>47.310366999999999</v>
      </c>
      <c r="S464">
        <f t="shared" si="372"/>
        <v>2.0526141517951402E-4</v>
      </c>
      <c r="T464">
        <f t="shared" si="373"/>
        <v>1.0002052614151795</v>
      </c>
      <c r="V464" s="15">
        <f t="shared" si="374"/>
        <v>7.7790086376444467E-2</v>
      </c>
      <c r="X464" s="10">
        <v>41960</v>
      </c>
      <c r="Y464">
        <v>90800</v>
      </c>
      <c r="Z464">
        <v>39.127724999999998</v>
      </c>
      <c r="AA464">
        <f t="shared" si="375"/>
        <v>-1.4925657654135671E-3</v>
      </c>
      <c r="AB464">
        <f t="shared" si="366"/>
        <v>0.99850743423458643</v>
      </c>
      <c r="AC464" s="18"/>
      <c r="AD464" s="15">
        <f t="shared" si="376"/>
        <v>-0.42027039024645163</v>
      </c>
      <c r="AF464" s="10">
        <v>41960</v>
      </c>
      <c r="AG464">
        <v>254500</v>
      </c>
      <c r="AH464">
        <v>52.781396000000001</v>
      </c>
      <c r="AI464">
        <f t="shared" si="377"/>
        <v>-6.2730601670686337E-3</v>
      </c>
      <c r="AJ464">
        <f t="shared" si="378"/>
        <v>0.99372693983293137</v>
      </c>
      <c r="AK464" s="18"/>
      <c r="AL464" s="15">
        <f t="shared" si="379"/>
        <v>-0.89942773408736743</v>
      </c>
      <c r="AN464" s="10">
        <v>41960</v>
      </c>
      <c r="AO464">
        <v>3885400</v>
      </c>
      <c r="AP464">
        <v>36.930416000000001</v>
      </c>
      <c r="AQ464">
        <f t="shared" si="380"/>
        <v>-4.3323591196035016E-3</v>
      </c>
      <c r="AR464">
        <f t="shared" si="367"/>
        <v>0.9956676408803965</v>
      </c>
      <c r="AS464" s="18"/>
      <c r="AT464" s="15">
        <f t="shared" si="381"/>
        <v>-0.79500022717923102</v>
      </c>
      <c r="AV464" s="10">
        <v>41960</v>
      </c>
      <c r="AW464">
        <v>8701400</v>
      </c>
      <c r="AX464">
        <v>39.404181000000001</v>
      </c>
      <c r="AY464">
        <f t="shared" si="382"/>
        <v>-1.25801482461112E-2</v>
      </c>
      <c r="AZ464">
        <f t="shared" si="383"/>
        <v>0.9874198517538888</v>
      </c>
      <c r="BB464" s="15">
        <f t="shared" si="384"/>
        <v>-0.99015588163831969</v>
      </c>
      <c r="BD464" s="10">
        <v>41960</v>
      </c>
      <c r="BE464">
        <v>422400</v>
      </c>
      <c r="BF464">
        <v>65.147766000000004</v>
      </c>
      <c r="BG464">
        <f t="shared" si="385"/>
        <v>2.0228173725800325E-3</v>
      </c>
      <c r="BH464">
        <f t="shared" si="386"/>
        <v>1.00202281737258</v>
      </c>
      <c r="BJ464" s="15">
        <f t="shared" si="387"/>
        <v>1.090874908309146</v>
      </c>
      <c r="BL464" s="10">
        <v>41960</v>
      </c>
      <c r="BM464">
        <v>153000</v>
      </c>
      <c r="BN464">
        <v>104.90414800000001</v>
      </c>
      <c r="BO464">
        <f t="shared" si="406"/>
        <v>-1.4601521063483114E-3</v>
      </c>
      <c r="BP464">
        <f t="shared" si="407"/>
        <v>0.99853984789365169</v>
      </c>
      <c r="BR464">
        <f t="shared" si="408"/>
        <v>-7.3168405103811285E-2</v>
      </c>
      <c r="BT464" s="10">
        <v>41960</v>
      </c>
      <c r="BU464">
        <v>71900</v>
      </c>
      <c r="BV464">
        <v>48.959895000000003</v>
      </c>
      <c r="BW464">
        <f t="shared" si="409"/>
        <v>-1.4161320223710083E-3</v>
      </c>
      <c r="BX464">
        <f t="shared" si="410"/>
        <v>0.99858386797762899</v>
      </c>
      <c r="BZ464">
        <f t="shared" si="411"/>
        <v>-7.1041353933267604E-2</v>
      </c>
      <c r="CB464" s="10">
        <v>41960</v>
      </c>
      <c r="CC464">
        <v>459700</v>
      </c>
      <c r="CD464">
        <v>103.34497399999999</v>
      </c>
      <c r="CE464">
        <f t="shared" si="393"/>
        <v>-2.9139195577049248E-3</v>
      </c>
      <c r="CF464">
        <f t="shared" si="394"/>
        <v>0.99708608044229508</v>
      </c>
      <c r="CH464">
        <f t="shared" si="412"/>
        <v>-0.14079265868777191</v>
      </c>
      <c r="CJ464" s="10">
        <v>41960</v>
      </c>
      <c r="CK464">
        <v>397000</v>
      </c>
      <c r="CL464">
        <v>81.070339000000004</v>
      </c>
      <c r="CM464">
        <f t="shared" si="395"/>
        <v>-2.900910349998953E-3</v>
      </c>
      <c r="CN464">
        <f t="shared" si="396"/>
        <v>0.99709908965000105</v>
      </c>
      <c r="CR464" s="10">
        <v>41960</v>
      </c>
      <c r="CS464">
        <v>6200</v>
      </c>
      <c r="CT464">
        <v>58.839613</v>
      </c>
      <c r="CU464">
        <f t="shared" si="397"/>
        <v>6.6768306646047826E-4</v>
      </c>
      <c r="CV464">
        <f t="shared" si="398"/>
        <v>1.0006676830664605</v>
      </c>
      <c r="CZ464" s="10">
        <v>41960</v>
      </c>
      <c r="DA464">
        <v>163000</v>
      </c>
      <c r="DB464">
        <v>52.264066</v>
      </c>
      <c r="DC464">
        <f t="shared" si="361"/>
        <v>-5.8520627792293389E-3</v>
      </c>
      <c r="DD464">
        <f t="shared" si="362"/>
        <v>0.99414793722077066</v>
      </c>
      <c r="DH464" s="10">
        <v>41960</v>
      </c>
      <c r="DI464">
        <v>164300</v>
      </c>
      <c r="DJ464">
        <v>36.075552999999999</v>
      </c>
      <c r="DK464">
        <f t="shared" si="359"/>
        <v>3.7333020082455093E-3</v>
      </c>
      <c r="DL464">
        <f t="shared" si="360"/>
        <v>1.0037333020082455</v>
      </c>
      <c r="DP464" s="10">
        <v>41960</v>
      </c>
      <c r="DQ464">
        <v>65100</v>
      </c>
      <c r="DR464">
        <v>23.560803</v>
      </c>
      <c r="DS464">
        <f t="shared" si="399"/>
        <v>-4.8154561591375877E-3</v>
      </c>
      <c r="DT464">
        <f t="shared" si="400"/>
        <v>0.99518454384086241</v>
      </c>
      <c r="DX464" s="10">
        <v>41960</v>
      </c>
      <c r="DY464">
        <v>2670600</v>
      </c>
      <c r="DZ464">
        <v>11.48</v>
      </c>
      <c r="EA464">
        <f t="shared" si="401"/>
        <v>-4.3365134431916363E-3</v>
      </c>
      <c r="EB464">
        <f t="shared" si="402"/>
        <v>0.99566348655680836</v>
      </c>
      <c r="EF464" s="10">
        <v>41957</v>
      </c>
      <c r="EG464">
        <v>597200</v>
      </c>
      <c r="EH464">
        <v>99.377859999999998</v>
      </c>
      <c r="EI464">
        <f t="shared" si="403"/>
        <v>-1.9731889964658134E-4</v>
      </c>
      <c r="EJ464">
        <f t="shared" si="404"/>
        <v>0.99980268110035342</v>
      </c>
    </row>
    <row r="465" spans="1:140">
      <c r="A465" s="10">
        <v>41957</v>
      </c>
      <c r="B465" s="11">
        <v>4.1100000000000003</v>
      </c>
      <c r="C465">
        <f t="shared" si="363"/>
        <v>4.1100000000000005E-2</v>
      </c>
      <c r="D465" s="12">
        <f t="shared" si="364"/>
        <v>8.6104984231272219E-4</v>
      </c>
      <c r="E465" s="13">
        <f t="shared" si="365"/>
        <v>1.0008610498423127</v>
      </c>
      <c r="H465" s="10">
        <v>41957</v>
      </c>
      <c r="I465">
        <v>19800</v>
      </c>
      <c r="J465">
        <v>70.543667999999997</v>
      </c>
      <c r="K465" s="15">
        <f t="shared" si="369"/>
        <v>4.3372041585940657E-3</v>
      </c>
      <c r="L465">
        <f t="shared" si="370"/>
        <v>1.0043372041585941</v>
      </c>
      <c r="N465" s="15">
        <f t="shared" si="371"/>
        <v>3.853287657319707</v>
      </c>
      <c r="P465" s="10">
        <v>41957</v>
      </c>
      <c r="Q465">
        <v>257000</v>
      </c>
      <c r="R465">
        <v>47.300657999999999</v>
      </c>
      <c r="S465">
        <f t="shared" si="372"/>
        <v>1.0271072464995701E-3</v>
      </c>
      <c r="T465">
        <f t="shared" si="373"/>
        <v>1.0010271072464996</v>
      </c>
      <c r="V465" s="15">
        <f t="shared" si="374"/>
        <v>0.45455752588927245</v>
      </c>
      <c r="X465" s="10">
        <v>41957</v>
      </c>
      <c r="Y465">
        <v>109800</v>
      </c>
      <c r="Z465">
        <v>39.186213000000002</v>
      </c>
      <c r="AA465">
        <f t="shared" si="375"/>
        <v>2.4887392207917358E-4</v>
      </c>
      <c r="AB465">
        <f t="shared" si="366"/>
        <v>1.0002488739220792</v>
      </c>
      <c r="AC465" s="18"/>
      <c r="AD465" s="15">
        <f t="shared" si="376"/>
        <v>9.5080284443465057E-2</v>
      </c>
      <c r="AF465" s="10">
        <v>41957</v>
      </c>
      <c r="AG465">
        <v>100800</v>
      </c>
      <c r="AH465">
        <v>53.114587</v>
      </c>
      <c r="AI465">
        <f t="shared" si="377"/>
        <v>0</v>
      </c>
      <c r="AJ465">
        <f t="shared" si="378"/>
        <v>1</v>
      </c>
      <c r="AK465" s="18"/>
      <c r="AL465" s="15">
        <f t="shared" si="379"/>
        <v>0</v>
      </c>
      <c r="AN465" s="10">
        <v>41957</v>
      </c>
      <c r="AO465">
        <v>4583200</v>
      </c>
      <c r="AP465">
        <v>37.091107999999998</v>
      </c>
      <c r="AQ465">
        <f t="shared" si="380"/>
        <v>1.5314413694169637E-3</v>
      </c>
      <c r="AR465">
        <f t="shared" si="367"/>
        <v>1.001531441369417</v>
      </c>
      <c r="AS465" s="18"/>
      <c r="AT465" s="15">
        <f t="shared" si="381"/>
        <v>0.74813327178189626</v>
      </c>
      <c r="AV465" s="10">
        <v>41957</v>
      </c>
      <c r="AW465">
        <v>9329700</v>
      </c>
      <c r="AX465">
        <v>39.906207000000002</v>
      </c>
      <c r="AY465">
        <f t="shared" si="382"/>
        <v>1.0554140690306246E-2</v>
      </c>
      <c r="AZ465">
        <f t="shared" si="383"/>
        <v>1.0105541406903062</v>
      </c>
      <c r="BB465" s="15">
        <f t="shared" si="384"/>
        <v>45.158199204738629</v>
      </c>
      <c r="BD465" s="10">
        <v>41957</v>
      </c>
      <c r="BE465">
        <v>525300</v>
      </c>
      <c r="BF465">
        <v>65.016249999999999</v>
      </c>
      <c r="BG465">
        <f t="shared" si="385"/>
        <v>1.1572641151604834E-3</v>
      </c>
      <c r="BH465">
        <f t="shared" si="386"/>
        <v>1.0011572641151605</v>
      </c>
      <c r="BJ465" s="15">
        <f t="shared" si="387"/>
        <v>0.52524823741651949</v>
      </c>
      <c r="BL465" s="10">
        <v>41957</v>
      </c>
      <c r="BM465">
        <v>202400</v>
      </c>
      <c r="BN465">
        <v>105.057548</v>
      </c>
      <c r="BO465">
        <f t="shared" si="406"/>
        <v>2.7382968562861265E-4</v>
      </c>
      <c r="BP465">
        <f t="shared" si="407"/>
        <v>1.0002738296856286</v>
      </c>
      <c r="BR465">
        <f t="shared" si="408"/>
        <v>1.4339026002679001E-2</v>
      </c>
      <c r="BT465" s="10">
        <v>41957</v>
      </c>
      <c r="BU465">
        <v>84500</v>
      </c>
      <c r="BV465">
        <v>49.029327000000002</v>
      </c>
      <c r="BW465">
        <f t="shared" si="409"/>
        <v>6.0727062283860711E-4</v>
      </c>
      <c r="BX465">
        <f t="shared" si="410"/>
        <v>1.0006072706228386</v>
      </c>
      <c r="BZ465">
        <f t="shared" si="411"/>
        <v>3.2072057777624119E-2</v>
      </c>
      <c r="CB465" s="10">
        <v>41957</v>
      </c>
      <c r="CC465">
        <v>861100</v>
      </c>
      <c r="CD465">
        <v>103.64699299999999</v>
      </c>
      <c r="CE465">
        <f t="shared" si="393"/>
        <v>-7.9404713182507081E-4</v>
      </c>
      <c r="CF465">
        <f t="shared" si="394"/>
        <v>0.99920595286817493</v>
      </c>
      <c r="CH465">
        <f t="shared" si="412"/>
        <v>-4.0465351144089667E-2</v>
      </c>
      <c r="CJ465" s="10">
        <v>41957</v>
      </c>
      <c r="CK465">
        <v>414800</v>
      </c>
      <c r="CL465">
        <v>81.306201000000001</v>
      </c>
      <c r="CM465">
        <f t="shared" si="395"/>
        <v>1.045464842240218E-3</v>
      </c>
      <c r="CN465">
        <f t="shared" si="396"/>
        <v>1.0010454648422402</v>
      </c>
      <c r="CR465" s="10">
        <v>41957</v>
      </c>
      <c r="CS465">
        <v>6300</v>
      </c>
      <c r="CT465">
        <v>58.800353000000001</v>
      </c>
      <c r="CU465">
        <f t="shared" si="397"/>
        <v>-3.3373012025517124E-4</v>
      </c>
      <c r="CV465">
        <f t="shared" si="398"/>
        <v>0.99966626987974483</v>
      </c>
      <c r="CZ465" s="10">
        <v>41957</v>
      </c>
      <c r="DA465">
        <v>117300</v>
      </c>
      <c r="DB465">
        <v>52.571719000000002</v>
      </c>
      <c r="DC465">
        <f t="shared" si="361"/>
        <v>9.3073254520343873E-3</v>
      </c>
      <c r="DD465">
        <f t="shared" si="362"/>
        <v>1.0093073254520344</v>
      </c>
      <c r="DH465" s="10">
        <v>41957</v>
      </c>
      <c r="DI465">
        <v>104100</v>
      </c>
      <c r="DJ465">
        <v>35.941372999999999</v>
      </c>
      <c r="DK465">
        <f t="shared" si="359"/>
        <v>-7.4112944325964714E-3</v>
      </c>
      <c r="DL465">
        <f t="shared" si="360"/>
        <v>0.99258870556740353</v>
      </c>
      <c r="DP465" s="10">
        <v>41957</v>
      </c>
      <c r="DQ465">
        <v>48100</v>
      </c>
      <c r="DR465">
        <v>23.674807999999999</v>
      </c>
      <c r="DS465">
        <f t="shared" si="399"/>
        <v>1.0543414684409669E-2</v>
      </c>
      <c r="DT465">
        <f t="shared" si="400"/>
        <v>1.0105434146844097</v>
      </c>
      <c r="DX465" s="10">
        <v>41957</v>
      </c>
      <c r="DY465">
        <v>10665800</v>
      </c>
      <c r="DZ465">
        <v>11.53</v>
      </c>
      <c r="EA465">
        <f t="shared" si="401"/>
        <v>2.5800711743772187E-2</v>
      </c>
      <c r="EB465">
        <f t="shared" si="402"/>
        <v>1.0258007117437722</v>
      </c>
      <c r="EF465" s="10">
        <v>41956</v>
      </c>
      <c r="EG465">
        <v>212200</v>
      </c>
      <c r="EH465">
        <v>99.397473000000005</v>
      </c>
      <c r="EI465">
        <f t="shared" si="403"/>
        <v>2.9611127818363059E-4</v>
      </c>
      <c r="EJ465">
        <f t="shared" si="404"/>
        <v>1.0002961112781836</v>
      </c>
    </row>
    <row r="466" spans="1:140">
      <c r="A466" s="10">
        <v>41956</v>
      </c>
      <c r="B466" s="11">
        <v>4.6900000000000004</v>
      </c>
      <c r="C466">
        <f t="shared" si="363"/>
        <v>4.6900000000000004E-2</v>
      </c>
      <c r="D466" s="12">
        <f t="shared" si="364"/>
        <v>9.8333981877662957E-4</v>
      </c>
      <c r="E466" s="13">
        <f t="shared" si="365"/>
        <v>1.0009833398187766</v>
      </c>
      <c r="H466" s="10">
        <v>41956</v>
      </c>
      <c r="I466">
        <v>27100</v>
      </c>
      <c r="J466">
        <v>70.239026999999993</v>
      </c>
      <c r="K466" s="15">
        <f t="shared" si="369"/>
        <v>1.2212816636694157E-3</v>
      </c>
      <c r="L466">
        <f t="shared" si="370"/>
        <v>1.0012212816636694</v>
      </c>
      <c r="N466" s="15">
        <f t="shared" si="371"/>
        <v>0.56126411716646563</v>
      </c>
      <c r="P466" s="10">
        <v>41956</v>
      </c>
      <c r="Q466">
        <v>704100</v>
      </c>
      <c r="R466">
        <v>47.252124999999999</v>
      </c>
      <c r="S466">
        <f t="shared" si="372"/>
        <v>0</v>
      </c>
      <c r="T466">
        <f t="shared" si="373"/>
        <v>1</v>
      </c>
      <c r="V466" s="15">
        <f t="shared" si="374"/>
        <v>0</v>
      </c>
      <c r="X466" s="10">
        <v>41956</v>
      </c>
      <c r="Y466">
        <v>155600</v>
      </c>
      <c r="Z466">
        <v>39.176462999999998</v>
      </c>
      <c r="AA466">
        <f t="shared" si="375"/>
        <v>-4.4587654723057257E-3</v>
      </c>
      <c r="AB466">
        <f t="shared" si="366"/>
        <v>0.99554123452769427</v>
      </c>
      <c r="AC466" s="18"/>
      <c r="AD466" s="15">
        <f t="shared" si="376"/>
        <v>-0.80428356471374518</v>
      </c>
      <c r="AF466" s="10">
        <v>41956</v>
      </c>
      <c r="AG466">
        <v>166800</v>
      </c>
      <c r="AH466">
        <v>53.114587</v>
      </c>
      <c r="AI466">
        <f t="shared" si="377"/>
        <v>-6.7802570577024657E-3</v>
      </c>
      <c r="AJ466">
        <f t="shared" si="378"/>
        <v>0.99321974294229753</v>
      </c>
      <c r="AK466" s="18"/>
      <c r="AL466" s="15">
        <f t="shared" si="379"/>
        <v>-0.91652614523651821</v>
      </c>
      <c r="AN466" s="10">
        <v>41956</v>
      </c>
      <c r="AO466">
        <v>2743200</v>
      </c>
      <c r="AP466">
        <v>37.034391999999997</v>
      </c>
      <c r="AQ466">
        <f t="shared" si="380"/>
        <v>4.1004627749567923E-3</v>
      </c>
      <c r="AR466">
        <f t="shared" si="367"/>
        <v>1.0041004627749568</v>
      </c>
      <c r="AS466" s="18"/>
      <c r="AT466" s="15">
        <f t="shared" si="381"/>
        <v>3.4531368492654808</v>
      </c>
      <c r="AV466" s="10">
        <v>41956</v>
      </c>
      <c r="AW466">
        <v>5725300</v>
      </c>
      <c r="AX466">
        <v>39.489429999999999</v>
      </c>
      <c r="AY466">
        <f t="shared" si="382"/>
        <v>-2.3929777556948029E-3</v>
      </c>
      <c r="AZ466">
        <f t="shared" si="383"/>
        <v>0.9976070222443052</v>
      </c>
      <c r="BB466" s="15">
        <f t="shared" si="384"/>
        <v>-0.58292266074452359</v>
      </c>
      <c r="BD466" s="10">
        <v>41956</v>
      </c>
      <c r="BE466">
        <v>723900</v>
      </c>
      <c r="BF466">
        <v>64.941096000000002</v>
      </c>
      <c r="BG466">
        <f t="shared" si="385"/>
        <v>1.3035382870254519E-3</v>
      </c>
      <c r="BH466">
        <f t="shared" si="386"/>
        <v>1.0013035382870255</v>
      </c>
      <c r="BJ466" s="15">
        <f t="shared" si="387"/>
        <v>0.60878886442849023</v>
      </c>
      <c r="BL466" s="10">
        <v>41956</v>
      </c>
      <c r="BM466">
        <v>272200</v>
      </c>
      <c r="BN466">
        <v>105.02878800000001</v>
      </c>
      <c r="BO466">
        <f t="shared" si="406"/>
        <v>0</v>
      </c>
      <c r="BP466">
        <f t="shared" si="407"/>
        <v>1</v>
      </c>
      <c r="BR466">
        <f t="shared" si="408"/>
        <v>0</v>
      </c>
      <c r="BT466" s="10">
        <v>41956</v>
      </c>
      <c r="BU466">
        <v>72000</v>
      </c>
      <c r="BV466">
        <v>48.999571000000003</v>
      </c>
      <c r="BW466">
        <f t="shared" si="409"/>
        <v>0</v>
      </c>
      <c r="BX466">
        <f t="shared" si="410"/>
        <v>1</v>
      </c>
      <c r="BZ466">
        <f t="shared" si="411"/>
        <v>0</v>
      </c>
      <c r="CB466" s="10">
        <v>41956</v>
      </c>
      <c r="CC466">
        <v>542400</v>
      </c>
      <c r="CD466">
        <v>103.729359</v>
      </c>
      <c r="CE466">
        <f t="shared" si="393"/>
        <v>-5.2914566749984182E-4</v>
      </c>
      <c r="CF466">
        <f t="shared" si="394"/>
        <v>0.99947085433250016</v>
      </c>
      <c r="CH466">
        <f t="shared" si="412"/>
        <v>-2.7147554337547564E-2</v>
      </c>
      <c r="CJ466" s="10">
        <v>41956</v>
      </c>
      <c r="CK466">
        <v>261700</v>
      </c>
      <c r="CL466">
        <v>81.221287000000004</v>
      </c>
      <c r="CM466">
        <f t="shared" si="395"/>
        <v>0</v>
      </c>
      <c r="CN466">
        <f t="shared" si="396"/>
        <v>1</v>
      </c>
      <c r="CR466" s="10">
        <v>41956</v>
      </c>
      <c r="CS466">
        <v>54000</v>
      </c>
      <c r="CT466">
        <v>58.819983000000001</v>
      </c>
      <c r="CU466">
        <f t="shared" si="397"/>
        <v>8.3500495117405649E-4</v>
      </c>
      <c r="CV466">
        <f t="shared" si="398"/>
        <v>1.0008350049511741</v>
      </c>
      <c r="CZ466" s="10">
        <v>41956</v>
      </c>
      <c r="DA466">
        <v>79300</v>
      </c>
      <c r="DB466">
        <v>52.086928999999998</v>
      </c>
      <c r="DC466">
        <f t="shared" si="361"/>
        <v>1.7930440883013876E-3</v>
      </c>
      <c r="DD466">
        <f t="shared" si="362"/>
        <v>1.0017930440883014</v>
      </c>
      <c r="DH466" s="10">
        <v>41956</v>
      </c>
      <c r="DI466">
        <v>114800</v>
      </c>
      <c r="DJ466">
        <v>36.209733999999997</v>
      </c>
      <c r="DK466">
        <f t="shared" si="359"/>
        <v>5.3219151320493818E-3</v>
      </c>
      <c r="DL466">
        <f t="shared" si="360"/>
        <v>1.0053219151320494</v>
      </c>
      <c r="DP466" s="10">
        <v>41956</v>
      </c>
      <c r="DQ466">
        <v>119300</v>
      </c>
      <c r="DR466">
        <v>23.427799</v>
      </c>
      <c r="DS466">
        <f t="shared" si="399"/>
        <v>-1.3599999326338819E-2</v>
      </c>
      <c r="DT466">
        <f t="shared" si="400"/>
        <v>0.98640000067366118</v>
      </c>
      <c r="DX466" s="10">
        <v>41956</v>
      </c>
      <c r="DY466">
        <v>2878900</v>
      </c>
      <c r="DZ466">
        <v>11.24</v>
      </c>
      <c r="EA466">
        <f t="shared" si="401"/>
        <v>1.7825311942958333E-3</v>
      </c>
      <c r="EB466">
        <f t="shared" si="402"/>
        <v>1.0017825311942958</v>
      </c>
      <c r="EF466" s="10">
        <v>41955</v>
      </c>
      <c r="EG466">
        <v>178600</v>
      </c>
      <c r="EH466">
        <v>99.368048999999999</v>
      </c>
      <c r="EI466">
        <f t="shared" si="403"/>
        <v>-1.9741885487400967E-4</v>
      </c>
      <c r="EJ466">
        <f t="shared" si="404"/>
        <v>0.99980258114512599</v>
      </c>
    </row>
    <row r="467" spans="1:140">
      <c r="A467" s="10">
        <v>41955</v>
      </c>
      <c r="B467" s="11">
        <v>4.7699999999999996</v>
      </c>
      <c r="C467">
        <f t="shared" si="363"/>
        <v>4.7699999999999992E-2</v>
      </c>
      <c r="D467" s="12">
        <f t="shared" si="364"/>
        <v>1.0002226547221049E-3</v>
      </c>
      <c r="E467" s="13">
        <f t="shared" si="365"/>
        <v>1.0010002226547221</v>
      </c>
      <c r="H467" s="10">
        <v>41955</v>
      </c>
      <c r="I467">
        <v>11200</v>
      </c>
      <c r="J467">
        <v>70.153350000000003</v>
      </c>
      <c r="K467" s="15">
        <f t="shared" si="369"/>
        <v>-1.3551738983248462E-3</v>
      </c>
      <c r="L467">
        <f t="shared" si="370"/>
        <v>0.99864482610167515</v>
      </c>
      <c r="N467" s="15">
        <f t="shared" si="371"/>
        <v>-0.39041320498859733</v>
      </c>
      <c r="P467" s="10">
        <v>41955</v>
      </c>
      <c r="Q467">
        <v>422600</v>
      </c>
      <c r="R467">
        <v>47.252124999999999</v>
      </c>
      <c r="S467">
        <f t="shared" si="372"/>
        <v>0</v>
      </c>
      <c r="T467">
        <f t="shared" si="373"/>
        <v>1</v>
      </c>
      <c r="V467" s="15">
        <f t="shared" si="374"/>
        <v>0</v>
      </c>
      <c r="X467" s="10">
        <v>41955</v>
      </c>
      <c r="Y467">
        <v>103000</v>
      </c>
      <c r="Z467">
        <v>39.351923999999997</v>
      </c>
      <c r="AA467">
        <f t="shared" si="375"/>
        <v>2.4832090998505585E-3</v>
      </c>
      <c r="AB467">
        <f t="shared" si="366"/>
        <v>1.0024832090998506</v>
      </c>
      <c r="AC467" s="18"/>
      <c r="AD467" s="15">
        <f t="shared" si="376"/>
        <v>1.4725446085190943</v>
      </c>
      <c r="AF467" s="10">
        <v>41955</v>
      </c>
      <c r="AG467">
        <v>109700</v>
      </c>
      <c r="AH467">
        <v>53.477176</v>
      </c>
      <c r="AI467">
        <f t="shared" si="377"/>
        <v>3.6785032974400167E-3</v>
      </c>
      <c r="AJ467">
        <f t="shared" si="378"/>
        <v>1.00367850329744</v>
      </c>
      <c r="AK467" s="18"/>
      <c r="AL467" s="15">
        <f t="shared" si="379"/>
        <v>2.8197702042657999</v>
      </c>
      <c r="AN467" s="10">
        <v>41955</v>
      </c>
      <c r="AO467">
        <v>3523400</v>
      </c>
      <c r="AP467">
        <v>36.883153999999998</v>
      </c>
      <c r="AQ467">
        <f t="shared" si="380"/>
        <v>-8.3862433314771945E-3</v>
      </c>
      <c r="AR467">
        <f t="shared" si="367"/>
        <v>0.99161375666852281</v>
      </c>
      <c r="AS467" s="18"/>
      <c r="AT467" s="15">
        <f t="shared" si="381"/>
        <v>-0.95375889165813232</v>
      </c>
      <c r="AV467" s="10">
        <v>41955</v>
      </c>
      <c r="AW467">
        <v>10036500</v>
      </c>
      <c r="AX467">
        <v>39.584153999999998</v>
      </c>
      <c r="AY467">
        <f t="shared" si="382"/>
        <v>-2.8632555355245781E-3</v>
      </c>
      <c r="AZ467">
        <f t="shared" si="383"/>
        <v>0.99713674446447542</v>
      </c>
      <c r="BB467" s="15">
        <f t="shared" si="384"/>
        <v>-0.64886598173097654</v>
      </c>
      <c r="BD467" s="10">
        <v>41955</v>
      </c>
      <c r="BE467">
        <v>712600</v>
      </c>
      <c r="BF467">
        <v>64.856553000000005</v>
      </c>
      <c r="BG467">
        <f t="shared" si="385"/>
        <v>-1.4485257897012271E-4</v>
      </c>
      <c r="BH467">
        <f t="shared" si="386"/>
        <v>0.99985514742102988</v>
      </c>
      <c r="BJ467" s="15">
        <f t="shared" si="387"/>
        <v>-5.1501452485376187E-2</v>
      </c>
      <c r="BL467" s="10">
        <v>41955</v>
      </c>
      <c r="BM467">
        <v>187300</v>
      </c>
      <c r="BN467">
        <v>105.02878800000001</v>
      </c>
      <c r="BO467">
        <f t="shared" si="406"/>
        <v>0</v>
      </c>
      <c r="BP467">
        <f t="shared" si="407"/>
        <v>1</v>
      </c>
      <c r="BR467">
        <f t="shared" si="408"/>
        <v>0</v>
      </c>
      <c r="BT467" s="10">
        <v>41955</v>
      </c>
      <c r="BU467">
        <v>159100</v>
      </c>
      <c r="BV467">
        <v>48.999571000000003</v>
      </c>
      <c r="BW467">
        <f t="shared" si="409"/>
        <v>-1.6167837104650307E-3</v>
      </c>
      <c r="BX467">
        <f t="shared" si="410"/>
        <v>0.99838321628953497</v>
      </c>
      <c r="BZ467">
        <f t="shared" si="411"/>
        <v>-8.0698181535028279E-2</v>
      </c>
      <c r="CB467" s="10">
        <v>41955</v>
      </c>
      <c r="CC467">
        <v>795800</v>
      </c>
      <c r="CD467">
        <v>103.78427600000001</v>
      </c>
      <c r="CE467">
        <f t="shared" si="393"/>
        <v>3.5286576612847398E-4</v>
      </c>
      <c r="CF467">
        <f t="shared" si="394"/>
        <v>1.0003528657661285</v>
      </c>
      <c r="CH467">
        <f t="shared" si="412"/>
        <v>1.8515100947883001E-2</v>
      </c>
      <c r="CJ467" s="10">
        <v>41955</v>
      </c>
      <c r="CK467">
        <v>409100</v>
      </c>
      <c r="CL467">
        <v>81.221287000000004</v>
      </c>
      <c r="CM467">
        <f t="shared" si="395"/>
        <v>5.8107190544309795E-4</v>
      </c>
      <c r="CN467">
        <f t="shared" si="396"/>
        <v>1.0005810719054431</v>
      </c>
      <c r="CR467" s="10">
        <v>41955</v>
      </c>
      <c r="CS467">
        <v>7700</v>
      </c>
      <c r="CT467">
        <v>58.770909000000003</v>
      </c>
      <c r="CU467">
        <f t="shared" si="397"/>
        <v>1.8403951277865538E-3</v>
      </c>
      <c r="CV467">
        <f t="shared" si="398"/>
        <v>1.0018403951277866</v>
      </c>
      <c r="CZ467" s="10">
        <v>41955</v>
      </c>
      <c r="DA467">
        <v>100600</v>
      </c>
      <c r="DB467">
        <v>51.993701999999999</v>
      </c>
      <c r="DC467">
        <f t="shared" si="361"/>
        <v>0</v>
      </c>
      <c r="DD467">
        <f t="shared" si="362"/>
        <v>1</v>
      </c>
      <c r="DH467" s="10">
        <v>41955</v>
      </c>
      <c r="DI467">
        <v>96000</v>
      </c>
      <c r="DJ467">
        <v>36.018048999999998</v>
      </c>
      <c r="DK467">
        <f t="shared" si="359"/>
        <v>-7.3956611470890055E-3</v>
      </c>
      <c r="DL467">
        <f t="shared" si="360"/>
        <v>0.99260433885291099</v>
      </c>
      <c r="DP467" s="10">
        <v>41955</v>
      </c>
      <c r="DQ467">
        <v>74200</v>
      </c>
      <c r="DR467">
        <v>23.750810000000001</v>
      </c>
      <c r="DS467">
        <f t="shared" si="399"/>
        <v>-8.3299944768995271E-3</v>
      </c>
      <c r="DT467">
        <f t="shared" si="400"/>
        <v>0.99167000552310047</v>
      </c>
      <c r="DX467" s="10">
        <v>41955</v>
      </c>
      <c r="DY467">
        <v>2727200</v>
      </c>
      <c r="DZ467">
        <v>11.22</v>
      </c>
      <c r="EA467">
        <f t="shared" si="401"/>
        <v>-6.2001771479184287E-3</v>
      </c>
      <c r="EB467">
        <f t="shared" si="402"/>
        <v>0.99379982285208157</v>
      </c>
      <c r="EF467" s="10">
        <v>41954</v>
      </c>
      <c r="EG467">
        <v>146000</v>
      </c>
      <c r="EH467">
        <v>99.38767</v>
      </c>
      <c r="EI467">
        <f t="shared" si="403"/>
        <v>0</v>
      </c>
      <c r="EJ467">
        <f t="shared" si="404"/>
        <v>1</v>
      </c>
    </row>
    <row r="468" spans="1:140">
      <c r="A468" s="10">
        <v>41954</v>
      </c>
      <c r="B468" s="11">
        <v>4.82</v>
      </c>
      <c r="C468">
        <f t="shared" si="363"/>
        <v>4.82E-2</v>
      </c>
      <c r="D468" s="12">
        <f t="shared" si="364"/>
        <v>1.0107763072655374E-3</v>
      </c>
      <c r="E468" s="13">
        <f t="shared" si="365"/>
        <v>1.0010107763072655</v>
      </c>
      <c r="H468" s="10">
        <v>41954</v>
      </c>
      <c r="I468">
        <v>22200</v>
      </c>
      <c r="J468">
        <v>70.248548999999997</v>
      </c>
      <c r="K468" s="15">
        <f t="shared" si="369"/>
        <v>9.4953245002193931E-4</v>
      </c>
      <c r="L468">
        <f t="shared" si="370"/>
        <v>1.0009495324500219</v>
      </c>
      <c r="N468" s="15">
        <f t="shared" si="371"/>
        <v>0.41398916413897835</v>
      </c>
      <c r="P468" s="10">
        <v>41954</v>
      </c>
      <c r="Q468">
        <v>214500</v>
      </c>
      <c r="R468">
        <v>47.252124999999999</v>
      </c>
      <c r="S468">
        <f t="shared" si="372"/>
        <v>8.223742387154509E-4</v>
      </c>
      <c r="T468">
        <f t="shared" si="373"/>
        <v>1.0008223742387155</v>
      </c>
      <c r="V468" s="15">
        <f t="shared" si="374"/>
        <v>0.34991717689278579</v>
      </c>
      <c r="X468" s="10">
        <v>41954</v>
      </c>
      <c r="Y468">
        <v>96400</v>
      </c>
      <c r="Z468">
        <v>39.254446999999999</v>
      </c>
      <c r="AA468">
        <f t="shared" si="375"/>
        <v>0</v>
      </c>
      <c r="AB468">
        <f t="shared" si="366"/>
        <v>1</v>
      </c>
      <c r="AC468" s="18"/>
      <c r="AD468" s="15">
        <f t="shared" si="376"/>
        <v>0</v>
      </c>
      <c r="AF468" s="10">
        <v>41954</v>
      </c>
      <c r="AG468">
        <v>128500</v>
      </c>
      <c r="AH468">
        <v>53.281180999999997</v>
      </c>
      <c r="AI468">
        <f t="shared" si="377"/>
        <v>5.5205663254498383E-4</v>
      </c>
      <c r="AJ468">
        <f t="shared" si="378"/>
        <v>1.000552056632545</v>
      </c>
      <c r="AK468" s="18"/>
      <c r="AL468" s="15">
        <f t="shared" si="379"/>
        <v>0.22316904831501461</v>
      </c>
      <c r="AN468" s="10">
        <v>41954</v>
      </c>
      <c r="AO468">
        <v>2407100</v>
      </c>
      <c r="AP468">
        <v>37.195081000000002</v>
      </c>
      <c r="AQ468">
        <f t="shared" si="380"/>
        <v>5.8793309271429894E-3</v>
      </c>
      <c r="AR468">
        <f t="shared" si="367"/>
        <v>1.005879330927143</v>
      </c>
      <c r="AS468" s="18"/>
      <c r="AT468" s="15">
        <f t="shared" si="381"/>
        <v>7.4966503882048308</v>
      </c>
      <c r="AV468" s="10">
        <v>41954</v>
      </c>
      <c r="AW468">
        <v>6155100</v>
      </c>
      <c r="AX468">
        <v>39.697819000000003</v>
      </c>
      <c r="AY468">
        <f t="shared" si="382"/>
        <v>1.6730372702895568E-3</v>
      </c>
      <c r="AZ468">
        <f t="shared" si="383"/>
        <v>1.0016730372702896</v>
      </c>
      <c r="BB468" s="15">
        <f t="shared" si="384"/>
        <v>0.84070443855689336</v>
      </c>
      <c r="BD468" s="10">
        <v>41954</v>
      </c>
      <c r="BE468">
        <v>475900</v>
      </c>
      <c r="BF468">
        <v>64.865949000000001</v>
      </c>
      <c r="BG468">
        <f t="shared" si="385"/>
        <v>4.3476208925175008E-4</v>
      </c>
      <c r="BH468">
        <f t="shared" si="386"/>
        <v>1.0004347620892518</v>
      </c>
      <c r="BJ468" s="15">
        <f t="shared" si="387"/>
        <v>0.17193200911720874</v>
      </c>
      <c r="BL468" s="10">
        <v>41954</v>
      </c>
      <c r="BM468">
        <v>112500</v>
      </c>
      <c r="BN468">
        <v>105.02878800000001</v>
      </c>
      <c r="BO468">
        <f t="shared" si="406"/>
        <v>7.308096624052407E-4</v>
      </c>
      <c r="BP468">
        <f t="shared" si="407"/>
        <v>1.0007308096624052</v>
      </c>
      <c r="BR468">
        <f t="shared" si="408"/>
        <v>3.8718999869889581E-2</v>
      </c>
      <c r="BT468" s="10">
        <v>41954</v>
      </c>
      <c r="BU468">
        <v>98700</v>
      </c>
      <c r="BV468">
        <v>49.078921000000001</v>
      </c>
      <c r="BW468">
        <f t="shared" si="409"/>
        <v>1.0115170457061229E-3</v>
      </c>
      <c r="BX468">
        <f t="shared" si="410"/>
        <v>1.0010115170457061</v>
      </c>
      <c r="BZ468">
        <f t="shared" si="411"/>
        <v>5.3978764061743068E-2</v>
      </c>
      <c r="CB468" s="10">
        <v>41954</v>
      </c>
      <c r="CC468">
        <v>428500</v>
      </c>
      <c r="CD468">
        <v>103.74766700000001</v>
      </c>
      <c r="CE468">
        <f t="shared" si="393"/>
        <v>-5.2898494032560528E-4</v>
      </c>
      <c r="CF468">
        <f t="shared" si="394"/>
        <v>0.99947101505967439</v>
      </c>
      <c r="CH468">
        <f t="shared" si="412"/>
        <v>-2.7139419080591587E-2</v>
      </c>
      <c r="CJ468" s="10">
        <v>41954</v>
      </c>
      <c r="CK468">
        <v>339700</v>
      </c>
      <c r="CL468">
        <v>81.174119000000005</v>
      </c>
      <c r="CM468">
        <f t="shared" si="395"/>
        <v>-4.6468584014758285E-4</v>
      </c>
      <c r="CN468">
        <f t="shared" si="396"/>
        <v>0.99953531415985242</v>
      </c>
      <c r="CR468" s="10">
        <v>41954</v>
      </c>
      <c r="CS468">
        <v>68300</v>
      </c>
      <c r="CT468">
        <v>58.662945999999998</v>
      </c>
      <c r="CU468">
        <f t="shared" si="397"/>
        <v>-5.0164937058538861E-4</v>
      </c>
      <c r="CV468">
        <f t="shared" si="398"/>
        <v>0.99949835062941461</v>
      </c>
      <c r="CZ468" s="10">
        <v>41954</v>
      </c>
      <c r="DA468">
        <v>135100</v>
      </c>
      <c r="DB468">
        <v>51.993701999999999</v>
      </c>
      <c r="DC468">
        <f t="shared" si="361"/>
        <v>5.0459417688577535E-3</v>
      </c>
      <c r="DD468">
        <f t="shared" si="362"/>
        <v>1.0050459417688578</v>
      </c>
      <c r="DH468" s="10">
        <v>41954</v>
      </c>
      <c r="DI468">
        <v>183600</v>
      </c>
      <c r="DJ468">
        <v>36.286411000000001</v>
      </c>
      <c r="DK468">
        <f t="shared" si="359"/>
        <v>-4.7318449754790715E-3</v>
      </c>
      <c r="DL468">
        <f t="shared" si="360"/>
        <v>0.99526815502452093</v>
      </c>
      <c r="DP468" s="10">
        <v>41954</v>
      </c>
      <c r="DQ468">
        <v>133800</v>
      </c>
      <c r="DR468">
        <v>23.950316000000001</v>
      </c>
      <c r="DS468">
        <f t="shared" si="399"/>
        <v>3.1834213121266774E-3</v>
      </c>
      <c r="DT468">
        <f t="shared" si="400"/>
        <v>1.0031834213121267</v>
      </c>
      <c r="DX468" s="10">
        <v>41954</v>
      </c>
      <c r="DY468">
        <v>4846000</v>
      </c>
      <c r="DZ468">
        <v>11.29</v>
      </c>
      <c r="EA468">
        <f t="shared" si="401"/>
        <v>1.4375561545372673E-2</v>
      </c>
      <c r="EB468">
        <f t="shared" si="402"/>
        <v>1.0143755615453727</v>
      </c>
      <c r="EF468" s="10">
        <v>41953</v>
      </c>
      <c r="EG468">
        <v>290700</v>
      </c>
      <c r="EH468">
        <v>99.38767</v>
      </c>
      <c r="EI468">
        <f t="shared" si="403"/>
        <v>9.8714140151612284E-5</v>
      </c>
      <c r="EJ468">
        <f t="shared" si="404"/>
        <v>1.0000987141401516</v>
      </c>
    </row>
    <row r="469" spans="1:140">
      <c r="A469" s="10">
        <v>41953</v>
      </c>
      <c r="B469" s="11">
        <v>4.83</v>
      </c>
      <c r="C469">
        <f t="shared" si="363"/>
        <v>4.8300000000000003E-2</v>
      </c>
      <c r="D469" s="12">
        <f t="shared" si="364"/>
        <v>1.0128872113623899E-3</v>
      </c>
      <c r="E469" s="13">
        <f t="shared" si="365"/>
        <v>1.0010128872113624</v>
      </c>
      <c r="H469" s="10">
        <v>41953</v>
      </c>
      <c r="I469">
        <v>25600</v>
      </c>
      <c r="J469">
        <v>70.181909000000005</v>
      </c>
      <c r="K469" s="15">
        <f t="shared" si="369"/>
        <v>-6.8705621885181145E-3</v>
      </c>
      <c r="L469">
        <f t="shared" si="370"/>
        <v>0.99312943781148189</v>
      </c>
      <c r="N469" s="15">
        <f t="shared" si="371"/>
        <v>-0.91925100045577279</v>
      </c>
      <c r="P469" s="10">
        <v>41953</v>
      </c>
      <c r="Q469">
        <v>275200</v>
      </c>
      <c r="R469">
        <v>47.213298000000002</v>
      </c>
      <c r="S469">
        <f t="shared" si="372"/>
        <v>3.0933740123268993E-3</v>
      </c>
      <c r="T469">
        <f t="shared" si="373"/>
        <v>1.0030933740123269</v>
      </c>
      <c r="V469" s="15">
        <f t="shared" si="374"/>
        <v>2.0874292040749238</v>
      </c>
      <c r="X469" s="10">
        <v>41953</v>
      </c>
      <c r="Y469">
        <v>127200</v>
      </c>
      <c r="Z469">
        <v>39.254446999999999</v>
      </c>
      <c r="AA469">
        <f t="shared" si="375"/>
        <v>1.7412756879569002E-3</v>
      </c>
      <c r="AB469">
        <f t="shared" si="366"/>
        <v>1.0017412756879569</v>
      </c>
      <c r="AC469" s="18"/>
      <c r="AD469" s="15">
        <f t="shared" si="376"/>
        <v>0.88704652219478297</v>
      </c>
      <c r="AF469" s="10">
        <v>41953</v>
      </c>
      <c r="AG469">
        <v>174700</v>
      </c>
      <c r="AH469">
        <v>53.251783000000003</v>
      </c>
      <c r="AI469">
        <f t="shared" si="377"/>
        <v>3.5087521595209559E-3</v>
      </c>
      <c r="AJ469">
        <f t="shared" si="378"/>
        <v>1.003508752159521</v>
      </c>
      <c r="AK469" s="18"/>
      <c r="AL469" s="15">
        <f t="shared" si="379"/>
        <v>2.591079882738279</v>
      </c>
      <c r="AN469" s="10">
        <v>41953</v>
      </c>
      <c r="AO469">
        <v>3480300</v>
      </c>
      <c r="AP469">
        <v>36.977677</v>
      </c>
      <c r="AQ469">
        <f t="shared" si="380"/>
        <v>4.6225047296024613E-3</v>
      </c>
      <c r="AR469">
        <f t="shared" si="367"/>
        <v>1.0046225047296025</v>
      </c>
      <c r="AS469" s="18"/>
      <c r="AT469" s="15">
        <f t="shared" si="381"/>
        <v>4.3834348808428594</v>
      </c>
      <c r="AV469" s="10">
        <v>41953</v>
      </c>
      <c r="AW469">
        <v>6117000</v>
      </c>
      <c r="AX469">
        <v>39.631514000000003</v>
      </c>
      <c r="AY469">
        <f t="shared" si="382"/>
        <v>7.1749435568158049E-4</v>
      </c>
      <c r="AZ469">
        <f t="shared" si="383"/>
        <v>1.0007174943556816</v>
      </c>
      <c r="BD469" s="10">
        <v>41953</v>
      </c>
      <c r="BE469">
        <v>719000</v>
      </c>
      <c r="BF469">
        <v>64.837760000000003</v>
      </c>
      <c r="BG469">
        <f t="shared" si="385"/>
        <v>2.1779265777293055E-3</v>
      </c>
      <c r="BH469">
        <f t="shared" si="386"/>
        <v>1.0021779265777293</v>
      </c>
      <c r="BL469" s="10">
        <v>41953</v>
      </c>
      <c r="BM469">
        <v>185200</v>
      </c>
      <c r="BN469">
        <v>104.952088</v>
      </c>
      <c r="BO469">
        <f t="shared" ref="BO469:BO533" si="413">(BN469/BN470)-1</f>
        <v>-5.4776891893759672E-4</v>
      </c>
      <c r="BP469">
        <f t="shared" si="407"/>
        <v>0.9994522310810624</v>
      </c>
      <c r="BT469" s="10">
        <v>41953</v>
      </c>
      <c r="BU469">
        <v>84200</v>
      </c>
      <c r="BV469">
        <v>49.029327000000002</v>
      </c>
      <c r="BW469">
        <f t="shared" ref="BW469:BW532" si="414">(BV469/BV470)-1</f>
        <v>-1.2123936433455773E-3</v>
      </c>
      <c r="BX469">
        <f t="shared" si="410"/>
        <v>0.99878760635665442</v>
      </c>
      <c r="CB469" s="10">
        <v>41953</v>
      </c>
      <c r="CC469">
        <v>911900</v>
      </c>
      <c r="CD469">
        <v>103.802577</v>
      </c>
      <c r="CE469">
        <f t="shared" si="393"/>
        <v>-1.2328214265456827E-3</v>
      </c>
      <c r="CF469">
        <f t="shared" si="394"/>
        <v>0.99876717857345432</v>
      </c>
      <c r="CJ469" s="10">
        <v>41953</v>
      </c>
      <c r="CK469">
        <v>251600</v>
      </c>
      <c r="CL469">
        <v>81.211856999999995</v>
      </c>
      <c r="CM469">
        <f t="shared" si="395"/>
        <v>-2.3180066216756945E-3</v>
      </c>
      <c r="CN469">
        <f t="shared" si="396"/>
        <v>0.99768199337832431</v>
      </c>
      <c r="CR469" s="10">
        <v>41953</v>
      </c>
      <c r="CS469">
        <v>4200</v>
      </c>
      <c r="CT469">
        <v>58.692388999999999</v>
      </c>
      <c r="CU469">
        <f t="shared" si="397"/>
        <v>-2.8347969069191237E-3</v>
      </c>
      <c r="CV469">
        <f t="shared" si="398"/>
        <v>0.99716520309308088</v>
      </c>
      <c r="CZ469" s="10">
        <v>41953</v>
      </c>
      <c r="DA469">
        <v>132400</v>
      </c>
      <c r="DB469">
        <v>51.732661999999998</v>
      </c>
      <c r="DC469">
        <f t="shared" si="361"/>
        <v>7.0780923468980461E-3</v>
      </c>
      <c r="DD469">
        <f t="shared" si="362"/>
        <v>1.007078092346898</v>
      </c>
      <c r="DH469" s="10">
        <v>41953</v>
      </c>
      <c r="DI469">
        <v>144700</v>
      </c>
      <c r="DJ469">
        <v>36.458928999999998</v>
      </c>
      <c r="DK469">
        <f t="shared" si="359"/>
        <v>9.2863438328216752E-3</v>
      </c>
      <c r="DL469">
        <f t="shared" si="360"/>
        <v>1.0092863438328217</v>
      </c>
      <c r="DP469" s="10">
        <v>41953</v>
      </c>
      <c r="DQ469">
        <v>112600</v>
      </c>
      <c r="DR469">
        <v>23.874313999999998</v>
      </c>
      <c r="DS469">
        <f t="shared" si="399"/>
        <v>-9.8502717878392598E-3</v>
      </c>
      <c r="DT469">
        <f t="shared" si="400"/>
        <v>0.99014972821216074</v>
      </c>
      <c r="DX469" s="10">
        <v>41953</v>
      </c>
      <c r="DY469">
        <v>2709500</v>
      </c>
      <c r="DZ469">
        <v>11.13</v>
      </c>
      <c r="EA469">
        <f t="shared" si="401"/>
        <v>-2.1108179419524919E-2</v>
      </c>
      <c r="EB469">
        <f t="shared" si="402"/>
        <v>0.97889182058047508</v>
      </c>
      <c r="EF469" s="10">
        <v>41950</v>
      </c>
      <c r="EG469">
        <v>240300</v>
      </c>
      <c r="EH469">
        <v>99.377859999999998</v>
      </c>
      <c r="EI469">
        <f t="shared" si="403"/>
        <v>3.9495211057172241E-4</v>
      </c>
      <c r="EJ469">
        <f t="shared" si="404"/>
        <v>1.0003949521105717</v>
      </c>
    </row>
    <row r="470" spans="1:140">
      <c r="A470" s="10">
        <v>41950</v>
      </c>
      <c r="B470" s="11">
        <v>4.82</v>
      </c>
      <c r="C470">
        <f t="shared" si="363"/>
        <v>4.82E-2</v>
      </c>
      <c r="D470" s="12">
        <f t="shared" si="364"/>
        <v>1.0107763072655374E-3</v>
      </c>
      <c r="E470" s="13">
        <f t="shared" si="365"/>
        <v>1.0010107763072655</v>
      </c>
      <c r="H470" s="10">
        <v>41950</v>
      </c>
      <c r="I470">
        <v>18700</v>
      </c>
      <c r="J470">
        <v>70.667434</v>
      </c>
      <c r="K470" s="15">
        <f t="shared" si="369"/>
        <v>9.3826862972516967E-3</v>
      </c>
      <c r="L470">
        <f t="shared" si="370"/>
        <v>1.0093826862972517</v>
      </c>
      <c r="N470" s="15">
        <f t="shared" si="371"/>
        <v>29.226346423609247</v>
      </c>
      <c r="P470" s="10">
        <v>41950</v>
      </c>
      <c r="Q470">
        <v>284200</v>
      </c>
      <c r="R470">
        <v>47.067700000000002</v>
      </c>
      <c r="S470">
        <f t="shared" si="372"/>
        <v>6.1913012377057264E-4</v>
      </c>
      <c r="T470">
        <f t="shared" si="373"/>
        <v>1.0006191301237706</v>
      </c>
      <c r="V470" s="15">
        <f t="shared" si="374"/>
        <v>0.25346606713155562</v>
      </c>
      <c r="X470" s="10">
        <v>41950</v>
      </c>
      <c r="Y470">
        <v>100200</v>
      </c>
      <c r="Z470">
        <v>39.186213000000002</v>
      </c>
      <c r="AA470">
        <f t="shared" si="375"/>
        <v>1.494796848015234E-3</v>
      </c>
      <c r="AB470">
        <f t="shared" si="366"/>
        <v>1.0014947968480152</v>
      </c>
      <c r="AC470" s="18"/>
      <c r="AD470" s="15">
        <f t="shared" si="376"/>
        <v>0.72494208192186149</v>
      </c>
      <c r="AF470" s="10">
        <v>41950</v>
      </c>
      <c r="AG470">
        <v>301100</v>
      </c>
      <c r="AH470">
        <v>53.065589000000003</v>
      </c>
      <c r="AI470">
        <f t="shared" si="377"/>
        <v>2.7778139444416539E-3</v>
      </c>
      <c r="AJ470">
        <f t="shared" si="378"/>
        <v>1.0027778139444417</v>
      </c>
      <c r="AK470" s="18"/>
      <c r="AL470" s="15">
        <f t="shared" si="379"/>
        <v>1.752463906276744</v>
      </c>
      <c r="AN470" s="10">
        <v>41950</v>
      </c>
      <c r="AO470">
        <v>2691000</v>
      </c>
      <c r="AP470">
        <v>36.807533999999997</v>
      </c>
      <c r="AQ470">
        <f t="shared" si="380"/>
        <v>2.5683403127274573E-4</v>
      </c>
      <c r="AR470">
        <f t="shared" si="367"/>
        <v>1.0002568340312727</v>
      </c>
      <c r="AS470" s="18"/>
      <c r="AT470" s="15">
        <f t="shared" si="381"/>
        <v>9.8265794291524156E-2</v>
      </c>
      <c r="AV470" s="10">
        <v>41950</v>
      </c>
      <c r="AW470">
        <v>9549300</v>
      </c>
      <c r="AX470">
        <v>39.603099</v>
      </c>
      <c r="AY470">
        <f t="shared" si="382"/>
        <v>6.4997769862520371E-3</v>
      </c>
      <c r="AZ470">
        <f t="shared" si="383"/>
        <v>1.006499776986252</v>
      </c>
      <c r="BD470" s="10">
        <v>41950</v>
      </c>
      <c r="BE470">
        <v>578500</v>
      </c>
      <c r="BF470">
        <v>64.696854999999999</v>
      </c>
      <c r="BG470">
        <f t="shared" si="385"/>
        <v>2.3286760792951E-3</v>
      </c>
      <c r="BH470">
        <f t="shared" si="386"/>
        <v>1.0023286760792951</v>
      </c>
      <c r="BL470" s="10">
        <v>41950</v>
      </c>
      <c r="BM470">
        <v>192700</v>
      </c>
      <c r="BN470">
        <v>105.009609</v>
      </c>
      <c r="BO470">
        <f t="shared" si="413"/>
        <v>2.2876984537747447E-3</v>
      </c>
      <c r="BP470">
        <f t="shared" si="407"/>
        <v>1.0022876984537747</v>
      </c>
      <c r="BT470" s="10">
        <v>41950</v>
      </c>
      <c r="BU470">
        <v>87200</v>
      </c>
      <c r="BV470">
        <v>49.088842</v>
      </c>
      <c r="BW470">
        <f t="shared" si="414"/>
        <v>1.8218730935419813E-3</v>
      </c>
      <c r="BX470">
        <f t="shared" si="410"/>
        <v>1.001821873093542</v>
      </c>
      <c r="CB470" s="10">
        <v>41950</v>
      </c>
      <c r="CC470">
        <v>1174700</v>
      </c>
      <c r="CD470">
        <v>103.930705</v>
      </c>
      <c r="CE470">
        <f t="shared" si="393"/>
        <v>1.6758801814100721E-3</v>
      </c>
      <c r="CF470">
        <f t="shared" si="394"/>
        <v>1.0016758801814101</v>
      </c>
      <c r="CJ470" s="10">
        <v>41950</v>
      </c>
      <c r="CK470">
        <v>279400</v>
      </c>
      <c r="CL470">
        <v>81.400543999999996</v>
      </c>
      <c r="CM470">
        <f t="shared" si="395"/>
        <v>4.0730679564568995E-3</v>
      </c>
      <c r="CN470">
        <f t="shared" si="396"/>
        <v>1.0040730679564569</v>
      </c>
      <c r="CR470" s="10">
        <v>41950</v>
      </c>
      <c r="CS470">
        <v>2300</v>
      </c>
      <c r="CT470">
        <v>58.859242999999999</v>
      </c>
      <c r="CU470">
        <f t="shared" si="397"/>
        <v>2.8428558258208891E-3</v>
      </c>
      <c r="CV470">
        <f t="shared" si="398"/>
        <v>1.0028428558258209</v>
      </c>
      <c r="CZ470" s="10">
        <v>41950</v>
      </c>
      <c r="DA470">
        <v>216500</v>
      </c>
      <c r="DB470">
        <v>51.369067000000001</v>
      </c>
      <c r="DC470">
        <f t="shared" si="361"/>
        <v>-1.2688024478283433E-3</v>
      </c>
      <c r="DD470">
        <f t="shared" si="362"/>
        <v>0.99873119755217166</v>
      </c>
      <c r="DH470" s="10">
        <v>41950</v>
      </c>
      <c r="DI470">
        <v>111000</v>
      </c>
      <c r="DJ470">
        <v>36.123474000000002</v>
      </c>
      <c r="DK470">
        <f t="shared" si="359"/>
        <v>-1.0602067988129127E-3</v>
      </c>
      <c r="DL470">
        <f t="shared" si="360"/>
        <v>0.99893979320118709</v>
      </c>
      <c r="DP470" s="10">
        <v>41950</v>
      </c>
      <c r="DQ470">
        <v>98000</v>
      </c>
      <c r="DR470">
        <v>24.111822</v>
      </c>
      <c r="DS470">
        <f t="shared" si="399"/>
        <v>1.3578231649398864E-2</v>
      </c>
      <c r="DT470">
        <f t="shared" si="400"/>
        <v>1.0135782316493989</v>
      </c>
      <c r="DX470" s="10">
        <v>41950</v>
      </c>
      <c r="DY470">
        <v>3220000</v>
      </c>
      <c r="DZ470">
        <v>11.37</v>
      </c>
      <c r="EA470">
        <f t="shared" si="401"/>
        <v>2.7100271002709952E-2</v>
      </c>
      <c r="EB470">
        <f t="shared" si="402"/>
        <v>1.02710027100271</v>
      </c>
      <c r="EF470" s="10">
        <v>41949</v>
      </c>
      <c r="EG470">
        <v>151300</v>
      </c>
      <c r="EH470">
        <v>99.338626000000005</v>
      </c>
      <c r="EI470">
        <f t="shared" si="403"/>
        <v>-9.8743376292342866E-5</v>
      </c>
      <c r="EJ470">
        <f t="shared" si="404"/>
        <v>0.99990125662370766</v>
      </c>
    </row>
    <row r="471" spans="1:140">
      <c r="A471" s="10">
        <v>41949</v>
      </c>
      <c r="B471" s="11">
        <v>4.8099999999999996</v>
      </c>
      <c r="C471">
        <f t="shared" si="363"/>
        <v>4.8099999999999997E-2</v>
      </c>
      <c r="D471" s="12">
        <f t="shared" si="364"/>
        <v>1.0086654610352852E-3</v>
      </c>
      <c r="E471" s="13">
        <f t="shared" si="365"/>
        <v>1.0010086654610353</v>
      </c>
      <c r="H471" s="10">
        <v>41949</v>
      </c>
      <c r="I471">
        <v>28500</v>
      </c>
      <c r="J471">
        <v>70.010547000000003</v>
      </c>
      <c r="K471" s="15">
        <f t="shared" si="369"/>
        <v>-6.6189085044846552E-3</v>
      </c>
      <c r="L471">
        <f t="shared" si="370"/>
        <v>0.99338109149551534</v>
      </c>
      <c r="N471" s="15">
        <f t="shared" si="371"/>
        <v>-0.91142736917142464</v>
      </c>
      <c r="P471" s="10">
        <v>41949</v>
      </c>
      <c r="Q471">
        <v>281000</v>
      </c>
      <c r="R471">
        <v>47.038576999999997</v>
      </c>
      <c r="S471">
        <f t="shared" si="372"/>
        <v>3.9361720586932325E-3</v>
      </c>
      <c r="T471">
        <f t="shared" si="373"/>
        <v>1.0039361720586932</v>
      </c>
      <c r="V471" s="15">
        <f t="shared" si="374"/>
        <v>3.1949551338106561</v>
      </c>
      <c r="X471" s="10">
        <v>41949</v>
      </c>
      <c r="Y471">
        <v>125400</v>
      </c>
      <c r="Z471">
        <v>39.127724999999998</v>
      </c>
      <c r="AA471">
        <f t="shared" si="375"/>
        <v>5.7629739207436526E-3</v>
      </c>
      <c r="AB471">
        <f t="shared" si="366"/>
        <v>1.0057629739207437</v>
      </c>
      <c r="AC471" s="18"/>
      <c r="AD471" s="15">
        <f t="shared" si="376"/>
        <v>7.1453523581810874</v>
      </c>
      <c r="AF471" s="10">
        <v>41949</v>
      </c>
      <c r="AG471">
        <v>160900</v>
      </c>
      <c r="AH471">
        <v>52.918590999999999</v>
      </c>
      <c r="AI471">
        <f t="shared" si="377"/>
        <v>4.8380671352996618E-3</v>
      </c>
      <c r="AJ471">
        <f t="shared" si="378"/>
        <v>1.0048380671352997</v>
      </c>
      <c r="AK471" s="18"/>
      <c r="AL471" s="15">
        <f t="shared" si="379"/>
        <v>4.8219570874260915</v>
      </c>
      <c r="AN471" s="10">
        <v>41949</v>
      </c>
      <c r="AO471">
        <v>3392900</v>
      </c>
      <c r="AP471">
        <v>36.798082999999998</v>
      </c>
      <c r="AQ471">
        <f t="shared" si="380"/>
        <v>-4.0931198708631378E-3</v>
      </c>
      <c r="AR471">
        <f t="shared" si="367"/>
        <v>0.99590688012913686</v>
      </c>
      <c r="AS471" s="18"/>
      <c r="AT471" s="15">
        <f t="shared" si="381"/>
        <v>-0.77621167673519942</v>
      </c>
      <c r="AV471" s="10">
        <v>41949</v>
      </c>
      <c r="AW471">
        <v>11926800</v>
      </c>
      <c r="AX471">
        <v>39.347349999999999</v>
      </c>
      <c r="AY471">
        <f t="shared" si="382"/>
        <v>-1.4238214868854349E-2</v>
      </c>
      <c r="AZ471">
        <f t="shared" si="383"/>
        <v>0.98576178513114565</v>
      </c>
      <c r="BD471" s="10">
        <v>41949</v>
      </c>
      <c r="BE471">
        <v>712800</v>
      </c>
      <c r="BF471">
        <v>64.546547000000004</v>
      </c>
      <c r="BG471">
        <f t="shared" si="385"/>
        <v>2.6265872521147315E-3</v>
      </c>
      <c r="BH471">
        <f t="shared" si="386"/>
        <v>1.0026265872521147</v>
      </c>
      <c r="BL471" s="10">
        <v>41949</v>
      </c>
      <c r="BM471">
        <v>157200</v>
      </c>
      <c r="BN471">
        <v>104.769927</v>
      </c>
      <c r="BO471">
        <f t="shared" si="413"/>
        <v>-1.2794632296142527E-3</v>
      </c>
      <c r="BP471">
        <f t="shared" si="407"/>
        <v>0.99872053677038575</v>
      </c>
      <c r="BT471" s="10">
        <v>41949</v>
      </c>
      <c r="BU471">
        <v>51700</v>
      </c>
      <c r="BV471">
        <v>48.999571000000003</v>
      </c>
      <c r="BW471">
        <f t="shared" si="414"/>
        <v>0</v>
      </c>
      <c r="BX471">
        <f t="shared" si="410"/>
        <v>1</v>
      </c>
      <c r="CB471" s="10">
        <v>41949</v>
      </c>
      <c r="CC471">
        <v>1161900</v>
      </c>
      <c r="CD471">
        <v>103.756821</v>
      </c>
      <c r="CE471">
        <f t="shared" si="393"/>
        <v>-7.0510428042636075E-4</v>
      </c>
      <c r="CF471">
        <f t="shared" si="394"/>
        <v>0.99929489571957364</v>
      </c>
      <c r="CJ471" s="10">
        <v>41949</v>
      </c>
      <c r="CK471">
        <v>428000</v>
      </c>
      <c r="CL471">
        <v>81.070339000000004</v>
      </c>
      <c r="CM471">
        <f t="shared" si="395"/>
        <v>-1.8584783075402678E-3</v>
      </c>
      <c r="CN471">
        <f t="shared" si="396"/>
        <v>0.99814152169245973</v>
      </c>
      <c r="CR471" s="10">
        <v>41949</v>
      </c>
      <c r="CS471">
        <v>98600</v>
      </c>
      <c r="CT471">
        <v>58.692388999999999</v>
      </c>
      <c r="CU471">
        <f t="shared" si="397"/>
        <v>-1.3360351462320397E-3</v>
      </c>
      <c r="CV471">
        <f t="shared" si="398"/>
        <v>0.99866396485376796</v>
      </c>
      <c r="CZ471" s="10">
        <v>41949</v>
      </c>
      <c r="DA471">
        <v>193800</v>
      </c>
      <c r="DB471">
        <v>51.434327000000003</v>
      </c>
      <c r="DC471">
        <f t="shared" si="361"/>
        <v>-1.2529093431482452E-2</v>
      </c>
      <c r="DD471">
        <f t="shared" si="362"/>
        <v>0.98747090656851755</v>
      </c>
      <c r="DH471" s="10">
        <v>41949</v>
      </c>
      <c r="DI471">
        <v>95200</v>
      </c>
      <c r="DJ471">
        <v>36.161813000000002</v>
      </c>
      <c r="DK471">
        <f t="shared" si="359"/>
        <v>-8.1493342824193737E-3</v>
      </c>
      <c r="DL471">
        <f t="shared" si="360"/>
        <v>0.99185066571758063</v>
      </c>
      <c r="DP471" s="10">
        <v>41949</v>
      </c>
      <c r="DQ471">
        <v>52400</v>
      </c>
      <c r="DR471">
        <v>23.788812</v>
      </c>
      <c r="DS471">
        <f t="shared" si="399"/>
        <v>1.2126123254442067E-2</v>
      </c>
      <c r="DT471">
        <f t="shared" si="400"/>
        <v>1.0121261232544421</v>
      </c>
      <c r="DX471" s="10">
        <v>41949</v>
      </c>
      <c r="DY471">
        <v>4455700</v>
      </c>
      <c r="DZ471">
        <v>11.07</v>
      </c>
      <c r="EA471">
        <f t="shared" si="401"/>
        <v>9.0415913200714293E-4</v>
      </c>
      <c r="EB471">
        <f t="shared" si="402"/>
        <v>1.0009041591320071</v>
      </c>
      <c r="EF471" s="10">
        <v>41948</v>
      </c>
      <c r="EG471">
        <v>155200</v>
      </c>
      <c r="EH471">
        <v>99.348436000000007</v>
      </c>
      <c r="EI471">
        <f t="shared" si="403"/>
        <v>-9.8733627000524571E-5</v>
      </c>
      <c r="EJ471">
        <f t="shared" si="404"/>
        <v>0.99990126637299948</v>
      </c>
    </row>
    <row r="472" spans="1:140">
      <c r="A472" s="10">
        <v>41948</v>
      </c>
      <c r="B472" s="11">
        <v>4.67</v>
      </c>
      <c r="C472">
        <f t="shared" si="363"/>
        <v>4.6699999999999998E-2</v>
      </c>
      <c r="D472" s="12">
        <f t="shared" si="364"/>
        <v>9.791196881230313E-4</v>
      </c>
      <c r="E472" s="13">
        <f t="shared" si="365"/>
        <v>1.000979119688123</v>
      </c>
      <c r="H472" s="10">
        <v>41948</v>
      </c>
      <c r="I472">
        <v>19300</v>
      </c>
      <c r="J472">
        <v>70.477028000000004</v>
      </c>
      <c r="K472" s="15">
        <f t="shared" si="369"/>
        <v>-1.3508960220054433E-4</v>
      </c>
      <c r="L472">
        <f t="shared" si="370"/>
        <v>0.99986491039779946</v>
      </c>
      <c r="N472" s="15">
        <f t="shared" si="371"/>
        <v>-4.8114986459898534E-2</v>
      </c>
      <c r="P472" s="10">
        <v>41948</v>
      </c>
      <c r="Q472">
        <v>310700</v>
      </c>
      <c r="R472">
        <v>46.854151000000002</v>
      </c>
      <c r="S472">
        <f t="shared" si="372"/>
        <v>5.8345039837608415E-3</v>
      </c>
      <c r="T472">
        <f t="shared" si="373"/>
        <v>1.0058345039837608</v>
      </c>
      <c r="V472" s="15">
        <f t="shared" si="374"/>
        <v>7.3595571351563365</v>
      </c>
      <c r="X472" s="10">
        <v>41948</v>
      </c>
      <c r="Y472">
        <v>170200</v>
      </c>
      <c r="Z472">
        <v>38.903525000000002</v>
      </c>
      <c r="AA472">
        <f t="shared" si="375"/>
        <v>4.2777581615731641E-3</v>
      </c>
      <c r="AB472">
        <f t="shared" si="366"/>
        <v>1.0042777581615732</v>
      </c>
      <c r="AC472" s="18"/>
      <c r="AD472" s="15">
        <f t="shared" si="376"/>
        <v>3.7495582599894197</v>
      </c>
      <c r="AF472" s="10">
        <v>41948</v>
      </c>
      <c r="AG472">
        <v>153600</v>
      </c>
      <c r="AH472">
        <v>52.663800000000002</v>
      </c>
      <c r="AI472">
        <f t="shared" si="377"/>
        <v>1.3043396091025894E-3</v>
      </c>
      <c r="AJ472">
        <f t="shared" si="378"/>
        <v>1.0013043396091026</v>
      </c>
      <c r="AK472" s="18"/>
      <c r="AL472" s="15">
        <f t="shared" si="379"/>
        <v>0.60925886299150456</v>
      </c>
      <c r="AN472" s="10">
        <v>41948</v>
      </c>
      <c r="AO472">
        <v>2920400</v>
      </c>
      <c r="AP472">
        <v>36.949320999999998</v>
      </c>
      <c r="AQ472">
        <f t="shared" si="380"/>
        <v>2.5584822036450738E-4</v>
      </c>
      <c r="AR472">
        <f t="shared" si="367"/>
        <v>1.0002558482203645</v>
      </c>
      <c r="AS472" s="18"/>
      <c r="AT472" s="15">
        <f t="shared" si="381"/>
        <v>9.7870787542072124E-2</v>
      </c>
      <c r="AV472" s="10">
        <v>41948</v>
      </c>
      <c r="AW472">
        <v>11449600</v>
      </c>
      <c r="AX472">
        <v>39.915678</v>
      </c>
      <c r="AY472">
        <f t="shared" si="382"/>
        <v>-5.8976179853589272E-3</v>
      </c>
      <c r="AZ472">
        <f t="shared" si="383"/>
        <v>0.99410238201464107</v>
      </c>
      <c r="BD472" s="10">
        <v>41948</v>
      </c>
      <c r="BE472">
        <v>862600</v>
      </c>
      <c r="BF472">
        <v>64.377454</v>
      </c>
      <c r="BG472">
        <f t="shared" si="385"/>
        <v>6.4620766335024005E-3</v>
      </c>
      <c r="BH472">
        <f t="shared" si="386"/>
        <v>1.0064620766335024</v>
      </c>
      <c r="BL472" s="10">
        <v>41948</v>
      </c>
      <c r="BM472">
        <v>134700</v>
      </c>
      <c r="BN472">
        <v>104.90414800000001</v>
      </c>
      <c r="BO472">
        <f t="shared" si="413"/>
        <v>-6.3932738007832501E-4</v>
      </c>
      <c r="BP472">
        <f t="shared" si="407"/>
        <v>0.99936067261992167</v>
      </c>
      <c r="BT472" s="10">
        <v>41948</v>
      </c>
      <c r="BU472">
        <v>92200</v>
      </c>
      <c r="BV472">
        <v>48.999571000000003</v>
      </c>
      <c r="BW472">
        <f t="shared" si="414"/>
        <v>8.1037755493551522E-4</v>
      </c>
      <c r="BX472">
        <f t="shared" si="410"/>
        <v>1.0008103775549355</v>
      </c>
      <c r="CB472" s="10">
        <v>41948</v>
      </c>
      <c r="CC472">
        <v>1200400</v>
      </c>
      <c r="CD472">
        <v>103.830032</v>
      </c>
      <c r="CE472">
        <f t="shared" si="393"/>
        <v>-6.1662791695116237E-4</v>
      </c>
      <c r="CF472">
        <f t="shared" si="394"/>
        <v>0.99938337208304884</v>
      </c>
      <c r="CJ472" s="10">
        <v>41948</v>
      </c>
      <c r="CK472">
        <v>271400</v>
      </c>
      <c r="CL472">
        <v>81.221287000000004</v>
      </c>
      <c r="CM472">
        <f t="shared" si="395"/>
        <v>3.4858923278413556E-4</v>
      </c>
      <c r="CN472">
        <f t="shared" si="396"/>
        <v>1.0003485892327841</v>
      </c>
      <c r="CR472" s="10">
        <v>41948</v>
      </c>
      <c r="CS472">
        <v>13000</v>
      </c>
      <c r="CT472">
        <v>58.770909000000003</v>
      </c>
      <c r="CU472">
        <f t="shared" si="397"/>
        <v>5.012983844359109E-4</v>
      </c>
      <c r="CV472">
        <f t="shared" si="398"/>
        <v>1.0005012983844359</v>
      </c>
      <c r="CZ472" s="10">
        <v>41948</v>
      </c>
      <c r="DA472">
        <v>266600</v>
      </c>
      <c r="DB472">
        <v>52.086928999999998</v>
      </c>
      <c r="DC472">
        <f t="shared" si="361"/>
        <v>-1.0274616438375461E-2</v>
      </c>
      <c r="DD472">
        <f t="shared" si="362"/>
        <v>0.98972538356162454</v>
      </c>
      <c r="DH472" s="10">
        <v>41948</v>
      </c>
      <c r="DI472">
        <v>114500</v>
      </c>
      <c r="DJ472">
        <v>36.458928999999998</v>
      </c>
      <c r="DK472">
        <f t="shared" si="359"/>
        <v>-2.3603654095208926E-3</v>
      </c>
      <c r="DL472">
        <f t="shared" si="360"/>
        <v>0.99763963459047911</v>
      </c>
      <c r="DP472" s="10">
        <v>41948</v>
      </c>
      <c r="DQ472">
        <v>79100</v>
      </c>
      <c r="DR472">
        <v>23.503802</v>
      </c>
      <c r="DS472">
        <f t="shared" si="399"/>
        <v>1.685161070712593E-2</v>
      </c>
      <c r="DT472">
        <f t="shared" si="400"/>
        <v>1.0168516107071259</v>
      </c>
      <c r="DX472" s="10">
        <v>41948</v>
      </c>
      <c r="DY472">
        <v>8261400</v>
      </c>
      <c r="DZ472">
        <v>11.06</v>
      </c>
      <c r="EA472">
        <f t="shared" si="401"/>
        <v>-2.12389380530974E-2</v>
      </c>
      <c r="EB472">
        <f t="shared" si="402"/>
        <v>0.9787610619469026</v>
      </c>
      <c r="EF472" s="10">
        <v>41947</v>
      </c>
      <c r="EG472">
        <v>207300</v>
      </c>
      <c r="EH472">
        <v>99.358245999999994</v>
      </c>
      <c r="EI472">
        <f t="shared" si="403"/>
        <v>0</v>
      </c>
      <c r="EJ472">
        <f t="shared" si="404"/>
        <v>1</v>
      </c>
    </row>
    <row r="473" spans="1:140">
      <c r="A473" s="10">
        <v>41947</v>
      </c>
      <c r="B473" s="11">
        <v>4.5599999999999996</v>
      </c>
      <c r="C473">
        <f t="shared" si="363"/>
        <v>4.5599999999999995E-2</v>
      </c>
      <c r="D473" s="12">
        <f t="shared" si="364"/>
        <v>9.5591310308384969E-4</v>
      </c>
      <c r="E473" s="13">
        <f t="shared" si="365"/>
        <v>1.0009559131030838</v>
      </c>
      <c r="H473" s="10">
        <v>41947</v>
      </c>
      <c r="I473">
        <v>23900</v>
      </c>
      <c r="J473">
        <v>70.486549999999994</v>
      </c>
      <c r="K473" s="15">
        <f t="shared" si="369"/>
        <v>1.0816869806198337E-3</v>
      </c>
      <c r="L473">
        <f t="shared" si="370"/>
        <v>1.0010816869806198</v>
      </c>
      <c r="N473" s="15">
        <f t="shared" si="371"/>
        <v>0.48379406998330632</v>
      </c>
      <c r="P473" s="10">
        <v>41947</v>
      </c>
      <c r="Q473">
        <v>344800</v>
      </c>
      <c r="R473">
        <v>46.582366</v>
      </c>
      <c r="S473">
        <f t="shared" si="372"/>
        <v>-3.3229297342838304E-3</v>
      </c>
      <c r="T473">
        <f t="shared" si="373"/>
        <v>0.99667707026571617</v>
      </c>
      <c r="V473" s="15">
        <f t="shared" si="374"/>
        <v>-0.70325703960007924</v>
      </c>
      <c r="X473" s="10">
        <v>41947</v>
      </c>
      <c r="Y473">
        <v>101100</v>
      </c>
      <c r="Z473">
        <v>38.737814</v>
      </c>
      <c r="AA473">
        <f t="shared" si="375"/>
        <v>-5.7543226589878982E-3</v>
      </c>
      <c r="AB473">
        <f t="shared" si="366"/>
        <v>0.9942456773410121</v>
      </c>
      <c r="AC473" s="18"/>
      <c r="AD473" s="15">
        <f t="shared" si="376"/>
        <v>-0.87832406453441481</v>
      </c>
      <c r="AF473" s="10">
        <v>41947</v>
      </c>
      <c r="AG473">
        <v>343000</v>
      </c>
      <c r="AH473">
        <v>52.595198000000003</v>
      </c>
      <c r="AI473">
        <f t="shared" si="377"/>
        <v>-5.0055627348204457E-3</v>
      </c>
      <c r="AJ473">
        <f t="shared" si="378"/>
        <v>0.99499443726517955</v>
      </c>
      <c r="AK473" s="18"/>
      <c r="AL473" s="15">
        <f t="shared" si="379"/>
        <v>-0.83984583117500855</v>
      </c>
      <c r="AN473" s="10">
        <v>41947</v>
      </c>
      <c r="AO473">
        <v>2532600</v>
      </c>
      <c r="AP473">
        <v>36.939869999999999</v>
      </c>
      <c r="AQ473">
        <f t="shared" si="380"/>
        <v>-6.3564628306743698E-3</v>
      </c>
      <c r="AR473">
        <f t="shared" si="367"/>
        <v>0.99364353716932563</v>
      </c>
      <c r="AS473" s="18"/>
      <c r="AT473" s="15">
        <f t="shared" si="381"/>
        <v>-0.90246209172589598</v>
      </c>
      <c r="AV473" s="10">
        <v>41947</v>
      </c>
      <c r="AW473">
        <v>9961400</v>
      </c>
      <c r="AX473">
        <v>40.152481999999999</v>
      </c>
      <c r="AY473">
        <f t="shared" si="382"/>
        <v>9.4451911801773925E-4</v>
      </c>
      <c r="AZ473">
        <f t="shared" si="383"/>
        <v>1.0009445191180177</v>
      </c>
      <c r="BD473" s="10">
        <v>41947</v>
      </c>
      <c r="BE473">
        <v>794000</v>
      </c>
      <c r="BF473">
        <v>63.964112999999998</v>
      </c>
      <c r="BG473">
        <f t="shared" si="385"/>
        <v>-1.4665758136692686E-3</v>
      </c>
      <c r="BH473">
        <f t="shared" si="386"/>
        <v>0.99853342418633073</v>
      </c>
      <c r="BL473" s="10">
        <v>41947</v>
      </c>
      <c r="BM473">
        <v>233000</v>
      </c>
      <c r="BN473">
        <v>104.971259</v>
      </c>
      <c r="BO473">
        <f t="shared" si="413"/>
        <v>-1.1859549456439966E-3</v>
      </c>
      <c r="BP473">
        <f t="shared" si="407"/>
        <v>0.998814045054356</v>
      </c>
      <c r="BT473" s="10">
        <v>41947</v>
      </c>
      <c r="BU473">
        <v>91200</v>
      </c>
      <c r="BV473">
        <v>48.959895000000003</v>
      </c>
      <c r="BW473">
        <f t="shared" si="414"/>
        <v>-8.0972137490753493E-4</v>
      </c>
      <c r="BX473">
        <f t="shared" si="410"/>
        <v>0.99919027862509247</v>
      </c>
      <c r="CB473" s="10">
        <v>41947</v>
      </c>
      <c r="CC473">
        <v>730300</v>
      </c>
      <c r="CD473">
        <v>103.894096</v>
      </c>
      <c r="CE473">
        <f t="shared" si="393"/>
        <v>-2.460510001698557E-3</v>
      </c>
      <c r="CF473">
        <f t="shared" si="394"/>
        <v>0.99753948999830144</v>
      </c>
      <c r="CJ473" s="10">
        <v>41947</v>
      </c>
      <c r="CK473">
        <v>213300</v>
      </c>
      <c r="CL473">
        <v>81.192983999999996</v>
      </c>
      <c r="CM473">
        <f t="shared" si="395"/>
        <v>2.3240165994264927E-4</v>
      </c>
      <c r="CN473">
        <f t="shared" si="396"/>
        <v>1.0002324016599426</v>
      </c>
      <c r="CR473" s="10">
        <v>41947</v>
      </c>
      <c r="CS473">
        <v>15600</v>
      </c>
      <c r="CT473">
        <v>58.741461999999999</v>
      </c>
      <c r="CU473">
        <f t="shared" si="397"/>
        <v>8.3610500162123458E-4</v>
      </c>
      <c r="CV473">
        <f t="shared" si="398"/>
        <v>1.0008361050016212</v>
      </c>
      <c r="CZ473" s="10">
        <v>41947</v>
      </c>
      <c r="DA473">
        <v>164100</v>
      </c>
      <c r="DB473">
        <v>52.627657999999997</v>
      </c>
      <c r="DC473">
        <f t="shared" si="361"/>
        <v>-8.2571589239789356E-3</v>
      </c>
      <c r="DD473">
        <f t="shared" si="362"/>
        <v>0.99174284107602106</v>
      </c>
      <c r="DH473" s="10">
        <v>41947</v>
      </c>
      <c r="DI473">
        <v>296200</v>
      </c>
      <c r="DJ473">
        <v>36.545189000000001</v>
      </c>
      <c r="DK473">
        <f t="shared" si="359"/>
        <v>7.8748107735493456E-4</v>
      </c>
      <c r="DL473">
        <f t="shared" si="360"/>
        <v>1.0007874810773549</v>
      </c>
      <c r="DP473" s="10">
        <v>41947</v>
      </c>
      <c r="DQ473">
        <v>123300</v>
      </c>
      <c r="DR473">
        <v>23.114288999999999</v>
      </c>
      <c r="DS473">
        <f t="shared" si="399"/>
        <v>-2.2106074737847425E-2</v>
      </c>
      <c r="DT473">
        <f t="shared" si="400"/>
        <v>0.97789392526215257</v>
      </c>
      <c r="DX473" s="10">
        <v>41947</v>
      </c>
      <c r="DY473">
        <v>2702100</v>
      </c>
      <c r="DZ473">
        <v>11.3</v>
      </c>
      <c r="EA473">
        <f t="shared" si="401"/>
        <v>8.8573959255988655E-4</v>
      </c>
      <c r="EB473">
        <f t="shared" si="402"/>
        <v>1.0008857395925599</v>
      </c>
      <c r="EF473" s="10">
        <v>41946</v>
      </c>
      <c r="EG473">
        <v>1579200</v>
      </c>
      <c r="EH473">
        <v>99.358245999999994</v>
      </c>
      <c r="EI473">
        <f t="shared" si="403"/>
        <v>0</v>
      </c>
      <c r="EJ473">
        <f t="shared" si="404"/>
        <v>1</v>
      </c>
    </row>
    <row r="474" spans="1:140">
      <c r="A474" s="10">
        <v>41946</v>
      </c>
      <c r="B474" s="11">
        <v>4.53</v>
      </c>
      <c r="C474">
        <f t="shared" si="363"/>
        <v>4.53E-2</v>
      </c>
      <c r="D474" s="12">
        <f t="shared" si="364"/>
        <v>9.4958524814692247E-4</v>
      </c>
      <c r="E474" s="13">
        <f t="shared" si="365"/>
        <v>1.0009495852481469</v>
      </c>
      <c r="H474" s="10">
        <v>41946</v>
      </c>
      <c r="I474">
        <v>58100</v>
      </c>
      <c r="J474">
        <v>70.410387999999998</v>
      </c>
      <c r="K474" s="15">
        <f t="shared" si="369"/>
        <v>-1.4873433386830559E-4</v>
      </c>
      <c r="L474">
        <f t="shared" si="370"/>
        <v>0.99985126566613169</v>
      </c>
      <c r="N474" s="15">
        <f t="shared" si="371"/>
        <v>-5.2844569122528662E-2</v>
      </c>
      <c r="P474" s="10">
        <v>41946</v>
      </c>
      <c r="Q474">
        <v>373200</v>
      </c>
      <c r="R474">
        <v>46.737672000000003</v>
      </c>
      <c r="S474">
        <f t="shared" si="372"/>
        <v>1.03955661119981E-3</v>
      </c>
      <c r="T474">
        <f t="shared" si="373"/>
        <v>1.0010395566111998</v>
      </c>
      <c r="V474" s="15">
        <f t="shared" si="374"/>
        <v>0.46117524748229166</v>
      </c>
      <c r="X474" s="10">
        <v>41946</v>
      </c>
      <c r="Y474">
        <v>213800</v>
      </c>
      <c r="Z474">
        <v>38.962014000000003</v>
      </c>
      <c r="AA474">
        <f t="shared" si="375"/>
        <v>1.2526060839244124E-3</v>
      </c>
      <c r="AB474">
        <f t="shared" si="366"/>
        <v>1.0012526060839244</v>
      </c>
      <c r="AC474" s="18"/>
      <c r="AD474" s="15">
        <f t="shared" si="376"/>
        <v>0.57919482546787737</v>
      </c>
      <c r="AF474" s="10">
        <v>41946</v>
      </c>
      <c r="AG474">
        <v>362900</v>
      </c>
      <c r="AH474">
        <v>52.859791000000001</v>
      </c>
      <c r="AI474">
        <f t="shared" si="377"/>
        <v>-3.706547981990882E-4</v>
      </c>
      <c r="AJ474">
        <f t="shared" si="378"/>
        <v>0.99962934520180091</v>
      </c>
      <c r="AK474" s="18"/>
      <c r="AL474" s="15">
        <f t="shared" si="379"/>
        <v>-0.12655846217652045</v>
      </c>
      <c r="AN474" s="10">
        <v>41946</v>
      </c>
      <c r="AO474">
        <v>3592600</v>
      </c>
      <c r="AP474">
        <v>37.176178999999998</v>
      </c>
      <c r="AQ474">
        <f t="shared" si="380"/>
        <v>-7.0688844514296134E-3</v>
      </c>
      <c r="AR474">
        <f t="shared" si="367"/>
        <v>0.99293111554857039</v>
      </c>
      <c r="AS474" s="18"/>
      <c r="AT474" s="15">
        <f t="shared" si="381"/>
        <v>-0.92492783255448929</v>
      </c>
      <c r="AV474" s="10">
        <v>41946</v>
      </c>
      <c r="AW474">
        <v>10467100</v>
      </c>
      <c r="AX474">
        <v>40.114592999999999</v>
      </c>
      <c r="AY474">
        <f t="shared" si="382"/>
        <v>-6.8011353307904088E-3</v>
      </c>
      <c r="AZ474">
        <f t="shared" si="383"/>
        <v>0.99319886466920959</v>
      </c>
      <c r="BD474" s="10">
        <v>41946</v>
      </c>
      <c r="BE474">
        <v>639700</v>
      </c>
      <c r="BF474">
        <v>64.058059</v>
      </c>
      <c r="BG474">
        <f t="shared" si="385"/>
        <v>2.0572987968392464E-3</v>
      </c>
      <c r="BH474">
        <f t="shared" si="386"/>
        <v>1.0020572987968392</v>
      </c>
      <c r="BL474" s="10">
        <v>41946</v>
      </c>
      <c r="BM474">
        <v>236200</v>
      </c>
      <c r="BN474">
        <v>105.09589800000001</v>
      </c>
      <c r="BO474">
        <f t="shared" si="413"/>
        <v>-1.4665333197162456E-3</v>
      </c>
      <c r="BP474">
        <f t="shared" si="407"/>
        <v>0.99853346668028375</v>
      </c>
      <c r="BT474" s="10">
        <v>41946</v>
      </c>
      <c r="BU474">
        <v>92600</v>
      </c>
      <c r="BV474">
        <v>48.999571000000003</v>
      </c>
      <c r="BW474">
        <f t="shared" si="414"/>
        <v>-2.023689738940293E-4</v>
      </c>
      <c r="BX474">
        <f t="shared" si="410"/>
        <v>0.99979763102610597</v>
      </c>
      <c r="CB474" s="10">
        <v>41946</v>
      </c>
      <c r="CC474">
        <v>2478600</v>
      </c>
      <c r="CD474">
        <v>104.15035899999999</v>
      </c>
      <c r="CE474">
        <f t="shared" si="393"/>
        <v>-4.1566634875007669E-3</v>
      </c>
      <c r="CF474">
        <f t="shared" si="394"/>
        <v>0.99584333651249923</v>
      </c>
      <c r="CJ474" s="10">
        <v>41946</v>
      </c>
      <c r="CK474">
        <v>405900</v>
      </c>
      <c r="CL474">
        <v>81.174119000000005</v>
      </c>
      <c r="CM474">
        <f t="shared" si="395"/>
        <v>-2.9434093279054885E-3</v>
      </c>
      <c r="CN474">
        <f t="shared" si="396"/>
        <v>0.99705659067209451</v>
      </c>
      <c r="CR474" s="10">
        <v>41946</v>
      </c>
      <c r="CS474">
        <v>51500</v>
      </c>
      <c r="CT474">
        <v>58.692388999999999</v>
      </c>
      <c r="CU474">
        <f t="shared" si="397"/>
        <v>-1.736115865196397E-3</v>
      </c>
      <c r="CV474">
        <f t="shared" si="398"/>
        <v>0.9982638841348036</v>
      </c>
      <c r="CZ474" s="10">
        <v>41946</v>
      </c>
      <c r="DA474">
        <v>288600</v>
      </c>
      <c r="DB474">
        <v>53.065831000000003</v>
      </c>
      <c r="DC474">
        <f t="shared" si="361"/>
        <v>1.0551803384033498E-3</v>
      </c>
      <c r="DD474">
        <f t="shared" si="362"/>
        <v>1.0010551803384033</v>
      </c>
      <c r="DH474" s="10">
        <v>41946</v>
      </c>
      <c r="DI474">
        <v>514300</v>
      </c>
      <c r="DJ474">
        <v>36.516432999999999</v>
      </c>
      <c r="DK474">
        <f t="shared" si="359"/>
        <v>1.1146430852703393E-2</v>
      </c>
      <c r="DL474">
        <f t="shared" si="360"/>
        <v>1.0111464308527034</v>
      </c>
      <c r="DP474" s="10">
        <v>41946</v>
      </c>
      <c r="DQ474">
        <v>112300</v>
      </c>
      <c r="DR474">
        <v>23.636806</v>
      </c>
      <c r="DS474">
        <f t="shared" si="399"/>
        <v>-1.7377556764091362E-2</v>
      </c>
      <c r="DT474">
        <f t="shared" si="400"/>
        <v>0.98262244323590864</v>
      </c>
      <c r="DX474" s="10">
        <v>41946</v>
      </c>
      <c r="DY474">
        <v>4156600</v>
      </c>
      <c r="DZ474">
        <v>11.29</v>
      </c>
      <c r="EA474">
        <f t="shared" si="401"/>
        <v>-5.2863436123348206E-3</v>
      </c>
      <c r="EB474">
        <f t="shared" si="402"/>
        <v>0.99471365638766518</v>
      </c>
      <c r="EF474" s="10">
        <v>41943</v>
      </c>
      <c r="EG474">
        <v>549200</v>
      </c>
      <c r="EH474">
        <v>99.358245999999994</v>
      </c>
      <c r="EI474">
        <f t="shared" si="403"/>
        <v>-1.9736271282155826E-5</v>
      </c>
      <c r="EJ474">
        <f t="shared" si="404"/>
        <v>0.99998026372871784</v>
      </c>
    </row>
    <row r="475" spans="1:140">
      <c r="A475" s="10">
        <v>41943</v>
      </c>
      <c r="B475" s="11">
        <v>4.67</v>
      </c>
      <c r="C475">
        <f t="shared" si="363"/>
        <v>4.6699999999999998E-2</v>
      </c>
      <c r="D475" s="12">
        <f t="shared" si="364"/>
        <v>9.791196881230313E-4</v>
      </c>
      <c r="E475" s="13">
        <f t="shared" si="365"/>
        <v>1.000979119688123</v>
      </c>
      <c r="H475" s="10">
        <v>41943</v>
      </c>
      <c r="I475">
        <v>29500</v>
      </c>
      <c r="J475">
        <v>70.420862</v>
      </c>
      <c r="K475" s="15">
        <f t="shared" si="369"/>
        <v>-1.8844904499856208E-3</v>
      </c>
      <c r="L475">
        <f t="shared" si="370"/>
        <v>0.99811550955001438</v>
      </c>
      <c r="N475" s="15">
        <f t="shared" si="371"/>
        <v>-0.49766494548996587</v>
      </c>
      <c r="P475" s="10">
        <v>41943</v>
      </c>
      <c r="Q475">
        <v>504400</v>
      </c>
      <c r="R475">
        <v>46.689135999999998</v>
      </c>
      <c r="S475">
        <f t="shared" si="372"/>
        <v>1.1354018191019222E-2</v>
      </c>
      <c r="T475">
        <f t="shared" si="373"/>
        <v>1.0113540181910192</v>
      </c>
      <c r="V475" s="15">
        <f t="shared" si="374"/>
        <v>60.612604215032981</v>
      </c>
      <c r="X475" s="10">
        <v>41943</v>
      </c>
      <c r="Y475">
        <v>127900</v>
      </c>
      <c r="Z475">
        <v>38.913271000000002</v>
      </c>
      <c r="AA475">
        <f t="shared" si="375"/>
        <v>1.2683899166814339E-2</v>
      </c>
      <c r="AB475">
        <f t="shared" si="366"/>
        <v>1.0126838991668143</v>
      </c>
      <c r="AC475" s="18"/>
      <c r="AD475" s="15">
        <f t="shared" si="376"/>
        <v>98.534895792496329</v>
      </c>
      <c r="AF475" s="10">
        <v>41943</v>
      </c>
      <c r="AG475">
        <v>317800</v>
      </c>
      <c r="AH475">
        <v>52.879390999999998</v>
      </c>
      <c r="AI475">
        <f t="shared" si="377"/>
        <v>1.3523604264844336E-2</v>
      </c>
      <c r="AJ475">
        <f t="shared" si="378"/>
        <v>1.0135236042648443</v>
      </c>
      <c r="AK475" s="18"/>
      <c r="AL475" s="15">
        <f t="shared" si="379"/>
        <v>133.698159422912</v>
      </c>
      <c r="AN475" s="10">
        <v>41943</v>
      </c>
      <c r="AO475">
        <v>4484600</v>
      </c>
      <c r="AP475">
        <v>37.440843999999998</v>
      </c>
      <c r="AQ475">
        <f t="shared" si="380"/>
        <v>1.6162150636997774E-2</v>
      </c>
      <c r="AR475">
        <f t="shared" si="367"/>
        <v>1.0161621506369978</v>
      </c>
      <c r="AS475" s="18"/>
      <c r="AT475" s="15">
        <f t="shared" si="381"/>
        <v>346.93675667860919</v>
      </c>
      <c r="AV475" s="10">
        <v>41943</v>
      </c>
      <c r="AW475">
        <v>11619800</v>
      </c>
      <c r="AX475">
        <v>40.389285999999998</v>
      </c>
      <c r="AY475">
        <f t="shared" si="382"/>
        <v>8.0378399985305826E-3</v>
      </c>
      <c r="AZ475">
        <f t="shared" si="383"/>
        <v>1.0080378399985306</v>
      </c>
      <c r="BD475" s="10">
        <v>41943</v>
      </c>
      <c r="BE475">
        <v>979000</v>
      </c>
      <c r="BF475">
        <v>63.926543000000002</v>
      </c>
      <c r="BG475">
        <f t="shared" si="385"/>
        <v>1.0393533447802472E-2</v>
      </c>
      <c r="BH475">
        <f t="shared" si="386"/>
        <v>1.0103935334478025</v>
      </c>
      <c r="BL475" s="10">
        <v>41943</v>
      </c>
      <c r="BM475">
        <v>127400</v>
      </c>
      <c r="BN475">
        <v>105.25025100000001</v>
      </c>
      <c r="BO475">
        <f t="shared" si="413"/>
        <v>-1.2709496677912879E-3</v>
      </c>
      <c r="BP475">
        <f t="shared" si="407"/>
        <v>0.99872905033220871</v>
      </c>
      <c r="BT475" s="10">
        <v>41943</v>
      </c>
      <c r="BU475">
        <v>73000</v>
      </c>
      <c r="BV475">
        <v>49.009489000000002</v>
      </c>
      <c r="BW475">
        <f t="shared" si="414"/>
        <v>8.1023386407941267E-4</v>
      </c>
      <c r="BX475">
        <f t="shared" si="410"/>
        <v>1.0008102338640794</v>
      </c>
      <c r="CB475" s="10">
        <v>41943</v>
      </c>
      <c r="CC475">
        <v>590600</v>
      </c>
      <c r="CD475">
        <v>104.58508399999999</v>
      </c>
      <c r="CE475">
        <f t="shared" si="393"/>
        <v>1.4845630976469959E-3</v>
      </c>
      <c r="CF475">
        <f t="shared" si="394"/>
        <v>1.001484563097647</v>
      </c>
      <c r="CJ475" s="10">
        <v>41943</v>
      </c>
      <c r="CK475">
        <v>221500</v>
      </c>
      <c r="CL475">
        <v>81.413753</v>
      </c>
      <c r="CM475">
        <f t="shared" si="395"/>
        <v>6.9393899226932731E-4</v>
      </c>
      <c r="CN475">
        <f t="shared" si="396"/>
        <v>1.0006939389922693</v>
      </c>
      <c r="CR475" s="10">
        <v>41943</v>
      </c>
      <c r="CS475">
        <v>7200</v>
      </c>
      <c r="CT475">
        <v>58.794463</v>
      </c>
      <c r="CU475">
        <f t="shared" si="397"/>
        <v>5.0056966686340409E-4</v>
      </c>
      <c r="CV475">
        <f t="shared" si="398"/>
        <v>1.0005005696668634</v>
      </c>
      <c r="CZ475" s="10">
        <v>41943</v>
      </c>
      <c r="DA475">
        <v>157000</v>
      </c>
      <c r="DB475">
        <v>53.009895999999998</v>
      </c>
      <c r="DC475">
        <f t="shared" si="361"/>
        <v>2.6168589279852661E-2</v>
      </c>
      <c r="DD475">
        <f t="shared" si="362"/>
        <v>1.0261685892798527</v>
      </c>
      <c r="DH475" s="10">
        <v>41943</v>
      </c>
      <c r="DI475">
        <v>389900</v>
      </c>
      <c r="DJ475">
        <v>36.113892</v>
      </c>
      <c r="DK475">
        <f t="shared" si="359"/>
        <v>1.3720808597604162E-2</v>
      </c>
      <c r="DL475">
        <f t="shared" si="360"/>
        <v>1.0137208085976042</v>
      </c>
      <c r="DP475" s="10">
        <v>41943</v>
      </c>
      <c r="DQ475">
        <v>85500</v>
      </c>
      <c r="DR475">
        <v>24.054819999999999</v>
      </c>
      <c r="DS475">
        <f t="shared" si="399"/>
        <v>2.0967748849646473E-2</v>
      </c>
      <c r="DT475">
        <f t="shared" si="400"/>
        <v>1.0209677488496465</v>
      </c>
      <c r="DX475" s="10">
        <v>41943</v>
      </c>
      <c r="DY475">
        <v>5764400</v>
      </c>
      <c r="DZ475">
        <v>11.35</v>
      </c>
      <c r="EA475">
        <f t="shared" si="401"/>
        <v>-2.155172413793105E-2</v>
      </c>
      <c r="EB475">
        <f t="shared" si="402"/>
        <v>0.97844827586206895</v>
      </c>
      <c r="EF475" s="10">
        <v>41942</v>
      </c>
      <c r="EG475">
        <v>173100</v>
      </c>
      <c r="EH475">
        <v>99.360207000000003</v>
      </c>
      <c r="EI475">
        <f t="shared" si="403"/>
        <v>2.960511744596328E-4</v>
      </c>
      <c r="EJ475">
        <f t="shared" si="404"/>
        <v>1.0002960511744596</v>
      </c>
    </row>
    <row r="476" spans="1:140">
      <c r="A476" s="10">
        <v>41942</v>
      </c>
      <c r="B476" s="11">
        <v>4.68</v>
      </c>
      <c r="C476">
        <f t="shared" si="363"/>
        <v>4.6799999999999994E-2</v>
      </c>
      <c r="D476" s="12">
        <f t="shared" si="364"/>
        <v>9.8122972453773549E-4</v>
      </c>
      <c r="E476" s="13">
        <f t="shared" si="365"/>
        <v>1.0009812297245377</v>
      </c>
      <c r="H476" s="10">
        <v>41942</v>
      </c>
      <c r="I476">
        <v>28000</v>
      </c>
      <c r="J476">
        <v>70.553820000000002</v>
      </c>
      <c r="K476" s="15">
        <f t="shared" si="369"/>
        <v>1.0780409536377267E-3</v>
      </c>
      <c r="L476">
        <f t="shared" si="370"/>
        <v>1.0010780409536377</v>
      </c>
      <c r="N476" s="15">
        <f t="shared" si="371"/>
        <v>0.48182287760132914</v>
      </c>
      <c r="P476" s="10">
        <v>41942</v>
      </c>
      <c r="Q476">
        <v>291900</v>
      </c>
      <c r="R476">
        <v>46.164977999999998</v>
      </c>
      <c r="S476">
        <f t="shared" si="372"/>
        <v>6.1349963340837643E-3</v>
      </c>
      <c r="T476">
        <f t="shared" si="373"/>
        <v>1.0061349963340838</v>
      </c>
      <c r="V476" s="15">
        <f t="shared" si="374"/>
        <v>8.3225170270158113</v>
      </c>
      <c r="X476" s="10">
        <v>41942</v>
      </c>
      <c r="Y476">
        <v>105900</v>
      </c>
      <c r="Z476">
        <v>38.425880999999997</v>
      </c>
      <c r="AA476">
        <f t="shared" si="375"/>
        <v>5.3557480619774722E-3</v>
      </c>
      <c r="AB476">
        <f t="shared" si="366"/>
        <v>1.0053557480619775</v>
      </c>
      <c r="AC476" s="18"/>
      <c r="AD476" s="15">
        <f t="shared" si="376"/>
        <v>6.0261002490214493</v>
      </c>
      <c r="AF476" s="10">
        <v>41942</v>
      </c>
      <c r="AG476">
        <v>152600</v>
      </c>
      <c r="AH476">
        <v>52.173813000000003</v>
      </c>
      <c r="AI476">
        <f t="shared" si="377"/>
        <v>6.6175491724806967E-3</v>
      </c>
      <c r="AJ476">
        <f t="shared" si="378"/>
        <v>1.0066175491724807</v>
      </c>
      <c r="AK476" s="18"/>
      <c r="AL476" s="15">
        <f t="shared" si="379"/>
        <v>10.105589056130254</v>
      </c>
      <c r="AN476" s="10">
        <v>41942</v>
      </c>
      <c r="AO476">
        <v>3121200</v>
      </c>
      <c r="AP476">
        <v>36.845343999999997</v>
      </c>
      <c r="AQ476">
        <f t="shared" si="380"/>
        <v>6.9749410565087544E-3</v>
      </c>
      <c r="AR476">
        <f t="shared" si="367"/>
        <v>1.0069749410565088</v>
      </c>
      <c r="AS476" s="18"/>
      <c r="AT476" s="15">
        <f t="shared" si="381"/>
        <v>11.641890810158518</v>
      </c>
      <c r="AV476" s="10">
        <v>41942</v>
      </c>
      <c r="AW476">
        <v>10325600</v>
      </c>
      <c r="AX476">
        <v>40.067231999999997</v>
      </c>
      <c r="AY476">
        <f t="shared" si="382"/>
        <v>1.1477745863945232E-2</v>
      </c>
      <c r="AZ476">
        <f t="shared" si="383"/>
        <v>1.0114777458639452</v>
      </c>
      <c r="BD476" s="10">
        <v>41942</v>
      </c>
      <c r="BE476">
        <v>685800</v>
      </c>
      <c r="BF476">
        <v>63.268954999999998</v>
      </c>
      <c r="BG476">
        <f t="shared" si="385"/>
        <v>5.0738082192502976E-3</v>
      </c>
      <c r="BH476">
        <f t="shared" si="386"/>
        <v>1.0050738082192503</v>
      </c>
      <c r="BL476" s="10">
        <v>41942</v>
      </c>
      <c r="BM476">
        <v>126200</v>
      </c>
      <c r="BN476">
        <v>105.38418900000001</v>
      </c>
      <c r="BO476">
        <f t="shared" si="413"/>
        <v>9.9955397544460034E-4</v>
      </c>
      <c r="BP476">
        <f t="shared" si="407"/>
        <v>1.0009995539754446</v>
      </c>
      <c r="BT476" s="10">
        <v>41942</v>
      </c>
      <c r="BU476">
        <v>87500</v>
      </c>
      <c r="BV476">
        <v>48.969811999999997</v>
      </c>
      <c r="BW476">
        <f t="shared" si="414"/>
        <v>-4.0494267666746353E-4</v>
      </c>
      <c r="BX476">
        <f t="shared" si="410"/>
        <v>0.99959505732333254</v>
      </c>
      <c r="CB476" s="10">
        <v>41942</v>
      </c>
      <c r="CC476">
        <v>347300</v>
      </c>
      <c r="CD476">
        <v>104.43005100000001</v>
      </c>
      <c r="CE476">
        <f t="shared" si="393"/>
        <v>2.1879990334547905E-3</v>
      </c>
      <c r="CF476">
        <f t="shared" si="394"/>
        <v>1.0021879990334548</v>
      </c>
      <c r="CJ476" s="10">
        <v>41942</v>
      </c>
      <c r="CK476">
        <v>261200</v>
      </c>
      <c r="CL476">
        <v>81.357296000000005</v>
      </c>
      <c r="CM476">
        <f t="shared" si="395"/>
        <v>1.8539470299898664E-3</v>
      </c>
      <c r="CN476">
        <f t="shared" si="396"/>
        <v>1.0018539470299899</v>
      </c>
      <c r="CR476" s="10">
        <v>41942</v>
      </c>
      <c r="CS476">
        <v>29900</v>
      </c>
      <c r="CT476">
        <v>58.765047000000003</v>
      </c>
      <c r="CU476">
        <f t="shared" si="397"/>
        <v>1.6692979497534566E-4</v>
      </c>
      <c r="CV476">
        <f t="shared" si="398"/>
        <v>1.0001669297949753</v>
      </c>
      <c r="CZ476" s="10">
        <v>41942</v>
      </c>
      <c r="DA476">
        <v>147100</v>
      </c>
      <c r="DB476">
        <v>51.658076999999999</v>
      </c>
      <c r="DC476">
        <f t="shared" si="361"/>
        <v>8.1877809688866154E-3</v>
      </c>
      <c r="DD476">
        <f t="shared" si="362"/>
        <v>1.0081877809688866</v>
      </c>
      <c r="DH476" s="10">
        <v>41942</v>
      </c>
      <c r="DI476">
        <v>86300</v>
      </c>
      <c r="DJ476">
        <v>35.625087000000001</v>
      </c>
      <c r="DK476">
        <f t="shared" si="359"/>
        <v>5.409697736342256E-3</v>
      </c>
      <c r="DL476">
        <f t="shared" si="360"/>
        <v>1.0054096977363423</v>
      </c>
      <c r="DP476" s="10">
        <v>41942</v>
      </c>
      <c r="DQ476">
        <v>57200</v>
      </c>
      <c r="DR476">
        <v>23.560803</v>
      </c>
      <c r="DS476">
        <f t="shared" si="399"/>
        <v>-4.8154561591375877E-3</v>
      </c>
      <c r="DT476">
        <f t="shared" si="400"/>
        <v>0.99518454384086241</v>
      </c>
      <c r="DX476" s="10">
        <v>41942</v>
      </c>
      <c r="DY476">
        <v>2303900</v>
      </c>
      <c r="DZ476">
        <v>11.6</v>
      </c>
      <c r="EA476">
        <f t="shared" si="401"/>
        <v>-1.1082693947144118E-2</v>
      </c>
      <c r="EB476">
        <f t="shared" si="402"/>
        <v>0.98891730605285588</v>
      </c>
      <c r="EF476" s="10">
        <v>41941</v>
      </c>
      <c r="EG476">
        <v>225700</v>
      </c>
      <c r="EH476">
        <v>99.330799999999996</v>
      </c>
      <c r="EI476">
        <f t="shared" si="403"/>
        <v>-3.9460597025997579E-4</v>
      </c>
      <c r="EJ476">
        <f t="shared" si="404"/>
        <v>0.99960539402974002</v>
      </c>
    </row>
    <row r="477" spans="1:140">
      <c r="A477" s="10">
        <v>41941</v>
      </c>
      <c r="B477" s="11">
        <v>4.7699999999999996</v>
      </c>
      <c r="C477">
        <f t="shared" si="363"/>
        <v>4.7699999999999992E-2</v>
      </c>
      <c r="D477" s="12">
        <f t="shared" si="364"/>
        <v>1.0002226547221049E-3</v>
      </c>
      <c r="E477" s="13">
        <f t="shared" si="365"/>
        <v>1.0010002226547221</v>
      </c>
      <c r="H477" s="10">
        <v>41941</v>
      </c>
      <c r="I477">
        <v>69600</v>
      </c>
      <c r="J477">
        <v>70.477841999999995</v>
      </c>
      <c r="K477" s="15">
        <f t="shared" si="369"/>
        <v>1.6196947882658463E-3</v>
      </c>
      <c r="L477">
        <f t="shared" si="370"/>
        <v>1.0016196947882658</v>
      </c>
      <c r="N477" s="15">
        <f t="shared" si="371"/>
        <v>0.8052703185141632</v>
      </c>
      <c r="P477" s="10">
        <v>41941</v>
      </c>
      <c r="Q477">
        <v>617800</v>
      </c>
      <c r="R477">
        <v>45.883482999999998</v>
      </c>
      <c r="S477">
        <f t="shared" si="372"/>
        <v>-2.1110230763013993E-3</v>
      </c>
      <c r="T477">
        <f t="shared" si="373"/>
        <v>0.9978889769236986</v>
      </c>
      <c r="V477" s="15">
        <f t="shared" si="374"/>
        <v>-0.53760596676930961</v>
      </c>
      <c r="X477" s="10">
        <v>41941</v>
      </c>
      <c r="Y477">
        <v>639200</v>
      </c>
      <c r="Z477">
        <v>38.221178000000002</v>
      </c>
      <c r="AA477">
        <f t="shared" si="375"/>
        <v>-3.0511641222996655E-3</v>
      </c>
      <c r="AB477">
        <f t="shared" si="366"/>
        <v>0.99694883587770033</v>
      </c>
      <c r="AC477" s="18"/>
      <c r="AD477" s="15">
        <f t="shared" si="376"/>
        <v>-0.67220844346468356</v>
      </c>
      <c r="AF477" s="10">
        <v>41941</v>
      </c>
      <c r="AG477">
        <v>387700</v>
      </c>
      <c r="AH477">
        <v>51.830820000000003</v>
      </c>
      <c r="AI477">
        <f t="shared" si="377"/>
        <v>-2.263687929650926E-3</v>
      </c>
      <c r="AJ477">
        <f t="shared" si="378"/>
        <v>0.99773631207034907</v>
      </c>
      <c r="AK477" s="18"/>
      <c r="AL477" s="15">
        <f t="shared" si="379"/>
        <v>-0.56272049538645652</v>
      </c>
      <c r="AN477" s="10">
        <v>41941</v>
      </c>
      <c r="AO477">
        <v>3550700</v>
      </c>
      <c r="AP477">
        <v>36.590130000000002</v>
      </c>
      <c r="AQ477">
        <f t="shared" si="380"/>
        <v>-5.9065081621603177E-3</v>
      </c>
      <c r="AR477">
        <f t="shared" si="367"/>
        <v>0.99409349183783968</v>
      </c>
      <c r="AS477" s="18"/>
      <c r="AT477" s="15">
        <f t="shared" si="381"/>
        <v>-0.88493608350331454</v>
      </c>
      <c r="AV477" s="10">
        <v>41941</v>
      </c>
      <c r="AW477">
        <v>18343100</v>
      </c>
      <c r="AX477">
        <v>39.612569000000001</v>
      </c>
      <c r="AY477">
        <f t="shared" si="382"/>
        <v>-1.9093513290096009E-3</v>
      </c>
      <c r="AZ477">
        <f t="shared" si="383"/>
        <v>0.9980906486709904</v>
      </c>
      <c r="BD477" s="10">
        <v>41941</v>
      </c>
      <c r="BE477">
        <v>992200</v>
      </c>
      <c r="BF477">
        <v>62.949561000000003</v>
      </c>
      <c r="BG477">
        <f t="shared" si="385"/>
        <v>4.4787638160515009E-4</v>
      </c>
      <c r="BH477">
        <f t="shared" si="386"/>
        <v>1.0004478763816052</v>
      </c>
      <c r="BL477" s="10">
        <v>41941</v>
      </c>
      <c r="BM477">
        <v>123800</v>
      </c>
      <c r="BN477">
        <v>105.27895700000001</v>
      </c>
      <c r="BO477">
        <f t="shared" si="413"/>
        <v>8.1851566819834964E-4</v>
      </c>
      <c r="BP477">
        <f t="shared" si="407"/>
        <v>1.0008185156681983</v>
      </c>
      <c r="BT477" s="10">
        <v>41941</v>
      </c>
      <c r="BU477">
        <v>69300</v>
      </c>
      <c r="BV477">
        <v>48.989649999999997</v>
      </c>
      <c r="BW477">
        <f t="shared" si="414"/>
        <v>-1.2133743765058158E-3</v>
      </c>
      <c r="BX477">
        <f t="shared" si="410"/>
        <v>0.99878662562349418</v>
      </c>
      <c r="CB477" s="10">
        <v>41941</v>
      </c>
      <c r="CC477">
        <v>724500</v>
      </c>
      <c r="CD477">
        <v>104.202057</v>
      </c>
      <c r="CE477">
        <f t="shared" si="393"/>
        <v>-2.705753270235145E-3</v>
      </c>
      <c r="CF477">
        <f t="shared" si="394"/>
        <v>0.99729424672976485</v>
      </c>
      <c r="CJ477" s="10">
        <v>41941</v>
      </c>
      <c r="CK477">
        <v>329400</v>
      </c>
      <c r="CL477">
        <v>81.206743000000003</v>
      </c>
      <c r="CM477">
        <f t="shared" si="395"/>
        <v>-4.0392177279543473E-3</v>
      </c>
      <c r="CN477">
        <f t="shared" si="396"/>
        <v>0.99596078227204565</v>
      </c>
      <c r="CR477" s="10">
        <v>41941</v>
      </c>
      <c r="CS477">
        <v>16400</v>
      </c>
      <c r="CT477">
        <v>58.755239000000003</v>
      </c>
      <c r="CU477">
        <f t="shared" si="397"/>
        <v>-3.6581562410952229E-3</v>
      </c>
      <c r="CV477">
        <f t="shared" si="398"/>
        <v>0.99634184375890478</v>
      </c>
      <c r="CZ477" s="10">
        <v>41941</v>
      </c>
      <c r="DA477">
        <v>141600</v>
      </c>
      <c r="DB477">
        <v>51.238546999999997</v>
      </c>
      <c r="DC477">
        <f t="shared" si="361"/>
        <v>-2.5408287053374501E-3</v>
      </c>
      <c r="DD477">
        <f t="shared" si="362"/>
        <v>0.99745917129466255</v>
      </c>
      <c r="DH477" s="10">
        <v>41941</v>
      </c>
      <c r="DI477">
        <v>134700</v>
      </c>
      <c r="DJ477">
        <v>35.433402999999998</v>
      </c>
      <c r="DK477">
        <f t="shared" si="359"/>
        <v>-1.6202178665150058E-3</v>
      </c>
      <c r="DL477">
        <f t="shared" si="360"/>
        <v>0.99837978213348499</v>
      </c>
      <c r="DP477" s="10">
        <v>41941</v>
      </c>
      <c r="DQ477">
        <v>61500</v>
      </c>
      <c r="DR477">
        <v>23.674807999999999</v>
      </c>
      <c r="DS477">
        <f t="shared" si="399"/>
        <v>4.0290411234971124E-3</v>
      </c>
      <c r="DT477">
        <f t="shared" si="400"/>
        <v>1.0040290411234971</v>
      </c>
      <c r="DX477" s="10">
        <v>41941</v>
      </c>
      <c r="DY477">
        <v>2659400</v>
      </c>
      <c r="DZ477">
        <v>11.73</v>
      </c>
      <c r="EA477">
        <f t="shared" si="401"/>
        <v>-1.4285714285714235E-2</v>
      </c>
      <c r="EB477">
        <f t="shared" si="402"/>
        <v>0.98571428571428577</v>
      </c>
      <c r="EF477" s="10">
        <v>41940</v>
      </c>
      <c r="EG477">
        <v>3074600</v>
      </c>
      <c r="EH477">
        <v>99.370012000000003</v>
      </c>
      <c r="EI477">
        <f t="shared" si="403"/>
        <v>0</v>
      </c>
      <c r="EJ477">
        <f t="shared" si="404"/>
        <v>1</v>
      </c>
    </row>
    <row r="478" spans="1:140">
      <c r="A478" s="10">
        <v>41940</v>
      </c>
      <c r="B478" s="11">
        <v>4.6900000000000004</v>
      </c>
      <c r="C478">
        <f t="shared" si="363"/>
        <v>4.6900000000000004E-2</v>
      </c>
      <c r="D478" s="12">
        <f t="shared" si="364"/>
        <v>9.8333981877662957E-4</v>
      </c>
      <c r="E478" s="13">
        <f t="shared" si="365"/>
        <v>1.0009833398187766</v>
      </c>
      <c r="H478" s="10">
        <v>41940</v>
      </c>
      <c r="I478">
        <v>20900</v>
      </c>
      <c r="J478">
        <v>70.363873999999996</v>
      </c>
      <c r="K478" s="15">
        <f t="shared" si="369"/>
        <v>-5.3698729805975454E-3</v>
      </c>
      <c r="L478">
        <f t="shared" si="370"/>
        <v>0.99463012701940245</v>
      </c>
      <c r="N478" s="15">
        <f t="shared" si="371"/>
        <v>-0.8598840575370823</v>
      </c>
      <c r="P478" s="10">
        <v>41940</v>
      </c>
      <c r="Q478">
        <v>325400</v>
      </c>
      <c r="R478">
        <v>45.980549000000003</v>
      </c>
      <c r="S478">
        <f t="shared" si="372"/>
        <v>1.1747106202384616E-2</v>
      </c>
      <c r="T478">
        <f t="shared" si="373"/>
        <v>1.0117471062023846</v>
      </c>
      <c r="V478" s="15">
        <f t="shared" si="374"/>
        <v>70.001803027311283</v>
      </c>
      <c r="X478" s="10">
        <v>41940</v>
      </c>
      <c r="Y478">
        <v>120400</v>
      </c>
      <c r="Z478">
        <v>38.338154000000003</v>
      </c>
      <c r="AA478">
        <f t="shared" si="375"/>
        <v>1.6016600719138019E-2</v>
      </c>
      <c r="AB478">
        <f t="shared" si="366"/>
        <v>1.016016600719138</v>
      </c>
      <c r="AC478" s="18"/>
      <c r="AD478" s="15">
        <f t="shared" si="376"/>
        <v>329.21244972132877</v>
      </c>
      <c r="AF478" s="10">
        <v>41940</v>
      </c>
      <c r="AG478">
        <v>182400</v>
      </c>
      <c r="AH478">
        <v>51.948414999999997</v>
      </c>
      <c r="AI478">
        <f t="shared" si="377"/>
        <v>2.3556608151069192E-2</v>
      </c>
      <c r="AJ478">
        <f t="shared" si="378"/>
        <v>1.0235566081510692</v>
      </c>
      <c r="AK478" s="18"/>
      <c r="AL478" s="15">
        <f t="shared" si="379"/>
        <v>4906.1717797979481</v>
      </c>
      <c r="AN478" s="10">
        <v>41940</v>
      </c>
      <c r="AO478">
        <v>2611400</v>
      </c>
      <c r="AP478">
        <v>36.807533999999997</v>
      </c>
      <c r="AQ478">
        <f t="shared" si="380"/>
        <v>1.2217243908861253E-2</v>
      </c>
      <c r="AR478">
        <f t="shared" si="367"/>
        <v>1.0122172439088613</v>
      </c>
      <c r="AS478" s="18"/>
      <c r="AT478" s="15">
        <f t="shared" si="381"/>
        <v>83.122472115453917</v>
      </c>
      <c r="AV478" s="10">
        <v>41940</v>
      </c>
      <c r="AW478">
        <v>11078200</v>
      </c>
      <c r="AX478">
        <v>39.688347999999998</v>
      </c>
      <c r="AY478">
        <f t="shared" si="382"/>
        <v>2.095517328895169E-2</v>
      </c>
      <c r="AZ478">
        <f t="shared" si="383"/>
        <v>1.0209551732889517</v>
      </c>
      <c r="BD478" s="10">
        <v>41940</v>
      </c>
      <c r="BE478">
        <v>723600</v>
      </c>
      <c r="BF478">
        <v>62.921379999999999</v>
      </c>
      <c r="BG478">
        <f t="shared" si="385"/>
        <v>1.0104142952736428E-2</v>
      </c>
      <c r="BH478">
        <f t="shared" si="386"/>
        <v>1.0101041429527364</v>
      </c>
      <c r="BL478" s="10">
        <v>41940</v>
      </c>
      <c r="BM478">
        <v>158900</v>
      </c>
      <c r="BN478">
        <v>105.19285499999999</v>
      </c>
      <c r="BO478">
        <f t="shared" si="413"/>
        <v>0</v>
      </c>
      <c r="BP478">
        <f t="shared" si="407"/>
        <v>1</v>
      </c>
      <c r="BT478" s="10">
        <v>41940</v>
      </c>
      <c r="BU478">
        <v>93200</v>
      </c>
      <c r="BV478">
        <v>49.049165000000002</v>
      </c>
      <c r="BW478">
        <f t="shared" si="414"/>
        <v>0</v>
      </c>
      <c r="BX478">
        <f t="shared" si="410"/>
        <v>1</v>
      </c>
      <c r="CB478" s="10">
        <v>41940</v>
      </c>
      <c r="CC478">
        <v>983300</v>
      </c>
      <c r="CD478">
        <v>104.48476700000001</v>
      </c>
      <c r="CE478">
        <f t="shared" si="393"/>
        <v>2.2745356413398365E-3</v>
      </c>
      <c r="CF478">
        <f t="shared" si="394"/>
        <v>1.0022745356413398</v>
      </c>
      <c r="CJ478" s="10">
        <v>41940</v>
      </c>
      <c r="CK478">
        <v>614500</v>
      </c>
      <c r="CL478">
        <v>81.536085</v>
      </c>
      <c r="CM478">
        <f t="shared" si="395"/>
        <v>-2.5325317358275701E-3</v>
      </c>
      <c r="CN478">
        <f t="shared" si="396"/>
        <v>0.99746746826417243</v>
      </c>
      <c r="CR478" s="10">
        <v>41940</v>
      </c>
      <c r="CS478">
        <v>9000</v>
      </c>
      <c r="CT478">
        <v>58.970964000000002</v>
      </c>
      <c r="CU478">
        <f t="shared" si="397"/>
        <v>0</v>
      </c>
      <c r="CV478">
        <f t="shared" si="398"/>
        <v>1</v>
      </c>
      <c r="CZ478" s="10">
        <v>41940</v>
      </c>
      <c r="DA478">
        <v>355200</v>
      </c>
      <c r="DB478">
        <v>51.369067000000001</v>
      </c>
      <c r="DC478">
        <f t="shared" si="361"/>
        <v>8.9726739231785757E-3</v>
      </c>
      <c r="DD478">
        <f t="shared" si="362"/>
        <v>1.0089726739231786</v>
      </c>
      <c r="DH478" s="10">
        <v>41940</v>
      </c>
      <c r="DI478">
        <v>335000</v>
      </c>
      <c r="DJ478">
        <v>35.490906000000003</v>
      </c>
      <c r="DK478">
        <f t="shared" si="359"/>
        <v>4.8846510208790939E-3</v>
      </c>
      <c r="DL478">
        <f t="shared" si="360"/>
        <v>1.0048846510208791</v>
      </c>
      <c r="DP478" s="10">
        <v>41940</v>
      </c>
      <c r="DQ478">
        <v>137000</v>
      </c>
      <c r="DR478">
        <v>23.579803999999999</v>
      </c>
      <c r="DS478">
        <f t="shared" si="399"/>
        <v>2.3083214019636644E-2</v>
      </c>
      <c r="DT478">
        <f t="shared" si="400"/>
        <v>1.0230832140196366</v>
      </c>
      <c r="DX478" s="10">
        <v>41940</v>
      </c>
      <c r="DY478">
        <v>2192300</v>
      </c>
      <c r="DZ478">
        <v>11.9</v>
      </c>
      <c r="EA478">
        <f t="shared" si="401"/>
        <v>0</v>
      </c>
      <c r="EB478">
        <f t="shared" si="402"/>
        <v>1</v>
      </c>
      <c r="EF478" s="10">
        <v>41939</v>
      </c>
      <c r="EG478">
        <v>433500</v>
      </c>
      <c r="EH478">
        <v>99.370012000000003</v>
      </c>
      <c r="EI478">
        <f t="shared" ref="EI478:EI515" si="415">(EH478/EH479)-1</f>
        <v>0</v>
      </c>
      <c r="EJ478">
        <f t="shared" ref="EJ478:EJ515" si="416">1+EI478</f>
        <v>1</v>
      </c>
    </row>
    <row r="479" spans="1:140">
      <c r="A479" s="10">
        <v>41939</v>
      </c>
      <c r="B479" s="11">
        <v>4.75</v>
      </c>
      <c r="C479">
        <f t="shared" si="363"/>
        <v>4.7500000000000001E-2</v>
      </c>
      <c r="D479" s="12">
        <f t="shared" si="364"/>
        <v>9.9600159868717952E-4</v>
      </c>
      <c r="E479" s="13">
        <f t="shared" si="365"/>
        <v>1.0009960015986872</v>
      </c>
      <c r="H479" s="10">
        <v>41939</v>
      </c>
      <c r="I479">
        <v>16500</v>
      </c>
      <c r="J479">
        <v>70.743758999999997</v>
      </c>
      <c r="K479" s="15">
        <f t="shared" si="369"/>
        <v>8.0609133427911317E-4</v>
      </c>
      <c r="L479">
        <f t="shared" si="370"/>
        <v>1.0008060913342791</v>
      </c>
      <c r="N479" s="15">
        <f t="shared" si="371"/>
        <v>0.34192455046565118</v>
      </c>
      <c r="P479" s="10">
        <v>41939</v>
      </c>
      <c r="Q479">
        <v>261200</v>
      </c>
      <c r="R479">
        <v>45.446682000000003</v>
      </c>
      <c r="S479">
        <f t="shared" si="372"/>
        <v>-1.4928387418655653E-3</v>
      </c>
      <c r="T479">
        <f t="shared" si="373"/>
        <v>0.99850716125813443</v>
      </c>
      <c r="V479" s="15">
        <f t="shared" si="374"/>
        <v>-0.4203282358851349</v>
      </c>
      <c r="X479" s="10">
        <v>41939</v>
      </c>
      <c r="Y479">
        <v>113000</v>
      </c>
      <c r="Z479">
        <v>37.733787</v>
      </c>
      <c r="AA479">
        <f t="shared" si="375"/>
        <v>-3.347075973014535E-3</v>
      </c>
      <c r="AB479">
        <f t="shared" si="366"/>
        <v>0.99665292402698547</v>
      </c>
      <c r="AC479" s="18"/>
      <c r="AD479" s="15">
        <f t="shared" si="376"/>
        <v>-0.70586953048657142</v>
      </c>
      <c r="AF479" s="10">
        <v>41939</v>
      </c>
      <c r="AG479">
        <v>168900</v>
      </c>
      <c r="AH479">
        <v>50.752850000000002</v>
      </c>
      <c r="AI479">
        <f t="shared" si="377"/>
        <v>-2.1194775182572512E-3</v>
      </c>
      <c r="AJ479">
        <f t="shared" si="378"/>
        <v>0.99788052248174275</v>
      </c>
      <c r="AK479" s="18"/>
      <c r="AL479" s="15">
        <f t="shared" si="379"/>
        <v>-0.53903367121298151</v>
      </c>
      <c r="AN479" s="10">
        <v>41939</v>
      </c>
      <c r="AO479">
        <v>3595600</v>
      </c>
      <c r="AP479">
        <v>36.363275000000002</v>
      </c>
      <c r="AQ479">
        <f t="shared" si="380"/>
        <v>-3.109573886367345E-3</v>
      </c>
      <c r="AR479">
        <f t="shared" si="367"/>
        <v>0.99689042611363266</v>
      </c>
      <c r="AS479" s="18"/>
      <c r="AT479" s="15">
        <f t="shared" si="381"/>
        <v>-0.6791439856517838</v>
      </c>
      <c r="AV479" s="10">
        <v>41939</v>
      </c>
      <c r="AW479">
        <v>13554900</v>
      </c>
      <c r="AX479">
        <v>38.873742</v>
      </c>
      <c r="AY479">
        <f t="shared" si="382"/>
        <v>-1.0368945123532147E-2</v>
      </c>
      <c r="AZ479">
        <f t="shared" si="383"/>
        <v>0.98963105487646785</v>
      </c>
      <c r="BD479" s="10">
        <v>41939</v>
      </c>
      <c r="BE479">
        <v>800800</v>
      </c>
      <c r="BF479">
        <v>62.291972999999999</v>
      </c>
      <c r="BG479">
        <f t="shared" si="385"/>
        <v>-1.2050258463887076E-3</v>
      </c>
      <c r="BH479">
        <f t="shared" si="386"/>
        <v>0.99879497415361129</v>
      </c>
      <c r="BL479" s="10">
        <v>41939</v>
      </c>
      <c r="BM479">
        <v>138100</v>
      </c>
      <c r="BN479">
        <v>105.19285499999999</v>
      </c>
      <c r="BO479">
        <f t="shared" si="413"/>
        <v>-2.7273879905576059E-4</v>
      </c>
      <c r="BP479">
        <f t="shared" si="407"/>
        <v>0.99972726120094424</v>
      </c>
      <c r="BT479" s="10">
        <v>41939</v>
      </c>
      <c r="BU479">
        <v>97400</v>
      </c>
      <c r="BV479">
        <v>49.049165000000002</v>
      </c>
      <c r="BW479">
        <f t="shared" si="414"/>
        <v>-2.0216439838471878E-4</v>
      </c>
      <c r="BX479">
        <f t="shared" si="410"/>
        <v>0.99979783560161528</v>
      </c>
      <c r="CB479" s="10">
        <v>41939</v>
      </c>
      <c r="CC479">
        <v>602100</v>
      </c>
      <c r="CD479">
        <v>104.247652</v>
      </c>
      <c r="CE479">
        <f t="shared" si="393"/>
        <v>1.9283109288947831E-3</v>
      </c>
      <c r="CF479">
        <f t="shared" si="394"/>
        <v>1.0019283109288948</v>
      </c>
      <c r="CJ479" s="10">
        <v>41939</v>
      </c>
      <c r="CK479">
        <v>313100</v>
      </c>
      <c r="CL479">
        <v>81.743101999999993</v>
      </c>
      <c r="CM479">
        <f t="shared" si="395"/>
        <v>1.2678651978597077E-3</v>
      </c>
      <c r="CN479">
        <f t="shared" si="396"/>
        <v>1.0012678651978597</v>
      </c>
      <c r="CR479" s="10">
        <v>41939</v>
      </c>
      <c r="CS479">
        <v>14900</v>
      </c>
      <c r="CT479">
        <v>58.970964000000002</v>
      </c>
      <c r="CU479">
        <f t="shared" si="397"/>
        <v>8.3206701096738556E-4</v>
      </c>
      <c r="CV479">
        <f t="shared" si="398"/>
        <v>1.0008320670109674</v>
      </c>
      <c r="CZ479" s="10">
        <v>41939</v>
      </c>
      <c r="DA479">
        <v>221400</v>
      </c>
      <c r="DB479">
        <v>50.912247999999998</v>
      </c>
      <c r="DC479">
        <f t="shared" si="361"/>
        <v>-4.9198297098391741E-3</v>
      </c>
      <c r="DD479">
        <f t="shared" si="362"/>
        <v>0.99508017029016083</v>
      </c>
      <c r="DH479" s="10">
        <v>41939</v>
      </c>
      <c r="DI479">
        <v>118900</v>
      </c>
      <c r="DJ479">
        <v>35.318387999999999</v>
      </c>
      <c r="DK479">
        <f t="shared" si="359"/>
        <v>6.5555348617696296E-3</v>
      </c>
      <c r="DL479">
        <f t="shared" si="360"/>
        <v>1.0065555348617696</v>
      </c>
      <c r="DP479" s="10">
        <v>41939</v>
      </c>
      <c r="DQ479">
        <v>137900</v>
      </c>
      <c r="DR479">
        <v>23.047787</v>
      </c>
      <c r="DS479">
        <f t="shared" si="399"/>
        <v>-2.1774130533666503E-2</v>
      </c>
      <c r="DT479">
        <f t="shared" si="400"/>
        <v>0.9782258694663335</v>
      </c>
      <c r="DX479" s="10">
        <v>41939</v>
      </c>
      <c r="DY479">
        <v>3319900</v>
      </c>
      <c r="DZ479">
        <v>11.9</v>
      </c>
      <c r="EA479">
        <f t="shared" si="401"/>
        <v>-1.6778523489932029E-3</v>
      </c>
      <c r="EB479">
        <f t="shared" si="402"/>
        <v>0.9983221476510068</v>
      </c>
      <c r="EF479" s="10">
        <v>41936</v>
      </c>
      <c r="EG479">
        <v>235500</v>
      </c>
      <c r="EH479">
        <v>99.370012000000003</v>
      </c>
      <c r="EI479">
        <f t="shared" si="415"/>
        <v>3.9476174560171273E-4</v>
      </c>
      <c r="EJ479">
        <f t="shared" si="416"/>
        <v>1.0003947617456017</v>
      </c>
    </row>
    <row r="480" spans="1:140">
      <c r="A480" s="10">
        <v>41936</v>
      </c>
      <c r="B480" s="11">
        <v>4.7699999999999996</v>
      </c>
      <c r="C480">
        <f t="shared" si="363"/>
        <v>4.7699999999999992E-2</v>
      </c>
      <c r="D480" s="12">
        <f t="shared" si="364"/>
        <v>1.0002226547221049E-3</v>
      </c>
      <c r="E480" s="13">
        <f t="shared" si="365"/>
        <v>1.0010002226547221</v>
      </c>
      <c r="H480" s="10">
        <v>41936</v>
      </c>
      <c r="I480">
        <v>23600</v>
      </c>
      <c r="J480">
        <v>70.686779000000001</v>
      </c>
      <c r="K480" s="15">
        <f t="shared" si="369"/>
        <v>4.0320817844885504E-4</v>
      </c>
      <c r="L480">
        <f t="shared" si="370"/>
        <v>1.0004032081784489</v>
      </c>
      <c r="N480" s="15">
        <f t="shared" si="371"/>
        <v>0.1585176764632541</v>
      </c>
      <c r="P480" s="10">
        <v>41936</v>
      </c>
      <c r="Q480">
        <v>1134900</v>
      </c>
      <c r="R480">
        <v>45.514628000000002</v>
      </c>
      <c r="S480">
        <f t="shared" si="372"/>
        <v>7.3039706602697763E-3</v>
      </c>
      <c r="T480">
        <f t="shared" si="373"/>
        <v>1.0073039706602698</v>
      </c>
      <c r="V480" s="15">
        <f t="shared" si="374"/>
        <v>13.242927002403446</v>
      </c>
      <c r="X480" s="10">
        <v>41936</v>
      </c>
      <c r="Y480">
        <v>102400</v>
      </c>
      <c r="Z480">
        <v>37.860509</v>
      </c>
      <c r="AA480">
        <f t="shared" si="375"/>
        <v>6.7391853042093608E-3</v>
      </c>
      <c r="AB480">
        <f t="shared" si="366"/>
        <v>1.0067391853042094</v>
      </c>
      <c r="AC480" s="18"/>
      <c r="AD480" s="15">
        <f t="shared" si="376"/>
        <v>10.606335984750146</v>
      </c>
      <c r="AF480" s="10">
        <v>41936</v>
      </c>
      <c r="AG480">
        <v>164700</v>
      </c>
      <c r="AH480">
        <v>50.860647999999998</v>
      </c>
      <c r="AI480">
        <f t="shared" si="377"/>
        <v>2.7048634390942627E-3</v>
      </c>
      <c r="AJ480">
        <f t="shared" si="378"/>
        <v>1.0027048634390943</v>
      </c>
      <c r="AK480" s="18"/>
      <c r="AL480" s="15">
        <f t="shared" si="379"/>
        <v>1.6803364719811515</v>
      </c>
      <c r="AN480" s="10">
        <v>41936</v>
      </c>
      <c r="AO480">
        <v>3854700</v>
      </c>
      <c r="AP480">
        <v>36.476702000000003</v>
      </c>
      <c r="AQ480">
        <f t="shared" si="380"/>
        <v>4.1634155037910681E-3</v>
      </c>
      <c r="AR480">
        <f t="shared" si="367"/>
        <v>1.0041634155037911</v>
      </c>
      <c r="AS480" s="18"/>
      <c r="AT480" s="15">
        <f t="shared" si="381"/>
        <v>3.5562137100010682</v>
      </c>
      <c r="AV480" s="10">
        <v>41936</v>
      </c>
      <c r="AW480">
        <v>10254100</v>
      </c>
      <c r="AX480">
        <v>39.281044999999999</v>
      </c>
      <c r="AY480">
        <f t="shared" si="382"/>
        <v>9.4936393312929912E-3</v>
      </c>
      <c r="AZ480">
        <f t="shared" si="383"/>
        <v>1.009493639331293</v>
      </c>
      <c r="BD480" s="10">
        <v>41936</v>
      </c>
      <c r="BE480">
        <v>568800</v>
      </c>
      <c r="BF480">
        <v>62.367127000000004</v>
      </c>
      <c r="BG480">
        <f t="shared" si="385"/>
        <v>8.200472917432311E-3</v>
      </c>
      <c r="BH480">
        <f t="shared" si="386"/>
        <v>1.0082004729174323</v>
      </c>
      <c r="BL480" s="10">
        <v>41936</v>
      </c>
      <c r="BM480">
        <v>143400</v>
      </c>
      <c r="BN480">
        <v>105.221553</v>
      </c>
      <c r="BO480">
        <f t="shared" si="413"/>
        <v>1.3656324339081927E-3</v>
      </c>
      <c r="BP480">
        <f t="shared" si="407"/>
        <v>1.0013656324339082</v>
      </c>
      <c r="BT480" s="10">
        <v>41936</v>
      </c>
      <c r="BU480">
        <v>177300</v>
      </c>
      <c r="BV480">
        <v>49.059083000000001</v>
      </c>
      <c r="BW480">
        <f t="shared" si="414"/>
        <v>2.0220527709291503E-4</v>
      </c>
      <c r="BX480">
        <f t="shared" si="410"/>
        <v>1.0002022052770929</v>
      </c>
      <c r="CB480" s="10">
        <v>41936</v>
      </c>
      <c r="CC480">
        <v>424500</v>
      </c>
      <c r="CD480">
        <v>104.047017</v>
      </c>
      <c r="CE480">
        <f t="shared" si="393"/>
        <v>4.3840746715928525E-4</v>
      </c>
      <c r="CF480">
        <f t="shared" si="394"/>
        <v>1.0004384074671593</v>
      </c>
      <c r="CJ480" s="10">
        <v>41936</v>
      </c>
      <c r="CK480">
        <v>413800</v>
      </c>
      <c r="CL480">
        <v>81.639594000000002</v>
      </c>
      <c r="CM480">
        <f t="shared" si="395"/>
        <v>6.9210387000362417E-4</v>
      </c>
      <c r="CN480">
        <f t="shared" si="396"/>
        <v>1.0006921038700036</v>
      </c>
      <c r="CR480" s="10">
        <v>41936</v>
      </c>
      <c r="CS480">
        <v>6100</v>
      </c>
      <c r="CT480">
        <v>58.921937</v>
      </c>
      <c r="CU480">
        <f t="shared" si="397"/>
        <v>1.6641733206301801E-4</v>
      </c>
      <c r="CV480">
        <f t="shared" si="398"/>
        <v>1.000166417332063</v>
      </c>
      <c r="CZ480" s="10">
        <v>41936</v>
      </c>
      <c r="DA480">
        <v>139800</v>
      </c>
      <c r="DB480">
        <v>51.163966000000002</v>
      </c>
      <c r="DC480">
        <f t="shared" si="361"/>
        <v>2.7407625503239608E-3</v>
      </c>
      <c r="DD480">
        <f t="shared" si="362"/>
        <v>1.002740762550324</v>
      </c>
      <c r="DH480" s="10">
        <v>41936</v>
      </c>
      <c r="DI480">
        <v>119000</v>
      </c>
      <c r="DJ480">
        <v>35.088365000000003</v>
      </c>
      <c r="DK480">
        <f t="shared" si="359"/>
        <v>-8.1874602633236204E-4</v>
      </c>
      <c r="DL480">
        <f t="shared" si="360"/>
        <v>0.99918125397366764</v>
      </c>
      <c r="DP480" s="10">
        <v>41936</v>
      </c>
      <c r="DQ480">
        <v>68200</v>
      </c>
      <c r="DR480">
        <v>23.560803</v>
      </c>
      <c r="DS480">
        <f t="shared" si="399"/>
        <v>-2.0121308153155937E-3</v>
      </c>
      <c r="DT480">
        <f t="shared" si="400"/>
        <v>0.99798786918468441</v>
      </c>
      <c r="DX480" s="10">
        <v>41936</v>
      </c>
      <c r="DY480">
        <v>3673800</v>
      </c>
      <c r="DZ480">
        <v>11.92</v>
      </c>
      <c r="EA480">
        <f t="shared" si="401"/>
        <v>-1.6750418760468344E-3</v>
      </c>
      <c r="EB480">
        <f t="shared" si="402"/>
        <v>0.99832495812395317</v>
      </c>
      <c r="EF480" s="10">
        <v>41935</v>
      </c>
      <c r="EG480">
        <v>308400</v>
      </c>
      <c r="EH480">
        <v>99.330799999999996</v>
      </c>
      <c r="EI480">
        <f t="shared" si="415"/>
        <v>-3.9460597025997579E-4</v>
      </c>
      <c r="EJ480">
        <f t="shared" si="416"/>
        <v>0.99960539402974002</v>
      </c>
    </row>
    <row r="481" spans="1:140">
      <c r="A481" s="10">
        <v>41935</v>
      </c>
      <c r="B481" s="11">
        <v>4.83</v>
      </c>
      <c r="C481">
        <f t="shared" si="363"/>
        <v>4.8300000000000003E-2</v>
      </c>
      <c r="D481" s="12">
        <f t="shared" si="364"/>
        <v>1.0128872113623899E-3</v>
      </c>
      <c r="E481" s="13">
        <f t="shared" si="365"/>
        <v>1.0010128872113624</v>
      </c>
      <c r="H481" s="10">
        <v>41935</v>
      </c>
      <c r="I481">
        <v>43500</v>
      </c>
      <c r="J481">
        <v>70.658288999999996</v>
      </c>
      <c r="K481" s="15">
        <f t="shared" si="369"/>
        <v>-7.2057727000885974E-3</v>
      </c>
      <c r="L481">
        <f t="shared" si="370"/>
        <v>0.9927942272999114</v>
      </c>
      <c r="N481" s="15">
        <f t="shared" si="371"/>
        <v>-0.92861223485726951</v>
      </c>
      <c r="P481" s="10">
        <v>41935</v>
      </c>
      <c r="Q481">
        <v>541300</v>
      </c>
      <c r="R481">
        <v>45.184601000000001</v>
      </c>
      <c r="S481">
        <f t="shared" si="372"/>
        <v>1.1956511174038065E-2</v>
      </c>
      <c r="T481">
        <f t="shared" si="373"/>
        <v>1.0119565111740381</v>
      </c>
      <c r="V481" s="15">
        <f t="shared" si="374"/>
        <v>75.572869482510967</v>
      </c>
      <c r="X481" s="10">
        <v>41935</v>
      </c>
      <c r="Y481">
        <v>91000</v>
      </c>
      <c r="Z481">
        <v>37.607067999999998</v>
      </c>
      <c r="AA481">
        <f t="shared" si="375"/>
        <v>1.4729128091384158E-2</v>
      </c>
      <c r="AB481">
        <f t="shared" si="366"/>
        <v>1.0147291280913842</v>
      </c>
      <c r="AC481" s="18"/>
      <c r="AD481" s="15">
        <f t="shared" si="376"/>
        <v>206.87219025048512</v>
      </c>
      <c r="AF481" s="10">
        <v>41935</v>
      </c>
      <c r="AG481">
        <v>144700</v>
      </c>
      <c r="AH481">
        <v>50.723447999999998</v>
      </c>
      <c r="AI481">
        <f t="shared" si="377"/>
        <v>1.6296830828053999E-2</v>
      </c>
      <c r="AJ481">
        <f t="shared" si="378"/>
        <v>1.016296830828054</v>
      </c>
      <c r="AK481" s="18"/>
      <c r="AL481" s="15">
        <f t="shared" si="379"/>
        <v>364.18129431559589</v>
      </c>
      <c r="AN481" s="10">
        <v>41935</v>
      </c>
      <c r="AO481">
        <v>6064500</v>
      </c>
      <c r="AP481">
        <v>36.325463999999997</v>
      </c>
      <c r="AQ481">
        <f t="shared" si="380"/>
        <v>1.0518044047063357E-2</v>
      </c>
      <c r="AR481">
        <f t="shared" si="367"/>
        <v>1.0105180440470634</v>
      </c>
      <c r="AS481" s="18"/>
      <c r="AT481" s="15">
        <f t="shared" si="381"/>
        <v>44.560299085514757</v>
      </c>
      <c r="AV481" s="10">
        <v>41935</v>
      </c>
      <c r="AW481">
        <v>12315200</v>
      </c>
      <c r="AX481">
        <v>38.911631999999997</v>
      </c>
      <c r="AY481">
        <f t="shared" si="382"/>
        <v>9.74693920641867E-4</v>
      </c>
      <c r="AZ481">
        <f t="shared" si="383"/>
        <v>1.0009746939206419</v>
      </c>
      <c r="BD481" s="10">
        <v>41935</v>
      </c>
      <c r="BE481">
        <v>822200</v>
      </c>
      <c r="BF481">
        <v>61.859847000000002</v>
      </c>
      <c r="BG481">
        <f t="shared" si="385"/>
        <v>9.0407073898517432E-3</v>
      </c>
      <c r="BH481">
        <f t="shared" si="386"/>
        <v>1.0090407073898517</v>
      </c>
      <c r="BL481" s="10">
        <v>41935</v>
      </c>
      <c r="BM481">
        <v>300300</v>
      </c>
      <c r="BN481">
        <v>105.07805500000001</v>
      </c>
      <c r="BO481">
        <f t="shared" si="413"/>
        <v>-2.7238348442137905E-3</v>
      </c>
      <c r="BP481">
        <f t="shared" si="407"/>
        <v>0.99727616515578621</v>
      </c>
      <c r="BT481" s="10">
        <v>41935</v>
      </c>
      <c r="BU481">
        <v>288300</v>
      </c>
      <c r="BV481">
        <v>49.049165000000002</v>
      </c>
      <c r="BW481">
        <f t="shared" si="414"/>
        <v>-1.4135786204646505E-3</v>
      </c>
      <c r="BX481">
        <f t="shared" si="410"/>
        <v>0.99858642137953535</v>
      </c>
      <c r="CB481" s="10">
        <v>41935</v>
      </c>
      <c r="CC481">
        <v>801100</v>
      </c>
      <c r="CD481">
        <v>104.00142200000001</v>
      </c>
      <c r="CE481">
        <f t="shared" si="393"/>
        <v>-1.4010152194582348E-3</v>
      </c>
      <c r="CF481">
        <f t="shared" si="394"/>
        <v>0.99859898478054177</v>
      </c>
      <c r="CJ481" s="10">
        <v>41935</v>
      </c>
      <c r="CK481">
        <v>237500</v>
      </c>
      <c r="CL481">
        <v>81.583129999999997</v>
      </c>
      <c r="CM481">
        <f t="shared" si="395"/>
        <v>-1.6121546156343536E-3</v>
      </c>
      <c r="CN481">
        <f t="shared" si="396"/>
        <v>0.99838784538436565</v>
      </c>
      <c r="CR481" s="10">
        <v>41935</v>
      </c>
      <c r="CS481">
        <v>16300</v>
      </c>
      <c r="CT481">
        <v>58.912132999999997</v>
      </c>
      <c r="CU481">
        <f t="shared" si="397"/>
        <v>-1.8274824880946117E-3</v>
      </c>
      <c r="CV481">
        <f t="shared" si="398"/>
        <v>0.99817251751190539</v>
      </c>
      <c r="CZ481" s="10">
        <v>41935</v>
      </c>
      <c r="DA481">
        <v>122900</v>
      </c>
      <c r="DB481">
        <v>51.024121000000001</v>
      </c>
      <c r="DC481">
        <f t="shared" si="361"/>
        <v>9.7785652526094502E-3</v>
      </c>
      <c r="DD481">
        <f t="shared" si="362"/>
        <v>1.0097785652526095</v>
      </c>
      <c r="DH481" s="10">
        <v>41935</v>
      </c>
      <c r="DI481">
        <v>162200</v>
      </c>
      <c r="DJ481">
        <v>35.117117</v>
      </c>
      <c r="DK481">
        <f t="shared" si="359"/>
        <v>7.978031852596823E-3</v>
      </c>
      <c r="DL481">
        <f t="shared" si="360"/>
        <v>1.0079780318525968</v>
      </c>
      <c r="DP481" s="10">
        <v>41935</v>
      </c>
      <c r="DQ481">
        <v>62700</v>
      </c>
      <c r="DR481">
        <v>23.608305999999999</v>
      </c>
      <c r="DS481">
        <f t="shared" si="399"/>
        <v>1.8025431418691618E-2</v>
      </c>
      <c r="DT481">
        <f t="shared" si="400"/>
        <v>1.0180254314186916</v>
      </c>
      <c r="DX481" s="10">
        <v>41935</v>
      </c>
      <c r="DY481">
        <v>5087200</v>
      </c>
      <c r="DZ481">
        <v>11.94</v>
      </c>
      <c r="EA481">
        <f t="shared" si="401"/>
        <v>-7.4812967581047163E-3</v>
      </c>
      <c r="EB481">
        <f t="shared" si="402"/>
        <v>0.99251870324189528</v>
      </c>
      <c r="EF481" s="10">
        <v>41934</v>
      </c>
      <c r="EG481">
        <v>605900</v>
      </c>
      <c r="EH481">
        <v>99.370012000000003</v>
      </c>
      <c r="EI481">
        <f t="shared" si="415"/>
        <v>-4.9295395898130145E-4</v>
      </c>
      <c r="EJ481">
        <f t="shared" si="416"/>
        <v>0.9995070460410187</v>
      </c>
    </row>
    <row r="482" spans="1:140">
      <c r="A482" s="10">
        <v>41934</v>
      </c>
      <c r="B482" s="11">
        <v>4.8600000000000003</v>
      </c>
      <c r="C482">
        <f t="shared" si="363"/>
        <v>4.8600000000000004E-2</v>
      </c>
      <c r="D482" s="12">
        <f t="shared" si="364"/>
        <v>1.0192202708847464E-3</v>
      </c>
      <c r="E482" s="13">
        <f t="shared" si="365"/>
        <v>1.0010192202708847</v>
      </c>
      <c r="H482" s="10">
        <v>41934</v>
      </c>
      <c r="I482">
        <v>67200</v>
      </c>
      <c r="J482">
        <v>71.171132</v>
      </c>
      <c r="K482" s="15">
        <f t="shared" si="369"/>
        <v>6.6768232516323245E-4</v>
      </c>
      <c r="L482">
        <f t="shared" si="370"/>
        <v>1.0006676823251632</v>
      </c>
      <c r="N482" s="15">
        <f t="shared" si="371"/>
        <v>0.27586289034048406</v>
      </c>
      <c r="P482" s="10">
        <v>41934</v>
      </c>
      <c r="Q482">
        <v>536900</v>
      </c>
      <c r="R482">
        <v>44.650734</v>
      </c>
      <c r="S482">
        <f t="shared" si="372"/>
        <v>-7.1228701606902423E-3</v>
      </c>
      <c r="T482">
        <f t="shared" si="373"/>
        <v>0.99287712983930976</v>
      </c>
      <c r="V482" s="15">
        <f t="shared" si="374"/>
        <v>-0.92640299899979595</v>
      </c>
      <c r="X482" s="10">
        <v>41934</v>
      </c>
      <c r="Y482">
        <v>282000</v>
      </c>
      <c r="Z482">
        <v>37.061188999999999</v>
      </c>
      <c r="AA482">
        <f t="shared" si="375"/>
        <v>-1.09260608218259E-2</v>
      </c>
      <c r="AB482">
        <f t="shared" si="366"/>
        <v>0.9890739391781741</v>
      </c>
      <c r="AC482" s="18"/>
      <c r="AD482" s="15">
        <f t="shared" si="376"/>
        <v>-0.98186585835021079</v>
      </c>
      <c r="AF482" s="10">
        <v>41934</v>
      </c>
      <c r="AG482">
        <v>275600</v>
      </c>
      <c r="AH482">
        <v>49.910072</v>
      </c>
      <c r="AI482">
        <f t="shared" si="377"/>
        <v>-1.2218782596139399E-2</v>
      </c>
      <c r="AJ482">
        <f t="shared" si="378"/>
        <v>0.9877812174038606</v>
      </c>
      <c r="AK482" s="18"/>
      <c r="AL482" s="15">
        <f t="shared" si="379"/>
        <v>-0.98874931940773858</v>
      </c>
      <c r="AN482" s="10">
        <v>41934</v>
      </c>
      <c r="AO482">
        <v>3789700</v>
      </c>
      <c r="AP482">
        <v>35.947367999999997</v>
      </c>
      <c r="AQ482">
        <f t="shared" si="380"/>
        <v>-7.0496076771541238E-3</v>
      </c>
      <c r="AR482">
        <f t="shared" si="367"/>
        <v>0.99295039232284588</v>
      </c>
      <c r="AS482" s="18"/>
      <c r="AT482" s="15">
        <f t="shared" si="381"/>
        <v>-0.92439397859422046</v>
      </c>
      <c r="AV482" s="10">
        <v>41934</v>
      </c>
      <c r="AW482">
        <v>10747800</v>
      </c>
      <c r="AX482">
        <v>38.873742</v>
      </c>
      <c r="AY482">
        <f t="shared" si="382"/>
        <v>-7.9767375967751963E-3</v>
      </c>
      <c r="AZ482">
        <f t="shared" si="383"/>
        <v>0.9920232624032248</v>
      </c>
      <c r="BD482" s="10">
        <v>41934</v>
      </c>
      <c r="BE482">
        <v>1413600</v>
      </c>
      <c r="BF482">
        <v>61.305601000000003</v>
      </c>
      <c r="BG482">
        <f t="shared" si="385"/>
        <v>-3.6640846859510301E-3</v>
      </c>
      <c r="BH482">
        <f t="shared" si="386"/>
        <v>0.99633591531404897</v>
      </c>
      <c r="BL482" s="10">
        <v>41934</v>
      </c>
      <c r="BM482">
        <v>183200</v>
      </c>
      <c r="BN482">
        <v>105.36505200000001</v>
      </c>
      <c r="BO482">
        <f t="shared" si="413"/>
        <v>0</v>
      </c>
      <c r="BP482">
        <f t="shared" si="407"/>
        <v>1</v>
      </c>
      <c r="BT482" s="10">
        <v>41934</v>
      </c>
      <c r="BU482">
        <v>218100</v>
      </c>
      <c r="BV482">
        <v>49.118597999999999</v>
      </c>
      <c r="BW482">
        <f t="shared" si="414"/>
        <v>-2.018583301368615E-4</v>
      </c>
      <c r="BX482">
        <f t="shared" si="410"/>
        <v>0.99979814166986314</v>
      </c>
      <c r="CB482" s="10">
        <v>41934</v>
      </c>
      <c r="CC482">
        <v>1474700</v>
      </c>
      <c r="CD482">
        <v>104.147334</v>
      </c>
      <c r="CE482">
        <f t="shared" si="393"/>
        <v>2.1059774548961574E-3</v>
      </c>
      <c r="CF482">
        <f t="shared" si="394"/>
        <v>1.0021059774548962</v>
      </c>
      <c r="CJ482" s="10">
        <v>41934</v>
      </c>
      <c r="CK482">
        <v>316600</v>
      </c>
      <c r="CL482">
        <v>81.714866999999998</v>
      </c>
      <c r="CM482">
        <f t="shared" si="395"/>
        <v>-8.0551970529296746E-4</v>
      </c>
      <c r="CN482">
        <f t="shared" si="396"/>
        <v>0.99919448029470703</v>
      </c>
      <c r="CR482" s="10">
        <v>41934</v>
      </c>
      <c r="CS482">
        <v>4900</v>
      </c>
      <c r="CT482">
        <v>59.019990999999997</v>
      </c>
      <c r="CU482">
        <f t="shared" si="397"/>
        <v>-3.321838055042603E-4</v>
      </c>
      <c r="CV482">
        <f t="shared" si="398"/>
        <v>0.99966781619449574</v>
      </c>
      <c r="CZ482" s="10">
        <v>41934</v>
      </c>
      <c r="DA482">
        <v>151800</v>
      </c>
      <c r="DB482">
        <v>50.530009999999997</v>
      </c>
      <c r="DC482">
        <f t="shared" si="361"/>
        <v>-4.9568616491350026E-3</v>
      </c>
      <c r="DD482">
        <f t="shared" si="362"/>
        <v>0.995043138350865</v>
      </c>
      <c r="DH482" s="10">
        <v>41934</v>
      </c>
      <c r="DI482">
        <v>131400</v>
      </c>
      <c r="DJ482">
        <v>34.839168999999998</v>
      </c>
      <c r="DK482">
        <f t="shared" si="359"/>
        <v>2.7513964708059113E-4</v>
      </c>
      <c r="DL482">
        <f t="shared" si="360"/>
        <v>1.0002751396470806</v>
      </c>
      <c r="DP482" s="10">
        <v>41934</v>
      </c>
      <c r="DQ482">
        <v>89200</v>
      </c>
      <c r="DR482">
        <v>23.190290999999998</v>
      </c>
      <c r="DS482">
        <f t="shared" si="399"/>
        <v>-1.8890665684695329E-2</v>
      </c>
      <c r="DT482">
        <f t="shared" si="400"/>
        <v>0.98110933431530467</v>
      </c>
      <c r="DX482" s="10">
        <v>41934</v>
      </c>
      <c r="DY482">
        <v>1860100</v>
      </c>
      <c r="DZ482">
        <v>12.03</v>
      </c>
      <c r="EA482">
        <f t="shared" si="401"/>
        <v>-4.1390728476822236E-3</v>
      </c>
      <c r="EB482">
        <f t="shared" si="402"/>
        <v>0.99586092715231778</v>
      </c>
      <c r="EF482" s="10">
        <v>41933</v>
      </c>
      <c r="EG482">
        <v>383500</v>
      </c>
      <c r="EH482">
        <v>99.419021000000001</v>
      </c>
      <c r="EI482">
        <f t="shared" si="415"/>
        <v>9.8562283300518416E-5</v>
      </c>
      <c r="EJ482">
        <f t="shared" si="416"/>
        <v>1.0000985622833005</v>
      </c>
    </row>
    <row r="483" spans="1:140">
      <c r="A483" s="10">
        <v>41933</v>
      </c>
      <c r="B483" s="11">
        <v>4.8899999999999997</v>
      </c>
      <c r="C483">
        <f t="shared" si="363"/>
        <v>4.8899999999999999E-2</v>
      </c>
      <c r="D483" s="12">
        <f t="shared" si="364"/>
        <v>1.025553851318417E-3</v>
      </c>
      <c r="E483" s="13">
        <f t="shared" si="365"/>
        <v>1.0010255538513184</v>
      </c>
      <c r="H483" s="10">
        <v>41933</v>
      </c>
      <c r="I483">
        <v>34700</v>
      </c>
      <c r="J483">
        <v>71.123643999999999</v>
      </c>
      <c r="K483" s="15">
        <f t="shared" si="369"/>
        <v>-5.7089818756549393E-3</v>
      </c>
      <c r="L483">
        <f t="shared" si="370"/>
        <v>0.99429101812434506</v>
      </c>
      <c r="N483" s="15">
        <f t="shared" si="371"/>
        <v>-0.87628184537379739</v>
      </c>
      <c r="P483" s="10">
        <v>41933</v>
      </c>
      <c r="Q483">
        <v>609200</v>
      </c>
      <c r="R483">
        <v>44.971057000000002</v>
      </c>
      <c r="S483">
        <f t="shared" si="372"/>
        <v>2.0035318204639552E-2</v>
      </c>
      <c r="T483">
        <f t="shared" si="373"/>
        <v>1.0200353182046396</v>
      </c>
      <c r="V483" s="15">
        <f t="shared" si="374"/>
        <v>1393.9266628708915</v>
      </c>
      <c r="X483" s="10">
        <v>41933</v>
      </c>
      <c r="Y483">
        <v>310300</v>
      </c>
      <c r="Z483">
        <v>37.470595000000003</v>
      </c>
      <c r="AA483">
        <f t="shared" si="375"/>
        <v>2.2612337039268571E-2</v>
      </c>
      <c r="AB483">
        <f t="shared" si="366"/>
        <v>1.0226123370392686</v>
      </c>
      <c r="AC483" s="18"/>
      <c r="AD483" s="15">
        <f t="shared" si="376"/>
        <v>3502.6859116008009</v>
      </c>
      <c r="AF483" s="10">
        <v>41933</v>
      </c>
      <c r="AG483">
        <v>273800</v>
      </c>
      <c r="AH483">
        <v>50.527456000000001</v>
      </c>
      <c r="AI483">
        <f t="shared" si="377"/>
        <v>1.917377616340521E-2</v>
      </c>
      <c r="AJ483">
        <f t="shared" si="378"/>
        <v>1.0191737761634052</v>
      </c>
      <c r="AK483" s="18"/>
      <c r="AL483" s="15">
        <f t="shared" si="379"/>
        <v>1023.7260868119233</v>
      </c>
      <c r="AN483" s="10">
        <v>41933</v>
      </c>
      <c r="AO483">
        <v>4426100</v>
      </c>
      <c r="AP483">
        <v>36.202582</v>
      </c>
      <c r="AQ483">
        <f t="shared" si="380"/>
        <v>1.0820790765665889E-2</v>
      </c>
      <c r="AR483">
        <f t="shared" si="367"/>
        <v>1.0108207907656659</v>
      </c>
      <c r="AS483" s="18"/>
      <c r="AT483" s="15">
        <f t="shared" si="381"/>
        <v>49.824204359715196</v>
      </c>
      <c r="AV483" s="10">
        <v>41933</v>
      </c>
      <c r="AW483">
        <v>12031700</v>
      </c>
      <c r="AX483">
        <v>39.186321</v>
      </c>
      <c r="AY483">
        <f t="shared" si="382"/>
        <v>4.613838279467819E-3</v>
      </c>
      <c r="AZ483">
        <f t="shared" si="383"/>
        <v>1.0046138382794678</v>
      </c>
      <c r="BD483" s="10">
        <v>41933</v>
      </c>
      <c r="BE483">
        <v>1218200</v>
      </c>
      <c r="BF483">
        <v>61.531056</v>
      </c>
      <c r="BG483">
        <f t="shared" si="385"/>
        <v>1.6291737483515867E-2</v>
      </c>
      <c r="BH483">
        <f t="shared" si="386"/>
        <v>1.0162917374835159</v>
      </c>
      <c r="BL483" s="10">
        <v>41933</v>
      </c>
      <c r="BM483">
        <v>214100</v>
      </c>
      <c r="BN483">
        <v>105.36505200000001</v>
      </c>
      <c r="BO483">
        <f t="shared" si="413"/>
        <v>-2.2646918452012832E-3</v>
      </c>
      <c r="BP483">
        <f t="shared" si="407"/>
        <v>0.99773530815479872</v>
      </c>
      <c r="BT483" s="10">
        <v>41933</v>
      </c>
      <c r="BU483">
        <v>71000</v>
      </c>
      <c r="BV483">
        <v>49.128515</v>
      </c>
      <c r="BW483">
        <f t="shared" si="414"/>
        <v>2.0189908514889332E-4</v>
      </c>
      <c r="BX483">
        <f t="shared" si="410"/>
        <v>1.0002018990851489</v>
      </c>
      <c r="CB483" s="10">
        <v>41933</v>
      </c>
      <c r="CC483">
        <v>822700</v>
      </c>
      <c r="CD483">
        <v>103.92846299999999</v>
      </c>
      <c r="CE483">
        <f t="shared" si="393"/>
        <v>-2.188947365874383E-3</v>
      </c>
      <c r="CF483">
        <f t="shared" si="394"/>
        <v>0.99781105263412562</v>
      </c>
      <c r="CJ483" s="10">
        <v>41933</v>
      </c>
      <c r="CK483">
        <v>176300</v>
      </c>
      <c r="CL483">
        <v>81.780743000000001</v>
      </c>
      <c r="CM483">
        <f t="shared" si="395"/>
        <v>5.7567447920603421E-4</v>
      </c>
      <c r="CN483">
        <f t="shared" si="396"/>
        <v>1.000575674479206</v>
      </c>
      <c r="CR483" s="10">
        <v>41933</v>
      </c>
      <c r="CS483">
        <v>4100</v>
      </c>
      <c r="CT483">
        <v>59.039603</v>
      </c>
      <c r="CU483">
        <f t="shared" si="397"/>
        <v>-9.9554238641641479E-4</v>
      </c>
      <c r="CV483">
        <f t="shared" si="398"/>
        <v>0.99900445761358359</v>
      </c>
      <c r="CZ483" s="10">
        <v>41933</v>
      </c>
      <c r="DA483">
        <v>109900</v>
      </c>
      <c r="DB483">
        <v>50.781728000000001</v>
      </c>
      <c r="DC483">
        <f t="shared" si="361"/>
        <v>9.0774736683556512E-3</v>
      </c>
      <c r="DD483">
        <f t="shared" si="362"/>
        <v>1.0090774736683557</v>
      </c>
      <c r="DH483" s="10">
        <v>41933</v>
      </c>
      <c r="DI483">
        <v>282900</v>
      </c>
      <c r="DJ483">
        <v>34.829585999999999</v>
      </c>
      <c r="DK483">
        <f t="shared" si="359"/>
        <v>1.000555350165655E-2</v>
      </c>
      <c r="DL483">
        <f t="shared" si="360"/>
        <v>1.0100055535016565</v>
      </c>
      <c r="DP483" s="10">
        <v>41933</v>
      </c>
      <c r="DQ483">
        <v>125500</v>
      </c>
      <c r="DR483">
        <v>23.636806</v>
      </c>
      <c r="DS483">
        <f t="shared" si="399"/>
        <v>2.9801309932656173E-2</v>
      </c>
      <c r="DT483">
        <f t="shared" si="400"/>
        <v>1.0298013099326562</v>
      </c>
      <c r="DX483" s="10">
        <v>41933</v>
      </c>
      <c r="DY483">
        <v>3013500</v>
      </c>
      <c r="DZ483">
        <v>12.08</v>
      </c>
      <c r="EA483">
        <f t="shared" si="401"/>
        <v>8.2850041425008847E-4</v>
      </c>
      <c r="EB483">
        <f t="shared" si="402"/>
        <v>1.0008285004142501</v>
      </c>
      <c r="EF483" s="10">
        <v>41932</v>
      </c>
      <c r="EG483">
        <v>3650300</v>
      </c>
      <c r="EH483">
        <v>99.409222999999997</v>
      </c>
      <c r="EI483">
        <f t="shared" si="415"/>
        <v>7.8951342383226653E-4</v>
      </c>
      <c r="EJ483">
        <f t="shared" si="416"/>
        <v>1.0007895134238323</v>
      </c>
    </row>
    <row r="484" spans="1:140">
      <c r="A484" s="10">
        <v>41932</v>
      </c>
      <c r="B484" s="11">
        <v>4.91</v>
      </c>
      <c r="C484">
        <f t="shared" si="363"/>
        <v>4.9100000000000005E-2</v>
      </c>
      <c r="D484" s="12">
        <f t="shared" si="364"/>
        <v>1.0297765277100801E-3</v>
      </c>
      <c r="E484" s="13">
        <f t="shared" si="365"/>
        <v>1.0010297765277101</v>
      </c>
      <c r="H484" s="10">
        <v>41932</v>
      </c>
      <c r="I484">
        <v>25700</v>
      </c>
      <c r="J484">
        <v>71.532019000000005</v>
      </c>
      <c r="K484" s="15">
        <f t="shared" si="369"/>
        <v>1.3294222161948088E-3</v>
      </c>
      <c r="L484">
        <f t="shared" si="370"/>
        <v>1.0013294222161948</v>
      </c>
      <c r="N484" s="15">
        <f t="shared" si="371"/>
        <v>0.62403996538716888</v>
      </c>
      <c r="P484" s="10">
        <v>41932</v>
      </c>
      <c r="Q484">
        <v>506200</v>
      </c>
      <c r="R484">
        <v>44.087744999999998</v>
      </c>
      <c r="S484">
        <f t="shared" si="372"/>
        <v>9.557603611291432E-3</v>
      </c>
      <c r="T484">
        <f t="shared" si="373"/>
        <v>1.0095576036112914</v>
      </c>
      <c r="V484" s="15">
        <f t="shared" si="374"/>
        <v>31.199786252338896</v>
      </c>
      <c r="X484" s="10">
        <v>41932</v>
      </c>
      <c r="Y484">
        <v>128300</v>
      </c>
      <c r="Z484">
        <v>36.642032999999998</v>
      </c>
      <c r="AA484">
        <f t="shared" si="375"/>
        <v>9.6696405905014604E-3</v>
      </c>
      <c r="AB484">
        <f t="shared" si="366"/>
        <v>1.0096696405905015</v>
      </c>
      <c r="AC484" s="18"/>
      <c r="AD484" s="15">
        <f t="shared" si="376"/>
        <v>32.530783276867858</v>
      </c>
      <c r="AF484" s="10">
        <v>41932</v>
      </c>
      <c r="AG484">
        <v>181800</v>
      </c>
      <c r="AH484">
        <v>49.576880000000003</v>
      </c>
      <c r="AI484">
        <f t="shared" si="377"/>
        <v>1.1597703859253627E-2</v>
      </c>
      <c r="AJ484">
        <f t="shared" si="378"/>
        <v>1.0115977038592536</v>
      </c>
      <c r="AK484" s="18"/>
      <c r="AL484" s="15">
        <f t="shared" si="379"/>
        <v>66.275934687972594</v>
      </c>
      <c r="AN484" s="10">
        <v>41932</v>
      </c>
      <c r="AO484">
        <v>3739000</v>
      </c>
      <c r="AP484">
        <v>35.815035000000002</v>
      </c>
      <c r="AQ484">
        <f t="shared" si="380"/>
        <v>8.5174090518960188E-3</v>
      </c>
      <c r="AR484">
        <f t="shared" si="367"/>
        <v>1.008517409051896</v>
      </c>
      <c r="AS484" s="18"/>
      <c r="AT484" s="15">
        <f t="shared" si="381"/>
        <v>21.102468820794588</v>
      </c>
      <c r="AV484" s="10">
        <v>41932</v>
      </c>
      <c r="AW484">
        <v>12094500</v>
      </c>
      <c r="AX484">
        <v>39.006352</v>
      </c>
      <c r="AY484">
        <f t="shared" si="382"/>
        <v>7.290278274354467E-4</v>
      </c>
      <c r="AZ484">
        <f t="shared" si="383"/>
        <v>1.0007290278274354</v>
      </c>
      <c r="BD484" s="10">
        <v>41932</v>
      </c>
      <c r="BE484">
        <v>1340100</v>
      </c>
      <c r="BF484">
        <v>60.544677999999998</v>
      </c>
      <c r="BG484">
        <f t="shared" si="385"/>
        <v>9.8714731767153285E-3</v>
      </c>
      <c r="BH484">
        <f t="shared" si="386"/>
        <v>1.0098714731767153</v>
      </c>
      <c r="BL484" s="10">
        <v>41932</v>
      </c>
      <c r="BM484">
        <v>119700</v>
      </c>
      <c r="BN484">
        <v>105.604213</v>
      </c>
      <c r="BO484">
        <f t="shared" si="413"/>
        <v>-1.176238306437094E-3</v>
      </c>
      <c r="BP484">
        <f t="shared" si="407"/>
        <v>0.99882376169356291</v>
      </c>
      <c r="BT484" s="10">
        <v>41932</v>
      </c>
      <c r="BU484">
        <v>120900</v>
      </c>
      <c r="BV484">
        <v>49.118597999999999</v>
      </c>
      <c r="BW484">
        <f t="shared" si="414"/>
        <v>0</v>
      </c>
      <c r="BX484">
        <f t="shared" si="410"/>
        <v>1</v>
      </c>
      <c r="CB484" s="10">
        <v>41932</v>
      </c>
      <c r="CC484">
        <v>802800</v>
      </c>
      <c r="CD484">
        <v>104.15645600000001</v>
      </c>
      <c r="CE484">
        <f t="shared" si="393"/>
        <v>2.1937493677743891E-3</v>
      </c>
      <c r="CF484">
        <f t="shared" si="394"/>
        <v>1.0021937493677744</v>
      </c>
      <c r="CJ484" s="10">
        <v>41932</v>
      </c>
      <c r="CK484">
        <v>517400</v>
      </c>
      <c r="CL484">
        <v>81.733690999999993</v>
      </c>
      <c r="CM484">
        <f t="shared" si="395"/>
        <v>-1.379653948041959E-3</v>
      </c>
      <c r="CN484">
        <f t="shared" si="396"/>
        <v>0.99862034605195804</v>
      </c>
      <c r="CR484" s="10">
        <v>41932</v>
      </c>
      <c r="CS484">
        <v>6300</v>
      </c>
      <c r="CT484">
        <v>59.098438000000002</v>
      </c>
      <c r="CU484">
        <f t="shared" si="397"/>
        <v>9.9653447872949386E-4</v>
      </c>
      <c r="CV484">
        <f t="shared" si="398"/>
        <v>1.0009965344787295</v>
      </c>
      <c r="CZ484" s="10">
        <v>41932</v>
      </c>
      <c r="DA484">
        <v>641300</v>
      </c>
      <c r="DB484">
        <v>50.324905000000001</v>
      </c>
      <c r="DC484">
        <f t="shared" si="361"/>
        <v>5.9634706538862492E-3</v>
      </c>
      <c r="DD484">
        <f t="shared" si="362"/>
        <v>1.0059634706538862</v>
      </c>
      <c r="DH484" s="10">
        <v>41932</v>
      </c>
      <c r="DI484">
        <v>168000</v>
      </c>
      <c r="DJ484">
        <v>34.484549000000001</v>
      </c>
      <c r="DK484">
        <f t="shared" si="359"/>
        <v>1.4092467269101627E-2</v>
      </c>
      <c r="DL484">
        <f t="shared" si="360"/>
        <v>1.0140924672691016</v>
      </c>
      <c r="DP484" s="10">
        <v>41932</v>
      </c>
      <c r="DQ484">
        <v>74300</v>
      </c>
      <c r="DR484">
        <v>22.952783</v>
      </c>
      <c r="DS484">
        <f t="shared" si="399"/>
        <v>7.5062625711768138E-3</v>
      </c>
      <c r="DT484">
        <f t="shared" si="400"/>
        <v>1.0075062625711768</v>
      </c>
      <c r="DX484" s="10">
        <v>41932</v>
      </c>
      <c r="DY484">
        <v>2730700</v>
      </c>
      <c r="DZ484">
        <v>12.07</v>
      </c>
      <c r="EA484">
        <f t="shared" si="401"/>
        <v>6.6722268557131148E-3</v>
      </c>
      <c r="EB484">
        <f t="shared" si="402"/>
        <v>1.0066722268557131</v>
      </c>
      <c r="EF484" s="10">
        <v>41929</v>
      </c>
      <c r="EG484">
        <v>577000</v>
      </c>
      <c r="EH484">
        <v>99.330799999999996</v>
      </c>
      <c r="EI484">
        <f t="shared" si="415"/>
        <v>-6.9033602701440433E-4</v>
      </c>
      <c r="EJ484">
        <f t="shared" si="416"/>
        <v>0.9993096639729856</v>
      </c>
    </row>
    <row r="485" spans="1:140">
      <c r="A485" s="10">
        <v>41929</v>
      </c>
      <c r="B485" s="11">
        <v>4.92</v>
      </c>
      <c r="C485">
        <f t="shared" si="363"/>
        <v>4.9200000000000001E-2</v>
      </c>
      <c r="D485" s="12">
        <f t="shared" si="364"/>
        <v>1.0318879527457803E-3</v>
      </c>
      <c r="E485" s="13">
        <f t="shared" si="365"/>
        <v>1.0010318879527458</v>
      </c>
      <c r="H485" s="10">
        <v>41929</v>
      </c>
      <c r="I485">
        <v>50700</v>
      </c>
      <c r="J485">
        <v>71.437049000000002</v>
      </c>
      <c r="K485" s="15">
        <f t="shared" si="369"/>
        <v>-4.8947715632811084E-3</v>
      </c>
      <c r="L485">
        <f t="shared" si="370"/>
        <v>0.99510522843671889</v>
      </c>
      <c r="N485" s="15">
        <f t="shared" si="371"/>
        <v>-0.83320310766286798</v>
      </c>
      <c r="P485" s="10">
        <v>41929</v>
      </c>
      <c r="Q485">
        <v>572700</v>
      </c>
      <c r="R485">
        <v>43.670361</v>
      </c>
      <c r="S485">
        <f t="shared" si="372"/>
        <v>1.2376296440060441E-2</v>
      </c>
      <c r="T485">
        <f t="shared" si="373"/>
        <v>1.0123762964400604</v>
      </c>
      <c r="V485" s="15">
        <f t="shared" si="374"/>
        <v>88.087827172544579</v>
      </c>
      <c r="X485" s="10">
        <v>41929</v>
      </c>
      <c r="Y485">
        <v>169900</v>
      </c>
      <c r="Z485">
        <v>36.291111000000001</v>
      </c>
      <c r="AA485">
        <f t="shared" si="375"/>
        <v>1.0860639453259546E-2</v>
      </c>
      <c r="AB485">
        <f t="shared" si="366"/>
        <v>1.0108606394532595</v>
      </c>
      <c r="AC485" s="18"/>
      <c r="AD485" s="15">
        <f t="shared" si="376"/>
        <v>50.560789547197459</v>
      </c>
      <c r="AF485" s="10">
        <v>41929</v>
      </c>
      <c r="AG485">
        <v>336700</v>
      </c>
      <c r="AH485">
        <v>49.008493999999999</v>
      </c>
      <c r="AI485">
        <f t="shared" si="377"/>
        <v>1.6022040258329984E-3</v>
      </c>
      <c r="AJ485">
        <f t="shared" si="378"/>
        <v>1.001602204025833</v>
      </c>
      <c r="AK485" s="18"/>
      <c r="AL485" s="15">
        <f t="shared" si="379"/>
        <v>0.79380037041624463</v>
      </c>
      <c r="AN485" s="10">
        <v>41929</v>
      </c>
      <c r="AO485">
        <v>4924800</v>
      </c>
      <c r="AP485">
        <v>35.512560000000001</v>
      </c>
      <c r="AQ485">
        <f t="shared" si="380"/>
        <v>1.6229337527760013E-2</v>
      </c>
      <c r="AR485">
        <f t="shared" si="367"/>
        <v>1.01622933752776</v>
      </c>
      <c r="AS485" s="18"/>
      <c r="AT485" s="15">
        <f t="shared" si="381"/>
        <v>355.4354305489706</v>
      </c>
      <c r="AV485" s="10">
        <v>41929</v>
      </c>
      <c r="AW485">
        <v>14580100</v>
      </c>
      <c r="AX485">
        <v>38.977936</v>
      </c>
      <c r="AY485">
        <f t="shared" si="382"/>
        <v>1.2798417186119293E-2</v>
      </c>
      <c r="AZ485">
        <f t="shared" si="383"/>
        <v>1.0127984171861193</v>
      </c>
      <c r="BD485" s="10">
        <v>41929</v>
      </c>
      <c r="BE485">
        <v>1301800</v>
      </c>
      <c r="BF485">
        <v>59.952855</v>
      </c>
      <c r="BG485">
        <f t="shared" si="385"/>
        <v>1.1570772439996269E-2</v>
      </c>
      <c r="BH485">
        <f t="shared" si="386"/>
        <v>1.0115707724399963</v>
      </c>
      <c r="BL485" s="10">
        <v>41929</v>
      </c>
      <c r="BM485">
        <v>327700</v>
      </c>
      <c r="BN485">
        <v>105.72857500000001</v>
      </c>
      <c r="BO485">
        <f t="shared" si="413"/>
        <v>-1.2651976367232809E-3</v>
      </c>
      <c r="BP485">
        <f t="shared" si="407"/>
        <v>0.99873480236327672</v>
      </c>
      <c r="BT485" s="10">
        <v>41929</v>
      </c>
      <c r="BU485">
        <v>107700</v>
      </c>
      <c r="BV485">
        <v>49.118597999999999</v>
      </c>
      <c r="BW485">
        <f t="shared" si="414"/>
        <v>-2.018583301368615E-4</v>
      </c>
      <c r="BX485">
        <f t="shared" si="410"/>
        <v>0.99979814166986314</v>
      </c>
      <c r="CB485" s="10">
        <v>41929</v>
      </c>
      <c r="CC485">
        <v>811600</v>
      </c>
      <c r="CD485">
        <v>103.92846299999999</v>
      </c>
      <c r="CE485">
        <f t="shared" si="393"/>
        <v>5.2928634661904006E-3</v>
      </c>
      <c r="CF485">
        <f t="shared" si="394"/>
        <v>1.0052928634661904</v>
      </c>
      <c r="CJ485" s="10">
        <v>41929</v>
      </c>
      <c r="CK485">
        <v>282600</v>
      </c>
      <c r="CL485">
        <v>81.846610999999996</v>
      </c>
      <c r="CM485">
        <f t="shared" si="395"/>
        <v>-3.4477014360900782E-4</v>
      </c>
      <c r="CN485">
        <f t="shared" si="396"/>
        <v>0.99965522985639099</v>
      </c>
      <c r="CR485" s="10">
        <v>41929</v>
      </c>
      <c r="CS485">
        <v>32300</v>
      </c>
      <c r="CT485">
        <v>59.039603</v>
      </c>
      <c r="CU485">
        <f t="shared" si="397"/>
        <v>-9.9554238641641479E-4</v>
      </c>
      <c r="CV485">
        <f t="shared" si="398"/>
        <v>0.99900445761358359</v>
      </c>
      <c r="CZ485" s="10">
        <v>41929</v>
      </c>
      <c r="DA485">
        <v>248900</v>
      </c>
      <c r="DB485">
        <v>50.026572999999999</v>
      </c>
      <c r="DC485">
        <f t="shared" si="361"/>
        <v>1.2835035649153781E-2</v>
      </c>
      <c r="DD485">
        <f t="shared" si="362"/>
        <v>1.0128350356491538</v>
      </c>
      <c r="DH485" s="10">
        <v>41929</v>
      </c>
      <c r="DI485">
        <v>100900</v>
      </c>
      <c r="DJ485">
        <v>34.005330000000001</v>
      </c>
      <c r="DK485">
        <f t="shared" si="359"/>
        <v>2.8264065797749538E-3</v>
      </c>
      <c r="DL485">
        <f t="shared" si="360"/>
        <v>1.002826406579775</v>
      </c>
      <c r="DP485" s="10">
        <v>41929</v>
      </c>
      <c r="DQ485">
        <v>118700</v>
      </c>
      <c r="DR485">
        <v>22.781777000000002</v>
      </c>
      <c r="DS485">
        <f t="shared" si="399"/>
        <v>7.9864973971377484E-3</v>
      </c>
      <c r="DT485">
        <f t="shared" si="400"/>
        <v>1.0079864973971377</v>
      </c>
      <c r="DX485" s="10">
        <v>41929</v>
      </c>
      <c r="DY485">
        <v>1306200</v>
      </c>
      <c r="DZ485">
        <v>11.99</v>
      </c>
      <c r="EA485">
        <f t="shared" si="401"/>
        <v>-8.3333333333335258E-4</v>
      </c>
      <c r="EB485">
        <f t="shared" si="402"/>
        <v>0.99916666666666665</v>
      </c>
      <c r="EF485" s="10">
        <v>41928</v>
      </c>
      <c r="EG485">
        <v>306300</v>
      </c>
      <c r="EH485">
        <v>99.399418999999995</v>
      </c>
      <c r="EI485">
        <f t="shared" si="415"/>
        <v>-5.9133365652430658E-4</v>
      </c>
      <c r="EJ485">
        <f t="shared" si="416"/>
        <v>0.99940866634347569</v>
      </c>
    </row>
    <row r="486" spans="1:140">
      <c r="A486" s="10">
        <v>41928</v>
      </c>
      <c r="B486" s="11">
        <v>4.92</v>
      </c>
      <c r="C486">
        <f t="shared" si="363"/>
        <v>4.9200000000000001E-2</v>
      </c>
      <c r="D486" s="12">
        <f t="shared" si="364"/>
        <v>1.0318879527457803E-3</v>
      </c>
      <c r="E486" s="13">
        <f t="shared" si="365"/>
        <v>1.0010318879527458</v>
      </c>
      <c r="H486" s="10">
        <v>41928</v>
      </c>
      <c r="I486">
        <v>69000</v>
      </c>
      <c r="J486">
        <v>71.788437000000002</v>
      </c>
      <c r="K486" s="15">
        <f t="shared" si="369"/>
        <v>-6.3100203061001725E-3</v>
      </c>
      <c r="L486">
        <f t="shared" si="370"/>
        <v>0.99368997969389983</v>
      </c>
      <c r="N486" s="15">
        <f t="shared" si="371"/>
        <v>-0.90078386333435945</v>
      </c>
      <c r="P486" s="10">
        <v>41928</v>
      </c>
      <c r="Q486">
        <v>727800</v>
      </c>
      <c r="R486">
        <v>43.136490999999999</v>
      </c>
      <c r="S486">
        <f t="shared" si="372"/>
        <v>6.7549930902766064E-4</v>
      </c>
      <c r="T486">
        <f t="shared" si="373"/>
        <v>1.0006754993090277</v>
      </c>
      <c r="V486" s="15">
        <f t="shared" si="374"/>
        <v>0.2795059292608113</v>
      </c>
      <c r="X486" s="10">
        <v>41928</v>
      </c>
      <c r="Y486">
        <v>169700</v>
      </c>
      <c r="Z486">
        <v>35.901201</v>
      </c>
      <c r="AA486">
        <f t="shared" si="375"/>
        <v>1.0425269828700401E-2</v>
      </c>
      <c r="AB486">
        <f t="shared" si="366"/>
        <v>1.0104252698287004</v>
      </c>
      <c r="AC486" s="18"/>
      <c r="AD486" s="15">
        <f t="shared" si="376"/>
        <v>43.058796948828864</v>
      </c>
      <c r="AF486" s="10">
        <v>41928</v>
      </c>
      <c r="AG486">
        <v>356900</v>
      </c>
      <c r="AH486">
        <v>48.930098000000001</v>
      </c>
      <c r="AI486">
        <f t="shared" si="377"/>
        <v>1.1138098848852751E-2</v>
      </c>
      <c r="AJ486">
        <f t="shared" si="378"/>
        <v>1.0111380988488528</v>
      </c>
      <c r="AK486" s="18"/>
      <c r="AL486" s="15">
        <f t="shared" si="379"/>
        <v>55.993222362615626</v>
      </c>
      <c r="AN486" s="10">
        <v>41928</v>
      </c>
      <c r="AO486">
        <v>10828900</v>
      </c>
      <c r="AP486">
        <v>34.945419000000001</v>
      </c>
      <c r="AQ486">
        <f t="shared" si="380"/>
        <v>-8.0493368685657929E-3</v>
      </c>
      <c r="AR486">
        <f t="shared" si="367"/>
        <v>0.99195066313143421</v>
      </c>
      <c r="AS486" s="18"/>
      <c r="AT486" s="15">
        <f t="shared" si="381"/>
        <v>-0.94765486632190021</v>
      </c>
      <c r="AV486" s="10">
        <v>41928</v>
      </c>
      <c r="AW486">
        <v>19816000</v>
      </c>
      <c r="AX486">
        <v>38.485384000000003</v>
      </c>
      <c r="AY486">
        <f t="shared" si="382"/>
        <v>-9.9902396841548002E-3</v>
      </c>
      <c r="AZ486">
        <f t="shared" si="383"/>
        <v>0.9900097603158452</v>
      </c>
      <c r="BD486" s="10">
        <v>41928</v>
      </c>
      <c r="BE486">
        <v>1197800</v>
      </c>
      <c r="BF486">
        <v>59.267088999999999</v>
      </c>
      <c r="BG486">
        <f t="shared" si="385"/>
        <v>-2.2141428706256017E-3</v>
      </c>
      <c r="BH486">
        <f t="shared" si="386"/>
        <v>0.9977858571293744</v>
      </c>
      <c r="BL486" s="10">
        <v>41928</v>
      </c>
      <c r="BM486">
        <v>411000</v>
      </c>
      <c r="BN486">
        <v>105.862512</v>
      </c>
      <c r="BO486">
        <f t="shared" si="413"/>
        <v>-3.5119299552341943E-3</v>
      </c>
      <c r="BP486">
        <f t="shared" si="407"/>
        <v>0.99648807004476581</v>
      </c>
      <c r="BT486" s="10">
        <v>41928</v>
      </c>
      <c r="BU486">
        <v>138900</v>
      </c>
      <c r="BV486">
        <v>49.128515</v>
      </c>
      <c r="BW486">
        <f t="shared" si="414"/>
        <v>0</v>
      </c>
      <c r="BX486">
        <f t="shared" si="410"/>
        <v>1</v>
      </c>
      <c r="CB486" s="10">
        <v>41928</v>
      </c>
      <c r="CC486">
        <v>1408700</v>
      </c>
      <c r="CD486">
        <v>103.38128</v>
      </c>
      <c r="CE486">
        <f t="shared" si="393"/>
        <v>8.8244263992232064E-5</v>
      </c>
      <c r="CF486">
        <f t="shared" si="394"/>
        <v>1.0000882442639922</v>
      </c>
      <c r="CJ486" s="10">
        <v>41928</v>
      </c>
      <c r="CK486">
        <v>551400</v>
      </c>
      <c r="CL486">
        <v>81.874838999999994</v>
      </c>
      <c r="CM486">
        <f t="shared" si="395"/>
        <v>-9.1852223460064941E-4</v>
      </c>
      <c r="CN486">
        <f t="shared" si="396"/>
        <v>0.99908147776539935</v>
      </c>
      <c r="CR486" s="10">
        <v>41928</v>
      </c>
      <c r="CS486">
        <v>38300</v>
      </c>
      <c r="CT486">
        <v>59.098438000000002</v>
      </c>
      <c r="CU486">
        <f t="shared" si="397"/>
        <v>-8.2889435751798413E-4</v>
      </c>
      <c r="CV486">
        <f t="shared" si="398"/>
        <v>0.99917110564248202</v>
      </c>
      <c r="CZ486" s="10">
        <v>41928</v>
      </c>
      <c r="DA486">
        <v>154600</v>
      </c>
      <c r="DB486">
        <v>49.392617000000001</v>
      </c>
      <c r="DC486">
        <f t="shared" si="361"/>
        <v>-3.0109130307239829E-3</v>
      </c>
      <c r="DD486">
        <f t="shared" si="362"/>
        <v>0.99698908696927602</v>
      </c>
      <c r="DH486" s="10">
        <v>41928</v>
      </c>
      <c r="DI486">
        <v>250000</v>
      </c>
      <c r="DJ486">
        <v>33.909488000000003</v>
      </c>
      <c r="DK486">
        <f t="shared" si="359"/>
        <v>2.8277367881490711E-4</v>
      </c>
      <c r="DL486">
        <f t="shared" si="360"/>
        <v>1.0002827736788149</v>
      </c>
      <c r="DP486" s="10">
        <v>41928</v>
      </c>
      <c r="DQ486">
        <v>87500</v>
      </c>
      <c r="DR486">
        <v>22.601272000000002</v>
      </c>
      <c r="DS486">
        <f t="shared" si="399"/>
        <v>1.797177566353847E-2</v>
      </c>
      <c r="DT486">
        <f t="shared" si="400"/>
        <v>1.0179717756635385</v>
      </c>
      <c r="DX486" s="10">
        <v>41928</v>
      </c>
      <c r="DY486">
        <v>2569300</v>
      </c>
      <c r="DZ486">
        <v>12</v>
      </c>
      <c r="EA486">
        <f t="shared" si="401"/>
        <v>1.6694490818029983E-3</v>
      </c>
      <c r="EB486">
        <f t="shared" si="402"/>
        <v>1.001669449081803</v>
      </c>
      <c r="EF486" s="10">
        <v>41927</v>
      </c>
      <c r="EG486">
        <v>564800</v>
      </c>
      <c r="EH486">
        <v>99.458231999999995</v>
      </c>
      <c r="EI486">
        <f t="shared" si="415"/>
        <v>3.9440138924717871E-4</v>
      </c>
      <c r="EJ486">
        <f t="shared" si="416"/>
        <v>1.0003944013892472</v>
      </c>
    </row>
    <row r="487" spans="1:140">
      <c r="A487" s="10">
        <v>41927</v>
      </c>
      <c r="B487" s="11">
        <v>4.93</v>
      </c>
      <c r="C487">
        <f t="shared" si="363"/>
        <v>4.9299999999999997E-2</v>
      </c>
      <c r="D487" s="12">
        <f t="shared" si="364"/>
        <v>1.033999435678945E-3</v>
      </c>
      <c r="E487" s="13">
        <f t="shared" si="365"/>
        <v>1.0010339994356789</v>
      </c>
      <c r="H487" s="10">
        <v>41927</v>
      </c>
      <c r="I487">
        <v>94900</v>
      </c>
      <c r="J487">
        <v>72.244299999999996</v>
      </c>
      <c r="K487" s="15">
        <f t="shared" si="369"/>
        <v>7.6831686770009178E-3</v>
      </c>
      <c r="L487">
        <f t="shared" si="370"/>
        <v>1.0076831686770009</v>
      </c>
      <c r="N487" s="15">
        <f t="shared" si="371"/>
        <v>15.340362274422755</v>
      </c>
      <c r="P487" s="10">
        <v>41927</v>
      </c>
      <c r="Q487">
        <v>1042200</v>
      </c>
      <c r="R487">
        <v>43.107371999999998</v>
      </c>
      <c r="S487">
        <f t="shared" si="372"/>
        <v>-7.3759845503195143E-3</v>
      </c>
      <c r="T487">
        <f t="shared" si="373"/>
        <v>0.99262401544968049</v>
      </c>
      <c r="V487" s="15">
        <f t="shared" si="374"/>
        <v>-0.93294300810650543</v>
      </c>
      <c r="X487" s="10">
        <v>41927</v>
      </c>
      <c r="Y487">
        <v>368400</v>
      </c>
      <c r="Z487">
        <v>35.530783</v>
      </c>
      <c r="AA487">
        <f t="shared" si="375"/>
        <v>2.7448526060602774E-4</v>
      </c>
      <c r="AB487">
        <f t="shared" si="366"/>
        <v>1.000274485260606</v>
      </c>
      <c r="AC487" s="18"/>
      <c r="AD487" s="15">
        <f t="shared" si="376"/>
        <v>0.10536254114445054</v>
      </c>
      <c r="AF487" s="10">
        <v>41927</v>
      </c>
      <c r="AG487">
        <v>449000</v>
      </c>
      <c r="AH487">
        <v>48.391112999999997</v>
      </c>
      <c r="AI487">
        <f t="shared" si="377"/>
        <v>7.5495351511976061E-3</v>
      </c>
      <c r="AJ487">
        <f t="shared" si="378"/>
        <v>1.0075495351511976</v>
      </c>
      <c r="AK487" s="18"/>
      <c r="AL487" s="15">
        <f t="shared" si="379"/>
        <v>14.56820529176599</v>
      </c>
      <c r="AN487" s="10">
        <v>41927</v>
      </c>
      <c r="AO487">
        <v>9320100</v>
      </c>
      <c r="AP487">
        <v>35.228988999999999</v>
      </c>
      <c r="AQ487">
        <f t="shared" si="380"/>
        <v>-5.6029656971444686E-3</v>
      </c>
      <c r="AR487">
        <f t="shared" si="367"/>
        <v>0.99439703430285553</v>
      </c>
      <c r="AS487" s="18"/>
      <c r="AT487" s="15">
        <f t="shared" si="381"/>
        <v>-0.87137231801638582</v>
      </c>
      <c r="AV487" s="10">
        <v>41927</v>
      </c>
      <c r="AW487">
        <v>22885200</v>
      </c>
      <c r="AX487">
        <v>38.873742</v>
      </c>
      <c r="AY487">
        <f t="shared" si="382"/>
        <v>-1.3935551785912437E-2</v>
      </c>
      <c r="AZ487">
        <f t="shared" si="383"/>
        <v>0.98606444821408756</v>
      </c>
      <c r="BD487" s="10">
        <v>41927</v>
      </c>
      <c r="BE487">
        <v>2146200</v>
      </c>
      <c r="BF487">
        <v>59.398606000000001</v>
      </c>
      <c r="BG487">
        <f t="shared" si="385"/>
        <v>-7.5341289286864344E-3</v>
      </c>
      <c r="BH487">
        <f t="shared" si="386"/>
        <v>0.99246587107131357</v>
      </c>
      <c r="BL487" s="10">
        <v>41927</v>
      </c>
      <c r="BM487">
        <v>453900</v>
      </c>
      <c r="BN487">
        <v>106.235604</v>
      </c>
      <c r="BO487">
        <f t="shared" si="413"/>
        <v>2.2563210187751537E-3</v>
      </c>
      <c r="BP487">
        <f t="shared" si="407"/>
        <v>1.0022563210187752</v>
      </c>
      <c r="BT487" s="10">
        <v>41927</v>
      </c>
      <c r="BU487">
        <v>117000</v>
      </c>
      <c r="BV487">
        <v>49.128515</v>
      </c>
      <c r="BW487">
        <f t="shared" si="414"/>
        <v>6.060438309651861E-4</v>
      </c>
      <c r="BX487">
        <f t="shared" si="410"/>
        <v>1.0006060438309652</v>
      </c>
      <c r="CB487" s="10">
        <v>41927</v>
      </c>
      <c r="CC487">
        <v>867600</v>
      </c>
      <c r="CD487">
        <v>103.372158</v>
      </c>
      <c r="CE487">
        <f t="shared" si="393"/>
        <v>8.8242376237390729E-5</v>
      </c>
      <c r="CF487">
        <f t="shared" si="394"/>
        <v>1.0000882423762374</v>
      </c>
      <c r="CJ487" s="10">
        <v>41927</v>
      </c>
      <c r="CK487">
        <v>693000</v>
      </c>
      <c r="CL487">
        <v>81.950112000000004</v>
      </c>
      <c r="CM487">
        <f t="shared" si="395"/>
        <v>5.7438629771477956E-4</v>
      </c>
      <c r="CN487">
        <f t="shared" si="396"/>
        <v>1.0005743862977148</v>
      </c>
      <c r="CR487" s="10">
        <v>41927</v>
      </c>
      <c r="CS487">
        <v>16600</v>
      </c>
      <c r="CT487">
        <v>59.147464999999997</v>
      </c>
      <c r="CU487">
        <f t="shared" si="397"/>
        <v>2.6595604016479424E-3</v>
      </c>
      <c r="CV487">
        <f t="shared" si="398"/>
        <v>1.0026595604016479</v>
      </c>
      <c r="CZ487" s="10">
        <v>41927</v>
      </c>
      <c r="DA487">
        <v>207900</v>
      </c>
      <c r="DB487">
        <v>49.541783000000002</v>
      </c>
      <c r="DC487">
        <f t="shared" si="361"/>
        <v>-1.8818953553967344E-4</v>
      </c>
      <c r="DD487">
        <f t="shared" si="362"/>
        <v>0.99981181046446033</v>
      </c>
      <c r="DH487" s="10">
        <v>41927</v>
      </c>
      <c r="DI487">
        <v>193500</v>
      </c>
      <c r="DJ487">
        <v>33.899901999999997</v>
      </c>
      <c r="DK487">
        <f t="shared" si="359"/>
        <v>-4.5032409826821773E-3</v>
      </c>
      <c r="DL487">
        <f t="shared" si="360"/>
        <v>0.99549675901731782</v>
      </c>
      <c r="DP487" s="10">
        <v>41927</v>
      </c>
      <c r="DQ487">
        <v>900100</v>
      </c>
      <c r="DR487">
        <v>22.202258</v>
      </c>
      <c r="DS487">
        <f t="shared" si="399"/>
        <v>9.0673661670761518E-3</v>
      </c>
      <c r="DT487">
        <f t="shared" si="400"/>
        <v>1.0090673661670762</v>
      </c>
      <c r="DX487" s="10">
        <v>41927</v>
      </c>
      <c r="DY487">
        <v>4087400</v>
      </c>
      <c r="DZ487">
        <v>11.98</v>
      </c>
      <c r="EA487">
        <f t="shared" si="401"/>
        <v>3.3500837520938909E-3</v>
      </c>
      <c r="EB487">
        <f t="shared" si="402"/>
        <v>1.0033500837520939</v>
      </c>
      <c r="EF487" s="10">
        <v>41926</v>
      </c>
      <c r="EG487">
        <v>257500</v>
      </c>
      <c r="EH487">
        <v>99.419021000000001</v>
      </c>
      <c r="EI487">
        <f t="shared" si="415"/>
        <v>1.972043719893346E-4</v>
      </c>
      <c r="EJ487">
        <f t="shared" si="416"/>
        <v>1.0001972043719893</v>
      </c>
    </row>
    <row r="488" spans="1:140">
      <c r="A488" s="10">
        <v>41926</v>
      </c>
      <c r="B488" s="11">
        <v>4.97</v>
      </c>
      <c r="C488">
        <f t="shared" si="363"/>
        <v>4.9699999999999994E-2</v>
      </c>
      <c r="D488" s="12">
        <f t="shared" si="364"/>
        <v>1.0424459464457581E-3</v>
      </c>
      <c r="E488" s="13">
        <f t="shared" si="365"/>
        <v>1.0010424459464458</v>
      </c>
      <c r="H488" s="10">
        <v>41926</v>
      </c>
      <c r="I488">
        <v>46000</v>
      </c>
      <c r="J488">
        <v>71.693466999999998</v>
      </c>
      <c r="K488" s="15">
        <f t="shared" si="369"/>
        <v>6.2650126279519824E-3</v>
      </c>
      <c r="L488">
        <f t="shared" si="370"/>
        <v>1.006265012627952</v>
      </c>
      <c r="N488" s="15">
        <f t="shared" si="371"/>
        <v>8.7727333118216109</v>
      </c>
      <c r="P488" s="10">
        <v>41926</v>
      </c>
      <c r="Q488">
        <v>1388600</v>
      </c>
      <c r="R488">
        <v>43.427694000000002</v>
      </c>
      <c r="S488">
        <f t="shared" si="372"/>
        <v>2.6894422324048595E-3</v>
      </c>
      <c r="T488">
        <f t="shared" si="373"/>
        <v>1.0026894422324049</v>
      </c>
      <c r="V488" s="15">
        <f t="shared" si="374"/>
        <v>1.6653322890916775</v>
      </c>
      <c r="X488" s="10">
        <v>41926</v>
      </c>
      <c r="Y488">
        <v>175200</v>
      </c>
      <c r="Z488">
        <v>35.521033000000003</v>
      </c>
      <c r="AA488">
        <f t="shared" si="375"/>
        <v>7.7433404557041285E-3</v>
      </c>
      <c r="AB488">
        <f t="shared" si="366"/>
        <v>1.0077433404557041</v>
      </c>
      <c r="AC488" s="18"/>
      <c r="AD488" s="15">
        <f t="shared" si="376"/>
        <v>15.700403022250061</v>
      </c>
      <c r="AF488" s="10">
        <v>41926</v>
      </c>
      <c r="AG488">
        <v>254900</v>
      </c>
      <c r="AH488">
        <v>48.02852</v>
      </c>
      <c r="AI488">
        <f t="shared" si="377"/>
        <v>9.6826780477228258E-3</v>
      </c>
      <c r="AJ488">
        <f t="shared" si="378"/>
        <v>1.0096826780477228</v>
      </c>
      <c r="AK488" s="18"/>
      <c r="AL488" s="15">
        <f t="shared" si="379"/>
        <v>32.689189117062078</v>
      </c>
      <c r="AN488" s="10">
        <v>41926</v>
      </c>
      <c r="AO488">
        <v>10333000</v>
      </c>
      <c r="AP488">
        <v>35.427487999999997</v>
      </c>
      <c r="AQ488">
        <f t="shared" si="380"/>
        <v>1.603442480603956E-3</v>
      </c>
      <c r="AR488">
        <f t="shared" si="367"/>
        <v>1.001603442480604</v>
      </c>
      <c r="AS488" s="18"/>
      <c r="AT488" s="15">
        <f t="shared" si="381"/>
        <v>0.79461011786674796</v>
      </c>
      <c r="AV488" s="10">
        <v>41926</v>
      </c>
      <c r="AW488">
        <v>21901300</v>
      </c>
      <c r="AX488">
        <v>39.423124999999999</v>
      </c>
      <c r="AY488">
        <f t="shared" si="382"/>
        <v>4.5859971099164731E-3</v>
      </c>
      <c r="AZ488">
        <f t="shared" si="383"/>
        <v>1.0045859971099165</v>
      </c>
      <c r="BD488" s="10">
        <v>41926</v>
      </c>
      <c r="BE488">
        <v>1297700</v>
      </c>
      <c r="BF488">
        <v>59.849519999999998</v>
      </c>
      <c r="BG488">
        <f t="shared" si="385"/>
        <v>-3.1382213106811996E-4</v>
      </c>
      <c r="BH488">
        <f t="shared" si="386"/>
        <v>0.99968617786893188</v>
      </c>
      <c r="BL488" s="10">
        <v>41926</v>
      </c>
      <c r="BM488">
        <v>240700</v>
      </c>
      <c r="BN488">
        <v>105.996442</v>
      </c>
      <c r="BO488">
        <f t="shared" si="413"/>
        <v>1.0842295022210902E-3</v>
      </c>
      <c r="BP488">
        <f t="shared" si="407"/>
        <v>1.0010842295022211</v>
      </c>
      <c r="BT488" s="10">
        <v>41926</v>
      </c>
      <c r="BU488">
        <v>92200</v>
      </c>
      <c r="BV488">
        <v>49.098759000000001</v>
      </c>
      <c r="BW488">
        <f t="shared" si="414"/>
        <v>-1.0090673842112485E-3</v>
      </c>
      <c r="BX488">
        <f t="shared" si="410"/>
        <v>0.99899093261578875</v>
      </c>
      <c r="CB488" s="10">
        <v>41926</v>
      </c>
      <c r="CC488">
        <v>1301200</v>
      </c>
      <c r="CD488">
        <v>103.36303700000001</v>
      </c>
      <c r="CE488">
        <f t="shared" si="393"/>
        <v>2.4765564273894203E-3</v>
      </c>
      <c r="CF488">
        <f t="shared" si="394"/>
        <v>1.0024765564273894</v>
      </c>
      <c r="CJ488" s="10">
        <v>41926</v>
      </c>
      <c r="CK488">
        <v>515800</v>
      </c>
      <c r="CL488">
        <v>81.903068000000005</v>
      </c>
      <c r="CM488">
        <f t="shared" si="395"/>
        <v>5.7481419569715975E-4</v>
      </c>
      <c r="CN488">
        <f t="shared" si="396"/>
        <v>1.0005748141956972</v>
      </c>
      <c r="CR488" s="10">
        <v>41926</v>
      </c>
      <c r="CS488">
        <v>1900</v>
      </c>
      <c r="CT488">
        <v>58.990575999999997</v>
      </c>
      <c r="CU488">
        <f t="shared" si="397"/>
        <v>8.318071320421172E-4</v>
      </c>
      <c r="CV488">
        <f t="shared" si="398"/>
        <v>1.0008318071320421</v>
      </c>
      <c r="CZ488" s="10">
        <v>41926</v>
      </c>
      <c r="DA488">
        <v>159100</v>
      </c>
      <c r="DB488">
        <v>49.551107999999999</v>
      </c>
      <c r="DC488">
        <f t="shared" si="361"/>
        <v>4.1564459809146914E-3</v>
      </c>
      <c r="DD488">
        <f t="shared" si="362"/>
        <v>1.0041564459809147</v>
      </c>
      <c r="DH488" s="10">
        <v>41926</v>
      </c>
      <c r="DI488">
        <v>288100</v>
      </c>
      <c r="DJ488">
        <v>34.053252000000001</v>
      </c>
      <c r="DK488">
        <f t="shared" si="359"/>
        <v>1.6595098837639766E-2</v>
      </c>
      <c r="DL488">
        <f t="shared" si="360"/>
        <v>1.0165950988376398</v>
      </c>
      <c r="DP488" s="10">
        <v>41926</v>
      </c>
      <c r="DQ488">
        <v>115900</v>
      </c>
      <c r="DR488">
        <v>22.002751</v>
      </c>
      <c r="DS488">
        <f t="shared" si="399"/>
        <v>-1.3208304518133707E-2</v>
      </c>
      <c r="DT488">
        <f t="shared" si="400"/>
        <v>0.98679169548186629</v>
      </c>
      <c r="DX488" s="10">
        <v>41926</v>
      </c>
      <c r="DY488">
        <v>2428200</v>
      </c>
      <c r="DZ488">
        <v>11.94</v>
      </c>
      <c r="EA488">
        <f t="shared" si="401"/>
        <v>8.3822296730917678E-4</v>
      </c>
      <c r="EB488">
        <f t="shared" si="402"/>
        <v>1.0008382229673092</v>
      </c>
      <c r="EF488" s="10">
        <v>41925</v>
      </c>
      <c r="EG488">
        <v>293100</v>
      </c>
      <c r="EH488">
        <v>99.399418999999995</v>
      </c>
      <c r="EI488">
        <f t="shared" si="415"/>
        <v>1.9732378435133313E-4</v>
      </c>
      <c r="EJ488">
        <f t="shared" si="416"/>
        <v>1.0001973237843513</v>
      </c>
    </row>
    <row r="489" spans="1:140">
      <c r="A489" s="10">
        <v>41925</v>
      </c>
      <c r="B489" s="11">
        <v>5.01</v>
      </c>
      <c r="C489">
        <f t="shared" si="363"/>
        <v>5.0099999999999999E-2</v>
      </c>
      <c r="D489" s="12">
        <f t="shared" si="364"/>
        <v>1.0508933838144774E-3</v>
      </c>
      <c r="E489" s="13">
        <f t="shared" si="365"/>
        <v>1.0010508933838145</v>
      </c>
      <c r="H489" s="10">
        <v>41925</v>
      </c>
      <c r="I489">
        <v>52000</v>
      </c>
      <c r="J489">
        <v>71.247102999999996</v>
      </c>
      <c r="K489" s="15">
        <f t="shared" si="369"/>
        <v>7.656136125806956E-3</v>
      </c>
      <c r="L489">
        <f t="shared" si="370"/>
        <v>1.007656136125807</v>
      </c>
      <c r="N489" s="15">
        <f t="shared" si="371"/>
        <v>15.181141813507129</v>
      </c>
      <c r="P489" s="10">
        <v>41925</v>
      </c>
      <c r="Q489">
        <v>645000</v>
      </c>
      <c r="R489">
        <v>43.311211</v>
      </c>
      <c r="S489">
        <f t="shared" si="372"/>
        <v>-1.7397075732042522E-2</v>
      </c>
      <c r="T489">
        <f t="shared" si="373"/>
        <v>0.98260292426795748</v>
      </c>
      <c r="V489" s="15">
        <f t="shared" si="374"/>
        <v>-0.99834807973085993</v>
      </c>
      <c r="X489" s="10">
        <v>41925</v>
      </c>
      <c r="Y489">
        <v>279600</v>
      </c>
      <c r="Z489">
        <v>35.248094999999999</v>
      </c>
      <c r="AA489">
        <f t="shared" si="375"/>
        <v>-1.632203890931494E-2</v>
      </c>
      <c r="AB489">
        <f t="shared" si="366"/>
        <v>0.98367796109068506</v>
      </c>
      <c r="AC489" s="18"/>
      <c r="AD489" s="15">
        <f t="shared" si="376"/>
        <v>-0.9975377985868813</v>
      </c>
      <c r="AF489" s="10">
        <v>41925</v>
      </c>
      <c r="AG489">
        <v>403400</v>
      </c>
      <c r="AH489">
        <v>47.567934999999999</v>
      </c>
      <c r="AI489">
        <f t="shared" si="377"/>
        <v>-9.3877342258296137E-3</v>
      </c>
      <c r="AJ489">
        <f t="shared" si="378"/>
        <v>0.99061226577417039</v>
      </c>
      <c r="AK489" s="18"/>
      <c r="AL489" s="15">
        <f t="shared" si="379"/>
        <v>-0.96802202867772091</v>
      </c>
      <c r="AN489" s="10">
        <v>41925</v>
      </c>
      <c r="AO489">
        <v>4661600</v>
      </c>
      <c r="AP489">
        <v>35.370773</v>
      </c>
      <c r="AQ489">
        <f t="shared" si="380"/>
        <v>-5.3419530971721141E-4</v>
      </c>
      <c r="AR489">
        <f t="shared" si="367"/>
        <v>0.99946580469028279</v>
      </c>
      <c r="AS489" s="18"/>
      <c r="AT489" s="15">
        <f t="shared" si="381"/>
        <v>-0.17719281235196416</v>
      </c>
      <c r="AV489" s="10">
        <v>41925</v>
      </c>
      <c r="AW489">
        <v>13471900</v>
      </c>
      <c r="AX489">
        <v>39.243155999999999</v>
      </c>
      <c r="AY489">
        <f t="shared" si="382"/>
        <v>1.2215979407343092E-2</v>
      </c>
      <c r="AZ489">
        <f t="shared" si="383"/>
        <v>1.0122159794073431</v>
      </c>
      <c r="BD489" s="10">
        <v>41925</v>
      </c>
      <c r="BE489">
        <v>1086000</v>
      </c>
      <c r="BF489">
        <v>59.868307999999999</v>
      </c>
      <c r="BG489">
        <f t="shared" si="385"/>
        <v>-1.3314711202881413E-2</v>
      </c>
      <c r="BH489">
        <f t="shared" si="386"/>
        <v>0.98668528879711859</v>
      </c>
      <c r="BL489" s="10">
        <v>41925</v>
      </c>
      <c r="BM489">
        <v>226600</v>
      </c>
      <c r="BN489">
        <v>105.881642</v>
      </c>
      <c r="BO489">
        <f t="shared" si="413"/>
        <v>4.1734672330655531E-3</v>
      </c>
      <c r="BP489">
        <f t="shared" si="407"/>
        <v>1.0041734672330656</v>
      </c>
      <c r="BT489" s="10">
        <v>41925</v>
      </c>
      <c r="BU489">
        <v>104500</v>
      </c>
      <c r="BV489">
        <v>49.148353</v>
      </c>
      <c r="BW489">
        <f t="shared" si="414"/>
        <v>-2.0181750075276561E-4</v>
      </c>
      <c r="BX489">
        <f t="shared" si="410"/>
        <v>0.99979818249924723</v>
      </c>
      <c r="CB489" s="10">
        <v>41925</v>
      </c>
      <c r="CC489">
        <v>553800</v>
      </c>
      <c r="CD489">
        <v>103.107685</v>
      </c>
      <c r="CE489">
        <f t="shared" si="393"/>
        <v>-1.3249908956394219E-3</v>
      </c>
      <c r="CF489">
        <f t="shared" si="394"/>
        <v>0.99867500910436058</v>
      </c>
      <c r="CJ489" s="10">
        <v>41925</v>
      </c>
      <c r="CK489">
        <v>230100</v>
      </c>
      <c r="CL489">
        <v>81.856015999999997</v>
      </c>
      <c r="CM489">
        <f t="shared" si="395"/>
        <v>2.4199099639583554E-3</v>
      </c>
      <c r="CN489">
        <f t="shared" si="396"/>
        <v>1.0024199099639584</v>
      </c>
      <c r="CR489" s="10">
        <v>41925</v>
      </c>
      <c r="CS489">
        <v>2500</v>
      </c>
      <c r="CT489">
        <v>58.941547999999997</v>
      </c>
      <c r="CU489">
        <f t="shared" si="397"/>
        <v>1.8333374522887524E-3</v>
      </c>
      <c r="CV489">
        <f t="shared" si="398"/>
        <v>1.0018333374522888</v>
      </c>
      <c r="CZ489" s="10">
        <v>41925</v>
      </c>
      <c r="DA489">
        <v>126700</v>
      </c>
      <c r="DB489">
        <v>49.346004000000001</v>
      </c>
      <c r="DC489">
        <f t="shared" si="361"/>
        <v>-4.7010154041595698E-3</v>
      </c>
      <c r="DD489">
        <f t="shared" si="362"/>
        <v>0.99529898459584043</v>
      </c>
      <c r="DH489" s="10">
        <v>41925</v>
      </c>
      <c r="DI489">
        <v>164300</v>
      </c>
      <c r="DJ489">
        <v>33.49736</v>
      </c>
      <c r="DK489">
        <f t="shared" si="359"/>
        <v>1.1458195042282071E-3</v>
      </c>
      <c r="DL489">
        <f t="shared" si="360"/>
        <v>1.0011458195042282</v>
      </c>
      <c r="DP489" s="10">
        <v>41925</v>
      </c>
      <c r="DQ489">
        <v>138300</v>
      </c>
      <c r="DR489">
        <v>22.297260000000001</v>
      </c>
      <c r="DS489">
        <f t="shared" si="399"/>
        <v>-3.2164979634335511E-2</v>
      </c>
      <c r="DT489">
        <f t="shared" si="400"/>
        <v>0.96783502036566449</v>
      </c>
      <c r="DX489" s="10">
        <v>41925</v>
      </c>
      <c r="DY489">
        <v>2045200</v>
      </c>
      <c r="DZ489">
        <v>11.93</v>
      </c>
      <c r="EA489">
        <f t="shared" si="401"/>
        <v>6.7510548523206371E-3</v>
      </c>
      <c r="EB489">
        <f t="shared" si="402"/>
        <v>1.0067510548523206</v>
      </c>
      <c r="EF489" s="10">
        <v>41922</v>
      </c>
      <c r="EG489">
        <v>870100</v>
      </c>
      <c r="EH489">
        <v>99.379808999999995</v>
      </c>
      <c r="EI489">
        <f t="shared" si="415"/>
        <v>-1.9728485535719376E-4</v>
      </c>
      <c r="EJ489">
        <f t="shared" si="416"/>
        <v>0.99980271514464281</v>
      </c>
    </row>
    <row r="490" spans="1:140">
      <c r="A490" s="10">
        <v>41922</v>
      </c>
      <c r="B490" s="11">
        <v>5.05</v>
      </c>
      <c r="C490">
        <f t="shared" si="363"/>
        <v>5.0499999999999996E-2</v>
      </c>
      <c r="D490" s="12">
        <f t="shared" si="364"/>
        <v>1.0593417479807243E-3</v>
      </c>
      <c r="E490" s="13">
        <f t="shared" si="365"/>
        <v>1.0010593417479807</v>
      </c>
      <c r="H490" s="10">
        <v>41922</v>
      </c>
      <c r="I490">
        <v>52100</v>
      </c>
      <c r="J490">
        <v>70.705770000000001</v>
      </c>
      <c r="K490" s="15">
        <f t="shared" si="369"/>
        <v>7.1698946700218258E-3</v>
      </c>
      <c r="L490">
        <f t="shared" si="370"/>
        <v>1.0071698946700218</v>
      </c>
      <c r="N490" s="15">
        <f t="shared" si="371"/>
        <v>12.567460434631725</v>
      </c>
      <c r="P490" s="10">
        <v>41922</v>
      </c>
      <c r="Q490">
        <v>676500</v>
      </c>
      <c r="R490">
        <v>44.078040000000001</v>
      </c>
      <c r="S490">
        <f t="shared" si="372"/>
        <v>-1.1966917262694055E-2</v>
      </c>
      <c r="T490">
        <f t="shared" si="373"/>
        <v>0.98803308273730595</v>
      </c>
      <c r="V490" s="15">
        <f t="shared" si="374"/>
        <v>-0.98765211509923578</v>
      </c>
      <c r="X490" s="10">
        <v>41922</v>
      </c>
      <c r="Y490">
        <v>383600</v>
      </c>
      <c r="Z490">
        <v>35.832962000000002</v>
      </c>
      <c r="AA490">
        <f t="shared" si="375"/>
        <v>-1.8162411722067673E-2</v>
      </c>
      <c r="AB490">
        <f t="shared" si="366"/>
        <v>0.98183758827793233</v>
      </c>
      <c r="AC490" s="18"/>
      <c r="AD490" s="15">
        <f t="shared" si="376"/>
        <v>-0.99875699215370695</v>
      </c>
      <c r="AF490" s="10">
        <v>41922</v>
      </c>
      <c r="AG490">
        <v>279500</v>
      </c>
      <c r="AH490">
        <v>48.018721999999997</v>
      </c>
      <c r="AI490">
        <f t="shared" si="377"/>
        <v>-1.6853930743890078E-2</v>
      </c>
      <c r="AJ490">
        <f t="shared" si="378"/>
        <v>0.98314606925610992</v>
      </c>
      <c r="AK490" s="18"/>
      <c r="AL490" s="15">
        <f t="shared" si="379"/>
        <v>-0.99797890268794975</v>
      </c>
      <c r="AN490" s="10">
        <v>41922</v>
      </c>
      <c r="AO490">
        <v>5080900</v>
      </c>
      <c r="AP490">
        <v>35.389678000000004</v>
      </c>
      <c r="AQ490">
        <f t="shared" si="380"/>
        <v>-1.4996049232609776E-2</v>
      </c>
      <c r="AR490">
        <f t="shared" si="367"/>
        <v>0.98500395076739022</v>
      </c>
      <c r="AS490" s="18"/>
      <c r="AT490" s="15">
        <f t="shared" si="381"/>
        <v>-0.99597412827393528</v>
      </c>
      <c r="AV490" s="10">
        <v>41922</v>
      </c>
      <c r="AW490">
        <v>14541000</v>
      </c>
      <c r="AX490">
        <v>38.769548</v>
      </c>
      <c r="AY490">
        <f t="shared" si="382"/>
        <v>-2.2683879999810475E-2</v>
      </c>
      <c r="AZ490">
        <f t="shared" si="383"/>
        <v>0.97731612000018953</v>
      </c>
      <c r="BD490" s="10">
        <v>41922</v>
      </c>
      <c r="BE490">
        <v>922800</v>
      </c>
      <c r="BF490">
        <v>60.676194000000002</v>
      </c>
      <c r="BG490">
        <f t="shared" si="385"/>
        <v>-8.5956294494062835E-3</v>
      </c>
      <c r="BH490">
        <f t="shared" si="386"/>
        <v>0.99140437055059372</v>
      </c>
      <c r="BL490" s="10">
        <v>41922</v>
      </c>
      <c r="BM490">
        <v>198300</v>
      </c>
      <c r="BN490">
        <v>105.441585</v>
      </c>
      <c r="BO490">
        <f t="shared" si="413"/>
        <v>7.2636038750295562E-4</v>
      </c>
      <c r="BP490">
        <f t="shared" si="407"/>
        <v>1.000726360387503</v>
      </c>
      <c r="BT490" s="10">
        <v>41922</v>
      </c>
      <c r="BU490">
        <v>80700</v>
      </c>
      <c r="BV490">
        <v>49.158273999999999</v>
      </c>
      <c r="BW490">
        <f t="shared" si="414"/>
        <v>4.0371655296467246E-4</v>
      </c>
      <c r="BX490">
        <f t="shared" si="410"/>
        <v>1.0004037165529647</v>
      </c>
      <c r="CB490" s="10">
        <v>41922</v>
      </c>
      <c r="CC490">
        <v>608300</v>
      </c>
      <c r="CD490">
        <v>103.244483</v>
      </c>
      <c r="CE490">
        <f t="shared" si="393"/>
        <v>-2.9943056972374649E-3</v>
      </c>
      <c r="CF490">
        <f t="shared" si="394"/>
        <v>0.99700569430276254</v>
      </c>
      <c r="CJ490" s="10">
        <v>41922</v>
      </c>
      <c r="CK490">
        <v>442500</v>
      </c>
      <c r="CL490">
        <v>81.658410000000003</v>
      </c>
      <c r="CM490">
        <f t="shared" si="395"/>
        <v>9.2273978701240544E-4</v>
      </c>
      <c r="CN490">
        <f t="shared" si="396"/>
        <v>1.0009227397870124</v>
      </c>
      <c r="CR490" s="10">
        <v>41922</v>
      </c>
      <c r="CS490">
        <v>15800</v>
      </c>
      <c r="CT490">
        <v>58.833686</v>
      </c>
      <c r="CU490">
        <f t="shared" si="397"/>
        <v>8.3401011137951286E-4</v>
      </c>
      <c r="CV490">
        <f t="shared" si="398"/>
        <v>1.0008340101113795</v>
      </c>
      <c r="CZ490" s="10">
        <v>41922</v>
      </c>
      <c r="DA490">
        <v>204600</v>
      </c>
      <c r="DB490">
        <v>49.579076000000001</v>
      </c>
      <c r="DC490">
        <f t="shared" si="361"/>
        <v>-7.0948580133204375E-3</v>
      </c>
      <c r="DD490">
        <f t="shared" si="362"/>
        <v>0.99290514198667956</v>
      </c>
      <c r="DH490" s="10">
        <v>41922</v>
      </c>
      <c r="DI490">
        <v>147700</v>
      </c>
      <c r="DJ490">
        <v>33.459021999999997</v>
      </c>
      <c r="DK490">
        <f t="shared" si="359"/>
        <v>1.7217183628261967E-3</v>
      </c>
      <c r="DL490">
        <f t="shared" si="360"/>
        <v>1.0017217183628262</v>
      </c>
      <c r="DP490" s="10">
        <v>41922</v>
      </c>
      <c r="DQ490">
        <v>188800</v>
      </c>
      <c r="DR490">
        <v>23.038285999999999</v>
      </c>
      <c r="DS490">
        <f t="shared" si="399"/>
        <v>-1.2622147812889617E-2</v>
      </c>
      <c r="DT490">
        <f t="shared" si="400"/>
        <v>0.98737785218711038</v>
      </c>
      <c r="DX490" s="10">
        <v>41922</v>
      </c>
      <c r="DY490">
        <v>6511500</v>
      </c>
      <c r="DZ490">
        <v>11.85</v>
      </c>
      <c r="EA490">
        <f t="shared" si="401"/>
        <v>8.4459459459451658E-4</v>
      </c>
      <c r="EB490">
        <f t="shared" si="402"/>
        <v>1.0008445945945945</v>
      </c>
      <c r="EF490" s="10">
        <v>41921</v>
      </c>
      <c r="EG490">
        <v>995100</v>
      </c>
      <c r="EH490">
        <v>99.399418999999995</v>
      </c>
      <c r="EI490">
        <f t="shared" si="415"/>
        <v>-4.928081920009264E-4</v>
      </c>
      <c r="EJ490">
        <f t="shared" si="416"/>
        <v>0.99950719180799907</v>
      </c>
    </row>
    <row r="491" spans="1:140">
      <c r="A491" s="10">
        <v>41921</v>
      </c>
      <c r="B491" s="11">
        <v>5.03</v>
      </c>
      <c r="C491">
        <f t="shared" si="363"/>
        <v>5.0300000000000004E-2</v>
      </c>
      <c r="D491" s="12">
        <f t="shared" si="364"/>
        <v>1.0551174500357252E-3</v>
      </c>
      <c r="E491" s="13">
        <f t="shared" si="365"/>
        <v>1.0010551174500357</v>
      </c>
      <c r="H491" s="10">
        <v>41921</v>
      </c>
      <c r="I491">
        <v>28200</v>
      </c>
      <c r="J491">
        <v>70.202426000000003</v>
      </c>
      <c r="K491" s="15">
        <f t="shared" si="369"/>
        <v>-2.8328511301917159E-3</v>
      </c>
      <c r="L491">
        <f t="shared" si="370"/>
        <v>0.99716714886980828</v>
      </c>
      <c r="N491" s="15">
        <f t="shared" si="371"/>
        <v>-0.64493627733816139</v>
      </c>
      <c r="P491" s="10">
        <v>41921</v>
      </c>
      <c r="Q491">
        <v>431800</v>
      </c>
      <c r="R491">
        <v>44.611907000000002</v>
      </c>
      <c r="S491">
        <f t="shared" si="372"/>
        <v>-2.0042686179043145E-2</v>
      </c>
      <c r="T491">
        <f t="shared" si="373"/>
        <v>0.97995731382095685</v>
      </c>
      <c r="V491" s="15">
        <f t="shared" si="374"/>
        <v>-0.99938253424036194</v>
      </c>
      <c r="X491" s="10">
        <v>41921</v>
      </c>
      <c r="Y491">
        <v>183000</v>
      </c>
      <c r="Z491">
        <v>36.495814000000003</v>
      </c>
      <c r="AA491">
        <f t="shared" si="375"/>
        <v>-2.2709559588577122E-2</v>
      </c>
      <c r="AB491">
        <f t="shared" si="366"/>
        <v>0.97729044041142288</v>
      </c>
      <c r="AC491" s="18"/>
      <c r="AD491" s="15">
        <f t="shared" si="376"/>
        <v>-0.99977163345368469</v>
      </c>
      <c r="AF491" s="10">
        <v>41921</v>
      </c>
      <c r="AG491">
        <v>219200</v>
      </c>
      <c r="AH491">
        <v>48.841900000000003</v>
      </c>
      <c r="AI491">
        <f t="shared" si="377"/>
        <v>-2.4275672233226353E-2</v>
      </c>
      <c r="AJ491">
        <f t="shared" si="378"/>
        <v>0.97572432776677365</v>
      </c>
      <c r="AK491" s="18"/>
      <c r="AL491" s="15">
        <f t="shared" si="379"/>
        <v>-0.99987282443015091</v>
      </c>
      <c r="AN491" s="10">
        <v>41921</v>
      </c>
      <c r="AO491">
        <v>4950400</v>
      </c>
      <c r="AP491">
        <v>35.928463000000001</v>
      </c>
      <c r="AQ491">
        <f t="shared" si="380"/>
        <v>-2.6881800082961038E-2</v>
      </c>
      <c r="AR491">
        <f t="shared" si="367"/>
        <v>0.97311819991703896</v>
      </c>
      <c r="AS491" s="18"/>
      <c r="AT491" s="15">
        <f t="shared" si="381"/>
        <v>-0.99995208823029869</v>
      </c>
      <c r="AV491" s="10">
        <v>41921</v>
      </c>
      <c r="AW491">
        <v>16903600</v>
      </c>
      <c r="AX491">
        <v>39.669404</v>
      </c>
      <c r="AY491">
        <f t="shared" si="382"/>
        <v>-1.3892149103835294E-2</v>
      </c>
      <c r="AZ491">
        <f t="shared" si="383"/>
        <v>0.98610785089616471</v>
      </c>
      <c r="BD491" s="10">
        <v>41921</v>
      </c>
      <c r="BE491">
        <v>1011000</v>
      </c>
      <c r="BF491">
        <v>61.202266000000002</v>
      </c>
      <c r="BG491">
        <f t="shared" si="385"/>
        <v>-1.8085867778605769E-2</v>
      </c>
      <c r="BH491">
        <f t="shared" si="386"/>
        <v>0.98191413222139423</v>
      </c>
      <c r="BL491" s="10">
        <v>41921</v>
      </c>
      <c r="BM491">
        <v>250500</v>
      </c>
      <c r="BN491">
        <v>105.36505200000001</v>
      </c>
      <c r="BO491">
        <f t="shared" si="413"/>
        <v>9.9973570161915326E-4</v>
      </c>
      <c r="BP491">
        <f t="shared" si="407"/>
        <v>1.0009997357016192</v>
      </c>
      <c r="BT491" s="10">
        <v>41921</v>
      </c>
      <c r="BU491">
        <v>97900</v>
      </c>
      <c r="BV491">
        <v>49.138435999999999</v>
      </c>
      <c r="BW491">
        <f t="shared" si="414"/>
        <v>-1.6122017681210465E-3</v>
      </c>
      <c r="BX491">
        <f t="shared" si="410"/>
        <v>0.99838779823187895</v>
      </c>
      <c r="CB491" s="10">
        <v>41921</v>
      </c>
      <c r="CC491">
        <v>979900</v>
      </c>
      <c r="CD491">
        <v>103.554557</v>
      </c>
      <c r="CE491">
        <f t="shared" si="393"/>
        <v>-8.8013487972826709E-5</v>
      </c>
      <c r="CF491">
        <f t="shared" si="394"/>
        <v>0.99991198651202717</v>
      </c>
      <c r="CJ491" s="10">
        <v>41921</v>
      </c>
      <c r="CK491">
        <v>212700</v>
      </c>
      <c r="CL491">
        <v>81.583129999999997</v>
      </c>
      <c r="CM491">
        <f t="shared" si="395"/>
        <v>-3.4483054733226437E-3</v>
      </c>
      <c r="CN491">
        <f t="shared" si="396"/>
        <v>0.99655169452667736</v>
      </c>
      <c r="CR491" s="10">
        <v>41921</v>
      </c>
      <c r="CS491">
        <v>10700</v>
      </c>
      <c r="CT491">
        <v>58.784658999999998</v>
      </c>
      <c r="CU491">
        <f t="shared" si="397"/>
        <v>-9.9978774202558185E-4</v>
      </c>
      <c r="CV491">
        <f t="shared" si="398"/>
        <v>0.99900021225797442</v>
      </c>
      <c r="CZ491" s="10">
        <v>41921</v>
      </c>
      <c r="DA491">
        <v>193100</v>
      </c>
      <c r="DB491">
        <v>49.933346</v>
      </c>
      <c r="DC491">
        <f t="shared" si="361"/>
        <v>-1.6525847712978936E-2</v>
      </c>
      <c r="DD491">
        <f t="shared" si="362"/>
        <v>0.98347415228702106</v>
      </c>
      <c r="DH491" s="10">
        <v>41921</v>
      </c>
      <c r="DI491">
        <v>280700</v>
      </c>
      <c r="DJ491">
        <v>33.401513999999999</v>
      </c>
      <c r="DK491">
        <f t="shared" ref="DK491:DK554" si="417">(DJ491/DJ492)-1</f>
        <v>0</v>
      </c>
      <c r="DL491">
        <f t="shared" ref="DL491:DL554" si="418">1+DK491</f>
        <v>1</v>
      </c>
      <c r="DP491" s="10">
        <v>41921</v>
      </c>
      <c r="DQ491">
        <v>115800</v>
      </c>
      <c r="DR491">
        <v>23.332795999999998</v>
      </c>
      <c r="DS491">
        <f t="shared" si="399"/>
        <v>-3.8371231515026083E-2</v>
      </c>
      <c r="DT491">
        <f t="shared" si="400"/>
        <v>0.96162876848497392</v>
      </c>
      <c r="DX491" s="10">
        <v>41921</v>
      </c>
      <c r="DY491">
        <v>2697100</v>
      </c>
      <c r="DZ491">
        <v>11.84</v>
      </c>
      <c r="EA491">
        <f t="shared" si="401"/>
        <v>8.4530853761610736E-4</v>
      </c>
      <c r="EB491">
        <f t="shared" si="402"/>
        <v>1.0008453085376161</v>
      </c>
      <c r="EF491" s="10">
        <v>41920</v>
      </c>
      <c r="EG491">
        <v>203200</v>
      </c>
      <c r="EH491">
        <v>99.448428000000007</v>
      </c>
      <c r="EI491">
        <f t="shared" si="415"/>
        <v>-9.8574042619148372E-5</v>
      </c>
      <c r="EJ491">
        <f t="shared" si="416"/>
        <v>0.99990142595738085</v>
      </c>
    </row>
    <row r="492" spans="1:140">
      <c r="A492" s="10">
        <v>41920</v>
      </c>
      <c r="B492" s="11">
        <v>5.0199999999999996</v>
      </c>
      <c r="C492">
        <f t="shared" si="363"/>
        <v>5.0199999999999995E-2</v>
      </c>
      <c r="D492" s="12">
        <f t="shared" si="364"/>
        <v>1.0530053879611589E-3</v>
      </c>
      <c r="E492" s="13">
        <f t="shared" si="365"/>
        <v>1.0010530053879612</v>
      </c>
      <c r="H492" s="10">
        <v>41920</v>
      </c>
      <c r="I492">
        <v>17200</v>
      </c>
      <c r="J492">
        <v>70.401864000000003</v>
      </c>
      <c r="K492" s="15">
        <f t="shared" si="369"/>
        <v>5.3990773731427133E-4</v>
      </c>
      <c r="L492">
        <f t="shared" si="370"/>
        <v>1.0005399077373143</v>
      </c>
      <c r="N492" s="15">
        <f t="shared" si="371"/>
        <v>0.21776004737906463</v>
      </c>
      <c r="P492" s="10">
        <v>41920</v>
      </c>
      <c r="Q492">
        <v>543900</v>
      </c>
      <c r="R492">
        <v>45.524337000000003</v>
      </c>
      <c r="S492">
        <f t="shared" si="372"/>
        <v>1.6912466719784414E-2</v>
      </c>
      <c r="T492">
        <f t="shared" si="373"/>
        <v>1.0169124667197844</v>
      </c>
      <c r="V492" s="15">
        <f t="shared" si="374"/>
        <v>454.51597836277176</v>
      </c>
      <c r="X492" s="10">
        <v>41920</v>
      </c>
      <c r="Y492">
        <v>531900</v>
      </c>
      <c r="Z492">
        <v>37.343876999999999</v>
      </c>
      <c r="AA492">
        <f t="shared" si="375"/>
        <v>1.4028664651491551E-2</v>
      </c>
      <c r="AB492">
        <f t="shared" si="366"/>
        <v>1.0140286646514916</v>
      </c>
      <c r="AC492" s="18"/>
      <c r="AD492" s="15">
        <f t="shared" si="376"/>
        <v>160.56028982753514</v>
      </c>
      <c r="AF492" s="10">
        <v>41920</v>
      </c>
      <c r="AG492">
        <v>509700</v>
      </c>
      <c r="AH492">
        <v>50.057068999999998</v>
      </c>
      <c r="AI492">
        <f t="shared" si="377"/>
        <v>1.6315230635345568E-2</v>
      </c>
      <c r="AJ492">
        <f t="shared" si="378"/>
        <v>1.0163152306353456</v>
      </c>
      <c r="AK492" s="18"/>
      <c r="AL492" s="15">
        <f t="shared" si="379"/>
        <v>366.60246773465479</v>
      </c>
      <c r="AN492" s="10">
        <v>41920</v>
      </c>
      <c r="AO492">
        <v>3992500</v>
      </c>
      <c r="AP492">
        <v>36.920965000000002</v>
      </c>
      <c r="AQ492">
        <f t="shared" si="380"/>
        <v>1.5336627407734893E-2</v>
      </c>
      <c r="AR492">
        <f t="shared" si="367"/>
        <v>1.0153366274077349</v>
      </c>
      <c r="AS492" s="18"/>
      <c r="AT492" s="15">
        <f t="shared" si="381"/>
        <v>257.6243690906071</v>
      </c>
      <c r="AV492" s="10">
        <v>41920</v>
      </c>
      <c r="AW492">
        <v>20005800</v>
      </c>
      <c r="AX492">
        <v>40.228261000000003</v>
      </c>
      <c r="AY492">
        <f t="shared" si="382"/>
        <v>1.5300018729473619E-2</v>
      </c>
      <c r="AZ492">
        <f t="shared" si="383"/>
        <v>1.0153000187294736</v>
      </c>
      <c r="BD492" s="10">
        <v>41920</v>
      </c>
      <c r="BE492">
        <v>787200</v>
      </c>
      <c r="BF492">
        <v>62.329549999999998</v>
      </c>
      <c r="BG492">
        <f t="shared" si="385"/>
        <v>1.71699461237107E-2</v>
      </c>
      <c r="BH492">
        <f t="shared" si="386"/>
        <v>1.0171699461237107</v>
      </c>
      <c r="BL492" s="10">
        <v>41920</v>
      </c>
      <c r="BM492">
        <v>210000</v>
      </c>
      <c r="BN492">
        <v>105.25982</v>
      </c>
      <c r="BO492">
        <f t="shared" si="413"/>
        <v>7.2761559543188525E-4</v>
      </c>
      <c r="BP492">
        <f t="shared" si="407"/>
        <v>1.0007276155954319</v>
      </c>
      <c r="BT492" s="10">
        <v>41920</v>
      </c>
      <c r="BU492">
        <v>521100</v>
      </c>
      <c r="BV492">
        <v>49.217784999999999</v>
      </c>
      <c r="BW492">
        <f t="shared" si="414"/>
        <v>3.2349157443485321E-3</v>
      </c>
      <c r="BX492">
        <f t="shared" si="410"/>
        <v>1.0032349157443485</v>
      </c>
      <c r="CB492" s="10">
        <v>41920</v>
      </c>
      <c r="CC492">
        <v>1024800</v>
      </c>
      <c r="CD492">
        <v>103.563672</v>
      </c>
      <c r="CE492">
        <f t="shared" si="393"/>
        <v>3.9783996413027545E-3</v>
      </c>
      <c r="CF492">
        <f t="shared" si="394"/>
        <v>1.0039783996413028</v>
      </c>
      <c r="CJ492" s="10">
        <v>41920</v>
      </c>
      <c r="CK492">
        <v>676300</v>
      </c>
      <c r="CL492">
        <v>81.865426999999997</v>
      </c>
      <c r="CM492">
        <f t="shared" si="395"/>
        <v>6.2456721767152334E-3</v>
      </c>
      <c r="CN492">
        <f t="shared" si="396"/>
        <v>1.0062456721767152</v>
      </c>
      <c r="CR492" s="10">
        <v>41920</v>
      </c>
      <c r="CS492">
        <v>23600</v>
      </c>
      <c r="CT492">
        <v>58.843490000000003</v>
      </c>
      <c r="CU492">
        <f t="shared" si="397"/>
        <v>2.6733530311859877E-3</v>
      </c>
      <c r="CV492">
        <f t="shared" si="398"/>
        <v>1.002673353031186</v>
      </c>
      <c r="CZ492" s="10">
        <v>41920</v>
      </c>
      <c r="DA492">
        <v>135700</v>
      </c>
      <c r="DB492">
        <v>50.772402999999997</v>
      </c>
      <c r="DC492">
        <f t="shared" ref="DC492:DC555" si="419">(DB492/DB493)-1</f>
        <v>1.6803540463721234E-2</v>
      </c>
      <c r="DD492">
        <f t="shared" ref="DD492:DD555" si="420">1+DC492</f>
        <v>1.0168035404637212</v>
      </c>
      <c r="DH492" s="10">
        <v>41920</v>
      </c>
      <c r="DI492">
        <v>190200</v>
      </c>
      <c r="DJ492">
        <v>33.401513999999999</v>
      </c>
      <c r="DK492">
        <f t="shared" si="417"/>
        <v>2.2293872048397834E-2</v>
      </c>
      <c r="DL492">
        <f t="shared" si="418"/>
        <v>1.0222938720483978</v>
      </c>
      <c r="DP492" s="10">
        <v>41920</v>
      </c>
      <c r="DQ492">
        <v>109800</v>
      </c>
      <c r="DR492">
        <v>24.263829000000001</v>
      </c>
      <c r="DS492">
        <f t="shared" si="399"/>
        <v>8.2906141419905044E-3</v>
      </c>
      <c r="DT492">
        <f t="shared" si="400"/>
        <v>1.0082906141419905</v>
      </c>
      <c r="DX492" s="10">
        <v>41920</v>
      </c>
      <c r="DY492">
        <v>3078900</v>
      </c>
      <c r="DZ492">
        <v>11.83</v>
      </c>
      <c r="EA492">
        <f t="shared" si="401"/>
        <v>9.385665529010101E-3</v>
      </c>
      <c r="EB492">
        <f t="shared" si="402"/>
        <v>1.0093856655290101</v>
      </c>
      <c r="EF492" s="10">
        <v>41919</v>
      </c>
      <c r="EG492">
        <v>246700</v>
      </c>
      <c r="EH492">
        <v>99.458231999999995</v>
      </c>
      <c r="EI492">
        <f t="shared" si="415"/>
        <v>3.9440138924717871E-4</v>
      </c>
      <c r="EJ492">
        <f t="shared" si="416"/>
        <v>1.0003944013892472</v>
      </c>
    </row>
    <row r="493" spans="1:140">
      <c r="A493" s="10">
        <v>41919</v>
      </c>
      <c r="B493" s="11">
        <v>5</v>
      </c>
      <c r="C493">
        <f t="shared" si="363"/>
        <v>0.05</v>
      </c>
      <c r="D493" s="12">
        <f t="shared" si="364"/>
        <v>1.048781437592794E-3</v>
      </c>
      <c r="E493" s="13">
        <f t="shared" si="365"/>
        <v>1.0010487814375928</v>
      </c>
      <c r="H493" s="10">
        <v>41919</v>
      </c>
      <c r="I493">
        <v>42400</v>
      </c>
      <c r="J493">
        <v>70.363873999999996</v>
      </c>
      <c r="K493" s="15">
        <f t="shared" si="369"/>
        <v>1.1881925863078902E-2</v>
      </c>
      <c r="L493">
        <f t="shared" si="370"/>
        <v>1.0118819258630789</v>
      </c>
      <c r="N493" s="15">
        <f t="shared" si="371"/>
        <v>73.540295148720602</v>
      </c>
      <c r="P493" s="10">
        <v>41919</v>
      </c>
      <c r="Q493">
        <v>267800</v>
      </c>
      <c r="R493">
        <v>44.767212999999998</v>
      </c>
      <c r="S493">
        <f t="shared" si="372"/>
        <v>-1.4950904446665803E-2</v>
      </c>
      <c r="T493">
        <f t="shared" si="373"/>
        <v>0.9850490955533342</v>
      </c>
      <c r="V493" s="15">
        <f t="shared" si="374"/>
        <v>-0.99590621572276627</v>
      </c>
      <c r="X493" s="10">
        <v>41919</v>
      </c>
      <c r="Y493">
        <v>131400</v>
      </c>
      <c r="Z493">
        <v>36.827240000000003</v>
      </c>
      <c r="AA493">
        <f t="shared" si="375"/>
        <v>-1.6401998079503044E-2</v>
      </c>
      <c r="AB493">
        <f t="shared" si="366"/>
        <v>0.98359800192049696</v>
      </c>
      <c r="AC493" s="18"/>
      <c r="AD493" s="15">
        <f t="shared" si="376"/>
        <v>-0.99760978034961478</v>
      </c>
      <c r="AF493" s="10">
        <v>41919</v>
      </c>
      <c r="AG493">
        <v>180300</v>
      </c>
      <c r="AH493">
        <v>49.253487</v>
      </c>
      <c r="AI493">
        <f t="shared" si="377"/>
        <v>-1.5860606334407779E-2</v>
      </c>
      <c r="AJ493">
        <f t="shared" si="378"/>
        <v>0.98413939366559222</v>
      </c>
      <c r="AK493" s="18"/>
      <c r="AL493" s="15">
        <f t="shared" si="379"/>
        <v>-0.9970781026102733</v>
      </c>
      <c r="AN493" s="10">
        <v>41919</v>
      </c>
      <c r="AO493">
        <v>4012400</v>
      </c>
      <c r="AP493">
        <v>36.363275000000002</v>
      </c>
      <c r="AQ493">
        <f t="shared" si="380"/>
        <v>-1.6112467156646937E-2</v>
      </c>
      <c r="AR493">
        <f t="shared" si="367"/>
        <v>0.98388753284335306</v>
      </c>
      <c r="AS493" s="18"/>
      <c r="AT493" s="15">
        <f t="shared" si="381"/>
        <v>-0.99733871127083862</v>
      </c>
      <c r="AV493" s="10">
        <v>41919</v>
      </c>
      <c r="AW493">
        <v>9017600</v>
      </c>
      <c r="AX493">
        <v>39.622042999999998</v>
      </c>
      <c r="AY493">
        <f t="shared" si="382"/>
        <v>-9.7064508374598013E-3</v>
      </c>
      <c r="AZ493">
        <f t="shared" si="383"/>
        <v>0.9902935491625402</v>
      </c>
      <c r="BD493" s="10">
        <v>41919</v>
      </c>
      <c r="BE493">
        <v>676400</v>
      </c>
      <c r="BF493">
        <v>61.277419999999999</v>
      </c>
      <c r="BG493">
        <f t="shared" si="385"/>
        <v>-1.3460361026244039E-2</v>
      </c>
      <c r="BH493">
        <f t="shared" si="386"/>
        <v>0.98653963897375596</v>
      </c>
      <c r="BL493" s="10">
        <v>41919</v>
      </c>
      <c r="BM493">
        <v>185300</v>
      </c>
      <c r="BN493">
        <v>105.18328700000001</v>
      </c>
      <c r="BO493">
        <f t="shared" si="413"/>
        <v>2.1875742857375702E-3</v>
      </c>
      <c r="BP493">
        <f t="shared" si="407"/>
        <v>1.0021875742857376</v>
      </c>
      <c r="BT493" s="10">
        <v>41919</v>
      </c>
      <c r="BU493">
        <v>70900</v>
      </c>
      <c r="BV493">
        <v>49.059083000000001</v>
      </c>
      <c r="BW493">
        <f t="shared" si="414"/>
        <v>1.2145412456774363E-3</v>
      </c>
      <c r="BX493">
        <f t="shared" si="410"/>
        <v>1.0012145412456774</v>
      </c>
      <c r="CB493" s="10">
        <v>41919</v>
      </c>
      <c r="CC493">
        <v>1023800</v>
      </c>
      <c r="CD493">
        <v>103.15328700000001</v>
      </c>
      <c r="CE493">
        <f t="shared" si="393"/>
        <v>8.8439321797917358E-5</v>
      </c>
      <c r="CF493">
        <f t="shared" si="394"/>
        <v>1.0000884393217979</v>
      </c>
      <c r="CJ493" s="10">
        <v>41919</v>
      </c>
      <c r="CK493">
        <v>249600</v>
      </c>
      <c r="CL493">
        <v>81.357296000000005</v>
      </c>
      <c r="CM493">
        <f t="shared" si="395"/>
        <v>3.4818375468268492E-3</v>
      </c>
      <c r="CN493">
        <f t="shared" si="396"/>
        <v>1.0034818375468268</v>
      </c>
      <c r="CR493" s="10">
        <v>41919</v>
      </c>
      <c r="CS493">
        <v>8800</v>
      </c>
      <c r="CT493">
        <v>58.686599999999999</v>
      </c>
      <c r="CU493">
        <f t="shared" si="397"/>
        <v>2.0090172718527644E-3</v>
      </c>
      <c r="CV493">
        <f t="shared" si="398"/>
        <v>1.0020090172718528</v>
      </c>
      <c r="CZ493" s="10">
        <v>41919</v>
      </c>
      <c r="DA493">
        <v>352700</v>
      </c>
      <c r="DB493">
        <v>49.933346</v>
      </c>
      <c r="DC493">
        <f t="shared" si="419"/>
        <v>-9.615389192492052E-3</v>
      </c>
      <c r="DD493">
        <f t="shared" si="420"/>
        <v>0.99038461080750795</v>
      </c>
      <c r="DH493" s="10">
        <v>41919</v>
      </c>
      <c r="DI493">
        <v>115600</v>
      </c>
      <c r="DJ493">
        <v>32.673104000000002</v>
      </c>
      <c r="DK493">
        <f t="shared" si="417"/>
        <v>-7.5690954239643338E-3</v>
      </c>
      <c r="DL493">
        <f t="shared" si="418"/>
        <v>0.99243090457603567</v>
      </c>
      <c r="DP493" s="10">
        <v>41919</v>
      </c>
      <c r="DQ493">
        <v>75500</v>
      </c>
      <c r="DR493">
        <v>24.064321</v>
      </c>
      <c r="DS493">
        <f t="shared" si="399"/>
        <v>-1.4396927829702699E-2</v>
      </c>
      <c r="DT493">
        <f t="shared" si="400"/>
        <v>0.9856030721702973</v>
      </c>
      <c r="DX493" s="10">
        <v>41919</v>
      </c>
      <c r="DY493">
        <v>3915000</v>
      </c>
      <c r="DZ493">
        <v>11.72</v>
      </c>
      <c r="EA493">
        <f t="shared" si="401"/>
        <v>2.5662959794696683E-3</v>
      </c>
      <c r="EB493">
        <f t="shared" si="402"/>
        <v>1.0025662959794697</v>
      </c>
      <c r="EF493" s="10">
        <v>41918</v>
      </c>
      <c r="EG493">
        <v>188600</v>
      </c>
      <c r="EH493">
        <v>99.419021000000001</v>
      </c>
      <c r="EI493">
        <f t="shared" si="415"/>
        <v>4.931970824357812E-4</v>
      </c>
      <c r="EJ493">
        <f t="shared" si="416"/>
        <v>1.0004931970824358</v>
      </c>
    </row>
    <row r="494" spans="1:140">
      <c r="A494" s="10">
        <v>41918</v>
      </c>
      <c r="B494" s="11">
        <v>5</v>
      </c>
      <c r="C494">
        <f t="shared" si="363"/>
        <v>0.05</v>
      </c>
      <c r="D494" s="12">
        <f t="shared" si="364"/>
        <v>1.048781437592794E-3</v>
      </c>
      <c r="E494" s="13">
        <f t="shared" si="365"/>
        <v>1.0010487814375928</v>
      </c>
      <c r="H494" s="10">
        <v>41918</v>
      </c>
      <c r="I494">
        <v>22900</v>
      </c>
      <c r="J494">
        <v>69.537633</v>
      </c>
      <c r="K494" s="15">
        <f t="shared" si="369"/>
        <v>6.8337747748259403E-4</v>
      </c>
      <c r="L494">
        <f t="shared" si="370"/>
        <v>1.0006833774774826</v>
      </c>
      <c r="N494" s="15">
        <f t="shared" si="371"/>
        <v>0.28318797851020761</v>
      </c>
      <c r="P494" s="10">
        <v>41918</v>
      </c>
      <c r="Q494">
        <v>312500</v>
      </c>
      <c r="R494">
        <v>45.446682000000003</v>
      </c>
      <c r="S494">
        <f t="shared" si="372"/>
        <v>-1.4928387418655653E-3</v>
      </c>
      <c r="T494">
        <f t="shared" si="373"/>
        <v>0.99850716125813443</v>
      </c>
      <c r="V494" s="15">
        <f t="shared" si="374"/>
        <v>-0.4203282358851349</v>
      </c>
      <c r="X494" s="10">
        <v>41918</v>
      </c>
      <c r="Y494">
        <v>174600</v>
      </c>
      <c r="Z494">
        <v>37.441352999999999</v>
      </c>
      <c r="AA494">
        <f t="shared" si="375"/>
        <v>-2.8556872190640403E-3</v>
      </c>
      <c r="AB494">
        <f t="shared" si="366"/>
        <v>0.99714431278093596</v>
      </c>
      <c r="AC494" s="18"/>
      <c r="AD494" s="15">
        <f t="shared" si="376"/>
        <v>-0.64789186635154028</v>
      </c>
      <c r="AF494" s="10">
        <v>41918</v>
      </c>
      <c r="AG494">
        <v>189900</v>
      </c>
      <c r="AH494">
        <v>50.047266999999998</v>
      </c>
      <c r="AI494">
        <f t="shared" si="377"/>
        <v>-6.806672964577265E-3</v>
      </c>
      <c r="AJ494">
        <f t="shared" si="378"/>
        <v>0.99319332703542273</v>
      </c>
      <c r="AK494" s="18"/>
      <c r="AL494" s="15">
        <f t="shared" si="379"/>
        <v>-0.91733256838058808</v>
      </c>
      <c r="AN494" s="10">
        <v>41918</v>
      </c>
      <c r="AO494">
        <v>3748600</v>
      </c>
      <c r="AP494">
        <v>36.958772000000003</v>
      </c>
      <c r="AQ494">
        <f t="shared" si="380"/>
        <v>5.6583768384828037E-3</v>
      </c>
      <c r="AR494">
        <f t="shared" si="367"/>
        <v>1.0056583768384828</v>
      </c>
      <c r="AS494" s="18"/>
      <c r="AT494" s="15">
        <f t="shared" si="381"/>
        <v>6.8419407670355392</v>
      </c>
      <c r="AV494" s="10">
        <v>41918</v>
      </c>
      <c r="AW494">
        <v>13566700</v>
      </c>
      <c r="AX494">
        <v>40.010401999999999</v>
      </c>
      <c r="AY494">
        <f t="shared" si="382"/>
        <v>1.7831382064266377E-2</v>
      </c>
      <c r="AZ494">
        <f t="shared" si="383"/>
        <v>1.0178313820642664</v>
      </c>
      <c r="BD494" s="10">
        <v>41918</v>
      </c>
      <c r="BE494">
        <v>705200</v>
      </c>
      <c r="BF494">
        <v>62.113489999999999</v>
      </c>
      <c r="BG494">
        <f t="shared" si="385"/>
        <v>-6.0460748002921783E-4</v>
      </c>
      <c r="BH494">
        <f t="shared" si="386"/>
        <v>0.99939539251997078</v>
      </c>
      <c r="BL494" s="10">
        <v>41918</v>
      </c>
      <c r="BM494">
        <v>149700</v>
      </c>
      <c r="BN494">
        <v>104.953693</v>
      </c>
      <c r="BO494">
        <f t="shared" si="413"/>
        <v>-3.6447552745944023E-4</v>
      </c>
      <c r="BP494">
        <f t="shared" si="407"/>
        <v>0.99963552447254056</v>
      </c>
      <c r="BT494" s="10">
        <v>41918</v>
      </c>
      <c r="BU494">
        <v>82700</v>
      </c>
      <c r="BV494">
        <v>48.999571000000003</v>
      </c>
      <c r="BW494">
        <f t="shared" si="414"/>
        <v>1.0132181071231816E-3</v>
      </c>
      <c r="BX494">
        <f t="shared" si="410"/>
        <v>1.0010132181071232</v>
      </c>
      <c r="CB494" s="10">
        <v>41918</v>
      </c>
      <c r="CC494">
        <v>778300</v>
      </c>
      <c r="CD494">
        <v>103.144165</v>
      </c>
      <c r="CE494">
        <f t="shared" si="393"/>
        <v>2.037705270875545E-3</v>
      </c>
      <c r="CF494">
        <f t="shared" si="394"/>
        <v>1.0020377052708755</v>
      </c>
      <c r="CJ494" s="10">
        <v>41918</v>
      </c>
      <c r="CK494">
        <v>816200</v>
      </c>
      <c r="CL494">
        <v>81.075006000000002</v>
      </c>
      <c r="CM494">
        <f t="shared" si="395"/>
        <v>1.6276092258302732E-3</v>
      </c>
      <c r="CN494">
        <f t="shared" si="396"/>
        <v>1.0016276092258303</v>
      </c>
      <c r="CR494" s="10">
        <v>41918</v>
      </c>
      <c r="CS494">
        <v>3600</v>
      </c>
      <c r="CT494">
        <v>58.568933999999999</v>
      </c>
      <c r="CU494">
        <f t="shared" si="397"/>
        <v>1.5090624027083166E-3</v>
      </c>
      <c r="CV494">
        <f t="shared" si="398"/>
        <v>1.0015090624027083</v>
      </c>
      <c r="CZ494" s="10">
        <v>41918</v>
      </c>
      <c r="DA494">
        <v>125400</v>
      </c>
      <c r="DB494">
        <v>50.418135999999997</v>
      </c>
      <c r="DC494">
        <f t="shared" si="419"/>
        <v>3.8983239196299646E-3</v>
      </c>
      <c r="DD494">
        <f t="shared" si="420"/>
        <v>1.00389832391963</v>
      </c>
      <c r="DH494" s="10">
        <v>41918</v>
      </c>
      <c r="DI494">
        <v>123100</v>
      </c>
      <c r="DJ494">
        <v>32.922296000000003</v>
      </c>
      <c r="DK494">
        <f t="shared" si="417"/>
        <v>1.4577007167437817E-3</v>
      </c>
      <c r="DL494">
        <f t="shared" si="418"/>
        <v>1.0014577007167438</v>
      </c>
      <c r="DP494" s="10">
        <v>41918</v>
      </c>
      <c r="DQ494">
        <v>41000</v>
      </c>
      <c r="DR494">
        <v>24.415834</v>
      </c>
      <c r="DS494">
        <f t="shared" si="399"/>
        <v>3.8928420750461434E-4</v>
      </c>
      <c r="DT494">
        <f t="shared" si="400"/>
        <v>1.0003892842075046</v>
      </c>
      <c r="DX494" s="10">
        <v>41918</v>
      </c>
      <c r="DY494">
        <v>4382200</v>
      </c>
      <c r="DZ494">
        <v>11.69</v>
      </c>
      <c r="EA494">
        <f t="shared" si="401"/>
        <v>1.3876843018213458E-2</v>
      </c>
      <c r="EB494">
        <f t="shared" si="402"/>
        <v>1.0138768430182135</v>
      </c>
      <c r="EF494" s="10">
        <v>41915</v>
      </c>
      <c r="EG494">
        <v>209300</v>
      </c>
      <c r="EH494">
        <v>99.370012000000003</v>
      </c>
      <c r="EI494">
        <f t="shared" si="415"/>
        <v>-6.9005375476316466E-4</v>
      </c>
      <c r="EJ494">
        <f t="shared" si="416"/>
        <v>0.99930994624523684</v>
      </c>
    </row>
    <row r="495" spans="1:140">
      <c r="A495" s="10">
        <v>41915</v>
      </c>
      <c r="B495" s="11">
        <v>4.99</v>
      </c>
      <c r="C495">
        <f t="shared" si="363"/>
        <v>4.99E-2</v>
      </c>
      <c r="D495" s="12">
        <f t="shared" si="364"/>
        <v>1.046669549292778E-3</v>
      </c>
      <c r="E495" s="13">
        <f t="shared" si="365"/>
        <v>1.0010466695492928</v>
      </c>
      <c r="H495" s="10">
        <v>41915</v>
      </c>
      <c r="I495">
        <v>16800</v>
      </c>
      <c r="J495">
        <v>69.490144999999998</v>
      </c>
      <c r="K495" s="15">
        <f t="shared" si="369"/>
        <v>3.1532205727371476E-3</v>
      </c>
      <c r="L495">
        <f t="shared" si="370"/>
        <v>1.0031532205727371</v>
      </c>
      <c r="N495" s="15">
        <f t="shared" si="371"/>
        <v>2.1553983676717285</v>
      </c>
      <c r="P495" s="10">
        <v>41915</v>
      </c>
      <c r="Q495">
        <v>316200</v>
      </c>
      <c r="R495">
        <v>45.514628000000002</v>
      </c>
      <c r="S495">
        <f t="shared" si="372"/>
        <v>1.0778183641964256E-2</v>
      </c>
      <c r="T495">
        <f t="shared" si="373"/>
        <v>1.0107781836419643</v>
      </c>
      <c r="V495" s="15">
        <f t="shared" si="374"/>
        <v>49.048235963274962</v>
      </c>
      <c r="X495" s="10">
        <v>41915</v>
      </c>
      <c r="Y495">
        <v>109100</v>
      </c>
      <c r="Z495">
        <v>37.548580000000001</v>
      </c>
      <c r="AA495">
        <f t="shared" si="375"/>
        <v>8.3769619447506827E-3</v>
      </c>
      <c r="AB495">
        <f t="shared" si="366"/>
        <v>1.0083769619447507</v>
      </c>
      <c r="AC495" s="18"/>
      <c r="AD495" s="15">
        <f t="shared" si="376"/>
        <v>20.006995932971424</v>
      </c>
      <c r="AF495" s="10">
        <v>41915</v>
      </c>
      <c r="AG495">
        <v>131000</v>
      </c>
      <c r="AH495">
        <v>50.390256999999998</v>
      </c>
      <c r="AI495">
        <f t="shared" si="377"/>
        <v>8.2352531589975353E-3</v>
      </c>
      <c r="AJ495">
        <f t="shared" si="378"/>
        <v>1.0082352531589975</v>
      </c>
      <c r="AK495" s="18"/>
      <c r="AL495" s="15">
        <f t="shared" si="379"/>
        <v>18.956559745762661</v>
      </c>
      <c r="AN495" s="10">
        <v>41915</v>
      </c>
      <c r="AO495">
        <v>5705000</v>
      </c>
      <c r="AP495">
        <v>36.750821999999999</v>
      </c>
      <c r="AQ495">
        <f t="shared" si="380"/>
        <v>1.2876407278301638E-3</v>
      </c>
      <c r="AR495">
        <f t="shared" si="367"/>
        <v>1.0012876407278302</v>
      </c>
      <c r="AS495" s="18"/>
      <c r="AT495" s="15">
        <f t="shared" si="381"/>
        <v>0.59949273244443391</v>
      </c>
      <c r="AV495" s="10">
        <v>41915</v>
      </c>
      <c r="AW495">
        <v>10816200</v>
      </c>
      <c r="AX495">
        <v>39.309460000000001</v>
      </c>
      <c r="AY495">
        <f t="shared" si="382"/>
        <v>8.2604365045360062E-3</v>
      </c>
      <c r="AZ495">
        <f t="shared" si="383"/>
        <v>1.008260436504536</v>
      </c>
      <c r="BD495" s="10">
        <v>41915</v>
      </c>
      <c r="BE495">
        <v>556100</v>
      </c>
      <c r="BF495">
        <v>62.151066999999998</v>
      </c>
      <c r="BG495">
        <f t="shared" si="385"/>
        <v>8.8441731954591596E-3</v>
      </c>
      <c r="BH495">
        <f t="shared" si="386"/>
        <v>1.0088441731954592</v>
      </c>
      <c r="BL495" s="10">
        <v>41915</v>
      </c>
      <c r="BM495">
        <v>198000</v>
      </c>
      <c r="BN495">
        <v>104.99196000000001</v>
      </c>
      <c r="BO495">
        <f t="shared" si="413"/>
        <v>7.2947327374461857E-4</v>
      </c>
      <c r="BP495">
        <f t="shared" si="407"/>
        <v>1.0007294732737446</v>
      </c>
      <c r="BT495" s="10">
        <v>41915</v>
      </c>
      <c r="BU495">
        <v>125800</v>
      </c>
      <c r="BV495">
        <v>48.949973999999997</v>
      </c>
      <c r="BW495">
        <f t="shared" si="414"/>
        <v>-2.2240326016693679E-3</v>
      </c>
      <c r="BX495">
        <f t="shared" si="410"/>
        <v>0.99777596739833063</v>
      </c>
      <c r="CB495" s="10">
        <v>41915</v>
      </c>
      <c r="CC495">
        <v>608500</v>
      </c>
      <c r="CD495">
        <v>102.934415</v>
      </c>
      <c r="CE495">
        <f t="shared" si="393"/>
        <v>1.3307409516045698E-3</v>
      </c>
      <c r="CF495">
        <f t="shared" si="394"/>
        <v>1.0013307409516046</v>
      </c>
      <c r="CJ495" s="10">
        <v>41915</v>
      </c>
      <c r="CK495">
        <v>499100</v>
      </c>
      <c r="CL495">
        <v>80.943262000000004</v>
      </c>
      <c r="CM495">
        <f t="shared" si="395"/>
        <v>1.6301758938468414E-3</v>
      </c>
      <c r="CN495">
        <f t="shared" si="396"/>
        <v>1.0016301758938468</v>
      </c>
      <c r="CR495" s="10">
        <v>41915</v>
      </c>
      <c r="CS495">
        <v>14900</v>
      </c>
      <c r="CT495">
        <v>58.480682999999999</v>
      </c>
      <c r="CU495">
        <f t="shared" si="397"/>
        <v>-1.3396203119822037E-3</v>
      </c>
      <c r="CV495">
        <f t="shared" si="398"/>
        <v>0.9986603796880178</v>
      </c>
      <c r="CZ495" s="10">
        <v>41915</v>
      </c>
      <c r="DA495">
        <v>150000</v>
      </c>
      <c r="DB495">
        <v>50.222352999999998</v>
      </c>
      <c r="DC495">
        <f t="shared" si="419"/>
        <v>3.1656963926838255E-3</v>
      </c>
      <c r="DD495">
        <f t="shared" si="420"/>
        <v>1.0031656963926838</v>
      </c>
      <c r="DH495" s="10">
        <v>41915</v>
      </c>
      <c r="DI495">
        <v>71700</v>
      </c>
      <c r="DJ495">
        <v>32.874375000000001</v>
      </c>
      <c r="DK495">
        <f t="shared" si="417"/>
        <v>5.5701847344784561E-3</v>
      </c>
      <c r="DL495">
        <f t="shared" si="418"/>
        <v>1.0055701847344785</v>
      </c>
      <c r="DP495" s="10">
        <v>41915</v>
      </c>
      <c r="DQ495">
        <v>65600</v>
      </c>
      <c r="DR495">
        <v>24.406333</v>
      </c>
      <c r="DS495">
        <f t="shared" si="399"/>
        <v>-1.1663677013876717E-3</v>
      </c>
      <c r="DT495">
        <f t="shared" si="400"/>
        <v>0.99883363229861233</v>
      </c>
      <c r="DX495" s="10">
        <v>41915</v>
      </c>
      <c r="DY495">
        <v>5001000</v>
      </c>
      <c r="DZ495">
        <v>11.53</v>
      </c>
      <c r="EA495">
        <f t="shared" si="401"/>
        <v>-1.8723404255319154E-2</v>
      </c>
      <c r="EB495">
        <f t="shared" si="402"/>
        <v>0.98127659574468085</v>
      </c>
      <c r="EF495" s="10">
        <v>41914</v>
      </c>
      <c r="EG495">
        <v>1463200</v>
      </c>
      <c r="EH495">
        <v>99.438630000000003</v>
      </c>
      <c r="EI495">
        <f t="shared" si="415"/>
        <v>-9.8523427640384575E-5</v>
      </c>
      <c r="EJ495">
        <f t="shared" si="416"/>
        <v>0.99990147657235962</v>
      </c>
    </row>
    <row r="496" spans="1:140">
      <c r="A496" s="10">
        <v>41914</v>
      </c>
      <c r="B496" s="11">
        <v>4.96</v>
      </c>
      <c r="C496">
        <f t="shared" si="363"/>
        <v>4.9599999999999998E-2</v>
      </c>
      <c r="D496" s="12">
        <f t="shared" si="364"/>
        <v>1.0403342318927589E-3</v>
      </c>
      <c r="E496" s="13">
        <f t="shared" si="365"/>
        <v>1.0010403342318928</v>
      </c>
      <c r="H496" s="10">
        <v>41914</v>
      </c>
      <c r="I496">
        <v>45700</v>
      </c>
      <c r="J496">
        <v>69.271715999999998</v>
      </c>
      <c r="K496" s="15">
        <f t="shared" si="369"/>
        <v>-8.1587978752873935E-3</v>
      </c>
      <c r="L496">
        <f t="shared" si="370"/>
        <v>0.99184120212471261</v>
      </c>
      <c r="N496" s="15">
        <f t="shared" si="371"/>
        <v>-0.94972141310134239</v>
      </c>
      <c r="P496" s="10">
        <v>41914</v>
      </c>
      <c r="Q496">
        <v>496300</v>
      </c>
      <c r="R496">
        <v>45.029294</v>
      </c>
      <c r="S496">
        <f t="shared" si="372"/>
        <v>4.3132752186858525E-4</v>
      </c>
      <c r="T496">
        <f t="shared" si="373"/>
        <v>1.0004313275218686</v>
      </c>
      <c r="V496" s="15">
        <f t="shared" si="374"/>
        <v>0.17046441074773289</v>
      </c>
      <c r="X496" s="10">
        <v>41914</v>
      </c>
      <c r="Y496">
        <v>205000</v>
      </c>
      <c r="Z496">
        <v>37.236649999999997</v>
      </c>
      <c r="AA496">
        <f t="shared" si="375"/>
        <v>1.8358059703162954E-3</v>
      </c>
      <c r="AB496">
        <f t="shared" si="366"/>
        <v>1.0018358059703163</v>
      </c>
      <c r="AC496" s="18"/>
      <c r="AD496" s="15">
        <f t="shared" si="376"/>
        <v>0.95317230221370375</v>
      </c>
      <c r="AF496" s="10">
        <v>41914</v>
      </c>
      <c r="AG496">
        <v>243900</v>
      </c>
      <c r="AH496">
        <v>49.978670000000001</v>
      </c>
      <c r="AI496">
        <f t="shared" si="377"/>
        <v>7.1090329122238671E-3</v>
      </c>
      <c r="AJ496">
        <f t="shared" si="378"/>
        <v>1.0071090329122239</v>
      </c>
      <c r="AK496" s="18"/>
      <c r="AL496" s="15">
        <f t="shared" si="379"/>
        <v>12.271478313108007</v>
      </c>
      <c r="AN496" s="10">
        <v>41914</v>
      </c>
      <c r="AO496">
        <v>7207900</v>
      </c>
      <c r="AP496">
        <v>36.703561000000001</v>
      </c>
      <c r="AQ496">
        <f t="shared" si="380"/>
        <v>-1.0952516880284202E-2</v>
      </c>
      <c r="AR496">
        <f t="shared" si="367"/>
        <v>0.9890474831197158</v>
      </c>
      <c r="AS496" s="18"/>
      <c r="AT496" s="15">
        <f t="shared" si="381"/>
        <v>-0.98204204529238281</v>
      </c>
      <c r="AV496" s="10">
        <v>41914</v>
      </c>
      <c r="AW496">
        <v>13899500</v>
      </c>
      <c r="AX496">
        <v>38.987406999999997</v>
      </c>
      <c r="AY496">
        <f t="shared" si="382"/>
        <v>6.1109758730721886E-3</v>
      </c>
      <c r="AZ496">
        <f t="shared" si="383"/>
        <v>1.0061109758730722</v>
      </c>
      <c r="BD496" s="10">
        <v>41914</v>
      </c>
      <c r="BE496">
        <v>740200</v>
      </c>
      <c r="BF496">
        <v>61.606211000000002</v>
      </c>
      <c r="BG496">
        <f t="shared" si="385"/>
        <v>-4.5722849022333811E-4</v>
      </c>
      <c r="BH496">
        <f t="shared" si="386"/>
        <v>0.99954277150977666</v>
      </c>
      <c r="BL496" s="10">
        <v>41914</v>
      </c>
      <c r="BM496">
        <v>208200</v>
      </c>
      <c r="BN496">
        <v>104.91542699999999</v>
      </c>
      <c r="BO496">
        <f t="shared" si="413"/>
        <v>-1.1840084036721654E-3</v>
      </c>
      <c r="BP496">
        <f t="shared" si="407"/>
        <v>0.99881599159632783</v>
      </c>
      <c r="BT496" s="10">
        <v>41914</v>
      </c>
      <c r="BU496">
        <v>93700</v>
      </c>
      <c r="BV496">
        <v>49.059083000000001</v>
      </c>
      <c r="BW496">
        <f t="shared" si="414"/>
        <v>-1.0098826323502452E-3</v>
      </c>
      <c r="BX496">
        <f t="shared" si="410"/>
        <v>0.99899011736764975</v>
      </c>
      <c r="CB496" s="10">
        <v>41914</v>
      </c>
      <c r="CC496">
        <v>964700</v>
      </c>
      <c r="CD496">
        <v>102.797618</v>
      </c>
      <c r="CE496">
        <f t="shared" si="393"/>
        <v>-3.6241105018871567E-3</v>
      </c>
      <c r="CF496">
        <f t="shared" si="394"/>
        <v>0.99637588949811284</v>
      </c>
      <c r="CJ496" s="10">
        <v>41914</v>
      </c>
      <c r="CK496">
        <v>475900</v>
      </c>
      <c r="CL496">
        <v>80.811525000000003</v>
      </c>
      <c r="CM496">
        <f t="shared" si="395"/>
        <v>-2.4392929537694341E-3</v>
      </c>
      <c r="CN496">
        <f t="shared" si="396"/>
        <v>0.99756070704623057</v>
      </c>
      <c r="CR496" s="10">
        <v>41914</v>
      </c>
      <c r="CS496">
        <v>18200</v>
      </c>
      <c r="CT496">
        <v>58.559130000000003</v>
      </c>
      <c r="CU496">
        <f t="shared" si="397"/>
        <v>3.3502154903297665E-4</v>
      </c>
      <c r="CV496">
        <f t="shared" si="398"/>
        <v>1.000335021549033</v>
      </c>
      <c r="CZ496" s="10">
        <v>41914</v>
      </c>
      <c r="DA496">
        <v>154700</v>
      </c>
      <c r="DB496">
        <v>50.063865999999997</v>
      </c>
      <c r="DC496">
        <f t="shared" si="419"/>
        <v>-5.3713745099508436E-3</v>
      </c>
      <c r="DD496">
        <f t="shared" si="420"/>
        <v>0.99462862549004916</v>
      </c>
      <c r="DH496" s="10">
        <v>41914</v>
      </c>
      <c r="DI496">
        <v>261800</v>
      </c>
      <c r="DJ496">
        <v>32.692273</v>
      </c>
      <c r="DK496">
        <f t="shared" si="417"/>
        <v>-2.9304147140762904E-4</v>
      </c>
      <c r="DL496">
        <f t="shared" si="418"/>
        <v>0.99970695852859237</v>
      </c>
      <c r="DP496" s="10">
        <v>41914</v>
      </c>
      <c r="DQ496">
        <v>238300</v>
      </c>
      <c r="DR496">
        <v>24.434833000000001</v>
      </c>
      <c r="DS496">
        <f t="shared" si="399"/>
        <v>-3.4870239951034776E-3</v>
      </c>
      <c r="DT496">
        <f t="shared" si="400"/>
        <v>0.99651297600489652</v>
      </c>
      <c r="DX496" s="10">
        <v>41914</v>
      </c>
      <c r="DY496">
        <v>2517600</v>
      </c>
      <c r="DZ496">
        <v>11.75</v>
      </c>
      <c r="EA496">
        <f t="shared" si="401"/>
        <v>-1.6992353440951069E-3</v>
      </c>
      <c r="EB496">
        <f t="shared" si="402"/>
        <v>0.99830076465590489</v>
      </c>
      <c r="EF496" s="10">
        <v>41913</v>
      </c>
      <c r="EG496">
        <v>516300</v>
      </c>
      <c r="EH496">
        <v>99.448428000000007</v>
      </c>
      <c r="EI496">
        <f t="shared" si="415"/>
        <v>9.8666938458902287E-4</v>
      </c>
      <c r="EJ496">
        <f t="shared" si="416"/>
        <v>1.000986669384589</v>
      </c>
    </row>
    <row r="497" spans="1:140">
      <c r="A497" s="10">
        <v>41913</v>
      </c>
      <c r="B497" s="11">
        <v>4.92</v>
      </c>
      <c r="C497">
        <f t="shared" si="363"/>
        <v>4.9200000000000001E-2</v>
      </c>
      <c r="D497" s="12">
        <f t="shared" si="364"/>
        <v>1.0318879527457803E-3</v>
      </c>
      <c r="E497" s="13">
        <f t="shared" si="365"/>
        <v>1.0010318879527458</v>
      </c>
      <c r="H497" s="10">
        <v>41913</v>
      </c>
      <c r="I497">
        <v>33900</v>
      </c>
      <c r="J497">
        <v>69.841538999999997</v>
      </c>
      <c r="K497" s="15">
        <f t="shared" si="369"/>
        <v>1.8757086853619098E-2</v>
      </c>
      <c r="L497">
        <f t="shared" si="370"/>
        <v>1.0187570868536191</v>
      </c>
      <c r="N497" s="15">
        <f t="shared" si="371"/>
        <v>881.64212046085413</v>
      </c>
      <c r="P497" s="10">
        <v>41913</v>
      </c>
      <c r="Q497">
        <v>1127600</v>
      </c>
      <c r="R497">
        <v>45.009880000000003</v>
      </c>
      <c r="S497">
        <f t="shared" si="372"/>
        <v>-1.3194356701966115E-2</v>
      </c>
      <c r="T497">
        <f t="shared" si="373"/>
        <v>0.98680564329803389</v>
      </c>
      <c r="V497" s="15">
        <f t="shared" si="374"/>
        <v>-0.99215590357906558</v>
      </c>
      <c r="X497" s="10">
        <v>41913</v>
      </c>
      <c r="Y497">
        <v>473000</v>
      </c>
      <c r="Z497">
        <v>37.168416000000001</v>
      </c>
      <c r="AA497">
        <f t="shared" si="375"/>
        <v>-1.4728671300086815E-2</v>
      </c>
      <c r="AB497">
        <f t="shared" si="366"/>
        <v>0.98527132869991318</v>
      </c>
      <c r="AC497" s="18"/>
      <c r="AD497" s="15">
        <f t="shared" si="376"/>
        <v>-0.99555488048852681</v>
      </c>
      <c r="AF497" s="10">
        <v>41913</v>
      </c>
      <c r="AG497">
        <v>416500</v>
      </c>
      <c r="AH497">
        <v>49.625878</v>
      </c>
      <c r="AI497">
        <f t="shared" si="377"/>
        <v>-1.4786047774913991E-2</v>
      </c>
      <c r="AJ497">
        <f t="shared" si="378"/>
        <v>0.98521395222508601</v>
      </c>
      <c r="AK497" s="18"/>
      <c r="AL497" s="15">
        <f t="shared" si="379"/>
        <v>-0.99564836925769173</v>
      </c>
      <c r="AN497" s="10">
        <v>41913</v>
      </c>
      <c r="AO497">
        <v>6636300</v>
      </c>
      <c r="AP497">
        <v>37.110008999999998</v>
      </c>
      <c r="AQ497">
        <f t="shared" si="380"/>
        <v>-1.2327091744198326E-2</v>
      </c>
      <c r="AR497">
        <f t="shared" si="367"/>
        <v>0.98767290825580167</v>
      </c>
      <c r="AS497" s="18"/>
      <c r="AT497" s="15">
        <f t="shared" si="381"/>
        <v>-0.9891907248888272</v>
      </c>
      <c r="AV497" s="10">
        <v>41913</v>
      </c>
      <c r="AW497">
        <v>16451400</v>
      </c>
      <c r="AX497">
        <v>38.750602999999998</v>
      </c>
      <c r="AY497">
        <f t="shared" si="382"/>
        <v>-1.9180034612914398E-2</v>
      </c>
      <c r="AZ497">
        <f t="shared" si="383"/>
        <v>0.9808199653870856</v>
      </c>
      <c r="BD497" s="10">
        <v>41913</v>
      </c>
      <c r="BE497">
        <v>872000</v>
      </c>
      <c r="BF497">
        <v>61.634391999999998</v>
      </c>
      <c r="BG497">
        <f t="shared" si="385"/>
        <v>-1.2046420282756487E-2</v>
      </c>
      <c r="BH497">
        <f t="shared" si="386"/>
        <v>0.98795357971724351</v>
      </c>
      <c r="BL497" s="10">
        <v>41913</v>
      </c>
      <c r="BM497">
        <v>597700</v>
      </c>
      <c r="BN497">
        <v>105.039795</v>
      </c>
      <c r="BO497">
        <f t="shared" si="413"/>
        <v>3.472917255366692E-3</v>
      </c>
      <c r="BP497">
        <f t="shared" si="407"/>
        <v>1.0034729172553667</v>
      </c>
      <c r="BT497" s="10">
        <v>41913</v>
      </c>
      <c r="BU497">
        <v>83800</v>
      </c>
      <c r="BV497">
        <v>49.108677</v>
      </c>
      <c r="BW497">
        <f t="shared" si="414"/>
        <v>2.8357266309293472E-3</v>
      </c>
      <c r="BX497">
        <f t="shared" si="410"/>
        <v>1.0028357266309293</v>
      </c>
      <c r="CB497" s="10">
        <v>41913</v>
      </c>
      <c r="CC497">
        <v>5037600</v>
      </c>
      <c r="CD497">
        <v>103.17152299999999</v>
      </c>
      <c r="CE497">
        <f t="shared" si="393"/>
        <v>5.9576737052013939E-3</v>
      </c>
      <c r="CF497">
        <f t="shared" si="394"/>
        <v>1.0059576737052014</v>
      </c>
      <c r="CJ497" s="10">
        <v>41913</v>
      </c>
      <c r="CK497">
        <v>540400</v>
      </c>
      <c r="CL497">
        <v>81.009129999999999</v>
      </c>
      <c r="CM497">
        <f t="shared" si="395"/>
        <v>6.4415310265799608E-3</v>
      </c>
      <c r="CN497">
        <f t="shared" si="396"/>
        <v>1.00644153102658</v>
      </c>
      <c r="CR497" s="10">
        <v>41913</v>
      </c>
      <c r="CS497">
        <v>21900</v>
      </c>
      <c r="CT497">
        <v>58.539518000000001</v>
      </c>
      <c r="CU497">
        <f t="shared" si="397"/>
        <v>2.9231149280373181E-3</v>
      </c>
      <c r="CV497">
        <f t="shared" si="398"/>
        <v>1.0029231149280373</v>
      </c>
      <c r="CZ497" s="10">
        <v>41913</v>
      </c>
      <c r="DA497">
        <v>334600</v>
      </c>
      <c r="DB497">
        <v>50.334229999999998</v>
      </c>
      <c r="DC497">
        <f t="shared" si="419"/>
        <v>-8.4481080167669864E-3</v>
      </c>
      <c r="DD497">
        <f t="shared" si="420"/>
        <v>0.99155189198323301</v>
      </c>
      <c r="DH497" s="10">
        <v>41913</v>
      </c>
      <c r="DI497">
        <v>662700</v>
      </c>
      <c r="DJ497">
        <v>32.701855999999999</v>
      </c>
      <c r="DK497">
        <f t="shared" si="417"/>
        <v>1.7615298352378073E-3</v>
      </c>
      <c r="DL497">
        <f t="shared" si="418"/>
        <v>1.0017615298352378</v>
      </c>
      <c r="DP497" s="10">
        <v>41913</v>
      </c>
      <c r="DQ497">
        <v>1221500</v>
      </c>
      <c r="DR497">
        <v>24.520336</v>
      </c>
      <c r="DS497">
        <f t="shared" si="399"/>
        <v>-2.0864993228607465E-2</v>
      </c>
      <c r="DT497">
        <f t="shared" si="400"/>
        <v>0.97913500677139254</v>
      </c>
      <c r="DX497" s="10">
        <v>41913</v>
      </c>
      <c r="DY497">
        <v>3835900</v>
      </c>
      <c r="DZ497">
        <v>11.77</v>
      </c>
      <c r="EA497">
        <f t="shared" si="401"/>
        <v>5.9829059829059617E-3</v>
      </c>
      <c r="EB497">
        <f t="shared" si="402"/>
        <v>1.005982905982906</v>
      </c>
      <c r="EF497" s="10">
        <v>41912</v>
      </c>
      <c r="EG497">
        <v>352700</v>
      </c>
      <c r="EH497">
        <v>99.350402000000003</v>
      </c>
      <c r="EI497">
        <f t="shared" si="415"/>
        <v>-6.5083671138299604E-4</v>
      </c>
      <c r="EJ497">
        <f t="shared" si="416"/>
        <v>0.999349163288617</v>
      </c>
    </row>
    <row r="498" spans="1:140">
      <c r="A498" s="10">
        <v>41912</v>
      </c>
      <c r="B498" s="11">
        <v>4.87</v>
      </c>
      <c r="C498">
        <f t="shared" si="363"/>
        <v>4.87E-2</v>
      </c>
      <c r="D498" s="12">
        <f t="shared" si="364"/>
        <v>1.0213314064795309E-3</v>
      </c>
      <c r="E498" s="13">
        <f t="shared" si="365"/>
        <v>1.0010213314064795</v>
      </c>
      <c r="H498" s="10">
        <v>41912</v>
      </c>
      <c r="I498">
        <v>16800</v>
      </c>
      <c r="J498">
        <v>68.555634999999995</v>
      </c>
      <c r="K498" s="15">
        <f t="shared" si="369"/>
        <v>-4.9505122225795839E-3</v>
      </c>
      <c r="L498">
        <f t="shared" si="370"/>
        <v>0.99504948777742042</v>
      </c>
      <c r="N498" s="15">
        <f t="shared" si="371"/>
        <v>-0.83657880771744331</v>
      </c>
      <c r="P498" s="10">
        <v>41912</v>
      </c>
      <c r="Q498">
        <v>360400</v>
      </c>
      <c r="R498">
        <v>45.611696999999999</v>
      </c>
      <c r="S498">
        <f t="shared" si="372"/>
        <v>-3.6047152275624494E-3</v>
      </c>
      <c r="T498">
        <f t="shared" si="373"/>
        <v>0.99639528477243755</v>
      </c>
      <c r="V498" s="15">
        <f t="shared" si="374"/>
        <v>-0.73235616927473202</v>
      </c>
      <c r="X498" s="10">
        <v>41912</v>
      </c>
      <c r="Y498">
        <v>82300</v>
      </c>
      <c r="Z498">
        <v>37.724041</v>
      </c>
      <c r="AA498">
        <f t="shared" si="375"/>
        <v>-7.4378146942826184E-3</v>
      </c>
      <c r="AB498">
        <f t="shared" si="366"/>
        <v>0.99256218530571738</v>
      </c>
      <c r="AC498" s="18"/>
      <c r="AD498" s="15">
        <f t="shared" si="376"/>
        <v>-0.93445044154143342</v>
      </c>
      <c r="AF498" s="10">
        <v>41912</v>
      </c>
      <c r="AG498">
        <v>182400</v>
      </c>
      <c r="AH498">
        <v>50.370660999999998</v>
      </c>
      <c r="AI498">
        <f t="shared" si="377"/>
        <v>-1.191845705627792E-2</v>
      </c>
      <c r="AJ498">
        <f t="shared" si="378"/>
        <v>0.98808154294372208</v>
      </c>
      <c r="AK498" s="18"/>
      <c r="AL498" s="15">
        <f t="shared" si="379"/>
        <v>-0.98742907565243643</v>
      </c>
      <c r="AN498" s="10">
        <v>41912</v>
      </c>
      <c r="AO498">
        <v>6953500</v>
      </c>
      <c r="AP498">
        <v>37.573177000000001</v>
      </c>
      <c r="AQ498">
        <f t="shared" si="380"/>
        <v>-2.0085900219177777E-3</v>
      </c>
      <c r="AR498">
        <f t="shared" si="367"/>
        <v>0.99799140997808222</v>
      </c>
      <c r="AS498" s="18"/>
      <c r="AT498" s="15">
        <f t="shared" si="381"/>
        <v>-0.51995365593177101</v>
      </c>
      <c r="AV498" s="10">
        <v>41912</v>
      </c>
      <c r="AW498">
        <v>17054200</v>
      </c>
      <c r="AX498">
        <v>39.508375000000001</v>
      </c>
      <c r="AY498">
        <f t="shared" si="382"/>
        <v>2.1624363872727592E-3</v>
      </c>
      <c r="AZ498">
        <f t="shared" si="383"/>
        <v>1.0021624363872728</v>
      </c>
      <c r="BD498" s="10">
        <v>41912</v>
      </c>
      <c r="BE498">
        <v>514200</v>
      </c>
      <c r="BF498">
        <v>62.385919000000001</v>
      </c>
      <c r="BG498">
        <f t="shared" si="385"/>
        <v>-1.6535324869573209E-3</v>
      </c>
      <c r="BH498">
        <f t="shared" si="386"/>
        <v>0.99834646751304268</v>
      </c>
      <c r="BL498" s="10">
        <v>41912</v>
      </c>
      <c r="BM498">
        <v>128900</v>
      </c>
      <c r="BN498">
        <v>104.67626300000001</v>
      </c>
      <c r="BO498">
        <f t="shared" si="413"/>
        <v>3.6486715486883092E-4</v>
      </c>
      <c r="BP498">
        <f t="shared" si="407"/>
        <v>1.0003648671548688</v>
      </c>
      <c r="BT498" s="10">
        <v>41912</v>
      </c>
      <c r="BU498">
        <v>162100</v>
      </c>
      <c r="BV498">
        <v>48.969811999999997</v>
      </c>
      <c r="BW498">
        <f t="shared" si="414"/>
        <v>-1.0117217658655031E-3</v>
      </c>
      <c r="BX498">
        <f t="shared" si="410"/>
        <v>0.9989882782341345</v>
      </c>
      <c r="CB498" s="10">
        <v>41912</v>
      </c>
      <c r="CC498">
        <v>1136800</v>
      </c>
      <c r="CD498">
        <v>102.560501</v>
      </c>
      <c r="CE498">
        <f t="shared" si="393"/>
        <v>-5.3144259025983409E-4</v>
      </c>
      <c r="CF498">
        <f t="shared" si="394"/>
        <v>0.99946855740974017</v>
      </c>
      <c r="CJ498" s="10">
        <v>41912</v>
      </c>
      <c r="CK498">
        <v>395100</v>
      </c>
      <c r="CL498">
        <v>80.490646999999996</v>
      </c>
      <c r="CM498">
        <f t="shared" si="395"/>
        <v>2.3319947001110286E-4</v>
      </c>
      <c r="CN498">
        <f t="shared" si="396"/>
        <v>1.0002331994700111</v>
      </c>
      <c r="CR498" s="10">
        <v>41912</v>
      </c>
      <c r="CS498">
        <v>2500</v>
      </c>
      <c r="CT498">
        <v>58.368898999999999</v>
      </c>
      <c r="CU498">
        <f t="shared" si="397"/>
        <v>-6.708831606255794E-4</v>
      </c>
      <c r="CV498">
        <f t="shared" si="398"/>
        <v>0.99932911683937442</v>
      </c>
      <c r="CZ498" s="10">
        <v>41912</v>
      </c>
      <c r="DA498">
        <v>136600</v>
      </c>
      <c r="DB498">
        <v>50.763081999999997</v>
      </c>
      <c r="DC498">
        <f t="shared" si="419"/>
        <v>-1.4670422595940424E-3</v>
      </c>
      <c r="DD498">
        <f t="shared" si="420"/>
        <v>0.99853295774040596</v>
      </c>
      <c r="DH498" s="10">
        <v>41912</v>
      </c>
      <c r="DI498">
        <v>99400</v>
      </c>
      <c r="DJ498">
        <v>32.644351999999998</v>
      </c>
      <c r="DK498">
        <f t="shared" si="417"/>
        <v>-4.9663664640339222E-3</v>
      </c>
      <c r="DL498">
        <f t="shared" si="418"/>
        <v>0.99503363353596608</v>
      </c>
      <c r="DP498" s="10">
        <v>41912</v>
      </c>
      <c r="DQ498">
        <v>43300</v>
      </c>
      <c r="DR498">
        <v>25.042854999999999</v>
      </c>
      <c r="DS498">
        <f t="shared" si="399"/>
        <v>-1.1993988211165485E-2</v>
      </c>
      <c r="DT498">
        <f t="shared" si="400"/>
        <v>0.98800601178883452</v>
      </c>
      <c r="DX498" s="10">
        <v>41912</v>
      </c>
      <c r="DY498">
        <v>2873200</v>
      </c>
      <c r="DZ498">
        <v>11.7</v>
      </c>
      <c r="EA498">
        <f t="shared" si="401"/>
        <v>-6.7911714770797493E-3</v>
      </c>
      <c r="EB498">
        <f t="shared" si="402"/>
        <v>0.99320882852292025</v>
      </c>
      <c r="EF498" s="10">
        <v>41911</v>
      </c>
      <c r="EG498">
        <v>1143000</v>
      </c>
      <c r="EH498">
        <v>99.415104999999997</v>
      </c>
      <c r="EI498">
        <f t="shared" si="415"/>
        <v>-9.8476341378384014E-5</v>
      </c>
      <c r="EJ498">
        <f t="shared" si="416"/>
        <v>0.99990152365862162</v>
      </c>
    </row>
    <row r="499" spans="1:140">
      <c r="A499" s="10">
        <v>41911</v>
      </c>
      <c r="B499" s="11">
        <v>4.84</v>
      </c>
      <c r="C499">
        <f t="shared" si="363"/>
        <v>4.8399999999999999E-2</v>
      </c>
      <c r="D499" s="12">
        <f t="shared" si="364"/>
        <v>1.0149981733291735E-3</v>
      </c>
      <c r="E499" s="13">
        <f t="shared" si="365"/>
        <v>1.0010149981733292</v>
      </c>
      <c r="H499" s="10">
        <v>41911</v>
      </c>
      <c r="I499">
        <v>42800</v>
      </c>
      <c r="J499">
        <v>68.896709000000001</v>
      </c>
      <c r="K499" s="15">
        <f t="shared" si="369"/>
        <v>6.6445659884988295E-3</v>
      </c>
      <c r="L499">
        <f t="shared" si="370"/>
        <v>1.0066445659884988</v>
      </c>
      <c r="N499" s="15">
        <f t="shared" si="371"/>
        <v>10.214916011346032</v>
      </c>
      <c r="P499" s="10">
        <v>41911</v>
      </c>
      <c r="Q499">
        <v>342200</v>
      </c>
      <c r="R499">
        <v>45.776708999999997</v>
      </c>
      <c r="S499">
        <f t="shared" si="372"/>
        <v>-1.9047590391512159E-3</v>
      </c>
      <c r="T499">
        <f t="shared" si="373"/>
        <v>0.99809524096084878</v>
      </c>
      <c r="V499" s="15">
        <f t="shared" si="374"/>
        <v>-0.50137452733405174</v>
      </c>
      <c r="X499" s="10">
        <v>41911</v>
      </c>
      <c r="Y499">
        <v>113000</v>
      </c>
      <c r="Z499">
        <v>38.006728000000003</v>
      </c>
      <c r="AA499">
        <f t="shared" si="375"/>
        <v>-1.0247934084144372E-3</v>
      </c>
      <c r="AB499">
        <f t="shared" si="366"/>
        <v>0.99897520659158556</v>
      </c>
      <c r="AC499" s="18"/>
      <c r="AD499" s="15">
        <f t="shared" si="376"/>
        <v>-0.31218913673891302</v>
      </c>
      <c r="AF499" s="10">
        <v>41911</v>
      </c>
      <c r="AG499">
        <v>595900</v>
      </c>
      <c r="AH499">
        <v>50.978242999999999</v>
      </c>
      <c r="AI499">
        <f t="shared" si="377"/>
        <v>-1.3438245865204923E-3</v>
      </c>
      <c r="AJ499">
        <f t="shared" si="378"/>
        <v>0.99865617541347951</v>
      </c>
      <c r="AK499" s="18"/>
      <c r="AL499" s="15">
        <f t="shared" si="379"/>
        <v>-0.38787932828961369</v>
      </c>
      <c r="AN499" s="10">
        <v>41911</v>
      </c>
      <c r="AO499">
        <v>4002500</v>
      </c>
      <c r="AP499">
        <v>37.648797999999999</v>
      </c>
      <c r="AQ499">
        <f t="shared" si="380"/>
        <v>-8.7107485963068276E-3</v>
      </c>
      <c r="AR499">
        <f t="shared" si="367"/>
        <v>0.99128925140369317</v>
      </c>
      <c r="AS499" s="18"/>
      <c r="AT499" s="15">
        <f t="shared" si="381"/>
        <v>-0.95896589628615037</v>
      </c>
      <c r="AV499" s="10">
        <v>41911</v>
      </c>
      <c r="AW499">
        <v>9813500</v>
      </c>
      <c r="AX499">
        <v>39.423124999999999</v>
      </c>
      <c r="AY499">
        <f t="shared" si="382"/>
        <v>-2.1396674481964695E-2</v>
      </c>
      <c r="AZ499">
        <f t="shared" si="383"/>
        <v>0.97860332551803531</v>
      </c>
      <c r="BD499" s="10">
        <v>41911</v>
      </c>
      <c r="BE499">
        <v>614400</v>
      </c>
      <c r="BF499">
        <v>62.489246999999999</v>
      </c>
      <c r="BG499">
        <f t="shared" si="385"/>
        <v>-2.2499064707787175E-3</v>
      </c>
      <c r="BH499">
        <f t="shared" si="386"/>
        <v>0.99775009352922128</v>
      </c>
      <c r="BL499" s="10">
        <v>41911</v>
      </c>
      <c r="BM499">
        <v>171000</v>
      </c>
      <c r="BN499">
        <v>104.63808400000001</v>
      </c>
      <c r="BO499">
        <f t="shared" si="413"/>
        <v>1.0043900739109546E-3</v>
      </c>
      <c r="BP499">
        <f t="shared" si="407"/>
        <v>1.001004390073911</v>
      </c>
      <c r="BT499" s="10">
        <v>41911</v>
      </c>
      <c r="BU499">
        <v>113600</v>
      </c>
      <c r="BV499">
        <v>49.019405999999996</v>
      </c>
      <c r="BW499">
        <f t="shared" si="414"/>
        <v>-2.0234828024467966E-4</v>
      </c>
      <c r="BX499">
        <f t="shared" si="410"/>
        <v>0.99979765171975532</v>
      </c>
      <c r="CB499" s="10">
        <v>41911</v>
      </c>
      <c r="CC499">
        <v>1220400</v>
      </c>
      <c r="CD499">
        <v>102.61503500000001</v>
      </c>
      <c r="CE499">
        <f t="shared" si="393"/>
        <v>-4.6720599005735108E-3</v>
      </c>
      <c r="CF499">
        <f t="shared" si="394"/>
        <v>0.99532794009942649</v>
      </c>
      <c r="CJ499" s="10">
        <v>41911</v>
      </c>
      <c r="CK499">
        <v>365900</v>
      </c>
      <c r="CL499">
        <v>80.471880999999996</v>
      </c>
      <c r="CM499">
        <f t="shared" si="395"/>
        <v>1.0506245354995336E-3</v>
      </c>
      <c r="CN499">
        <f t="shared" si="396"/>
        <v>1.0010506245354995</v>
      </c>
      <c r="CR499" s="10">
        <v>41911</v>
      </c>
      <c r="CS499">
        <v>6500</v>
      </c>
      <c r="CT499">
        <v>58.408084000000002</v>
      </c>
      <c r="CU499">
        <f t="shared" si="397"/>
        <v>1.6800857785950196E-3</v>
      </c>
      <c r="CV499">
        <f t="shared" si="398"/>
        <v>1.001680085778595</v>
      </c>
      <c r="CZ499" s="10">
        <v>41911</v>
      </c>
      <c r="DA499">
        <v>107400</v>
      </c>
      <c r="DB499">
        <v>50.837662999999999</v>
      </c>
      <c r="DC499">
        <f t="shared" si="419"/>
        <v>-1.2674279303087732E-2</v>
      </c>
      <c r="DD499">
        <f t="shared" si="420"/>
        <v>0.98732572069691227</v>
      </c>
      <c r="DH499" s="10">
        <v>41911</v>
      </c>
      <c r="DI499">
        <v>168500</v>
      </c>
      <c r="DJ499">
        <v>32.807285</v>
      </c>
      <c r="DK499">
        <f t="shared" si="417"/>
        <v>-2.9210585006711476E-4</v>
      </c>
      <c r="DL499">
        <f t="shared" si="418"/>
        <v>0.99970789414993289</v>
      </c>
      <c r="DP499" s="10">
        <v>41911</v>
      </c>
      <c r="DQ499">
        <v>538900</v>
      </c>
      <c r="DR499">
        <v>25.346865000000001</v>
      </c>
      <c r="DS499">
        <f t="shared" si="399"/>
        <v>-2.6168118533840268E-3</v>
      </c>
      <c r="DT499">
        <f t="shared" si="400"/>
        <v>0.99738318814661597</v>
      </c>
      <c r="DX499" s="10">
        <v>41911</v>
      </c>
      <c r="DY499">
        <v>2450700</v>
      </c>
      <c r="DZ499">
        <v>11.78</v>
      </c>
      <c r="EA499">
        <f t="shared" si="401"/>
        <v>-8.4817642069545673E-4</v>
      </c>
      <c r="EB499">
        <f t="shared" si="402"/>
        <v>0.99915182357930454</v>
      </c>
      <c r="EF499" s="10">
        <v>41908</v>
      </c>
      <c r="EG499">
        <v>838700</v>
      </c>
      <c r="EH499">
        <v>99.424896000000004</v>
      </c>
      <c r="EI499">
        <f t="shared" si="415"/>
        <v>-9.8547091636369544E-5</v>
      </c>
      <c r="EJ499">
        <f t="shared" si="416"/>
        <v>0.99990145290836363</v>
      </c>
    </row>
    <row r="500" spans="1:140">
      <c r="A500" s="10">
        <v>41908</v>
      </c>
      <c r="B500" s="11">
        <v>4.8099999999999996</v>
      </c>
      <c r="C500">
        <f t="shared" si="363"/>
        <v>4.8099999999999997E-2</v>
      </c>
      <c r="D500" s="12">
        <f t="shared" si="364"/>
        <v>1.0086654610352852E-3</v>
      </c>
      <c r="E500" s="13">
        <f t="shared" si="365"/>
        <v>1.0010086654610353</v>
      </c>
      <c r="H500" s="10">
        <v>41908</v>
      </c>
      <c r="I500">
        <v>16500</v>
      </c>
      <c r="J500">
        <v>68.441941999999997</v>
      </c>
      <c r="K500" s="15">
        <f t="shared" si="369"/>
        <v>-1.6584048853168776E-3</v>
      </c>
      <c r="L500">
        <f t="shared" si="370"/>
        <v>0.99834159511468312</v>
      </c>
      <c r="N500" s="15">
        <f t="shared" si="371"/>
        <v>-0.45437331803437608</v>
      </c>
      <c r="P500" s="10">
        <v>41908</v>
      </c>
      <c r="Q500">
        <v>247300</v>
      </c>
      <c r="R500">
        <v>45.864069000000001</v>
      </c>
      <c r="S500">
        <f t="shared" si="372"/>
        <v>7.892464733980642E-3</v>
      </c>
      <c r="T500">
        <f t="shared" si="373"/>
        <v>1.0078924647339806</v>
      </c>
      <c r="V500" s="15">
        <f t="shared" si="374"/>
        <v>16.6271615719814</v>
      </c>
      <c r="X500" s="10">
        <v>41908</v>
      </c>
      <c r="Y500">
        <v>53200</v>
      </c>
      <c r="Z500">
        <v>38.045717000000003</v>
      </c>
      <c r="AA500">
        <f t="shared" si="375"/>
        <v>7.225785531956852E-3</v>
      </c>
      <c r="AB500">
        <f t="shared" si="366"/>
        <v>1.0072257855319569</v>
      </c>
      <c r="AC500" s="18"/>
      <c r="AD500" s="15">
        <f t="shared" si="376"/>
        <v>12.845062731654254</v>
      </c>
      <c r="AF500" s="10">
        <v>41908</v>
      </c>
      <c r="AG500">
        <v>276700</v>
      </c>
      <c r="AH500">
        <v>51.046841000000001</v>
      </c>
      <c r="AI500">
        <f t="shared" si="377"/>
        <v>8.1285468127441085E-3</v>
      </c>
      <c r="AJ500">
        <f t="shared" si="378"/>
        <v>1.0081285468127441</v>
      </c>
      <c r="AK500" s="18"/>
      <c r="AL500" s="15">
        <f t="shared" si="379"/>
        <v>18.200304977991536</v>
      </c>
      <c r="AN500" s="10">
        <v>41908</v>
      </c>
      <c r="AO500">
        <v>1921300</v>
      </c>
      <c r="AP500">
        <v>37.979629000000003</v>
      </c>
      <c r="AQ500">
        <f t="shared" si="380"/>
        <v>3.7472274449479315E-3</v>
      </c>
      <c r="AR500">
        <f t="shared" si="367"/>
        <v>1.0037472274449479</v>
      </c>
      <c r="AS500" s="18"/>
      <c r="AT500" s="15">
        <f t="shared" si="381"/>
        <v>2.9164349502945357</v>
      </c>
      <c r="AV500" s="10">
        <v>41908</v>
      </c>
      <c r="AW500">
        <v>10346400</v>
      </c>
      <c r="AX500">
        <v>40.285091999999999</v>
      </c>
      <c r="AY500">
        <f t="shared" si="382"/>
        <v>6.3890381613307401E-3</v>
      </c>
      <c r="AZ500">
        <f t="shared" si="383"/>
        <v>1.0063890381613307</v>
      </c>
      <c r="BD500" s="10">
        <v>41908</v>
      </c>
      <c r="BE500">
        <v>836200</v>
      </c>
      <c r="BF500">
        <v>62.630158999999999</v>
      </c>
      <c r="BG500">
        <f t="shared" si="385"/>
        <v>7.0997214491128613E-3</v>
      </c>
      <c r="BH500">
        <f t="shared" si="386"/>
        <v>1.0070997214491129</v>
      </c>
      <c r="BL500" s="10">
        <v>41908</v>
      </c>
      <c r="BM500">
        <v>154900</v>
      </c>
      <c r="BN500">
        <v>104.533092</v>
      </c>
      <c r="BO500">
        <f t="shared" si="413"/>
        <v>-2.4592807296197616E-3</v>
      </c>
      <c r="BP500">
        <f t="shared" si="407"/>
        <v>0.99754071927038024</v>
      </c>
      <c r="BT500" s="10">
        <v>41908</v>
      </c>
      <c r="BU500">
        <v>66200</v>
      </c>
      <c r="BV500">
        <v>49.029327000000002</v>
      </c>
      <c r="BW500">
        <f t="shared" si="414"/>
        <v>-1.4141294284036876E-3</v>
      </c>
      <c r="BX500">
        <f t="shared" si="410"/>
        <v>0.99858587057159631</v>
      </c>
      <c r="CB500" s="10">
        <v>41908</v>
      </c>
      <c r="CC500">
        <v>887900</v>
      </c>
      <c r="CD500">
        <v>103.096709</v>
      </c>
      <c r="CE500">
        <f t="shared" si="393"/>
        <v>-2.9881910287250513E-3</v>
      </c>
      <c r="CF500">
        <f t="shared" si="394"/>
        <v>0.99701180897127495</v>
      </c>
      <c r="CJ500" s="10">
        <v>41908</v>
      </c>
      <c r="CK500">
        <v>358300</v>
      </c>
      <c r="CL500">
        <v>80.387423999999996</v>
      </c>
      <c r="CM500">
        <f t="shared" si="395"/>
        <v>-3.4899423637004823E-3</v>
      </c>
      <c r="CN500">
        <f t="shared" si="396"/>
        <v>0.99651005763629952</v>
      </c>
      <c r="CR500" s="10">
        <v>41908</v>
      </c>
      <c r="CS500">
        <v>4100</v>
      </c>
      <c r="CT500">
        <v>58.310118000000003</v>
      </c>
      <c r="CU500">
        <f t="shared" si="397"/>
        <v>-6.7161038727681088E-4</v>
      </c>
      <c r="CV500">
        <f t="shared" si="398"/>
        <v>0.99932838961272319</v>
      </c>
      <c r="CZ500" s="10">
        <v>41908</v>
      </c>
      <c r="DA500">
        <v>104600</v>
      </c>
      <c r="DB500">
        <v>51.490265000000001</v>
      </c>
      <c r="DC500">
        <f t="shared" si="419"/>
        <v>7.8467186752566587E-3</v>
      </c>
      <c r="DD500">
        <f t="shared" si="420"/>
        <v>1.0078467186752567</v>
      </c>
      <c r="DH500" s="10">
        <v>41908</v>
      </c>
      <c r="DI500">
        <v>72000</v>
      </c>
      <c r="DJ500">
        <v>32.816870999999999</v>
      </c>
      <c r="DK500">
        <f t="shared" si="417"/>
        <v>1.2119419766498218E-2</v>
      </c>
      <c r="DL500">
        <f t="shared" si="418"/>
        <v>1.0121194197664982</v>
      </c>
      <c r="DP500" s="10">
        <v>41908</v>
      </c>
      <c r="DQ500">
        <v>56700</v>
      </c>
      <c r="DR500">
        <v>25.413367000000001</v>
      </c>
      <c r="DS500">
        <f t="shared" si="399"/>
        <v>1.2490549746580371E-2</v>
      </c>
      <c r="DT500">
        <f t="shared" si="400"/>
        <v>1.0124905497465804</v>
      </c>
      <c r="DX500" s="10">
        <v>41908</v>
      </c>
      <c r="DY500">
        <v>6305800</v>
      </c>
      <c r="DZ500">
        <v>11.79</v>
      </c>
      <c r="EA500">
        <f t="shared" si="401"/>
        <v>-3.3812341504649845E-3</v>
      </c>
      <c r="EB500">
        <f t="shared" si="402"/>
        <v>0.99661876584953502</v>
      </c>
      <c r="EF500" s="10">
        <v>41907</v>
      </c>
      <c r="EG500">
        <v>357000</v>
      </c>
      <c r="EH500">
        <v>99.434695000000005</v>
      </c>
      <c r="EI500">
        <f t="shared" si="415"/>
        <v>4.9288776518152666E-4</v>
      </c>
      <c r="EJ500">
        <f t="shared" si="416"/>
        <v>1.0004928877651815</v>
      </c>
    </row>
    <row r="501" spans="1:140">
      <c r="A501" s="10">
        <v>41907</v>
      </c>
      <c r="B501" s="11">
        <v>4.8600000000000003</v>
      </c>
      <c r="C501">
        <f t="shared" si="363"/>
        <v>4.8600000000000004E-2</v>
      </c>
      <c r="D501" s="12">
        <f t="shared" si="364"/>
        <v>1.0192202708847464E-3</v>
      </c>
      <c r="E501" s="13">
        <f t="shared" si="365"/>
        <v>1.0010192202708847</v>
      </c>
      <c r="H501" s="10">
        <v>41907</v>
      </c>
      <c r="I501">
        <v>17400</v>
      </c>
      <c r="J501">
        <v>68.555634999999995</v>
      </c>
      <c r="K501" s="15">
        <f t="shared" si="369"/>
        <v>1.0896882321441925E-2</v>
      </c>
      <c r="L501">
        <f t="shared" si="370"/>
        <v>1.0108968823214419</v>
      </c>
      <c r="N501" s="15">
        <f t="shared" si="371"/>
        <v>51.239962935126485</v>
      </c>
      <c r="P501" s="10">
        <v>41907</v>
      </c>
      <c r="Q501">
        <v>359400</v>
      </c>
      <c r="R501">
        <v>45.504922999999998</v>
      </c>
      <c r="S501">
        <f t="shared" si="372"/>
        <v>-1.5746375894373443E-2</v>
      </c>
      <c r="T501">
        <f t="shared" si="373"/>
        <v>0.98425362410562656</v>
      </c>
      <c r="V501" s="15">
        <f t="shared" si="374"/>
        <v>-0.99695166115961675</v>
      </c>
      <c r="X501" s="10">
        <v>41907</v>
      </c>
      <c r="Y501">
        <v>131900</v>
      </c>
      <c r="Z501">
        <v>37.772779</v>
      </c>
      <c r="AA501">
        <f t="shared" si="375"/>
        <v>-1.3994891214335947E-2</v>
      </c>
      <c r="AB501">
        <f t="shared" si="366"/>
        <v>0.98600510878566405</v>
      </c>
      <c r="AC501" s="18"/>
      <c r="AD501" s="15">
        <f t="shared" si="376"/>
        <v>-0.99416695560412616</v>
      </c>
      <c r="AF501" s="10">
        <v>41907</v>
      </c>
      <c r="AG501">
        <v>181100</v>
      </c>
      <c r="AH501">
        <v>50.635249999999999</v>
      </c>
      <c r="AI501">
        <f t="shared" si="377"/>
        <v>-1.5059124073946606E-2</v>
      </c>
      <c r="AJ501">
        <f t="shared" si="378"/>
        <v>0.98494087592605339</v>
      </c>
      <c r="AK501" s="18"/>
      <c r="AL501" s="15">
        <f t="shared" si="379"/>
        <v>-0.99606713605387953</v>
      </c>
      <c r="AN501" s="10">
        <v>41907</v>
      </c>
      <c r="AO501">
        <v>3858200</v>
      </c>
      <c r="AP501">
        <v>37.837842000000002</v>
      </c>
      <c r="AQ501">
        <f t="shared" si="380"/>
        <v>-1.4039404765822661E-2</v>
      </c>
      <c r="AR501">
        <f t="shared" si="367"/>
        <v>0.98596059523417734</v>
      </c>
      <c r="AS501" s="18"/>
      <c r="AT501" s="15">
        <f t="shared" si="381"/>
        <v>-0.99426228738342259</v>
      </c>
      <c r="AV501" s="10">
        <v>41907</v>
      </c>
      <c r="AW501">
        <v>10643000</v>
      </c>
      <c r="AX501">
        <v>40.029342999999997</v>
      </c>
      <c r="AY501">
        <f t="shared" si="382"/>
        <v>-2.3116045444421141E-2</v>
      </c>
      <c r="AZ501">
        <f t="shared" si="383"/>
        <v>0.97688395455557886</v>
      </c>
      <c r="BD501" s="10">
        <v>41907</v>
      </c>
      <c r="BE501">
        <v>923600</v>
      </c>
      <c r="BF501">
        <v>62.188637</v>
      </c>
      <c r="BG501">
        <f t="shared" si="385"/>
        <v>-1.5027565498816009E-2</v>
      </c>
      <c r="BH501">
        <f t="shared" si="386"/>
        <v>0.98497243450118399</v>
      </c>
      <c r="BL501" s="10">
        <v>41907</v>
      </c>
      <c r="BM501">
        <v>185300</v>
      </c>
      <c r="BN501">
        <v>104.790802</v>
      </c>
      <c r="BO501">
        <f t="shared" si="413"/>
        <v>3.564893027016458E-3</v>
      </c>
      <c r="BP501">
        <f t="shared" si="407"/>
        <v>1.0035648930270165</v>
      </c>
      <c r="BT501" s="10">
        <v>41907</v>
      </c>
      <c r="BU501">
        <v>94900</v>
      </c>
      <c r="BV501">
        <v>49.098759000000001</v>
      </c>
      <c r="BW501">
        <f t="shared" si="414"/>
        <v>1.6188078656034222E-3</v>
      </c>
      <c r="BX501">
        <f t="shared" si="410"/>
        <v>1.0016188078656034</v>
      </c>
      <c r="CB501" s="10">
        <v>41907</v>
      </c>
      <c r="CC501">
        <v>1003100</v>
      </c>
      <c r="CD501">
        <v>103.405705</v>
      </c>
      <c r="CE501">
        <f t="shared" si="393"/>
        <v>-1.5795029130883931E-3</v>
      </c>
      <c r="CF501">
        <f t="shared" si="394"/>
        <v>0.99842049708691161</v>
      </c>
      <c r="CJ501" s="10">
        <v>41907</v>
      </c>
      <c r="CK501">
        <v>239300</v>
      </c>
      <c r="CL501">
        <v>80.668953999999999</v>
      </c>
      <c r="CM501">
        <f t="shared" si="395"/>
        <v>3.1508447673016526E-3</v>
      </c>
      <c r="CN501">
        <f t="shared" si="396"/>
        <v>1.0031508447673017</v>
      </c>
      <c r="CR501" s="10">
        <v>41907</v>
      </c>
      <c r="CS501">
        <v>6900</v>
      </c>
      <c r="CT501">
        <v>58.349305999999999</v>
      </c>
      <c r="CU501">
        <f t="shared" si="397"/>
        <v>1.0084314905112191E-3</v>
      </c>
      <c r="CV501">
        <f t="shared" si="398"/>
        <v>1.0010084314905112</v>
      </c>
      <c r="CZ501" s="10">
        <v>41907</v>
      </c>
      <c r="DA501">
        <v>168800</v>
      </c>
      <c r="DB501">
        <v>51.089381000000003</v>
      </c>
      <c r="DC501">
        <f t="shared" si="419"/>
        <v>-1.4388481991517321E-2</v>
      </c>
      <c r="DD501">
        <f t="shared" si="420"/>
        <v>0.98561151800848268</v>
      </c>
      <c r="DH501" s="10">
        <v>41907</v>
      </c>
      <c r="DI501">
        <v>124700</v>
      </c>
      <c r="DJ501">
        <v>32.423912000000001</v>
      </c>
      <c r="DK501">
        <f t="shared" si="417"/>
        <v>-3.5345975177298872E-3</v>
      </c>
      <c r="DL501">
        <f t="shared" si="418"/>
        <v>0.99646540248227011</v>
      </c>
      <c r="DP501" s="10">
        <v>41907</v>
      </c>
      <c r="DQ501">
        <v>69200</v>
      </c>
      <c r="DR501">
        <v>25.099855999999999</v>
      </c>
      <c r="DS501">
        <f t="shared" si="399"/>
        <v>-1.5281429082005582E-2</v>
      </c>
      <c r="DT501">
        <f t="shared" si="400"/>
        <v>0.98471857091799442</v>
      </c>
      <c r="DX501" s="10">
        <v>41907</v>
      </c>
      <c r="DY501">
        <v>3118100</v>
      </c>
      <c r="DZ501">
        <v>11.83</v>
      </c>
      <c r="EA501">
        <f t="shared" si="401"/>
        <v>3.392705682782049E-3</v>
      </c>
      <c r="EB501">
        <f t="shared" si="402"/>
        <v>1.003392705682782</v>
      </c>
      <c r="EF501" s="10">
        <v>41906</v>
      </c>
      <c r="EG501">
        <v>750400</v>
      </c>
      <c r="EH501">
        <v>99.385709000000006</v>
      </c>
      <c r="EI501">
        <f t="shared" si="415"/>
        <v>-3.941366959036019E-4</v>
      </c>
      <c r="EJ501">
        <f t="shared" si="416"/>
        <v>0.9996058633040964</v>
      </c>
    </row>
    <row r="502" spans="1:140">
      <c r="A502" s="10">
        <v>41906</v>
      </c>
      <c r="B502" s="11">
        <v>4.91</v>
      </c>
      <c r="C502">
        <f t="shared" si="363"/>
        <v>4.9100000000000005E-2</v>
      </c>
      <c r="D502" s="12">
        <f t="shared" si="364"/>
        <v>1.0297765277100801E-3</v>
      </c>
      <c r="E502" s="13">
        <f t="shared" si="365"/>
        <v>1.0010297765277101</v>
      </c>
      <c r="H502" s="10">
        <v>41906</v>
      </c>
      <c r="I502">
        <v>11200</v>
      </c>
      <c r="J502">
        <v>67.816644999999994</v>
      </c>
      <c r="K502" s="15">
        <f t="shared" si="369"/>
        <v>-5.4189165129453487E-3</v>
      </c>
      <c r="L502">
        <f t="shared" si="370"/>
        <v>0.99458108348705465</v>
      </c>
      <c r="N502" s="15">
        <f t="shared" si="371"/>
        <v>-0.86238330297208576</v>
      </c>
      <c r="P502" s="10">
        <v>41906</v>
      </c>
      <c r="Q502">
        <v>484000</v>
      </c>
      <c r="R502">
        <v>46.232923999999997</v>
      </c>
      <c r="S502">
        <f t="shared" si="372"/>
        <v>7.615834220780382E-3</v>
      </c>
      <c r="T502">
        <f t="shared" si="373"/>
        <v>1.0076158342207804</v>
      </c>
      <c r="V502" s="15">
        <f t="shared" si="374"/>
        <v>14.946633782679511</v>
      </c>
      <c r="X502" s="10">
        <v>41906</v>
      </c>
      <c r="Y502">
        <v>132800</v>
      </c>
      <c r="Z502">
        <v>38.308908000000002</v>
      </c>
      <c r="AA502">
        <f t="shared" si="375"/>
        <v>5.8868508093368188E-3</v>
      </c>
      <c r="AB502">
        <f t="shared" si="366"/>
        <v>1.0058868508093368</v>
      </c>
      <c r="AC502" s="18"/>
      <c r="AD502" s="15">
        <f t="shared" si="376"/>
        <v>7.5198668913828381</v>
      </c>
      <c r="AF502" s="10">
        <v>41906</v>
      </c>
      <c r="AG502">
        <v>199800</v>
      </c>
      <c r="AH502">
        <v>51.409430999999998</v>
      </c>
      <c r="AI502">
        <f t="shared" si="377"/>
        <v>6.7165440411247612E-3</v>
      </c>
      <c r="AJ502">
        <f t="shared" si="378"/>
        <v>1.0067165440411248</v>
      </c>
      <c r="AK502" s="18"/>
      <c r="AL502" s="15">
        <f t="shared" si="379"/>
        <v>10.511451487970751</v>
      </c>
      <c r="AN502" s="10">
        <v>41906</v>
      </c>
      <c r="AO502">
        <v>2384600</v>
      </c>
      <c r="AP502">
        <v>38.376626999999999</v>
      </c>
      <c r="AQ502">
        <f t="shared" si="380"/>
        <v>5.4980002769946523E-3</v>
      </c>
      <c r="AR502">
        <f t="shared" si="367"/>
        <v>1.0054980002769947</v>
      </c>
      <c r="AS502" s="18"/>
      <c r="AT502" s="15">
        <f t="shared" si="381"/>
        <v>6.3984729959975404</v>
      </c>
      <c r="AV502" s="10">
        <v>41906</v>
      </c>
      <c r="AW502">
        <v>24576300</v>
      </c>
      <c r="AX502">
        <v>40.976559000000002</v>
      </c>
      <c r="AY502">
        <f t="shared" si="382"/>
        <v>1.5635985522526541E-2</v>
      </c>
      <c r="AZ502">
        <f t="shared" si="383"/>
        <v>1.0156359855225265</v>
      </c>
      <c r="BD502" s="10">
        <v>41906</v>
      </c>
      <c r="BE502">
        <v>456900</v>
      </c>
      <c r="BF502">
        <v>63.137439000000001</v>
      </c>
      <c r="BG502">
        <f t="shared" si="385"/>
        <v>5.3852074543816464E-3</v>
      </c>
      <c r="BH502">
        <f t="shared" si="386"/>
        <v>1.0053852074543816</v>
      </c>
      <c r="BL502" s="10">
        <v>41906</v>
      </c>
      <c r="BM502">
        <v>156800</v>
      </c>
      <c r="BN502">
        <v>104.418561</v>
      </c>
      <c r="BO502">
        <f t="shared" si="413"/>
        <v>-1.0956434733605525E-3</v>
      </c>
      <c r="BP502">
        <f t="shared" si="407"/>
        <v>0.99890435652663945</v>
      </c>
      <c r="BT502" s="10">
        <v>41906</v>
      </c>
      <c r="BU502">
        <v>92600</v>
      </c>
      <c r="BV502">
        <v>49.019405999999996</v>
      </c>
      <c r="BW502">
        <f t="shared" si="414"/>
        <v>-6.0671776981335857E-4</v>
      </c>
      <c r="BX502">
        <f t="shared" si="410"/>
        <v>0.99939328223018664</v>
      </c>
      <c r="CB502" s="10">
        <v>41906</v>
      </c>
      <c r="CC502">
        <v>717400</v>
      </c>
      <c r="CD502">
        <v>103.569293</v>
      </c>
      <c r="CE502">
        <f t="shared" si="393"/>
        <v>1.4939641856854813E-3</v>
      </c>
      <c r="CF502">
        <f t="shared" si="394"/>
        <v>1.0014939641856855</v>
      </c>
      <c r="CJ502" s="10">
        <v>41906</v>
      </c>
      <c r="CK502">
        <v>169200</v>
      </c>
      <c r="CL502">
        <v>80.415576999999999</v>
      </c>
      <c r="CM502">
        <f t="shared" si="395"/>
        <v>-9.3265494561123319E-4</v>
      </c>
      <c r="CN502">
        <f t="shared" si="396"/>
        <v>0.99906734505438877</v>
      </c>
      <c r="CR502" s="10">
        <v>41906</v>
      </c>
      <c r="CS502">
        <v>6300</v>
      </c>
      <c r="CT502">
        <v>58.290523999999998</v>
      </c>
      <c r="CU502">
        <f t="shared" si="397"/>
        <v>-1.0074155809154384E-3</v>
      </c>
      <c r="CV502">
        <f t="shared" si="398"/>
        <v>0.99899258441908456</v>
      </c>
      <c r="CZ502" s="10">
        <v>41906</v>
      </c>
      <c r="DA502">
        <v>164100</v>
      </c>
      <c r="DB502">
        <v>51.835211000000001</v>
      </c>
      <c r="DC502">
        <f t="shared" si="419"/>
        <v>4.3171219688045159E-3</v>
      </c>
      <c r="DD502">
        <f t="shared" si="420"/>
        <v>1.0043171219688045</v>
      </c>
      <c r="DH502" s="10">
        <v>41906</v>
      </c>
      <c r="DI502">
        <v>64900</v>
      </c>
      <c r="DJ502">
        <v>32.538924000000002</v>
      </c>
      <c r="DK502">
        <f t="shared" si="417"/>
        <v>-3.2295938972841665E-3</v>
      </c>
      <c r="DL502">
        <f t="shared" si="418"/>
        <v>0.99677040610271583</v>
      </c>
      <c r="DP502" s="10">
        <v>41906</v>
      </c>
      <c r="DQ502">
        <v>105500</v>
      </c>
      <c r="DR502">
        <v>25.489370000000001</v>
      </c>
      <c r="DS502">
        <f t="shared" si="399"/>
        <v>0</v>
      </c>
      <c r="DT502">
        <f t="shared" si="400"/>
        <v>1</v>
      </c>
      <c r="DX502" s="10">
        <v>41906</v>
      </c>
      <c r="DY502">
        <v>2539300</v>
      </c>
      <c r="DZ502">
        <v>11.79</v>
      </c>
      <c r="EA502">
        <f t="shared" si="401"/>
        <v>-3.3812341504649845E-3</v>
      </c>
      <c r="EB502">
        <f t="shared" si="402"/>
        <v>0.99661876584953502</v>
      </c>
      <c r="EF502" s="10">
        <v>41905</v>
      </c>
      <c r="EG502">
        <v>375000</v>
      </c>
      <c r="EH502">
        <v>99.424896000000004</v>
      </c>
      <c r="EI502">
        <f t="shared" si="415"/>
        <v>2.9566728508489959E-4</v>
      </c>
      <c r="EJ502">
        <f t="shared" si="416"/>
        <v>1.0002956672850849</v>
      </c>
    </row>
    <row r="503" spans="1:140">
      <c r="A503" s="10">
        <v>41905</v>
      </c>
      <c r="B503" s="11">
        <v>4.93</v>
      </c>
      <c r="C503">
        <f t="shared" si="363"/>
        <v>4.9299999999999997E-2</v>
      </c>
      <c r="D503" s="12">
        <f t="shared" si="364"/>
        <v>1.033999435678945E-3</v>
      </c>
      <c r="E503" s="13">
        <f t="shared" si="365"/>
        <v>1.0010339994356789</v>
      </c>
      <c r="H503" s="10">
        <v>41905</v>
      </c>
      <c r="I503">
        <v>22900</v>
      </c>
      <c r="J503">
        <v>68.186139999999995</v>
      </c>
      <c r="K503" s="15">
        <f t="shared" si="369"/>
        <v>5.3080735246013866E-3</v>
      </c>
      <c r="L503">
        <f t="shared" si="370"/>
        <v>1.0053080735246014</v>
      </c>
      <c r="N503" s="15">
        <f t="shared" si="371"/>
        <v>5.9055325246478274</v>
      </c>
      <c r="P503" s="10">
        <v>41905</v>
      </c>
      <c r="Q503">
        <v>224000</v>
      </c>
      <c r="R503">
        <v>45.883482999999998</v>
      </c>
      <c r="S503">
        <f t="shared" si="372"/>
        <v>-5.4701923265538799E-3</v>
      </c>
      <c r="T503">
        <f t="shared" si="373"/>
        <v>0.99452980767344612</v>
      </c>
      <c r="V503" s="15">
        <f t="shared" si="374"/>
        <v>-0.86494877721345098</v>
      </c>
      <c r="X503" s="10">
        <v>41905</v>
      </c>
      <c r="Y503">
        <v>105100</v>
      </c>
      <c r="Z503">
        <v>38.084708999999997</v>
      </c>
      <c r="AA503">
        <f t="shared" si="375"/>
        <v>-7.3678964295622595E-3</v>
      </c>
      <c r="AB503">
        <f t="shared" si="366"/>
        <v>0.99263210357043774</v>
      </c>
      <c r="AC503" s="18"/>
      <c r="AD503" s="15">
        <f t="shared" si="376"/>
        <v>-0.93274327779177668</v>
      </c>
      <c r="AF503" s="10">
        <v>41905</v>
      </c>
      <c r="AG503">
        <v>167100</v>
      </c>
      <c r="AH503">
        <v>51.066440999999998</v>
      </c>
      <c r="AI503">
        <f t="shared" si="377"/>
        <v>-8.37294875018324E-3</v>
      </c>
      <c r="AJ503">
        <f t="shared" si="378"/>
        <v>0.99162705124981676</v>
      </c>
      <c r="AK503" s="18"/>
      <c r="AL503" s="15">
        <f t="shared" si="379"/>
        <v>-0.95353205493831406</v>
      </c>
      <c r="AN503" s="10">
        <v>41905</v>
      </c>
      <c r="AO503">
        <v>3965200</v>
      </c>
      <c r="AP503">
        <v>38.166786000000002</v>
      </c>
      <c r="AQ503">
        <f t="shared" si="380"/>
        <v>-9.033175284571815E-3</v>
      </c>
      <c r="AR503">
        <f t="shared" si="367"/>
        <v>0.99096682471542819</v>
      </c>
      <c r="AS503" s="18"/>
      <c r="AT503" s="15">
        <f t="shared" si="381"/>
        <v>-0.9635601000417392</v>
      </c>
      <c r="AV503" s="10">
        <v>41905</v>
      </c>
      <c r="AW503">
        <v>9503300</v>
      </c>
      <c r="AX503">
        <v>40.345714000000001</v>
      </c>
      <c r="AY503">
        <f t="shared" si="382"/>
        <v>-6.4634999077155531E-3</v>
      </c>
      <c r="AZ503">
        <f t="shared" si="383"/>
        <v>0.99353650009228445</v>
      </c>
      <c r="BD503" s="10">
        <v>41905</v>
      </c>
      <c r="BE503">
        <v>632700</v>
      </c>
      <c r="BF503">
        <v>62.799252000000003</v>
      </c>
      <c r="BG503">
        <f t="shared" si="385"/>
        <v>-5.8001172156624259E-3</v>
      </c>
      <c r="BH503">
        <f t="shared" si="386"/>
        <v>0.99419988278433757</v>
      </c>
      <c r="BL503" s="10">
        <v>41905</v>
      </c>
      <c r="BM503">
        <v>375200</v>
      </c>
      <c r="BN503">
        <v>104.533092</v>
      </c>
      <c r="BO503">
        <f t="shared" si="413"/>
        <v>8.2241559138873654E-4</v>
      </c>
      <c r="BP503">
        <f t="shared" si="407"/>
        <v>1.0008224155913887</v>
      </c>
      <c r="BT503" s="10">
        <v>41905</v>
      </c>
      <c r="BU503">
        <v>66000</v>
      </c>
      <c r="BV503">
        <v>49.049165000000002</v>
      </c>
      <c r="BW503">
        <f t="shared" si="414"/>
        <v>1.2148484424772121E-3</v>
      </c>
      <c r="BX503">
        <f t="shared" si="410"/>
        <v>1.0012148484424772</v>
      </c>
      <c r="CB503" s="10">
        <v>41905</v>
      </c>
      <c r="CC503">
        <v>456100</v>
      </c>
      <c r="CD503">
        <v>103.414795</v>
      </c>
      <c r="CE503">
        <f t="shared" si="393"/>
        <v>1.1437350471315E-3</v>
      </c>
      <c r="CF503">
        <f t="shared" si="394"/>
        <v>1.0011437350471315</v>
      </c>
      <c r="CJ503" s="10">
        <v>41905</v>
      </c>
      <c r="CK503">
        <v>354900</v>
      </c>
      <c r="CL503">
        <v>80.490646999999996</v>
      </c>
      <c r="CM503">
        <f t="shared" si="395"/>
        <v>-1.166086464013949E-4</v>
      </c>
      <c r="CN503">
        <f t="shared" si="396"/>
        <v>0.99988339135359861</v>
      </c>
      <c r="CR503" s="10">
        <v>41905</v>
      </c>
      <c r="CS503">
        <v>33000</v>
      </c>
      <c r="CT503">
        <v>58.349305999999999</v>
      </c>
      <c r="CU503">
        <f t="shared" si="397"/>
        <v>1.1766668189754359E-3</v>
      </c>
      <c r="CV503">
        <f t="shared" si="398"/>
        <v>1.0011766668189754</v>
      </c>
      <c r="CZ503" s="10">
        <v>41905</v>
      </c>
      <c r="DA503">
        <v>127600</v>
      </c>
      <c r="DB503">
        <v>51.612394000000002</v>
      </c>
      <c r="DC503">
        <f t="shared" si="419"/>
        <v>-3.3904778676441261E-3</v>
      </c>
      <c r="DD503">
        <f t="shared" si="420"/>
        <v>0.99660952213235587</v>
      </c>
      <c r="DH503" s="10">
        <v>41905</v>
      </c>
      <c r="DI503">
        <v>86800</v>
      </c>
      <c r="DJ503">
        <v>32.644351999999998</v>
      </c>
      <c r="DK503">
        <f t="shared" si="417"/>
        <v>-7.5757115134812425E-3</v>
      </c>
      <c r="DL503">
        <f t="shared" si="418"/>
        <v>0.99242428848651876</v>
      </c>
      <c r="DP503" s="10">
        <v>41905</v>
      </c>
      <c r="DQ503">
        <v>38500</v>
      </c>
      <c r="DR503">
        <v>25.489370000000001</v>
      </c>
      <c r="DS503">
        <f t="shared" si="399"/>
        <v>-1.4886765468845597E-3</v>
      </c>
      <c r="DT503">
        <f t="shared" si="400"/>
        <v>0.99851132345311544</v>
      </c>
      <c r="DX503" s="10">
        <v>41905</v>
      </c>
      <c r="DY503">
        <v>2307100</v>
      </c>
      <c r="DZ503">
        <v>11.83</v>
      </c>
      <c r="EA503">
        <f t="shared" si="401"/>
        <v>5.9523809523809312E-3</v>
      </c>
      <c r="EB503">
        <f t="shared" si="402"/>
        <v>1.0059523809523809</v>
      </c>
      <c r="EF503" s="10">
        <v>41904</v>
      </c>
      <c r="EG503">
        <v>393200</v>
      </c>
      <c r="EH503">
        <v>99.395508000000007</v>
      </c>
      <c r="EI503">
        <f t="shared" si="415"/>
        <v>-9.8576225915025795E-5</v>
      </c>
      <c r="EJ503">
        <f t="shared" si="416"/>
        <v>0.99990142377408497</v>
      </c>
    </row>
    <row r="504" spans="1:140">
      <c r="A504" s="10">
        <v>41904</v>
      </c>
      <c r="B504" s="11">
        <v>4.96</v>
      </c>
      <c r="C504">
        <f t="shared" si="363"/>
        <v>4.9599999999999998E-2</v>
      </c>
      <c r="D504" s="12">
        <f t="shared" si="364"/>
        <v>1.0403342318927589E-3</v>
      </c>
      <c r="E504" s="13">
        <f t="shared" si="365"/>
        <v>1.0010403342318928</v>
      </c>
      <c r="H504" s="10">
        <v>41904</v>
      </c>
      <c r="I504">
        <v>7200</v>
      </c>
      <c r="J504">
        <v>67.826114000000004</v>
      </c>
      <c r="K504" s="15">
        <f t="shared" si="369"/>
        <v>2.0995654113682427E-3</v>
      </c>
      <c r="L504">
        <f t="shared" si="370"/>
        <v>1.0020995654113682</v>
      </c>
      <c r="N504" s="15">
        <f t="shared" si="371"/>
        <v>1.1501508608444477</v>
      </c>
      <c r="P504" s="10">
        <v>41904</v>
      </c>
      <c r="Q504">
        <v>268100</v>
      </c>
      <c r="R504">
        <v>46.135854999999999</v>
      </c>
      <c r="S504">
        <f t="shared" si="372"/>
        <v>-8.7178144900745824E-3</v>
      </c>
      <c r="T504">
        <f t="shared" si="373"/>
        <v>0.99128218550992542</v>
      </c>
      <c r="V504" s="15">
        <f t="shared" si="374"/>
        <v>-0.95907251691413076</v>
      </c>
      <c r="X504" s="10">
        <v>41904</v>
      </c>
      <c r="Y504">
        <v>84200</v>
      </c>
      <c r="Z504">
        <v>38.367395999999999</v>
      </c>
      <c r="AA504">
        <f t="shared" si="375"/>
        <v>-1.3756321179134945E-2</v>
      </c>
      <c r="AB504">
        <f t="shared" si="366"/>
        <v>0.98624367882086506</v>
      </c>
      <c r="AC504" s="18"/>
      <c r="AD504" s="15">
        <f t="shared" si="376"/>
        <v>-0.99362845244504094</v>
      </c>
      <c r="AF504" s="10">
        <v>41904</v>
      </c>
      <c r="AG504">
        <v>206400</v>
      </c>
      <c r="AH504">
        <v>51.497627999999999</v>
      </c>
      <c r="AI504">
        <f t="shared" si="377"/>
        <v>-1.462590213957915E-2</v>
      </c>
      <c r="AJ504">
        <f t="shared" si="378"/>
        <v>0.98537409786042085</v>
      </c>
      <c r="AK504" s="18"/>
      <c r="AL504" s="15">
        <f t="shared" si="379"/>
        <v>-0.99538239461438627</v>
      </c>
      <c r="AN504" s="10">
        <v>41904</v>
      </c>
      <c r="AO504">
        <v>2475000</v>
      </c>
      <c r="AP504">
        <v>38.514696000000001</v>
      </c>
      <c r="AQ504">
        <f t="shared" si="380"/>
        <v>-3.4063253289353668E-3</v>
      </c>
      <c r="AR504">
        <f t="shared" si="367"/>
        <v>0.99659367467106463</v>
      </c>
      <c r="AS504" s="18"/>
      <c r="AT504" s="15">
        <f t="shared" si="381"/>
        <v>-0.71218320310227856</v>
      </c>
      <c r="AV504" s="10">
        <v>41904</v>
      </c>
      <c r="AW504">
        <v>8417100</v>
      </c>
      <c r="AX504">
        <v>40.608184999999999</v>
      </c>
      <c r="AY504">
        <f t="shared" si="382"/>
        <v>-1.4782848167611995E-2</v>
      </c>
      <c r="AZ504">
        <f t="shared" si="383"/>
        <v>0.98521715183238801</v>
      </c>
      <c r="BD504" s="10">
        <v>41904</v>
      </c>
      <c r="BE504">
        <v>1912200</v>
      </c>
      <c r="BF504">
        <v>63.165619999999997</v>
      </c>
      <c r="BG504">
        <f t="shared" si="385"/>
        <v>-5.6343371203866344E-3</v>
      </c>
      <c r="BH504">
        <f t="shared" si="386"/>
        <v>0.99436566287961337</v>
      </c>
      <c r="BL504" s="10">
        <v>41904</v>
      </c>
      <c r="BM504">
        <v>165700</v>
      </c>
      <c r="BN504">
        <v>104.447193</v>
      </c>
      <c r="BO504">
        <f t="shared" si="413"/>
        <v>7.3161243494523909E-4</v>
      </c>
      <c r="BP504">
        <f t="shared" si="407"/>
        <v>1.0007316124349452</v>
      </c>
      <c r="BT504" s="10">
        <v>41904</v>
      </c>
      <c r="BU504">
        <v>68100</v>
      </c>
      <c r="BV504">
        <v>48.989649999999997</v>
      </c>
      <c r="BW504">
        <f t="shared" si="414"/>
        <v>-4.0479916042390762E-4</v>
      </c>
      <c r="BX504">
        <f t="shared" si="410"/>
        <v>0.99959520083957609</v>
      </c>
      <c r="CB504" s="10">
        <v>41904</v>
      </c>
      <c r="CC504">
        <v>504900</v>
      </c>
      <c r="CD504">
        <v>103.296651</v>
      </c>
      <c r="CE504">
        <f t="shared" si="393"/>
        <v>1.4979812423139283E-3</v>
      </c>
      <c r="CF504">
        <f t="shared" si="394"/>
        <v>1.0014979812423139</v>
      </c>
      <c r="CJ504" s="10">
        <v>41904</v>
      </c>
      <c r="CK504">
        <v>477900</v>
      </c>
      <c r="CL504">
        <v>80.500033999999999</v>
      </c>
      <c r="CM504">
        <f t="shared" si="395"/>
        <v>1.8686772001146323E-3</v>
      </c>
      <c r="CN504">
        <f t="shared" si="396"/>
        <v>1.0018686772001146</v>
      </c>
      <c r="CR504" s="10">
        <v>41904</v>
      </c>
      <c r="CS504">
        <v>6800</v>
      </c>
      <c r="CT504">
        <v>58.280729000000001</v>
      </c>
      <c r="CU504">
        <f t="shared" si="397"/>
        <v>8.4124222146741978E-4</v>
      </c>
      <c r="CV504">
        <f t="shared" si="398"/>
        <v>1.0008412422214674</v>
      </c>
      <c r="CZ504" s="10">
        <v>41904</v>
      </c>
      <c r="DA504">
        <v>217800</v>
      </c>
      <c r="DB504">
        <v>51.787979999999997</v>
      </c>
      <c r="DC504">
        <f t="shared" si="419"/>
        <v>-3.9103669009142861E-3</v>
      </c>
      <c r="DD504">
        <f t="shared" si="420"/>
        <v>0.99608963309908571</v>
      </c>
      <c r="DH504" s="10">
        <v>41904</v>
      </c>
      <c r="DI504">
        <v>145700</v>
      </c>
      <c r="DJ504">
        <v>32.893543999999999</v>
      </c>
      <c r="DK504">
        <f t="shared" si="417"/>
        <v>-7.030666888644399E-3</v>
      </c>
      <c r="DL504">
        <f t="shared" si="418"/>
        <v>0.9929693331113556</v>
      </c>
      <c r="DP504" s="10">
        <v>41904</v>
      </c>
      <c r="DQ504">
        <v>145000</v>
      </c>
      <c r="DR504">
        <v>25.527372</v>
      </c>
      <c r="DS504">
        <f t="shared" si="399"/>
        <v>-1.6111266030548466E-2</v>
      </c>
      <c r="DT504">
        <f t="shared" si="400"/>
        <v>0.98388873396945153</v>
      </c>
      <c r="DX504" s="10">
        <v>41904</v>
      </c>
      <c r="DY504">
        <v>2640800</v>
      </c>
      <c r="DZ504">
        <v>11.76</v>
      </c>
      <c r="EA504">
        <f t="shared" si="401"/>
        <v>-2.5445292620864812E-3</v>
      </c>
      <c r="EB504">
        <f t="shared" si="402"/>
        <v>0.99745547073791352</v>
      </c>
      <c r="EF504" s="10">
        <v>41901</v>
      </c>
      <c r="EG504">
        <v>152600</v>
      </c>
      <c r="EH504">
        <v>99.405306999999993</v>
      </c>
      <c r="EI504">
        <f t="shared" si="415"/>
        <v>-1.9702308765812138E-4</v>
      </c>
      <c r="EJ504">
        <f t="shared" si="416"/>
        <v>0.99980297691234188</v>
      </c>
    </row>
    <row r="505" spans="1:140">
      <c r="A505" s="10">
        <v>41901</v>
      </c>
      <c r="B505" s="11">
        <v>4.96</v>
      </c>
      <c r="C505">
        <f t="shared" si="363"/>
        <v>4.9599999999999998E-2</v>
      </c>
      <c r="D505" s="12">
        <f t="shared" si="364"/>
        <v>1.0403342318927589E-3</v>
      </c>
      <c r="E505" s="13">
        <f t="shared" si="365"/>
        <v>1.0010403342318928</v>
      </c>
      <c r="H505" s="10">
        <v>41901</v>
      </c>
      <c r="I505">
        <v>9200</v>
      </c>
      <c r="J505">
        <v>67.684006999999994</v>
      </c>
      <c r="K505" s="15">
        <f t="shared" si="369"/>
        <v>1.0609713659913922E-2</v>
      </c>
      <c r="L505">
        <f t="shared" si="370"/>
        <v>1.0106097136599139</v>
      </c>
      <c r="N505" s="15">
        <f t="shared" si="371"/>
        <v>46.094034910681756</v>
      </c>
      <c r="P505" s="10">
        <v>41901</v>
      </c>
      <c r="Q505">
        <v>245900</v>
      </c>
      <c r="R505">
        <v>46.541595999999998</v>
      </c>
      <c r="S505">
        <f t="shared" si="372"/>
        <v>-6.2249592478824667E-4</v>
      </c>
      <c r="T505">
        <f t="shared" si="373"/>
        <v>0.99937750407521175</v>
      </c>
      <c r="V505" s="15">
        <f t="shared" si="374"/>
        <v>-0.20330372717574163</v>
      </c>
      <c r="X505" s="10">
        <v>41901</v>
      </c>
      <c r="Y505">
        <v>129200</v>
      </c>
      <c r="Z505">
        <v>38.902552</v>
      </c>
      <c r="AA505">
        <f t="shared" si="375"/>
        <v>-3.9801057949526708E-3</v>
      </c>
      <c r="AB505">
        <f t="shared" si="366"/>
        <v>0.99601989420504733</v>
      </c>
      <c r="AC505" s="18"/>
      <c r="AD505" s="15">
        <f t="shared" si="376"/>
        <v>-0.76674834313228768</v>
      </c>
      <c r="AF505" s="10">
        <v>41901</v>
      </c>
      <c r="AG505">
        <v>570600</v>
      </c>
      <c r="AH505">
        <v>52.262006999999997</v>
      </c>
      <c r="AI505">
        <f t="shared" si="377"/>
        <v>-9.0741131577598555E-3</v>
      </c>
      <c r="AJ505">
        <f t="shared" si="378"/>
        <v>0.99092588684224014</v>
      </c>
      <c r="AK505" s="18"/>
      <c r="AL505" s="15">
        <f t="shared" si="379"/>
        <v>-0.9641054495896404</v>
      </c>
      <c r="AN505" s="10">
        <v>41901</v>
      </c>
      <c r="AO505">
        <v>2261200</v>
      </c>
      <c r="AP505">
        <v>38.646338</v>
      </c>
      <c r="AQ505">
        <f t="shared" si="380"/>
        <v>-3.6363885741818036E-3</v>
      </c>
      <c r="AR505">
        <f t="shared" si="367"/>
        <v>0.9963636114258182</v>
      </c>
      <c r="AS505" s="18"/>
      <c r="AT505" s="15">
        <f t="shared" si="381"/>
        <v>-0.73544363552365</v>
      </c>
      <c r="AV505" s="10">
        <v>41901</v>
      </c>
      <c r="AW505">
        <v>9872600</v>
      </c>
      <c r="AX505">
        <v>41.217497000000002</v>
      </c>
      <c r="AY505">
        <f t="shared" si="382"/>
        <v>-7.4491587211421573E-3</v>
      </c>
      <c r="AZ505">
        <f t="shared" si="383"/>
        <v>0.99255084127885784</v>
      </c>
      <c r="BD505" s="10">
        <v>41901</v>
      </c>
      <c r="BE505">
        <v>624400</v>
      </c>
      <c r="BF505">
        <v>63.523533</v>
      </c>
      <c r="BG505">
        <f t="shared" si="385"/>
        <v>1.1762220695918923E-3</v>
      </c>
      <c r="BH505">
        <f t="shared" si="386"/>
        <v>1.0011762220695919</v>
      </c>
      <c r="BL505" s="10">
        <v>41901</v>
      </c>
      <c r="BM505">
        <v>137300</v>
      </c>
      <c r="BN505">
        <v>104.370834</v>
      </c>
      <c r="BO505">
        <f t="shared" si="413"/>
        <v>1.0069548855036192E-3</v>
      </c>
      <c r="BP505">
        <f t="shared" si="407"/>
        <v>1.0010069548855036</v>
      </c>
      <c r="BT505" s="10">
        <v>41901</v>
      </c>
      <c r="BU505">
        <v>105100</v>
      </c>
      <c r="BV505">
        <v>49.009489000000002</v>
      </c>
      <c r="BW505">
        <f t="shared" si="414"/>
        <v>0</v>
      </c>
      <c r="BX505">
        <f t="shared" si="410"/>
        <v>1</v>
      </c>
      <c r="CB505" s="10">
        <v>41901</v>
      </c>
      <c r="CC505">
        <v>396600</v>
      </c>
      <c r="CD505">
        <v>103.142146</v>
      </c>
      <c r="CE505">
        <f t="shared" si="393"/>
        <v>1.500160485265134E-3</v>
      </c>
      <c r="CF505">
        <f t="shared" si="394"/>
        <v>1.0015001604852651</v>
      </c>
      <c r="CJ505" s="10">
        <v>41901</v>
      </c>
      <c r="CK505">
        <v>195400</v>
      </c>
      <c r="CL505">
        <v>80.349885999999998</v>
      </c>
      <c r="CM505">
        <f t="shared" si="395"/>
        <v>2.5761314471381969E-3</v>
      </c>
      <c r="CN505">
        <f t="shared" si="396"/>
        <v>1.0025761314471382</v>
      </c>
      <c r="CR505" s="10">
        <v>41901</v>
      </c>
      <c r="CS505">
        <v>6600</v>
      </c>
      <c r="CT505">
        <v>58.231741999999997</v>
      </c>
      <c r="CU505">
        <f t="shared" si="397"/>
        <v>1.1790451912305766E-3</v>
      </c>
      <c r="CV505">
        <f t="shared" si="398"/>
        <v>1.0011790451912306</v>
      </c>
      <c r="CZ505" s="10">
        <v>41901</v>
      </c>
      <c r="DA505">
        <v>99400</v>
      </c>
      <c r="DB505">
        <v>51.991284999999998</v>
      </c>
      <c r="DC505">
        <f t="shared" si="419"/>
        <v>-6.0070752040397579E-3</v>
      </c>
      <c r="DD505">
        <f t="shared" si="420"/>
        <v>0.99399292479596024</v>
      </c>
      <c r="DH505" s="10">
        <v>41901</v>
      </c>
      <c r="DI505">
        <v>97500</v>
      </c>
      <c r="DJ505">
        <v>33.126444999999997</v>
      </c>
      <c r="DK505">
        <f t="shared" si="417"/>
        <v>1.1517654182355841E-3</v>
      </c>
      <c r="DL505">
        <f t="shared" si="418"/>
        <v>1.0011517654182356</v>
      </c>
      <c r="DP505" s="10">
        <v>41901</v>
      </c>
      <c r="DQ505">
        <v>59000</v>
      </c>
      <c r="DR505">
        <v>25.945385000000002</v>
      </c>
      <c r="DS505">
        <f t="shared" si="399"/>
        <v>-2.1972104675227477E-4</v>
      </c>
      <c r="DT505">
        <f t="shared" si="400"/>
        <v>0.99978027895324773</v>
      </c>
      <c r="DX505" s="10">
        <v>41901</v>
      </c>
      <c r="DY505">
        <v>1743200</v>
      </c>
      <c r="DZ505">
        <v>11.79</v>
      </c>
      <c r="EA505">
        <f t="shared" si="401"/>
        <v>-5.9021922428330598E-3</v>
      </c>
      <c r="EB505">
        <f t="shared" si="402"/>
        <v>0.99409780775716694</v>
      </c>
      <c r="EF505" s="10">
        <v>41900</v>
      </c>
      <c r="EG505">
        <v>190700</v>
      </c>
      <c r="EH505">
        <v>99.424896000000004</v>
      </c>
      <c r="EI505">
        <f t="shared" si="415"/>
        <v>1.9706191340485013E-4</v>
      </c>
      <c r="EJ505">
        <f t="shared" si="416"/>
        <v>1.0001970619134049</v>
      </c>
    </row>
    <row r="506" spans="1:140">
      <c r="A506" s="10">
        <v>41900</v>
      </c>
      <c r="B506" s="11">
        <v>4.95</v>
      </c>
      <c r="C506">
        <f t="shared" si="363"/>
        <v>4.9500000000000002E-2</v>
      </c>
      <c r="D506" s="12">
        <f t="shared" si="364"/>
        <v>1.0382225752492147E-3</v>
      </c>
      <c r="E506" s="13">
        <f t="shared" si="365"/>
        <v>1.0010382225752492</v>
      </c>
      <c r="H506" s="10">
        <v>41900</v>
      </c>
      <c r="I506">
        <v>8700</v>
      </c>
      <c r="J506">
        <v>66.973438000000002</v>
      </c>
      <c r="K506" s="15">
        <f t="shared" si="369"/>
        <v>1.9844017723367191E-3</v>
      </c>
      <c r="L506">
        <f t="shared" si="370"/>
        <v>1.0019844017723367</v>
      </c>
      <c r="N506" s="15">
        <f t="shared" si="371"/>
        <v>1.0618196920368868</v>
      </c>
      <c r="P506" s="10">
        <v>41900</v>
      </c>
      <c r="Q506">
        <v>376900</v>
      </c>
      <c r="R506">
        <v>46.570585999999999</v>
      </c>
      <c r="S506">
        <f t="shared" si="372"/>
        <v>4.7956434922036273E-3</v>
      </c>
      <c r="T506">
        <f t="shared" si="373"/>
        <v>1.0047956434922036</v>
      </c>
      <c r="V506" s="15">
        <f t="shared" si="374"/>
        <v>4.7329261625516112</v>
      </c>
      <c r="X506" s="10">
        <v>41900</v>
      </c>
      <c r="Y506">
        <v>53600</v>
      </c>
      <c r="Z506">
        <v>39.058007000000003</v>
      </c>
      <c r="AA506">
        <f t="shared" si="375"/>
        <v>2.2438474907331418E-3</v>
      </c>
      <c r="AB506">
        <f t="shared" si="366"/>
        <v>1.0022438474907331</v>
      </c>
      <c r="AC506" s="18"/>
      <c r="AD506" s="15">
        <f t="shared" si="376"/>
        <v>1.2661601740514357</v>
      </c>
      <c r="AF506" s="10">
        <v>41900</v>
      </c>
      <c r="AG506">
        <v>79300</v>
      </c>
      <c r="AH506">
        <v>52.740580999999999</v>
      </c>
      <c r="AI506">
        <f t="shared" si="377"/>
        <v>3.5309286290157171E-3</v>
      </c>
      <c r="AJ506">
        <f t="shared" si="378"/>
        <v>1.0035309286290157</v>
      </c>
      <c r="AK506" s="18"/>
      <c r="AL506" s="15">
        <f t="shared" si="379"/>
        <v>2.62016273961226</v>
      </c>
      <c r="AN506" s="10">
        <v>41900</v>
      </c>
      <c r="AO506">
        <v>2900100</v>
      </c>
      <c r="AP506">
        <v>38.787384000000003</v>
      </c>
      <c r="AQ506">
        <f t="shared" si="380"/>
        <v>6.8342412454998058E-3</v>
      </c>
      <c r="AR506">
        <f t="shared" si="367"/>
        <v>1.0068342412454998</v>
      </c>
      <c r="AS506" s="18"/>
      <c r="AT506" s="15">
        <f t="shared" si="381"/>
        <v>11.013279856405356</v>
      </c>
      <c r="AV506" s="10">
        <v>41900</v>
      </c>
      <c r="AW506">
        <v>6975000</v>
      </c>
      <c r="AX506">
        <v>41.526837</v>
      </c>
      <c r="AY506">
        <f t="shared" si="382"/>
        <v>2.2624183207347048E-3</v>
      </c>
      <c r="AZ506">
        <f t="shared" si="383"/>
        <v>1.0022624183207347</v>
      </c>
      <c r="BD506" s="10">
        <v>41900</v>
      </c>
      <c r="BE506">
        <v>616900</v>
      </c>
      <c r="BF506">
        <v>63.448903000000001</v>
      </c>
      <c r="BG506">
        <f t="shared" si="385"/>
        <v>4.430700365464002E-3</v>
      </c>
      <c r="BH506">
        <f t="shared" si="386"/>
        <v>1.004430700365464</v>
      </c>
      <c r="BL506" s="10">
        <v>41900</v>
      </c>
      <c r="BM506">
        <v>169100</v>
      </c>
      <c r="BN506">
        <v>104.265843</v>
      </c>
      <c r="BO506">
        <f t="shared" si="413"/>
        <v>1.0996693070910446E-3</v>
      </c>
      <c r="BP506">
        <f t="shared" si="407"/>
        <v>1.001099669307091</v>
      </c>
      <c r="BT506" s="10">
        <v>41900</v>
      </c>
      <c r="BU506">
        <v>92600</v>
      </c>
      <c r="BV506">
        <v>49.009489000000002</v>
      </c>
      <c r="BW506">
        <f t="shared" si="414"/>
        <v>-8.0890265919919546E-4</v>
      </c>
      <c r="BX506">
        <f t="shared" si="410"/>
        <v>0.9991910973408008</v>
      </c>
      <c r="CB506" s="10">
        <v>41900</v>
      </c>
      <c r="CC506">
        <v>547400</v>
      </c>
      <c r="CD506">
        <v>102.98764799999999</v>
      </c>
      <c r="CE506">
        <f t="shared" si="393"/>
        <v>3.5311843676288923E-4</v>
      </c>
      <c r="CF506">
        <f t="shared" si="394"/>
        <v>1.0003531184367629</v>
      </c>
      <c r="CJ506" s="10">
        <v>41900</v>
      </c>
      <c r="CK506">
        <v>218800</v>
      </c>
      <c r="CL506">
        <v>80.143426000000005</v>
      </c>
      <c r="CM506">
        <f t="shared" si="395"/>
        <v>3.5139366807879213E-4</v>
      </c>
      <c r="CN506">
        <f t="shared" si="396"/>
        <v>1.0003513936680788</v>
      </c>
      <c r="CR506" s="10">
        <v>41900</v>
      </c>
      <c r="CS506">
        <v>6200</v>
      </c>
      <c r="CT506">
        <v>58.163164999999999</v>
      </c>
      <c r="CU506">
        <f t="shared" si="397"/>
        <v>0</v>
      </c>
      <c r="CV506">
        <f t="shared" si="398"/>
        <v>1</v>
      </c>
      <c r="CZ506" s="10">
        <v>41900</v>
      </c>
      <c r="DA506">
        <v>123000</v>
      </c>
      <c r="DB506">
        <v>52.305487999999997</v>
      </c>
      <c r="DC506">
        <f t="shared" si="419"/>
        <v>3.9020437972818733E-3</v>
      </c>
      <c r="DD506">
        <f t="shared" si="420"/>
        <v>1.0039020437972819</v>
      </c>
      <c r="DH506" s="10">
        <v>41900</v>
      </c>
      <c r="DI506">
        <v>189300</v>
      </c>
      <c r="DJ506">
        <v>33.088335000000001</v>
      </c>
      <c r="DK506">
        <f t="shared" si="417"/>
        <v>-8.8470765792976191E-3</v>
      </c>
      <c r="DL506">
        <f t="shared" si="418"/>
        <v>0.99115292342070238</v>
      </c>
      <c r="DP506" s="10">
        <v>41900</v>
      </c>
      <c r="DQ506">
        <v>37300</v>
      </c>
      <c r="DR506">
        <v>25.951087000000001</v>
      </c>
      <c r="DS506">
        <f t="shared" si="399"/>
        <v>-5.0742538149011196E-3</v>
      </c>
      <c r="DT506">
        <f t="shared" si="400"/>
        <v>0.99492574618509888</v>
      </c>
      <c r="DX506" s="10">
        <v>41900</v>
      </c>
      <c r="DY506">
        <v>1568500</v>
      </c>
      <c r="DZ506">
        <v>11.86</v>
      </c>
      <c r="EA506">
        <f t="shared" si="401"/>
        <v>2.5359256128485441E-3</v>
      </c>
      <c r="EB506">
        <f t="shared" si="402"/>
        <v>1.0025359256128485</v>
      </c>
      <c r="EF506" s="10">
        <v>41899</v>
      </c>
      <c r="EG506">
        <v>127000</v>
      </c>
      <c r="EH506">
        <v>99.405306999999993</v>
      </c>
      <c r="EI506">
        <f t="shared" si="415"/>
        <v>-1.9702308765812138E-4</v>
      </c>
      <c r="EJ506">
        <f t="shared" si="416"/>
        <v>0.99980297691234188</v>
      </c>
    </row>
    <row r="507" spans="1:140">
      <c r="A507" s="10">
        <v>41899</v>
      </c>
      <c r="B507" s="11">
        <v>4.99</v>
      </c>
      <c r="C507">
        <f t="shared" si="363"/>
        <v>4.99E-2</v>
      </c>
      <c r="D507" s="12">
        <f t="shared" si="364"/>
        <v>1.046669549292778E-3</v>
      </c>
      <c r="E507" s="13">
        <f t="shared" si="365"/>
        <v>1.0010466695492928</v>
      </c>
      <c r="H507" s="10">
        <v>41899</v>
      </c>
      <c r="I507">
        <v>7800</v>
      </c>
      <c r="J507">
        <v>66.840799000000004</v>
      </c>
      <c r="K507" s="15">
        <f t="shared" si="369"/>
        <v>-8.4971603558581243E-4</v>
      </c>
      <c r="L507">
        <f t="shared" si="370"/>
        <v>0.99915028396441419</v>
      </c>
      <c r="N507" s="15">
        <f t="shared" si="371"/>
        <v>-0.26675705729219046</v>
      </c>
      <c r="P507" s="10">
        <v>41899</v>
      </c>
      <c r="Q507">
        <v>194400</v>
      </c>
      <c r="R507">
        <v>46.348315999999997</v>
      </c>
      <c r="S507">
        <f t="shared" si="372"/>
        <v>1.2525725133025745E-3</v>
      </c>
      <c r="T507">
        <f t="shared" si="373"/>
        <v>1.0012525725133026</v>
      </c>
      <c r="V507" s="15">
        <f t="shared" si="374"/>
        <v>0.57917549948226088</v>
      </c>
      <c r="X507" s="10">
        <v>41899</v>
      </c>
      <c r="Y507">
        <v>95200</v>
      </c>
      <c r="Z507">
        <v>38.970562999999999</v>
      </c>
      <c r="AA507">
        <f t="shared" si="375"/>
        <v>0</v>
      </c>
      <c r="AB507">
        <f t="shared" si="366"/>
        <v>1</v>
      </c>
      <c r="AC507" s="18"/>
      <c r="AD507" s="15">
        <f t="shared" si="376"/>
        <v>0</v>
      </c>
      <c r="AF507" s="10">
        <v>41899</v>
      </c>
      <c r="AG507">
        <v>98200</v>
      </c>
      <c r="AH507">
        <v>52.555013000000002</v>
      </c>
      <c r="AI507">
        <f t="shared" si="377"/>
        <v>2.2351048267481577E-3</v>
      </c>
      <c r="AJ507">
        <f t="shared" si="378"/>
        <v>1.0022351048267482</v>
      </c>
      <c r="AK507" s="18"/>
      <c r="AL507" s="15">
        <f t="shared" si="379"/>
        <v>1.2589563259148933</v>
      </c>
      <c r="AN507" s="10">
        <v>41899</v>
      </c>
      <c r="AO507">
        <v>2500300</v>
      </c>
      <c r="AP507">
        <v>38.524101000000002</v>
      </c>
      <c r="AQ507">
        <f t="shared" si="380"/>
        <v>-7.2692009375513456E-3</v>
      </c>
      <c r="AR507">
        <f t="shared" si="367"/>
        <v>0.99273079906244865</v>
      </c>
      <c r="AS507" s="18"/>
      <c r="AT507" s="15">
        <f t="shared" si="381"/>
        <v>-0.93025774238360737</v>
      </c>
      <c r="AV507" s="10">
        <v>41899</v>
      </c>
      <c r="AW507">
        <v>17700000</v>
      </c>
      <c r="AX507">
        <v>41.433098000000001</v>
      </c>
      <c r="AY507">
        <f t="shared" si="382"/>
        <v>-9.6347943422465665E-3</v>
      </c>
      <c r="AZ507">
        <f t="shared" si="383"/>
        <v>0.99036520565775343</v>
      </c>
      <c r="BD507" s="10">
        <v>41899</v>
      </c>
      <c r="BE507">
        <v>567100</v>
      </c>
      <c r="BF507">
        <v>63.169020000000003</v>
      </c>
      <c r="BG507">
        <f t="shared" si="385"/>
        <v>1.3309173571511845E-3</v>
      </c>
      <c r="BH507">
        <f t="shared" si="386"/>
        <v>1.0013309173571512</v>
      </c>
      <c r="BL507" s="10">
        <v>41899</v>
      </c>
      <c r="BM507">
        <v>183800</v>
      </c>
      <c r="BN507">
        <v>104.15131100000001</v>
      </c>
      <c r="BO507">
        <f t="shared" si="413"/>
        <v>6.4190153809562389E-4</v>
      </c>
      <c r="BP507">
        <f t="shared" si="407"/>
        <v>1.0006419015380956</v>
      </c>
      <c r="BT507" s="10">
        <v>41899</v>
      </c>
      <c r="BU507">
        <v>127300</v>
      </c>
      <c r="BV507">
        <v>49.049165000000002</v>
      </c>
      <c r="BW507">
        <f t="shared" si="414"/>
        <v>-4.2287400028850897E-3</v>
      </c>
      <c r="BX507">
        <f t="shared" si="410"/>
        <v>0.99577125999711491</v>
      </c>
      <c r="CB507" s="10">
        <v>41899</v>
      </c>
      <c r="CC507">
        <v>487900</v>
      </c>
      <c r="CD507">
        <v>102.951294</v>
      </c>
      <c r="CE507">
        <f t="shared" si="393"/>
        <v>-2.6413348693723471E-3</v>
      </c>
      <c r="CF507">
        <f t="shared" si="394"/>
        <v>0.99735866513062765</v>
      </c>
      <c r="CJ507" s="10">
        <v>41899</v>
      </c>
      <c r="CK507">
        <v>228600</v>
      </c>
      <c r="CL507">
        <v>80.115273999999999</v>
      </c>
      <c r="CM507">
        <f t="shared" si="395"/>
        <v>-2.4538319120471774E-3</v>
      </c>
      <c r="CN507">
        <f t="shared" si="396"/>
        <v>0.99754616808795282</v>
      </c>
      <c r="CR507" s="10">
        <v>41899</v>
      </c>
      <c r="CS507">
        <v>6800</v>
      </c>
      <c r="CT507">
        <v>58.163164999999999</v>
      </c>
      <c r="CU507">
        <f t="shared" si="397"/>
        <v>-2.0172019468047697E-3</v>
      </c>
      <c r="CV507">
        <f t="shared" si="398"/>
        <v>0.99798279805319523</v>
      </c>
      <c r="CZ507" s="10">
        <v>41899</v>
      </c>
      <c r="DA507">
        <v>250500</v>
      </c>
      <c r="DB507">
        <v>52.102182999999997</v>
      </c>
      <c r="DC507">
        <f t="shared" si="419"/>
        <v>-1.1050637988918921E-2</v>
      </c>
      <c r="DD507">
        <f t="shared" si="420"/>
        <v>0.98894936201108108</v>
      </c>
      <c r="DH507" s="10">
        <v>41899</v>
      </c>
      <c r="DI507">
        <v>109700</v>
      </c>
      <c r="DJ507">
        <v>33.383682999999998</v>
      </c>
      <c r="DK507">
        <f t="shared" si="417"/>
        <v>5.711138155053419E-4</v>
      </c>
      <c r="DL507">
        <f t="shared" si="418"/>
        <v>1.0005711138155053</v>
      </c>
      <c r="DP507" s="10">
        <v>41899</v>
      </c>
      <c r="DQ507">
        <v>77900</v>
      </c>
      <c r="DR507">
        <v>26.083441000000001</v>
      </c>
      <c r="DS507">
        <f t="shared" si="399"/>
        <v>-4.6897426584755486E-3</v>
      </c>
      <c r="DT507">
        <f t="shared" si="400"/>
        <v>0.99531025734152445</v>
      </c>
      <c r="DX507" s="10">
        <v>41899</v>
      </c>
      <c r="DY507">
        <v>1804100</v>
      </c>
      <c r="DZ507">
        <v>11.83</v>
      </c>
      <c r="EA507">
        <f t="shared" si="401"/>
        <v>-1.0869565217391353E-2</v>
      </c>
      <c r="EB507">
        <f t="shared" si="402"/>
        <v>0.98913043478260865</v>
      </c>
      <c r="EF507" s="10">
        <v>41898</v>
      </c>
      <c r="EG507">
        <v>135600</v>
      </c>
      <c r="EH507">
        <v>99.424896000000004</v>
      </c>
      <c r="EI507">
        <f t="shared" si="415"/>
        <v>1.9706191340485013E-4</v>
      </c>
      <c r="EJ507">
        <f t="shared" si="416"/>
        <v>1.0001970619134049</v>
      </c>
    </row>
    <row r="508" spans="1:140">
      <c r="A508" s="10">
        <v>41898</v>
      </c>
      <c r="B508" s="11">
        <v>4.96</v>
      </c>
      <c r="C508">
        <f t="shared" si="363"/>
        <v>4.9599999999999998E-2</v>
      </c>
      <c r="D508" s="12">
        <f t="shared" si="364"/>
        <v>1.0403342318927589E-3</v>
      </c>
      <c r="E508" s="13">
        <f t="shared" si="365"/>
        <v>1.0010403342318928</v>
      </c>
      <c r="H508" s="10">
        <v>41898</v>
      </c>
      <c r="I508">
        <v>16500</v>
      </c>
      <c r="J508">
        <v>66.897643000000002</v>
      </c>
      <c r="K508" s="15">
        <f t="shared" si="369"/>
        <v>-3.8092015057334949E-3</v>
      </c>
      <c r="L508">
        <f t="shared" si="370"/>
        <v>0.99619079849426651</v>
      </c>
      <c r="N508" s="15">
        <f t="shared" si="371"/>
        <v>-0.75167412207798767</v>
      </c>
      <c r="P508" s="10">
        <v>41898</v>
      </c>
      <c r="Q508">
        <v>189000</v>
      </c>
      <c r="R508">
        <v>46.290334000000001</v>
      </c>
      <c r="S508">
        <f t="shared" si="372"/>
        <v>7.7846173640971905E-3</v>
      </c>
      <c r="T508">
        <f t="shared" si="373"/>
        <v>1.0077846173640972</v>
      </c>
      <c r="V508" s="15">
        <f t="shared" si="374"/>
        <v>15.951949674919906</v>
      </c>
      <c r="X508" s="10">
        <v>41898</v>
      </c>
      <c r="Y508">
        <v>131800</v>
      </c>
      <c r="Z508">
        <v>38.970562999999999</v>
      </c>
      <c r="AA508">
        <f t="shared" si="375"/>
        <v>6.7771112155907698E-3</v>
      </c>
      <c r="AB508">
        <f t="shared" si="366"/>
        <v>1.0067771112155908</v>
      </c>
      <c r="AC508" s="18"/>
      <c r="AD508" s="15">
        <f t="shared" si="376"/>
        <v>10.767025699055541</v>
      </c>
      <c r="AF508" s="10">
        <v>41898</v>
      </c>
      <c r="AG508">
        <v>123900</v>
      </c>
      <c r="AH508">
        <v>52.437809000000001</v>
      </c>
      <c r="AI508">
        <f t="shared" si="377"/>
        <v>5.2424317983812418E-3</v>
      </c>
      <c r="AJ508">
        <f t="shared" si="378"/>
        <v>1.0052424317983812</v>
      </c>
      <c r="AK508" s="18"/>
      <c r="AL508" s="15">
        <f t="shared" si="379"/>
        <v>5.742895304967889</v>
      </c>
      <c r="AN508" s="10">
        <v>41898</v>
      </c>
      <c r="AO508">
        <v>3501400</v>
      </c>
      <c r="AP508">
        <v>38.806190999999998</v>
      </c>
      <c r="AQ508">
        <f t="shared" si="380"/>
        <v>4.1363039364816778E-3</v>
      </c>
      <c r="AR508">
        <f t="shared" si="367"/>
        <v>1.0041363039364817</v>
      </c>
      <c r="AS508" s="18"/>
      <c r="AT508" s="15">
        <f t="shared" si="381"/>
        <v>3.5115335362884226</v>
      </c>
      <c r="AV508" s="10">
        <v>41898</v>
      </c>
      <c r="AW508">
        <v>16662400</v>
      </c>
      <c r="AX508">
        <v>41.836181000000003</v>
      </c>
      <c r="AY508">
        <f t="shared" si="382"/>
        <v>1.2707100138739547E-2</v>
      </c>
      <c r="AZ508">
        <f t="shared" si="383"/>
        <v>1.0127071001387395</v>
      </c>
      <c r="BD508" s="10">
        <v>41898</v>
      </c>
      <c r="BE508">
        <v>557000</v>
      </c>
      <c r="BF508">
        <v>63.085059000000001</v>
      </c>
      <c r="BG508">
        <f t="shared" si="385"/>
        <v>6.100341817028454E-3</v>
      </c>
      <c r="BH508">
        <f t="shared" si="386"/>
        <v>1.0061003418170285</v>
      </c>
      <c r="BL508" s="10">
        <v>41898</v>
      </c>
      <c r="BM508">
        <v>186500</v>
      </c>
      <c r="BN508">
        <v>104.08449899999999</v>
      </c>
      <c r="BO508">
        <f t="shared" si="413"/>
        <v>-8.2460086213753669E-4</v>
      </c>
      <c r="BP508">
        <f t="shared" si="407"/>
        <v>0.99917539913786246</v>
      </c>
      <c r="BT508" s="10">
        <v>41898</v>
      </c>
      <c r="BU508">
        <v>305000</v>
      </c>
      <c r="BV508">
        <v>49.257461999999997</v>
      </c>
      <c r="BW508">
        <f t="shared" si="414"/>
        <v>8.0615167870723425E-4</v>
      </c>
      <c r="BX508">
        <f t="shared" si="410"/>
        <v>1.0008061516787072</v>
      </c>
      <c r="CB508" s="10">
        <v>41898</v>
      </c>
      <c r="CC508">
        <v>642700</v>
      </c>
      <c r="CD508">
        <v>103.22394300000001</v>
      </c>
      <c r="CE508">
        <f t="shared" si="393"/>
        <v>1.234122807935556E-3</v>
      </c>
      <c r="CF508">
        <f t="shared" si="394"/>
        <v>1.0012341228079356</v>
      </c>
      <c r="CJ508" s="10">
        <v>41898</v>
      </c>
      <c r="CK508">
        <v>225600</v>
      </c>
      <c r="CL508">
        <v>80.312347000000003</v>
      </c>
      <c r="CM508">
        <f t="shared" si="395"/>
        <v>1.1689481931931311E-4</v>
      </c>
      <c r="CN508">
        <f t="shared" si="396"/>
        <v>1.0001168948193193</v>
      </c>
      <c r="CR508" s="10">
        <v>41898</v>
      </c>
      <c r="CS508">
        <v>9200</v>
      </c>
      <c r="CT508">
        <v>58.280729000000001</v>
      </c>
      <c r="CU508">
        <f t="shared" si="397"/>
        <v>6.7285307577980014E-4</v>
      </c>
      <c r="CV508">
        <f t="shared" si="398"/>
        <v>1.0006728530757798</v>
      </c>
      <c r="CZ508" s="10">
        <v>41898</v>
      </c>
      <c r="DA508">
        <v>168800</v>
      </c>
      <c r="DB508">
        <v>52.684379</v>
      </c>
      <c r="DC508">
        <f t="shared" si="419"/>
        <v>1.9331633003141224E-3</v>
      </c>
      <c r="DD508">
        <f t="shared" si="420"/>
        <v>1.0019331633003141</v>
      </c>
      <c r="DH508" s="10">
        <v>41898</v>
      </c>
      <c r="DI508">
        <v>138000</v>
      </c>
      <c r="DJ508">
        <v>33.364628000000003</v>
      </c>
      <c r="DK508">
        <f t="shared" si="417"/>
        <v>9.5128853131865032E-3</v>
      </c>
      <c r="DL508">
        <f t="shared" si="418"/>
        <v>1.0095128853131865</v>
      </c>
      <c r="DP508" s="10">
        <v>41898</v>
      </c>
      <c r="DQ508">
        <v>45800</v>
      </c>
      <c r="DR508">
        <v>26.206341999999999</v>
      </c>
      <c r="DS508">
        <f t="shared" si="399"/>
        <v>1.1678819831024034E-2</v>
      </c>
      <c r="DT508">
        <f t="shared" si="400"/>
        <v>1.011678819831024</v>
      </c>
      <c r="DX508" s="10">
        <v>41898</v>
      </c>
      <c r="DY508">
        <v>1545400</v>
      </c>
      <c r="DZ508">
        <v>11.96</v>
      </c>
      <c r="EA508">
        <f t="shared" si="401"/>
        <v>1.6750418760469454E-3</v>
      </c>
      <c r="EB508">
        <f t="shared" si="402"/>
        <v>1.0016750418760469</v>
      </c>
      <c r="EF508" s="10">
        <v>41897</v>
      </c>
      <c r="EG508">
        <v>802400</v>
      </c>
      <c r="EH508">
        <v>99.405306999999993</v>
      </c>
      <c r="EI508">
        <f t="shared" si="415"/>
        <v>3.9436983148788407E-4</v>
      </c>
      <c r="EJ508">
        <f t="shared" si="416"/>
        <v>1.0003943698314879</v>
      </c>
    </row>
    <row r="509" spans="1:140">
      <c r="A509" s="10">
        <v>41897</v>
      </c>
      <c r="B509" s="11">
        <v>4.9000000000000004</v>
      </c>
      <c r="C509">
        <f t="shared" si="363"/>
        <v>4.9000000000000002E-2</v>
      </c>
      <c r="D509" s="12">
        <f t="shared" si="364"/>
        <v>1.0276651605685139E-3</v>
      </c>
      <c r="E509" s="13">
        <f t="shared" si="365"/>
        <v>1.0010276651605685</v>
      </c>
      <c r="H509" s="10">
        <v>41897</v>
      </c>
      <c r="I509">
        <v>9300</v>
      </c>
      <c r="J509">
        <v>67.153443999999993</v>
      </c>
      <c r="K509" s="15">
        <f t="shared" si="369"/>
        <v>1.837423298284957E-3</v>
      </c>
      <c r="L509">
        <f t="shared" si="370"/>
        <v>1.001837423298285</v>
      </c>
      <c r="N509" s="15">
        <f t="shared" si="371"/>
        <v>0.95432353348233123</v>
      </c>
      <c r="P509" s="10">
        <v>41897</v>
      </c>
      <c r="Q509">
        <v>326500</v>
      </c>
      <c r="R509">
        <v>45.932765000000003</v>
      </c>
      <c r="S509">
        <f t="shared" si="372"/>
        <v>-1.4705954922621389E-3</v>
      </c>
      <c r="T509">
        <f t="shared" si="373"/>
        <v>0.99852940450773786</v>
      </c>
      <c r="V509" s="15">
        <f t="shared" si="374"/>
        <v>-0.41559580794952655</v>
      </c>
      <c r="X509" s="10">
        <v>41897</v>
      </c>
      <c r="Y509">
        <v>78800</v>
      </c>
      <c r="Z509">
        <v>38.708233</v>
      </c>
      <c r="AA509">
        <f t="shared" si="375"/>
        <v>-5.7399498542306526E-3</v>
      </c>
      <c r="AB509">
        <f t="shared" si="366"/>
        <v>0.99426005014576935</v>
      </c>
      <c r="AC509" s="18"/>
      <c r="AD509" s="15">
        <f t="shared" si="376"/>
        <v>-0.87768035714757342</v>
      </c>
      <c r="AF509" s="10">
        <v>41897</v>
      </c>
      <c r="AG509">
        <v>264100</v>
      </c>
      <c r="AH509">
        <v>52.164341</v>
      </c>
      <c r="AI509">
        <f t="shared" si="377"/>
        <v>-1.0376146995934366E-2</v>
      </c>
      <c r="AJ509">
        <f t="shared" si="378"/>
        <v>0.98962385300406563</v>
      </c>
      <c r="AK509" s="18"/>
      <c r="AL509" s="15">
        <f t="shared" si="379"/>
        <v>-0.9777870404491289</v>
      </c>
      <c r="AN509" s="10">
        <v>41897</v>
      </c>
      <c r="AO509">
        <v>2298500</v>
      </c>
      <c r="AP509">
        <v>38.646338</v>
      </c>
      <c r="AQ509">
        <f t="shared" si="380"/>
        <v>-1.4577514464925168E-3</v>
      </c>
      <c r="AR509">
        <f t="shared" si="367"/>
        <v>0.99854224855350748</v>
      </c>
      <c r="AS509" s="18"/>
      <c r="AT509" s="15">
        <f t="shared" si="381"/>
        <v>-0.41284560797021608</v>
      </c>
      <c r="AV509" s="10">
        <v>41897</v>
      </c>
      <c r="AW509">
        <v>8249800</v>
      </c>
      <c r="AX509">
        <v>41.311235000000003</v>
      </c>
      <c r="AY509">
        <f t="shared" si="382"/>
        <v>-4.2927894249461529E-3</v>
      </c>
      <c r="AZ509">
        <f t="shared" si="383"/>
        <v>0.99570721057505385</v>
      </c>
      <c r="BD509" s="10">
        <v>41897</v>
      </c>
      <c r="BE509">
        <v>721400</v>
      </c>
      <c r="BF509">
        <v>62.702551999999997</v>
      </c>
      <c r="BG509">
        <f t="shared" si="385"/>
        <v>1.3408158394874192E-3</v>
      </c>
      <c r="BH509">
        <f t="shared" si="386"/>
        <v>1.0013408158394874</v>
      </c>
      <c r="BL509" s="10">
        <v>41897</v>
      </c>
      <c r="BM509">
        <v>141100</v>
      </c>
      <c r="BN509">
        <v>104.17039800000001</v>
      </c>
      <c r="BO509">
        <f t="shared" si="413"/>
        <v>1.5600509729334355E-3</v>
      </c>
      <c r="BP509">
        <f t="shared" si="407"/>
        <v>1.0015600509729334</v>
      </c>
      <c r="BT509" s="10">
        <v>41897</v>
      </c>
      <c r="BU509">
        <v>94900</v>
      </c>
      <c r="BV509">
        <v>49.217784999999999</v>
      </c>
      <c r="BW509">
        <f t="shared" si="414"/>
        <v>-2.0155316192160821E-4</v>
      </c>
      <c r="BX509">
        <f t="shared" si="410"/>
        <v>0.99979844683807839</v>
      </c>
      <c r="CB509" s="10">
        <v>41897</v>
      </c>
      <c r="CC509">
        <v>591800</v>
      </c>
      <c r="CD509">
        <v>103.096709</v>
      </c>
      <c r="CE509">
        <f t="shared" si="393"/>
        <v>-2.1111684805270592E-3</v>
      </c>
      <c r="CF509">
        <f t="shared" si="394"/>
        <v>0.99788883151947294</v>
      </c>
      <c r="CJ509" s="10">
        <v>41897</v>
      </c>
      <c r="CK509">
        <v>993100</v>
      </c>
      <c r="CL509">
        <v>80.302959999999999</v>
      </c>
      <c r="CM509">
        <f t="shared" si="395"/>
        <v>4.6767336500130874E-4</v>
      </c>
      <c r="CN509">
        <f t="shared" si="396"/>
        <v>1.0004676733650013</v>
      </c>
      <c r="CR509" s="10">
        <v>41897</v>
      </c>
      <c r="CS509">
        <v>4100</v>
      </c>
      <c r="CT509">
        <v>58.241540999999998</v>
      </c>
      <c r="CU509">
        <f t="shared" si="397"/>
        <v>1.1788465858468822E-3</v>
      </c>
      <c r="CV509">
        <f t="shared" si="398"/>
        <v>1.0011788465858469</v>
      </c>
      <c r="CZ509" s="10">
        <v>41897</v>
      </c>
      <c r="DA509">
        <v>105800</v>
      </c>
      <c r="DB509">
        <v>52.582728000000003</v>
      </c>
      <c r="DC509">
        <f t="shared" si="419"/>
        <v>-9.4010648065823155E-3</v>
      </c>
      <c r="DD509">
        <f t="shared" si="420"/>
        <v>0.99059893519341768</v>
      </c>
      <c r="DH509" s="10">
        <v>41897</v>
      </c>
      <c r="DI509">
        <v>509400</v>
      </c>
      <c r="DJ509">
        <v>33.050224999999998</v>
      </c>
      <c r="DK509">
        <f t="shared" si="417"/>
        <v>-4.591107785273385E-3</v>
      </c>
      <c r="DL509">
        <f t="shared" si="418"/>
        <v>0.99540889221472661</v>
      </c>
      <c r="DP509" s="10">
        <v>41897</v>
      </c>
      <c r="DQ509">
        <v>51600</v>
      </c>
      <c r="DR509">
        <v>25.903815999999999</v>
      </c>
      <c r="DS509">
        <f t="shared" si="399"/>
        <v>6.2431100466964207E-3</v>
      </c>
      <c r="DT509">
        <f t="shared" si="400"/>
        <v>1.0062431100466964</v>
      </c>
      <c r="DX509" s="10">
        <v>41897</v>
      </c>
      <c r="DY509">
        <v>1031200</v>
      </c>
      <c r="DZ509">
        <v>11.94</v>
      </c>
      <c r="EA509">
        <f t="shared" si="401"/>
        <v>2.5188916876572875E-3</v>
      </c>
      <c r="EB509">
        <f t="shared" si="402"/>
        <v>1.0025188916876573</v>
      </c>
      <c r="EF509" s="10">
        <v>41894</v>
      </c>
      <c r="EG509">
        <v>1160300</v>
      </c>
      <c r="EH509">
        <v>99.366119999999995</v>
      </c>
      <c r="EI509">
        <f t="shared" si="415"/>
        <v>9.8624827302051798E-5</v>
      </c>
      <c r="EJ509">
        <f t="shared" si="416"/>
        <v>1.0000986248273021</v>
      </c>
    </row>
    <row r="510" spans="1:140">
      <c r="A510" s="10">
        <v>41894</v>
      </c>
      <c r="B510" s="11">
        <v>4.79</v>
      </c>
      <c r="C510">
        <f t="shared" si="363"/>
        <v>4.7899999999999998E-2</v>
      </c>
      <c r="D510" s="12">
        <f t="shared" si="364"/>
        <v>1.0044439421632578E-3</v>
      </c>
      <c r="E510" s="13">
        <f t="shared" si="365"/>
        <v>1.0010044439421633</v>
      </c>
      <c r="H510" s="10">
        <v>41894</v>
      </c>
      <c r="I510">
        <v>21500</v>
      </c>
      <c r="J510">
        <v>67.030281000000002</v>
      </c>
      <c r="K510" s="15">
        <f t="shared" si="369"/>
        <v>-1.0766177790236697E-2</v>
      </c>
      <c r="L510">
        <f t="shared" si="370"/>
        <v>0.9892338222097633</v>
      </c>
      <c r="N510" s="15">
        <f t="shared" si="371"/>
        <v>-0.9807638054392307</v>
      </c>
      <c r="P510" s="10">
        <v>41894</v>
      </c>
      <c r="Q510">
        <v>174300</v>
      </c>
      <c r="R510">
        <v>46.000413000000002</v>
      </c>
      <c r="S510">
        <f t="shared" si="372"/>
        <v>-6.4704971795137567E-3</v>
      </c>
      <c r="T510">
        <f t="shared" si="373"/>
        <v>0.99352950282048624</v>
      </c>
      <c r="V510" s="15">
        <f t="shared" si="374"/>
        <v>-0.90646367163761787</v>
      </c>
      <c r="X510" s="10">
        <v>41894</v>
      </c>
      <c r="Y510">
        <v>87700</v>
      </c>
      <c r="Z510">
        <v>38.931699000000002</v>
      </c>
      <c r="AA510">
        <f t="shared" si="375"/>
        <v>-8.9042742593760105E-3</v>
      </c>
      <c r="AB510">
        <f t="shared" si="366"/>
        <v>0.99109572574062399</v>
      </c>
      <c r="AC510" s="18"/>
      <c r="AD510" s="15">
        <f t="shared" si="376"/>
        <v>-0.96178840557877188</v>
      </c>
      <c r="AF510" s="10">
        <v>41894</v>
      </c>
      <c r="AG510">
        <v>392100</v>
      </c>
      <c r="AH510">
        <v>52.711281</v>
      </c>
      <c r="AI510">
        <f t="shared" si="377"/>
        <v>-8.2689656707408687E-3</v>
      </c>
      <c r="AJ510">
        <f t="shared" si="378"/>
        <v>0.99173103432925913</v>
      </c>
      <c r="AK510" s="18"/>
      <c r="AL510" s="15">
        <f t="shared" si="379"/>
        <v>-0.9517191497225902</v>
      </c>
      <c r="AN510" s="10">
        <v>41894</v>
      </c>
      <c r="AO510">
        <v>2108700</v>
      </c>
      <c r="AP510">
        <v>38.702756999999998</v>
      </c>
      <c r="AQ510">
        <f t="shared" si="380"/>
        <v>-1.9399152348898996E-3</v>
      </c>
      <c r="AR510">
        <f t="shared" si="367"/>
        <v>0.9980600847651101</v>
      </c>
      <c r="AS510" s="18"/>
      <c r="AT510" s="15">
        <f t="shared" si="381"/>
        <v>-0.50774418440796831</v>
      </c>
      <c r="AV510" s="10">
        <v>41894</v>
      </c>
      <c r="AW510">
        <v>12908600</v>
      </c>
      <c r="AX510">
        <v>41.489339999999999</v>
      </c>
      <c r="AY510">
        <f t="shared" si="382"/>
        <v>-1.3594847787703479E-2</v>
      </c>
      <c r="AZ510">
        <f t="shared" si="383"/>
        <v>0.98640515221229652</v>
      </c>
      <c r="BD510" s="10">
        <v>41894</v>
      </c>
      <c r="BE510">
        <v>399300</v>
      </c>
      <c r="BF510">
        <v>62.618592</v>
      </c>
      <c r="BG510">
        <f t="shared" si="385"/>
        <v>-5.6295779861827988E-3</v>
      </c>
      <c r="BH510">
        <f t="shared" si="386"/>
        <v>0.9943704220138172</v>
      </c>
      <c r="BL510" s="10">
        <v>41894</v>
      </c>
      <c r="BM510">
        <v>198000</v>
      </c>
      <c r="BN510">
        <v>104.00814</v>
      </c>
      <c r="BO510">
        <f t="shared" si="413"/>
        <v>-2.0148510829076649E-3</v>
      </c>
      <c r="BP510">
        <f t="shared" si="407"/>
        <v>0.99798514891709234</v>
      </c>
      <c r="BT510" s="10">
        <v>41894</v>
      </c>
      <c r="BU510">
        <v>111600</v>
      </c>
      <c r="BV510">
        <v>49.227707000000002</v>
      </c>
      <c r="BW510">
        <f t="shared" si="414"/>
        <v>0</v>
      </c>
      <c r="BX510">
        <f t="shared" si="410"/>
        <v>1</v>
      </c>
      <c r="CB510" s="10">
        <v>41894</v>
      </c>
      <c r="CC510">
        <v>1504300</v>
      </c>
      <c r="CD510">
        <v>103.314824</v>
      </c>
      <c r="CE510">
        <f t="shared" si="393"/>
        <v>-5.511304698523567E-3</v>
      </c>
      <c r="CF510">
        <f t="shared" si="394"/>
        <v>0.99448869530147643</v>
      </c>
      <c r="CJ510" s="10">
        <v>41894</v>
      </c>
      <c r="CK510">
        <v>361500</v>
      </c>
      <c r="CL510">
        <v>80.265422000000001</v>
      </c>
      <c r="CM510">
        <f t="shared" si="395"/>
        <v>-3.7274287545975282E-3</v>
      </c>
      <c r="CN510">
        <f t="shared" si="396"/>
        <v>0.99627257124540247</v>
      </c>
      <c r="CR510" s="10">
        <v>41894</v>
      </c>
      <c r="CS510">
        <v>74900</v>
      </c>
      <c r="CT510">
        <v>58.172964</v>
      </c>
      <c r="CU510">
        <f t="shared" si="397"/>
        <v>-1.5133759409253766E-3</v>
      </c>
      <c r="CV510">
        <f t="shared" si="398"/>
        <v>0.99848662405907462</v>
      </c>
      <c r="CZ510" s="10">
        <v>41894</v>
      </c>
      <c r="DA510">
        <v>228700</v>
      </c>
      <c r="DB510">
        <v>53.081752999999999</v>
      </c>
      <c r="DC510">
        <f t="shared" si="419"/>
        <v>-5.8843969382250672E-3</v>
      </c>
      <c r="DD510">
        <f t="shared" si="420"/>
        <v>0.99411560306177493</v>
      </c>
      <c r="DH510" s="10">
        <v>41894</v>
      </c>
      <c r="DI510">
        <v>281400</v>
      </c>
      <c r="DJ510">
        <v>33.202661999999997</v>
      </c>
      <c r="DK510">
        <f t="shared" si="417"/>
        <v>-3.113713524909445E-2</v>
      </c>
      <c r="DL510">
        <f t="shared" si="418"/>
        <v>0.96886286475090555</v>
      </c>
      <c r="DP510" s="10">
        <v>41894</v>
      </c>
      <c r="DQ510">
        <v>61200</v>
      </c>
      <c r="DR510">
        <v>25.743099000000001</v>
      </c>
      <c r="DS510">
        <f t="shared" si="399"/>
        <v>-1.4833542601789262E-2</v>
      </c>
      <c r="DT510">
        <f t="shared" si="400"/>
        <v>0.98516645739821074</v>
      </c>
      <c r="DX510" s="10">
        <v>41894</v>
      </c>
      <c r="DY510">
        <v>1945400</v>
      </c>
      <c r="DZ510">
        <v>11.91</v>
      </c>
      <c r="EA510">
        <f t="shared" si="401"/>
        <v>-1.0797342192690906E-2</v>
      </c>
      <c r="EB510">
        <f t="shared" si="402"/>
        <v>0.98920265780730909</v>
      </c>
      <c r="EF510" s="10">
        <v>41893</v>
      </c>
      <c r="EG510">
        <v>374400</v>
      </c>
      <c r="EH510">
        <v>99.356320999999994</v>
      </c>
      <c r="EI510">
        <f t="shared" si="415"/>
        <v>9.8554020960595068E-5</v>
      </c>
      <c r="EJ510">
        <f t="shared" si="416"/>
        <v>1.0000985540209606</v>
      </c>
    </row>
    <row r="511" spans="1:140">
      <c r="A511" s="10">
        <v>41893</v>
      </c>
      <c r="B511" s="11">
        <v>4.76</v>
      </c>
      <c r="C511">
        <f t="shared" si="363"/>
        <v>4.7599999999999996E-2</v>
      </c>
      <c r="D511" s="12">
        <f t="shared" si="364"/>
        <v>9.9811209778044585E-4</v>
      </c>
      <c r="E511" s="13">
        <f t="shared" si="365"/>
        <v>1.0009981120977804</v>
      </c>
      <c r="H511" s="10">
        <v>41893</v>
      </c>
      <c r="I511">
        <v>28900</v>
      </c>
      <c r="J511">
        <v>67.759794999999997</v>
      </c>
      <c r="K511" s="15">
        <f t="shared" si="369"/>
        <v>-3.8998116577004804E-3</v>
      </c>
      <c r="L511">
        <f t="shared" si="370"/>
        <v>0.99610018834229952</v>
      </c>
      <c r="N511" s="15">
        <f t="shared" si="371"/>
        <v>-0.75978334873418407</v>
      </c>
      <c r="P511" s="10">
        <v>41893</v>
      </c>
      <c r="Q511">
        <v>352800</v>
      </c>
      <c r="R511">
        <v>46.299996999999998</v>
      </c>
      <c r="S511">
        <f t="shared" si="372"/>
        <v>1.4632178866793577E-3</v>
      </c>
      <c r="T511">
        <f t="shared" si="373"/>
        <v>1.0014632178866794</v>
      </c>
      <c r="V511" s="15">
        <f t="shared" si="374"/>
        <v>0.70520301780089301</v>
      </c>
      <c r="X511" s="10">
        <v>41893</v>
      </c>
      <c r="Y511">
        <v>50800</v>
      </c>
      <c r="Z511">
        <v>39.281472000000001</v>
      </c>
      <c r="AA511">
        <f t="shared" si="375"/>
        <v>3.7239625414442479E-3</v>
      </c>
      <c r="AB511">
        <f t="shared" si="366"/>
        <v>1.0037239625414442</v>
      </c>
      <c r="AC511" s="18"/>
      <c r="AD511" s="15">
        <f t="shared" si="376"/>
        <v>2.8834413337458531</v>
      </c>
      <c r="AF511" s="10">
        <v>41893</v>
      </c>
      <c r="AG511">
        <v>218800</v>
      </c>
      <c r="AH511">
        <v>53.150782999999997</v>
      </c>
      <c r="AI511">
        <f t="shared" si="377"/>
        <v>5.3574073320967752E-3</v>
      </c>
      <c r="AJ511">
        <f t="shared" si="378"/>
        <v>1.0053574073320968</v>
      </c>
      <c r="AK511" s="18"/>
      <c r="AL511" s="15">
        <f t="shared" si="379"/>
        <v>6.0303340943929307</v>
      </c>
      <c r="AN511" s="10">
        <v>41893</v>
      </c>
      <c r="AO511">
        <v>2944300</v>
      </c>
      <c r="AP511">
        <v>38.777982999999999</v>
      </c>
      <c r="AQ511">
        <f t="shared" si="380"/>
        <v>-5.5461763954339771E-3</v>
      </c>
      <c r="AR511">
        <f t="shared" si="367"/>
        <v>0.99445382360456602</v>
      </c>
      <c r="AS511" s="18"/>
      <c r="AT511" s="15">
        <f t="shared" si="381"/>
        <v>-0.86866302636951653</v>
      </c>
      <c r="AV511" s="10">
        <v>41893</v>
      </c>
      <c r="AW511">
        <v>16440700</v>
      </c>
      <c r="AX511">
        <v>42.061154999999999</v>
      </c>
      <c r="AY511">
        <f t="shared" si="382"/>
        <v>-7.0812098158965497E-3</v>
      </c>
      <c r="AZ511">
        <f t="shared" si="383"/>
        <v>0.99291879018410345</v>
      </c>
      <c r="BD511" s="10">
        <v>41893</v>
      </c>
      <c r="BE511">
        <v>491100</v>
      </c>
      <c r="BF511">
        <v>62.973103999999999</v>
      </c>
      <c r="BG511">
        <f t="shared" si="385"/>
        <v>2.3760569456516833E-3</v>
      </c>
      <c r="BH511">
        <f t="shared" si="386"/>
        <v>1.0023760569456517</v>
      </c>
      <c r="BL511" s="10">
        <v>41893</v>
      </c>
      <c r="BM511">
        <v>110500</v>
      </c>
      <c r="BN511">
        <v>104.218124</v>
      </c>
      <c r="BO511">
        <f t="shared" si="413"/>
        <v>6.4149936624424697E-4</v>
      </c>
      <c r="BP511">
        <f t="shared" si="407"/>
        <v>1.0006414993662442</v>
      </c>
      <c r="BT511" s="10">
        <v>41893</v>
      </c>
      <c r="BU511">
        <v>95600</v>
      </c>
      <c r="BV511">
        <v>49.227707000000002</v>
      </c>
      <c r="BW511">
        <f t="shared" si="414"/>
        <v>1.0084567498553909E-3</v>
      </c>
      <c r="BX511">
        <f t="shared" si="410"/>
        <v>1.0010084567498554</v>
      </c>
      <c r="CB511" s="10">
        <v>41893</v>
      </c>
      <c r="CC511">
        <v>441700</v>
      </c>
      <c r="CD511">
        <v>103.887379</v>
      </c>
      <c r="CE511">
        <f t="shared" si="393"/>
        <v>8.7438862108379922E-5</v>
      </c>
      <c r="CF511">
        <f t="shared" si="394"/>
        <v>1.0000874388621084</v>
      </c>
      <c r="CJ511" s="10">
        <v>41893</v>
      </c>
      <c r="CK511">
        <v>196600</v>
      </c>
      <c r="CL511">
        <v>80.565725</v>
      </c>
      <c r="CM511">
        <f t="shared" si="395"/>
        <v>-5.8210466967656416E-4</v>
      </c>
      <c r="CN511">
        <f t="shared" si="396"/>
        <v>0.99941789533032344</v>
      </c>
      <c r="CR511" s="10">
        <v>41893</v>
      </c>
      <c r="CS511">
        <v>4700</v>
      </c>
      <c r="CT511">
        <v>58.261135000000003</v>
      </c>
      <c r="CU511">
        <f t="shared" si="397"/>
        <v>1.6821931775101717E-4</v>
      </c>
      <c r="CV511">
        <f t="shared" si="398"/>
        <v>1.000168219317751</v>
      </c>
      <c r="CZ511" s="10">
        <v>41893</v>
      </c>
      <c r="DA511">
        <v>121100</v>
      </c>
      <c r="DB511">
        <v>53.395955999999998</v>
      </c>
      <c r="DC511">
        <f t="shared" si="419"/>
        <v>-5.6789158487213776E-3</v>
      </c>
      <c r="DD511">
        <f t="shared" si="420"/>
        <v>0.99432108415127862</v>
      </c>
      <c r="DH511" s="10">
        <v>41893</v>
      </c>
      <c r="DI511">
        <v>92300</v>
      </c>
      <c r="DJ511">
        <v>34.269722999999999</v>
      </c>
      <c r="DK511">
        <f t="shared" si="417"/>
        <v>0</v>
      </c>
      <c r="DL511">
        <f t="shared" si="418"/>
        <v>1</v>
      </c>
      <c r="DP511" s="10">
        <v>41893</v>
      </c>
      <c r="DQ511">
        <v>52500</v>
      </c>
      <c r="DR511">
        <v>26.130710000000001</v>
      </c>
      <c r="DS511">
        <f t="shared" si="399"/>
        <v>1.4492067112825691E-3</v>
      </c>
      <c r="DT511">
        <f t="shared" si="400"/>
        <v>1.0014492067112826</v>
      </c>
      <c r="DX511" s="10">
        <v>41893</v>
      </c>
      <c r="DY511">
        <v>2614500</v>
      </c>
      <c r="DZ511">
        <v>12.04</v>
      </c>
      <c r="EA511">
        <f t="shared" si="401"/>
        <v>-4.9586776859504855E-3</v>
      </c>
      <c r="EB511">
        <f t="shared" si="402"/>
        <v>0.99504132231404951</v>
      </c>
      <c r="EF511" s="10">
        <v>41892</v>
      </c>
      <c r="EG511">
        <v>394900</v>
      </c>
      <c r="EH511">
        <v>99.346530000000001</v>
      </c>
      <c r="EI511">
        <f t="shared" si="415"/>
        <v>-1.9714969247053293E-4</v>
      </c>
      <c r="EJ511">
        <f t="shared" si="416"/>
        <v>0.99980285030752947</v>
      </c>
    </row>
    <row r="512" spans="1:140">
      <c r="A512" s="10">
        <v>41892</v>
      </c>
      <c r="B512" s="11">
        <v>4.8099999999999996</v>
      </c>
      <c r="C512">
        <f t="shared" si="363"/>
        <v>4.8099999999999997E-2</v>
      </c>
      <c r="D512" s="12">
        <f t="shared" si="364"/>
        <v>1.0086654610352852E-3</v>
      </c>
      <c r="E512" s="13">
        <f t="shared" si="365"/>
        <v>1.0010086654610353</v>
      </c>
      <c r="H512" s="10">
        <v>41892</v>
      </c>
      <c r="I512">
        <v>28000</v>
      </c>
      <c r="J512">
        <v>68.025080000000003</v>
      </c>
      <c r="K512" s="15">
        <f t="shared" si="369"/>
        <v>-4.1608241852504335E-3</v>
      </c>
      <c r="L512">
        <f t="shared" si="370"/>
        <v>0.99583917581474957</v>
      </c>
      <c r="N512" s="15">
        <f t="shared" si="371"/>
        <v>-0.78169653497212654</v>
      </c>
      <c r="P512" s="10">
        <v>41892</v>
      </c>
      <c r="Q512">
        <v>370800</v>
      </c>
      <c r="R512">
        <v>46.232348999999999</v>
      </c>
      <c r="S512">
        <f t="shared" si="372"/>
        <v>3.3556994544392538E-3</v>
      </c>
      <c r="T512">
        <f t="shared" si="373"/>
        <v>1.0033556994544393</v>
      </c>
      <c r="V512" s="15">
        <f t="shared" si="374"/>
        <v>2.3966165562425745</v>
      </c>
      <c r="X512" s="10">
        <v>41892</v>
      </c>
      <c r="Y512">
        <v>76300</v>
      </c>
      <c r="Z512">
        <v>39.135731999999997</v>
      </c>
      <c r="AA512">
        <f t="shared" si="375"/>
        <v>1.4917303050487885E-3</v>
      </c>
      <c r="AB512">
        <f t="shared" si="366"/>
        <v>1.0014917303050488</v>
      </c>
      <c r="AC512" s="18"/>
      <c r="AD512" s="15">
        <f t="shared" si="376"/>
        <v>0.72301533027771736</v>
      </c>
      <c r="AF512" s="10">
        <v>41892</v>
      </c>
      <c r="AG512">
        <v>97800</v>
      </c>
      <c r="AH512">
        <v>52.867550000000001</v>
      </c>
      <c r="AI512">
        <f t="shared" si="377"/>
        <v>4.08091295791424E-3</v>
      </c>
      <c r="AJ512">
        <f t="shared" si="378"/>
        <v>1.0040809129579142</v>
      </c>
      <c r="AK512" s="18"/>
      <c r="AL512" s="15">
        <f t="shared" si="379"/>
        <v>3.4216023167780989</v>
      </c>
      <c r="AN512" s="10">
        <v>41892</v>
      </c>
      <c r="AO512">
        <v>2737000</v>
      </c>
      <c r="AP512">
        <v>38.994252000000003</v>
      </c>
      <c r="AQ512">
        <f t="shared" si="380"/>
        <v>5.8210543600543119E-3</v>
      </c>
      <c r="AR512">
        <f t="shared" si="367"/>
        <v>1.0058210543600543</v>
      </c>
      <c r="AS512" s="18"/>
      <c r="AT512" s="15">
        <f t="shared" si="381"/>
        <v>7.3188563066330019</v>
      </c>
      <c r="AV512" s="10">
        <v>41892</v>
      </c>
      <c r="AW512">
        <v>9892500</v>
      </c>
      <c r="AX512">
        <v>42.361122999999999</v>
      </c>
      <c r="AY512">
        <f t="shared" si="382"/>
        <v>-4.4062785232624746E-3</v>
      </c>
      <c r="AZ512">
        <f t="shared" si="383"/>
        <v>0.99559372147673753</v>
      </c>
      <c r="BD512" s="10">
        <v>41892</v>
      </c>
      <c r="BE512">
        <v>365000</v>
      </c>
      <c r="BF512">
        <v>62.823830999999998</v>
      </c>
      <c r="BG512">
        <f t="shared" si="385"/>
        <v>3.8758879193778739E-3</v>
      </c>
      <c r="BH512">
        <f t="shared" si="386"/>
        <v>1.0038758879193779</v>
      </c>
      <c r="BL512" s="10">
        <v>41892</v>
      </c>
      <c r="BM512">
        <v>142600</v>
      </c>
      <c r="BN512">
        <v>104.15131100000001</v>
      </c>
      <c r="BO512">
        <f t="shared" si="413"/>
        <v>-1.7381327063898944E-3</v>
      </c>
      <c r="BP512">
        <f t="shared" si="407"/>
        <v>0.99826186729361011</v>
      </c>
      <c r="BT512" s="10">
        <v>41892</v>
      </c>
      <c r="BU512">
        <v>80700</v>
      </c>
      <c r="BV512">
        <v>49.178113000000003</v>
      </c>
      <c r="BW512">
        <f t="shared" si="414"/>
        <v>-1.8118682546517384E-3</v>
      </c>
      <c r="BX512">
        <f t="shared" si="410"/>
        <v>0.99818813174534826</v>
      </c>
      <c r="CB512" s="10">
        <v>41892</v>
      </c>
      <c r="CC512">
        <v>946200</v>
      </c>
      <c r="CD512">
        <v>103.87829600000001</v>
      </c>
      <c r="CE512">
        <f t="shared" si="393"/>
        <v>-2.6239211838119392E-4</v>
      </c>
      <c r="CF512">
        <f t="shared" si="394"/>
        <v>0.99973760788161881</v>
      </c>
      <c r="CJ512" s="10">
        <v>41892</v>
      </c>
      <c r="CK512">
        <v>179300</v>
      </c>
      <c r="CL512">
        <v>80.612650000000002</v>
      </c>
      <c r="CM512">
        <f t="shared" si="395"/>
        <v>-2.0910833734589795E-3</v>
      </c>
      <c r="CN512">
        <f t="shared" si="396"/>
        <v>0.99790891662654102</v>
      </c>
      <c r="CR512" s="10">
        <v>41892</v>
      </c>
      <c r="CS512">
        <v>12500</v>
      </c>
      <c r="CT512">
        <v>58.251336000000002</v>
      </c>
      <c r="CU512">
        <f t="shared" si="397"/>
        <v>-1.3436719865854707E-3</v>
      </c>
      <c r="CV512">
        <f t="shared" si="398"/>
        <v>0.99865632801341453</v>
      </c>
      <c r="CZ512" s="10">
        <v>41892</v>
      </c>
      <c r="DA512">
        <v>188400</v>
      </c>
      <c r="DB512">
        <v>53.700918999999999</v>
      </c>
      <c r="DC512">
        <f t="shared" si="419"/>
        <v>1.7238869415194813E-3</v>
      </c>
      <c r="DD512">
        <f t="shared" si="420"/>
        <v>1.0017238869415195</v>
      </c>
      <c r="DH512" s="10">
        <v>41892</v>
      </c>
      <c r="DI512">
        <v>171900</v>
      </c>
      <c r="DJ512">
        <v>34.269722999999999</v>
      </c>
      <c r="DK512">
        <f t="shared" si="417"/>
        <v>-1.5868622137448996E-2</v>
      </c>
      <c r="DL512">
        <f t="shared" si="418"/>
        <v>0.984131377862551</v>
      </c>
      <c r="DP512" s="10">
        <v>41892</v>
      </c>
      <c r="DQ512">
        <v>396200</v>
      </c>
      <c r="DR512">
        <v>26.092896</v>
      </c>
      <c r="DS512">
        <f t="shared" si="399"/>
        <v>-1.8082900394852386E-3</v>
      </c>
      <c r="DT512">
        <f t="shared" si="400"/>
        <v>0.99819170996051476</v>
      </c>
      <c r="DX512" s="10">
        <v>41892</v>
      </c>
      <c r="DY512">
        <v>4582800</v>
      </c>
      <c r="DZ512">
        <v>12.1</v>
      </c>
      <c r="EA512">
        <f t="shared" si="401"/>
        <v>-5.7518488085456232E-3</v>
      </c>
      <c r="EB512">
        <f t="shared" si="402"/>
        <v>0.99424815119145438</v>
      </c>
      <c r="EF512" s="10">
        <v>41891</v>
      </c>
      <c r="EG512">
        <v>352800</v>
      </c>
      <c r="EH512">
        <v>99.366119999999995</v>
      </c>
      <c r="EI512">
        <f t="shared" si="415"/>
        <v>-9.8595315617622248E-5</v>
      </c>
      <c r="EJ512">
        <f t="shared" si="416"/>
        <v>0.99990140468438238</v>
      </c>
    </row>
    <row r="513" spans="1:140">
      <c r="A513" s="10">
        <v>41891</v>
      </c>
      <c r="B513" s="11">
        <v>4.8099999999999996</v>
      </c>
      <c r="C513">
        <f t="shared" si="363"/>
        <v>4.8099999999999997E-2</v>
      </c>
      <c r="D513" s="12">
        <f t="shared" si="364"/>
        <v>1.0086654610352852E-3</v>
      </c>
      <c r="E513" s="13">
        <f t="shared" si="365"/>
        <v>1.0010086654610353</v>
      </c>
      <c r="H513" s="10">
        <v>41891</v>
      </c>
      <c r="I513">
        <v>174000</v>
      </c>
      <c r="J513">
        <v>68.309303</v>
      </c>
      <c r="K513" s="15">
        <f t="shared" si="369"/>
        <v>-4.1590497781429647E-4</v>
      </c>
      <c r="L513">
        <f t="shared" si="370"/>
        <v>0.9995840950221857</v>
      </c>
      <c r="N513" s="15">
        <f t="shared" si="371"/>
        <v>-0.14087160164788071</v>
      </c>
      <c r="P513" s="10">
        <v>41891</v>
      </c>
      <c r="Q513">
        <v>246300</v>
      </c>
      <c r="R513">
        <v>46.077725999999998</v>
      </c>
      <c r="S513">
        <f t="shared" si="372"/>
        <v>-6.4597105782979725E-3</v>
      </c>
      <c r="T513">
        <f t="shared" si="373"/>
        <v>0.99354028942170203</v>
      </c>
      <c r="V513" s="15">
        <f t="shared" si="374"/>
        <v>-0.90609227714438711</v>
      </c>
      <c r="X513" s="10">
        <v>41891</v>
      </c>
      <c r="Y513">
        <v>185300</v>
      </c>
      <c r="Z513">
        <v>39.077438999999998</v>
      </c>
      <c r="AA513">
        <f t="shared" si="375"/>
        <v>-8.1380398863275527E-3</v>
      </c>
      <c r="AB513">
        <f t="shared" si="366"/>
        <v>0.99186196011367245</v>
      </c>
      <c r="AC513" s="18"/>
      <c r="AD513" s="15">
        <f t="shared" si="376"/>
        <v>-0.94933586875527021</v>
      </c>
      <c r="AF513" s="10">
        <v>41891</v>
      </c>
      <c r="AG513">
        <v>138100</v>
      </c>
      <c r="AH513">
        <v>52.652678999999999</v>
      </c>
      <c r="AI513">
        <f t="shared" si="377"/>
        <v>-1.0280919299799574E-2</v>
      </c>
      <c r="AJ513">
        <f t="shared" si="378"/>
        <v>0.98971908070020043</v>
      </c>
      <c r="AK513" s="18"/>
      <c r="AL513" s="15">
        <f t="shared" si="379"/>
        <v>-0.97699304093635742</v>
      </c>
      <c r="AN513" s="10">
        <v>41891</v>
      </c>
      <c r="AO513">
        <v>2097000</v>
      </c>
      <c r="AP513">
        <v>38.768577999999998</v>
      </c>
      <c r="AQ513">
        <f t="shared" si="380"/>
        <v>-3.8656671418242361E-3</v>
      </c>
      <c r="AR513">
        <f t="shared" si="367"/>
        <v>0.99613433285817576</v>
      </c>
      <c r="AS513" s="18"/>
      <c r="AT513" s="15">
        <f t="shared" si="381"/>
        <v>-0.75675904016985196</v>
      </c>
      <c r="AV513" s="10">
        <v>41891</v>
      </c>
      <c r="AW513">
        <v>16864600</v>
      </c>
      <c r="AX513">
        <v>42.548603999999997</v>
      </c>
      <c r="AY513">
        <f t="shared" si="382"/>
        <v>-1.2187177796749493E-2</v>
      </c>
      <c r="AZ513">
        <f t="shared" si="383"/>
        <v>0.98781282220325051</v>
      </c>
      <c r="BD513" s="10">
        <v>41891</v>
      </c>
      <c r="BE513">
        <v>508700</v>
      </c>
      <c r="BF513">
        <v>62.581273000000003</v>
      </c>
      <c r="BG513">
        <f t="shared" si="385"/>
        <v>-5.338101001458484E-3</v>
      </c>
      <c r="BH513">
        <f t="shared" si="386"/>
        <v>0.99466189899854152</v>
      </c>
      <c r="BL513" s="10">
        <v>41891</v>
      </c>
      <c r="BM513">
        <v>107100</v>
      </c>
      <c r="BN513">
        <v>104.332655</v>
      </c>
      <c r="BO513">
        <f t="shared" si="413"/>
        <v>-9.1404510473402922E-4</v>
      </c>
      <c r="BP513">
        <f t="shared" si="407"/>
        <v>0.99908595489526597</v>
      </c>
      <c r="BT513" s="10">
        <v>41891</v>
      </c>
      <c r="BU513">
        <v>112600</v>
      </c>
      <c r="BV513">
        <v>49.267378999999998</v>
      </c>
      <c r="BW513">
        <f t="shared" si="414"/>
        <v>-8.0469213169009901E-4</v>
      </c>
      <c r="BX513">
        <f t="shared" si="410"/>
        <v>0.9991953078683099</v>
      </c>
      <c r="CB513" s="10">
        <v>41891</v>
      </c>
      <c r="CC513">
        <v>794700</v>
      </c>
      <c r="CD513">
        <v>103.90555999999999</v>
      </c>
      <c r="CE513">
        <f t="shared" si="393"/>
        <v>-3.0519561750891322E-3</v>
      </c>
      <c r="CF513">
        <f t="shared" si="394"/>
        <v>0.99694804382491087</v>
      </c>
      <c r="CJ513" s="10">
        <v>41891</v>
      </c>
      <c r="CK513">
        <v>263700</v>
      </c>
      <c r="CL513">
        <v>80.781571</v>
      </c>
      <c r="CM513">
        <f t="shared" si="395"/>
        <v>-1.7395443797044718E-3</v>
      </c>
      <c r="CN513">
        <f t="shared" si="396"/>
        <v>0.99826045562029553</v>
      </c>
      <c r="CR513" s="10">
        <v>41891</v>
      </c>
      <c r="CS513">
        <v>5900</v>
      </c>
      <c r="CT513">
        <v>58.329712000000001</v>
      </c>
      <c r="CU513">
        <f t="shared" si="397"/>
        <v>-8.3905609743417653E-4</v>
      </c>
      <c r="CV513">
        <f t="shared" si="398"/>
        <v>0.99916094390256582</v>
      </c>
      <c r="CZ513" s="10">
        <v>41891</v>
      </c>
      <c r="DA513">
        <v>129800</v>
      </c>
      <c r="DB513">
        <v>53.608504000000003</v>
      </c>
      <c r="DC513">
        <f t="shared" si="419"/>
        <v>-9.730349678386041E-3</v>
      </c>
      <c r="DD513">
        <f t="shared" si="420"/>
        <v>0.99026965032161396</v>
      </c>
      <c r="DH513" s="10">
        <v>41891</v>
      </c>
      <c r="DI513">
        <v>69100</v>
      </c>
      <c r="DJ513">
        <v>34.822305</v>
      </c>
      <c r="DK513">
        <f t="shared" si="417"/>
        <v>-5.7126904892834673E-3</v>
      </c>
      <c r="DL513">
        <f t="shared" si="418"/>
        <v>0.99428730951071653</v>
      </c>
      <c r="DP513" s="10">
        <v>41891</v>
      </c>
      <c r="DQ513">
        <v>53100</v>
      </c>
      <c r="DR513">
        <v>26.140165</v>
      </c>
      <c r="DS513">
        <f t="shared" si="399"/>
        <v>-5.3956375345184382E-3</v>
      </c>
      <c r="DT513">
        <f t="shared" si="400"/>
        <v>0.99460436246548156</v>
      </c>
      <c r="DX513" s="10">
        <v>41891</v>
      </c>
      <c r="DY513">
        <v>2562500</v>
      </c>
      <c r="DZ513">
        <v>12.17</v>
      </c>
      <c r="EA513">
        <f t="shared" si="401"/>
        <v>1.6460905349793276E-3</v>
      </c>
      <c r="EB513">
        <f t="shared" si="402"/>
        <v>1.0016460905349793</v>
      </c>
      <c r="EF513" s="10">
        <v>41890</v>
      </c>
      <c r="EG513">
        <v>185000</v>
      </c>
      <c r="EH513">
        <v>99.375917999999999</v>
      </c>
      <c r="EI513">
        <f t="shared" si="415"/>
        <v>0</v>
      </c>
      <c r="EJ513">
        <f t="shared" si="416"/>
        <v>1</v>
      </c>
    </row>
    <row r="514" spans="1:140">
      <c r="A514" s="10">
        <v>41890</v>
      </c>
      <c r="B514" s="11">
        <v>4.84</v>
      </c>
      <c r="C514">
        <f t="shared" si="363"/>
        <v>4.8399999999999999E-2</v>
      </c>
      <c r="D514" s="12">
        <f t="shared" si="364"/>
        <v>1.0149981733291735E-3</v>
      </c>
      <c r="E514" s="13">
        <f t="shared" si="365"/>
        <v>1.0010149981733292</v>
      </c>
      <c r="H514" s="10">
        <v>41890</v>
      </c>
      <c r="I514">
        <v>13000</v>
      </c>
      <c r="J514">
        <v>68.337725000000006</v>
      </c>
      <c r="K514" s="15">
        <f t="shared" si="369"/>
        <v>1.1102673677465535E-3</v>
      </c>
      <c r="L514">
        <f t="shared" si="370"/>
        <v>1.0011102673677466</v>
      </c>
      <c r="N514" s="15">
        <f t="shared" si="371"/>
        <v>0.49933666807659627</v>
      </c>
      <c r="P514" s="10">
        <v>41890</v>
      </c>
      <c r="Q514">
        <v>276600</v>
      </c>
      <c r="R514">
        <v>46.377310000000001</v>
      </c>
      <c r="S514">
        <f t="shared" si="372"/>
        <v>-2.7015281765309096E-3</v>
      </c>
      <c r="T514">
        <f t="shared" si="373"/>
        <v>0.99729847182346909</v>
      </c>
      <c r="V514" s="15">
        <f t="shared" si="374"/>
        <v>-0.62745301674866616</v>
      </c>
      <c r="X514" s="10">
        <v>41890</v>
      </c>
      <c r="Y514">
        <v>80100</v>
      </c>
      <c r="Z514">
        <v>39.398062000000003</v>
      </c>
      <c r="AA514">
        <f t="shared" si="375"/>
        <v>-9.8549767835598434E-4</v>
      </c>
      <c r="AB514">
        <f t="shared" si="366"/>
        <v>0.99901450232164402</v>
      </c>
      <c r="AC514" s="18"/>
      <c r="AD514" s="15">
        <f t="shared" si="376"/>
        <v>-0.30224274866912981</v>
      </c>
      <c r="AF514" s="10">
        <v>41890</v>
      </c>
      <c r="AG514">
        <v>115500</v>
      </c>
      <c r="AH514">
        <v>53.199620000000003</v>
      </c>
      <c r="AI514">
        <f t="shared" si="377"/>
        <v>1.1027639703853342E-3</v>
      </c>
      <c r="AJ514">
        <f t="shared" si="378"/>
        <v>1.0011027639703853</v>
      </c>
      <c r="AK514" s="18"/>
      <c r="AL514" s="15">
        <f t="shared" si="379"/>
        <v>0.49524051886973064</v>
      </c>
      <c r="AN514" s="10">
        <v>41890</v>
      </c>
      <c r="AO514">
        <v>2090700</v>
      </c>
      <c r="AP514">
        <v>38.919026000000002</v>
      </c>
      <c r="AQ514">
        <f t="shared" si="380"/>
        <v>-1.0045491735580669E-2</v>
      </c>
      <c r="AR514">
        <f t="shared" si="367"/>
        <v>0.98995450826441933</v>
      </c>
      <c r="AS514" s="18"/>
      <c r="AT514" s="15">
        <f t="shared" si="381"/>
        <v>-0.97490646855554786</v>
      </c>
      <c r="AV514" s="10">
        <v>41890</v>
      </c>
      <c r="AW514">
        <v>10875600</v>
      </c>
      <c r="AX514">
        <v>43.073549</v>
      </c>
      <c r="AY514">
        <f t="shared" si="382"/>
        <v>-1.1615418777337516E-2</v>
      </c>
      <c r="AZ514">
        <f t="shared" si="383"/>
        <v>0.98838458122266248</v>
      </c>
      <c r="BD514" s="10">
        <v>41890</v>
      </c>
      <c r="BE514">
        <v>576200</v>
      </c>
      <c r="BF514">
        <v>62.917130999999998</v>
      </c>
      <c r="BG514">
        <f t="shared" si="385"/>
        <v>-3.6932962096625221E-3</v>
      </c>
      <c r="BH514">
        <f t="shared" si="386"/>
        <v>0.99630670379033748</v>
      </c>
      <c r="BL514" s="10">
        <v>41890</v>
      </c>
      <c r="BM514">
        <v>134000</v>
      </c>
      <c r="BN514">
        <v>104.428107</v>
      </c>
      <c r="BO514">
        <f t="shared" si="413"/>
        <v>0</v>
      </c>
      <c r="BP514">
        <f t="shared" si="407"/>
        <v>1</v>
      </c>
      <c r="BT514" s="10">
        <v>41890</v>
      </c>
      <c r="BU514">
        <v>120100</v>
      </c>
      <c r="BV514">
        <v>49.307056000000003</v>
      </c>
      <c r="BW514">
        <f t="shared" si="414"/>
        <v>-1.60677809151899E-3</v>
      </c>
      <c r="BX514">
        <f t="shared" si="410"/>
        <v>0.99839322190848101</v>
      </c>
      <c r="CB514" s="10">
        <v>41890</v>
      </c>
      <c r="CC514">
        <v>1249200</v>
      </c>
      <c r="CD514">
        <v>104.223646</v>
      </c>
      <c r="CE514">
        <f t="shared" si="393"/>
        <v>-6.4113493102494479E-3</v>
      </c>
      <c r="CF514">
        <f t="shared" si="394"/>
        <v>0.99358865068975055</v>
      </c>
      <c r="CJ514" s="10">
        <v>41890</v>
      </c>
      <c r="CK514">
        <v>247300</v>
      </c>
      <c r="CL514">
        <v>80.922338999999994</v>
      </c>
      <c r="CM514">
        <f t="shared" si="395"/>
        <v>-1.6209249665416481E-3</v>
      </c>
      <c r="CN514">
        <f t="shared" si="396"/>
        <v>0.99837907503345835</v>
      </c>
      <c r="CR514" s="10">
        <v>41890</v>
      </c>
      <c r="CS514">
        <v>4200</v>
      </c>
      <c r="CT514">
        <v>58.378695</v>
      </c>
      <c r="CU514">
        <f t="shared" si="397"/>
        <v>-6.7080487443893499E-4</v>
      </c>
      <c r="CV514">
        <f t="shared" si="398"/>
        <v>0.99932919512556107</v>
      </c>
      <c r="CZ514" s="10">
        <v>41890</v>
      </c>
      <c r="DA514">
        <v>165200</v>
      </c>
      <c r="DB514">
        <v>54.135258999999998</v>
      </c>
      <c r="DC514">
        <f t="shared" si="419"/>
        <v>-9.8038914420285339E-3</v>
      </c>
      <c r="DD514">
        <f t="shared" si="420"/>
        <v>0.99019610855797147</v>
      </c>
      <c r="DH514" s="10">
        <v>41890</v>
      </c>
      <c r="DI514">
        <v>201400</v>
      </c>
      <c r="DJ514">
        <v>35.022376999999999</v>
      </c>
      <c r="DK514">
        <f t="shared" si="417"/>
        <v>-1.3584253466429885E-3</v>
      </c>
      <c r="DL514">
        <f t="shared" si="418"/>
        <v>0.99864157465335701</v>
      </c>
      <c r="DP514" s="10">
        <v>41890</v>
      </c>
      <c r="DQ514">
        <v>70100</v>
      </c>
      <c r="DR514">
        <v>26.281973000000001</v>
      </c>
      <c r="DS514">
        <f t="shared" si="399"/>
        <v>-1.5580785459616608E-2</v>
      </c>
      <c r="DT514">
        <f t="shared" si="400"/>
        <v>0.98441921454038339</v>
      </c>
      <c r="DX514" s="10">
        <v>41890</v>
      </c>
      <c r="DY514">
        <v>2477900</v>
      </c>
      <c r="DZ514">
        <v>12.15</v>
      </c>
      <c r="EA514">
        <f t="shared" si="401"/>
        <v>-1.1391375101708623E-2</v>
      </c>
      <c r="EB514">
        <f t="shared" si="402"/>
        <v>0.98860862489829138</v>
      </c>
      <c r="EF514" s="10">
        <v>41887</v>
      </c>
      <c r="EG514">
        <v>258000</v>
      </c>
      <c r="EH514">
        <v>99.375917999999999</v>
      </c>
      <c r="EI514">
        <f t="shared" si="415"/>
        <v>0</v>
      </c>
      <c r="EJ514">
        <f t="shared" si="416"/>
        <v>1</v>
      </c>
    </row>
    <row r="515" spans="1:140">
      <c r="A515" s="10">
        <v>41887</v>
      </c>
      <c r="B515" s="11">
        <v>4.93</v>
      </c>
      <c r="C515">
        <f t="shared" ref="C515:C578" si="421">B515/100</f>
        <v>4.9299999999999997E-2</v>
      </c>
      <c r="D515" s="12">
        <f t="shared" ref="D515:D578" si="422">1/((1-($D$2*C515)))^(1/12)-1</f>
        <v>1.033999435678945E-3</v>
      </c>
      <c r="E515" s="13">
        <f t="shared" ref="E515:E578" si="423">1+(D515)</f>
        <v>1.0010339994356789</v>
      </c>
      <c r="H515" s="10">
        <v>41887</v>
      </c>
      <c r="I515">
        <v>12000</v>
      </c>
      <c r="J515">
        <v>68.261936000000006</v>
      </c>
      <c r="K515" s="15">
        <f t="shared" si="369"/>
        <v>-3.4578128034723488E-3</v>
      </c>
      <c r="L515">
        <f t="shared" si="370"/>
        <v>0.99654218719652765</v>
      </c>
      <c r="N515" s="15">
        <f t="shared" si="371"/>
        <v>-0.71755989599719361</v>
      </c>
      <c r="P515" s="10">
        <v>41887</v>
      </c>
      <c r="Q515">
        <v>171000</v>
      </c>
      <c r="R515">
        <v>46.502938999999998</v>
      </c>
      <c r="S515">
        <f t="shared" si="372"/>
        <v>4.8026748447105305E-3</v>
      </c>
      <c r="T515">
        <f t="shared" si="373"/>
        <v>1.0048026748447105</v>
      </c>
      <c r="V515" s="15">
        <f t="shared" si="374"/>
        <v>4.747587837045808</v>
      </c>
      <c r="X515" s="10">
        <v>41887</v>
      </c>
      <c r="Y515">
        <v>118600</v>
      </c>
      <c r="Z515">
        <v>39.436926999999997</v>
      </c>
      <c r="AA515">
        <f t="shared" si="375"/>
        <v>4.4543533652352529E-3</v>
      </c>
      <c r="AB515">
        <f t="shared" ref="AB515:AB578" si="424">1+AA515</f>
        <v>1.0044543533652353</v>
      </c>
      <c r="AC515" s="18"/>
      <c r="AD515" s="15">
        <f t="shared" si="376"/>
        <v>4.0643645193906819</v>
      </c>
      <c r="AF515" s="10">
        <v>41887</v>
      </c>
      <c r="AG515">
        <v>111800</v>
      </c>
      <c r="AH515">
        <v>53.141018000000003</v>
      </c>
      <c r="AI515">
        <f t="shared" si="377"/>
        <v>2.9493014499455406E-3</v>
      </c>
      <c r="AJ515">
        <f t="shared" si="378"/>
        <v>1.0029493014499455</v>
      </c>
      <c r="AK515" s="18"/>
      <c r="AL515" s="15">
        <f t="shared" si="379"/>
        <v>1.9297312328559073</v>
      </c>
      <c r="AN515" s="10">
        <v>41887</v>
      </c>
      <c r="AO515">
        <v>1906400</v>
      </c>
      <c r="AP515">
        <v>39.313954000000003</v>
      </c>
      <c r="AQ515">
        <f t="shared" si="380"/>
        <v>-2.3906912317117612E-4</v>
      </c>
      <c r="AR515">
        <f t="shared" ref="AR515:AR578" si="425">1+AQ515</f>
        <v>0.99976093087682882</v>
      </c>
      <c r="AS515" s="18"/>
      <c r="AT515" s="15">
        <f t="shared" si="381"/>
        <v>-8.3570980663030481E-2</v>
      </c>
      <c r="AV515" s="10">
        <v>41887</v>
      </c>
      <c r="AW515">
        <v>12796400</v>
      </c>
      <c r="AX515">
        <v>43.579746</v>
      </c>
      <c r="AY515">
        <f t="shared" si="382"/>
        <v>9.554874051851403E-3</v>
      </c>
      <c r="AZ515">
        <f t="shared" si="383"/>
        <v>1.0095548740518514</v>
      </c>
      <c r="BD515" s="10">
        <v>41887</v>
      </c>
      <c r="BE515">
        <v>420100</v>
      </c>
      <c r="BF515">
        <v>63.150364000000003</v>
      </c>
      <c r="BG515">
        <f t="shared" si="385"/>
        <v>5.1975977077871605E-3</v>
      </c>
      <c r="BH515">
        <f t="shared" si="386"/>
        <v>1.0051975977077872</v>
      </c>
      <c r="BL515" s="10">
        <v>41887</v>
      </c>
      <c r="BM515">
        <v>206600</v>
      </c>
      <c r="BN515">
        <v>104.428107</v>
      </c>
      <c r="BO515">
        <f t="shared" si="413"/>
        <v>7.3174624731731086E-4</v>
      </c>
      <c r="BP515">
        <f t="shared" si="407"/>
        <v>1.0007317462473173</v>
      </c>
      <c r="BT515" s="10">
        <v>41887</v>
      </c>
      <c r="BU515">
        <v>71300</v>
      </c>
      <c r="BV515">
        <v>49.386409</v>
      </c>
      <c r="BW515">
        <f t="shared" si="414"/>
        <v>-4.0154840335171471E-4</v>
      </c>
      <c r="BX515">
        <f t="shared" si="410"/>
        <v>0.99959845159664829</v>
      </c>
      <c r="CB515" s="10">
        <v>41887</v>
      </c>
      <c r="CC515">
        <v>1036300</v>
      </c>
      <c r="CD515">
        <v>104.89617200000001</v>
      </c>
      <c r="CE515">
        <f t="shared" si="393"/>
        <v>3.5648805602275235E-3</v>
      </c>
      <c r="CF515">
        <f t="shared" si="394"/>
        <v>1.0035648805602275</v>
      </c>
      <c r="CJ515" s="10">
        <v>41887</v>
      </c>
      <c r="CK515">
        <v>251700</v>
      </c>
      <c r="CL515">
        <v>81.053720999999996</v>
      </c>
      <c r="CM515">
        <f t="shared" si="395"/>
        <v>-6.941805196808426E-4</v>
      </c>
      <c r="CN515">
        <f t="shared" si="396"/>
        <v>0.99930581948031916</v>
      </c>
      <c r="CR515" s="10">
        <v>41887</v>
      </c>
      <c r="CS515">
        <v>11500</v>
      </c>
      <c r="CT515">
        <v>58.417881999999999</v>
      </c>
      <c r="CU515">
        <f t="shared" si="397"/>
        <v>3.3552353452548367E-4</v>
      </c>
      <c r="CV515">
        <f t="shared" si="398"/>
        <v>1.0003355235345255</v>
      </c>
      <c r="CZ515" s="10">
        <v>41887</v>
      </c>
      <c r="DA515">
        <v>217500</v>
      </c>
      <c r="DB515">
        <v>54.671250000000001</v>
      </c>
      <c r="DC515">
        <f t="shared" si="419"/>
        <v>-6.7569375685727628E-4</v>
      </c>
      <c r="DD515">
        <f t="shared" si="420"/>
        <v>0.99932430624314272</v>
      </c>
      <c r="DH515" s="10">
        <v>41887</v>
      </c>
      <c r="DI515">
        <v>65200</v>
      </c>
      <c r="DJ515">
        <v>35.070017</v>
      </c>
      <c r="DK515">
        <f t="shared" si="417"/>
        <v>1.0986043008599511E-2</v>
      </c>
      <c r="DL515">
        <f t="shared" si="418"/>
        <v>1.0109860430085995</v>
      </c>
      <c r="DP515" s="10">
        <v>41887</v>
      </c>
      <c r="DQ515">
        <v>50100</v>
      </c>
      <c r="DR515">
        <v>26.697948</v>
      </c>
      <c r="DS515">
        <f t="shared" si="399"/>
        <v>7.8515404382815124E-3</v>
      </c>
      <c r="DT515">
        <f t="shared" si="400"/>
        <v>1.0078515404382815</v>
      </c>
      <c r="DX515" s="10">
        <v>41887</v>
      </c>
      <c r="DY515">
        <v>1055100</v>
      </c>
      <c r="DZ515">
        <v>12.29</v>
      </c>
      <c r="EA515">
        <f t="shared" si="401"/>
        <v>4.9059689288633024E-3</v>
      </c>
      <c r="EB515">
        <f t="shared" si="402"/>
        <v>1.0049059689288633</v>
      </c>
      <c r="EF515" s="10">
        <v>41886</v>
      </c>
      <c r="EG515">
        <v>286300</v>
      </c>
      <c r="EH515">
        <v>99.375917999999999</v>
      </c>
      <c r="EI515">
        <f t="shared" si="415"/>
        <v>2.958130495347433E-4</v>
      </c>
      <c r="EJ515">
        <f t="shared" si="416"/>
        <v>1.0002958130495347</v>
      </c>
    </row>
    <row r="516" spans="1:140">
      <c r="A516" s="10">
        <v>41886</v>
      </c>
      <c r="B516" s="11">
        <v>4.97</v>
      </c>
      <c r="C516">
        <f t="shared" si="421"/>
        <v>4.9699999999999994E-2</v>
      </c>
      <c r="D516" s="12">
        <f t="shared" si="422"/>
        <v>1.0424459464457581E-3</v>
      </c>
      <c r="E516" s="13">
        <f t="shared" si="423"/>
        <v>1.0010424459464458</v>
      </c>
      <c r="H516" s="10">
        <v>41886</v>
      </c>
      <c r="I516">
        <v>14100</v>
      </c>
      <c r="J516">
        <v>68.498791999999995</v>
      </c>
      <c r="K516" s="15">
        <f t="shared" ref="K516:K579" si="426">(J516/J517)-1</f>
        <v>-9.3176260500316133E-3</v>
      </c>
      <c r="L516">
        <f t="shared" ref="L516:L579" si="427">1+K516</f>
        <v>0.99068237394996839</v>
      </c>
      <c r="N516" s="15">
        <f t="shared" ref="N516:N579" si="428">((1+K516)^365)-1</f>
        <v>-0.96718524231848535</v>
      </c>
      <c r="P516" s="10">
        <v>41886</v>
      </c>
      <c r="Q516">
        <v>377300</v>
      </c>
      <c r="R516">
        <v>46.280667999999999</v>
      </c>
      <c r="S516">
        <f t="shared" ref="S516:S579" si="429">(R516/R517)-1</f>
        <v>-1.4595568046096297E-3</v>
      </c>
      <c r="T516">
        <f t="shared" ref="T516:T579" si="430">1+S516</f>
        <v>0.99854044319539037</v>
      </c>
      <c r="V516" s="15">
        <f t="shared" ref="V516:V579" si="431">((1+S516)^365)-1</f>
        <v>-0.41323295407910599</v>
      </c>
      <c r="X516" s="10">
        <v>41886</v>
      </c>
      <c r="Y516">
        <v>172000</v>
      </c>
      <c r="Z516">
        <v>39.262039999999999</v>
      </c>
      <c r="AA516">
        <f t="shared" ref="AA516:AA579" si="432">(Z516/Z517)-1</f>
        <v>-4.1893146238868306E-3</v>
      </c>
      <c r="AB516">
        <f t="shared" si="424"/>
        <v>0.99581068537611317</v>
      </c>
      <c r="AC516" s="18"/>
      <c r="AD516" s="15">
        <f t="shared" ref="AD516:AD579" si="433">((1+AA516)^365)-1</f>
        <v>-0.78396433117704456</v>
      </c>
      <c r="AF516" s="10">
        <v>41886</v>
      </c>
      <c r="AG516">
        <v>119100</v>
      </c>
      <c r="AH516">
        <v>52.984749999999998</v>
      </c>
      <c r="AI516">
        <f t="shared" ref="AI516:AI579" si="434">(AH516/AH517)-1</f>
        <v>-4.5871493276051778E-3</v>
      </c>
      <c r="AJ516">
        <f t="shared" ref="AJ516:AJ579" si="435">1+AI516</f>
        <v>0.99541285067239482</v>
      </c>
      <c r="AK516" s="18"/>
      <c r="AL516" s="15">
        <f t="shared" ref="AL516:AL579" si="436">((1+AI516)^365)-1</f>
        <v>-0.81328304950757657</v>
      </c>
      <c r="AN516" s="10">
        <v>41886</v>
      </c>
      <c r="AO516">
        <v>2379600</v>
      </c>
      <c r="AP516">
        <v>39.323354999999999</v>
      </c>
      <c r="AQ516">
        <f t="shared" ref="AQ516:AQ579" si="437">(AP516/AP517)-1</f>
        <v>-4.2857385217133226E-3</v>
      </c>
      <c r="AR516">
        <f t="shared" si="425"/>
        <v>0.99571426147828668</v>
      </c>
      <c r="AS516" s="18"/>
      <c r="AT516" s="15">
        <f t="shared" ref="AT516:AT579" si="438">((1+AQ516)^365)-1</f>
        <v>-0.79146663935866113</v>
      </c>
      <c r="AV516" s="10">
        <v>41886</v>
      </c>
      <c r="AW516">
        <v>8460100</v>
      </c>
      <c r="AX516">
        <v>43.167287999999999</v>
      </c>
      <c r="AY516">
        <f t="shared" ref="AY516:AY579" si="439">(AX516/AX517)-1</f>
        <v>-4.3243454947251569E-3</v>
      </c>
      <c r="AZ516">
        <f t="shared" ref="AZ516:AZ579" si="440">1+AY516</f>
        <v>0.99567565450527484</v>
      </c>
      <c r="BD516" s="10">
        <v>41886</v>
      </c>
      <c r="BE516">
        <v>308200</v>
      </c>
      <c r="BF516">
        <v>62.823830999999998</v>
      </c>
      <c r="BG516">
        <f t="shared" ref="BG516:BG579" si="441">(BF516/BF517)-1</f>
        <v>-1.3347788562749763E-3</v>
      </c>
      <c r="BH516">
        <f t="shared" ref="BH516:BH579" si="442">1+BG516</f>
        <v>0.99866522114372502</v>
      </c>
      <c r="BL516" s="10">
        <v>41886</v>
      </c>
      <c r="BM516">
        <v>157600</v>
      </c>
      <c r="BN516">
        <v>104.351748</v>
      </c>
      <c r="BO516">
        <f t="shared" si="413"/>
        <v>-1.1876240155306306E-3</v>
      </c>
      <c r="BP516">
        <f t="shared" ref="BP516:BP533" si="443">1+BO516</f>
        <v>0.99881237598446937</v>
      </c>
      <c r="BT516" s="10">
        <v>41886</v>
      </c>
      <c r="BU516">
        <v>69100</v>
      </c>
      <c r="BV516">
        <v>49.406247999999998</v>
      </c>
      <c r="BW516">
        <f t="shared" si="414"/>
        <v>0</v>
      </c>
      <c r="BX516">
        <f t="shared" si="410"/>
        <v>1</v>
      </c>
      <c r="CB516" s="10">
        <v>41886</v>
      </c>
      <c r="CC516">
        <v>1366700</v>
      </c>
      <c r="CD516">
        <v>104.52355799999999</v>
      </c>
      <c r="CE516">
        <f t="shared" ref="CE516:CE579" si="444">(CD516/CD517)-1</f>
        <v>-1.7384445094137391E-4</v>
      </c>
      <c r="CF516">
        <f t="shared" ref="CF516:CF579" si="445">1+CE516</f>
        <v>0.99982615554905863</v>
      </c>
      <c r="CJ516" s="10">
        <v>41886</v>
      </c>
      <c r="CK516">
        <v>245800</v>
      </c>
      <c r="CL516">
        <v>81.110026000000005</v>
      </c>
      <c r="CM516">
        <f t="shared" ref="CM516:CM579" si="446">(CL516/CL517)-1</f>
        <v>-2.4238104965470519E-3</v>
      </c>
      <c r="CN516">
        <f t="shared" ref="CN516:CN579" si="447">1+CM516</f>
        <v>0.99757618950345295</v>
      </c>
      <c r="CR516" s="10">
        <v>41886</v>
      </c>
      <c r="CS516">
        <v>3900</v>
      </c>
      <c r="CT516">
        <v>58.398288000000001</v>
      </c>
      <c r="CU516">
        <f t="shared" ref="CU516:CU579" si="448">(CT516/CT517)-1</f>
        <v>-1.5075455328900089E-3</v>
      </c>
      <c r="CV516">
        <f t="shared" ref="CV516:CV579" si="449">1+CU516</f>
        <v>0.99849245446710999</v>
      </c>
      <c r="CZ516" s="10">
        <v>41886</v>
      </c>
      <c r="DA516">
        <v>85900</v>
      </c>
      <c r="DB516">
        <v>54.708216</v>
      </c>
      <c r="DC516">
        <f t="shared" si="419"/>
        <v>-5.5433811991399962E-3</v>
      </c>
      <c r="DD516">
        <f t="shared" si="420"/>
        <v>0.99445661880086</v>
      </c>
      <c r="DH516" s="10">
        <v>41886</v>
      </c>
      <c r="DI516">
        <v>76900</v>
      </c>
      <c r="DJ516">
        <v>34.688923000000003</v>
      </c>
      <c r="DK516">
        <f t="shared" si="417"/>
        <v>-3.2849518363944341E-3</v>
      </c>
      <c r="DL516">
        <f t="shared" si="418"/>
        <v>0.99671504816360557</v>
      </c>
      <c r="DP516" s="10">
        <v>41886</v>
      </c>
      <c r="DQ516">
        <v>70000</v>
      </c>
      <c r="DR516">
        <v>26.489961000000001</v>
      </c>
      <c r="DS516">
        <f t="shared" ref="DS516:DS579" si="450">(DR516/DR517)-1</f>
        <v>-1.4767939943676089E-2</v>
      </c>
      <c r="DT516">
        <f t="shared" ref="DT516:DT579" si="451">1+DS516</f>
        <v>0.98523206005632391</v>
      </c>
      <c r="DX516" s="10">
        <v>41886</v>
      </c>
      <c r="DY516">
        <v>2153700</v>
      </c>
      <c r="DZ516">
        <v>12.23</v>
      </c>
      <c r="EA516">
        <f t="shared" ref="EA516:EA579" si="452">(DZ516/DZ517)-1</f>
        <v>-4.8820179007321718E-3</v>
      </c>
      <c r="EB516">
        <f t="shared" ref="EB516:EB579" si="453">1+EA516</f>
        <v>0.99511798209926783</v>
      </c>
      <c r="EF516" s="10">
        <v>41885</v>
      </c>
      <c r="EG516">
        <v>238300</v>
      </c>
      <c r="EH516">
        <v>99.346530000000001</v>
      </c>
      <c r="EI516">
        <f t="shared" ref="EI516:EI579" si="454">(EH516/EH517)-1</f>
        <v>1.9729794737544104E-4</v>
      </c>
      <c r="EJ516">
        <f t="shared" ref="EJ516:EJ579" si="455">1+EI516</f>
        <v>1.0001972979473754</v>
      </c>
    </row>
    <row r="517" spans="1:140">
      <c r="A517" s="10">
        <v>41885</v>
      </c>
      <c r="B517" s="11">
        <v>4.97</v>
      </c>
      <c r="C517">
        <f t="shared" si="421"/>
        <v>4.9699999999999994E-2</v>
      </c>
      <c r="D517" s="12">
        <f t="shared" si="422"/>
        <v>1.0424459464457581E-3</v>
      </c>
      <c r="E517" s="13">
        <f t="shared" si="423"/>
        <v>1.0010424459464458</v>
      </c>
      <c r="H517" s="10">
        <v>41885</v>
      </c>
      <c r="I517">
        <v>36800</v>
      </c>
      <c r="J517">
        <v>69.143040999999997</v>
      </c>
      <c r="K517" s="15">
        <f t="shared" si="426"/>
        <v>2.0596100405956275E-3</v>
      </c>
      <c r="L517">
        <f t="shared" si="427"/>
        <v>1.0020596100405956</v>
      </c>
      <c r="N517" s="15">
        <f t="shared" si="428"/>
        <v>1.1190853615200043</v>
      </c>
      <c r="P517" s="10">
        <v>41885</v>
      </c>
      <c r="Q517">
        <v>164500</v>
      </c>
      <c r="R517">
        <v>46.348315999999997</v>
      </c>
      <c r="S517">
        <f t="shared" si="429"/>
        <v>-6.251764063074372E-4</v>
      </c>
      <c r="T517">
        <f t="shared" si="430"/>
        <v>0.99937482359369256</v>
      </c>
      <c r="V517" s="15">
        <f t="shared" si="431"/>
        <v>-0.20408330039874845</v>
      </c>
      <c r="X517" s="10">
        <v>41885</v>
      </c>
      <c r="Y517">
        <v>77200</v>
      </c>
      <c r="Z517">
        <v>39.427213000000002</v>
      </c>
      <c r="AA517">
        <f t="shared" si="432"/>
        <v>-1.9674755596376103E-3</v>
      </c>
      <c r="AB517">
        <f t="shared" si="424"/>
        <v>0.99803252444036239</v>
      </c>
      <c r="AC517" s="18"/>
      <c r="AD517" s="15">
        <f t="shared" si="433"/>
        <v>-0.51268081380966068</v>
      </c>
      <c r="AF517" s="10">
        <v>41885</v>
      </c>
      <c r="AG517">
        <v>138500</v>
      </c>
      <c r="AH517">
        <v>53.228918999999998</v>
      </c>
      <c r="AI517">
        <f t="shared" si="434"/>
        <v>-5.1113419460829812E-3</v>
      </c>
      <c r="AJ517">
        <f t="shared" si="435"/>
        <v>0.99488865805391702</v>
      </c>
      <c r="AK517" s="18"/>
      <c r="AL517" s="15">
        <f t="shared" si="436"/>
        <v>-0.8459416853197802</v>
      </c>
      <c r="AN517" s="10">
        <v>41885</v>
      </c>
      <c r="AO517">
        <v>2032600</v>
      </c>
      <c r="AP517">
        <v>39.492609999999999</v>
      </c>
      <c r="AQ517">
        <f t="shared" si="437"/>
        <v>6.4701893496648122E-3</v>
      </c>
      <c r="AR517">
        <f t="shared" si="425"/>
        <v>1.0064701893496648</v>
      </c>
      <c r="AS517" s="18"/>
      <c r="AT517" s="15">
        <f t="shared" si="438"/>
        <v>9.5277207235478691</v>
      </c>
      <c r="AV517" s="10">
        <v>41885</v>
      </c>
      <c r="AW517">
        <v>9409000</v>
      </c>
      <c r="AX517">
        <v>43.354768999999997</v>
      </c>
      <c r="AY517">
        <f t="shared" si="439"/>
        <v>1.6706937277794154E-2</v>
      </c>
      <c r="AZ517">
        <f t="shared" si="440"/>
        <v>1.0167069372777942</v>
      </c>
      <c r="BD517" s="10">
        <v>41885</v>
      </c>
      <c r="BE517">
        <v>381000</v>
      </c>
      <c r="BF517">
        <v>62.907798999999997</v>
      </c>
      <c r="BG517">
        <f t="shared" si="441"/>
        <v>-8.8898738644527242E-4</v>
      </c>
      <c r="BH517">
        <f t="shared" si="442"/>
        <v>0.99911101261355473</v>
      </c>
      <c r="BL517" s="10">
        <v>41885</v>
      </c>
      <c r="BM517">
        <v>110300</v>
      </c>
      <c r="BN517">
        <v>104.475826</v>
      </c>
      <c r="BO517">
        <f t="shared" si="413"/>
        <v>-5.4782651985463282E-4</v>
      </c>
      <c r="BP517">
        <f t="shared" si="443"/>
        <v>0.99945217348014537</v>
      </c>
      <c r="BT517" s="10">
        <v>41885</v>
      </c>
      <c r="BU517">
        <v>242700</v>
      </c>
      <c r="BV517">
        <v>49.406247999999998</v>
      </c>
      <c r="BW517">
        <f t="shared" si="414"/>
        <v>0</v>
      </c>
      <c r="BX517">
        <f t="shared" si="410"/>
        <v>1</v>
      </c>
      <c r="CB517" s="10">
        <v>41885</v>
      </c>
      <c r="CC517">
        <v>819100</v>
      </c>
      <c r="CD517">
        <v>104.541732</v>
      </c>
      <c r="CE517">
        <f t="shared" si="444"/>
        <v>1.8289448062152047E-3</v>
      </c>
      <c r="CF517">
        <f t="shared" si="445"/>
        <v>1.0018289448062152</v>
      </c>
      <c r="CJ517" s="10">
        <v>41885</v>
      </c>
      <c r="CK517">
        <v>191200</v>
      </c>
      <c r="CL517">
        <v>81.307098999999994</v>
      </c>
      <c r="CM517">
        <f t="shared" si="446"/>
        <v>1.5026894774032851E-3</v>
      </c>
      <c r="CN517">
        <f t="shared" si="447"/>
        <v>1.0015026894774033</v>
      </c>
      <c r="CR517" s="10">
        <v>41885</v>
      </c>
      <c r="CS517">
        <v>12600</v>
      </c>
      <c r="CT517">
        <v>58.486459000000004</v>
      </c>
      <c r="CU517">
        <f t="shared" si="448"/>
        <v>-6.6958678816475548E-4</v>
      </c>
      <c r="CV517">
        <f t="shared" si="449"/>
        <v>0.99933041321183524</v>
      </c>
      <c r="CZ517" s="10">
        <v>41885</v>
      </c>
      <c r="DA517">
        <v>115900</v>
      </c>
      <c r="DB517">
        <v>55.013174999999997</v>
      </c>
      <c r="DC517">
        <f t="shared" si="419"/>
        <v>1.0353032347906854E-2</v>
      </c>
      <c r="DD517">
        <f t="shared" si="420"/>
        <v>1.0103530323479069</v>
      </c>
      <c r="DH517" s="10">
        <v>41885</v>
      </c>
      <c r="DI517">
        <v>86400</v>
      </c>
      <c r="DJ517">
        <v>34.803249999999998</v>
      </c>
      <c r="DK517">
        <f t="shared" si="417"/>
        <v>3.0203367303247575E-3</v>
      </c>
      <c r="DL517">
        <f t="shared" si="418"/>
        <v>1.0030203367303248</v>
      </c>
      <c r="DP517" s="10">
        <v>41885</v>
      </c>
      <c r="DQ517">
        <v>42100</v>
      </c>
      <c r="DR517">
        <v>26.887027</v>
      </c>
      <c r="DS517">
        <f t="shared" si="450"/>
        <v>4.9470240168529855E-3</v>
      </c>
      <c r="DT517">
        <f t="shared" si="451"/>
        <v>1.004947024016853</v>
      </c>
      <c r="DX517" s="10">
        <v>41885</v>
      </c>
      <c r="DY517">
        <v>1109300</v>
      </c>
      <c r="DZ517">
        <v>12.29</v>
      </c>
      <c r="EA517">
        <f t="shared" si="452"/>
        <v>2.4469820554648969E-3</v>
      </c>
      <c r="EB517">
        <f t="shared" si="453"/>
        <v>1.0024469820554649</v>
      </c>
      <c r="EF517" s="10">
        <v>41884</v>
      </c>
      <c r="EG517">
        <v>184200</v>
      </c>
      <c r="EH517">
        <v>99.326932999999997</v>
      </c>
      <c r="EI517">
        <f t="shared" si="454"/>
        <v>-4.9292626408747875E-4</v>
      </c>
      <c r="EJ517">
        <f t="shared" si="455"/>
        <v>0.99950707373591252</v>
      </c>
    </row>
    <row r="518" spans="1:140">
      <c r="A518" s="10">
        <v>41884</v>
      </c>
      <c r="B518" s="11">
        <v>4.95</v>
      </c>
      <c r="C518">
        <f t="shared" si="421"/>
        <v>4.9500000000000002E-2</v>
      </c>
      <c r="D518" s="12">
        <f t="shared" si="422"/>
        <v>1.0382225752492147E-3</v>
      </c>
      <c r="E518" s="13">
        <f t="shared" si="423"/>
        <v>1.0010382225752492</v>
      </c>
      <c r="H518" s="10">
        <v>41884</v>
      </c>
      <c r="I518">
        <v>54200</v>
      </c>
      <c r="J518">
        <v>69.000926000000007</v>
      </c>
      <c r="K518" s="15">
        <f t="shared" si="426"/>
        <v>-1.3304043633111551E-2</v>
      </c>
      <c r="L518">
        <f t="shared" si="427"/>
        <v>0.98669595636688845</v>
      </c>
      <c r="N518" s="15">
        <f t="shared" si="428"/>
        <v>-0.99246779440234389</v>
      </c>
      <c r="P518" s="10">
        <v>41884</v>
      </c>
      <c r="Q518">
        <v>294300</v>
      </c>
      <c r="R518">
        <v>46.377310000000001</v>
      </c>
      <c r="S518">
        <f t="shared" si="429"/>
        <v>4.1692927875947028E-4</v>
      </c>
      <c r="T518">
        <f t="shared" si="430"/>
        <v>1.0004169292787595</v>
      </c>
      <c r="V518" s="15">
        <f t="shared" si="431"/>
        <v>0.16433192964457977</v>
      </c>
      <c r="X518" s="10">
        <v>41884</v>
      </c>
      <c r="Y518">
        <v>304300</v>
      </c>
      <c r="Z518">
        <v>39.504938000000003</v>
      </c>
      <c r="AA518">
        <f t="shared" si="432"/>
        <v>2.4654522533367196E-3</v>
      </c>
      <c r="AB518">
        <f t="shared" si="424"/>
        <v>1.0024654522533367</v>
      </c>
      <c r="AD518" s="15">
        <f t="shared" si="433"/>
        <v>1.4566105493765762</v>
      </c>
      <c r="AF518" s="10">
        <v>41884</v>
      </c>
      <c r="AG518">
        <v>299800</v>
      </c>
      <c r="AH518">
        <v>53.502388000000003</v>
      </c>
      <c r="AI518">
        <f t="shared" si="434"/>
        <v>5.8758765840498661E-3</v>
      </c>
      <c r="AJ518">
        <f t="shared" si="435"/>
        <v>1.0058758765840499</v>
      </c>
      <c r="AK518" s="18"/>
      <c r="AL518" s="15">
        <f t="shared" si="436"/>
        <v>7.4860067822834715</v>
      </c>
      <c r="AN518" s="10">
        <v>41884</v>
      </c>
      <c r="AO518">
        <v>2178900</v>
      </c>
      <c r="AP518">
        <v>39.238728000000002</v>
      </c>
      <c r="AQ518">
        <f t="shared" si="437"/>
        <v>9.5948801456291477E-4</v>
      </c>
      <c r="AR518">
        <f t="shared" si="425"/>
        <v>1.0009594880145629</v>
      </c>
      <c r="AS518" s="18"/>
      <c r="AT518" s="15">
        <f t="shared" si="438"/>
        <v>0.41913172036495605</v>
      </c>
      <c r="AV518" s="10">
        <v>41884</v>
      </c>
      <c r="AW518">
        <v>8423100</v>
      </c>
      <c r="AX518">
        <v>42.642346000000003</v>
      </c>
      <c r="AY518">
        <f t="shared" si="439"/>
        <v>1.9823779230123684E-3</v>
      </c>
      <c r="AZ518">
        <f t="shared" si="440"/>
        <v>1.0019823779230124</v>
      </c>
      <c r="BD518" s="10">
        <v>41884</v>
      </c>
      <c r="BE518">
        <v>534900</v>
      </c>
      <c r="BF518">
        <v>62.963773000000003</v>
      </c>
      <c r="BG518">
        <f t="shared" si="441"/>
        <v>-2.5126430203982197E-3</v>
      </c>
      <c r="BH518">
        <f t="shared" si="442"/>
        <v>0.99748735697960178</v>
      </c>
      <c r="BL518" s="10">
        <v>41884</v>
      </c>
      <c r="BM518">
        <v>156100</v>
      </c>
      <c r="BN518">
        <v>104.533092</v>
      </c>
      <c r="BO518">
        <f t="shared" si="413"/>
        <v>-2.1684368131280607E-3</v>
      </c>
      <c r="BP518">
        <f t="shared" si="443"/>
        <v>0.99783156318687194</v>
      </c>
      <c r="BT518" s="10">
        <v>41884</v>
      </c>
      <c r="BU518">
        <v>88600</v>
      </c>
      <c r="BV518">
        <v>49.406247999999998</v>
      </c>
      <c r="BW518">
        <f t="shared" si="414"/>
        <v>-2.0035779505104268E-3</v>
      </c>
      <c r="BX518">
        <f t="shared" si="410"/>
        <v>0.99799642204948957</v>
      </c>
      <c r="CB518" s="10">
        <v>41884</v>
      </c>
      <c r="CC518">
        <v>1050200</v>
      </c>
      <c r="CD518">
        <v>104.35088</v>
      </c>
      <c r="CE518">
        <f t="shared" si="444"/>
        <v>-4.5083704208475073E-3</v>
      </c>
      <c r="CF518">
        <f t="shared" si="445"/>
        <v>0.99549162957915249</v>
      </c>
      <c r="CJ518" s="10">
        <v>41884</v>
      </c>
      <c r="CK518">
        <v>196800</v>
      </c>
      <c r="CL518">
        <v>81.185102999999998</v>
      </c>
      <c r="CM518">
        <f t="shared" si="446"/>
        <v>-4.7513210948650908E-3</v>
      </c>
      <c r="CN518">
        <f t="shared" si="447"/>
        <v>0.99524867890513491</v>
      </c>
      <c r="CR518" s="10">
        <v>41884</v>
      </c>
      <c r="CS518">
        <v>26100</v>
      </c>
      <c r="CT518">
        <v>58.525646999999999</v>
      </c>
      <c r="CU518">
        <f t="shared" si="448"/>
        <v>-1.0868873779690258E-3</v>
      </c>
      <c r="CV518">
        <f t="shared" si="449"/>
        <v>0.99891311262203097</v>
      </c>
      <c r="CZ518" s="10">
        <v>41884</v>
      </c>
      <c r="DA518">
        <v>179600</v>
      </c>
      <c r="DB518">
        <v>54.449458</v>
      </c>
      <c r="DC518">
        <f t="shared" si="419"/>
        <v>2.0407973975904437E-3</v>
      </c>
      <c r="DD518">
        <f t="shared" si="420"/>
        <v>1.0020407973975904</v>
      </c>
      <c r="DH518" s="10">
        <v>41884</v>
      </c>
      <c r="DI518">
        <v>350300</v>
      </c>
      <c r="DJ518">
        <v>34.698448999999997</v>
      </c>
      <c r="DK518">
        <f t="shared" si="417"/>
        <v>8.2437579514271775E-4</v>
      </c>
      <c r="DL518">
        <f t="shared" si="418"/>
        <v>1.0008243757951427</v>
      </c>
      <c r="DP518" s="10">
        <v>41884</v>
      </c>
      <c r="DQ518">
        <v>185000</v>
      </c>
      <c r="DR518">
        <v>26.754670999999998</v>
      </c>
      <c r="DS518">
        <f t="shared" si="450"/>
        <v>-1.4623963100408699E-2</v>
      </c>
      <c r="DT518">
        <f t="shared" si="451"/>
        <v>0.9853760368995913</v>
      </c>
      <c r="DX518" s="10">
        <v>41884</v>
      </c>
      <c r="DY518">
        <v>1863700</v>
      </c>
      <c r="DZ518">
        <v>12.26</v>
      </c>
      <c r="EA518">
        <f t="shared" si="452"/>
        <v>-1.605136436597121E-2</v>
      </c>
      <c r="EB518">
        <f t="shared" si="453"/>
        <v>0.98394863563402879</v>
      </c>
      <c r="EF518" s="10">
        <v>41880</v>
      </c>
      <c r="EG518">
        <v>170000</v>
      </c>
      <c r="EH518">
        <v>99.375917999999999</v>
      </c>
      <c r="EI518">
        <f t="shared" si="454"/>
        <v>4.1420540619752089E-4</v>
      </c>
      <c r="EJ518">
        <f t="shared" si="455"/>
        <v>1.0004142054061975</v>
      </c>
    </row>
    <row r="519" spans="1:140">
      <c r="A519" s="10">
        <v>41880</v>
      </c>
      <c r="B519" s="11">
        <v>4.97</v>
      </c>
      <c r="C519">
        <f t="shared" si="421"/>
        <v>4.9699999999999994E-2</v>
      </c>
      <c r="D519" s="12">
        <f t="shared" si="422"/>
        <v>1.0424459464457581E-3</v>
      </c>
      <c r="E519" s="13">
        <f t="shared" si="423"/>
        <v>1.0010424459464458</v>
      </c>
      <c r="H519" s="10">
        <v>41880</v>
      </c>
      <c r="I519">
        <v>14500</v>
      </c>
      <c r="J519">
        <v>69.931295000000006</v>
      </c>
      <c r="K519" s="15">
        <f t="shared" si="426"/>
        <v>4.0560524620003591E-4</v>
      </c>
      <c r="L519">
        <f t="shared" si="427"/>
        <v>1.0004056052462</v>
      </c>
      <c r="N519" s="15">
        <f t="shared" si="428"/>
        <v>0.15953133146511544</v>
      </c>
      <c r="P519" s="10">
        <v>41880</v>
      </c>
      <c r="Q519">
        <v>147700</v>
      </c>
      <c r="R519">
        <v>46.357982</v>
      </c>
      <c r="S519">
        <f t="shared" si="429"/>
        <v>2.5078926064030505E-3</v>
      </c>
      <c r="T519">
        <f t="shared" si="430"/>
        <v>1.0025078926064031</v>
      </c>
      <c r="V519" s="15">
        <f t="shared" si="431"/>
        <v>1.4948656460284848</v>
      </c>
      <c r="X519" s="10">
        <v>41880</v>
      </c>
      <c r="Y519">
        <v>60400</v>
      </c>
      <c r="Z519">
        <v>39.407780000000002</v>
      </c>
      <c r="AA519">
        <f t="shared" si="432"/>
        <v>5.4536623422920538E-3</v>
      </c>
      <c r="AB519">
        <f t="shared" si="424"/>
        <v>1.0054536623422921</v>
      </c>
      <c r="AD519" s="15">
        <f t="shared" si="433"/>
        <v>6.2803461963268825</v>
      </c>
      <c r="AF519" s="10">
        <v>41880</v>
      </c>
      <c r="AG519">
        <v>112900</v>
      </c>
      <c r="AH519">
        <v>53.189850999999997</v>
      </c>
      <c r="AI519">
        <f t="shared" si="434"/>
        <v>5.7247814986358669E-3</v>
      </c>
      <c r="AJ519">
        <f t="shared" si="435"/>
        <v>1.0057247814986359</v>
      </c>
      <c r="AK519" s="18"/>
      <c r="AL519" s="15">
        <f t="shared" si="436"/>
        <v>7.0332315484317096</v>
      </c>
      <c r="AN519" s="10">
        <v>41880</v>
      </c>
      <c r="AO519">
        <v>4019100</v>
      </c>
      <c r="AP519">
        <v>39.201115000000001</v>
      </c>
      <c r="AQ519">
        <f t="shared" si="437"/>
        <v>-7.1915584990778214E-4</v>
      </c>
      <c r="AR519">
        <f t="shared" si="425"/>
        <v>0.99928084415009222</v>
      </c>
      <c r="AS519" s="18"/>
      <c r="AT519" s="15">
        <f t="shared" si="438"/>
        <v>-0.23094002127783264</v>
      </c>
      <c r="AV519" s="10">
        <v>41880</v>
      </c>
      <c r="AW519">
        <v>8893300</v>
      </c>
      <c r="AX519">
        <v>42.557980000000001</v>
      </c>
      <c r="AY519">
        <f t="shared" si="439"/>
        <v>-6.6030934976435418E-4</v>
      </c>
      <c r="AZ519">
        <f t="shared" si="440"/>
        <v>0.99933969065023565</v>
      </c>
      <c r="BD519" s="10">
        <v>41880</v>
      </c>
      <c r="BE519">
        <v>274000</v>
      </c>
      <c r="BF519">
        <v>63.122377</v>
      </c>
      <c r="BG519">
        <f t="shared" si="441"/>
        <v>3.2621640042678202E-3</v>
      </c>
      <c r="BH519">
        <f t="shared" si="442"/>
        <v>1.0032621640042678</v>
      </c>
      <c r="BL519" s="10">
        <v>41880</v>
      </c>
      <c r="BM519">
        <v>146800</v>
      </c>
      <c r="BN519">
        <v>104.76025799999999</v>
      </c>
      <c r="BO519">
        <f t="shared" si="413"/>
        <v>1.0009220155124954E-3</v>
      </c>
      <c r="BP519">
        <f t="shared" si="443"/>
        <v>1.0010009220155125</v>
      </c>
      <c r="BT519" s="10">
        <v>41880</v>
      </c>
      <c r="BU519">
        <v>49500</v>
      </c>
      <c r="BV519">
        <v>49.505436000000003</v>
      </c>
      <c r="BW519">
        <f t="shared" si="414"/>
        <v>4.0090452985763747E-4</v>
      </c>
      <c r="BX519">
        <f t="shared" si="410"/>
        <v>1.0004009045298576</v>
      </c>
      <c r="CB519" s="10">
        <v>41880</v>
      </c>
      <c r="CC519">
        <v>460200</v>
      </c>
      <c r="CD519">
        <v>104.823463</v>
      </c>
      <c r="CE519">
        <f t="shared" si="444"/>
        <v>-6.9139917915639337E-4</v>
      </c>
      <c r="CF519">
        <f t="shared" si="445"/>
        <v>0.99930860082084361</v>
      </c>
      <c r="CJ519" s="10">
        <v>41880</v>
      </c>
      <c r="CK519">
        <v>198200</v>
      </c>
      <c r="CL519">
        <v>81.572681000000003</v>
      </c>
      <c r="CM519">
        <f t="shared" si="446"/>
        <v>8.0385574955799122E-4</v>
      </c>
      <c r="CN519">
        <f t="shared" si="447"/>
        <v>1.000803855749558</v>
      </c>
      <c r="CR519" s="10">
        <v>41880</v>
      </c>
      <c r="CS519">
        <v>15300</v>
      </c>
      <c r="CT519">
        <v>58.589326999999997</v>
      </c>
      <c r="CU519">
        <f t="shared" si="448"/>
        <v>6.6869142577274943E-4</v>
      </c>
      <c r="CV519">
        <f t="shared" si="449"/>
        <v>1.0006686914257727</v>
      </c>
      <c r="CZ519" s="10">
        <v>41880</v>
      </c>
      <c r="DA519">
        <v>145400</v>
      </c>
      <c r="DB519">
        <v>54.338563999999998</v>
      </c>
      <c r="DC519">
        <f t="shared" si="419"/>
        <v>-3.3898479166464268E-3</v>
      </c>
      <c r="DD519">
        <f t="shared" si="420"/>
        <v>0.99661015208335357</v>
      </c>
      <c r="DH519" s="10">
        <v>41880</v>
      </c>
      <c r="DI519">
        <v>66500</v>
      </c>
      <c r="DJ519">
        <v>34.669868000000001</v>
      </c>
      <c r="DK519">
        <f t="shared" si="417"/>
        <v>4.9710166066947448E-3</v>
      </c>
      <c r="DL519">
        <f t="shared" si="418"/>
        <v>1.0049710166066947</v>
      </c>
      <c r="DP519" s="10">
        <v>41880</v>
      </c>
      <c r="DQ519">
        <v>101400</v>
      </c>
      <c r="DR519">
        <v>27.151737000000001</v>
      </c>
      <c r="DS519">
        <f t="shared" si="450"/>
        <v>6.3068983354450658E-3</v>
      </c>
      <c r="DT519">
        <f t="shared" si="451"/>
        <v>1.0063068983354451</v>
      </c>
      <c r="DX519" s="10">
        <v>41880</v>
      </c>
      <c r="DY519">
        <v>1247200</v>
      </c>
      <c r="DZ519">
        <v>12.46</v>
      </c>
      <c r="EA519">
        <f t="shared" si="452"/>
        <v>-2.4019215372297342E-3</v>
      </c>
      <c r="EB519">
        <f t="shared" si="453"/>
        <v>0.99759807846277027</v>
      </c>
      <c r="EF519" s="10">
        <v>41879</v>
      </c>
      <c r="EG519">
        <v>138700</v>
      </c>
      <c r="EH519">
        <v>99.334772999999998</v>
      </c>
      <c r="EI519">
        <f t="shared" si="454"/>
        <v>-2.9557946270419855E-4</v>
      </c>
      <c r="EJ519">
        <f t="shared" si="455"/>
        <v>0.9997044205372958</v>
      </c>
    </row>
    <row r="520" spans="1:140">
      <c r="A520" s="10">
        <v>41879</v>
      </c>
      <c r="B520" s="11">
        <v>4.97</v>
      </c>
      <c r="C520">
        <f t="shared" si="421"/>
        <v>4.9699999999999994E-2</v>
      </c>
      <c r="D520" s="12">
        <f t="shared" si="422"/>
        <v>1.0424459464457581E-3</v>
      </c>
      <c r="E520" s="13">
        <f t="shared" si="423"/>
        <v>1.0010424459464458</v>
      </c>
      <c r="H520" s="10">
        <v>41879</v>
      </c>
      <c r="I520">
        <v>43100</v>
      </c>
      <c r="J520">
        <v>69.902941999999996</v>
      </c>
      <c r="K520" s="15">
        <f t="shared" si="426"/>
        <v>4.6182614149867796E-3</v>
      </c>
      <c r="L520">
        <f t="shared" si="427"/>
        <v>1.0046182614149868</v>
      </c>
      <c r="N520" s="15">
        <f t="shared" si="428"/>
        <v>4.3751417055275557</v>
      </c>
      <c r="P520" s="10">
        <v>41879</v>
      </c>
      <c r="Q520">
        <v>144900</v>
      </c>
      <c r="R520">
        <v>46.242012000000003</v>
      </c>
      <c r="S520">
        <f t="shared" si="429"/>
        <v>-1.4607535762679591E-3</v>
      </c>
      <c r="T520">
        <f t="shared" si="430"/>
        <v>0.99853924642373204</v>
      </c>
      <c r="V520" s="15">
        <f t="shared" si="431"/>
        <v>-0.41348958529766022</v>
      </c>
      <c r="X520" s="10">
        <v>41879</v>
      </c>
      <c r="Y520">
        <v>81400</v>
      </c>
      <c r="Z520">
        <v>39.194029</v>
      </c>
      <c r="AA520">
        <f t="shared" si="432"/>
        <v>-1.4851858715326793E-3</v>
      </c>
      <c r="AB520">
        <f t="shared" si="424"/>
        <v>0.99851481412846732</v>
      </c>
      <c r="AD520" s="15">
        <f t="shared" si="433"/>
        <v>-0.41870435518418136</v>
      </c>
      <c r="AF520" s="10">
        <v>41879</v>
      </c>
      <c r="AG520">
        <v>125300</v>
      </c>
      <c r="AH520">
        <v>52.887084000000002</v>
      </c>
      <c r="AI520">
        <f t="shared" si="434"/>
        <v>-4.2294808797282979E-3</v>
      </c>
      <c r="AJ520">
        <f t="shared" si="435"/>
        <v>0.9957705191202717</v>
      </c>
      <c r="AK520" s="18"/>
      <c r="AL520" s="15">
        <f t="shared" si="436"/>
        <v>-0.78712165110826127</v>
      </c>
      <c r="AN520" s="10">
        <v>41879</v>
      </c>
      <c r="AO520">
        <v>2932600</v>
      </c>
      <c r="AP520">
        <v>39.229326999999998</v>
      </c>
      <c r="AQ520">
        <f t="shared" si="437"/>
        <v>-4.7709152895585305E-3</v>
      </c>
      <c r="AR520">
        <f t="shared" si="425"/>
        <v>0.99522908471044147</v>
      </c>
      <c r="AS520" s="18"/>
      <c r="AT520" s="15">
        <f t="shared" si="438"/>
        <v>-0.82545127297644327</v>
      </c>
      <c r="AV520" s="10">
        <v>41879</v>
      </c>
      <c r="AW520">
        <v>5110500</v>
      </c>
      <c r="AX520">
        <v>42.586100000000002</v>
      </c>
      <c r="AY520">
        <f t="shared" si="439"/>
        <v>-9.1602784535537163E-3</v>
      </c>
      <c r="AZ520">
        <f t="shared" si="440"/>
        <v>0.99083972154644628</v>
      </c>
      <c r="BD520" s="10">
        <v>41879</v>
      </c>
      <c r="BE520">
        <v>381900</v>
      </c>
      <c r="BF520">
        <v>62.917130999999998</v>
      </c>
      <c r="BG520">
        <f t="shared" si="441"/>
        <v>-2.9641323618334603E-4</v>
      </c>
      <c r="BH520">
        <f t="shared" si="442"/>
        <v>0.99970358676381665</v>
      </c>
      <c r="BL520" s="10">
        <v>41879</v>
      </c>
      <c r="BM520">
        <v>118800</v>
      </c>
      <c r="BN520">
        <v>104.655506</v>
      </c>
      <c r="BO520">
        <f t="shared" si="413"/>
        <v>9.1072824212012904E-4</v>
      </c>
      <c r="BP520">
        <f t="shared" si="443"/>
        <v>1.0009107282421201</v>
      </c>
      <c r="BT520" s="10">
        <v>41879</v>
      </c>
      <c r="BU520">
        <v>69800</v>
      </c>
      <c r="BV520">
        <v>49.485596999999999</v>
      </c>
      <c r="BW520">
        <f t="shared" si="414"/>
        <v>0</v>
      </c>
      <c r="BX520">
        <f t="shared" si="410"/>
        <v>1</v>
      </c>
      <c r="CB520" s="10">
        <v>41879</v>
      </c>
      <c r="CC520">
        <v>630700</v>
      </c>
      <c r="CD520">
        <v>104.895988</v>
      </c>
      <c r="CE520">
        <f t="shared" si="444"/>
        <v>-2.5000074648945381E-3</v>
      </c>
      <c r="CF520">
        <f t="shared" si="445"/>
        <v>0.99749999253510546</v>
      </c>
      <c r="CJ520" s="10">
        <v>41879</v>
      </c>
      <c r="CK520">
        <v>177100</v>
      </c>
      <c r="CL520">
        <v>81.507160999999996</v>
      </c>
      <c r="CM520">
        <f t="shared" si="446"/>
        <v>1.2648118893128224E-3</v>
      </c>
      <c r="CN520">
        <f t="shared" si="447"/>
        <v>1.0012648118893128</v>
      </c>
      <c r="CR520" s="10">
        <v>41879</v>
      </c>
      <c r="CS520">
        <v>76300</v>
      </c>
      <c r="CT520">
        <v>58.550175000000003</v>
      </c>
      <c r="CU520">
        <f t="shared" si="448"/>
        <v>0</v>
      </c>
      <c r="CV520">
        <f t="shared" si="449"/>
        <v>1</v>
      </c>
      <c r="CZ520" s="10">
        <v>41879</v>
      </c>
      <c r="DA520">
        <v>108500</v>
      </c>
      <c r="DB520">
        <v>54.523389999999999</v>
      </c>
      <c r="DC520">
        <f t="shared" si="419"/>
        <v>-5.8971865503553156E-3</v>
      </c>
      <c r="DD520">
        <f t="shared" si="420"/>
        <v>0.99410281344964468</v>
      </c>
      <c r="DH520" s="10">
        <v>41879</v>
      </c>
      <c r="DI520">
        <v>66300</v>
      </c>
      <c r="DJ520">
        <v>34.498376</v>
      </c>
      <c r="DK520">
        <f t="shared" si="417"/>
        <v>-1.1034706889402335E-3</v>
      </c>
      <c r="DL520">
        <f t="shared" si="418"/>
        <v>0.99889652931105977</v>
      </c>
      <c r="DP520" s="10">
        <v>41879</v>
      </c>
      <c r="DQ520">
        <v>38100</v>
      </c>
      <c r="DR520">
        <v>26.981566999999998</v>
      </c>
      <c r="DS520">
        <f t="shared" si="450"/>
        <v>0</v>
      </c>
      <c r="DT520">
        <f t="shared" si="451"/>
        <v>1</v>
      </c>
      <c r="DX520" s="10">
        <v>41879</v>
      </c>
      <c r="DY520">
        <v>1740800</v>
      </c>
      <c r="DZ520">
        <v>12.49</v>
      </c>
      <c r="EA520">
        <f t="shared" si="452"/>
        <v>6.4464141821112264E-3</v>
      </c>
      <c r="EB520">
        <f t="shared" si="453"/>
        <v>1.0064464141821112</v>
      </c>
      <c r="EF520" s="10">
        <v>41878</v>
      </c>
      <c r="EG520">
        <v>156300</v>
      </c>
      <c r="EH520">
        <v>99.364142999999999</v>
      </c>
      <c r="EI520">
        <f t="shared" si="454"/>
        <v>9.8485866115716192E-5</v>
      </c>
      <c r="EJ520">
        <f t="shared" si="455"/>
        <v>1.0000984858661157</v>
      </c>
    </row>
    <row r="521" spans="1:140">
      <c r="A521" s="10">
        <v>41878</v>
      </c>
      <c r="B521" s="11">
        <v>4.97</v>
      </c>
      <c r="C521">
        <f t="shared" si="421"/>
        <v>4.9699999999999994E-2</v>
      </c>
      <c r="D521" s="12">
        <f t="shared" si="422"/>
        <v>1.0424459464457581E-3</v>
      </c>
      <c r="E521" s="13">
        <f t="shared" si="423"/>
        <v>1.0010424459464458</v>
      </c>
      <c r="H521" s="10">
        <v>41878</v>
      </c>
      <c r="I521">
        <v>5500</v>
      </c>
      <c r="J521">
        <v>69.581596000000005</v>
      </c>
      <c r="K521" s="15">
        <f t="shared" si="426"/>
        <v>6.562803861473121E-3</v>
      </c>
      <c r="L521">
        <f t="shared" si="427"/>
        <v>1.0065628038614731</v>
      </c>
      <c r="N521" s="15">
        <f t="shared" si="428"/>
        <v>9.8873034005111347</v>
      </c>
      <c r="P521" s="10">
        <v>41878</v>
      </c>
      <c r="Q521">
        <v>739900</v>
      </c>
      <c r="R521">
        <v>46.309659000000003</v>
      </c>
      <c r="S521">
        <f t="shared" si="429"/>
        <v>4.1747376460921082E-4</v>
      </c>
      <c r="T521">
        <f t="shared" si="430"/>
        <v>1.0004174737646092</v>
      </c>
      <c r="V521" s="15">
        <f t="shared" si="431"/>
        <v>0.16456325234678792</v>
      </c>
      <c r="X521" s="10">
        <v>41878</v>
      </c>
      <c r="Y521">
        <v>60600</v>
      </c>
      <c r="Z521">
        <v>39.252325999999996</v>
      </c>
      <c r="AA521">
        <f t="shared" si="432"/>
        <v>-2.4741455105248278E-4</v>
      </c>
      <c r="AB521">
        <f t="shared" si="424"/>
        <v>0.99975258544894752</v>
      </c>
      <c r="AD521" s="15">
        <f t="shared" si="433"/>
        <v>-8.6358927681266184E-2</v>
      </c>
      <c r="AF521" s="10">
        <v>41878</v>
      </c>
      <c r="AG521">
        <v>84300</v>
      </c>
      <c r="AH521">
        <v>53.111719000000001</v>
      </c>
      <c r="AI521">
        <f t="shared" si="434"/>
        <v>-2.0187280692210985E-3</v>
      </c>
      <c r="AJ521">
        <f t="shared" si="435"/>
        <v>0.9979812719307789</v>
      </c>
      <c r="AK521" s="18"/>
      <c r="AL521" s="15">
        <f t="shared" si="436"/>
        <v>-0.52173030169909507</v>
      </c>
      <c r="AN521" s="10">
        <v>41878</v>
      </c>
      <c r="AO521">
        <v>1704000</v>
      </c>
      <c r="AP521">
        <v>39.417383999999998</v>
      </c>
      <c r="AQ521">
        <f t="shared" si="437"/>
        <v>2.8707872974194082E-3</v>
      </c>
      <c r="AR521">
        <f t="shared" si="425"/>
        <v>1.0028707872974194</v>
      </c>
      <c r="AS521" s="18"/>
      <c r="AT521" s="15">
        <f t="shared" si="438"/>
        <v>1.8472003462763942</v>
      </c>
      <c r="AV521" s="10">
        <v>41878</v>
      </c>
      <c r="AW521">
        <v>6193700</v>
      </c>
      <c r="AX521">
        <v>42.979807000000001</v>
      </c>
      <c r="AY521">
        <f t="shared" si="439"/>
        <v>5.0416463956246549E-3</v>
      </c>
      <c r="AZ521">
        <f t="shared" si="440"/>
        <v>1.0050416463956247</v>
      </c>
      <c r="BD521" s="10">
        <v>41878</v>
      </c>
      <c r="BE521">
        <v>365400</v>
      </c>
      <c r="BF521">
        <v>62.935786</v>
      </c>
      <c r="BG521">
        <f t="shared" si="441"/>
        <v>1.7820466886204755E-3</v>
      </c>
      <c r="BH521">
        <f t="shared" si="442"/>
        <v>1.0017820466886205</v>
      </c>
      <c r="BL521" s="10">
        <v>41878</v>
      </c>
      <c r="BM521">
        <v>124200</v>
      </c>
      <c r="BN521">
        <v>104.56028000000001</v>
      </c>
      <c r="BO521">
        <f t="shared" si="413"/>
        <v>1.0941155776529321E-3</v>
      </c>
      <c r="BP521">
        <f t="shared" si="443"/>
        <v>1.0010941155776529</v>
      </c>
      <c r="BT521" s="10">
        <v>41878</v>
      </c>
      <c r="BU521">
        <v>91500</v>
      </c>
      <c r="BV521">
        <v>49.485596999999999</v>
      </c>
      <c r="BW521">
        <f t="shared" si="414"/>
        <v>4.0104509464811144E-4</v>
      </c>
      <c r="BX521">
        <f t="shared" si="410"/>
        <v>1.0004010450946481</v>
      </c>
      <c r="CB521" s="10">
        <v>41878</v>
      </c>
      <c r="CC521">
        <v>686000</v>
      </c>
      <c r="CD521">
        <v>105.158886</v>
      </c>
      <c r="CE521">
        <f t="shared" si="444"/>
        <v>6.3329887209222502E-3</v>
      </c>
      <c r="CF521">
        <f t="shared" si="445"/>
        <v>1.0063329887209223</v>
      </c>
      <c r="CJ521" s="10">
        <v>41878</v>
      </c>
      <c r="CK521">
        <v>649700</v>
      </c>
      <c r="CL521">
        <v>81.404200000000003</v>
      </c>
      <c r="CM521">
        <f t="shared" si="446"/>
        <v>2.0739768426250027E-3</v>
      </c>
      <c r="CN521">
        <f t="shared" si="447"/>
        <v>1.002073976842625</v>
      </c>
      <c r="CR521" s="10">
        <v>41878</v>
      </c>
      <c r="CS521">
        <v>4100</v>
      </c>
      <c r="CT521">
        <v>58.550175000000003</v>
      </c>
      <c r="CU521">
        <f t="shared" si="448"/>
        <v>3.3444044653574423E-4</v>
      </c>
      <c r="CV521">
        <f t="shared" si="449"/>
        <v>1.0003344404465357</v>
      </c>
      <c r="CZ521" s="10">
        <v>41878</v>
      </c>
      <c r="DA521">
        <v>68900</v>
      </c>
      <c r="DB521">
        <v>54.846831999999999</v>
      </c>
      <c r="DC521">
        <f t="shared" si="419"/>
        <v>-1.685136939070242E-4</v>
      </c>
      <c r="DD521">
        <f t="shared" si="420"/>
        <v>0.99983148630609298</v>
      </c>
      <c r="DH521" s="10">
        <v>41878</v>
      </c>
      <c r="DI521">
        <v>116200</v>
      </c>
      <c r="DJ521">
        <v>34.536485999999996</v>
      </c>
      <c r="DK521">
        <f t="shared" si="417"/>
        <v>1.657950282721643E-3</v>
      </c>
      <c r="DL521">
        <f t="shared" si="418"/>
        <v>1.0016579502827216</v>
      </c>
      <c r="DP521" s="10">
        <v>41878</v>
      </c>
      <c r="DQ521">
        <v>50100</v>
      </c>
      <c r="DR521">
        <v>26.981566999999998</v>
      </c>
      <c r="DS521">
        <f t="shared" si="450"/>
        <v>-1.0500213106825473E-3</v>
      </c>
      <c r="DT521">
        <f t="shared" si="451"/>
        <v>0.99894997868931745</v>
      </c>
      <c r="DX521" s="10">
        <v>41878</v>
      </c>
      <c r="DY521">
        <v>976200</v>
      </c>
      <c r="DZ521">
        <v>12.41</v>
      </c>
      <c r="EA521">
        <f t="shared" si="452"/>
        <v>0</v>
      </c>
      <c r="EB521">
        <f t="shared" si="453"/>
        <v>1</v>
      </c>
      <c r="EF521" s="10">
        <v>41877</v>
      </c>
      <c r="EG521">
        <v>187300</v>
      </c>
      <c r="EH521">
        <v>99.354358000000005</v>
      </c>
      <c r="EI521">
        <f t="shared" si="454"/>
        <v>3.9433039425640359E-4</v>
      </c>
      <c r="EJ521">
        <f t="shared" si="455"/>
        <v>1.0003943303942564</v>
      </c>
    </row>
    <row r="522" spans="1:140">
      <c r="A522" s="10">
        <v>41877</v>
      </c>
      <c r="B522" s="11">
        <v>4.93</v>
      </c>
      <c r="C522">
        <f t="shared" si="421"/>
        <v>4.9299999999999997E-2</v>
      </c>
      <c r="D522" s="12">
        <f t="shared" si="422"/>
        <v>1.033999435678945E-3</v>
      </c>
      <c r="E522" s="13">
        <f t="shared" si="423"/>
        <v>1.0010339994356789</v>
      </c>
      <c r="H522" s="10">
        <v>41877</v>
      </c>
      <c r="I522">
        <v>14300</v>
      </c>
      <c r="J522">
        <v>69.127922999999996</v>
      </c>
      <c r="K522" s="15">
        <f t="shared" si="426"/>
        <v>-2.1828645414962988E-3</v>
      </c>
      <c r="L522">
        <f t="shared" si="427"/>
        <v>0.9978171354585037</v>
      </c>
      <c r="N522" s="15">
        <f t="shared" si="428"/>
        <v>-0.54959874646677787</v>
      </c>
      <c r="P522" s="10">
        <v>41877</v>
      </c>
      <c r="Q522">
        <v>214800</v>
      </c>
      <c r="R522">
        <v>46.290334000000001</v>
      </c>
      <c r="S522">
        <f t="shared" si="429"/>
        <v>1.044980482250546E-3</v>
      </c>
      <c r="T522">
        <f t="shared" si="430"/>
        <v>1.0010449804822505</v>
      </c>
      <c r="V522" s="15">
        <f t="shared" si="431"/>
        <v>0.46406780246937118</v>
      </c>
      <c r="X522" s="10">
        <v>41877</v>
      </c>
      <c r="Y522">
        <v>123400</v>
      </c>
      <c r="Z522">
        <v>39.262039999999999</v>
      </c>
      <c r="AA522">
        <f t="shared" si="432"/>
        <v>2.7295505645181795E-3</v>
      </c>
      <c r="AB522">
        <f t="shared" si="424"/>
        <v>1.0027295505645182</v>
      </c>
      <c r="AD522" s="15">
        <f t="shared" si="433"/>
        <v>1.704531552171332</v>
      </c>
      <c r="AF522" s="10">
        <v>41877</v>
      </c>
      <c r="AG522">
        <v>104300</v>
      </c>
      <c r="AH522">
        <v>53.219154000000003</v>
      </c>
      <c r="AI522">
        <f t="shared" si="434"/>
        <v>6.2788487260898584E-3</v>
      </c>
      <c r="AJ522">
        <f t="shared" si="435"/>
        <v>1.0062788487260899</v>
      </c>
      <c r="AK522" s="18"/>
      <c r="AL522" s="15">
        <f t="shared" si="436"/>
        <v>8.8219029983558066</v>
      </c>
      <c r="AN522" s="10">
        <v>41877</v>
      </c>
      <c r="AO522">
        <v>1840000</v>
      </c>
      <c r="AP522">
        <v>39.304549000000002</v>
      </c>
      <c r="AQ522">
        <f t="shared" si="437"/>
        <v>-2.3922803592846265E-4</v>
      </c>
      <c r="AR522">
        <f t="shared" si="425"/>
        <v>0.99976077196407154</v>
      </c>
      <c r="AS522" s="18"/>
      <c r="AT522" s="15">
        <f t="shared" si="438"/>
        <v>-8.3624147611639277E-2</v>
      </c>
      <c r="AV522" s="10">
        <v>41877</v>
      </c>
      <c r="AW522">
        <v>7718900</v>
      </c>
      <c r="AX522">
        <v>42.764204999999997</v>
      </c>
      <c r="AY522">
        <f t="shared" si="439"/>
        <v>5.5102468607053368E-3</v>
      </c>
      <c r="AZ522">
        <f t="shared" si="440"/>
        <v>1.0055102468607053</v>
      </c>
      <c r="BD522" s="10">
        <v>41877</v>
      </c>
      <c r="BE522">
        <v>545700</v>
      </c>
      <c r="BF522">
        <v>62.823830999999998</v>
      </c>
      <c r="BG522">
        <f t="shared" si="441"/>
        <v>-4.4539677248833787E-4</v>
      </c>
      <c r="BH522">
        <f t="shared" si="442"/>
        <v>0.99955460322751166</v>
      </c>
      <c r="BL522" s="10">
        <v>41877</v>
      </c>
      <c r="BM522">
        <v>179300</v>
      </c>
      <c r="BN522">
        <v>104.446004</v>
      </c>
      <c r="BO522">
        <f t="shared" si="413"/>
        <v>9.1256627633939935E-4</v>
      </c>
      <c r="BP522">
        <f t="shared" si="443"/>
        <v>1.0009125662763394</v>
      </c>
      <c r="BT522" s="10">
        <v>41877</v>
      </c>
      <c r="BU522">
        <v>102800</v>
      </c>
      <c r="BV522">
        <v>49.465758999999998</v>
      </c>
      <c r="BW522">
        <f t="shared" si="414"/>
        <v>4.0120599634496656E-4</v>
      </c>
      <c r="BX522">
        <f t="shared" si="410"/>
        <v>1.000401205996345</v>
      </c>
      <c r="CB522" s="10">
        <v>41877</v>
      </c>
      <c r="CC522">
        <v>548800</v>
      </c>
      <c r="CD522">
        <v>104.497107</v>
      </c>
      <c r="CE522">
        <f t="shared" si="444"/>
        <v>2.7838145328682451E-3</v>
      </c>
      <c r="CF522">
        <f t="shared" si="445"/>
        <v>1.0027838145328682</v>
      </c>
      <c r="CJ522" s="10">
        <v>41877</v>
      </c>
      <c r="CK522">
        <v>154300</v>
      </c>
      <c r="CL522">
        <v>81.235719000000003</v>
      </c>
      <c r="CM522">
        <f t="shared" si="446"/>
        <v>9.2263710883111472E-4</v>
      </c>
      <c r="CN522">
        <f t="shared" si="447"/>
        <v>1.0009226371088311</v>
      </c>
      <c r="CR522" s="10">
        <v>41877</v>
      </c>
      <c r="CS522">
        <v>6900</v>
      </c>
      <c r="CT522">
        <v>58.5306</v>
      </c>
      <c r="CU522">
        <f t="shared" si="448"/>
        <v>1.1719390238658089E-3</v>
      </c>
      <c r="CV522">
        <f t="shared" si="449"/>
        <v>1.0011719390238658</v>
      </c>
      <c r="CZ522" s="10">
        <v>41877</v>
      </c>
      <c r="DA522">
        <v>108700</v>
      </c>
      <c r="DB522">
        <v>54.856076000000002</v>
      </c>
      <c r="DC522">
        <f t="shared" si="419"/>
        <v>-8.4158616287732801E-4</v>
      </c>
      <c r="DD522">
        <f t="shared" si="420"/>
        <v>0.99915841383712267</v>
      </c>
      <c r="DH522" s="10">
        <v>41877</v>
      </c>
      <c r="DI522">
        <v>98500</v>
      </c>
      <c r="DJ522">
        <v>34.479320999999999</v>
      </c>
      <c r="DK522">
        <f t="shared" si="417"/>
        <v>1.1064069603816673E-3</v>
      </c>
      <c r="DL522">
        <f t="shared" si="418"/>
        <v>1.0011064069603817</v>
      </c>
      <c r="DP522" s="10">
        <v>41877</v>
      </c>
      <c r="DQ522">
        <v>49700</v>
      </c>
      <c r="DR522">
        <v>27.009927999999999</v>
      </c>
      <c r="DS522">
        <f t="shared" si="450"/>
        <v>4.5710148615538682E-3</v>
      </c>
      <c r="DT522">
        <f t="shared" si="451"/>
        <v>1.0045710148615539</v>
      </c>
      <c r="DX522" s="10">
        <v>41877</v>
      </c>
      <c r="DY522">
        <v>1352700</v>
      </c>
      <c r="DZ522">
        <v>12.41</v>
      </c>
      <c r="EA522">
        <f t="shared" si="452"/>
        <v>4.8582995951418351E-3</v>
      </c>
      <c r="EB522">
        <f t="shared" si="453"/>
        <v>1.0048582995951418</v>
      </c>
      <c r="EF522" s="10">
        <v>41876</v>
      </c>
      <c r="EG522">
        <v>194800</v>
      </c>
      <c r="EH522">
        <v>99.315195000000003</v>
      </c>
      <c r="EI522">
        <f t="shared" si="454"/>
        <v>-9.8514995925391702E-5</v>
      </c>
      <c r="EJ522">
        <f t="shared" si="455"/>
        <v>0.99990148500407461</v>
      </c>
    </row>
    <row r="523" spans="1:140">
      <c r="A523" s="10">
        <v>41876</v>
      </c>
      <c r="B523" s="11">
        <v>4.9000000000000004</v>
      </c>
      <c r="C523">
        <f t="shared" si="421"/>
        <v>4.9000000000000002E-2</v>
      </c>
      <c r="D523" s="12">
        <f t="shared" si="422"/>
        <v>1.0276651605685139E-3</v>
      </c>
      <c r="E523" s="13">
        <f t="shared" si="423"/>
        <v>1.0010276651605685</v>
      </c>
      <c r="H523" s="10">
        <v>41876</v>
      </c>
      <c r="I523">
        <v>10400</v>
      </c>
      <c r="J523">
        <v>69.279150000000001</v>
      </c>
      <c r="K523" s="15">
        <f t="shared" si="426"/>
        <v>4.2472293351636381E-3</v>
      </c>
      <c r="L523">
        <f t="shared" si="427"/>
        <v>1.0042472293351636</v>
      </c>
      <c r="N523" s="15">
        <f t="shared" si="428"/>
        <v>3.6971497549748671</v>
      </c>
      <c r="P523" s="10">
        <v>41876</v>
      </c>
      <c r="Q523">
        <v>204300</v>
      </c>
      <c r="R523">
        <v>46.242012000000003</v>
      </c>
      <c r="S523">
        <f t="shared" si="429"/>
        <v>5.0409172303313987E-3</v>
      </c>
      <c r="T523">
        <f t="shared" si="430"/>
        <v>1.0050409172303314</v>
      </c>
      <c r="V523" s="15">
        <f t="shared" si="431"/>
        <v>5.2670944094330299</v>
      </c>
      <c r="X523" s="10">
        <v>41876</v>
      </c>
      <c r="Y523">
        <v>89300</v>
      </c>
      <c r="Z523">
        <v>39.155163999999999</v>
      </c>
      <c r="AA523">
        <f t="shared" si="432"/>
        <v>3.9860296397076223E-3</v>
      </c>
      <c r="AB523">
        <f t="shared" si="424"/>
        <v>1.0039860296397076</v>
      </c>
      <c r="AD523" s="15">
        <f t="shared" si="433"/>
        <v>3.2716871316510368</v>
      </c>
      <c r="AF523" s="10">
        <v>41876</v>
      </c>
      <c r="AG523">
        <v>153600</v>
      </c>
      <c r="AH523">
        <v>52.887084000000002</v>
      </c>
      <c r="AI523">
        <f t="shared" si="434"/>
        <v>4.4519102247391196E-3</v>
      </c>
      <c r="AJ523">
        <f t="shared" si="435"/>
        <v>1.0044519102247391</v>
      </c>
      <c r="AK523" s="18"/>
      <c r="AL523" s="15">
        <f t="shared" si="436"/>
        <v>4.0598704081343309</v>
      </c>
      <c r="AN523" s="10">
        <v>41876</v>
      </c>
      <c r="AO523">
        <v>2291700</v>
      </c>
      <c r="AP523">
        <v>39.313954000000003</v>
      </c>
      <c r="AQ523">
        <f t="shared" si="437"/>
        <v>6.7421895764292472E-3</v>
      </c>
      <c r="AR523">
        <f t="shared" si="425"/>
        <v>1.0067421895764292</v>
      </c>
      <c r="AS523" s="18"/>
      <c r="AT523" s="15">
        <f t="shared" si="438"/>
        <v>10.618984693889368</v>
      </c>
      <c r="AV523" s="10">
        <v>41876</v>
      </c>
      <c r="AW523">
        <v>6201100</v>
      </c>
      <c r="AX523">
        <v>42.529854999999998</v>
      </c>
      <c r="AY523">
        <f t="shared" si="439"/>
        <v>8.446246264788293E-3</v>
      </c>
      <c r="AZ523">
        <f t="shared" si="440"/>
        <v>1.0084462462647883</v>
      </c>
      <c r="BD523" s="10">
        <v>41876</v>
      </c>
      <c r="BE523">
        <v>500400</v>
      </c>
      <c r="BF523">
        <v>62.851824999999998</v>
      </c>
      <c r="BG523">
        <f t="shared" si="441"/>
        <v>4.4729792787956413E-3</v>
      </c>
      <c r="BH523">
        <f t="shared" si="442"/>
        <v>1.0044729792787956</v>
      </c>
      <c r="BL523" s="10">
        <v>41876</v>
      </c>
      <c r="BM523">
        <v>144700</v>
      </c>
      <c r="BN523">
        <v>104.35077699999999</v>
      </c>
      <c r="BO523">
        <f t="shared" si="413"/>
        <v>3.6517131161950545E-4</v>
      </c>
      <c r="BP523">
        <f t="shared" si="443"/>
        <v>1.0003651713116195</v>
      </c>
      <c r="BT523" s="10">
        <v>41876</v>
      </c>
      <c r="BU523">
        <v>87500</v>
      </c>
      <c r="BV523">
        <v>49.445920999999998</v>
      </c>
      <c r="BW523">
        <f t="shared" si="414"/>
        <v>-4.0104509464822247E-4</v>
      </c>
      <c r="BX523">
        <f t="shared" si="410"/>
        <v>0.99959895490535178</v>
      </c>
      <c r="CB523" s="10">
        <v>41876</v>
      </c>
      <c r="CC523">
        <v>526300</v>
      </c>
      <c r="CD523">
        <v>104.207014</v>
      </c>
      <c r="CE523">
        <f t="shared" si="444"/>
        <v>-3.4786895657556993E-4</v>
      </c>
      <c r="CF523">
        <f t="shared" si="445"/>
        <v>0.99965213104342443</v>
      </c>
      <c r="CJ523" s="10">
        <v>41876</v>
      </c>
      <c r="CK523">
        <v>352600</v>
      </c>
      <c r="CL523">
        <v>81.160837000000001</v>
      </c>
      <c r="CM523">
        <f t="shared" si="446"/>
        <v>4.6153146744498663E-4</v>
      </c>
      <c r="CN523">
        <f t="shared" si="447"/>
        <v>1.000461531467445</v>
      </c>
      <c r="CR523" s="10">
        <v>41876</v>
      </c>
      <c r="CS523">
        <v>5700</v>
      </c>
      <c r="CT523">
        <v>58.462085999999999</v>
      </c>
      <c r="CU523">
        <f t="shared" si="448"/>
        <v>-1.6743092012305727E-4</v>
      </c>
      <c r="CV523">
        <f t="shared" si="449"/>
        <v>0.99983256907987694</v>
      </c>
      <c r="CZ523" s="10">
        <v>41876</v>
      </c>
      <c r="DA523">
        <v>105600</v>
      </c>
      <c r="DB523">
        <v>54.902281000000002</v>
      </c>
      <c r="DC523">
        <f t="shared" si="419"/>
        <v>3.0390088500904522E-3</v>
      </c>
      <c r="DD523">
        <f t="shared" si="420"/>
        <v>1.0030390088500905</v>
      </c>
      <c r="DH523" s="10">
        <v>41876</v>
      </c>
      <c r="DI523">
        <v>103400</v>
      </c>
      <c r="DJ523">
        <v>34.441215</v>
      </c>
      <c r="DK523">
        <f t="shared" si="417"/>
        <v>-2.2080438141529601E-3</v>
      </c>
      <c r="DL523">
        <f t="shared" si="418"/>
        <v>0.99779195618584704</v>
      </c>
      <c r="DP523" s="10">
        <v>41876</v>
      </c>
      <c r="DQ523">
        <v>150000</v>
      </c>
      <c r="DR523">
        <v>26.887027</v>
      </c>
      <c r="DS523">
        <f t="shared" si="450"/>
        <v>1.030197353445117E-2</v>
      </c>
      <c r="DT523">
        <f t="shared" si="451"/>
        <v>1.0103019735344512</v>
      </c>
      <c r="DX523" s="10">
        <v>41876</v>
      </c>
      <c r="DY523">
        <v>1792700</v>
      </c>
      <c r="DZ523">
        <v>12.35</v>
      </c>
      <c r="EA523">
        <f t="shared" si="452"/>
        <v>-4.0322580645162365E-3</v>
      </c>
      <c r="EB523">
        <f t="shared" si="453"/>
        <v>0.99596774193548376</v>
      </c>
      <c r="EF523" s="10">
        <v>41873</v>
      </c>
      <c r="EG523">
        <v>143000</v>
      </c>
      <c r="EH523">
        <v>99.324979999999996</v>
      </c>
      <c r="EI523">
        <f t="shared" si="454"/>
        <v>-3.9413614225003446E-4</v>
      </c>
      <c r="EJ523">
        <f t="shared" si="455"/>
        <v>0.99960586385774997</v>
      </c>
    </row>
    <row r="524" spans="1:140">
      <c r="A524" s="10">
        <v>41873</v>
      </c>
      <c r="B524" s="11">
        <v>4.8899999999999997</v>
      </c>
      <c r="C524">
        <f t="shared" si="421"/>
        <v>4.8899999999999999E-2</v>
      </c>
      <c r="D524" s="12">
        <f t="shared" si="422"/>
        <v>1.025553851318417E-3</v>
      </c>
      <c r="E524" s="13">
        <f t="shared" si="423"/>
        <v>1.0010255538513184</v>
      </c>
      <c r="H524" s="10">
        <v>41873</v>
      </c>
      <c r="I524">
        <v>11100</v>
      </c>
      <c r="J524">
        <v>68.986149999999995</v>
      </c>
      <c r="K524" s="15">
        <f t="shared" si="426"/>
        <v>3.7128243974577924E-3</v>
      </c>
      <c r="L524">
        <f t="shared" si="427"/>
        <v>1.0037128243974578</v>
      </c>
      <c r="N524" s="15">
        <f t="shared" si="428"/>
        <v>2.8677438034375022</v>
      </c>
      <c r="P524" s="10">
        <v>41873</v>
      </c>
      <c r="Q524">
        <v>192300</v>
      </c>
      <c r="R524">
        <v>46.010078999999998</v>
      </c>
      <c r="S524">
        <f t="shared" si="429"/>
        <v>-1.8868016622753947E-3</v>
      </c>
      <c r="T524">
        <f t="shared" si="430"/>
        <v>0.99811319833772461</v>
      </c>
      <c r="V524" s="15">
        <f t="shared" si="431"/>
        <v>-0.49808933278133893</v>
      </c>
      <c r="X524" s="10">
        <v>41873</v>
      </c>
      <c r="Y524">
        <v>63800</v>
      </c>
      <c r="Z524">
        <v>38.99971</v>
      </c>
      <c r="AA524">
        <f t="shared" si="432"/>
        <v>2.4914083089422334E-4</v>
      </c>
      <c r="AB524">
        <f t="shared" si="424"/>
        <v>1.0002491408308942</v>
      </c>
      <c r="AD524" s="15">
        <f t="shared" si="433"/>
        <v>9.5186947681210166E-2</v>
      </c>
      <c r="AF524" s="10">
        <v>41873</v>
      </c>
      <c r="AG524">
        <v>153000</v>
      </c>
      <c r="AH524">
        <v>52.652678999999999</v>
      </c>
      <c r="AI524">
        <f t="shared" si="434"/>
        <v>5.5676773327761886E-4</v>
      </c>
      <c r="AJ524">
        <f t="shared" si="435"/>
        <v>1.0005567677332776</v>
      </c>
      <c r="AK524" s="18"/>
      <c r="AL524" s="15">
        <f t="shared" si="436"/>
        <v>0.22527299276400403</v>
      </c>
      <c r="AN524" s="10">
        <v>41873</v>
      </c>
      <c r="AO524">
        <v>3894100</v>
      </c>
      <c r="AP524">
        <v>39.050666999999997</v>
      </c>
      <c r="AQ524">
        <f t="shared" si="437"/>
        <v>-4.3155363746005815E-3</v>
      </c>
      <c r="AR524">
        <f t="shared" si="425"/>
        <v>0.99568446362539942</v>
      </c>
      <c r="AS524" s="18"/>
      <c r="AT524" s="15">
        <f t="shared" si="438"/>
        <v>-0.79373209397894984</v>
      </c>
      <c r="AV524" s="10">
        <v>41873</v>
      </c>
      <c r="AW524">
        <v>7724500</v>
      </c>
      <c r="AX524">
        <v>42.173645999999998</v>
      </c>
      <c r="AY524">
        <f t="shared" si="439"/>
        <v>-4.4256853152830899E-3</v>
      </c>
      <c r="AZ524">
        <f t="shared" si="440"/>
        <v>0.99557431468471691</v>
      </c>
      <c r="BD524" s="10">
        <v>41873</v>
      </c>
      <c r="BE524">
        <v>526600</v>
      </c>
      <c r="BF524">
        <v>62.571942</v>
      </c>
      <c r="BG524">
        <f t="shared" si="441"/>
        <v>-2.3799443298412326E-3</v>
      </c>
      <c r="BH524">
        <f t="shared" si="442"/>
        <v>0.99762005567015877</v>
      </c>
      <c r="BL524" s="10">
        <v>41873</v>
      </c>
      <c r="BM524">
        <v>132200</v>
      </c>
      <c r="BN524">
        <v>104.312685</v>
      </c>
      <c r="BO524">
        <f t="shared" si="413"/>
        <v>9.1320339671296935E-5</v>
      </c>
      <c r="BP524">
        <f t="shared" si="443"/>
        <v>1.0000913203396713</v>
      </c>
      <c r="BT524" s="10">
        <v>41873</v>
      </c>
      <c r="BU524">
        <v>73300</v>
      </c>
      <c r="BV524">
        <v>49.465758999999998</v>
      </c>
      <c r="BW524">
        <f t="shared" si="414"/>
        <v>-6.0124635931679826E-4</v>
      </c>
      <c r="BX524">
        <f t="shared" si="410"/>
        <v>0.9993987536406832</v>
      </c>
      <c r="CB524" s="10">
        <v>41873</v>
      </c>
      <c r="CC524">
        <v>848300</v>
      </c>
      <c r="CD524">
        <v>104.24327700000001</v>
      </c>
      <c r="CE524">
        <f t="shared" si="444"/>
        <v>-8.6971665596236036E-5</v>
      </c>
      <c r="CF524">
        <f t="shared" si="445"/>
        <v>0.99991302833440376</v>
      </c>
      <c r="CJ524" s="10">
        <v>41873</v>
      </c>
      <c r="CK524">
        <v>182300</v>
      </c>
      <c r="CL524">
        <v>81.123396</v>
      </c>
      <c r="CM524">
        <f t="shared" si="446"/>
        <v>0</v>
      </c>
      <c r="CN524">
        <f t="shared" si="447"/>
        <v>1</v>
      </c>
      <c r="CR524" s="10">
        <v>41873</v>
      </c>
      <c r="CS524">
        <v>18000</v>
      </c>
      <c r="CT524">
        <v>58.471876000000002</v>
      </c>
      <c r="CU524">
        <f t="shared" si="448"/>
        <v>0</v>
      </c>
      <c r="CV524">
        <f t="shared" si="449"/>
        <v>1</v>
      </c>
      <c r="CZ524" s="10">
        <v>41873</v>
      </c>
      <c r="DA524">
        <v>76700</v>
      </c>
      <c r="DB524">
        <v>54.735937999999997</v>
      </c>
      <c r="DC524">
        <f t="shared" si="419"/>
        <v>-2.6940555389406429E-3</v>
      </c>
      <c r="DD524">
        <f t="shared" si="420"/>
        <v>0.99730594446105936</v>
      </c>
      <c r="DH524" s="10">
        <v>41873</v>
      </c>
      <c r="DI524">
        <v>113700</v>
      </c>
      <c r="DJ524">
        <v>34.517431000000002</v>
      </c>
      <c r="DK524">
        <f t="shared" si="417"/>
        <v>-7.9408861207267423E-3</v>
      </c>
      <c r="DL524">
        <f t="shared" si="418"/>
        <v>0.99205911387927326</v>
      </c>
      <c r="DP524" s="10">
        <v>41873</v>
      </c>
      <c r="DQ524">
        <v>35400</v>
      </c>
      <c r="DR524">
        <v>26.612862</v>
      </c>
      <c r="DS524">
        <f t="shared" si="450"/>
        <v>-7.0547126771635105E-3</v>
      </c>
      <c r="DT524">
        <f t="shared" si="451"/>
        <v>0.99294528732283649</v>
      </c>
      <c r="DX524" s="10">
        <v>41873</v>
      </c>
      <c r="DY524">
        <v>3310000</v>
      </c>
      <c r="DZ524">
        <v>12.4</v>
      </c>
      <c r="EA524">
        <f t="shared" si="452"/>
        <v>2.4252223120453387E-3</v>
      </c>
      <c r="EB524">
        <f t="shared" si="453"/>
        <v>1.0024252223120453</v>
      </c>
      <c r="EF524" s="10">
        <v>41872</v>
      </c>
      <c r="EG524">
        <v>152000</v>
      </c>
      <c r="EH524">
        <v>99.364142999999999</v>
      </c>
      <c r="EI524">
        <f t="shared" si="454"/>
        <v>3.9429154679915257E-4</v>
      </c>
      <c r="EJ524">
        <f t="shared" si="455"/>
        <v>1.0003942915467992</v>
      </c>
    </row>
    <row r="525" spans="1:140">
      <c r="A525" s="10">
        <v>41872</v>
      </c>
      <c r="B525" s="11">
        <v>4.8099999999999996</v>
      </c>
      <c r="C525">
        <f t="shared" si="421"/>
        <v>4.8099999999999997E-2</v>
      </c>
      <c r="D525" s="12">
        <f t="shared" si="422"/>
        <v>1.0086654610352852E-3</v>
      </c>
      <c r="E525" s="13">
        <f t="shared" si="423"/>
        <v>1.0010086654610353</v>
      </c>
      <c r="H525" s="10">
        <v>41872</v>
      </c>
      <c r="I525">
        <v>9400</v>
      </c>
      <c r="J525">
        <v>68.730964</v>
      </c>
      <c r="K525" s="15">
        <f t="shared" si="426"/>
        <v>5.6700824194551025E-3</v>
      </c>
      <c r="L525">
        <f t="shared" si="427"/>
        <v>1.0056700824194551</v>
      </c>
      <c r="N525" s="15">
        <f t="shared" si="428"/>
        <v>6.8753279104989105</v>
      </c>
      <c r="P525" s="10">
        <v>41872</v>
      </c>
      <c r="Q525">
        <v>159800</v>
      </c>
      <c r="R525">
        <v>46.097054999999997</v>
      </c>
      <c r="S525">
        <f t="shared" si="429"/>
        <v>2.7328499866721145E-3</v>
      </c>
      <c r="T525">
        <f t="shared" si="430"/>
        <v>1.0027328499866721</v>
      </c>
      <c r="V525" s="15">
        <f t="shared" si="431"/>
        <v>1.7077816699292123</v>
      </c>
      <c r="X525" s="10">
        <v>41872</v>
      </c>
      <c r="Y525">
        <v>84500</v>
      </c>
      <c r="Z525">
        <v>38.989995999999998</v>
      </c>
      <c r="AA525">
        <f t="shared" si="432"/>
        <v>2.4930555908286856E-4</v>
      </c>
      <c r="AB525">
        <f t="shared" si="424"/>
        <v>1.0002493055590829</v>
      </c>
      <c r="AD525" s="15">
        <f t="shared" si="433"/>
        <v>9.5252782232072564E-2</v>
      </c>
      <c r="AF525" s="10">
        <v>41872</v>
      </c>
      <c r="AG525">
        <v>105300</v>
      </c>
      <c r="AH525">
        <v>52.623379999999997</v>
      </c>
      <c r="AI525">
        <f t="shared" si="434"/>
        <v>1.1148529914841721E-3</v>
      </c>
      <c r="AJ525">
        <f t="shared" si="435"/>
        <v>1.0011148529914842</v>
      </c>
      <c r="AK525" s="18"/>
      <c r="AL525" s="15">
        <f t="shared" si="436"/>
        <v>0.50184549459142946</v>
      </c>
      <c r="AN525" s="10">
        <v>41872</v>
      </c>
      <c r="AO525">
        <v>2362100</v>
      </c>
      <c r="AP525">
        <v>39.219921999999997</v>
      </c>
      <c r="AQ525">
        <f t="shared" si="437"/>
        <v>3.8507813030703719E-3</v>
      </c>
      <c r="AR525">
        <f t="shared" si="425"/>
        <v>1.0038507813030704</v>
      </c>
      <c r="AS525" s="18"/>
      <c r="AT525" s="15">
        <f t="shared" si="438"/>
        <v>3.0667164250496102</v>
      </c>
      <c r="AV525" s="10">
        <v>41872</v>
      </c>
      <c r="AW525">
        <v>8392800</v>
      </c>
      <c r="AX525">
        <v>42.361122999999999</v>
      </c>
      <c r="AY525">
        <f t="shared" si="439"/>
        <v>-8.8439199200351926E-4</v>
      </c>
      <c r="AZ525">
        <f t="shared" si="440"/>
        <v>0.99911560800799648</v>
      </c>
      <c r="BD525" s="10">
        <v>41872</v>
      </c>
      <c r="BE525">
        <v>712500</v>
      </c>
      <c r="BF525">
        <v>62.721215000000001</v>
      </c>
      <c r="BG525">
        <f t="shared" si="441"/>
        <v>3.1334839166607953E-3</v>
      </c>
      <c r="BH525">
        <f t="shared" si="442"/>
        <v>1.0031334839166608</v>
      </c>
      <c r="BL525" s="10">
        <v>41872</v>
      </c>
      <c r="BM525">
        <v>147100</v>
      </c>
      <c r="BN525">
        <v>104.30316000000001</v>
      </c>
      <c r="BO525">
        <f t="shared" si="413"/>
        <v>1.371376394716517E-3</v>
      </c>
      <c r="BP525">
        <f t="shared" si="443"/>
        <v>1.0013713763947165</v>
      </c>
      <c r="BT525" s="10">
        <v>41872</v>
      </c>
      <c r="BU525">
        <v>75600</v>
      </c>
      <c r="BV525">
        <v>49.495517999999997</v>
      </c>
      <c r="BW525">
        <f t="shared" si="414"/>
        <v>8.0225102627906608E-4</v>
      </c>
      <c r="BX525">
        <f t="shared" si="410"/>
        <v>1.0008022510262791</v>
      </c>
      <c r="CB525" s="10">
        <v>41872</v>
      </c>
      <c r="CC525">
        <v>518800</v>
      </c>
      <c r="CD525">
        <v>104.25234399999999</v>
      </c>
      <c r="CE525">
        <f t="shared" si="444"/>
        <v>1.4804285728804434E-3</v>
      </c>
      <c r="CF525">
        <f t="shared" si="445"/>
        <v>1.0014804285728804</v>
      </c>
      <c r="CJ525" s="10">
        <v>41872</v>
      </c>
      <c r="CK525">
        <v>473400</v>
      </c>
      <c r="CL525">
        <v>81.123396</v>
      </c>
      <c r="CM525">
        <f t="shared" si="446"/>
        <v>1.8494413737606408E-3</v>
      </c>
      <c r="CN525">
        <f t="shared" si="447"/>
        <v>1.0018494413737606</v>
      </c>
      <c r="CR525" s="10">
        <v>41872</v>
      </c>
      <c r="CS525">
        <v>10500</v>
      </c>
      <c r="CT525">
        <v>58.471876000000002</v>
      </c>
      <c r="CU525">
        <f t="shared" si="448"/>
        <v>1.6745895793057741E-4</v>
      </c>
      <c r="CV525">
        <f t="shared" si="449"/>
        <v>1.0001674589579306</v>
      </c>
      <c r="CZ525" s="10">
        <v>41872</v>
      </c>
      <c r="DA525">
        <v>137800</v>
      </c>
      <c r="DB525">
        <v>54.883797999999999</v>
      </c>
      <c r="DC525">
        <f t="shared" si="419"/>
        <v>4.0574431858615423E-3</v>
      </c>
      <c r="DD525">
        <f t="shared" si="420"/>
        <v>1.0040574431858615</v>
      </c>
      <c r="DH525" s="10">
        <v>41872</v>
      </c>
      <c r="DI525">
        <v>117300</v>
      </c>
      <c r="DJ525">
        <v>34.793723999999997</v>
      </c>
      <c r="DK525">
        <f t="shared" si="417"/>
        <v>-1.3672256192067689E-3</v>
      </c>
      <c r="DL525">
        <f t="shared" si="418"/>
        <v>0.99863277438079323</v>
      </c>
      <c r="DP525" s="10">
        <v>41872</v>
      </c>
      <c r="DQ525">
        <v>52200</v>
      </c>
      <c r="DR525">
        <v>26.801942</v>
      </c>
      <c r="DS525">
        <f t="shared" si="450"/>
        <v>0</v>
      </c>
      <c r="DT525">
        <f t="shared" si="451"/>
        <v>1</v>
      </c>
      <c r="DX525" s="10">
        <v>41872</v>
      </c>
      <c r="DY525">
        <v>3065900</v>
      </c>
      <c r="DZ525">
        <v>12.37</v>
      </c>
      <c r="EA525">
        <f t="shared" si="452"/>
        <v>-1.0400000000000076E-2</v>
      </c>
      <c r="EB525">
        <f t="shared" si="453"/>
        <v>0.98959999999999992</v>
      </c>
      <c r="EF525" s="10">
        <v>41871</v>
      </c>
      <c r="EG525">
        <v>180900</v>
      </c>
      <c r="EH525">
        <v>99.324979999999996</v>
      </c>
      <c r="EI525">
        <f t="shared" si="454"/>
        <v>9.8524702086155713E-5</v>
      </c>
      <c r="EJ525">
        <f t="shared" si="455"/>
        <v>1.0000985247020862</v>
      </c>
    </row>
    <row r="526" spans="1:140">
      <c r="A526" s="10">
        <v>41871</v>
      </c>
      <c r="B526" s="11">
        <v>4.76</v>
      </c>
      <c r="C526">
        <f t="shared" si="421"/>
        <v>4.7599999999999996E-2</v>
      </c>
      <c r="D526" s="12">
        <f t="shared" si="422"/>
        <v>9.9811209778044585E-4</v>
      </c>
      <c r="E526" s="13">
        <f t="shared" si="423"/>
        <v>1.0009981120977804</v>
      </c>
      <c r="H526" s="10">
        <v>41871</v>
      </c>
      <c r="I526">
        <v>25700</v>
      </c>
      <c r="J526">
        <v>68.343451000000002</v>
      </c>
      <c r="K526" s="15">
        <f t="shared" si="426"/>
        <v>-2.6207247020348934E-3</v>
      </c>
      <c r="L526">
        <f t="shared" si="427"/>
        <v>0.99737927529796511</v>
      </c>
      <c r="N526" s="15">
        <f t="shared" si="428"/>
        <v>-0.61627155715018755</v>
      </c>
      <c r="P526" s="10">
        <v>41871</v>
      </c>
      <c r="Q526">
        <v>361800</v>
      </c>
      <c r="R526">
        <v>45.971421999999997</v>
      </c>
      <c r="S526">
        <f t="shared" si="429"/>
        <v>2.9517109942556186E-3</v>
      </c>
      <c r="T526">
        <f t="shared" si="430"/>
        <v>1.0029517109942556</v>
      </c>
      <c r="V526" s="15">
        <f t="shared" si="431"/>
        <v>1.9323014303166461</v>
      </c>
      <c r="X526" s="10">
        <v>41871</v>
      </c>
      <c r="Y526">
        <v>77700</v>
      </c>
      <c r="Z526">
        <v>38.980277999999998</v>
      </c>
      <c r="AA526">
        <f t="shared" si="432"/>
        <v>2.7493348794118688E-3</v>
      </c>
      <c r="AB526">
        <f t="shared" si="424"/>
        <v>1.0027493348794119</v>
      </c>
      <c r="AD526" s="15">
        <f t="shared" si="433"/>
        <v>1.7240786627126656</v>
      </c>
      <c r="AF526" s="10">
        <v>41871</v>
      </c>
      <c r="AG526">
        <v>99800</v>
      </c>
      <c r="AH526">
        <v>52.564777999999997</v>
      </c>
      <c r="AI526">
        <f t="shared" si="434"/>
        <v>-1.1136114783960593E-3</v>
      </c>
      <c r="AJ526">
        <f t="shared" si="435"/>
        <v>0.99888638852160394</v>
      </c>
      <c r="AK526" s="18"/>
      <c r="AL526" s="15">
        <f t="shared" si="436"/>
        <v>-0.33415254525094407</v>
      </c>
      <c r="AN526" s="10">
        <v>41871</v>
      </c>
      <c r="AO526">
        <v>2419700</v>
      </c>
      <c r="AP526">
        <v>39.069474</v>
      </c>
      <c r="AQ526">
        <f t="shared" si="437"/>
        <v>-3.3580932583168188E-3</v>
      </c>
      <c r="AR526">
        <f t="shared" si="425"/>
        <v>0.99664190674168318</v>
      </c>
      <c r="AS526" s="18"/>
      <c r="AT526" s="15">
        <f t="shared" si="438"/>
        <v>-0.7070539077806921</v>
      </c>
      <c r="AV526" s="10">
        <v>41871</v>
      </c>
      <c r="AW526">
        <v>7220200</v>
      </c>
      <c r="AX526">
        <v>42.398620000000001</v>
      </c>
      <c r="AY526">
        <f t="shared" si="439"/>
        <v>-1.545229695284478E-3</v>
      </c>
      <c r="AZ526">
        <f t="shared" si="440"/>
        <v>0.99845477030471552</v>
      </c>
      <c r="BD526" s="10">
        <v>41871</v>
      </c>
      <c r="BE526">
        <v>479400</v>
      </c>
      <c r="BF526">
        <v>62.525292999999998</v>
      </c>
      <c r="BG526">
        <f t="shared" si="441"/>
        <v>1.9434487018736846E-3</v>
      </c>
      <c r="BH526">
        <f t="shared" si="442"/>
        <v>1.0019434487018737</v>
      </c>
      <c r="BL526" s="10">
        <v>41871</v>
      </c>
      <c r="BM526">
        <v>286000</v>
      </c>
      <c r="BN526">
        <v>104.16031700000001</v>
      </c>
      <c r="BO526">
        <f t="shared" si="413"/>
        <v>1.4648975507220996E-3</v>
      </c>
      <c r="BP526">
        <f t="shared" si="443"/>
        <v>1.0014648975507221</v>
      </c>
      <c r="BT526" s="10">
        <v>41871</v>
      </c>
      <c r="BU526">
        <v>100200</v>
      </c>
      <c r="BV526">
        <v>49.455841999999997</v>
      </c>
      <c r="BW526">
        <f t="shared" si="414"/>
        <v>-2.0015727969492358E-3</v>
      </c>
      <c r="BX526">
        <f t="shared" si="410"/>
        <v>0.99799842720305076</v>
      </c>
      <c r="CB526" s="10">
        <v>41871</v>
      </c>
      <c r="CC526">
        <v>824000</v>
      </c>
      <c r="CD526">
        <v>104.09823400000001</v>
      </c>
      <c r="CE526">
        <f t="shared" si="444"/>
        <v>-4.7668175941243396E-3</v>
      </c>
      <c r="CF526">
        <f t="shared" si="445"/>
        <v>0.99523318240587566</v>
      </c>
      <c r="CJ526" s="10">
        <v>41871</v>
      </c>
      <c r="CK526">
        <v>301600</v>
      </c>
      <c r="CL526">
        <v>80.973640000000003</v>
      </c>
      <c r="CM526">
        <f t="shared" si="446"/>
        <v>-2.6515442083252516E-3</v>
      </c>
      <c r="CN526">
        <f t="shared" si="447"/>
        <v>0.99734845579167475</v>
      </c>
      <c r="CR526" s="10">
        <v>41871</v>
      </c>
      <c r="CS526">
        <v>11600</v>
      </c>
      <c r="CT526">
        <v>58.462085999999999</v>
      </c>
      <c r="CU526">
        <f t="shared" si="448"/>
        <v>-8.3638939561203607E-4</v>
      </c>
      <c r="CV526">
        <f t="shared" si="449"/>
        <v>0.99916361060438796</v>
      </c>
      <c r="CZ526" s="10">
        <v>41871</v>
      </c>
      <c r="DA526">
        <v>92600</v>
      </c>
      <c r="DB526">
        <v>54.662010000000002</v>
      </c>
      <c r="DC526">
        <f t="shared" si="419"/>
        <v>-4.5438734068210529E-3</v>
      </c>
      <c r="DD526">
        <f t="shared" si="420"/>
        <v>0.99545612659317895</v>
      </c>
      <c r="DH526" s="10">
        <v>41871</v>
      </c>
      <c r="DI526">
        <v>73100</v>
      </c>
      <c r="DJ526">
        <v>34.841360000000002</v>
      </c>
      <c r="DK526">
        <f t="shared" si="417"/>
        <v>4.3943999068520867E-3</v>
      </c>
      <c r="DL526">
        <f t="shared" si="418"/>
        <v>1.0043943999068521</v>
      </c>
      <c r="DP526" s="10">
        <v>41871</v>
      </c>
      <c r="DQ526">
        <v>92400</v>
      </c>
      <c r="DR526">
        <v>26.801942</v>
      </c>
      <c r="DS526">
        <f t="shared" si="450"/>
        <v>2.8298706405784912E-3</v>
      </c>
      <c r="DT526">
        <f t="shared" si="451"/>
        <v>1.0028298706405785</v>
      </c>
      <c r="DX526" s="10">
        <v>41871</v>
      </c>
      <c r="DY526">
        <v>5458700</v>
      </c>
      <c r="DZ526">
        <v>12.5</v>
      </c>
      <c r="EA526">
        <f t="shared" si="452"/>
        <v>-3.9840637450200278E-3</v>
      </c>
      <c r="EB526">
        <f t="shared" si="453"/>
        <v>0.99601593625497997</v>
      </c>
      <c r="EF526" s="10">
        <v>41870</v>
      </c>
      <c r="EG526">
        <v>387100</v>
      </c>
      <c r="EH526">
        <v>99.315195000000003</v>
      </c>
      <c r="EI526">
        <f t="shared" si="454"/>
        <v>1.9723933414583783E-4</v>
      </c>
      <c r="EJ526">
        <f t="shared" si="455"/>
        <v>1.0001972393341458</v>
      </c>
    </row>
    <row r="527" spans="1:140">
      <c r="A527" s="10">
        <v>41870</v>
      </c>
      <c r="B527" s="11">
        <v>4.74</v>
      </c>
      <c r="C527">
        <f t="shared" si="421"/>
        <v>4.7400000000000005E-2</v>
      </c>
      <c r="D527" s="12">
        <f t="shared" si="422"/>
        <v>9.938911574396414E-4</v>
      </c>
      <c r="E527" s="13">
        <f t="shared" si="423"/>
        <v>1.0009938911574396</v>
      </c>
      <c r="H527" s="10">
        <v>41870</v>
      </c>
      <c r="I527">
        <v>15900</v>
      </c>
      <c r="J527">
        <v>68.523031000000003</v>
      </c>
      <c r="K527" s="15">
        <f t="shared" si="426"/>
        <v>-1.5149431644225775E-3</v>
      </c>
      <c r="L527">
        <f t="shared" si="427"/>
        <v>0.99848505683557742</v>
      </c>
      <c r="N527" s="15">
        <f t="shared" si="428"/>
        <v>-0.42499326525284054</v>
      </c>
      <c r="P527" s="10">
        <v>41870</v>
      </c>
      <c r="Q527">
        <v>225100</v>
      </c>
      <c r="R527">
        <v>45.836126999999998</v>
      </c>
      <c r="S527">
        <f t="shared" si="429"/>
        <v>5.2988374986830955E-3</v>
      </c>
      <c r="T527">
        <f t="shared" si="430"/>
        <v>1.0052988374986831</v>
      </c>
      <c r="V527" s="15">
        <f t="shared" si="431"/>
        <v>5.8824145365018499</v>
      </c>
      <c r="X527" s="10">
        <v>41870</v>
      </c>
      <c r="Y527">
        <v>112700</v>
      </c>
      <c r="Z527">
        <v>38.873401999999999</v>
      </c>
      <c r="AA527">
        <f t="shared" si="432"/>
        <v>6.0346444179331105E-3</v>
      </c>
      <c r="AB527">
        <f t="shared" si="424"/>
        <v>1.0060346444179331</v>
      </c>
      <c r="AD527" s="15">
        <f t="shared" si="433"/>
        <v>7.9892169257359864</v>
      </c>
      <c r="AF527" s="10">
        <v>41870</v>
      </c>
      <c r="AG527">
        <v>153000</v>
      </c>
      <c r="AH527">
        <v>52.623379999999997</v>
      </c>
      <c r="AI527">
        <f t="shared" si="434"/>
        <v>5.0363756063658283E-3</v>
      </c>
      <c r="AJ527">
        <f t="shared" si="435"/>
        <v>1.0050363756063658</v>
      </c>
      <c r="AK527" s="18"/>
      <c r="AL527" s="15">
        <f t="shared" si="436"/>
        <v>5.2567660961400371</v>
      </c>
      <c r="AN527" s="10">
        <v>41870</v>
      </c>
      <c r="AO527">
        <v>1584400</v>
      </c>
      <c r="AP527">
        <v>39.201115000000001</v>
      </c>
      <c r="AQ527">
        <f t="shared" si="437"/>
        <v>2.4043723839619613E-3</v>
      </c>
      <c r="AR527">
        <f t="shared" si="425"/>
        <v>1.002404372383962</v>
      </c>
      <c r="AS527" s="18"/>
      <c r="AT527" s="15">
        <f t="shared" si="438"/>
        <v>1.4025785934799773</v>
      </c>
      <c r="AV527" s="10">
        <v>41870</v>
      </c>
      <c r="AW527">
        <v>6587000</v>
      </c>
      <c r="AX527">
        <v>42.464236999999997</v>
      </c>
      <c r="AY527">
        <f t="shared" si="439"/>
        <v>5.7725965682795533E-3</v>
      </c>
      <c r="AZ527">
        <f t="shared" si="440"/>
        <v>1.0057725965682796</v>
      </c>
      <c r="BD527" s="10">
        <v>41870</v>
      </c>
      <c r="BE527">
        <v>500600</v>
      </c>
      <c r="BF527">
        <v>62.404013999999997</v>
      </c>
      <c r="BG527">
        <f t="shared" si="441"/>
        <v>4.8069675016573221E-3</v>
      </c>
      <c r="BH527">
        <f t="shared" si="442"/>
        <v>1.0048069675016573</v>
      </c>
      <c r="BL527" s="10">
        <v>41870</v>
      </c>
      <c r="BM527">
        <v>264600</v>
      </c>
      <c r="BN527">
        <v>104.00795599999999</v>
      </c>
      <c r="BO527">
        <f t="shared" si="413"/>
        <v>-2.4659457374545113E-3</v>
      </c>
      <c r="BP527">
        <f t="shared" si="443"/>
        <v>0.99753405426254549</v>
      </c>
      <c r="BT527" s="10">
        <v>41870</v>
      </c>
      <c r="BU527">
        <v>118400</v>
      </c>
      <c r="BV527">
        <v>49.555030000000002</v>
      </c>
      <c r="BW527">
        <f t="shared" si="414"/>
        <v>-8.0000474244168451E-4</v>
      </c>
      <c r="BX527">
        <f t="shared" ref="BX527:BX532" si="456">1+BW527</f>
        <v>0.99919999525755832</v>
      </c>
      <c r="CB527" s="10">
        <v>41870</v>
      </c>
      <c r="CC527">
        <v>562200</v>
      </c>
      <c r="CD527">
        <v>104.596828</v>
      </c>
      <c r="CE527">
        <f t="shared" si="444"/>
        <v>2.8682710603882278E-3</v>
      </c>
      <c r="CF527">
        <f t="shared" si="445"/>
        <v>1.0028682710603882</v>
      </c>
      <c r="CJ527" s="10">
        <v>41870</v>
      </c>
      <c r="CK527">
        <v>231100</v>
      </c>
      <c r="CL527">
        <v>81.188916000000006</v>
      </c>
      <c r="CM527">
        <f t="shared" si="446"/>
        <v>-1.0365537651052525E-3</v>
      </c>
      <c r="CN527">
        <f t="shared" si="447"/>
        <v>0.99896344623489475</v>
      </c>
      <c r="CR527" s="10">
        <v>41870</v>
      </c>
      <c r="CS527">
        <v>16200</v>
      </c>
      <c r="CT527">
        <v>58.511023999999999</v>
      </c>
      <c r="CU527">
        <f t="shared" si="448"/>
        <v>1.6755816687024083E-3</v>
      </c>
      <c r="CV527">
        <f t="shared" si="449"/>
        <v>1.0016755816687024</v>
      </c>
      <c r="CZ527" s="10">
        <v>41870</v>
      </c>
      <c r="DA527">
        <v>86400</v>
      </c>
      <c r="DB527">
        <v>54.911521</v>
      </c>
      <c r="DC527">
        <f t="shared" si="419"/>
        <v>5.2444259816064598E-3</v>
      </c>
      <c r="DD527">
        <f t="shared" si="420"/>
        <v>1.0052444259816065</v>
      </c>
      <c r="DH527" s="10">
        <v>41870</v>
      </c>
      <c r="DI527">
        <v>156300</v>
      </c>
      <c r="DJ527">
        <v>34.688923000000003</v>
      </c>
      <c r="DK527">
        <f t="shared" si="417"/>
        <v>2.7540313683571682E-3</v>
      </c>
      <c r="DL527">
        <f t="shared" si="418"/>
        <v>1.0027540313683572</v>
      </c>
      <c r="DP527" s="10">
        <v>41870</v>
      </c>
      <c r="DQ527">
        <v>79100</v>
      </c>
      <c r="DR527">
        <v>26.726310000000002</v>
      </c>
      <c r="DS527">
        <f t="shared" si="450"/>
        <v>8.2025374902816583E-3</v>
      </c>
      <c r="DT527">
        <f t="shared" si="451"/>
        <v>1.0082025374902817</v>
      </c>
      <c r="DX527" s="10">
        <v>41870</v>
      </c>
      <c r="DY527">
        <v>1457700</v>
      </c>
      <c r="DZ527">
        <v>12.55</v>
      </c>
      <c r="EA527">
        <f t="shared" si="452"/>
        <v>-3.1771247021444848E-3</v>
      </c>
      <c r="EB527">
        <f t="shared" si="453"/>
        <v>0.99682287529785552</v>
      </c>
      <c r="EF527" s="10">
        <v>41869</v>
      </c>
      <c r="EG527">
        <v>171000</v>
      </c>
      <c r="EH527">
        <v>99.295609999999996</v>
      </c>
      <c r="EI527">
        <f t="shared" si="454"/>
        <v>-9.8614976669519905E-5</v>
      </c>
      <c r="EJ527">
        <f t="shared" si="455"/>
        <v>0.99990138502333048</v>
      </c>
    </row>
    <row r="528" spans="1:140">
      <c r="A528" s="10">
        <v>41869</v>
      </c>
      <c r="B528" s="11">
        <v>4.72</v>
      </c>
      <c r="C528">
        <f t="shared" si="421"/>
        <v>4.7199999999999999E-2</v>
      </c>
      <c r="D528" s="12">
        <f t="shared" si="422"/>
        <v>9.8967044846842711E-4</v>
      </c>
      <c r="E528" s="13">
        <f t="shared" si="423"/>
        <v>1.0009896704484684</v>
      </c>
      <c r="H528" s="10">
        <v>41869</v>
      </c>
      <c r="I528">
        <v>14100</v>
      </c>
      <c r="J528">
        <v>68.626997000000003</v>
      </c>
      <c r="K528" s="15">
        <f t="shared" si="426"/>
        <v>-8.3310627364474588E-3</v>
      </c>
      <c r="L528">
        <f t="shared" si="427"/>
        <v>0.99166893726355254</v>
      </c>
      <c r="N528" s="15">
        <f t="shared" si="428"/>
        <v>-0.95281010028583191</v>
      </c>
      <c r="P528" s="10">
        <v>41869</v>
      </c>
      <c r="Q528">
        <v>204900</v>
      </c>
      <c r="R528">
        <v>45.594529000000001</v>
      </c>
      <c r="S528">
        <f t="shared" si="429"/>
        <v>8.1196981548554703E-3</v>
      </c>
      <c r="T528">
        <f t="shared" si="430"/>
        <v>1.0081196981548555</v>
      </c>
      <c r="V528" s="15">
        <f t="shared" si="431"/>
        <v>18.138890764638298</v>
      </c>
      <c r="X528" s="10">
        <v>41869</v>
      </c>
      <c r="Y528">
        <v>97300</v>
      </c>
      <c r="Z528">
        <v>38.640222000000001</v>
      </c>
      <c r="AA528">
        <f t="shared" si="432"/>
        <v>1.0416671842058856E-2</v>
      </c>
      <c r="AB528">
        <f t="shared" si="424"/>
        <v>1.0104166718420589</v>
      </c>
      <c r="AD528" s="15">
        <f t="shared" si="433"/>
        <v>42.922167080182184</v>
      </c>
      <c r="AF528" s="10">
        <v>41869</v>
      </c>
      <c r="AG528">
        <v>178900</v>
      </c>
      <c r="AH528">
        <v>52.359676999999998</v>
      </c>
      <c r="AI528">
        <f t="shared" si="434"/>
        <v>1.3613183928874228E-2</v>
      </c>
      <c r="AJ528">
        <f t="shared" si="435"/>
        <v>1.0136131839288742</v>
      </c>
      <c r="AK528" s="18"/>
      <c r="AL528" s="15">
        <f t="shared" si="436"/>
        <v>138.1142162415268</v>
      </c>
      <c r="AN528" s="10">
        <v>41869</v>
      </c>
      <c r="AO528">
        <v>1904500</v>
      </c>
      <c r="AP528">
        <v>39.107087</v>
      </c>
      <c r="AQ528">
        <f t="shared" si="437"/>
        <v>5.5609270033867286E-3</v>
      </c>
      <c r="AR528">
        <f t="shared" si="425"/>
        <v>1.0055609270033867</v>
      </c>
      <c r="AS528" s="18"/>
      <c r="AT528" s="15">
        <f t="shared" si="438"/>
        <v>6.5694134308142358</v>
      </c>
      <c r="AV528" s="10">
        <v>41869</v>
      </c>
      <c r="AW528">
        <v>6372200</v>
      </c>
      <c r="AX528">
        <v>42.220514999999999</v>
      </c>
      <c r="AY528">
        <f t="shared" si="439"/>
        <v>1.0318499620189936E-2</v>
      </c>
      <c r="AZ528">
        <f t="shared" si="440"/>
        <v>1.0103184996201899</v>
      </c>
      <c r="BD528" s="10">
        <v>41869</v>
      </c>
      <c r="BE528">
        <v>525900</v>
      </c>
      <c r="BF528">
        <v>62.105474999999998</v>
      </c>
      <c r="BG528">
        <f t="shared" si="441"/>
        <v>7.2628766354638774E-3</v>
      </c>
      <c r="BH528">
        <f t="shared" si="442"/>
        <v>1.0072628766354639</v>
      </c>
      <c r="BL528" s="10">
        <v>41869</v>
      </c>
      <c r="BM528">
        <v>203200</v>
      </c>
      <c r="BN528">
        <v>104.265068</v>
      </c>
      <c r="BO528">
        <f t="shared" si="413"/>
        <v>4.5682364986454616E-4</v>
      </c>
      <c r="BP528">
        <f t="shared" si="443"/>
        <v>1.0004568236498645</v>
      </c>
      <c r="BT528" s="10">
        <v>41869</v>
      </c>
      <c r="BU528">
        <v>151200</v>
      </c>
      <c r="BV528">
        <v>49.594706000000002</v>
      </c>
      <c r="BW528">
        <f t="shared" si="414"/>
        <v>-7.9938537767254569E-4</v>
      </c>
      <c r="BX528">
        <f t="shared" si="456"/>
        <v>0.99920061462232745</v>
      </c>
      <c r="CB528" s="10">
        <v>41869</v>
      </c>
      <c r="CC528">
        <v>367800</v>
      </c>
      <c r="CD528">
        <v>104.297674</v>
      </c>
      <c r="CE528">
        <f t="shared" si="444"/>
        <v>8.6941424004338685E-5</v>
      </c>
      <c r="CF528">
        <f t="shared" si="445"/>
        <v>1.0000869414240043</v>
      </c>
      <c r="CJ528" s="10">
        <v>41869</v>
      </c>
      <c r="CK528">
        <v>353100</v>
      </c>
      <c r="CL528">
        <v>81.273160000000004</v>
      </c>
      <c r="CM528">
        <f t="shared" si="446"/>
        <v>-2.4126755314733961E-3</v>
      </c>
      <c r="CN528">
        <f t="shared" si="447"/>
        <v>0.9975873244685266</v>
      </c>
      <c r="CR528" s="10">
        <v>41869</v>
      </c>
      <c r="CS528">
        <v>14000</v>
      </c>
      <c r="CT528">
        <v>58.413148</v>
      </c>
      <c r="CU528">
        <f t="shared" si="448"/>
        <v>-3.6728054978195646E-3</v>
      </c>
      <c r="CV528">
        <f t="shared" si="449"/>
        <v>0.99632719450218044</v>
      </c>
      <c r="CZ528" s="10">
        <v>41869</v>
      </c>
      <c r="DA528">
        <v>83000</v>
      </c>
      <c r="DB528">
        <v>54.625044000000003</v>
      </c>
      <c r="DC528">
        <f t="shared" si="419"/>
        <v>3.3950083852529733E-3</v>
      </c>
      <c r="DD528">
        <f t="shared" si="420"/>
        <v>1.003395008385253</v>
      </c>
      <c r="DH528" s="10">
        <v>41869</v>
      </c>
      <c r="DI528">
        <v>160400</v>
      </c>
      <c r="DJ528">
        <v>34.593651000000001</v>
      </c>
      <c r="DK528">
        <f t="shared" si="417"/>
        <v>9.7330738991145971E-3</v>
      </c>
      <c r="DL528">
        <f t="shared" si="418"/>
        <v>1.0097330738991146</v>
      </c>
      <c r="DP528" s="10">
        <v>41869</v>
      </c>
      <c r="DQ528">
        <v>76100</v>
      </c>
      <c r="DR528">
        <v>26.508870000000002</v>
      </c>
      <c r="DS528">
        <f t="shared" si="450"/>
        <v>2.8613220114253046E-3</v>
      </c>
      <c r="DT528">
        <f t="shared" si="451"/>
        <v>1.0028613220114253</v>
      </c>
      <c r="DX528" s="10">
        <v>41869</v>
      </c>
      <c r="DY528">
        <v>1175500</v>
      </c>
      <c r="DZ528">
        <v>12.59</v>
      </c>
      <c r="EA528">
        <f t="shared" si="452"/>
        <v>-3.1670625494853999E-3</v>
      </c>
      <c r="EB528">
        <f t="shared" si="453"/>
        <v>0.9968329374505146</v>
      </c>
      <c r="EF528" s="10">
        <v>41866</v>
      </c>
      <c r="EG528">
        <v>352700</v>
      </c>
      <c r="EH528">
        <v>99.305402999999998</v>
      </c>
      <c r="EI528">
        <f t="shared" si="454"/>
        <v>-4.9273128009141853E-4</v>
      </c>
      <c r="EJ528">
        <f t="shared" si="455"/>
        <v>0.99950726871990858</v>
      </c>
    </row>
    <row r="529" spans="1:140">
      <c r="A529" s="10">
        <v>41866</v>
      </c>
      <c r="B529" s="11">
        <v>4.71</v>
      </c>
      <c r="C529">
        <f t="shared" si="421"/>
        <v>4.7100000000000003E-2</v>
      </c>
      <c r="D529" s="12">
        <f t="shared" si="422"/>
        <v>9.8756018073897778E-4</v>
      </c>
      <c r="E529" s="13">
        <f t="shared" si="423"/>
        <v>1.000987560180739</v>
      </c>
      <c r="H529" s="10">
        <v>41866</v>
      </c>
      <c r="I529">
        <v>22500</v>
      </c>
      <c r="J529">
        <v>69.203536</v>
      </c>
      <c r="K529" s="15">
        <f t="shared" si="426"/>
        <v>7.5684910644888692E-3</v>
      </c>
      <c r="L529">
        <f t="shared" si="427"/>
        <v>1.0075684910644889</v>
      </c>
      <c r="N529" s="15">
        <f t="shared" si="428"/>
        <v>14.67548007335057</v>
      </c>
      <c r="P529" s="10">
        <v>41866</v>
      </c>
      <c r="Q529">
        <v>256700</v>
      </c>
      <c r="R529">
        <v>45.227297</v>
      </c>
      <c r="S529">
        <f t="shared" si="429"/>
        <v>2.1367769455427066E-4</v>
      </c>
      <c r="T529">
        <f t="shared" si="430"/>
        <v>1.0002136776945543</v>
      </c>
      <c r="V529" s="15">
        <f t="shared" si="431"/>
        <v>8.1105390128154875E-2</v>
      </c>
      <c r="X529" s="10">
        <v>41866</v>
      </c>
      <c r="Y529">
        <v>88000</v>
      </c>
      <c r="Z529">
        <v>38.241869000000001</v>
      </c>
      <c r="AA529">
        <f t="shared" si="432"/>
        <v>2.5418397201870668E-4</v>
      </c>
      <c r="AB529">
        <f t="shared" si="424"/>
        <v>1.0002541839720187</v>
      </c>
      <c r="AD529" s="15">
        <f t="shared" si="433"/>
        <v>9.7204257661042792E-2</v>
      </c>
      <c r="AF529" s="10">
        <v>41866</v>
      </c>
      <c r="AG529">
        <v>129000</v>
      </c>
      <c r="AH529">
        <v>51.656467999999997</v>
      </c>
      <c r="AI529">
        <f t="shared" si="434"/>
        <v>-7.5573256460670368E-4</v>
      </c>
      <c r="AJ529">
        <f t="shared" si="435"/>
        <v>0.9992442674353933</v>
      </c>
      <c r="AK529" s="18"/>
      <c r="AL529" s="15">
        <f t="shared" si="436"/>
        <v>-0.24114660078921013</v>
      </c>
      <c r="AN529" s="10">
        <v>41866</v>
      </c>
      <c r="AO529">
        <v>6917300</v>
      </c>
      <c r="AP529">
        <v>38.890818000000003</v>
      </c>
      <c r="AQ529">
        <f t="shared" si="437"/>
        <v>-4.8332515369453599E-4</v>
      </c>
      <c r="AR529">
        <f t="shared" si="425"/>
        <v>0.99951667484630546</v>
      </c>
      <c r="AS529" s="18"/>
      <c r="AT529" s="15">
        <f t="shared" si="438"/>
        <v>-0.16176461374656381</v>
      </c>
      <c r="AV529" s="10">
        <v>41866</v>
      </c>
      <c r="AW529">
        <v>11960400</v>
      </c>
      <c r="AX529">
        <v>41.789312000000002</v>
      </c>
      <c r="AY529">
        <f t="shared" si="439"/>
        <v>-1.34401378325677E-3</v>
      </c>
      <c r="AZ529">
        <f t="shared" si="440"/>
        <v>0.99865598621674323</v>
      </c>
      <c r="BD529" s="10">
        <v>41866</v>
      </c>
      <c r="BE529">
        <v>517800</v>
      </c>
      <c r="BF529">
        <v>61.657662999999999</v>
      </c>
      <c r="BG529">
        <f t="shared" si="441"/>
        <v>-1.5131271032930993E-4</v>
      </c>
      <c r="BH529">
        <f t="shared" si="442"/>
        <v>0.99984868728967069</v>
      </c>
      <c r="BL529" s="10">
        <v>41866</v>
      </c>
      <c r="BM529">
        <v>221100</v>
      </c>
      <c r="BN529">
        <v>104.21745900000001</v>
      </c>
      <c r="BO529">
        <f t="shared" si="413"/>
        <v>1.372515286268472E-3</v>
      </c>
      <c r="BP529">
        <f t="shared" si="443"/>
        <v>1.0013725152862685</v>
      </c>
      <c r="BT529" s="10">
        <v>41866</v>
      </c>
      <c r="BU529">
        <v>61000</v>
      </c>
      <c r="BV529">
        <v>49.634383</v>
      </c>
      <c r="BW529">
        <f t="shared" si="414"/>
        <v>-3.9952293280365314E-4</v>
      </c>
      <c r="BX529">
        <f t="shared" si="456"/>
        <v>0.99960047706719635</v>
      </c>
      <c r="CB529" s="10">
        <v>41866</v>
      </c>
      <c r="CC529">
        <v>632700</v>
      </c>
      <c r="CD529">
        <v>104.288607</v>
      </c>
      <c r="CE529">
        <f t="shared" si="444"/>
        <v>1.4799226569455204E-3</v>
      </c>
      <c r="CF529">
        <f t="shared" si="445"/>
        <v>1.0014799226569455</v>
      </c>
      <c r="CJ529" s="10">
        <v>41866</v>
      </c>
      <c r="CK529">
        <v>185100</v>
      </c>
      <c r="CL529">
        <v>81.469719999999995</v>
      </c>
      <c r="CM529">
        <f t="shared" si="446"/>
        <v>3.1117255692605372E-3</v>
      </c>
      <c r="CN529">
        <f t="shared" si="447"/>
        <v>1.0031117255692605</v>
      </c>
      <c r="CR529" s="10">
        <v>41866</v>
      </c>
      <c r="CS529">
        <v>38400</v>
      </c>
      <c r="CT529">
        <v>58.628478999999999</v>
      </c>
      <c r="CU529">
        <f t="shared" si="448"/>
        <v>1.6722705729994569E-3</v>
      </c>
      <c r="CV529">
        <f t="shared" si="449"/>
        <v>1.0016722705729995</v>
      </c>
      <c r="CZ529" s="10">
        <v>41866</v>
      </c>
      <c r="DA529">
        <v>91800</v>
      </c>
      <c r="DB529">
        <v>54.440218999999999</v>
      </c>
      <c r="DC529">
        <f t="shared" si="419"/>
        <v>2.3821578755858219E-3</v>
      </c>
      <c r="DD529">
        <f t="shared" si="420"/>
        <v>1.0023821578755858</v>
      </c>
      <c r="DH529" s="10">
        <v>41866</v>
      </c>
      <c r="DI529">
        <v>167400</v>
      </c>
      <c r="DJ529">
        <v>34.260193999999998</v>
      </c>
      <c r="DK529">
        <f t="shared" si="417"/>
        <v>-1.6657750382249592E-3</v>
      </c>
      <c r="DL529">
        <f t="shared" si="418"/>
        <v>0.99833422496177504</v>
      </c>
      <c r="DP529" s="10">
        <v>41866</v>
      </c>
      <c r="DQ529">
        <v>54900</v>
      </c>
      <c r="DR529">
        <v>26.433236000000001</v>
      </c>
      <c r="DS529">
        <f t="shared" si="450"/>
        <v>8.2942360399813619E-3</v>
      </c>
      <c r="DT529">
        <f t="shared" si="451"/>
        <v>1.0082942360399814</v>
      </c>
      <c r="DX529" s="10">
        <v>41866</v>
      </c>
      <c r="DY529">
        <v>5332800</v>
      </c>
      <c r="DZ529">
        <v>12.63</v>
      </c>
      <c r="EA529">
        <f t="shared" si="452"/>
        <v>-7.0754716981131782E-3</v>
      </c>
      <c r="EB529">
        <f t="shared" si="453"/>
        <v>0.99292452830188682</v>
      </c>
      <c r="EF529" s="10">
        <v>41865</v>
      </c>
      <c r="EG529">
        <v>221800</v>
      </c>
      <c r="EH529">
        <v>99.354358000000005</v>
      </c>
      <c r="EI529">
        <f t="shared" si="454"/>
        <v>0</v>
      </c>
      <c r="EJ529">
        <f t="shared" si="455"/>
        <v>1</v>
      </c>
    </row>
    <row r="530" spans="1:140">
      <c r="A530" s="10">
        <v>41865</v>
      </c>
      <c r="B530" s="11">
        <v>4.71</v>
      </c>
      <c r="C530">
        <f t="shared" si="421"/>
        <v>4.7100000000000003E-2</v>
      </c>
      <c r="D530" s="12">
        <f t="shared" si="422"/>
        <v>9.8756018073897778E-4</v>
      </c>
      <c r="E530" s="13">
        <f t="shared" si="423"/>
        <v>1.000987560180739</v>
      </c>
      <c r="H530" s="10">
        <v>41865</v>
      </c>
      <c r="I530">
        <v>19000</v>
      </c>
      <c r="J530">
        <v>68.683704000000006</v>
      </c>
      <c r="K530" s="15">
        <f t="shared" si="426"/>
        <v>8.3252224882921499E-3</v>
      </c>
      <c r="L530">
        <f t="shared" si="427"/>
        <v>1.0083252224882921</v>
      </c>
      <c r="N530" s="15">
        <f t="shared" si="428"/>
        <v>19.617227726857966</v>
      </c>
      <c r="P530" s="10">
        <v>41865</v>
      </c>
      <c r="Q530">
        <v>207900</v>
      </c>
      <c r="R530">
        <v>45.217635000000001</v>
      </c>
      <c r="S530">
        <f t="shared" si="429"/>
        <v>4.5083501957905447E-3</v>
      </c>
      <c r="T530">
        <f t="shared" si="430"/>
        <v>1.0045083501957905</v>
      </c>
      <c r="V530" s="15">
        <f t="shared" si="431"/>
        <v>4.1647132322711329</v>
      </c>
      <c r="X530" s="10">
        <v>41865</v>
      </c>
      <c r="Y530">
        <v>112000</v>
      </c>
      <c r="Z530">
        <v>38.232151000000002</v>
      </c>
      <c r="AA530">
        <f t="shared" si="432"/>
        <v>4.0826545432761652E-3</v>
      </c>
      <c r="AB530">
        <f t="shared" si="424"/>
        <v>1.0040826545432762</v>
      </c>
      <c r="AD530" s="15">
        <f t="shared" si="433"/>
        <v>3.4244024951911465</v>
      </c>
      <c r="AF530" s="10">
        <v>41865</v>
      </c>
      <c r="AG530">
        <v>238800</v>
      </c>
      <c r="AH530">
        <v>51.695535999999997</v>
      </c>
      <c r="AI530">
        <f t="shared" si="434"/>
        <v>3.2221737688542529E-3</v>
      </c>
      <c r="AJ530">
        <f t="shared" si="435"/>
        <v>1.0032221737688543</v>
      </c>
      <c r="AK530" s="18"/>
      <c r="AL530" s="15">
        <f t="shared" si="436"/>
        <v>2.235562192855868</v>
      </c>
      <c r="AN530" s="10">
        <v>41865</v>
      </c>
      <c r="AO530">
        <v>1956000</v>
      </c>
      <c r="AP530">
        <v>38.909624000000001</v>
      </c>
      <c r="AQ530">
        <f t="shared" si="437"/>
        <v>4.6128207753151074E-3</v>
      </c>
      <c r="AR530">
        <f t="shared" si="425"/>
        <v>1.0046128207753151</v>
      </c>
      <c r="AS530" s="18"/>
      <c r="AT530" s="15">
        <f t="shared" si="438"/>
        <v>4.3645271041844138</v>
      </c>
      <c r="AV530" s="10">
        <v>41865</v>
      </c>
      <c r="AW530">
        <v>4965400</v>
      </c>
      <c r="AX530">
        <v>41.845553000000002</v>
      </c>
      <c r="AY530">
        <f t="shared" si="439"/>
        <v>6.7247075334520012E-4</v>
      </c>
      <c r="AZ530">
        <f t="shared" si="440"/>
        <v>1.0006724707533452</v>
      </c>
      <c r="BD530" s="10">
        <v>41865</v>
      </c>
      <c r="BE530">
        <v>516500</v>
      </c>
      <c r="BF530">
        <v>61.666994000000003</v>
      </c>
      <c r="BG530">
        <f t="shared" si="441"/>
        <v>3.7965118853218183E-3</v>
      </c>
      <c r="BH530">
        <f t="shared" si="442"/>
        <v>1.0037965118853218</v>
      </c>
      <c r="BL530" s="10">
        <v>41865</v>
      </c>
      <c r="BM530">
        <v>242100</v>
      </c>
      <c r="BN530">
        <v>104.07461499999999</v>
      </c>
      <c r="BO530">
        <f t="shared" si="413"/>
        <v>8.2421292132828228E-4</v>
      </c>
      <c r="BP530">
        <f t="shared" si="443"/>
        <v>1.0008242129213283</v>
      </c>
      <c r="BT530" s="10">
        <v>41865</v>
      </c>
      <c r="BU530">
        <v>107300</v>
      </c>
      <c r="BV530">
        <v>49.654221</v>
      </c>
      <c r="BW530">
        <f t="shared" si="414"/>
        <v>-5.9890535735496186E-4</v>
      </c>
      <c r="BX530">
        <f t="shared" si="456"/>
        <v>0.99940109464264504</v>
      </c>
      <c r="CB530" s="10">
        <v>41865</v>
      </c>
      <c r="CC530">
        <v>754000</v>
      </c>
      <c r="CD530">
        <v>104.134496</v>
      </c>
      <c r="CE530">
        <f t="shared" si="444"/>
        <v>5.4267237141480962E-3</v>
      </c>
      <c r="CF530">
        <f t="shared" si="445"/>
        <v>1.0054267237141481</v>
      </c>
      <c r="CJ530" s="10">
        <v>41865</v>
      </c>
      <c r="CK530">
        <v>260900</v>
      </c>
      <c r="CL530">
        <v>81.216994999999997</v>
      </c>
      <c r="CM530">
        <f t="shared" si="446"/>
        <v>1.0382612655668311E-3</v>
      </c>
      <c r="CN530">
        <f t="shared" si="447"/>
        <v>1.0010382612655668</v>
      </c>
      <c r="CR530" s="10">
        <v>41865</v>
      </c>
      <c r="CS530">
        <v>14100</v>
      </c>
      <c r="CT530">
        <v>58.5306</v>
      </c>
      <c r="CU530">
        <f t="shared" si="448"/>
        <v>-3.3432863351823272E-4</v>
      </c>
      <c r="CV530">
        <f t="shared" si="449"/>
        <v>0.99966567136648177</v>
      </c>
      <c r="CZ530" s="10">
        <v>41865</v>
      </c>
      <c r="DA530">
        <v>141600</v>
      </c>
      <c r="DB530">
        <v>54.310842000000001</v>
      </c>
      <c r="DC530">
        <f t="shared" si="419"/>
        <v>5.1071125813528795E-4</v>
      </c>
      <c r="DD530">
        <f t="shared" si="420"/>
        <v>1.0005107112581353</v>
      </c>
      <c r="DH530" s="10">
        <v>41865</v>
      </c>
      <c r="DI530">
        <v>109600</v>
      </c>
      <c r="DJ530">
        <v>34.317359000000003</v>
      </c>
      <c r="DK530">
        <f t="shared" si="417"/>
        <v>-2.7747930747212823E-4</v>
      </c>
      <c r="DL530">
        <f t="shared" si="418"/>
        <v>0.99972252069252787</v>
      </c>
      <c r="DP530" s="10">
        <v>41865</v>
      </c>
      <c r="DQ530">
        <v>80300</v>
      </c>
      <c r="DR530">
        <v>26.215796000000001</v>
      </c>
      <c r="DS530">
        <f t="shared" si="450"/>
        <v>-7.1607986343128482E-3</v>
      </c>
      <c r="DT530">
        <f t="shared" si="451"/>
        <v>0.99283920136568715</v>
      </c>
      <c r="DX530" s="10">
        <v>41865</v>
      </c>
      <c r="DY530">
        <v>1485600</v>
      </c>
      <c r="DZ530">
        <v>12.72</v>
      </c>
      <c r="EA530">
        <f t="shared" si="452"/>
        <v>7.8678206136895135E-4</v>
      </c>
      <c r="EB530">
        <f t="shared" si="453"/>
        <v>1.000786782061369</v>
      </c>
      <c r="EF530" s="10">
        <v>41864</v>
      </c>
      <c r="EG530">
        <v>296100</v>
      </c>
      <c r="EH530">
        <v>99.354358000000005</v>
      </c>
      <c r="EI530">
        <f t="shared" si="454"/>
        <v>1.9716157201066231E-4</v>
      </c>
      <c r="EJ530">
        <f t="shared" si="455"/>
        <v>1.0001971615720107</v>
      </c>
    </row>
    <row r="531" spans="1:140">
      <c r="A531" s="10">
        <v>41864</v>
      </c>
      <c r="B531" s="11">
        <v>4.74</v>
      </c>
      <c r="C531">
        <f t="shared" si="421"/>
        <v>4.7400000000000005E-2</v>
      </c>
      <c r="D531" s="12">
        <f t="shared" si="422"/>
        <v>9.938911574396414E-4</v>
      </c>
      <c r="E531" s="13">
        <f t="shared" si="423"/>
        <v>1.0009938911574396</v>
      </c>
      <c r="H531" s="10">
        <v>41864</v>
      </c>
      <c r="I531">
        <v>18700</v>
      </c>
      <c r="J531">
        <v>68.116618000000003</v>
      </c>
      <c r="K531" s="15">
        <f t="shared" si="426"/>
        <v>4.8800768325905075E-3</v>
      </c>
      <c r="L531">
        <f t="shared" si="427"/>
        <v>1.0048800768325905</v>
      </c>
      <c r="N531" s="15">
        <f t="shared" si="428"/>
        <v>4.9114778983492631</v>
      </c>
      <c r="P531" s="10">
        <v>41864</v>
      </c>
      <c r="Q531">
        <v>355500</v>
      </c>
      <c r="R531">
        <v>45.014693000000001</v>
      </c>
      <c r="S531">
        <f t="shared" si="429"/>
        <v>6.6998383029772679E-3</v>
      </c>
      <c r="T531">
        <f t="shared" si="430"/>
        <v>1.0066998383029773</v>
      </c>
      <c r="V531" s="15">
        <f t="shared" si="431"/>
        <v>10.441937783914007</v>
      </c>
      <c r="X531" s="10">
        <v>41864</v>
      </c>
      <c r="Y531">
        <v>71900</v>
      </c>
      <c r="Z531">
        <v>38.076697000000003</v>
      </c>
      <c r="AA531">
        <f t="shared" si="432"/>
        <v>8.232583634494306E-3</v>
      </c>
      <c r="AB531">
        <f t="shared" si="424"/>
        <v>1.0082325836344943</v>
      </c>
      <c r="AD531" s="15">
        <f t="shared" si="433"/>
        <v>18.937282663055328</v>
      </c>
      <c r="AF531" s="10">
        <v>41864</v>
      </c>
      <c r="AG531">
        <v>101700</v>
      </c>
      <c r="AH531">
        <v>51.529499000000001</v>
      </c>
      <c r="AI531">
        <f t="shared" si="434"/>
        <v>8.2170192483277393E-3</v>
      </c>
      <c r="AJ531">
        <f t="shared" si="435"/>
        <v>1.0082170192483277</v>
      </c>
      <c r="AK531" s="18"/>
      <c r="AL531" s="15">
        <f t="shared" si="436"/>
        <v>18.825258817785922</v>
      </c>
      <c r="AN531" s="10">
        <v>41864</v>
      </c>
      <c r="AO531">
        <v>2646100</v>
      </c>
      <c r="AP531">
        <v>38.730964999999998</v>
      </c>
      <c r="AQ531">
        <f t="shared" si="437"/>
        <v>6.8442647519024735E-3</v>
      </c>
      <c r="AR531">
        <f t="shared" si="425"/>
        <v>1.0068442647519025</v>
      </c>
      <c r="AS531" s="18"/>
      <c r="AT531" s="15">
        <f t="shared" si="438"/>
        <v>11.057012253718849</v>
      </c>
      <c r="AV531" s="10">
        <v>41864</v>
      </c>
      <c r="AW531">
        <v>8844800</v>
      </c>
      <c r="AX531">
        <v>41.817431999999997</v>
      </c>
      <c r="AY531">
        <f t="shared" si="439"/>
        <v>4.2773989318365402E-3</v>
      </c>
      <c r="AZ531">
        <f t="shared" si="440"/>
        <v>1.0042773989318365</v>
      </c>
      <c r="BD531" s="10">
        <v>41864</v>
      </c>
      <c r="BE531">
        <v>562100</v>
      </c>
      <c r="BF531">
        <v>61.433759999999999</v>
      </c>
      <c r="BG531">
        <f t="shared" si="441"/>
        <v>6.4190468161646752E-3</v>
      </c>
      <c r="BH531">
        <f t="shared" si="442"/>
        <v>1.0064190468161647</v>
      </c>
      <c r="BL531" s="10">
        <v>41864</v>
      </c>
      <c r="BM531">
        <v>241000</v>
      </c>
      <c r="BN531">
        <v>103.988906</v>
      </c>
      <c r="BO531">
        <f t="shared" si="413"/>
        <v>3.6636554927871323E-4</v>
      </c>
      <c r="BP531">
        <f t="shared" si="443"/>
        <v>1.0003663655492787</v>
      </c>
      <c r="BT531" s="10">
        <v>41864</v>
      </c>
      <c r="BU531">
        <v>142000</v>
      </c>
      <c r="BV531">
        <v>49.683976999999999</v>
      </c>
      <c r="BW531">
        <f t="shared" si="414"/>
        <v>1.1993077123939599E-3</v>
      </c>
      <c r="BX531">
        <f t="shared" si="456"/>
        <v>1.001199307712394</v>
      </c>
      <c r="CB531" s="10">
        <v>41864</v>
      </c>
      <c r="CC531">
        <v>726400</v>
      </c>
      <c r="CD531">
        <v>103.57243699999999</v>
      </c>
      <c r="CE531">
        <f t="shared" si="444"/>
        <v>2.6327566054102913E-3</v>
      </c>
      <c r="CF531">
        <f t="shared" si="445"/>
        <v>1.0026327566054103</v>
      </c>
      <c r="CJ531" s="10">
        <v>41864</v>
      </c>
      <c r="CK531">
        <v>206600</v>
      </c>
      <c r="CL531">
        <v>81.132757999999995</v>
      </c>
      <c r="CM531">
        <f t="shared" si="446"/>
        <v>2.4285672224364507E-3</v>
      </c>
      <c r="CN531">
        <f t="shared" si="447"/>
        <v>1.0024285672224365</v>
      </c>
      <c r="CR531" s="10">
        <v>41864</v>
      </c>
      <c r="CS531">
        <v>9400</v>
      </c>
      <c r="CT531">
        <v>58.550175000000003</v>
      </c>
      <c r="CU531">
        <f t="shared" si="448"/>
        <v>2.3458246078433831E-3</v>
      </c>
      <c r="CV531">
        <f t="shared" si="449"/>
        <v>1.0023458246078434</v>
      </c>
      <c r="CZ531" s="10">
        <v>41864</v>
      </c>
      <c r="DA531">
        <v>90400</v>
      </c>
      <c r="DB531">
        <v>54.283118999999999</v>
      </c>
      <c r="DC531">
        <f t="shared" si="419"/>
        <v>7.2016719180829636E-3</v>
      </c>
      <c r="DD531">
        <f t="shared" si="420"/>
        <v>1.007201671918083</v>
      </c>
      <c r="DH531" s="10">
        <v>41864</v>
      </c>
      <c r="DI531">
        <v>80400</v>
      </c>
      <c r="DJ531">
        <v>34.326884</v>
      </c>
      <c r="DK531">
        <f t="shared" si="417"/>
        <v>1.4072605504217073E-2</v>
      </c>
      <c r="DL531">
        <f t="shared" si="418"/>
        <v>1.0140726055042171</v>
      </c>
      <c r="DP531" s="10">
        <v>41864</v>
      </c>
      <c r="DQ531">
        <v>54400</v>
      </c>
      <c r="DR531">
        <v>26.404876000000002</v>
      </c>
      <c r="DS531">
        <f t="shared" si="450"/>
        <v>3.9540118844683114E-3</v>
      </c>
      <c r="DT531">
        <f t="shared" si="451"/>
        <v>1.0039540118844683</v>
      </c>
      <c r="DX531" s="10">
        <v>41864</v>
      </c>
      <c r="DY531">
        <v>1500800</v>
      </c>
      <c r="DZ531">
        <v>12.71</v>
      </c>
      <c r="EA531">
        <f t="shared" si="452"/>
        <v>2.3659305993690705E-3</v>
      </c>
      <c r="EB531">
        <f t="shared" si="453"/>
        <v>1.0023659305993691</v>
      </c>
      <c r="EF531" s="10">
        <v>41863</v>
      </c>
      <c r="EG531">
        <v>118900</v>
      </c>
      <c r="EH531">
        <v>99.334772999999998</v>
      </c>
      <c r="EI531">
        <f t="shared" si="454"/>
        <v>1.9712995579368453E-4</v>
      </c>
      <c r="EJ531">
        <f t="shared" si="455"/>
        <v>1.0001971299557937</v>
      </c>
    </row>
    <row r="532" spans="1:140">
      <c r="A532" s="10">
        <v>41863</v>
      </c>
      <c r="B532" s="11">
        <v>4.6900000000000004</v>
      </c>
      <c r="C532">
        <f t="shared" si="421"/>
        <v>4.6900000000000004E-2</v>
      </c>
      <c r="D532" s="12">
        <f t="shared" si="422"/>
        <v>9.8333981877662957E-4</v>
      </c>
      <c r="E532" s="13">
        <f t="shared" si="423"/>
        <v>1.0009833398187766</v>
      </c>
      <c r="H532" s="10">
        <v>41863</v>
      </c>
      <c r="I532">
        <v>126200</v>
      </c>
      <c r="J532">
        <v>67.785818000000006</v>
      </c>
      <c r="K532" s="15">
        <f t="shared" si="426"/>
        <v>-6.2352433358712211E-3</v>
      </c>
      <c r="L532">
        <f t="shared" si="427"/>
        <v>0.99376475666412878</v>
      </c>
      <c r="N532" s="15">
        <f t="shared" si="428"/>
        <v>-0.89802103703763314</v>
      </c>
      <c r="P532" s="10">
        <v>41863</v>
      </c>
      <c r="Q532">
        <v>186200</v>
      </c>
      <c r="R532">
        <v>44.715108999999998</v>
      </c>
      <c r="S532">
        <f t="shared" si="429"/>
        <v>-1.5105591089570325E-3</v>
      </c>
      <c r="T532">
        <f t="shared" si="430"/>
        <v>0.99848944089104297</v>
      </c>
      <c r="V532" s="15">
        <f t="shared" si="431"/>
        <v>-0.42407101802084246</v>
      </c>
      <c r="X532" s="10">
        <v>41863</v>
      </c>
      <c r="Y532">
        <v>166400</v>
      </c>
      <c r="Z532">
        <v>37.765787000000003</v>
      </c>
      <c r="AA532">
        <f t="shared" si="432"/>
        <v>-3.3333601639073951E-3</v>
      </c>
      <c r="AB532">
        <f t="shared" si="424"/>
        <v>0.9966666398360926</v>
      </c>
      <c r="AD532" s="15">
        <f t="shared" si="433"/>
        <v>-0.70438838207609855</v>
      </c>
      <c r="AF532" s="10">
        <v>41863</v>
      </c>
      <c r="AG532">
        <v>158600</v>
      </c>
      <c r="AH532">
        <v>51.109530999999997</v>
      </c>
      <c r="AI532">
        <f t="shared" si="434"/>
        <v>-5.8890188902075424E-3</v>
      </c>
      <c r="AJ532">
        <f t="shared" si="435"/>
        <v>0.99411098110979246</v>
      </c>
      <c r="AK532" s="18"/>
      <c r="AL532" s="15">
        <f t="shared" si="436"/>
        <v>-0.88419482814703909</v>
      </c>
      <c r="AN532" s="10">
        <v>41863</v>
      </c>
      <c r="AO532">
        <v>1848800</v>
      </c>
      <c r="AP532">
        <v>38.467682000000003</v>
      </c>
      <c r="AQ532">
        <f t="shared" si="437"/>
        <v>0</v>
      </c>
      <c r="AR532">
        <f t="shared" si="425"/>
        <v>1</v>
      </c>
      <c r="AS532" s="18"/>
      <c r="AT532" s="15">
        <f t="shared" si="438"/>
        <v>0</v>
      </c>
      <c r="AV532" s="10">
        <v>41863</v>
      </c>
      <c r="AW532">
        <v>10632900</v>
      </c>
      <c r="AX532">
        <v>41.639324000000002</v>
      </c>
      <c r="AY532">
        <f t="shared" si="439"/>
        <v>2.2512637055172036E-4</v>
      </c>
      <c r="AZ532">
        <f t="shared" si="440"/>
        <v>1.0002251263705517</v>
      </c>
      <c r="BD532" s="10">
        <v>41863</v>
      </c>
      <c r="BE532">
        <v>441800</v>
      </c>
      <c r="BF532">
        <v>61.041929000000003</v>
      </c>
      <c r="BG532">
        <f t="shared" si="441"/>
        <v>-4.5827801695352832E-4</v>
      </c>
      <c r="BH532">
        <f t="shared" si="442"/>
        <v>0.99954172198304647</v>
      </c>
      <c r="BL532" s="10">
        <v>41863</v>
      </c>
      <c r="BM532">
        <v>164600</v>
      </c>
      <c r="BN532">
        <v>103.950822</v>
      </c>
      <c r="BO532">
        <f t="shared" si="413"/>
        <v>7.3343216592891558E-4</v>
      </c>
      <c r="BP532">
        <f t="shared" si="443"/>
        <v>1.0007334321659289</v>
      </c>
      <c r="BT532" s="10">
        <v>41863</v>
      </c>
      <c r="BU532">
        <v>66800</v>
      </c>
      <c r="BV532">
        <v>49.624462000000001</v>
      </c>
      <c r="BW532">
        <f t="shared" si="414"/>
        <v>-3.9960277413519929E-4</v>
      </c>
      <c r="BX532">
        <f t="shared" si="456"/>
        <v>0.9996003972258648</v>
      </c>
      <c r="CB532" s="10">
        <v>41863</v>
      </c>
      <c r="CC532">
        <v>659000</v>
      </c>
      <c r="CD532">
        <v>103.300472</v>
      </c>
      <c r="CE532">
        <f t="shared" si="444"/>
        <v>1.3180503494147899E-3</v>
      </c>
      <c r="CF532">
        <f t="shared" si="445"/>
        <v>1.0013180503494148</v>
      </c>
      <c r="CJ532" s="10">
        <v>41863</v>
      </c>
      <c r="CK532">
        <v>151800</v>
      </c>
      <c r="CL532">
        <v>80.936199000000002</v>
      </c>
      <c r="CM532">
        <f t="shared" si="446"/>
        <v>-4.6238504283613313E-4</v>
      </c>
      <c r="CN532">
        <f t="shared" si="447"/>
        <v>0.99953761495716387</v>
      </c>
      <c r="CR532" s="10">
        <v>41863</v>
      </c>
      <c r="CS532">
        <v>23200</v>
      </c>
      <c r="CT532">
        <v>58.413148</v>
      </c>
      <c r="CU532">
        <f t="shared" si="448"/>
        <v>-6.6981111094011059E-4</v>
      </c>
      <c r="CV532">
        <f t="shared" si="449"/>
        <v>0.99933018888905989</v>
      </c>
      <c r="CZ532" s="10">
        <v>41863</v>
      </c>
      <c r="DA532">
        <v>119600</v>
      </c>
      <c r="DB532">
        <v>53.894984999999998</v>
      </c>
      <c r="DC532">
        <f t="shared" si="419"/>
        <v>1.2017210531407585E-3</v>
      </c>
      <c r="DD532">
        <f t="shared" si="420"/>
        <v>1.0012017210531408</v>
      </c>
      <c r="DH532" s="10">
        <v>41863</v>
      </c>
      <c r="DI532">
        <v>141500</v>
      </c>
      <c r="DJ532">
        <v>33.850518999999998</v>
      </c>
      <c r="DK532">
        <f t="shared" si="417"/>
        <v>-8.4370592692495361E-4</v>
      </c>
      <c r="DL532">
        <f t="shared" si="418"/>
        <v>0.99915629407307505</v>
      </c>
      <c r="DP532" s="10">
        <v>41863</v>
      </c>
      <c r="DQ532">
        <v>71100</v>
      </c>
      <c r="DR532">
        <v>26.300882000000001</v>
      </c>
      <c r="DS532">
        <f t="shared" si="450"/>
        <v>-7.1377606029695562E-3</v>
      </c>
      <c r="DT532">
        <f t="shared" si="451"/>
        <v>0.99286223939703044</v>
      </c>
      <c r="DX532" s="10">
        <v>41863</v>
      </c>
      <c r="DY532">
        <v>2235500</v>
      </c>
      <c r="DZ532">
        <v>12.68</v>
      </c>
      <c r="EA532">
        <f t="shared" si="452"/>
        <v>0</v>
      </c>
      <c r="EB532">
        <f t="shared" si="453"/>
        <v>1</v>
      </c>
      <c r="EF532" s="10">
        <v>41862</v>
      </c>
      <c r="EG532">
        <v>161200</v>
      </c>
      <c r="EH532">
        <v>99.315195000000003</v>
      </c>
      <c r="EI532">
        <f t="shared" si="454"/>
        <v>1.9723933414583783E-4</v>
      </c>
      <c r="EJ532">
        <f t="shared" si="455"/>
        <v>1.0001972393341458</v>
      </c>
    </row>
    <row r="533" spans="1:140">
      <c r="A533" s="10">
        <v>41862</v>
      </c>
      <c r="B533" s="11">
        <v>4.66</v>
      </c>
      <c r="C533">
        <f t="shared" si="421"/>
        <v>4.6600000000000003E-2</v>
      </c>
      <c r="D533" s="12">
        <f t="shared" si="422"/>
        <v>9.7700970952940835E-4</v>
      </c>
      <c r="E533" s="13">
        <f t="shared" si="423"/>
        <v>1.0009770097095294</v>
      </c>
      <c r="H533" s="10">
        <v>41862</v>
      </c>
      <c r="I533">
        <v>14200</v>
      </c>
      <c r="J533">
        <v>68.211130999999995</v>
      </c>
      <c r="K533" s="15">
        <f t="shared" si="426"/>
        <v>1.3850097691858743E-4</v>
      </c>
      <c r="L533">
        <f t="shared" si="427"/>
        <v>1.0001385009769186</v>
      </c>
      <c r="N533" s="15">
        <f t="shared" si="428"/>
        <v>5.1848777215199648E-2</v>
      </c>
      <c r="P533" s="10">
        <v>41862</v>
      </c>
      <c r="Q533">
        <v>311000</v>
      </c>
      <c r="R533">
        <v>44.782755999999999</v>
      </c>
      <c r="S533">
        <f t="shared" si="429"/>
        <v>3.4646979294428171E-3</v>
      </c>
      <c r="T533">
        <f t="shared" si="430"/>
        <v>1.0034646979294428</v>
      </c>
      <c r="V533" s="15">
        <f t="shared" si="431"/>
        <v>2.5339952764379001</v>
      </c>
      <c r="X533" s="10">
        <v>41862</v>
      </c>
      <c r="Y533">
        <v>147600</v>
      </c>
      <c r="Z533">
        <v>37.892094999999998</v>
      </c>
      <c r="AA533">
        <f t="shared" si="432"/>
        <v>5.6730465648913153E-3</v>
      </c>
      <c r="AB533">
        <f t="shared" si="424"/>
        <v>1.0056730465648913</v>
      </c>
      <c r="AD533" s="15">
        <f t="shared" si="433"/>
        <v>6.8838048381928836</v>
      </c>
      <c r="AF533" s="10">
        <v>41862</v>
      </c>
      <c r="AG533">
        <v>215800</v>
      </c>
      <c r="AH533">
        <v>51.412298999999997</v>
      </c>
      <c r="AI533">
        <f t="shared" si="434"/>
        <v>8.622364483735323E-3</v>
      </c>
      <c r="AJ533">
        <f t="shared" si="435"/>
        <v>1.0086223644837353</v>
      </c>
      <c r="AK533" s="18"/>
      <c r="AL533" s="15">
        <f t="shared" si="436"/>
        <v>21.958139464403711</v>
      </c>
      <c r="AN533" s="10">
        <v>41862</v>
      </c>
      <c r="AO533">
        <v>2046800</v>
      </c>
      <c r="AP533">
        <v>38.467682000000003</v>
      </c>
      <c r="AQ533">
        <f t="shared" si="437"/>
        <v>2.4503269873648037E-3</v>
      </c>
      <c r="AR533">
        <f t="shared" si="425"/>
        <v>1.0024503269873648</v>
      </c>
      <c r="AS533" s="18"/>
      <c r="AT533" s="15">
        <f t="shared" si="438"/>
        <v>1.4431187231893623</v>
      </c>
      <c r="AV533" s="10">
        <v>41862</v>
      </c>
      <c r="AW533">
        <v>9570000</v>
      </c>
      <c r="AX533">
        <v>41.629952000000003</v>
      </c>
      <c r="AY533">
        <f t="shared" si="439"/>
        <v>1.4390175603983257E-2</v>
      </c>
      <c r="AZ533">
        <f t="shared" si="440"/>
        <v>1.0143901756039833</v>
      </c>
      <c r="BD533" s="10">
        <v>41862</v>
      </c>
      <c r="BE533">
        <v>1312600</v>
      </c>
      <c r="BF533">
        <v>61.069915999999999</v>
      </c>
      <c r="BG533">
        <f t="shared" si="441"/>
        <v>3.0646154517297575E-3</v>
      </c>
      <c r="BH533">
        <f t="shared" si="442"/>
        <v>1.0030646154517298</v>
      </c>
      <c r="BL533" s="10">
        <v>41862</v>
      </c>
      <c r="BM533">
        <v>144100</v>
      </c>
      <c r="BN533">
        <v>103.87463700000001</v>
      </c>
      <c r="BO533">
        <f t="shared" si="413"/>
        <v>-6.4132353476409332E-4</v>
      </c>
      <c r="BP533">
        <f t="shared" si="443"/>
        <v>0.99935867646523591</v>
      </c>
      <c r="BT533" s="10">
        <v>41862</v>
      </c>
      <c r="BU533">
        <v>101000</v>
      </c>
      <c r="BV533">
        <v>49.644300000000001</v>
      </c>
      <c r="BW533">
        <f>(BV533/BV534)-1</f>
        <v>1.9980101293892716E-4</v>
      </c>
      <c r="BX533">
        <f>1+BW533</f>
        <v>1.0001998010129389</v>
      </c>
      <c r="CB533" s="10">
        <v>41862</v>
      </c>
      <c r="CC533">
        <v>637400</v>
      </c>
      <c r="CD533">
        <v>103.164496</v>
      </c>
      <c r="CE533">
        <f t="shared" si="444"/>
        <v>2.0252051582934083E-3</v>
      </c>
      <c r="CF533">
        <f t="shared" si="445"/>
        <v>1.0020252051582934</v>
      </c>
      <c r="CJ533" s="10">
        <v>41862</v>
      </c>
      <c r="CK533">
        <v>206100</v>
      </c>
      <c r="CL533">
        <v>80.973640000000003</v>
      </c>
      <c r="CM533">
        <f t="shared" si="446"/>
        <v>1.2731561212686593E-3</v>
      </c>
      <c r="CN533">
        <f t="shared" si="447"/>
        <v>1.0012731561212687</v>
      </c>
      <c r="CR533" s="10">
        <v>41862</v>
      </c>
      <c r="CS533">
        <v>11200</v>
      </c>
      <c r="CT533">
        <v>58.452300000000001</v>
      </c>
      <c r="CU533">
        <f t="shared" si="448"/>
        <v>-5.0207191444040511E-4</v>
      </c>
      <c r="CV533">
        <f t="shared" si="449"/>
        <v>0.99949792808555959</v>
      </c>
      <c r="CZ533" s="10">
        <v>41862</v>
      </c>
      <c r="DA533">
        <v>103100</v>
      </c>
      <c r="DB533">
        <v>53.830295999999997</v>
      </c>
      <c r="DC533">
        <f t="shared" si="419"/>
        <v>9.3571373551439851E-3</v>
      </c>
      <c r="DD533">
        <f t="shared" si="420"/>
        <v>1.009357137355144</v>
      </c>
      <c r="DH533" s="10">
        <v>41862</v>
      </c>
      <c r="DI533">
        <v>123400</v>
      </c>
      <c r="DJ533">
        <v>33.879103000000001</v>
      </c>
      <c r="DK533">
        <f t="shared" si="417"/>
        <v>6.5100165252642839E-3</v>
      </c>
      <c r="DL533">
        <f t="shared" si="418"/>
        <v>1.0065100165252643</v>
      </c>
      <c r="DP533" s="10">
        <v>41862</v>
      </c>
      <c r="DQ533">
        <v>74800</v>
      </c>
      <c r="DR533">
        <v>26.489961000000001</v>
      </c>
      <c r="DS533">
        <f t="shared" si="450"/>
        <v>1.0718173153483335E-3</v>
      </c>
      <c r="DT533">
        <f t="shared" si="451"/>
        <v>1.0010718173153483</v>
      </c>
      <c r="DX533" s="10">
        <v>41862</v>
      </c>
      <c r="DY533">
        <v>1059700</v>
      </c>
      <c r="DZ533">
        <v>12.68</v>
      </c>
      <c r="EA533">
        <f t="shared" si="452"/>
        <v>-2.3603461841070761E-3</v>
      </c>
      <c r="EB533">
        <f t="shared" si="453"/>
        <v>0.99763965381589292</v>
      </c>
      <c r="EF533" s="10">
        <v>41859</v>
      </c>
      <c r="EG533">
        <v>122800</v>
      </c>
      <c r="EH533">
        <v>99.295609999999996</v>
      </c>
      <c r="EI533">
        <f t="shared" si="454"/>
        <v>-3.9425267524395569E-4</v>
      </c>
      <c r="EJ533">
        <f t="shared" si="455"/>
        <v>0.99960574732475604</v>
      </c>
    </row>
    <row r="534" spans="1:140">
      <c r="A534" s="10">
        <v>41859</v>
      </c>
      <c r="B534" s="11">
        <v>4.6100000000000003</v>
      </c>
      <c r="C534">
        <f t="shared" si="421"/>
        <v>4.6100000000000002E-2</v>
      </c>
      <c r="D534" s="12">
        <f t="shared" si="422"/>
        <v>9.6646068377137517E-4</v>
      </c>
      <c r="E534" s="13">
        <f t="shared" si="423"/>
        <v>1.0009664606837714</v>
      </c>
      <c r="H534" s="10">
        <v>41859</v>
      </c>
      <c r="I534">
        <v>20900</v>
      </c>
      <c r="J534">
        <v>68.201684999999998</v>
      </c>
      <c r="K534" s="15">
        <f t="shared" si="426"/>
        <v>-1.3848179705444608E-4</v>
      </c>
      <c r="L534">
        <f t="shared" si="427"/>
        <v>0.99986151820294555</v>
      </c>
      <c r="N534" s="15">
        <f t="shared" si="428"/>
        <v>-4.9292995664701689E-2</v>
      </c>
      <c r="P534" s="10">
        <v>41859</v>
      </c>
      <c r="Q534">
        <v>184300</v>
      </c>
      <c r="R534">
        <v>44.628132999999998</v>
      </c>
      <c r="S534">
        <f t="shared" si="429"/>
        <v>1.0945694881061785E-2</v>
      </c>
      <c r="T534">
        <f t="shared" si="430"/>
        <v>1.0109456948810618</v>
      </c>
      <c r="V534" s="15">
        <f t="shared" si="431"/>
        <v>52.168806573060152</v>
      </c>
      <c r="X534" s="10">
        <v>41859</v>
      </c>
      <c r="Y534">
        <v>62500</v>
      </c>
      <c r="Z534">
        <v>37.678344000000003</v>
      </c>
      <c r="AA534">
        <f t="shared" si="432"/>
        <v>9.63287834975457E-3</v>
      </c>
      <c r="AB534">
        <f t="shared" si="424"/>
        <v>1.0096328783497546</v>
      </c>
      <c r="AD534" s="15">
        <f t="shared" si="433"/>
        <v>32.088108817016348</v>
      </c>
      <c r="AF534" s="10">
        <v>41859</v>
      </c>
      <c r="AG534">
        <v>141700</v>
      </c>
      <c r="AH534">
        <v>50.972793000000003</v>
      </c>
      <c r="AI534">
        <f t="shared" si="434"/>
        <v>9.6730569771044106E-3</v>
      </c>
      <c r="AJ534">
        <f t="shared" si="435"/>
        <v>1.0096730569771044</v>
      </c>
      <c r="AK534" s="18"/>
      <c r="AL534" s="15">
        <f t="shared" si="436"/>
        <v>32.57222060582508</v>
      </c>
      <c r="AN534" s="10">
        <v>41859</v>
      </c>
      <c r="AO534">
        <v>2313500</v>
      </c>
      <c r="AP534">
        <v>38.373654000000002</v>
      </c>
      <c r="AQ534">
        <f t="shared" si="437"/>
        <v>6.4119145726029281E-3</v>
      </c>
      <c r="AR534">
        <f t="shared" si="425"/>
        <v>1.0064119145726029</v>
      </c>
      <c r="AS534" s="18"/>
      <c r="AT534" s="15">
        <f t="shared" si="438"/>
        <v>9.3075607551624095</v>
      </c>
      <c r="AV534" s="10">
        <v>41859</v>
      </c>
      <c r="AW534">
        <v>13077200</v>
      </c>
      <c r="AX534">
        <v>41.039388000000002</v>
      </c>
      <c r="AY534">
        <f t="shared" si="439"/>
        <v>1.1085421066569845E-2</v>
      </c>
      <c r="AZ534">
        <f t="shared" si="440"/>
        <v>1.0110854210665698</v>
      </c>
      <c r="BD534" s="10">
        <v>41859</v>
      </c>
      <c r="BE534">
        <v>344900</v>
      </c>
      <c r="BF534">
        <v>60.883332000000003</v>
      </c>
      <c r="BG534">
        <f t="shared" si="441"/>
        <v>1.0373216883461378E-2</v>
      </c>
      <c r="BH534">
        <f t="shared" si="442"/>
        <v>1.0103732168834614</v>
      </c>
      <c r="BL534" s="10">
        <v>41859</v>
      </c>
      <c r="BM534">
        <v>136500</v>
      </c>
      <c r="BN534">
        <v>103.94129700000001</v>
      </c>
      <c r="BO534">
        <f t="shared" ref="BO534:BO593" si="457">(BN534/BN535)-1</f>
        <v>8.2527095219964153E-4</v>
      </c>
      <c r="BP534">
        <f t="shared" ref="BP534:BP593" si="458">1+BO534</f>
        <v>1.0008252709521996</v>
      </c>
      <c r="BT534" s="10">
        <v>41859</v>
      </c>
      <c r="BU534">
        <v>86600</v>
      </c>
      <c r="BV534">
        <v>49.634383</v>
      </c>
      <c r="BW534">
        <f>(BV534/BV535)-1</f>
        <v>-1.9976110046882045E-4</v>
      </c>
      <c r="BX534">
        <f>1+BW534</f>
        <v>0.99980023889953118</v>
      </c>
      <c r="CB534" s="10">
        <v>41859</v>
      </c>
      <c r="CC534">
        <v>1237200</v>
      </c>
      <c r="CD534">
        <v>102.955989</v>
      </c>
      <c r="CE534">
        <f t="shared" si="444"/>
        <v>3.5345266463127079E-3</v>
      </c>
      <c r="CF534">
        <f t="shared" si="445"/>
        <v>1.0035345266463127</v>
      </c>
      <c r="CJ534" s="10">
        <v>41859</v>
      </c>
      <c r="CK534">
        <v>379500</v>
      </c>
      <c r="CL534">
        <v>80.870678999999996</v>
      </c>
      <c r="CM534">
        <f t="shared" si="446"/>
        <v>-2.0789949214552461E-3</v>
      </c>
      <c r="CN534">
        <f t="shared" si="447"/>
        <v>0.99792100507854475</v>
      </c>
      <c r="CR534" s="10">
        <v>41859</v>
      </c>
      <c r="CS534">
        <v>95600</v>
      </c>
      <c r="CT534">
        <v>58.481662</v>
      </c>
      <c r="CU534">
        <f t="shared" si="448"/>
        <v>-3.3462539715822803E-4</v>
      </c>
      <c r="CV534">
        <f t="shared" si="449"/>
        <v>0.99966537460284177</v>
      </c>
      <c r="CZ534" s="10">
        <v>41859</v>
      </c>
      <c r="DA534">
        <v>121600</v>
      </c>
      <c r="DB534">
        <v>53.331268000000001</v>
      </c>
      <c r="DC534">
        <f t="shared" si="419"/>
        <v>5.0505368402662398E-3</v>
      </c>
      <c r="DD534">
        <f t="shared" si="420"/>
        <v>1.0050505368402662</v>
      </c>
      <c r="DH534" s="10">
        <v>41859</v>
      </c>
      <c r="DI534">
        <v>61200</v>
      </c>
      <c r="DJ534">
        <v>33.659976</v>
      </c>
      <c r="DK534">
        <f t="shared" si="417"/>
        <v>5.6931655451906149E-3</v>
      </c>
      <c r="DL534">
        <f t="shared" si="418"/>
        <v>1.0056931655451906</v>
      </c>
      <c r="DP534" s="10">
        <v>41859</v>
      </c>
      <c r="DQ534">
        <v>35500</v>
      </c>
      <c r="DR534">
        <v>26.461599</v>
      </c>
      <c r="DS534">
        <f t="shared" si="450"/>
        <v>1.744818191151043E-2</v>
      </c>
      <c r="DT534">
        <f t="shared" si="451"/>
        <v>1.0174481819115104</v>
      </c>
      <c r="DX534" s="10">
        <v>41859</v>
      </c>
      <c r="DY534">
        <v>1547600</v>
      </c>
      <c r="DZ534">
        <v>12.71</v>
      </c>
      <c r="EA534">
        <f t="shared" si="452"/>
        <v>0</v>
      </c>
      <c r="EB534">
        <f t="shared" si="453"/>
        <v>1</v>
      </c>
      <c r="EF534" s="10">
        <v>41858</v>
      </c>
      <c r="EG534">
        <v>627200</v>
      </c>
      <c r="EH534">
        <v>99.334772999999998</v>
      </c>
      <c r="EI534">
        <f t="shared" si="454"/>
        <v>0</v>
      </c>
      <c r="EJ534">
        <f t="shared" si="455"/>
        <v>1</v>
      </c>
    </row>
    <row r="535" spans="1:140">
      <c r="A535" s="10">
        <v>41858</v>
      </c>
      <c r="B535" s="11">
        <v>4.58</v>
      </c>
      <c r="C535">
        <f t="shared" si="421"/>
        <v>4.58E-2</v>
      </c>
      <c r="D535" s="12">
        <f t="shared" si="422"/>
        <v>9.6013196197475281E-4</v>
      </c>
      <c r="E535" s="13">
        <f t="shared" si="423"/>
        <v>1.0009601319619748</v>
      </c>
      <c r="H535" s="10">
        <v>41858</v>
      </c>
      <c r="I535">
        <v>5300</v>
      </c>
      <c r="J535">
        <v>68.211130999999995</v>
      </c>
      <c r="K535" s="15">
        <f t="shared" si="426"/>
        <v>7.1168657873441621E-3</v>
      </c>
      <c r="L535">
        <f t="shared" si="427"/>
        <v>1.0071168657873442</v>
      </c>
      <c r="N535" s="15">
        <f t="shared" si="428"/>
        <v>12.309207007242476</v>
      </c>
      <c r="P535" s="10">
        <v>41858</v>
      </c>
      <c r="Q535">
        <v>337300</v>
      </c>
      <c r="R535">
        <v>44.144936000000001</v>
      </c>
      <c r="S535">
        <f t="shared" si="429"/>
        <v>-5.226439026151164E-3</v>
      </c>
      <c r="T535">
        <f t="shared" si="430"/>
        <v>0.99477356097384884</v>
      </c>
      <c r="V535" s="15">
        <f t="shared" si="431"/>
        <v>-0.85231191918871385</v>
      </c>
      <c r="X535" s="10">
        <v>41858</v>
      </c>
      <c r="Y535">
        <v>121100</v>
      </c>
      <c r="Z535">
        <v>37.318855999999997</v>
      </c>
      <c r="AA535">
        <f t="shared" si="432"/>
        <v>-3.8900726435167066E-3</v>
      </c>
      <c r="AB535">
        <f t="shared" si="424"/>
        <v>0.99610992735648329</v>
      </c>
      <c r="AD535" s="15">
        <f t="shared" si="433"/>
        <v>-0.75892457060285368</v>
      </c>
      <c r="AF535" s="10">
        <v>41858</v>
      </c>
      <c r="AG535">
        <v>524300</v>
      </c>
      <c r="AH535">
        <v>50.484453999999999</v>
      </c>
      <c r="AI535">
        <f t="shared" si="434"/>
        <v>-4.6216536535256258E-3</v>
      </c>
      <c r="AJ535">
        <f t="shared" si="435"/>
        <v>0.99537834634647437</v>
      </c>
      <c r="AK535" s="18"/>
      <c r="AL535" s="15">
        <f t="shared" si="436"/>
        <v>-0.81563057284648177</v>
      </c>
      <c r="AN535" s="10">
        <v>41858</v>
      </c>
      <c r="AO535">
        <v>2774700</v>
      </c>
      <c r="AP535">
        <v>38.129173000000002</v>
      </c>
      <c r="AQ535">
        <f t="shared" si="437"/>
        <v>-8.3150155026637806E-3</v>
      </c>
      <c r="AR535">
        <f t="shared" si="425"/>
        <v>0.99168498449733622</v>
      </c>
      <c r="AS535" s="18"/>
      <c r="AT535" s="15">
        <f t="shared" si="438"/>
        <v>-0.95253055313866375</v>
      </c>
      <c r="AV535" s="10">
        <v>41858</v>
      </c>
      <c r="AW535">
        <v>13451300</v>
      </c>
      <c r="AX535">
        <v>40.589436999999997</v>
      </c>
      <c r="AY535">
        <f t="shared" si="439"/>
        <v>-4.5976992326320909E-3</v>
      </c>
      <c r="AZ535">
        <f t="shared" si="440"/>
        <v>0.99540230076736791</v>
      </c>
      <c r="BD535" s="10">
        <v>41858</v>
      </c>
      <c r="BE535">
        <v>444800</v>
      </c>
      <c r="BF535">
        <v>60.25826</v>
      </c>
      <c r="BG535">
        <f t="shared" si="441"/>
        <v>-4.0093006333501435E-3</v>
      </c>
      <c r="BH535">
        <f t="shared" si="442"/>
        <v>0.99599069936664986</v>
      </c>
      <c r="BL535" s="10">
        <v>41858</v>
      </c>
      <c r="BM535">
        <v>196200</v>
      </c>
      <c r="BN535">
        <v>103.855588</v>
      </c>
      <c r="BO535">
        <f t="shared" si="457"/>
        <v>1.2853459655803867E-3</v>
      </c>
      <c r="BP535">
        <f t="shared" si="458"/>
        <v>1.0012853459655804</v>
      </c>
      <c r="BT535" s="10">
        <v>41858</v>
      </c>
      <c r="BU535">
        <v>53900</v>
      </c>
      <c r="BV535">
        <v>49.644300000000001</v>
      </c>
      <c r="BW535">
        <f>(BV535/BV536)-1</f>
        <v>9.9998576460968991E-4</v>
      </c>
      <c r="BX535">
        <f>1+BW535</f>
        <v>1.0009999857646097</v>
      </c>
      <c r="CB535" s="10">
        <v>41858</v>
      </c>
      <c r="CC535">
        <v>452500</v>
      </c>
      <c r="CD535">
        <v>102.59336999999999</v>
      </c>
      <c r="CE535">
        <f t="shared" si="444"/>
        <v>-1.764179608318539E-3</v>
      </c>
      <c r="CF535">
        <f t="shared" si="445"/>
        <v>0.99823582039168146</v>
      </c>
      <c r="CJ535" s="10">
        <v>41858</v>
      </c>
      <c r="CK535">
        <v>376400</v>
      </c>
      <c r="CL535">
        <v>81.039158999999998</v>
      </c>
      <c r="CM535">
        <f t="shared" si="446"/>
        <v>2.6636064818272853E-3</v>
      </c>
      <c r="CN535">
        <f t="shared" si="447"/>
        <v>1.0026636064818273</v>
      </c>
      <c r="CR535" s="10">
        <v>41858</v>
      </c>
      <c r="CS535">
        <v>11700</v>
      </c>
      <c r="CT535">
        <v>58.501238000000001</v>
      </c>
      <c r="CU535">
        <f t="shared" si="448"/>
        <v>6.6969899089808216E-4</v>
      </c>
      <c r="CV535">
        <f t="shared" si="449"/>
        <v>1.0006696989908981</v>
      </c>
      <c r="CZ535" s="10">
        <v>41858</v>
      </c>
      <c r="DA535">
        <v>108600</v>
      </c>
      <c r="DB535">
        <v>53.063270000000003</v>
      </c>
      <c r="DC535">
        <f t="shared" si="419"/>
        <v>-3.6439860429376969E-3</v>
      </c>
      <c r="DD535">
        <f t="shared" si="420"/>
        <v>0.9963560139570623</v>
      </c>
      <c r="DH535" s="10">
        <v>41858</v>
      </c>
      <c r="DI535">
        <v>233800</v>
      </c>
      <c r="DJ535">
        <v>33.469428999999998</v>
      </c>
      <c r="DK535">
        <f t="shared" si="417"/>
        <v>5.6964983410945358E-4</v>
      </c>
      <c r="DL535">
        <f t="shared" si="418"/>
        <v>1.0005696498341095</v>
      </c>
      <c r="DP535" s="10">
        <v>41858</v>
      </c>
      <c r="DQ535">
        <v>92300</v>
      </c>
      <c r="DR535">
        <v>26.007809999999999</v>
      </c>
      <c r="DS535">
        <f t="shared" si="450"/>
        <v>-6.5005395183074244E-3</v>
      </c>
      <c r="DT535">
        <f t="shared" si="451"/>
        <v>0.99349946048169258</v>
      </c>
      <c r="DX535" s="10">
        <v>41858</v>
      </c>
      <c r="DY535">
        <v>3049800</v>
      </c>
      <c r="DZ535">
        <v>12.71</v>
      </c>
      <c r="EA535">
        <f t="shared" si="452"/>
        <v>3.1570639305447123E-3</v>
      </c>
      <c r="EB535">
        <f t="shared" si="453"/>
        <v>1.0031570639305447</v>
      </c>
      <c r="EF535" s="10">
        <v>41857</v>
      </c>
      <c r="EG535">
        <v>158800</v>
      </c>
      <c r="EH535">
        <v>99.334772999999998</v>
      </c>
      <c r="EI535">
        <f t="shared" si="454"/>
        <v>0</v>
      </c>
      <c r="EJ535">
        <f t="shared" si="455"/>
        <v>1</v>
      </c>
    </row>
    <row r="536" spans="1:140">
      <c r="A536" s="10">
        <v>41857</v>
      </c>
      <c r="B536" s="11">
        <v>4.5599999999999996</v>
      </c>
      <c r="C536">
        <f t="shared" si="421"/>
        <v>4.5599999999999995E-2</v>
      </c>
      <c r="D536" s="12">
        <f t="shared" si="422"/>
        <v>9.5591310308384969E-4</v>
      </c>
      <c r="E536" s="13">
        <f t="shared" si="423"/>
        <v>1.0009559131030838</v>
      </c>
      <c r="H536" s="10">
        <v>41857</v>
      </c>
      <c r="I536">
        <v>11700</v>
      </c>
      <c r="J536">
        <v>67.729112000000001</v>
      </c>
      <c r="K536" s="15">
        <f t="shared" si="426"/>
        <v>4.1890228929819529E-4</v>
      </c>
      <c r="L536">
        <f t="shared" si="427"/>
        <v>1.0004189022892982</v>
      </c>
      <c r="N536" s="15">
        <f t="shared" si="428"/>
        <v>0.16517037340786933</v>
      </c>
      <c r="P536" s="10">
        <v>41857</v>
      </c>
      <c r="Q536">
        <v>558400</v>
      </c>
      <c r="R536">
        <v>44.376868999999999</v>
      </c>
      <c r="S536">
        <f t="shared" si="429"/>
        <v>4.3566433705177765E-4</v>
      </c>
      <c r="T536">
        <f t="shared" si="430"/>
        <v>1.0004356643370518</v>
      </c>
      <c r="V536" s="15">
        <f t="shared" si="431"/>
        <v>0.17231784589753008</v>
      </c>
      <c r="X536" s="10">
        <v>41857</v>
      </c>
      <c r="Y536">
        <v>743900</v>
      </c>
      <c r="Z536">
        <v>37.464596</v>
      </c>
      <c r="AA536">
        <f t="shared" si="432"/>
        <v>-1.2949850285931541E-3</v>
      </c>
      <c r="AB536">
        <f t="shared" si="424"/>
        <v>0.99870501497140685</v>
      </c>
      <c r="AD536" s="15">
        <f t="shared" si="433"/>
        <v>-0.37685487998673173</v>
      </c>
      <c r="AF536" s="10">
        <v>41857</v>
      </c>
      <c r="AG536">
        <v>132800</v>
      </c>
      <c r="AH536">
        <v>50.718859000000002</v>
      </c>
      <c r="AI536">
        <f t="shared" si="434"/>
        <v>2.1227618911248136E-3</v>
      </c>
      <c r="AJ536">
        <f t="shared" si="435"/>
        <v>1.0021227618911248</v>
      </c>
      <c r="AK536" s="18"/>
      <c r="AL536" s="15">
        <f t="shared" si="436"/>
        <v>1.1683941827448496</v>
      </c>
      <c r="AN536" s="10">
        <v>41857</v>
      </c>
      <c r="AO536">
        <v>3524700</v>
      </c>
      <c r="AP536">
        <v>38.448875999999998</v>
      </c>
      <c r="AQ536">
        <f t="shared" si="437"/>
        <v>-2.1961927520579572E-3</v>
      </c>
      <c r="AR536">
        <f t="shared" si="425"/>
        <v>0.99780380724794204</v>
      </c>
      <c r="AS536" s="18"/>
      <c r="AT536" s="15">
        <f t="shared" si="438"/>
        <v>-0.55178932071449949</v>
      </c>
      <c r="AV536" s="10">
        <v>41857</v>
      </c>
      <c r="AW536">
        <v>11361000</v>
      </c>
      <c r="AX536">
        <v>40.776916999999997</v>
      </c>
      <c r="AY536">
        <f t="shared" si="439"/>
        <v>-7.0760554699282885E-3</v>
      </c>
      <c r="AZ536">
        <f t="shared" si="440"/>
        <v>0.99292394453007171</v>
      </c>
      <c r="BD536" s="10">
        <v>41857</v>
      </c>
      <c r="BE536">
        <v>351800</v>
      </c>
      <c r="BF536">
        <v>60.500826000000004</v>
      </c>
      <c r="BG536">
        <f t="shared" si="441"/>
        <v>1.8537850628721486E-3</v>
      </c>
      <c r="BH536">
        <f t="shared" si="442"/>
        <v>1.0018537850628721</v>
      </c>
      <c r="BL536" s="10">
        <v>41857</v>
      </c>
      <c r="BM536">
        <v>120300</v>
      </c>
      <c r="BN536">
        <v>103.722269</v>
      </c>
      <c r="BO536">
        <f t="shared" si="457"/>
        <v>3.0389713988803191E-3</v>
      </c>
      <c r="BP536">
        <f t="shared" si="458"/>
        <v>1.0030389713988803</v>
      </c>
      <c r="BT536" s="10">
        <v>41857</v>
      </c>
      <c r="BU536">
        <v>128300</v>
      </c>
      <c r="BV536">
        <v>49.594706000000002</v>
      </c>
      <c r="BW536">
        <f>(BV536/BV537)-1</f>
        <v>8.0064526244871814E-4</v>
      </c>
      <c r="BX536">
        <f>1+BW536</f>
        <v>1.0008006452624487</v>
      </c>
      <c r="CB536" s="10">
        <v>41857</v>
      </c>
      <c r="CC536">
        <v>1835200</v>
      </c>
      <c r="CD536">
        <v>102.774683</v>
      </c>
      <c r="CE536">
        <f t="shared" si="444"/>
        <v>-1.2333627705179984E-3</v>
      </c>
      <c r="CF536">
        <f t="shared" si="445"/>
        <v>0.998766637229482</v>
      </c>
      <c r="CJ536" s="10">
        <v>41857</v>
      </c>
      <c r="CK536">
        <v>351000</v>
      </c>
      <c r="CL536">
        <v>80.823875999999998</v>
      </c>
      <c r="CM536">
        <f t="shared" si="446"/>
        <v>0</v>
      </c>
      <c r="CN536">
        <f t="shared" si="447"/>
        <v>1</v>
      </c>
      <c r="CR536" s="10">
        <v>41857</v>
      </c>
      <c r="CS536">
        <v>25900</v>
      </c>
      <c r="CT536">
        <v>58.462085999999999</v>
      </c>
      <c r="CU536">
        <f t="shared" si="448"/>
        <v>1.5090623571496486E-3</v>
      </c>
      <c r="CV536">
        <f t="shared" si="449"/>
        <v>1.0015090623571496</v>
      </c>
      <c r="CZ536" s="10">
        <v>41857</v>
      </c>
      <c r="DA536">
        <v>88700</v>
      </c>
      <c r="DB536">
        <v>53.257339000000002</v>
      </c>
      <c r="DC536">
        <f t="shared" si="419"/>
        <v>-3.9751158633434258E-3</v>
      </c>
      <c r="DD536">
        <f t="shared" si="420"/>
        <v>0.99602488413665657</v>
      </c>
      <c r="DH536" s="10">
        <v>41857</v>
      </c>
      <c r="DI536">
        <v>1690000</v>
      </c>
      <c r="DJ536">
        <v>33.450373999999996</v>
      </c>
      <c r="DK536">
        <f t="shared" si="417"/>
        <v>-1.4220546235433895E-3</v>
      </c>
      <c r="DL536">
        <f t="shared" si="418"/>
        <v>0.99857794537645661</v>
      </c>
      <c r="DP536" s="10">
        <v>41857</v>
      </c>
      <c r="DQ536">
        <v>477400</v>
      </c>
      <c r="DR536">
        <v>26.177980999999999</v>
      </c>
      <c r="DS536">
        <f t="shared" si="450"/>
        <v>2.8974785795148339E-3</v>
      </c>
      <c r="DT536">
        <f t="shared" si="451"/>
        <v>1.0028974785795148</v>
      </c>
      <c r="DX536" s="10">
        <v>41857</v>
      </c>
      <c r="DY536">
        <v>1652600</v>
      </c>
      <c r="DZ536">
        <v>12.67</v>
      </c>
      <c r="EA536">
        <f t="shared" si="452"/>
        <v>1.6038492381716063E-2</v>
      </c>
      <c r="EB536">
        <f t="shared" si="453"/>
        <v>1.0160384923817161</v>
      </c>
      <c r="EF536" s="10">
        <v>41856</v>
      </c>
      <c r="EG536">
        <v>176300</v>
      </c>
      <c r="EH536">
        <v>99.334772999999998</v>
      </c>
      <c r="EI536">
        <f t="shared" si="454"/>
        <v>4.9300088909975948E-4</v>
      </c>
      <c r="EJ536">
        <f t="shared" si="455"/>
        <v>1.0004930008890998</v>
      </c>
    </row>
    <row r="537" spans="1:140">
      <c r="A537" s="10">
        <v>41856</v>
      </c>
      <c r="B537" s="11">
        <v>4.51</v>
      </c>
      <c r="C537">
        <f t="shared" si="421"/>
        <v>4.5100000000000001E-2</v>
      </c>
      <c r="D537" s="12">
        <f t="shared" si="422"/>
        <v>9.4536696708624746E-4</v>
      </c>
      <c r="E537" s="13">
        <f t="shared" si="423"/>
        <v>1.0009453669670862</v>
      </c>
      <c r="H537" s="10">
        <v>41856</v>
      </c>
      <c r="I537">
        <v>10800</v>
      </c>
      <c r="J537">
        <v>67.700751999999994</v>
      </c>
      <c r="K537" s="15">
        <f t="shared" si="426"/>
        <v>2.940345474593542E-3</v>
      </c>
      <c r="L537">
        <f t="shared" si="427"/>
        <v>1.0029403454745935</v>
      </c>
      <c r="N537" s="15">
        <f t="shared" si="428"/>
        <v>1.920197808367051</v>
      </c>
      <c r="P537" s="10">
        <v>41856</v>
      </c>
      <c r="Q537">
        <v>239800</v>
      </c>
      <c r="R537">
        <v>44.357543999999997</v>
      </c>
      <c r="S537">
        <f t="shared" si="429"/>
        <v>-9.9223283916363147E-3</v>
      </c>
      <c r="T537">
        <f t="shared" si="430"/>
        <v>0.99007767160836369</v>
      </c>
      <c r="V537" s="15">
        <f t="shared" si="431"/>
        <v>-0.97374075621522815</v>
      </c>
      <c r="X537" s="10">
        <v>41856</v>
      </c>
      <c r="Y537">
        <v>171500</v>
      </c>
      <c r="Z537">
        <v>37.513174999999997</v>
      </c>
      <c r="AA537">
        <f t="shared" si="432"/>
        <v>-5.6657412268362739E-3</v>
      </c>
      <c r="AB537">
        <f t="shared" si="424"/>
        <v>0.99433425877316373</v>
      </c>
      <c r="AD537" s="15">
        <f t="shared" si="433"/>
        <v>-0.87430238458989462</v>
      </c>
      <c r="AF537" s="10">
        <v>41856</v>
      </c>
      <c r="AG537">
        <v>249600</v>
      </c>
      <c r="AH537">
        <v>50.611423000000002</v>
      </c>
      <c r="AI537">
        <f t="shared" si="434"/>
        <v>-3.4615594086591095E-3</v>
      </c>
      <c r="AJ537">
        <f t="shared" si="435"/>
        <v>0.99653844059134089</v>
      </c>
      <c r="AK537" s="18"/>
      <c r="AL537" s="15">
        <f t="shared" si="436"/>
        <v>-0.71794721101514969</v>
      </c>
      <c r="AN537" s="10">
        <v>41856</v>
      </c>
      <c r="AO537">
        <v>3859900</v>
      </c>
      <c r="AP537">
        <v>38.533503000000003</v>
      </c>
      <c r="AQ537">
        <f t="shared" si="437"/>
        <v>-1.2292166381830394E-2</v>
      </c>
      <c r="AR537">
        <f t="shared" si="425"/>
        <v>0.98770783361816961</v>
      </c>
      <c r="AS537" s="18"/>
      <c r="AT537" s="15">
        <f t="shared" si="438"/>
        <v>-0.98905030934379257</v>
      </c>
      <c r="AV537" s="10">
        <v>41856</v>
      </c>
      <c r="AW537">
        <v>12124800</v>
      </c>
      <c r="AX537">
        <v>41.067512999999998</v>
      </c>
      <c r="AY537">
        <f t="shared" si="439"/>
        <v>-1.50628955321368E-2</v>
      </c>
      <c r="AZ537">
        <f t="shared" si="440"/>
        <v>0.9849371044678632</v>
      </c>
      <c r="BD537" s="10">
        <v>41856</v>
      </c>
      <c r="BE537">
        <v>614800</v>
      </c>
      <c r="BF537">
        <v>60.388877999999998</v>
      </c>
      <c r="BG537">
        <f t="shared" si="441"/>
        <v>-9.7904179775423206E-3</v>
      </c>
      <c r="BH537">
        <f t="shared" si="442"/>
        <v>0.99020958202245768</v>
      </c>
      <c r="BL537" s="10">
        <v>41856</v>
      </c>
      <c r="BM537">
        <v>197900</v>
      </c>
      <c r="BN537">
        <v>103.40801500000001</v>
      </c>
      <c r="BO537">
        <f t="shared" si="457"/>
        <v>-7.3618968631139481E-4</v>
      </c>
      <c r="BP537">
        <f t="shared" si="458"/>
        <v>0.99926381031368861</v>
      </c>
      <c r="BT537" s="10">
        <v>41856</v>
      </c>
      <c r="BU537">
        <v>186800</v>
      </c>
      <c r="BV537">
        <v>49.555030000000002</v>
      </c>
      <c r="BW537">
        <f>(BV537/BV538)-1</f>
        <v>-8.0000474244168451E-4</v>
      </c>
      <c r="BX537">
        <f>1+BW537</f>
        <v>0.99919999525755832</v>
      </c>
      <c r="CB537" s="10">
        <v>41856</v>
      </c>
      <c r="CC537">
        <v>1832100</v>
      </c>
      <c r="CD537">
        <v>102.90159800000001</v>
      </c>
      <c r="CE537">
        <f t="shared" si="444"/>
        <v>-1.2318531547489409E-3</v>
      </c>
      <c r="CF537">
        <f t="shared" si="445"/>
        <v>0.99876814684525106</v>
      </c>
      <c r="CJ537" s="10">
        <v>41856</v>
      </c>
      <c r="CK537">
        <v>302500</v>
      </c>
      <c r="CL537">
        <v>80.823875999999998</v>
      </c>
      <c r="CM537">
        <f t="shared" si="446"/>
        <v>1.0433165300627323E-3</v>
      </c>
      <c r="CN537">
        <f t="shared" si="447"/>
        <v>1.0010433165300627</v>
      </c>
      <c r="CR537" s="10">
        <v>41856</v>
      </c>
      <c r="CS537">
        <v>40900</v>
      </c>
      <c r="CT537">
        <v>58.373995999999998</v>
      </c>
      <c r="CU537">
        <f t="shared" si="448"/>
        <v>-5.0274506476144509E-4</v>
      </c>
      <c r="CV537">
        <f t="shared" si="449"/>
        <v>0.99949725493523855</v>
      </c>
      <c r="CZ537" s="10">
        <v>41856</v>
      </c>
      <c r="DA537">
        <v>131500</v>
      </c>
      <c r="DB537">
        <v>53.469887999999997</v>
      </c>
      <c r="DC537">
        <f t="shared" si="419"/>
        <v>-1.3637891304291383E-2</v>
      </c>
      <c r="DD537">
        <f t="shared" si="420"/>
        <v>0.98636210869570862</v>
      </c>
      <c r="DH537" s="10">
        <v>41856</v>
      </c>
      <c r="DI537">
        <v>97100</v>
      </c>
      <c r="DJ537">
        <v>33.498010000000001</v>
      </c>
      <c r="DK537">
        <f t="shared" si="417"/>
        <v>-1.1248615407556728E-2</v>
      </c>
      <c r="DL537">
        <f t="shared" si="418"/>
        <v>0.98875138459244327</v>
      </c>
      <c r="DP537" s="10">
        <v>41856</v>
      </c>
      <c r="DQ537">
        <v>93500</v>
      </c>
      <c r="DR537">
        <v>26.102350000000001</v>
      </c>
      <c r="DS537">
        <f t="shared" si="450"/>
        <v>-2.1962386561129588E-2</v>
      </c>
      <c r="DT537">
        <f t="shared" si="451"/>
        <v>0.97803761343887041</v>
      </c>
      <c r="DX537" s="10">
        <v>41856</v>
      </c>
      <c r="DY537">
        <v>2125600</v>
      </c>
      <c r="DZ537">
        <v>12.47</v>
      </c>
      <c r="EA537">
        <f t="shared" si="452"/>
        <v>-8.0128205128204844E-4</v>
      </c>
      <c r="EB537">
        <f t="shared" si="453"/>
        <v>0.99919871794871795</v>
      </c>
      <c r="EF537" s="10">
        <v>41855</v>
      </c>
      <c r="EG537">
        <v>179600</v>
      </c>
      <c r="EH537">
        <v>99.285825000000003</v>
      </c>
      <c r="EI537">
        <f t="shared" si="454"/>
        <v>-6.8978353219295574E-4</v>
      </c>
      <c r="EJ537">
        <f t="shared" si="455"/>
        <v>0.99931021646780704</v>
      </c>
    </row>
    <row r="538" spans="1:140">
      <c r="A538" s="10">
        <v>41855</v>
      </c>
      <c r="B538" s="11">
        <v>4.5599999999999996</v>
      </c>
      <c r="C538">
        <f t="shared" si="421"/>
        <v>4.5599999999999995E-2</v>
      </c>
      <c r="D538" s="12">
        <f t="shared" si="422"/>
        <v>9.5591310308384969E-4</v>
      </c>
      <c r="E538" s="13">
        <f t="shared" si="423"/>
        <v>1.0009559131030838</v>
      </c>
      <c r="H538" s="10">
        <v>41855</v>
      </c>
      <c r="I538">
        <v>20600</v>
      </c>
      <c r="J538">
        <v>67.502272000000005</v>
      </c>
      <c r="K538" s="15">
        <f t="shared" si="426"/>
        <v>-1.5378314418584837E-3</v>
      </c>
      <c r="L538">
        <f t="shared" si="427"/>
        <v>0.99846216855814152</v>
      </c>
      <c r="N538" s="15">
        <f t="shared" si="428"/>
        <v>-0.42978427120477336</v>
      </c>
      <c r="P538" s="10">
        <v>41855</v>
      </c>
      <c r="Q538">
        <v>420800</v>
      </c>
      <c r="R538">
        <v>44.802084999999998</v>
      </c>
      <c r="S538">
        <f t="shared" si="429"/>
        <v>7.388105863467942E-3</v>
      </c>
      <c r="T538">
        <f t="shared" si="430"/>
        <v>1.0073881058634679</v>
      </c>
      <c r="V538" s="15">
        <f t="shared" si="431"/>
        <v>13.683814533478166</v>
      </c>
      <c r="X538" s="10">
        <v>41855</v>
      </c>
      <c r="Y538">
        <v>237500</v>
      </c>
      <c r="Z538">
        <v>37.726925999999999</v>
      </c>
      <c r="AA538">
        <f t="shared" si="432"/>
        <v>7.0020773745964604E-3</v>
      </c>
      <c r="AB538">
        <f t="shared" si="424"/>
        <v>1.0070020773745965</v>
      </c>
      <c r="AD538" s="15">
        <f t="shared" si="433"/>
        <v>11.766850207091622</v>
      </c>
      <c r="AF538" s="10">
        <v>41855</v>
      </c>
      <c r="AG538">
        <v>218200</v>
      </c>
      <c r="AH538">
        <v>50.787225999999997</v>
      </c>
      <c r="AI538">
        <f t="shared" si="434"/>
        <v>6.5815078756570333E-3</v>
      </c>
      <c r="AJ538">
        <f t="shared" si="435"/>
        <v>1.006581507875657</v>
      </c>
      <c r="AK538" s="18"/>
      <c r="AL538" s="15">
        <f t="shared" si="436"/>
        <v>9.9613963204801159</v>
      </c>
      <c r="AN538" s="10">
        <v>41855</v>
      </c>
      <c r="AO538">
        <v>3471500</v>
      </c>
      <c r="AP538">
        <v>39.013058000000001</v>
      </c>
      <c r="AQ538">
        <f t="shared" si="437"/>
        <v>3.3858080209172581E-3</v>
      </c>
      <c r="AR538">
        <f t="shared" si="425"/>
        <v>1.0033858080209173</v>
      </c>
      <c r="AS538" s="18"/>
      <c r="AT538" s="15">
        <f t="shared" si="438"/>
        <v>2.4340231831602424</v>
      </c>
      <c r="AV538" s="10">
        <v>41855</v>
      </c>
      <c r="AW538">
        <v>9841300</v>
      </c>
      <c r="AX538">
        <v>41.695568999999999</v>
      </c>
      <c r="AY538">
        <f t="shared" si="439"/>
        <v>1.1368799313864919E-2</v>
      </c>
      <c r="AZ538">
        <f t="shared" si="440"/>
        <v>1.0113687993138649</v>
      </c>
      <c r="BD538" s="10">
        <v>41855</v>
      </c>
      <c r="BE538">
        <v>999100</v>
      </c>
      <c r="BF538">
        <v>60.985956000000002</v>
      </c>
      <c r="BG538">
        <f t="shared" si="441"/>
        <v>4.301838947718295E-3</v>
      </c>
      <c r="BH538">
        <f t="shared" si="442"/>
        <v>1.0043018389477183</v>
      </c>
      <c r="BL538" s="10">
        <v>41855</v>
      </c>
      <c r="BM538">
        <v>123100</v>
      </c>
      <c r="BN538">
        <v>103.484199</v>
      </c>
      <c r="BO538">
        <f t="shared" si="457"/>
        <v>-3.3018572304024385E-3</v>
      </c>
      <c r="BP538">
        <f t="shared" si="458"/>
        <v>0.99669814276959756</v>
      </c>
      <c r="BT538" s="10">
        <v>41855</v>
      </c>
      <c r="BU538">
        <v>109300</v>
      </c>
      <c r="BV538">
        <v>49.594706000000002</v>
      </c>
      <c r="BW538">
        <f t="shared" ref="BW538:BW592" si="459">(BV538/BV539)-1</f>
        <v>-7.9938537767254569E-4</v>
      </c>
      <c r="BX538">
        <f t="shared" ref="BX538:BX592" si="460">1+BW538</f>
        <v>0.99920061462232745</v>
      </c>
      <c r="CB538" s="10">
        <v>41855</v>
      </c>
      <c r="CC538">
        <v>1644700</v>
      </c>
      <c r="CD538">
        <v>103.028514</v>
      </c>
      <c r="CE538">
        <f t="shared" si="444"/>
        <v>2.8236174938256475E-3</v>
      </c>
      <c r="CF538">
        <f t="shared" si="445"/>
        <v>1.0028236174938256</v>
      </c>
      <c r="CJ538" s="10">
        <v>41855</v>
      </c>
      <c r="CK538">
        <v>204000</v>
      </c>
      <c r="CL538">
        <v>80.739638999999997</v>
      </c>
      <c r="CM538">
        <f t="shared" si="446"/>
        <v>5.8001431502541223E-4</v>
      </c>
      <c r="CN538">
        <f t="shared" si="447"/>
        <v>1.0005800143150254</v>
      </c>
      <c r="CR538" s="10">
        <v>41855</v>
      </c>
      <c r="CS538">
        <v>7700</v>
      </c>
      <c r="CT538">
        <v>58.403357999999997</v>
      </c>
      <c r="CU538">
        <f t="shared" si="448"/>
        <v>1.3424761617897296E-3</v>
      </c>
      <c r="CV538">
        <f t="shared" si="449"/>
        <v>1.0013424761617897</v>
      </c>
      <c r="CZ538" s="10">
        <v>41855</v>
      </c>
      <c r="DA538">
        <v>112600</v>
      </c>
      <c r="DB538">
        <v>54.209187</v>
      </c>
      <c r="DC538">
        <f t="shared" si="419"/>
        <v>2.5636868205951568E-3</v>
      </c>
      <c r="DD538">
        <f t="shared" si="420"/>
        <v>1.0025636868205952</v>
      </c>
      <c r="DH538" s="10">
        <v>41855</v>
      </c>
      <c r="DI538">
        <v>113100</v>
      </c>
      <c r="DJ538">
        <v>33.879103000000001</v>
      </c>
      <c r="DK538">
        <f t="shared" si="417"/>
        <v>6.7950659554407711E-3</v>
      </c>
      <c r="DL538">
        <f t="shared" si="418"/>
        <v>1.0067950659554408</v>
      </c>
      <c r="DP538" s="10">
        <v>41855</v>
      </c>
      <c r="DQ538">
        <v>233300</v>
      </c>
      <c r="DR538">
        <v>26.688493000000001</v>
      </c>
      <c r="DS538">
        <f t="shared" si="450"/>
        <v>1.7664007016139127E-2</v>
      </c>
      <c r="DT538">
        <f t="shared" si="451"/>
        <v>1.0176640070161391</v>
      </c>
      <c r="DX538" s="10">
        <v>41855</v>
      </c>
      <c r="DY538">
        <v>1311000</v>
      </c>
      <c r="DZ538">
        <v>12.48</v>
      </c>
      <c r="EA538">
        <f t="shared" si="452"/>
        <v>-3.1948881789136685E-3</v>
      </c>
      <c r="EB538">
        <f t="shared" si="453"/>
        <v>0.99680511182108633</v>
      </c>
      <c r="EF538" s="10">
        <v>41852</v>
      </c>
      <c r="EG538">
        <v>1056600</v>
      </c>
      <c r="EH538">
        <v>99.354358000000005</v>
      </c>
      <c r="EI538">
        <f t="shared" si="454"/>
        <v>1.9716157201066231E-4</v>
      </c>
      <c r="EJ538">
        <f t="shared" si="455"/>
        <v>1.0001971615720107</v>
      </c>
    </row>
    <row r="539" spans="1:140">
      <c r="A539" s="10">
        <v>41852</v>
      </c>
      <c r="B539" s="11">
        <v>4.5</v>
      </c>
      <c r="C539">
        <f t="shared" si="421"/>
        <v>4.4999999999999998E-2</v>
      </c>
      <c r="D539" s="12">
        <f t="shared" si="422"/>
        <v>9.4325791321603347E-4</v>
      </c>
      <c r="E539" s="13">
        <f t="shared" si="423"/>
        <v>1.000943257913216</v>
      </c>
      <c r="H539" s="10">
        <v>41852</v>
      </c>
      <c r="I539">
        <v>14400</v>
      </c>
      <c r="J539">
        <v>67.606239000000002</v>
      </c>
      <c r="K539" s="15">
        <f t="shared" si="426"/>
        <v>8.2741993826174198E-3</v>
      </c>
      <c r="L539">
        <f t="shared" si="427"/>
        <v>1.0082741993826174</v>
      </c>
      <c r="N539" s="15">
        <f t="shared" si="428"/>
        <v>19.239919900675925</v>
      </c>
      <c r="P539" s="10">
        <v>41852</v>
      </c>
      <c r="Q539">
        <v>299000</v>
      </c>
      <c r="R539">
        <v>44.473509999999997</v>
      </c>
      <c r="S539">
        <f t="shared" si="429"/>
        <v>-2.1682225511121533E-3</v>
      </c>
      <c r="T539">
        <f t="shared" si="430"/>
        <v>0.99783177744888785</v>
      </c>
      <c r="V539" s="15">
        <f t="shared" si="431"/>
        <v>-0.54717993519812058</v>
      </c>
      <c r="X539" s="10">
        <v>41852</v>
      </c>
      <c r="Y539">
        <v>260700</v>
      </c>
      <c r="Z539">
        <v>37.464596</v>
      </c>
      <c r="AA539">
        <f t="shared" si="432"/>
        <v>-2.8444989160392176E-3</v>
      </c>
      <c r="AB539">
        <f t="shared" si="424"/>
        <v>0.99715550108396078</v>
      </c>
      <c r="AD539" s="15">
        <f t="shared" si="433"/>
        <v>-0.64644688481456414</v>
      </c>
      <c r="AF539" s="10">
        <v>41852</v>
      </c>
      <c r="AG539">
        <v>287700</v>
      </c>
      <c r="AH539">
        <v>50.455154999999998</v>
      </c>
      <c r="AI539">
        <f t="shared" si="434"/>
        <v>-4.0485779612212669E-3</v>
      </c>
      <c r="AJ539">
        <f t="shared" si="435"/>
        <v>0.99595142203877873</v>
      </c>
      <c r="AK539" s="18"/>
      <c r="AL539" s="15">
        <f t="shared" si="436"/>
        <v>-0.77252851946895917</v>
      </c>
      <c r="AN539" s="10">
        <v>41852</v>
      </c>
      <c r="AO539">
        <v>4252500</v>
      </c>
      <c r="AP539">
        <v>38.881413000000002</v>
      </c>
      <c r="AQ539">
        <f t="shared" si="437"/>
        <v>-5.5315807061210309E-3</v>
      </c>
      <c r="AR539">
        <f t="shared" si="425"/>
        <v>0.99446841929387897</v>
      </c>
      <c r="AS539" s="18"/>
      <c r="AT539" s="15">
        <f t="shared" si="438"/>
        <v>-0.86795755325250656</v>
      </c>
      <c r="AV539" s="10">
        <v>41852</v>
      </c>
      <c r="AW539">
        <v>18805600</v>
      </c>
      <c r="AX539">
        <v>41.226869000000001</v>
      </c>
      <c r="AY539">
        <f t="shared" si="439"/>
        <v>5.9468834835938456E-3</v>
      </c>
      <c r="AZ539">
        <f t="shared" si="440"/>
        <v>1.0059468834835938</v>
      </c>
      <c r="BD539" s="10">
        <v>41852</v>
      </c>
      <c r="BE539">
        <v>759600</v>
      </c>
      <c r="BF539">
        <v>60.724727999999999</v>
      </c>
      <c r="BG539">
        <f t="shared" si="441"/>
        <v>-1.8402548344064185E-3</v>
      </c>
      <c r="BH539">
        <f t="shared" si="442"/>
        <v>0.99815974516559358</v>
      </c>
      <c r="BL539" s="10">
        <v>41852</v>
      </c>
      <c r="BM539">
        <v>232500</v>
      </c>
      <c r="BN539">
        <v>103.827021</v>
      </c>
      <c r="BO539">
        <f t="shared" si="457"/>
        <v>3.6175054938107909E-3</v>
      </c>
      <c r="BP539">
        <f t="shared" si="458"/>
        <v>1.0036175054938108</v>
      </c>
      <c r="BT539" s="10">
        <v>41852</v>
      </c>
      <c r="BU539">
        <v>111900</v>
      </c>
      <c r="BV539">
        <v>49.634383</v>
      </c>
      <c r="BW539">
        <f t="shared" si="459"/>
        <v>1.8018124573013772E-3</v>
      </c>
      <c r="BX539">
        <f t="shared" si="460"/>
        <v>1.0018018124573014</v>
      </c>
      <c r="CB539" s="10">
        <v>41852</v>
      </c>
      <c r="CC539">
        <v>5321200</v>
      </c>
      <c r="CD539">
        <v>102.73842</v>
      </c>
      <c r="CE539">
        <f t="shared" si="444"/>
        <v>-7.444368666799317E-3</v>
      </c>
      <c r="CF539">
        <f t="shared" si="445"/>
        <v>0.99255563133320068</v>
      </c>
      <c r="CJ539" s="10">
        <v>41852</v>
      </c>
      <c r="CK539">
        <v>552500</v>
      </c>
      <c r="CL539">
        <v>80.692836</v>
      </c>
      <c r="CM539">
        <f t="shared" si="446"/>
        <v>3.7139718965486512E-3</v>
      </c>
      <c r="CN539">
        <f t="shared" si="447"/>
        <v>1.0037139718965487</v>
      </c>
      <c r="CR539" s="10">
        <v>41852</v>
      </c>
      <c r="CS539">
        <v>53800</v>
      </c>
      <c r="CT539">
        <v>58.325057999999999</v>
      </c>
      <c r="CU539">
        <f t="shared" si="448"/>
        <v>2.5910054345621436E-3</v>
      </c>
      <c r="CV539">
        <f t="shared" si="449"/>
        <v>1.0025910054345621</v>
      </c>
      <c r="CZ539" s="10">
        <v>41852</v>
      </c>
      <c r="DA539">
        <v>103200</v>
      </c>
      <c r="DB539">
        <v>54.070566999999997</v>
      </c>
      <c r="DC539">
        <f t="shared" si="419"/>
        <v>-2.3871056112452216E-3</v>
      </c>
      <c r="DD539">
        <f t="shared" si="420"/>
        <v>0.99761289438875478</v>
      </c>
      <c r="DH539" s="10">
        <v>41852</v>
      </c>
      <c r="DI539">
        <v>163900</v>
      </c>
      <c r="DJ539">
        <v>33.650446000000002</v>
      </c>
      <c r="DK539">
        <f t="shared" si="417"/>
        <v>-2.541662082074958E-3</v>
      </c>
      <c r="DL539">
        <f t="shared" si="418"/>
        <v>0.99745833791792504</v>
      </c>
      <c r="DP539" s="10">
        <v>41852</v>
      </c>
      <c r="DQ539">
        <v>172200</v>
      </c>
      <c r="DR539">
        <v>26.225249999999999</v>
      </c>
      <c r="DS539">
        <f t="shared" si="450"/>
        <v>-8.5775652598306662E-3</v>
      </c>
      <c r="DT539">
        <f t="shared" si="451"/>
        <v>0.99142243474016933</v>
      </c>
      <c r="DX539" s="10">
        <v>41852</v>
      </c>
      <c r="DY539">
        <v>2010300</v>
      </c>
      <c r="DZ539">
        <v>12.52</v>
      </c>
      <c r="EA539">
        <f t="shared" si="452"/>
        <v>8.0515297906602612E-3</v>
      </c>
      <c r="EB539">
        <f t="shared" si="453"/>
        <v>1.0080515297906603</v>
      </c>
      <c r="EF539" s="10">
        <v>41851</v>
      </c>
      <c r="EG539">
        <v>517600</v>
      </c>
      <c r="EH539">
        <v>99.334772999999998</v>
      </c>
      <c r="EI539">
        <f t="shared" si="454"/>
        <v>5.0291665371160477E-4</v>
      </c>
      <c r="EJ539">
        <f t="shared" si="455"/>
        <v>1.0005029166537116</v>
      </c>
    </row>
    <row r="540" spans="1:140">
      <c r="A540" s="10">
        <v>41851</v>
      </c>
      <c r="B540" s="11">
        <v>4.49</v>
      </c>
      <c r="C540">
        <f t="shared" si="421"/>
        <v>4.4900000000000002E-2</v>
      </c>
      <c r="D540" s="12">
        <f t="shared" si="422"/>
        <v>9.4114891711494231E-4</v>
      </c>
      <c r="E540" s="13">
        <f t="shared" si="423"/>
        <v>1.0009411489171149</v>
      </c>
      <c r="H540" s="10">
        <v>41851</v>
      </c>
      <c r="I540">
        <v>6900</v>
      </c>
      <c r="J540">
        <v>67.051441999999994</v>
      </c>
      <c r="K540" s="15">
        <f t="shared" si="426"/>
        <v>-2.5245478933750842E-3</v>
      </c>
      <c r="L540">
        <f t="shared" si="427"/>
        <v>0.99747545210662492</v>
      </c>
      <c r="N540" s="15">
        <f t="shared" si="428"/>
        <v>-0.60252573030750201</v>
      </c>
      <c r="P540" s="10">
        <v>41851</v>
      </c>
      <c r="Q540">
        <v>486500</v>
      </c>
      <c r="R540">
        <v>44.570148000000003</v>
      </c>
      <c r="S540">
        <f t="shared" si="429"/>
        <v>-1.9557874644346107E-2</v>
      </c>
      <c r="T540">
        <f t="shared" si="430"/>
        <v>0.98044212535565389</v>
      </c>
      <c r="V540" s="15">
        <f t="shared" si="431"/>
        <v>-0.99926036679773267</v>
      </c>
      <c r="X540" s="10">
        <v>41851</v>
      </c>
      <c r="Y540">
        <v>184100</v>
      </c>
      <c r="Z540">
        <v>37.571468000000003</v>
      </c>
      <c r="AA540">
        <f t="shared" si="432"/>
        <v>-2.051675225013605E-2</v>
      </c>
      <c r="AB540">
        <f t="shared" si="424"/>
        <v>0.97948324774986395</v>
      </c>
      <c r="AD540" s="15">
        <f t="shared" si="433"/>
        <v>-0.99948250090412416</v>
      </c>
      <c r="AF540" s="10">
        <v>41851</v>
      </c>
      <c r="AG540">
        <v>316600</v>
      </c>
      <c r="AH540">
        <v>50.660257000000001</v>
      </c>
      <c r="AI540">
        <f t="shared" si="434"/>
        <v>-2.1320764780816459E-2</v>
      </c>
      <c r="AJ540">
        <f t="shared" si="435"/>
        <v>0.97867923521918354</v>
      </c>
      <c r="AK540" s="18"/>
      <c r="AL540" s="15">
        <f t="shared" si="436"/>
        <v>-0.99961652550576874</v>
      </c>
      <c r="AN540" s="10">
        <v>41851</v>
      </c>
      <c r="AO540">
        <v>4850300</v>
      </c>
      <c r="AP540">
        <v>39.097684999999998</v>
      </c>
      <c r="AQ540">
        <f t="shared" si="437"/>
        <v>-1.7253599578364254E-2</v>
      </c>
      <c r="AR540">
        <f t="shared" si="425"/>
        <v>0.98274640042163575</v>
      </c>
      <c r="AS540" s="18"/>
      <c r="AT540" s="15">
        <f t="shared" si="438"/>
        <v>-0.99825765743323702</v>
      </c>
      <c r="AV540" s="10">
        <v>41851</v>
      </c>
      <c r="AW540">
        <v>12562700</v>
      </c>
      <c r="AX540">
        <v>40.983147000000002</v>
      </c>
      <c r="AY540">
        <f t="shared" si="439"/>
        <v>-1.752805835157123E-2</v>
      </c>
      <c r="AZ540">
        <f t="shared" si="440"/>
        <v>0.98247194164842877</v>
      </c>
      <c r="BD540" s="10">
        <v>41851</v>
      </c>
      <c r="BE540">
        <v>751500</v>
      </c>
      <c r="BF540">
        <v>60.836683000000001</v>
      </c>
      <c r="BG540">
        <f t="shared" si="441"/>
        <v>-1.9988002736193167E-2</v>
      </c>
      <c r="BH540">
        <f t="shared" si="442"/>
        <v>0.98001199726380683</v>
      </c>
      <c r="BL540" s="10">
        <v>41851</v>
      </c>
      <c r="BM540">
        <v>139200</v>
      </c>
      <c r="BN540">
        <v>103.45278</v>
      </c>
      <c r="BO540">
        <f t="shared" si="457"/>
        <v>1.2873431428013227E-3</v>
      </c>
      <c r="BP540">
        <f t="shared" si="458"/>
        <v>1.0012873431428013</v>
      </c>
      <c r="BT540" s="10">
        <v>41851</v>
      </c>
      <c r="BU540">
        <v>452700</v>
      </c>
      <c r="BV540">
        <v>49.545112000000003</v>
      </c>
      <c r="BW540">
        <f t="shared" si="459"/>
        <v>-2.0014113602595529E-4</v>
      </c>
      <c r="BX540">
        <f t="shared" si="460"/>
        <v>0.99979985886397404</v>
      </c>
      <c r="CB540" s="10">
        <v>41851</v>
      </c>
      <c r="CC540">
        <v>2600400</v>
      </c>
      <c r="CD540">
        <v>103.508979</v>
      </c>
      <c r="CE540">
        <f t="shared" si="444"/>
        <v>-7.0196469878295309E-3</v>
      </c>
      <c r="CF540">
        <f t="shared" si="445"/>
        <v>0.99298035301217047</v>
      </c>
      <c r="CJ540" s="10">
        <v>41851</v>
      </c>
      <c r="CK540">
        <v>229500</v>
      </c>
      <c r="CL540">
        <v>80.394254000000004</v>
      </c>
      <c r="CM540">
        <f t="shared" si="446"/>
        <v>-1.2756633820408814E-3</v>
      </c>
      <c r="CN540">
        <f t="shared" si="447"/>
        <v>0.99872433661795912</v>
      </c>
      <c r="CR540" s="10">
        <v>41851</v>
      </c>
      <c r="CS540">
        <v>4400</v>
      </c>
      <c r="CT540">
        <v>58.174328000000003</v>
      </c>
      <c r="CU540">
        <f t="shared" si="448"/>
        <v>-3.3601470340127726E-4</v>
      </c>
      <c r="CV540">
        <f t="shared" si="449"/>
        <v>0.99966398529659872</v>
      </c>
      <c r="CZ540" s="10">
        <v>41851</v>
      </c>
      <c r="DA540">
        <v>91100</v>
      </c>
      <c r="DB540">
        <v>54.199947999999999</v>
      </c>
      <c r="DC540">
        <f t="shared" si="419"/>
        <v>-9.6251191762909416E-3</v>
      </c>
      <c r="DD540">
        <f t="shared" si="420"/>
        <v>0.99037488082370906</v>
      </c>
      <c r="DH540" s="10">
        <v>41851</v>
      </c>
      <c r="DI540">
        <v>356800</v>
      </c>
      <c r="DJ540">
        <v>33.736192000000003</v>
      </c>
      <c r="DK540">
        <f t="shared" si="417"/>
        <v>-1.6115651598899161E-2</v>
      </c>
      <c r="DL540">
        <f t="shared" si="418"/>
        <v>0.98388434840110084</v>
      </c>
      <c r="DP540" s="10">
        <v>41851</v>
      </c>
      <c r="DQ540">
        <v>109800</v>
      </c>
      <c r="DR540">
        <v>26.452145000000002</v>
      </c>
      <c r="DS540">
        <f t="shared" si="450"/>
        <v>-2.44072768225857E-2</v>
      </c>
      <c r="DT540">
        <f t="shared" si="451"/>
        <v>0.9755927231774143</v>
      </c>
      <c r="DX540" s="10">
        <v>41851</v>
      </c>
      <c r="DY540">
        <v>2049100</v>
      </c>
      <c r="DZ540">
        <v>12.42</v>
      </c>
      <c r="EA540">
        <f t="shared" si="452"/>
        <v>-1.1933174224343701E-2</v>
      </c>
      <c r="EB540">
        <f t="shared" si="453"/>
        <v>0.9880668257756563</v>
      </c>
      <c r="EF540" s="10">
        <v>41850</v>
      </c>
      <c r="EG540">
        <v>206000</v>
      </c>
      <c r="EH540">
        <v>99.284841</v>
      </c>
      <c r="EI540">
        <f t="shared" si="454"/>
        <v>-1.970305305785125E-4</v>
      </c>
      <c r="EJ540">
        <f t="shared" si="455"/>
        <v>0.99980296946942149</v>
      </c>
    </row>
    <row r="541" spans="1:140">
      <c r="A541" s="10">
        <v>41850</v>
      </c>
      <c r="B541" s="11">
        <v>4.5</v>
      </c>
      <c r="C541">
        <f t="shared" si="421"/>
        <v>4.4999999999999998E-2</v>
      </c>
      <c r="D541" s="12">
        <f t="shared" si="422"/>
        <v>9.4325791321603347E-4</v>
      </c>
      <c r="E541" s="13">
        <f t="shared" si="423"/>
        <v>1.000943257913216</v>
      </c>
      <c r="H541" s="10">
        <v>41850</v>
      </c>
      <c r="I541">
        <v>20700</v>
      </c>
      <c r="J541">
        <v>67.221145000000007</v>
      </c>
      <c r="K541" s="15">
        <f t="shared" si="426"/>
        <v>-1.3558323317202636E-2</v>
      </c>
      <c r="L541">
        <f t="shared" si="427"/>
        <v>0.98644167668279736</v>
      </c>
      <c r="N541" s="15">
        <f t="shared" si="428"/>
        <v>-0.99314408163118006</v>
      </c>
      <c r="P541" s="10">
        <v>41850</v>
      </c>
      <c r="Q541">
        <v>225600</v>
      </c>
      <c r="R541">
        <v>45.459234000000002</v>
      </c>
      <c r="S541">
        <f t="shared" si="429"/>
        <v>-2.1249691217484212E-4</v>
      </c>
      <c r="T541">
        <f t="shared" si="430"/>
        <v>0.99978750308782516</v>
      </c>
      <c r="V541" s="15">
        <f t="shared" si="431"/>
        <v>-7.4637396859242644E-2</v>
      </c>
      <c r="X541" s="10">
        <v>41850</v>
      </c>
      <c r="Y541">
        <v>76500</v>
      </c>
      <c r="Z541">
        <v>38.358459000000003</v>
      </c>
      <c r="AA541">
        <f t="shared" si="432"/>
        <v>-7.5928152435433827E-4</v>
      </c>
      <c r="AB541">
        <f t="shared" si="424"/>
        <v>0.99924071847564566</v>
      </c>
      <c r="AD541" s="15">
        <f t="shared" si="433"/>
        <v>-0.24212970477936346</v>
      </c>
      <c r="AF541" s="10">
        <v>41850</v>
      </c>
      <c r="AG541">
        <v>160200</v>
      </c>
      <c r="AH541">
        <v>51.763902999999999</v>
      </c>
      <c r="AI541">
        <f t="shared" si="434"/>
        <v>1.8903253976092493E-3</v>
      </c>
      <c r="AJ541">
        <f t="shared" si="435"/>
        <v>1.0018903253976092</v>
      </c>
      <c r="AK541" s="18"/>
      <c r="AL541" s="15">
        <f t="shared" si="436"/>
        <v>0.99235520304504576</v>
      </c>
      <c r="AN541" s="10">
        <v>41850</v>
      </c>
      <c r="AO541">
        <v>3327000</v>
      </c>
      <c r="AP541">
        <v>39.784103999999999</v>
      </c>
      <c r="AQ541">
        <f t="shared" si="437"/>
        <v>-9.4443450988668243E-4</v>
      </c>
      <c r="AR541">
        <f t="shared" si="425"/>
        <v>0.99905556549011332</v>
      </c>
      <c r="AS541" s="18"/>
      <c r="AT541" s="15">
        <f t="shared" si="438"/>
        <v>-0.29169570380695176</v>
      </c>
      <c r="AV541" s="10">
        <v>41850</v>
      </c>
      <c r="AW541">
        <v>12966300</v>
      </c>
      <c r="AX541">
        <v>41.714317999999999</v>
      </c>
      <c r="AY541">
        <f t="shared" si="439"/>
        <v>-5.1419369543738158E-3</v>
      </c>
      <c r="AZ541">
        <f t="shared" si="440"/>
        <v>0.99485806304562618</v>
      </c>
      <c r="BD541" s="10">
        <v>41850</v>
      </c>
      <c r="BE541">
        <v>670200</v>
      </c>
      <c r="BF541">
        <v>62.077488000000002</v>
      </c>
      <c r="BG541">
        <f t="shared" si="441"/>
        <v>-3.2954076278121081E-3</v>
      </c>
      <c r="BH541">
        <f t="shared" si="442"/>
        <v>0.99670459237218789</v>
      </c>
      <c r="BL541" s="10">
        <v>41850</v>
      </c>
      <c r="BM541">
        <v>187800</v>
      </c>
      <c r="BN541">
        <v>103.319772</v>
      </c>
      <c r="BO541">
        <f t="shared" si="457"/>
        <v>-4.0296881938014506E-3</v>
      </c>
      <c r="BP541">
        <f t="shared" si="458"/>
        <v>0.99597031180619855</v>
      </c>
      <c r="BT541" s="10">
        <v>41850</v>
      </c>
      <c r="BU541">
        <v>88000</v>
      </c>
      <c r="BV541">
        <v>49.555030000000002</v>
      </c>
      <c r="BW541">
        <f t="shared" si="459"/>
        <v>-1.1995474311010668E-3</v>
      </c>
      <c r="BX541">
        <f t="shared" si="460"/>
        <v>0.99880045256889893</v>
      </c>
      <c r="CB541" s="10">
        <v>41850</v>
      </c>
      <c r="CC541">
        <v>688200</v>
      </c>
      <c r="CD541">
        <v>104.240712</v>
      </c>
      <c r="CE541">
        <f t="shared" si="444"/>
        <v>-4.3315545946753797E-4</v>
      </c>
      <c r="CF541">
        <f t="shared" si="445"/>
        <v>0.99956684454053246</v>
      </c>
      <c r="CJ541" s="10">
        <v>41850</v>
      </c>
      <c r="CK541">
        <v>1148700</v>
      </c>
      <c r="CL541">
        <v>80.496941000000007</v>
      </c>
      <c r="CM541">
        <f t="shared" si="446"/>
        <v>-4.1574480719507312E-3</v>
      </c>
      <c r="CN541">
        <f t="shared" si="447"/>
        <v>0.99584255192804927</v>
      </c>
      <c r="CR541" s="10">
        <v>41850</v>
      </c>
      <c r="CS541">
        <v>9900</v>
      </c>
      <c r="CT541">
        <v>58.193882000000002</v>
      </c>
      <c r="CU541">
        <f t="shared" si="448"/>
        <v>-1.6776152573284575E-3</v>
      </c>
      <c r="CV541">
        <f t="shared" si="449"/>
        <v>0.99832238474267154</v>
      </c>
      <c r="CZ541" s="10">
        <v>41850</v>
      </c>
      <c r="DA541">
        <v>84000</v>
      </c>
      <c r="DB541">
        <v>54.726699000000004</v>
      </c>
      <c r="DC541">
        <f t="shared" si="419"/>
        <v>0</v>
      </c>
      <c r="DD541">
        <f t="shared" si="420"/>
        <v>1</v>
      </c>
      <c r="DH541" s="10">
        <v>41850</v>
      </c>
      <c r="DI541">
        <v>124500</v>
      </c>
      <c r="DJ541">
        <v>34.288778000000001</v>
      </c>
      <c r="DK541">
        <f t="shared" si="417"/>
        <v>-2.7773968065591959E-4</v>
      </c>
      <c r="DL541">
        <f t="shared" si="418"/>
        <v>0.99972226031934408</v>
      </c>
      <c r="DP541" s="10">
        <v>41850</v>
      </c>
      <c r="DQ541">
        <v>104500</v>
      </c>
      <c r="DR541">
        <v>27.113921999999999</v>
      </c>
      <c r="DS541">
        <f t="shared" si="450"/>
        <v>-6.2370041034532919E-3</v>
      </c>
      <c r="DT541">
        <f t="shared" si="451"/>
        <v>0.99376299589654671</v>
      </c>
      <c r="DX541" s="10">
        <v>41850</v>
      </c>
      <c r="DY541">
        <v>1447300</v>
      </c>
      <c r="DZ541">
        <v>12.57</v>
      </c>
      <c r="EA541">
        <f t="shared" si="452"/>
        <v>-2.3809523809523725E-3</v>
      </c>
      <c r="EB541">
        <f t="shared" si="453"/>
        <v>0.99761904761904763</v>
      </c>
      <c r="EF541" s="10">
        <v>41849</v>
      </c>
      <c r="EG541">
        <v>226900</v>
      </c>
      <c r="EH541">
        <v>99.304406999999998</v>
      </c>
      <c r="EI541">
        <f t="shared" si="454"/>
        <v>2.9567347301573399E-4</v>
      </c>
      <c r="EJ541">
        <f t="shared" si="455"/>
        <v>1.0002956734730157</v>
      </c>
    </row>
    <row r="542" spans="1:140">
      <c r="A542" s="10">
        <v>41849</v>
      </c>
      <c r="B542" s="11">
        <v>4.47</v>
      </c>
      <c r="C542">
        <f t="shared" si="421"/>
        <v>4.4699999999999997E-2</v>
      </c>
      <c r="D542" s="12">
        <f t="shared" si="422"/>
        <v>9.369310982090262E-4</v>
      </c>
      <c r="E542" s="13">
        <f t="shared" si="423"/>
        <v>1.000936931098209</v>
      </c>
      <c r="H542" s="10">
        <v>41849</v>
      </c>
      <c r="I542">
        <v>12000</v>
      </c>
      <c r="J542">
        <v>68.145077999999998</v>
      </c>
      <c r="K542" s="15">
        <f t="shared" si="426"/>
        <v>6.124752505331843E-3</v>
      </c>
      <c r="L542">
        <f t="shared" si="427"/>
        <v>1.0061247525053318</v>
      </c>
      <c r="N542" s="15">
        <f t="shared" si="428"/>
        <v>8.2879368192365916</v>
      </c>
      <c r="P542" s="10">
        <v>41849</v>
      </c>
      <c r="Q542">
        <v>145500</v>
      </c>
      <c r="R542">
        <v>45.468896000000001</v>
      </c>
      <c r="S542">
        <f t="shared" si="429"/>
        <v>-4.232824997214335E-3</v>
      </c>
      <c r="T542">
        <f t="shared" si="430"/>
        <v>0.99576717500278566</v>
      </c>
      <c r="V542" s="15">
        <f t="shared" si="431"/>
        <v>-0.78738243526270368</v>
      </c>
      <c r="X542" s="10">
        <v>41849</v>
      </c>
      <c r="Y542">
        <v>67700</v>
      </c>
      <c r="Z542">
        <v>38.387605999999998</v>
      </c>
      <c r="AA542">
        <f t="shared" si="432"/>
        <v>-3.2795420377166318E-3</v>
      </c>
      <c r="AB542">
        <f t="shared" si="424"/>
        <v>0.99672045796228337</v>
      </c>
      <c r="AD542" s="15">
        <f t="shared" si="433"/>
        <v>-0.69850444492797115</v>
      </c>
      <c r="AF542" s="10">
        <v>41849</v>
      </c>
      <c r="AG542">
        <v>114300</v>
      </c>
      <c r="AH542">
        <v>51.666237000000002</v>
      </c>
      <c r="AI542">
        <f t="shared" si="434"/>
        <v>-3.7786031113740126E-4</v>
      </c>
      <c r="AJ542">
        <f t="shared" si="435"/>
        <v>0.9996221396888626</v>
      </c>
      <c r="AK542" s="18"/>
      <c r="AL542" s="15">
        <f t="shared" si="436"/>
        <v>-0.12885346375384077</v>
      </c>
      <c r="AN542" s="10">
        <v>41849</v>
      </c>
      <c r="AO542">
        <v>2171600</v>
      </c>
      <c r="AP542">
        <v>39.821713000000003</v>
      </c>
      <c r="AQ542">
        <f t="shared" si="437"/>
        <v>-9.4364365318166943E-4</v>
      </c>
      <c r="AR542">
        <f t="shared" si="425"/>
        <v>0.99905635634681833</v>
      </c>
      <c r="AS542" s="18"/>
      <c r="AT542" s="15">
        <f t="shared" si="438"/>
        <v>-0.29149102000791727</v>
      </c>
      <c r="AV542" s="10">
        <v>41849</v>
      </c>
      <c r="AW542">
        <v>9090800</v>
      </c>
      <c r="AX542">
        <v>41.929918999999998</v>
      </c>
      <c r="AY542">
        <f t="shared" si="439"/>
        <v>-9.082873114104717E-3</v>
      </c>
      <c r="AZ542">
        <f t="shared" si="440"/>
        <v>0.99091712688589528</v>
      </c>
      <c r="BD542" s="10">
        <v>41849</v>
      </c>
      <c r="BE542">
        <v>401100</v>
      </c>
      <c r="BF542">
        <v>62.282735000000002</v>
      </c>
      <c r="BG542">
        <f t="shared" si="441"/>
        <v>-3.7307748317997325E-3</v>
      </c>
      <c r="BH542">
        <f t="shared" si="442"/>
        <v>0.99626922516820027</v>
      </c>
      <c r="BL542" s="10">
        <v>41849</v>
      </c>
      <c r="BM542">
        <v>136900</v>
      </c>
      <c r="BN542">
        <v>103.737803</v>
      </c>
      <c r="BO542">
        <f t="shared" si="457"/>
        <v>7.3322094477323851E-4</v>
      </c>
      <c r="BP542">
        <f t="shared" si="458"/>
        <v>1.0007332209447732</v>
      </c>
      <c r="BT542" s="10">
        <v>41849</v>
      </c>
      <c r="BU542">
        <v>83900</v>
      </c>
      <c r="BV542">
        <v>49.614545</v>
      </c>
      <c r="BW542">
        <f t="shared" si="459"/>
        <v>6.0010339057803286E-4</v>
      </c>
      <c r="BX542">
        <f t="shared" si="460"/>
        <v>1.000600103390578</v>
      </c>
      <c r="CB542" s="10">
        <v>41849</v>
      </c>
      <c r="CC542">
        <v>595700</v>
      </c>
      <c r="CD542">
        <v>104.285884</v>
      </c>
      <c r="CE542">
        <f t="shared" si="444"/>
        <v>-1.1248396973886354E-3</v>
      </c>
      <c r="CF542">
        <f t="shared" si="445"/>
        <v>0.99887516030261136</v>
      </c>
      <c r="CJ542" s="10">
        <v>41849</v>
      </c>
      <c r="CK542">
        <v>190500</v>
      </c>
      <c r="CL542">
        <v>80.832999999999998</v>
      </c>
      <c r="CM542">
        <f t="shared" si="446"/>
        <v>5.7772151743296085E-4</v>
      </c>
      <c r="CN542">
        <f t="shared" si="447"/>
        <v>1.000577721517433</v>
      </c>
      <c r="CR542" s="10">
        <v>41849</v>
      </c>
      <c r="CS542">
        <v>27600</v>
      </c>
      <c r="CT542">
        <v>58.291673000000003</v>
      </c>
      <c r="CU542">
        <f t="shared" si="448"/>
        <v>3.356493982695774E-4</v>
      </c>
      <c r="CV542">
        <f t="shared" si="449"/>
        <v>1.0003356493982696</v>
      </c>
      <c r="CZ542" s="10">
        <v>41849</v>
      </c>
      <c r="DA542">
        <v>140700</v>
      </c>
      <c r="DB542">
        <v>54.726699000000004</v>
      </c>
      <c r="DC542">
        <f t="shared" si="419"/>
        <v>0</v>
      </c>
      <c r="DD542">
        <f t="shared" si="420"/>
        <v>1</v>
      </c>
      <c r="DH542" s="10">
        <v>41849</v>
      </c>
      <c r="DI542">
        <v>158300</v>
      </c>
      <c r="DJ542">
        <v>34.298304000000002</v>
      </c>
      <c r="DK542">
        <f t="shared" si="417"/>
        <v>-5.2500163793828269E-3</v>
      </c>
      <c r="DL542">
        <f t="shared" si="418"/>
        <v>0.99474998362061717</v>
      </c>
      <c r="DP542" s="10">
        <v>41849</v>
      </c>
      <c r="DQ542">
        <v>123700</v>
      </c>
      <c r="DR542">
        <v>27.284092999999999</v>
      </c>
      <c r="DS542">
        <f t="shared" si="450"/>
        <v>-2.419646957063093E-3</v>
      </c>
      <c r="DT542">
        <f t="shared" si="451"/>
        <v>0.99758035304293691</v>
      </c>
      <c r="DX542" s="10">
        <v>41849</v>
      </c>
      <c r="DY542">
        <v>1340300</v>
      </c>
      <c r="DZ542">
        <v>12.6</v>
      </c>
      <c r="EA542">
        <f t="shared" si="452"/>
        <v>-3.9525691699605625E-3</v>
      </c>
      <c r="EB542">
        <f t="shared" si="453"/>
        <v>0.99604743083003944</v>
      </c>
      <c r="EF542" s="10">
        <v>41848</v>
      </c>
      <c r="EG542">
        <v>257500</v>
      </c>
      <c r="EH542">
        <v>99.275053999999997</v>
      </c>
      <c r="EI542">
        <f t="shared" si="454"/>
        <v>2.9576092167449275E-4</v>
      </c>
      <c r="EJ542">
        <f t="shared" si="455"/>
        <v>1.0002957609216745</v>
      </c>
    </row>
    <row r="543" spans="1:140">
      <c r="A543" s="10">
        <v>41848</v>
      </c>
      <c r="B543" s="11">
        <v>4.4400000000000004</v>
      </c>
      <c r="C543">
        <f t="shared" si="421"/>
        <v>4.4400000000000002E-2</v>
      </c>
      <c r="D543" s="12">
        <f t="shared" si="422"/>
        <v>9.306048030439662E-4</v>
      </c>
      <c r="E543" s="13">
        <f t="shared" si="423"/>
        <v>1.000930604803044</v>
      </c>
      <c r="H543" s="10">
        <v>41848</v>
      </c>
      <c r="I543">
        <v>12900</v>
      </c>
      <c r="J543">
        <v>67.730247000000006</v>
      </c>
      <c r="K543" s="15">
        <f t="shared" si="426"/>
        <v>-3.1913801403008479E-3</v>
      </c>
      <c r="L543">
        <f t="shared" si="427"/>
        <v>0.99680861985969915</v>
      </c>
      <c r="N543" s="15">
        <f t="shared" si="428"/>
        <v>-0.68861228178602607</v>
      </c>
      <c r="P543" s="10">
        <v>41848</v>
      </c>
      <c r="Q543">
        <v>211600</v>
      </c>
      <c r="R543">
        <v>45.662176000000002</v>
      </c>
      <c r="S543">
        <f t="shared" si="429"/>
        <v>4.2346174366691969E-4</v>
      </c>
      <c r="T543">
        <f t="shared" si="430"/>
        <v>1.0004234617436669</v>
      </c>
      <c r="V543" s="15">
        <f t="shared" si="431"/>
        <v>0.16711024760987381</v>
      </c>
      <c r="X543" s="10">
        <v>41848</v>
      </c>
      <c r="Y543">
        <v>182000</v>
      </c>
      <c r="Z543">
        <v>38.513914</v>
      </c>
      <c r="AA543">
        <f t="shared" si="432"/>
        <v>-1.5113730452216423E-3</v>
      </c>
      <c r="AB543">
        <f t="shared" si="424"/>
        <v>0.99848862695477836</v>
      </c>
      <c r="AD543" s="15">
        <f t="shared" si="433"/>
        <v>-0.42424235231106955</v>
      </c>
      <c r="AF543" s="10">
        <v>41848</v>
      </c>
      <c r="AG543">
        <v>186800</v>
      </c>
      <c r="AH543">
        <v>51.685766999999998</v>
      </c>
      <c r="AI543">
        <f t="shared" si="434"/>
        <v>-3.7650702992957363E-3</v>
      </c>
      <c r="AJ543">
        <f t="shared" si="435"/>
        <v>0.99623492970070426</v>
      </c>
      <c r="AK543" s="18"/>
      <c r="AL543" s="15">
        <f t="shared" si="436"/>
        <v>-0.74762627301072693</v>
      </c>
      <c r="AN543" s="10">
        <v>41848</v>
      </c>
      <c r="AO543">
        <v>2267800</v>
      </c>
      <c r="AP543">
        <v>39.859326000000003</v>
      </c>
      <c r="AQ543">
        <f t="shared" si="437"/>
        <v>4.7203199155032571E-4</v>
      </c>
      <c r="AR543">
        <f t="shared" si="425"/>
        <v>1.0004720319915503</v>
      </c>
      <c r="AS543" s="18"/>
      <c r="AT543" s="15">
        <f t="shared" si="438"/>
        <v>0.18797600879080134</v>
      </c>
      <c r="AV543" s="10">
        <v>41848</v>
      </c>
      <c r="AW543">
        <v>7212300</v>
      </c>
      <c r="AX543">
        <v>42.314253999999998</v>
      </c>
      <c r="AY543">
        <f t="shared" si="439"/>
        <v>5.3451854093296003E-3</v>
      </c>
      <c r="AZ543">
        <f t="shared" si="440"/>
        <v>1.0053451854093296</v>
      </c>
      <c r="BD543" s="10">
        <v>41848</v>
      </c>
      <c r="BE543">
        <v>479500</v>
      </c>
      <c r="BF543">
        <v>62.515968000000001</v>
      </c>
      <c r="BG543">
        <f t="shared" si="441"/>
        <v>1.1952980119001033E-3</v>
      </c>
      <c r="BH543">
        <f t="shared" si="442"/>
        <v>1.0011952980119001</v>
      </c>
      <c r="BL543" s="10">
        <v>41848</v>
      </c>
      <c r="BM543">
        <v>95700</v>
      </c>
      <c r="BN543">
        <v>103.661796</v>
      </c>
      <c r="BO543">
        <f t="shared" si="457"/>
        <v>3.667400980003066E-4</v>
      </c>
      <c r="BP543">
        <f t="shared" si="458"/>
        <v>1.0003667400980003</v>
      </c>
      <c r="BT543" s="10">
        <v>41848</v>
      </c>
      <c r="BU543">
        <v>144300</v>
      </c>
      <c r="BV543">
        <v>49.584789000000001</v>
      </c>
      <c r="BW543">
        <f t="shared" si="459"/>
        <v>-3.9986191609875377E-4</v>
      </c>
      <c r="BX543">
        <f t="shared" si="460"/>
        <v>0.99960013808390125</v>
      </c>
      <c r="CB543" s="10">
        <v>41848</v>
      </c>
      <c r="CC543">
        <v>538100</v>
      </c>
      <c r="CD543">
        <v>104.40332100000001</v>
      </c>
      <c r="CE543">
        <f t="shared" si="444"/>
        <v>-3.5351234917148089E-3</v>
      </c>
      <c r="CF543">
        <f t="shared" si="445"/>
        <v>0.99646487650828519</v>
      </c>
      <c r="CJ543" s="10">
        <v>41848</v>
      </c>
      <c r="CK543">
        <v>263200</v>
      </c>
      <c r="CL543">
        <v>80.786327999999997</v>
      </c>
      <c r="CM543">
        <f t="shared" si="446"/>
        <v>-6.9281767547124673E-4</v>
      </c>
      <c r="CN543">
        <f t="shared" si="447"/>
        <v>0.99930718232452875</v>
      </c>
      <c r="CR543" s="10">
        <v>41848</v>
      </c>
      <c r="CS543">
        <v>6200</v>
      </c>
      <c r="CT543">
        <v>58.272114000000002</v>
      </c>
      <c r="CU543">
        <f t="shared" si="448"/>
        <v>-6.7083131892720083E-4</v>
      </c>
      <c r="CV543">
        <f t="shared" si="449"/>
        <v>0.9993291686810728</v>
      </c>
      <c r="CZ543" s="10">
        <v>41848</v>
      </c>
      <c r="DA543">
        <v>105400</v>
      </c>
      <c r="DB543">
        <v>54.726699000000004</v>
      </c>
      <c r="DC543">
        <f t="shared" si="419"/>
        <v>3.3886991743024009E-3</v>
      </c>
      <c r="DD543">
        <f t="shared" si="420"/>
        <v>1.0033886991743024</v>
      </c>
      <c r="DH543" s="10">
        <v>41848</v>
      </c>
      <c r="DI543">
        <v>163800</v>
      </c>
      <c r="DJ543">
        <v>34.479320999999999</v>
      </c>
      <c r="DK543">
        <f t="shared" si="417"/>
        <v>6.3959649498774862E-3</v>
      </c>
      <c r="DL543">
        <f t="shared" si="418"/>
        <v>1.0063959649498775</v>
      </c>
      <c r="DP543" s="10">
        <v>41848</v>
      </c>
      <c r="DQ543">
        <v>277100</v>
      </c>
      <c r="DR543">
        <v>27.350270999999999</v>
      </c>
      <c r="DS543">
        <f t="shared" si="450"/>
        <v>-2.4137700113450178E-3</v>
      </c>
      <c r="DT543">
        <f t="shared" si="451"/>
        <v>0.99758622998865498</v>
      </c>
      <c r="DX543" s="10">
        <v>41848</v>
      </c>
      <c r="DY543">
        <v>901400</v>
      </c>
      <c r="DZ543">
        <v>12.65</v>
      </c>
      <c r="EA543">
        <f t="shared" si="452"/>
        <v>-1.5785319652722452E-3</v>
      </c>
      <c r="EB543">
        <f t="shared" si="453"/>
        <v>0.99842146803472775</v>
      </c>
      <c r="EF543" s="10">
        <v>41845</v>
      </c>
      <c r="EG543">
        <v>209900</v>
      </c>
      <c r="EH543">
        <v>99.245700999999997</v>
      </c>
      <c r="EI543">
        <f t="shared" si="454"/>
        <v>-1.9710821913165866E-4</v>
      </c>
      <c r="EJ543">
        <f t="shared" si="455"/>
        <v>0.99980289178086834</v>
      </c>
    </row>
    <row r="544" spans="1:140">
      <c r="A544" s="10">
        <v>41845</v>
      </c>
      <c r="B544" s="11">
        <v>4.4000000000000004</v>
      </c>
      <c r="C544">
        <f t="shared" si="421"/>
        <v>4.4000000000000004E-2</v>
      </c>
      <c r="D544" s="12">
        <f t="shared" si="422"/>
        <v>9.2217055132470804E-4</v>
      </c>
      <c r="E544" s="13">
        <f t="shared" si="423"/>
        <v>1.0009221705513247</v>
      </c>
      <c r="H544" s="10">
        <v>41845</v>
      </c>
      <c r="I544">
        <v>7200</v>
      </c>
      <c r="J544">
        <v>67.947091999999998</v>
      </c>
      <c r="K544" s="15">
        <f t="shared" si="426"/>
        <v>9.3837337898587947E-3</v>
      </c>
      <c r="L544">
        <f t="shared" si="427"/>
        <v>1.0093837337898588</v>
      </c>
      <c r="N544" s="15">
        <f t="shared" si="428"/>
        <v>29.237797746585297</v>
      </c>
      <c r="P544" s="10">
        <v>41845</v>
      </c>
      <c r="Q544">
        <v>183700</v>
      </c>
      <c r="R544">
        <v>45.642848000000001</v>
      </c>
      <c r="S544">
        <f t="shared" si="429"/>
        <v>-4.6364820796895856E-3</v>
      </c>
      <c r="T544">
        <f t="shared" si="430"/>
        <v>0.99536351792031041</v>
      </c>
      <c r="V544" s="15">
        <f t="shared" si="431"/>
        <v>-0.81663036946317369</v>
      </c>
      <c r="X544" s="10">
        <v>41845</v>
      </c>
      <c r="Y544">
        <v>168300</v>
      </c>
      <c r="Z544">
        <v>38.572211000000003</v>
      </c>
      <c r="AA544">
        <f t="shared" si="432"/>
        <v>-6.5064559341326822E-3</v>
      </c>
      <c r="AB544">
        <f t="shared" si="424"/>
        <v>0.99349354406586732</v>
      </c>
      <c r="AD544" s="15">
        <f t="shared" si="433"/>
        <v>-0.9076912222727952</v>
      </c>
      <c r="AF544" s="10">
        <v>41845</v>
      </c>
      <c r="AG544">
        <v>171000</v>
      </c>
      <c r="AH544">
        <v>51.881103000000003</v>
      </c>
      <c r="AI544">
        <f t="shared" si="434"/>
        <v>-8.5853574380830855E-3</v>
      </c>
      <c r="AJ544">
        <f t="shared" si="435"/>
        <v>0.99141464256191691</v>
      </c>
      <c r="AK544" s="18"/>
      <c r="AL544" s="15">
        <f t="shared" si="436"/>
        <v>-0.95702706295255047</v>
      </c>
      <c r="AN544" s="10">
        <v>41845</v>
      </c>
      <c r="AO544">
        <v>2174800</v>
      </c>
      <c r="AP544">
        <v>39.840519999999998</v>
      </c>
      <c r="AQ544">
        <f t="shared" si="437"/>
        <v>-3.5277757754661465E-3</v>
      </c>
      <c r="AR544">
        <f t="shared" si="425"/>
        <v>0.99647222422453385</v>
      </c>
      <c r="AS544" s="18"/>
      <c r="AT544" s="15">
        <f t="shared" si="438"/>
        <v>-0.72470575271175597</v>
      </c>
      <c r="AV544" s="10">
        <v>41845</v>
      </c>
      <c r="AW544">
        <v>9415600</v>
      </c>
      <c r="AX544">
        <v>42.089278999999998</v>
      </c>
      <c r="AY544">
        <f t="shared" si="439"/>
        <v>-3.9929232828085359E-3</v>
      </c>
      <c r="AZ544">
        <f t="shared" si="440"/>
        <v>0.99600707671719146</v>
      </c>
      <c r="BD544" s="10">
        <v>41845</v>
      </c>
      <c r="BE544">
        <v>435900</v>
      </c>
      <c r="BF544">
        <v>62.441332000000003</v>
      </c>
      <c r="BG544">
        <f t="shared" si="441"/>
        <v>-3.2762682859346359E-3</v>
      </c>
      <c r="BH544">
        <f t="shared" si="442"/>
        <v>0.99672373171406536</v>
      </c>
      <c r="BL544" s="10">
        <v>41845</v>
      </c>
      <c r="BM544">
        <v>149300</v>
      </c>
      <c r="BN544">
        <v>103.62379300000001</v>
      </c>
      <c r="BO544">
        <f t="shared" si="457"/>
        <v>1.929082822032635E-3</v>
      </c>
      <c r="BP544">
        <f t="shared" si="458"/>
        <v>1.0019290828220326</v>
      </c>
      <c r="BT544" s="10">
        <v>41845</v>
      </c>
      <c r="BU544">
        <v>88300</v>
      </c>
      <c r="BV544">
        <v>49.604624000000001</v>
      </c>
      <c r="BW544">
        <f t="shared" si="459"/>
        <v>1.6022122361201152E-3</v>
      </c>
      <c r="BX544">
        <f t="shared" si="460"/>
        <v>1.0016022122361201</v>
      </c>
      <c r="CB544" s="10">
        <v>41845</v>
      </c>
      <c r="CC544">
        <v>516100</v>
      </c>
      <c r="CD544">
        <v>104.773709</v>
      </c>
      <c r="CE544">
        <f t="shared" si="444"/>
        <v>-1.3776059635767224E-3</v>
      </c>
      <c r="CF544">
        <f t="shared" si="445"/>
        <v>0.99862239403642328</v>
      </c>
      <c r="CJ544" s="10">
        <v>41845</v>
      </c>
      <c r="CK544">
        <v>242700</v>
      </c>
      <c r="CL544">
        <v>80.842337000000001</v>
      </c>
      <c r="CM544">
        <f t="shared" si="446"/>
        <v>2.5469089472889284E-3</v>
      </c>
      <c r="CN544">
        <f t="shared" si="447"/>
        <v>1.0025469089472889</v>
      </c>
      <c r="CR544" s="10">
        <v>41845</v>
      </c>
      <c r="CS544">
        <v>2800</v>
      </c>
      <c r="CT544">
        <v>58.311230999999999</v>
      </c>
      <c r="CU544">
        <f t="shared" si="448"/>
        <v>1.1752873261765551E-3</v>
      </c>
      <c r="CV544">
        <f t="shared" si="449"/>
        <v>1.0011752873261766</v>
      </c>
      <c r="CZ544" s="10">
        <v>41845</v>
      </c>
      <c r="DA544">
        <v>92400</v>
      </c>
      <c r="DB544">
        <v>54.541873000000002</v>
      </c>
      <c r="DC544">
        <f t="shared" si="419"/>
        <v>-6.5645359980580631E-3</v>
      </c>
      <c r="DD544">
        <f t="shared" si="420"/>
        <v>0.99343546400194194</v>
      </c>
      <c r="DH544" s="10">
        <v>41845</v>
      </c>
      <c r="DI544">
        <v>99400</v>
      </c>
      <c r="DJ544">
        <v>34.260193999999998</v>
      </c>
      <c r="DK544">
        <f t="shared" si="417"/>
        <v>-6.6298528364964193E-3</v>
      </c>
      <c r="DL544">
        <f t="shared" si="418"/>
        <v>0.99337014716350358</v>
      </c>
      <c r="DP544" s="10">
        <v>41845</v>
      </c>
      <c r="DQ544">
        <v>56400</v>
      </c>
      <c r="DR544">
        <v>27.416447999999999</v>
      </c>
      <c r="DS544">
        <f t="shared" si="450"/>
        <v>-7.8685995977113565E-3</v>
      </c>
      <c r="DT544">
        <f t="shared" si="451"/>
        <v>0.99213140040228864</v>
      </c>
      <c r="DX544" s="10">
        <v>41845</v>
      </c>
      <c r="DY544">
        <v>2182100</v>
      </c>
      <c r="DZ544">
        <v>12.67</v>
      </c>
      <c r="EA544">
        <f t="shared" si="452"/>
        <v>1.1173184357541999E-2</v>
      </c>
      <c r="EB544">
        <f t="shared" si="453"/>
        <v>1.011173184357542</v>
      </c>
      <c r="EF544" s="10">
        <v>41844</v>
      </c>
      <c r="EG544">
        <v>118300</v>
      </c>
      <c r="EH544">
        <v>99.265266999999994</v>
      </c>
      <c r="EI544">
        <f t="shared" si="454"/>
        <v>0</v>
      </c>
      <c r="EJ544">
        <f t="shared" si="455"/>
        <v>1</v>
      </c>
    </row>
    <row r="545" spans="1:140">
      <c r="A545" s="10">
        <v>41844</v>
      </c>
      <c r="B545" s="11">
        <v>4.37</v>
      </c>
      <c r="C545">
        <f t="shared" si="421"/>
        <v>4.3700000000000003E-2</v>
      </c>
      <c r="D545" s="12">
        <f t="shared" si="422"/>
        <v>9.1584546880452145E-4</v>
      </c>
      <c r="E545" s="13">
        <f t="shared" si="423"/>
        <v>1.0009158454688045</v>
      </c>
      <c r="H545" s="10">
        <v>41844</v>
      </c>
      <c r="I545">
        <v>18100</v>
      </c>
      <c r="J545">
        <v>67.315421999999998</v>
      </c>
      <c r="K545" s="15">
        <f t="shared" si="426"/>
        <v>-5.8479374977865595E-3</v>
      </c>
      <c r="L545">
        <f t="shared" si="427"/>
        <v>0.99415206250221344</v>
      </c>
      <c r="N545" s="15">
        <f t="shared" si="428"/>
        <v>-0.88243487329184667</v>
      </c>
      <c r="P545" s="10">
        <v>41844</v>
      </c>
      <c r="Q545">
        <v>252000</v>
      </c>
      <c r="R545">
        <v>45.855455999999997</v>
      </c>
      <c r="S545">
        <f t="shared" si="429"/>
        <v>0</v>
      </c>
      <c r="T545">
        <f t="shared" si="430"/>
        <v>1</v>
      </c>
      <c r="V545" s="15">
        <f t="shared" si="431"/>
        <v>0</v>
      </c>
      <c r="X545" s="10">
        <v>41844</v>
      </c>
      <c r="Y545">
        <v>70300</v>
      </c>
      <c r="Z545">
        <v>38.824823000000002</v>
      </c>
      <c r="AA545">
        <f t="shared" si="432"/>
        <v>1.0020379024799908E-3</v>
      </c>
      <c r="AB545">
        <f t="shared" si="424"/>
        <v>1.00100203790248</v>
      </c>
      <c r="AD545" s="15">
        <f t="shared" si="433"/>
        <v>0.44132194832105021</v>
      </c>
      <c r="AF545" s="10">
        <v>41844</v>
      </c>
      <c r="AG545">
        <v>107900</v>
      </c>
      <c r="AH545">
        <v>52.330378000000003</v>
      </c>
      <c r="AI545">
        <f t="shared" si="434"/>
        <v>-7.459311863585727E-4</v>
      </c>
      <c r="AJ545">
        <f t="shared" si="435"/>
        <v>0.99925406881364143</v>
      </c>
      <c r="AK545" s="18"/>
      <c r="AL545" s="15">
        <f t="shared" si="436"/>
        <v>-0.23842489132782285</v>
      </c>
      <c r="AN545" s="10">
        <v>41844</v>
      </c>
      <c r="AO545">
        <v>1950800</v>
      </c>
      <c r="AP545">
        <v>39.981566000000001</v>
      </c>
      <c r="AQ545">
        <f t="shared" si="437"/>
        <v>1.6489984090237719E-3</v>
      </c>
      <c r="AR545">
        <f t="shared" si="425"/>
        <v>1.0016489984090238</v>
      </c>
      <c r="AS545" s="18"/>
      <c r="AT545" s="15">
        <f t="shared" si="438"/>
        <v>0.82465095451463699</v>
      </c>
      <c r="AV545" s="10">
        <v>41844</v>
      </c>
      <c r="AW545">
        <v>11809400</v>
      </c>
      <c r="AX545">
        <v>42.258012000000001</v>
      </c>
      <c r="AY545">
        <f t="shared" si="439"/>
        <v>4.9041677971182196E-3</v>
      </c>
      <c r="AZ545">
        <f t="shared" si="440"/>
        <v>1.0049041677971182</v>
      </c>
      <c r="BD545" s="10">
        <v>41844</v>
      </c>
      <c r="BE545">
        <v>474700</v>
      </c>
      <c r="BF545">
        <v>62.646579000000003</v>
      </c>
      <c r="BG545">
        <f t="shared" si="441"/>
        <v>1.4898483645042759E-4</v>
      </c>
      <c r="BH545">
        <f t="shared" si="442"/>
        <v>1.0001489848364504</v>
      </c>
      <c r="BL545" s="10">
        <v>41844</v>
      </c>
      <c r="BM545">
        <v>170600</v>
      </c>
      <c r="BN545">
        <v>103.424279</v>
      </c>
      <c r="BO545">
        <f t="shared" si="457"/>
        <v>-1.6507796512605921E-3</v>
      </c>
      <c r="BP545">
        <f t="shared" si="458"/>
        <v>0.99834922034873941</v>
      </c>
      <c r="BT545" s="10">
        <v>41844</v>
      </c>
      <c r="BU545">
        <v>84500</v>
      </c>
      <c r="BV545">
        <v>49.525274000000003</v>
      </c>
      <c r="BW545">
        <f t="shared" si="459"/>
        <v>-1.0003859213503219E-3</v>
      </c>
      <c r="BX545">
        <f t="shared" si="460"/>
        <v>0.99899961407864968</v>
      </c>
      <c r="CB545" s="10">
        <v>41844</v>
      </c>
      <c r="CC545">
        <v>441600</v>
      </c>
      <c r="CD545">
        <v>104.918245</v>
      </c>
      <c r="CE545">
        <f t="shared" si="444"/>
        <v>-1.4616002932393846E-3</v>
      </c>
      <c r="CF545">
        <f t="shared" si="445"/>
        <v>0.99853839970676062</v>
      </c>
      <c r="CJ545" s="10">
        <v>41844</v>
      </c>
      <c r="CK545">
        <v>175800</v>
      </c>
      <c r="CL545">
        <v>80.636961999999997</v>
      </c>
      <c r="CM545">
        <f t="shared" si="446"/>
        <v>-2.3100658507589911E-3</v>
      </c>
      <c r="CN545">
        <f t="shared" si="447"/>
        <v>0.99768993414924101</v>
      </c>
      <c r="CR545" s="10">
        <v>41844</v>
      </c>
      <c r="CS545">
        <v>7900</v>
      </c>
      <c r="CT545">
        <v>58.242778999999999</v>
      </c>
      <c r="CU545">
        <f t="shared" si="448"/>
        <v>-1.6761407491316938E-3</v>
      </c>
      <c r="CV545">
        <f t="shared" si="449"/>
        <v>0.99832385925086831</v>
      </c>
      <c r="CZ545" s="10">
        <v>41844</v>
      </c>
      <c r="DA545">
        <v>108000</v>
      </c>
      <c r="DB545">
        <v>54.902281000000002</v>
      </c>
      <c r="DC545">
        <f t="shared" si="419"/>
        <v>-5.0469685019494115E-4</v>
      </c>
      <c r="DD545">
        <f t="shared" si="420"/>
        <v>0.99949530314980506</v>
      </c>
      <c r="DH545" s="10">
        <v>41844</v>
      </c>
      <c r="DI545">
        <v>117000</v>
      </c>
      <c r="DJ545">
        <v>34.488849999999999</v>
      </c>
      <c r="DK545">
        <f t="shared" si="417"/>
        <v>-5.5222127937870624E-4</v>
      </c>
      <c r="DL545">
        <f t="shared" si="418"/>
        <v>0.99944777872062129</v>
      </c>
      <c r="DP545" s="10">
        <v>41844</v>
      </c>
      <c r="DQ545">
        <v>97000</v>
      </c>
      <c r="DR545">
        <v>27.633887999999999</v>
      </c>
      <c r="DS545">
        <f t="shared" si="450"/>
        <v>1.0273304680135098E-3</v>
      </c>
      <c r="DT545">
        <f t="shared" si="451"/>
        <v>1.0010273304680135</v>
      </c>
      <c r="DX545" s="10">
        <v>41844</v>
      </c>
      <c r="DY545">
        <v>1735600</v>
      </c>
      <c r="DZ545">
        <v>12.53</v>
      </c>
      <c r="EA545">
        <f t="shared" si="452"/>
        <v>-8.7025316455696666E-3</v>
      </c>
      <c r="EB545">
        <f t="shared" si="453"/>
        <v>0.99129746835443033</v>
      </c>
      <c r="EF545" s="10">
        <v>41843</v>
      </c>
      <c r="EG545">
        <v>207200</v>
      </c>
      <c r="EH545">
        <v>99.265266999999994</v>
      </c>
      <c r="EI545">
        <f t="shared" si="454"/>
        <v>-3.9414162152950905E-4</v>
      </c>
      <c r="EJ545">
        <f t="shared" si="455"/>
        <v>0.99960585837847049</v>
      </c>
    </row>
    <row r="546" spans="1:140">
      <c r="A546" s="10">
        <v>41843</v>
      </c>
      <c r="B546" s="11">
        <v>4.32</v>
      </c>
      <c r="C546">
        <f t="shared" si="421"/>
        <v>4.3200000000000002E-2</v>
      </c>
      <c r="D546" s="12">
        <f t="shared" si="422"/>
        <v>9.0530481915962469E-4</v>
      </c>
      <c r="E546" s="13">
        <f t="shared" si="423"/>
        <v>1.0009053048191596</v>
      </c>
      <c r="H546" s="10">
        <v>41843</v>
      </c>
      <c r="I546">
        <v>8400</v>
      </c>
      <c r="J546">
        <v>67.711393999999999</v>
      </c>
      <c r="K546" s="15">
        <f t="shared" si="426"/>
        <v>-9.7370230653182066E-4</v>
      </c>
      <c r="L546">
        <f t="shared" si="427"/>
        <v>0.99902629769346818</v>
      </c>
      <c r="N546" s="15">
        <f t="shared" si="428"/>
        <v>-0.29922925251777643</v>
      </c>
      <c r="P546" s="10">
        <v>41843</v>
      </c>
      <c r="Q546">
        <v>191600</v>
      </c>
      <c r="R546">
        <v>45.855455999999997</v>
      </c>
      <c r="S546">
        <f t="shared" si="429"/>
        <v>2.1119865562948537E-3</v>
      </c>
      <c r="T546">
        <f t="shared" si="430"/>
        <v>1.0021119865562949</v>
      </c>
      <c r="V546" s="15">
        <f t="shared" si="431"/>
        <v>1.159900592136804</v>
      </c>
      <c r="X546" s="10">
        <v>41843</v>
      </c>
      <c r="Y546">
        <v>93100</v>
      </c>
      <c r="Z546">
        <v>38.785958000000001</v>
      </c>
      <c r="AA546">
        <f t="shared" si="432"/>
        <v>7.5202263798179736E-4</v>
      </c>
      <c r="AB546">
        <f t="shared" si="424"/>
        <v>1.0007520226379818</v>
      </c>
      <c r="AD546" s="15">
        <f t="shared" si="433"/>
        <v>0.3157213941075625</v>
      </c>
      <c r="AF546" s="10">
        <v>41843</v>
      </c>
      <c r="AG546">
        <v>129800</v>
      </c>
      <c r="AH546">
        <v>52.369441999999999</v>
      </c>
      <c r="AI546">
        <f t="shared" si="434"/>
        <v>7.4648801504917373E-4</v>
      </c>
      <c r="AJ546">
        <f t="shared" si="435"/>
        <v>1.0007464880150492</v>
      </c>
      <c r="AK546" s="18"/>
      <c r="AL546" s="15">
        <f t="shared" si="436"/>
        <v>0.31306812501197356</v>
      </c>
      <c r="AN546" s="10">
        <v>41843</v>
      </c>
      <c r="AO546">
        <v>1678700</v>
      </c>
      <c r="AP546">
        <v>39.915745000000001</v>
      </c>
      <c r="AQ546">
        <f t="shared" si="437"/>
        <v>2.12464535893786E-3</v>
      </c>
      <c r="AR546">
        <f t="shared" si="425"/>
        <v>1.0021246453589379</v>
      </c>
      <c r="AS546" s="18"/>
      <c r="AT546" s="15">
        <f t="shared" si="438"/>
        <v>1.1698822307413503</v>
      </c>
      <c r="AV546" s="10">
        <v>41843</v>
      </c>
      <c r="AW546">
        <v>5720500</v>
      </c>
      <c r="AX546">
        <v>42.051783</v>
      </c>
      <c r="AY546">
        <f t="shared" si="439"/>
        <v>2.2301292121551519E-4</v>
      </c>
      <c r="AZ546">
        <f t="shared" si="440"/>
        <v>1.0002230129212155</v>
      </c>
      <c r="BD546" s="10">
        <v>41843</v>
      </c>
      <c r="BE546">
        <v>336200</v>
      </c>
      <c r="BF546">
        <v>62.637247000000002</v>
      </c>
      <c r="BG546">
        <f t="shared" si="441"/>
        <v>1.7905393901953559E-3</v>
      </c>
      <c r="BH546">
        <f t="shared" si="442"/>
        <v>1.0017905393901954</v>
      </c>
      <c r="BL546" s="10">
        <v>41843</v>
      </c>
      <c r="BM546">
        <v>111900</v>
      </c>
      <c r="BN546">
        <v>103.595292</v>
      </c>
      <c r="BO546">
        <f t="shared" si="457"/>
        <v>1.4695396640465042E-3</v>
      </c>
      <c r="BP546">
        <f t="shared" si="458"/>
        <v>1.0014695396640465</v>
      </c>
      <c r="BT546" s="10">
        <v>41843</v>
      </c>
      <c r="BU546">
        <v>50900</v>
      </c>
      <c r="BV546">
        <v>49.574868000000002</v>
      </c>
      <c r="BW546">
        <f t="shared" si="459"/>
        <v>-2.0008152096806509E-4</v>
      </c>
      <c r="BX546">
        <f t="shared" si="460"/>
        <v>0.99979991847903193</v>
      </c>
      <c r="CB546" s="10">
        <v>41843</v>
      </c>
      <c r="CC546">
        <v>634100</v>
      </c>
      <c r="CD546">
        <v>105.07181799999999</v>
      </c>
      <c r="CE546">
        <f t="shared" si="444"/>
        <v>5.2722637667079741E-3</v>
      </c>
      <c r="CF546">
        <f t="shared" si="445"/>
        <v>1.005272263766708</v>
      </c>
      <c r="CJ546" s="10">
        <v>41843</v>
      </c>
      <c r="CK546">
        <v>211800</v>
      </c>
      <c r="CL546">
        <v>80.823670000000007</v>
      </c>
      <c r="CM546">
        <f t="shared" si="446"/>
        <v>3.4661513089861984E-4</v>
      </c>
      <c r="CN546">
        <f t="shared" si="447"/>
        <v>1.0003466151308986</v>
      </c>
      <c r="CR546" s="10">
        <v>41843</v>
      </c>
      <c r="CS546">
        <v>3700</v>
      </c>
      <c r="CT546">
        <v>58.340566000000003</v>
      </c>
      <c r="CU546">
        <f t="shared" si="448"/>
        <v>1.6761302508694342E-4</v>
      </c>
      <c r="CV546">
        <f t="shared" si="449"/>
        <v>1.0001676130250869</v>
      </c>
      <c r="CZ546" s="10">
        <v>41843</v>
      </c>
      <c r="DA546">
        <v>81600</v>
      </c>
      <c r="DB546">
        <v>54.930003999999997</v>
      </c>
      <c r="DC546">
        <f t="shared" si="419"/>
        <v>4.9027468986229117E-3</v>
      </c>
      <c r="DD546">
        <f t="shared" si="420"/>
        <v>1.0049027468986229</v>
      </c>
      <c r="DH546" s="10">
        <v>41843</v>
      </c>
      <c r="DI546">
        <v>147000</v>
      </c>
      <c r="DJ546">
        <v>34.507905999999998</v>
      </c>
      <c r="DK546">
        <f t="shared" si="417"/>
        <v>1.3824617604518696E-3</v>
      </c>
      <c r="DL546">
        <f t="shared" si="418"/>
        <v>1.0013824617604519</v>
      </c>
      <c r="DP546" s="10">
        <v>41843</v>
      </c>
      <c r="DQ546">
        <v>54400</v>
      </c>
      <c r="DR546">
        <v>27.605528</v>
      </c>
      <c r="DS546">
        <f t="shared" si="450"/>
        <v>5.1635763651365352E-3</v>
      </c>
      <c r="DT546">
        <f t="shared" si="451"/>
        <v>1.0051635763651365</v>
      </c>
      <c r="DX546" s="10">
        <v>41843</v>
      </c>
      <c r="DY546">
        <v>4027100</v>
      </c>
      <c r="DZ546">
        <v>12.64</v>
      </c>
      <c r="EA546">
        <f t="shared" si="452"/>
        <v>-1.5797788309636074E-3</v>
      </c>
      <c r="EB546">
        <f t="shared" si="453"/>
        <v>0.99842022116903639</v>
      </c>
      <c r="EF546" s="10">
        <v>41842</v>
      </c>
      <c r="EG546">
        <v>199900</v>
      </c>
      <c r="EH546">
        <v>99.304406999999998</v>
      </c>
      <c r="EI546">
        <f t="shared" si="454"/>
        <v>2.9567347301573399E-4</v>
      </c>
      <c r="EJ546">
        <f t="shared" si="455"/>
        <v>1.0002956734730157</v>
      </c>
    </row>
    <row r="547" spans="1:140">
      <c r="A547" s="10">
        <v>41842</v>
      </c>
      <c r="B547" s="11">
        <v>4.26</v>
      </c>
      <c r="C547">
        <f t="shared" si="421"/>
        <v>4.2599999999999999E-2</v>
      </c>
      <c r="D547" s="12">
        <f t="shared" si="422"/>
        <v>8.926579441339566E-4</v>
      </c>
      <c r="E547" s="13">
        <f t="shared" si="423"/>
        <v>1.000892657944134</v>
      </c>
      <c r="H547" s="10">
        <v>41842</v>
      </c>
      <c r="I547">
        <v>7700</v>
      </c>
      <c r="J547">
        <v>67.777388999999999</v>
      </c>
      <c r="K547" s="15">
        <f t="shared" si="426"/>
        <v>6.9602580956185101E-4</v>
      </c>
      <c r="L547">
        <f t="shared" si="427"/>
        <v>1.0006960258095619</v>
      </c>
      <c r="N547" s="15">
        <f t="shared" si="428"/>
        <v>0.28912159073647992</v>
      </c>
      <c r="P547" s="10">
        <v>41842</v>
      </c>
      <c r="Q547">
        <v>195600</v>
      </c>
      <c r="R547">
        <v>45.758814000000001</v>
      </c>
      <c r="S547">
        <f t="shared" si="429"/>
        <v>4.6678746705817176E-3</v>
      </c>
      <c r="T547">
        <f t="shared" si="430"/>
        <v>1.0046678746705817</v>
      </c>
      <c r="V547" s="15">
        <f t="shared" si="431"/>
        <v>4.4729078991526716</v>
      </c>
      <c r="X547" s="10">
        <v>41842</v>
      </c>
      <c r="Y547">
        <v>66400</v>
      </c>
      <c r="Z547">
        <v>38.756811999999996</v>
      </c>
      <c r="AA547">
        <f t="shared" si="432"/>
        <v>5.7992887510986968E-3</v>
      </c>
      <c r="AB547">
        <f t="shared" si="424"/>
        <v>1.0057992887510987</v>
      </c>
      <c r="AD547" s="15">
        <f t="shared" si="433"/>
        <v>7.2534081731093352</v>
      </c>
      <c r="AF547" s="10">
        <v>41842</v>
      </c>
      <c r="AG547">
        <v>119600</v>
      </c>
      <c r="AH547">
        <v>52.330378000000003</v>
      </c>
      <c r="AI547">
        <f t="shared" si="434"/>
        <v>7.5216638215409581E-3</v>
      </c>
      <c r="AJ547">
        <f t="shared" si="435"/>
        <v>1.007521663821541</v>
      </c>
      <c r="AK547" s="18"/>
      <c r="AL547" s="15">
        <f t="shared" si="436"/>
        <v>14.411804833034482</v>
      </c>
      <c r="AN547" s="10">
        <v>41842</v>
      </c>
      <c r="AO547">
        <v>2002000</v>
      </c>
      <c r="AP547">
        <v>39.831117999999996</v>
      </c>
      <c r="AQ547">
        <f t="shared" si="437"/>
        <v>5.2207169796092412E-3</v>
      </c>
      <c r="AR547">
        <f t="shared" si="425"/>
        <v>1.0052207169796092</v>
      </c>
      <c r="AS547" s="18"/>
      <c r="AT547" s="15">
        <f t="shared" si="438"/>
        <v>5.6899389162077938</v>
      </c>
      <c r="AV547" s="10">
        <v>41842</v>
      </c>
      <c r="AW547">
        <v>13261400</v>
      </c>
      <c r="AX547">
        <v>42.042406999999997</v>
      </c>
      <c r="AY547">
        <f t="shared" si="439"/>
        <v>1.0362690066903157E-2</v>
      </c>
      <c r="AZ547">
        <f t="shared" si="440"/>
        <v>1.0103626900669032</v>
      </c>
      <c r="BD547" s="10">
        <v>41842</v>
      </c>
      <c r="BE547">
        <v>375300</v>
      </c>
      <c r="BF547">
        <v>62.525292999999998</v>
      </c>
      <c r="BG547">
        <f t="shared" si="441"/>
        <v>3.1432369362522916E-3</v>
      </c>
      <c r="BH547">
        <f t="shared" si="442"/>
        <v>1.0031432369362523</v>
      </c>
      <c r="BL547" s="10">
        <v>41842</v>
      </c>
      <c r="BM547">
        <v>136000</v>
      </c>
      <c r="BN547">
        <v>103.44327800000001</v>
      </c>
      <c r="BO547">
        <f t="shared" si="457"/>
        <v>1.0113145337418139E-3</v>
      </c>
      <c r="BP547">
        <f t="shared" si="458"/>
        <v>1.0010113145337418</v>
      </c>
      <c r="BT547" s="10">
        <v>41842</v>
      </c>
      <c r="BU547">
        <v>91500</v>
      </c>
      <c r="BV547">
        <v>49.584789000000001</v>
      </c>
      <c r="BW547">
        <f t="shared" si="459"/>
        <v>-7.9946458663870956E-4</v>
      </c>
      <c r="BX547">
        <f t="shared" si="460"/>
        <v>0.99920053541336129</v>
      </c>
      <c r="CB547" s="10">
        <v>41842</v>
      </c>
      <c r="CC547">
        <v>489600</v>
      </c>
      <c r="CD547">
        <v>104.520757</v>
      </c>
      <c r="CE547">
        <f t="shared" si="444"/>
        <v>1.5581725199054208E-3</v>
      </c>
      <c r="CF547">
        <f t="shared" si="445"/>
        <v>1.0015581725199054</v>
      </c>
      <c r="CJ547" s="10">
        <v>41842</v>
      </c>
      <c r="CK547">
        <v>328700</v>
      </c>
      <c r="CL547">
        <v>80.795665</v>
      </c>
      <c r="CM547">
        <f t="shared" si="446"/>
        <v>1.1557648715010416E-4</v>
      </c>
      <c r="CN547">
        <f t="shared" si="447"/>
        <v>1.0001155764871501</v>
      </c>
      <c r="CR547" s="10">
        <v>41842</v>
      </c>
      <c r="CS547">
        <v>10400</v>
      </c>
      <c r="CT547">
        <v>58.330789000000003</v>
      </c>
      <c r="CU547">
        <f t="shared" si="448"/>
        <v>8.3897413625488859E-4</v>
      </c>
      <c r="CV547">
        <f t="shared" si="449"/>
        <v>1.0008389741362549</v>
      </c>
      <c r="CZ547" s="10">
        <v>41842</v>
      </c>
      <c r="DA547">
        <v>95800</v>
      </c>
      <c r="DB547">
        <v>54.662010000000002</v>
      </c>
      <c r="DC547">
        <f t="shared" si="419"/>
        <v>4.5856010722242768E-3</v>
      </c>
      <c r="DD547">
        <f t="shared" si="420"/>
        <v>1.0045856010722243</v>
      </c>
      <c r="DH547" s="10">
        <v>41842</v>
      </c>
      <c r="DI547">
        <v>99400</v>
      </c>
      <c r="DJ547">
        <v>34.460265999999997</v>
      </c>
      <c r="DK547">
        <f t="shared" si="417"/>
        <v>4.1642773268186772E-3</v>
      </c>
      <c r="DL547">
        <f t="shared" si="418"/>
        <v>1.0041642773268187</v>
      </c>
      <c r="DP547" s="10">
        <v>41842</v>
      </c>
      <c r="DQ547">
        <v>169100</v>
      </c>
      <c r="DR547">
        <v>27.463716999999999</v>
      </c>
      <c r="DS547">
        <f t="shared" si="450"/>
        <v>8.680567288031682E-3</v>
      </c>
      <c r="DT547">
        <f t="shared" si="451"/>
        <v>1.0086805672880317</v>
      </c>
      <c r="DX547" s="10">
        <v>41842</v>
      </c>
      <c r="DY547">
        <v>1014900</v>
      </c>
      <c r="DZ547">
        <v>12.66</v>
      </c>
      <c r="EA547">
        <f t="shared" si="452"/>
        <v>-4.7169811320755262E-3</v>
      </c>
      <c r="EB547">
        <f t="shared" si="453"/>
        <v>0.99528301886792447</v>
      </c>
      <c r="EF547" s="10">
        <v>41841</v>
      </c>
      <c r="EG547">
        <v>160400</v>
      </c>
      <c r="EH547">
        <v>99.275053999999997</v>
      </c>
      <c r="EI547">
        <f t="shared" si="454"/>
        <v>9.8594405634422344E-5</v>
      </c>
      <c r="EJ547">
        <f t="shared" si="455"/>
        <v>1.0000985944056344</v>
      </c>
    </row>
    <row r="548" spans="1:140">
      <c r="A548" s="10">
        <v>41841</v>
      </c>
      <c r="B548" s="11">
        <v>4.2</v>
      </c>
      <c r="C548">
        <f t="shared" si="421"/>
        <v>4.2000000000000003E-2</v>
      </c>
      <c r="D548" s="12">
        <f t="shared" si="422"/>
        <v>8.8001314617747184E-4</v>
      </c>
      <c r="E548" s="13">
        <f t="shared" si="423"/>
        <v>1.0008800131461775</v>
      </c>
      <c r="H548" s="10">
        <v>41841</v>
      </c>
      <c r="I548">
        <v>7600</v>
      </c>
      <c r="J548">
        <v>67.730247000000006</v>
      </c>
      <c r="K548" s="15">
        <f t="shared" si="426"/>
        <v>4.0530209811331375E-3</v>
      </c>
      <c r="L548">
        <f t="shared" si="427"/>
        <v>1.0040530209811331</v>
      </c>
      <c r="N548" s="15">
        <f t="shared" si="428"/>
        <v>3.376996726494534</v>
      </c>
      <c r="P548" s="10">
        <v>41841</v>
      </c>
      <c r="Q548">
        <v>134900</v>
      </c>
      <c r="R548">
        <v>45.546210000000002</v>
      </c>
      <c r="S548">
        <f t="shared" si="429"/>
        <v>-1.4830361747308896E-3</v>
      </c>
      <c r="T548">
        <f t="shared" si="430"/>
        <v>0.99851696382526911</v>
      </c>
      <c r="V548" s="15">
        <f t="shared" si="431"/>
        <v>-0.41824739031794067</v>
      </c>
      <c r="X548" s="10">
        <v>41841</v>
      </c>
      <c r="Y548">
        <v>170700</v>
      </c>
      <c r="Z548">
        <v>38.533346000000002</v>
      </c>
      <c r="AA548">
        <f t="shared" si="432"/>
        <v>-2.5150590838783904E-3</v>
      </c>
      <c r="AB548">
        <f t="shared" si="424"/>
        <v>0.99748494091612161</v>
      </c>
      <c r="AD548" s="15">
        <f t="shared" si="433"/>
        <v>-0.60114323546750215</v>
      </c>
      <c r="AF548" s="10">
        <v>41841</v>
      </c>
      <c r="AG548">
        <v>146400</v>
      </c>
      <c r="AH548">
        <v>51.939704999999996</v>
      </c>
      <c r="AI548">
        <f t="shared" si="434"/>
        <v>-3.1864820111274783E-3</v>
      </c>
      <c r="AJ548">
        <f t="shared" si="435"/>
        <v>0.99681351798887252</v>
      </c>
      <c r="AK548" s="18"/>
      <c r="AL548" s="15">
        <f t="shared" si="436"/>
        <v>-0.68805329538114934</v>
      </c>
      <c r="AN548" s="10">
        <v>41841</v>
      </c>
      <c r="AO548">
        <v>2327000</v>
      </c>
      <c r="AP548">
        <v>39.624251000000001</v>
      </c>
      <c r="AQ548">
        <f t="shared" si="437"/>
        <v>-4.0180118169809154E-3</v>
      </c>
      <c r="AR548">
        <f t="shared" si="425"/>
        <v>0.99598198818301908</v>
      </c>
      <c r="AS548" s="18"/>
      <c r="AT548" s="15">
        <f t="shared" si="438"/>
        <v>-0.76996609913351566</v>
      </c>
      <c r="AV548" s="10">
        <v>41841</v>
      </c>
      <c r="AW548">
        <v>18890200</v>
      </c>
      <c r="AX548">
        <v>41.611203000000003</v>
      </c>
      <c r="AY548">
        <f t="shared" si="439"/>
        <v>3.6174527333603379E-3</v>
      </c>
      <c r="AZ548">
        <f t="shared" si="440"/>
        <v>1.0036174527333603</v>
      </c>
      <c r="BD548" s="10">
        <v>41841</v>
      </c>
      <c r="BE548">
        <v>393500</v>
      </c>
      <c r="BF548">
        <v>62.329377000000001</v>
      </c>
      <c r="BG548">
        <f t="shared" si="441"/>
        <v>-2.3891841453040907E-3</v>
      </c>
      <c r="BH548">
        <f t="shared" si="442"/>
        <v>0.99761081585469591</v>
      </c>
      <c r="BL548" s="10">
        <v>41841</v>
      </c>
      <c r="BM548">
        <v>145200</v>
      </c>
      <c r="BN548">
        <v>103.33877</v>
      </c>
      <c r="BO548">
        <f t="shared" si="457"/>
        <v>1.2887749551113714E-3</v>
      </c>
      <c r="BP548">
        <f t="shared" si="458"/>
        <v>1.0012887749551114</v>
      </c>
      <c r="BT548" s="10">
        <v>41841</v>
      </c>
      <c r="BU548">
        <v>83300</v>
      </c>
      <c r="BV548">
        <v>49.624462000000001</v>
      </c>
      <c r="BW548">
        <f t="shared" si="459"/>
        <v>3.9992239433161991E-4</v>
      </c>
      <c r="BX548">
        <f t="shared" si="460"/>
        <v>1.0003999223943316</v>
      </c>
      <c r="CB548" s="10">
        <v>41841</v>
      </c>
      <c r="CC548">
        <v>677800</v>
      </c>
      <c r="CD548">
        <v>104.358149</v>
      </c>
      <c r="CE548">
        <f t="shared" si="444"/>
        <v>2.2557204212436677E-3</v>
      </c>
      <c r="CF548">
        <f t="shared" si="445"/>
        <v>1.0022557204212437</v>
      </c>
      <c r="CJ548" s="10">
        <v>41841</v>
      </c>
      <c r="CK548">
        <v>249500</v>
      </c>
      <c r="CL548">
        <v>80.786327999999997</v>
      </c>
      <c r="CM548">
        <f t="shared" si="446"/>
        <v>1.3885958036896628E-3</v>
      </c>
      <c r="CN548">
        <f t="shared" si="447"/>
        <v>1.0013885958036897</v>
      </c>
      <c r="CR548" s="10">
        <v>41841</v>
      </c>
      <c r="CS548">
        <v>4500</v>
      </c>
      <c r="CT548">
        <v>58.281891999999999</v>
      </c>
      <c r="CU548">
        <f t="shared" si="448"/>
        <v>-6.7070171352323626E-4</v>
      </c>
      <c r="CV548">
        <f t="shared" si="449"/>
        <v>0.99932929828647676</v>
      </c>
      <c r="CZ548" s="10">
        <v>41841</v>
      </c>
      <c r="DA548">
        <v>114000</v>
      </c>
      <c r="DB548">
        <v>54.412495999999997</v>
      </c>
      <c r="DC548">
        <f t="shared" si="419"/>
        <v>-1.187432889335871E-3</v>
      </c>
      <c r="DD548">
        <f t="shared" si="420"/>
        <v>0.99881256711066413</v>
      </c>
      <c r="DH548" s="10">
        <v>41841</v>
      </c>
      <c r="DI548">
        <v>69800</v>
      </c>
      <c r="DJ548">
        <v>34.317359000000003</v>
      </c>
      <c r="DK548">
        <f t="shared" si="417"/>
        <v>-2.2159952840027364E-3</v>
      </c>
      <c r="DL548">
        <f t="shared" si="418"/>
        <v>0.99778400471599726</v>
      </c>
      <c r="DP548" s="10">
        <v>41841</v>
      </c>
      <c r="DQ548">
        <v>79700</v>
      </c>
      <c r="DR548">
        <v>27.227367999999998</v>
      </c>
      <c r="DS548">
        <f t="shared" si="450"/>
        <v>1.3907915293789319E-3</v>
      </c>
      <c r="DT548">
        <f t="shared" si="451"/>
        <v>1.0013907915293789</v>
      </c>
      <c r="DX548" s="10">
        <v>41841</v>
      </c>
      <c r="DY548">
        <v>993700</v>
      </c>
      <c r="DZ548">
        <v>12.72</v>
      </c>
      <c r="EA548">
        <f t="shared" si="452"/>
        <v>7.8678206136895135E-4</v>
      </c>
      <c r="EB548">
        <f t="shared" si="453"/>
        <v>1.000786782061369</v>
      </c>
      <c r="EF548" s="10">
        <v>41838</v>
      </c>
      <c r="EG548">
        <v>273700</v>
      </c>
      <c r="EH548">
        <v>99.265266999999994</v>
      </c>
      <c r="EI548">
        <f t="shared" si="454"/>
        <v>-4.9264861375208913E-4</v>
      </c>
      <c r="EJ548">
        <f t="shared" si="455"/>
        <v>0.99950735138624791</v>
      </c>
    </row>
    <row r="549" spans="1:140">
      <c r="A549" s="10">
        <v>41838</v>
      </c>
      <c r="B549" s="11">
        <v>4.0999999999999996</v>
      </c>
      <c r="C549">
        <f t="shared" si="421"/>
        <v>4.0999999999999995E-2</v>
      </c>
      <c r="D549" s="12">
        <f t="shared" si="422"/>
        <v>8.5894309684464432E-4</v>
      </c>
      <c r="E549" s="13">
        <f t="shared" si="423"/>
        <v>1.0008589430968446</v>
      </c>
      <c r="H549" s="10">
        <v>41838</v>
      </c>
      <c r="I549">
        <v>32800</v>
      </c>
      <c r="J549">
        <v>67.456843000000006</v>
      </c>
      <c r="K549" s="15">
        <f t="shared" si="426"/>
        <v>-1.9528373866136706E-3</v>
      </c>
      <c r="L549">
        <f t="shared" si="427"/>
        <v>0.99804716261338633</v>
      </c>
      <c r="N549" s="15">
        <f t="shared" si="428"/>
        <v>-0.51006499070169253</v>
      </c>
      <c r="P549" s="10">
        <v>41838</v>
      </c>
      <c r="Q549">
        <v>317100</v>
      </c>
      <c r="R549">
        <v>45.613857000000003</v>
      </c>
      <c r="S549">
        <f t="shared" si="429"/>
        <v>1.0057806028169081E-2</v>
      </c>
      <c r="T549">
        <f t="shared" si="430"/>
        <v>1.0100578060281691</v>
      </c>
      <c r="V549" s="15">
        <f t="shared" si="431"/>
        <v>37.581020587437628</v>
      </c>
      <c r="X549" s="10">
        <v>41838</v>
      </c>
      <c r="Y549">
        <v>57000</v>
      </c>
      <c r="Z549">
        <v>38.630504000000002</v>
      </c>
      <c r="AA549">
        <f t="shared" si="432"/>
        <v>1.2477661176189647E-2</v>
      </c>
      <c r="AB549">
        <f t="shared" si="424"/>
        <v>1.0124776611761896</v>
      </c>
      <c r="AD549" s="15">
        <f t="shared" si="433"/>
        <v>91.403670561065738</v>
      </c>
      <c r="AF549" s="10">
        <v>41838</v>
      </c>
      <c r="AG549">
        <v>129500</v>
      </c>
      <c r="AH549">
        <v>52.105739</v>
      </c>
      <c r="AI549">
        <f t="shared" si="434"/>
        <v>1.3487823215219352E-2</v>
      </c>
      <c r="AJ549">
        <f t="shared" si="435"/>
        <v>1.0134878232152194</v>
      </c>
      <c r="AK549" s="18"/>
      <c r="AL549" s="15">
        <f t="shared" si="436"/>
        <v>131.9735679446317</v>
      </c>
      <c r="AN549" s="10">
        <v>41838</v>
      </c>
      <c r="AO549">
        <v>4361000</v>
      </c>
      <c r="AP549">
        <v>39.784103999999999</v>
      </c>
      <c r="AQ549">
        <f t="shared" si="437"/>
        <v>8.3413261950064932E-3</v>
      </c>
      <c r="AR549">
        <f t="shared" si="425"/>
        <v>1.0083413261950065</v>
      </c>
      <c r="AS549" s="18"/>
      <c r="AT549" s="15">
        <f t="shared" si="438"/>
        <v>19.737762210594102</v>
      </c>
      <c r="AV549" s="10">
        <v>41838</v>
      </c>
      <c r="AW549">
        <v>5486600</v>
      </c>
      <c r="AX549">
        <v>41.461219</v>
      </c>
      <c r="AY549">
        <f t="shared" si="439"/>
        <v>1.5614230007617858E-2</v>
      </c>
      <c r="AZ549">
        <f t="shared" si="440"/>
        <v>1.0156142300076179</v>
      </c>
      <c r="BD549" s="10">
        <v>41838</v>
      </c>
      <c r="BE549">
        <v>321200</v>
      </c>
      <c r="BF549">
        <v>62.478650000000002</v>
      </c>
      <c r="BG549">
        <f t="shared" si="441"/>
        <v>8.128876248925776E-3</v>
      </c>
      <c r="BH549">
        <f t="shared" si="442"/>
        <v>1.0081288762489258</v>
      </c>
      <c r="BL549" s="10">
        <v>41838</v>
      </c>
      <c r="BM549">
        <v>141500</v>
      </c>
      <c r="BN549">
        <v>103.205761</v>
      </c>
      <c r="BO549">
        <f t="shared" si="457"/>
        <v>-1.8411279324193064E-4</v>
      </c>
      <c r="BP549">
        <f t="shared" si="458"/>
        <v>0.99981588720675807</v>
      </c>
      <c r="BT549" s="10">
        <v>41838</v>
      </c>
      <c r="BU549">
        <v>64600</v>
      </c>
      <c r="BV549">
        <v>49.604624000000001</v>
      </c>
      <c r="BW549">
        <f t="shared" si="459"/>
        <v>-9.9884761055857307E-4</v>
      </c>
      <c r="BX549">
        <f t="shared" si="460"/>
        <v>0.99900115238944143</v>
      </c>
      <c r="CB549" s="10">
        <v>41838</v>
      </c>
      <c r="CC549">
        <v>894300</v>
      </c>
      <c r="CD549">
        <v>104.123276</v>
      </c>
      <c r="CE549">
        <f t="shared" si="444"/>
        <v>3.5699054468729674E-3</v>
      </c>
      <c r="CF549">
        <f t="shared" si="445"/>
        <v>1.003569905446873</v>
      </c>
      <c r="CJ549" s="10">
        <v>41838</v>
      </c>
      <c r="CK549">
        <v>296200</v>
      </c>
      <c r="CL549">
        <v>80.674304000000006</v>
      </c>
      <c r="CM549">
        <f t="shared" si="446"/>
        <v>-2.3089867130154929E-3</v>
      </c>
      <c r="CN549">
        <f t="shared" si="447"/>
        <v>0.99769101328698451</v>
      </c>
      <c r="CR549" s="10">
        <v>41838</v>
      </c>
      <c r="CS549">
        <v>8300</v>
      </c>
      <c r="CT549">
        <v>58.321007999999999</v>
      </c>
      <c r="CU549">
        <f t="shared" si="448"/>
        <v>-3.3523843426552791E-4</v>
      </c>
      <c r="CV549">
        <f t="shared" si="449"/>
        <v>0.99966476156573447</v>
      </c>
      <c r="CZ549" s="10">
        <v>41838</v>
      </c>
      <c r="DA549">
        <v>66700</v>
      </c>
      <c r="DB549">
        <v>54.477184000000001</v>
      </c>
      <c r="DC549">
        <f t="shared" si="419"/>
        <v>9.9366365480628716E-3</v>
      </c>
      <c r="DD549">
        <f t="shared" si="420"/>
        <v>1.0099366365480629</v>
      </c>
      <c r="DH549" s="10">
        <v>41838</v>
      </c>
      <c r="DI549">
        <v>71000</v>
      </c>
      <c r="DJ549">
        <v>34.393574999999998</v>
      </c>
      <c r="DK549">
        <f t="shared" si="417"/>
        <v>8.6615637039939575E-3</v>
      </c>
      <c r="DL549">
        <f t="shared" si="418"/>
        <v>1.008661563703994</v>
      </c>
      <c r="DP549" s="10">
        <v>41838</v>
      </c>
      <c r="DQ549">
        <v>57500</v>
      </c>
      <c r="DR549">
        <v>27.189553</v>
      </c>
      <c r="DS549">
        <f t="shared" si="450"/>
        <v>2.4398511453735949E-3</v>
      </c>
      <c r="DT549">
        <f t="shared" si="451"/>
        <v>1.0024398511453736</v>
      </c>
      <c r="DX549" s="10">
        <v>41838</v>
      </c>
      <c r="DY549">
        <v>1093100</v>
      </c>
      <c r="DZ549">
        <v>12.71</v>
      </c>
      <c r="EA549">
        <f t="shared" si="452"/>
        <v>-7.0312499999999334E-3</v>
      </c>
      <c r="EB549">
        <f t="shared" si="453"/>
        <v>0.99296875000000007</v>
      </c>
      <c r="EF549" s="10">
        <v>41837</v>
      </c>
      <c r="EG549">
        <v>178700</v>
      </c>
      <c r="EH549">
        <v>99.314194000000001</v>
      </c>
      <c r="EI549">
        <f t="shared" si="454"/>
        <v>3.9425815875149262E-4</v>
      </c>
      <c r="EJ549">
        <f t="shared" si="455"/>
        <v>1.0003942581587515</v>
      </c>
    </row>
    <row r="550" spans="1:140">
      <c r="A550" s="10">
        <v>41837</v>
      </c>
      <c r="B550" s="11">
        <v>3.92</v>
      </c>
      <c r="C550">
        <f t="shared" si="421"/>
        <v>3.9199999999999999E-2</v>
      </c>
      <c r="D550" s="12">
        <f t="shared" si="422"/>
        <v>8.2103153325352451E-4</v>
      </c>
      <c r="E550" s="13">
        <f t="shared" si="423"/>
        <v>1.0008210315332535</v>
      </c>
      <c r="H550" s="10">
        <v>41837</v>
      </c>
      <c r="I550">
        <v>20100</v>
      </c>
      <c r="J550">
        <v>67.588832999999994</v>
      </c>
      <c r="K550" s="15">
        <f t="shared" si="426"/>
        <v>1.2427685778183095E-2</v>
      </c>
      <c r="L550">
        <f t="shared" si="427"/>
        <v>1.0124276857781831</v>
      </c>
      <c r="N550" s="15">
        <f t="shared" si="428"/>
        <v>89.753772080932691</v>
      </c>
      <c r="P550" s="10">
        <v>41837</v>
      </c>
      <c r="Q550">
        <v>213700</v>
      </c>
      <c r="R550">
        <v>45.159649999999999</v>
      </c>
      <c r="S550">
        <f t="shared" si="429"/>
        <v>-1.1841862926218472E-2</v>
      </c>
      <c r="T550">
        <f t="shared" si="430"/>
        <v>0.98815813707378153</v>
      </c>
      <c r="V550" s="15">
        <f t="shared" si="431"/>
        <v>-0.98706832745110029</v>
      </c>
      <c r="X550" s="10">
        <v>41837</v>
      </c>
      <c r="Y550">
        <v>96000</v>
      </c>
      <c r="Z550">
        <v>38.154426000000001</v>
      </c>
      <c r="AA550">
        <f t="shared" si="432"/>
        <v>-1.2323887878863848E-2</v>
      </c>
      <c r="AB550">
        <f t="shared" si="424"/>
        <v>0.98767611212113615</v>
      </c>
      <c r="AD550" s="15">
        <f t="shared" si="433"/>
        <v>-0.98917791908126484</v>
      </c>
      <c r="AF550" s="10">
        <v>41837</v>
      </c>
      <c r="AG550">
        <v>170300</v>
      </c>
      <c r="AH550">
        <v>51.412298999999997</v>
      </c>
      <c r="AI550">
        <f t="shared" si="434"/>
        <v>-1.4601246833055526E-2</v>
      </c>
      <c r="AJ550">
        <f t="shared" si="435"/>
        <v>0.98539875316694447</v>
      </c>
      <c r="AK550" s="18"/>
      <c r="AL550" s="15">
        <f t="shared" si="436"/>
        <v>-0.99534003049825581</v>
      </c>
      <c r="AN550" s="10">
        <v>41837</v>
      </c>
      <c r="AO550">
        <v>2813100</v>
      </c>
      <c r="AP550">
        <v>39.454996999999999</v>
      </c>
      <c r="AQ550">
        <f t="shared" si="437"/>
        <v>-1.3170294530234328E-2</v>
      </c>
      <c r="AR550">
        <f t="shared" si="425"/>
        <v>0.98682970546976567</v>
      </c>
      <c r="AS550" s="18"/>
      <c r="AT550" s="15">
        <f t="shared" si="438"/>
        <v>-0.99208577940843456</v>
      </c>
      <c r="AV550" s="10">
        <v>41837</v>
      </c>
      <c r="AW550">
        <v>9976700</v>
      </c>
      <c r="AX550">
        <v>40.823787000000003</v>
      </c>
      <c r="AY550">
        <f t="shared" si="439"/>
        <v>-1.9144183457899477E-2</v>
      </c>
      <c r="AZ550">
        <f t="shared" si="440"/>
        <v>0.98085581654210052</v>
      </c>
      <c r="BD550" s="10">
        <v>41837</v>
      </c>
      <c r="BE550">
        <v>532000</v>
      </c>
      <c r="BF550">
        <v>61.974863999999997</v>
      </c>
      <c r="BG550">
        <f t="shared" si="441"/>
        <v>-1.0722293391312032E-2</v>
      </c>
      <c r="BH550">
        <f t="shared" si="442"/>
        <v>0.98927770660868797</v>
      </c>
      <c r="BL550" s="10">
        <v>41837</v>
      </c>
      <c r="BM550">
        <v>178000</v>
      </c>
      <c r="BN550">
        <v>103.224766</v>
      </c>
      <c r="BO550">
        <f t="shared" si="457"/>
        <v>1.7518201961601587E-3</v>
      </c>
      <c r="BP550">
        <f t="shared" si="458"/>
        <v>1.0017518201961602</v>
      </c>
      <c r="BT550" s="10">
        <v>41837</v>
      </c>
      <c r="BU550">
        <v>87500</v>
      </c>
      <c r="BV550">
        <v>49.654221</v>
      </c>
      <c r="BW550">
        <f t="shared" si="459"/>
        <v>1.600669920089226E-3</v>
      </c>
      <c r="BX550">
        <f t="shared" si="460"/>
        <v>1.0016006699200892</v>
      </c>
      <c r="CB550" s="10">
        <v>41837</v>
      </c>
      <c r="CC550">
        <v>421000</v>
      </c>
      <c r="CD550">
        <v>103.752888</v>
      </c>
      <c r="CE550">
        <f t="shared" si="444"/>
        <v>-2.1720211013921409E-3</v>
      </c>
      <c r="CF550">
        <f t="shared" si="445"/>
        <v>0.99782797889860786</v>
      </c>
      <c r="CJ550" s="10">
        <v>41837</v>
      </c>
      <c r="CK550">
        <v>334900</v>
      </c>
      <c r="CL550">
        <v>80.861011000000005</v>
      </c>
      <c r="CM550">
        <f t="shared" si="446"/>
        <v>4.1734396713961619E-3</v>
      </c>
      <c r="CN550">
        <f t="shared" si="447"/>
        <v>1.0041734396713962</v>
      </c>
      <c r="CR550" s="10">
        <v>41837</v>
      </c>
      <c r="CS550">
        <v>5700</v>
      </c>
      <c r="CT550">
        <v>58.340566000000003</v>
      </c>
      <c r="CU550">
        <f t="shared" si="448"/>
        <v>1.6789549138787052E-3</v>
      </c>
      <c r="CV550">
        <f t="shared" si="449"/>
        <v>1.0016789549138787</v>
      </c>
      <c r="CZ550" s="10">
        <v>41837</v>
      </c>
      <c r="DA550">
        <v>173500</v>
      </c>
      <c r="DB550">
        <v>53.941189999999999</v>
      </c>
      <c r="DC550">
        <f t="shared" si="419"/>
        <v>-1.0845616651901757E-2</v>
      </c>
      <c r="DD550">
        <f t="shared" si="420"/>
        <v>0.98915438334809824</v>
      </c>
      <c r="DH550" s="10">
        <v>41837</v>
      </c>
      <c r="DI550">
        <v>91500</v>
      </c>
      <c r="DJ550">
        <v>34.098230999999998</v>
      </c>
      <c r="DK550">
        <f t="shared" si="417"/>
        <v>-5.8333205047107484E-3</v>
      </c>
      <c r="DL550">
        <f t="shared" si="418"/>
        <v>0.99416667949528925</v>
      </c>
      <c r="DP550" s="10">
        <v>41837</v>
      </c>
      <c r="DQ550">
        <v>65000</v>
      </c>
      <c r="DR550">
        <v>27.123376</v>
      </c>
      <c r="DS550">
        <f t="shared" si="450"/>
        <v>-1.4089352225372664E-2</v>
      </c>
      <c r="DT550">
        <f t="shared" si="451"/>
        <v>0.98591064777462734</v>
      </c>
      <c r="DX550" s="10">
        <v>41837</v>
      </c>
      <c r="DY550">
        <v>2963100</v>
      </c>
      <c r="DZ550">
        <v>12.8</v>
      </c>
      <c r="EA550">
        <f t="shared" si="452"/>
        <v>1.8297533810660349E-2</v>
      </c>
      <c r="EB550">
        <f t="shared" si="453"/>
        <v>1.0182975338106603</v>
      </c>
      <c r="EF550" s="10">
        <v>41836</v>
      </c>
      <c r="EG550">
        <v>107600</v>
      </c>
      <c r="EH550">
        <v>99.275053999999997</v>
      </c>
      <c r="EI550">
        <f t="shared" si="454"/>
        <v>-1.9713050337433202E-4</v>
      </c>
      <c r="EJ550">
        <f t="shared" si="455"/>
        <v>0.99980286949662567</v>
      </c>
    </row>
    <row r="551" spans="1:140">
      <c r="A551" s="10">
        <v>41836</v>
      </c>
      <c r="B551" s="11">
        <v>3.89</v>
      </c>
      <c r="C551">
        <f t="shared" si="421"/>
        <v>3.8900000000000004E-2</v>
      </c>
      <c r="D551" s="12">
        <f t="shared" si="422"/>
        <v>8.147147539858679E-4</v>
      </c>
      <c r="E551" s="13">
        <f t="shared" si="423"/>
        <v>1.0008147147539859</v>
      </c>
      <c r="H551" s="10">
        <v>41836</v>
      </c>
      <c r="I551">
        <v>38400</v>
      </c>
      <c r="J551">
        <v>66.759170999999995</v>
      </c>
      <c r="K551" s="15">
        <f t="shared" si="426"/>
        <v>3.2586624706809619E-3</v>
      </c>
      <c r="L551">
        <f t="shared" si="427"/>
        <v>1.003258662470681</v>
      </c>
      <c r="N551" s="15">
        <f t="shared" si="428"/>
        <v>2.2788018164982051</v>
      </c>
      <c r="P551" s="10">
        <v>41836</v>
      </c>
      <c r="Q551">
        <v>391400</v>
      </c>
      <c r="R551">
        <v>45.700833000000003</v>
      </c>
      <c r="S551">
        <f t="shared" si="429"/>
        <v>4.034034156088051E-3</v>
      </c>
      <c r="T551">
        <f t="shared" si="430"/>
        <v>1.0040340341560881</v>
      </c>
      <c r="V551" s="15">
        <f t="shared" si="431"/>
        <v>3.3468894864852583</v>
      </c>
      <c r="X551" s="10">
        <v>41836</v>
      </c>
      <c r="Y551">
        <v>101400</v>
      </c>
      <c r="Z551">
        <v>38.630504000000002</v>
      </c>
      <c r="AA551">
        <f t="shared" si="432"/>
        <v>0</v>
      </c>
      <c r="AB551">
        <f t="shared" si="424"/>
        <v>1</v>
      </c>
      <c r="AD551" s="15">
        <f t="shared" si="433"/>
        <v>0</v>
      </c>
      <c r="AF551" s="10">
        <v>41836</v>
      </c>
      <c r="AG551">
        <v>163000</v>
      </c>
      <c r="AH551">
        <v>52.174106000000002</v>
      </c>
      <c r="AI551">
        <f t="shared" si="434"/>
        <v>-1.1219406813064436E-3</v>
      </c>
      <c r="AJ551">
        <f t="shared" si="435"/>
        <v>0.99887805931869356</v>
      </c>
      <c r="AK551" s="18"/>
      <c r="AL551" s="15">
        <f t="shared" si="436"/>
        <v>-0.33617601181677625</v>
      </c>
      <c r="AN551" s="10">
        <v>41836</v>
      </c>
      <c r="AO551">
        <v>2076100</v>
      </c>
      <c r="AP551">
        <v>39.981566000000001</v>
      </c>
      <c r="AQ551">
        <f t="shared" si="437"/>
        <v>7.3442547546902492E-3</v>
      </c>
      <c r="AR551">
        <f t="shared" si="425"/>
        <v>1.0073442547546902</v>
      </c>
      <c r="AS551" s="18"/>
      <c r="AT551" s="15">
        <f t="shared" si="438"/>
        <v>13.452352711981032</v>
      </c>
      <c r="AV551" s="10">
        <v>41836</v>
      </c>
      <c r="AW551">
        <v>6164500</v>
      </c>
      <c r="AX551">
        <v>41.620578999999999</v>
      </c>
      <c r="AY551">
        <f t="shared" si="439"/>
        <v>3.1631980648523239E-3</v>
      </c>
      <c r="AZ551">
        <f t="shared" si="440"/>
        <v>1.0031631980648523</v>
      </c>
      <c r="BD551" s="10">
        <v>41836</v>
      </c>
      <c r="BE551">
        <v>418100</v>
      </c>
      <c r="BF551">
        <v>62.646579000000003</v>
      </c>
      <c r="BG551">
        <f t="shared" si="441"/>
        <v>6.1433020313865772E-3</v>
      </c>
      <c r="BH551">
        <f t="shared" si="442"/>
        <v>1.0061433020313866</v>
      </c>
      <c r="BL551" s="10">
        <v>41836</v>
      </c>
      <c r="BM551">
        <v>111600</v>
      </c>
      <c r="BN551">
        <v>103.044251</v>
      </c>
      <c r="BO551">
        <f t="shared" si="457"/>
        <v>2.4029732629378131E-3</v>
      </c>
      <c r="BP551">
        <f t="shared" si="458"/>
        <v>1.0024029732629378</v>
      </c>
      <c r="BT551" s="10">
        <v>41836</v>
      </c>
      <c r="BU551">
        <v>70000</v>
      </c>
      <c r="BV551">
        <v>49.574868000000002</v>
      </c>
      <c r="BW551">
        <f t="shared" si="459"/>
        <v>-2.0008152096806509E-4</v>
      </c>
      <c r="BX551">
        <f t="shared" si="460"/>
        <v>0.99979991847903193</v>
      </c>
      <c r="CB551" s="10">
        <v>41836</v>
      </c>
      <c r="CC551">
        <v>533300</v>
      </c>
      <c r="CD551">
        <v>103.97873199999999</v>
      </c>
      <c r="CE551">
        <f t="shared" si="444"/>
        <v>-7.8135660912692639E-4</v>
      </c>
      <c r="CF551">
        <f t="shared" si="445"/>
        <v>0.99921864339087307</v>
      </c>
      <c r="CJ551" s="10">
        <v>41836</v>
      </c>
      <c r="CK551">
        <v>379700</v>
      </c>
      <c r="CL551">
        <v>80.524945000000002</v>
      </c>
      <c r="CM551">
        <f t="shared" si="446"/>
        <v>9.2831270083371109E-4</v>
      </c>
      <c r="CN551">
        <f t="shared" si="447"/>
        <v>1.0009283127008337</v>
      </c>
      <c r="CR551" s="10">
        <v>41836</v>
      </c>
      <c r="CS551">
        <v>22300</v>
      </c>
      <c r="CT551">
        <v>58.242778999999999</v>
      </c>
      <c r="CU551">
        <f t="shared" si="448"/>
        <v>0</v>
      </c>
      <c r="CV551">
        <f t="shared" si="449"/>
        <v>1</v>
      </c>
      <c r="CZ551" s="10">
        <v>41836</v>
      </c>
      <c r="DA551">
        <v>92500</v>
      </c>
      <c r="DB551">
        <v>54.532629999999997</v>
      </c>
      <c r="DC551">
        <f t="shared" si="419"/>
        <v>7.8565215678934042E-3</v>
      </c>
      <c r="DD551">
        <f t="shared" si="420"/>
        <v>1.0078565215678934</v>
      </c>
      <c r="DH551" s="10">
        <v>41836</v>
      </c>
      <c r="DI551">
        <v>111400</v>
      </c>
      <c r="DJ551">
        <v>34.298304000000002</v>
      </c>
      <c r="DK551">
        <f t="shared" si="417"/>
        <v>3.0649389739332289E-3</v>
      </c>
      <c r="DL551">
        <f t="shared" si="418"/>
        <v>1.0030649389739332</v>
      </c>
      <c r="DP551" s="10">
        <v>41836</v>
      </c>
      <c r="DQ551">
        <v>55800</v>
      </c>
      <c r="DR551">
        <v>27.510988000000001</v>
      </c>
      <c r="DS551">
        <f t="shared" si="450"/>
        <v>1.6061505153714073E-2</v>
      </c>
      <c r="DT551">
        <f t="shared" si="451"/>
        <v>1.0160615051537141</v>
      </c>
      <c r="DX551" s="10">
        <v>41836</v>
      </c>
      <c r="DY551">
        <v>1528400</v>
      </c>
      <c r="DZ551">
        <v>12.57</v>
      </c>
      <c r="EA551">
        <f t="shared" si="452"/>
        <v>2.3923444976077235E-3</v>
      </c>
      <c r="EB551">
        <f t="shared" si="453"/>
        <v>1.0023923444976077</v>
      </c>
      <c r="EF551" s="10">
        <v>41835</v>
      </c>
      <c r="EG551">
        <v>126900</v>
      </c>
      <c r="EH551">
        <v>99.294628000000003</v>
      </c>
      <c r="EI551">
        <f t="shared" si="454"/>
        <v>1.971693714717393E-4</v>
      </c>
      <c r="EJ551">
        <f t="shared" si="455"/>
        <v>1.0001971693714717</v>
      </c>
    </row>
    <row r="552" spans="1:140">
      <c r="A552" s="10">
        <v>41835</v>
      </c>
      <c r="B552" s="11">
        <v>3.83</v>
      </c>
      <c r="C552">
        <f t="shared" si="421"/>
        <v>3.8300000000000001E-2</v>
      </c>
      <c r="D552" s="12">
        <f t="shared" si="422"/>
        <v>8.0208275014070907E-4</v>
      </c>
      <c r="E552" s="13">
        <f t="shared" si="423"/>
        <v>1.0008020827501407</v>
      </c>
      <c r="H552" s="10">
        <v>41835</v>
      </c>
      <c r="I552">
        <v>5600</v>
      </c>
      <c r="J552">
        <v>66.542332000000002</v>
      </c>
      <c r="K552" s="15">
        <f t="shared" si="426"/>
        <v>-1.1322206310214744E-3</v>
      </c>
      <c r="L552">
        <f t="shared" si="427"/>
        <v>0.99886777936897853</v>
      </c>
      <c r="N552" s="15">
        <f t="shared" si="428"/>
        <v>-0.33866493285087773</v>
      </c>
      <c r="P552" s="10">
        <v>41835</v>
      </c>
      <c r="Q552">
        <v>378200</v>
      </c>
      <c r="R552">
        <v>45.517215</v>
      </c>
      <c r="S552">
        <f t="shared" si="429"/>
        <v>-2.1186982718870428E-3</v>
      </c>
      <c r="T552">
        <f t="shared" si="430"/>
        <v>0.99788130172811296</v>
      </c>
      <c r="V552" s="15">
        <f t="shared" si="431"/>
        <v>-0.53890226374857231</v>
      </c>
      <c r="X552" s="10">
        <v>41835</v>
      </c>
      <c r="Y552">
        <v>87900</v>
      </c>
      <c r="Z552">
        <v>38.630504000000002</v>
      </c>
      <c r="AA552">
        <f t="shared" si="432"/>
        <v>-3.5088515789264418E-3</v>
      </c>
      <c r="AB552">
        <f t="shared" si="424"/>
        <v>0.99649114842107356</v>
      </c>
      <c r="AD552" s="15">
        <f t="shared" si="433"/>
        <v>-0.72279086107543988</v>
      </c>
      <c r="AF552" s="10">
        <v>41835</v>
      </c>
      <c r="AG552">
        <v>205400</v>
      </c>
      <c r="AH552">
        <v>52.232708000000002</v>
      </c>
      <c r="AI552">
        <f t="shared" si="434"/>
        <v>-8.1602173997047389E-3</v>
      </c>
      <c r="AJ552">
        <f t="shared" si="435"/>
        <v>0.99183978260029526</v>
      </c>
      <c r="AK552" s="18"/>
      <c r="AL552" s="15">
        <f t="shared" si="436"/>
        <v>-0.9497476712153673</v>
      </c>
      <c r="AN552" s="10">
        <v>41835</v>
      </c>
      <c r="AO552">
        <v>2678000</v>
      </c>
      <c r="AP552">
        <v>39.690072000000001</v>
      </c>
      <c r="AQ552">
        <f t="shared" si="437"/>
        <v>-3.0704069635543174E-3</v>
      </c>
      <c r="AR552">
        <f t="shared" si="425"/>
        <v>0.99692959303644568</v>
      </c>
      <c r="AS552" s="18"/>
      <c r="AT552" s="15">
        <f t="shared" si="438"/>
        <v>-0.67450968496335273</v>
      </c>
      <c r="AV552" s="10">
        <v>41835</v>
      </c>
      <c r="AW552">
        <v>7029400</v>
      </c>
      <c r="AX552">
        <v>41.489339999999999</v>
      </c>
      <c r="AY552">
        <f t="shared" si="439"/>
        <v>-1.3538141297084749E-3</v>
      </c>
      <c r="AZ552">
        <f t="shared" si="440"/>
        <v>0.99864618587029153</v>
      </c>
      <c r="BD552" s="10">
        <v>41835</v>
      </c>
      <c r="BE552">
        <v>431200</v>
      </c>
      <c r="BF552">
        <v>62.264071999999999</v>
      </c>
      <c r="BG552">
        <f t="shared" si="441"/>
        <v>-1.4960863323215667E-3</v>
      </c>
      <c r="BH552">
        <f t="shared" si="442"/>
        <v>0.99850391366767843</v>
      </c>
      <c r="BL552" s="10">
        <v>41835</v>
      </c>
      <c r="BM552">
        <v>155200</v>
      </c>
      <c r="BN552">
        <v>102.79723199999999</v>
      </c>
      <c r="BO552">
        <f t="shared" si="457"/>
        <v>1.3881874003893735E-3</v>
      </c>
      <c r="BP552">
        <f t="shared" si="458"/>
        <v>1.0013881874003894</v>
      </c>
      <c r="BT552" s="10">
        <v>41835</v>
      </c>
      <c r="BU552">
        <v>77500</v>
      </c>
      <c r="BV552">
        <v>49.584789000000001</v>
      </c>
      <c r="BW552">
        <f t="shared" si="459"/>
        <v>-9.9918639061147285E-4</v>
      </c>
      <c r="BX552">
        <f t="shared" si="460"/>
        <v>0.99900081360938853</v>
      </c>
      <c r="CB552" s="10">
        <v>41835</v>
      </c>
      <c r="CC552">
        <v>928100</v>
      </c>
      <c r="CD552">
        <v>104.06004</v>
      </c>
      <c r="CE552">
        <f t="shared" si="444"/>
        <v>-1.1272686237857599E-3</v>
      </c>
      <c r="CF552">
        <f t="shared" si="445"/>
        <v>0.99887273137621424</v>
      </c>
      <c r="CJ552" s="10">
        <v>41835</v>
      </c>
      <c r="CK552">
        <v>499100</v>
      </c>
      <c r="CL552">
        <v>80.450261999999995</v>
      </c>
      <c r="CM552">
        <f t="shared" si="446"/>
        <v>-5.7988538968223313E-4</v>
      </c>
      <c r="CN552">
        <f t="shared" si="447"/>
        <v>0.99942011461031777</v>
      </c>
      <c r="CR552" s="10">
        <v>41835</v>
      </c>
      <c r="CS552">
        <v>11700</v>
      </c>
      <c r="CT552">
        <v>58.242778999999999</v>
      </c>
      <c r="CU552">
        <f t="shared" si="448"/>
        <v>-6.7110038225937085E-4</v>
      </c>
      <c r="CV552">
        <f t="shared" si="449"/>
        <v>0.99932889961774063</v>
      </c>
      <c r="CZ552" s="10">
        <v>41835</v>
      </c>
      <c r="DA552">
        <v>131500</v>
      </c>
      <c r="DB552">
        <v>54.107532999999997</v>
      </c>
      <c r="DC552">
        <f t="shared" si="419"/>
        <v>1.1969947399510517E-3</v>
      </c>
      <c r="DD552">
        <f t="shared" si="420"/>
        <v>1.0011969947399511</v>
      </c>
      <c r="DH552" s="10">
        <v>41835</v>
      </c>
      <c r="DI552">
        <v>108400</v>
      </c>
      <c r="DJ552">
        <v>34.193503</v>
      </c>
      <c r="DK552">
        <f t="shared" si="417"/>
        <v>1.6745204179908768E-3</v>
      </c>
      <c r="DL552">
        <f t="shared" si="418"/>
        <v>1.0016745204179909</v>
      </c>
      <c r="DP552" s="10">
        <v>41835</v>
      </c>
      <c r="DQ552">
        <v>59000</v>
      </c>
      <c r="DR552">
        <v>27.076104999999998</v>
      </c>
      <c r="DS552">
        <f t="shared" si="450"/>
        <v>-5.9007251286512519E-3</v>
      </c>
      <c r="DT552">
        <f t="shared" si="451"/>
        <v>0.99409927487134875</v>
      </c>
      <c r="DX552" s="10">
        <v>41835</v>
      </c>
      <c r="DY552">
        <v>2808200</v>
      </c>
      <c r="DZ552">
        <v>12.54</v>
      </c>
      <c r="EA552">
        <f t="shared" si="452"/>
        <v>-9.4786729857820884E-3</v>
      </c>
      <c r="EB552">
        <f t="shared" si="453"/>
        <v>0.99052132701421791</v>
      </c>
      <c r="EF552" s="10">
        <v>41834</v>
      </c>
      <c r="EG552">
        <v>131400</v>
      </c>
      <c r="EH552">
        <v>99.275053999999997</v>
      </c>
      <c r="EI552">
        <f t="shared" si="454"/>
        <v>0</v>
      </c>
      <c r="EJ552">
        <f t="shared" si="455"/>
        <v>1</v>
      </c>
    </row>
    <row r="553" spans="1:140">
      <c r="A553" s="10">
        <v>41834</v>
      </c>
      <c r="B553" s="11">
        <v>3.91</v>
      </c>
      <c r="C553">
        <f t="shared" si="421"/>
        <v>3.9100000000000003E-2</v>
      </c>
      <c r="D553" s="12">
        <f t="shared" si="422"/>
        <v>8.1892588257503895E-4</v>
      </c>
      <c r="E553" s="13">
        <f t="shared" si="423"/>
        <v>1.000818925882575</v>
      </c>
      <c r="H553" s="10">
        <v>41834</v>
      </c>
      <c r="I553">
        <v>3900</v>
      </c>
      <c r="J553">
        <v>66.617757999999995</v>
      </c>
      <c r="K553" s="15">
        <f t="shared" si="426"/>
        <v>-4.0872814272128188E-3</v>
      </c>
      <c r="L553">
        <f t="shared" si="427"/>
        <v>0.99591271857278718</v>
      </c>
      <c r="N553" s="15">
        <f t="shared" si="428"/>
        <v>-0.77573230535137805</v>
      </c>
      <c r="P553" s="10">
        <v>41834</v>
      </c>
      <c r="Q553">
        <v>245900</v>
      </c>
      <c r="R553">
        <v>45.613857000000003</v>
      </c>
      <c r="S553">
        <f t="shared" si="429"/>
        <v>4.6828667643041832E-3</v>
      </c>
      <c r="T553">
        <f t="shared" si="430"/>
        <v>1.0046828667643042</v>
      </c>
      <c r="V553" s="15">
        <f t="shared" si="431"/>
        <v>4.5027982352561828</v>
      </c>
      <c r="X553" s="10">
        <v>41834</v>
      </c>
      <c r="Y553">
        <v>83000</v>
      </c>
      <c r="Z553">
        <v>38.766530000000003</v>
      </c>
      <c r="AA553">
        <f t="shared" si="432"/>
        <v>5.0377978073385954E-3</v>
      </c>
      <c r="AB553">
        <f t="shared" si="424"/>
        <v>1.0050377978073386</v>
      </c>
      <c r="AD553" s="15">
        <f t="shared" si="433"/>
        <v>5.2599985611254079</v>
      </c>
      <c r="AF553" s="10">
        <v>41834</v>
      </c>
      <c r="AG553">
        <v>109600</v>
      </c>
      <c r="AH553">
        <v>52.662444999999998</v>
      </c>
      <c r="AI553">
        <f t="shared" si="434"/>
        <v>4.8453008872031411E-3</v>
      </c>
      <c r="AJ553">
        <f t="shared" si="435"/>
        <v>1.0048453008872031</v>
      </c>
      <c r="AK553" s="18"/>
      <c r="AL553" s="15">
        <f t="shared" si="436"/>
        <v>4.8372749628046261</v>
      </c>
      <c r="AN553" s="10">
        <v>41834</v>
      </c>
      <c r="AO553">
        <v>1752600</v>
      </c>
      <c r="AP553">
        <v>39.812311999999999</v>
      </c>
      <c r="AQ553">
        <f t="shared" si="437"/>
        <v>7.1360590891698106E-3</v>
      </c>
      <c r="AR553">
        <f t="shared" si="425"/>
        <v>1.0071360590891698</v>
      </c>
      <c r="AS553" s="18"/>
      <c r="AT553" s="15">
        <f t="shared" si="438"/>
        <v>12.402108368638311</v>
      </c>
      <c r="AV553" s="10">
        <v>41834</v>
      </c>
      <c r="AW553">
        <v>6750600</v>
      </c>
      <c r="AX553">
        <v>41.545585000000003</v>
      </c>
      <c r="AY553">
        <f t="shared" si="439"/>
        <v>7.7307835334281538E-3</v>
      </c>
      <c r="AZ553">
        <f t="shared" si="440"/>
        <v>1.0077307835334282</v>
      </c>
      <c r="BD553" s="10">
        <v>41834</v>
      </c>
      <c r="BE553">
        <v>375500</v>
      </c>
      <c r="BF553">
        <v>62.357363999999997</v>
      </c>
      <c r="BG553">
        <f t="shared" si="441"/>
        <v>3.9049948896241471E-3</v>
      </c>
      <c r="BH553">
        <f t="shared" si="442"/>
        <v>1.0039049948896241</v>
      </c>
      <c r="BL553" s="10">
        <v>41834</v>
      </c>
      <c r="BM553">
        <v>167800</v>
      </c>
      <c r="BN553">
        <v>102.65472800000001</v>
      </c>
      <c r="BO553">
        <f t="shared" si="457"/>
        <v>-8.3221538437272535E-4</v>
      </c>
      <c r="BP553">
        <f t="shared" si="458"/>
        <v>0.99916778461562727</v>
      </c>
      <c r="BT553" s="10">
        <v>41834</v>
      </c>
      <c r="BU553">
        <v>78900</v>
      </c>
      <c r="BV553">
        <v>49.634383</v>
      </c>
      <c r="BW553">
        <f t="shared" si="459"/>
        <v>-7.9874687110326192E-4</v>
      </c>
      <c r="BX553">
        <f t="shared" si="460"/>
        <v>0.99920125312889674</v>
      </c>
      <c r="CB553" s="10">
        <v>41834</v>
      </c>
      <c r="CC553">
        <v>358100</v>
      </c>
      <c r="CD553">
        <v>104.177476</v>
      </c>
      <c r="CE553">
        <f t="shared" si="444"/>
        <v>-1.9905109970702606E-3</v>
      </c>
      <c r="CF553">
        <f t="shared" si="445"/>
        <v>0.99800948900292974</v>
      </c>
      <c r="CJ553" s="10">
        <v>41834</v>
      </c>
      <c r="CK553">
        <v>414200</v>
      </c>
      <c r="CL553">
        <v>80.496941000000007</v>
      </c>
      <c r="CM553">
        <f t="shared" si="446"/>
        <v>-1.273951399845763E-3</v>
      </c>
      <c r="CN553">
        <f t="shared" si="447"/>
        <v>0.99872604860015424</v>
      </c>
      <c r="CR553" s="10">
        <v>41834</v>
      </c>
      <c r="CS553">
        <v>4200</v>
      </c>
      <c r="CT553">
        <v>58.281891999999999</v>
      </c>
      <c r="CU553">
        <f t="shared" si="448"/>
        <v>-1.0057153027963617E-3</v>
      </c>
      <c r="CV553">
        <f t="shared" si="449"/>
        <v>0.99899428469720364</v>
      </c>
      <c r="CZ553" s="10">
        <v>41834</v>
      </c>
      <c r="DA553">
        <v>136300</v>
      </c>
      <c r="DB553">
        <v>54.042844000000002</v>
      </c>
      <c r="DC553">
        <f t="shared" si="419"/>
        <v>2.2279482370941572E-3</v>
      </c>
      <c r="DD553">
        <f t="shared" si="420"/>
        <v>1.0022279482370942</v>
      </c>
      <c r="DH553" s="10">
        <v>41834</v>
      </c>
      <c r="DI553">
        <v>106900</v>
      </c>
      <c r="DJ553">
        <v>34.136341000000002</v>
      </c>
      <c r="DK553">
        <f t="shared" si="417"/>
        <v>4.7672988833495911E-3</v>
      </c>
      <c r="DL553">
        <f t="shared" si="418"/>
        <v>1.0047672988833496</v>
      </c>
      <c r="DP553" s="10">
        <v>41834</v>
      </c>
      <c r="DQ553">
        <v>56300</v>
      </c>
      <c r="DR553">
        <v>27.236822</v>
      </c>
      <c r="DS553">
        <f t="shared" si="450"/>
        <v>9.4603475031675988E-3</v>
      </c>
      <c r="DT553">
        <f t="shared" si="451"/>
        <v>1.0094603475031676</v>
      </c>
      <c r="DX553" s="10">
        <v>41834</v>
      </c>
      <c r="DY553">
        <v>2576800</v>
      </c>
      <c r="DZ553">
        <v>12.66</v>
      </c>
      <c r="EA553">
        <f t="shared" si="452"/>
        <v>-2.3901310717039381E-2</v>
      </c>
      <c r="EB553">
        <f t="shared" si="453"/>
        <v>0.97609868928296062</v>
      </c>
      <c r="EF553" s="10">
        <v>41831</v>
      </c>
      <c r="EG553">
        <v>139900</v>
      </c>
      <c r="EH553">
        <v>99.275053999999997</v>
      </c>
      <c r="EI553">
        <f t="shared" si="454"/>
        <v>1.9712763892720808E-4</v>
      </c>
      <c r="EJ553">
        <f t="shared" si="455"/>
        <v>1.0001971276389272</v>
      </c>
    </row>
    <row r="554" spans="1:140">
      <c r="A554" s="10">
        <v>41831</v>
      </c>
      <c r="B554" s="11">
        <v>3.88</v>
      </c>
      <c r="C554">
        <f t="shared" si="421"/>
        <v>3.8800000000000001E-2</v>
      </c>
      <c r="D554" s="12">
        <f t="shared" si="422"/>
        <v>8.1260927606896516E-4</v>
      </c>
      <c r="E554" s="13">
        <f t="shared" si="423"/>
        <v>1.000812609276069</v>
      </c>
      <c r="H554" s="10">
        <v>41831</v>
      </c>
      <c r="I554">
        <v>10700</v>
      </c>
      <c r="J554">
        <v>66.891160999999997</v>
      </c>
      <c r="K554" s="15">
        <f t="shared" si="426"/>
        <v>4.5306413921193389E-3</v>
      </c>
      <c r="L554">
        <f t="shared" si="427"/>
        <v>1.0045306413921193</v>
      </c>
      <c r="N554" s="15">
        <f t="shared" si="428"/>
        <v>4.2067156310935792</v>
      </c>
      <c r="P554" s="10">
        <v>41831</v>
      </c>
      <c r="Q554">
        <v>169500</v>
      </c>
      <c r="R554">
        <v>45.401249</v>
      </c>
      <c r="S554">
        <f t="shared" si="429"/>
        <v>1.2788007497652742E-3</v>
      </c>
      <c r="T554">
        <f t="shared" si="430"/>
        <v>1.0012788007497653</v>
      </c>
      <c r="V554" s="15">
        <f t="shared" si="431"/>
        <v>0.59434673193535814</v>
      </c>
      <c r="X554" s="10">
        <v>41831</v>
      </c>
      <c r="Y554">
        <v>50300</v>
      </c>
      <c r="Z554">
        <v>38.572211000000003</v>
      </c>
      <c r="AA554">
        <f t="shared" si="432"/>
        <v>-1.257819978768393E-3</v>
      </c>
      <c r="AB554">
        <f t="shared" si="424"/>
        <v>0.99874218002123161</v>
      </c>
      <c r="AD554" s="15">
        <f t="shared" si="433"/>
        <v>-0.36833321946841879</v>
      </c>
      <c r="AF554" s="10">
        <v>41831</v>
      </c>
      <c r="AG554">
        <v>109100</v>
      </c>
      <c r="AH554">
        <v>52.40851</v>
      </c>
      <c r="AI554">
        <f t="shared" si="434"/>
        <v>-1.6744192283926207E-3</v>
      </c>
      <c r="AJ554">
        <f t="shared" si="435"/>
        <v>0.99832558077160738</v>
      </c>
      <c r="AK554" s="18"/>
      <c r="AL554" s="15">
        <f t="shared" si="436"/>
        <v>-0.4575586238509961</v>
      </c>
      <c r="AN554" s="10">
        <v>41831</v>
      </c>
      <c r="AO554">
        <v>3952200</v>
      </c>
      <c r="AP554">
        <v>39.530222000000002</v>
      </c>
      <c r="AQ554">
        <f t="shared" si="437"/>
        <v>1.1907340457240068E-3</v>
      </c>
      <c r="AR554">
        <f t="shared" si="425"/>
        <v>1.001190734045724</v>
      </c>
      <c r="AS554" s="18"/>
      <c r="AT554" s="15">
        <f t="shared" si="438"/>
        <v>0.5439736335372658</v>
      </c>
      <c r="AV554" s="10">
        <v>41831</v>
      </c>
      <c r="AW554">
        <v>7000100</v>
      </c>
      <c r="AX554">
        <v>41.226869000000001</v>
      </c>
      <c r="AY554">
        <f t="shared" si="439"/>
        <v>1.82227402058599E-3</v>
      </c>
      <c r="AZ554">
        <f t="shared" si="440"/>
        <v>1.001822274020586</v>
      </c>
      <c r="BD554" s="10">
        <v>41831</v>
      </c>
      <c r="BE554">
        <v>327400</v>
      </c>
      <c r="BF554">
        <v>62.114806000000002</v>
      </c>
      <c r="BG554">
        <f t="shared" si="441"/>
        <v>1.5024440276811823E-4</v>
      </c>
      <c r="BH554">
        <f t="shared" si="442"/>
        <v>1.0001502444027681</v>
      </c>
      <c r="BL554" s="10">
        <v>41831</v>
      </c>
      <c r="BM554">
        <v>192500</v>
      </c>
      <c r="BN554">
        <v>102.74023</v>
      </c>
      <c r="BO554">
        <f t="shared" si="457"/>
        <v>-3.6976700728286183E-4</v>
      </c>
      <c r="BP554">
        <f t="shared" si="458"/>
        <v>0.99963023299271714</v>
      </c>
      <c r="BT554" s="10">
        <v>41831</v>
      </c>
      <c r="BU554">
        <v>360100</v>
      </c>
      <c r="BV554">
        <v>49.674059999999997</v>
      </c>
      <c r="BW554">
        <f t="shared" si="459"/>
        <v>9.9946675492423864E-4</v>
      </c>
      <c r="BX554">
        <f t="shared" si="460"/>
        <v>1.0009994667549242</v>
      </c>
      <c r="CB554" s="10">
        <v>41831</v>
      </c>
      <c r="CC554">
        <v>502100</v>
      </c>
      <c r="CD554">
        <v>104.385256</v>
      </c>
      <c r="CE554">
        <f t="shared" si="444"/>
        <v>9.5288064106546777E-4</v>
      </c>
      <c r="CF554">
        <f t="shared" si="445"/>
        <v>1.0009528806410655</v>
      </c>
      <c r="CJ554" s="10">
        <v>41831</v>
      </c>
      <c r="CK554">
        <v>682600</v>
      </c>
      <c r="CL554">
        <v>80.599620999999999</v>
      </c>
      <c r="CM554">
        <f t="shared" si="446"/>
        <v>8.1140607523955133E-4</v>
      </c>
      <c r="CN554">
        <f t="shared" si="447"/>
        <v>1.0008114060752396</v>
      </c>
      <c r="CR554" s="10">
        <v>41831</v>
      </c>
      <c r="CS554">
        <v>13900</v>
      </c>
      <c r="CT554">
        <v>58.340566000000003</v>
      </c>
      <c r="CU554">
        <f t="shared" si="448"/>
        <v>6.7092670937007881E-4</v>
      </c>
      <c r="CV554">
        <f t="shared" si="449"/>
        <v>1.0006709267093701</v>
      </c>
      <c r="CZ554" s="10">
        <v>41831</v>
      </c>
      <c r="DA554">
        <v>240000</v>
      </c>
      <c r="DB554">
        <v>53.922707000000003</v>
      </c>
      <c r="DC554">
        <f t="shared" si="419"/>
        <v>-3.4265095004382129E-4</v>
      </c>
      <c r="DD554">
        <f t="shared" si="420"/>
        <v>0.99965734904995618</v>
      </c>
      <c r="DH554" s="10">
        <v>41831</v>
      </c>
      <c r="DI554">
        <v>98500</v>
      </c>
      <c r="DJ554">
        <v>33.974375000000002</v>
      </c>
      <c r="DK554">
        <f t="shared" si="417"/>
        <v>2.8046643163359697E-4</v>
      </c>
      <c r="DL554">
        <f t="shared" si="418"/>
        <v>1.0002804664316336</v>
      </c>
      <c r="DP554" s="10">
        <v>41831</v>
      </c>
      <c r="DQ554">
        <v>65500</v>
      </c>
      <c r="DR554">
        <v>26.981566999999998</v>
      </c>
      <c r="DS554">
        <f t="shared" si="450"/>
        <v>-7.9944459739119678E-3</v>
      </c>
      <c r="DT554">
        <f t="shared" si="451"/>
        <v>0.99200555402608803</v>
      </c>
      <c r="DX554" s="10">
        <v>41831</v>
      </c>
      <c r="DY554">
        <v>4884600</v>
      </c>
      <c r="DZ554">
        <v>12.97</v>
      </c>
      <c r="EA554">
        <f t="shared" si="452"/>
        <v>1.544401544401719E-3</v>
      </c>
      <c r="EB554">
        <f t="shared" si="453"/>
        <v>1.0015444015444017</v>
      </c>
      <c r="EF554" s="10">
        <v>41830</v>
      </c>
      <c r="EG554">
        <v>356100</v>
      </c>
      <c r="EH554">
        <v>99.255488</v>
      </c>
      <c r="EI554">
        <f t="shared" si="454"/>
        <v>0</v>
      </c>
      <c r="EJ554">
        <f t="shared" si="455"/>
        <v>1</v>
      </c>
    </row>
    <row r="555" spans="1:140">
      <c r="A555" s="10">
        <v>41830</v>
      </c>
      <c r="B555" s="11">
        <v>3.87</v>
      </c>
      <c r="C555">
        <f t="shared" si="421"/>
        <v>3.8699999999999998E-2</v>
      </c>
      <c r="D555" s="12">
        <f t="shared" si="422"/>
        <v>8.1050385573311345E-4</v>
      </c>
      <c r="E555" s="13">
        <f t="shared" si="423"/>
        <v>1.0008105038557331</v>
      </c>
      <c r="H555" s="10">
        <v>41830</v>
      </c>
      <c r="I555">
        <v>11700</v>
      </c>
      <c r="J555">
        <v>66.589467999999997</v>
      </c>
      <c r="K555" s="15">
        <f t="shared" si="426"/>
        <v>1.2758211384411577E-3</v>
      </c>
      <c r="L555">
        <f t="shared" si="427"/>
        <v>1.0012758211384412</v>
      </c>
      <c r="N555" s="15">
        <f t="shared" si="428"/>
        <v>0.59261593927932643</v>
      </c>
      <c r="P555" s="10">
        <v>41830</v>
      </c>
      <c r="Q555">
        <v>258800</v>
      </c>
      <c r="R555">
        <v>45.343263999999998</v>
      </c>
      <c r="S555">
        <f t="shared" si="429"/>
        <v>-3.8216529723974491E-3</v>
      </c>
      <c r="T555">
        <f t="shared" si="430"/>
        <v>0.99617834702760255</v>
      </c>
      <c r="V555" s="15">
        <f t="shared" si="431"/>
        <v>-0.75280445207084246</v>
      </c>
      <c r="X555" s="10">
        <v>41830</v>
      </c>
      <c r="Y555">
        <v>79500</v>
      </c>
      <c r="Z555">
        <v>38.620789000000002</v>
      </c>
      <c r="AA555">
        <f t="shared" si="432"/>
        <v>-5.0062979341368719E-3</v>
      </c>
      <c r="AB555">
        <f t="shared" si="424"/>
        <v>0.99499370206586313</v>
      </c>
      <c r="AD555" s="15">
        <f t="shared" si="433"/>
        <v>-0.83988901858422804</v>
      </c>
      <c r="AF555" s="10">
        <v>41830</v>
      </c>
      <c r="AG555">
        <v>182300</v>
      </c>
      <c r="AH555">
        <v>52.496411000000002</v>
      </c>
      <c r="AI555">
        <f t="shared" si="434"/>
        <v>-7.2035427668746266E-3</v>
      </c>
      <c r="AJ555">
        <f t="shared" si="435"/>
        <v>0.99279645723312537</v>
      </c>
      <c r="AK555" s="18"/>
      <c r="AL555" s="15">
        <f t="shared" si="436"/>
        <v>-0.92855368486900569</v>
      </c>
      <c r="AN555" s="10">
        <v>41830</v>
      </c>
      <c r="AO555">
        <v>2299100</v>
      </c>
      <c r="AP555">
        <v>39.483207999999998</v>
      </c>
      <c r="AQ555">
        <f t="shared" si="437"/>
        <v>-1.1767471460096157E-2</v>
      </c>
      <c r="AR555">
        <f t="shared" si="425"/>
        <v>0.98823252853990384</v>
      </c>
      <c r="AS555" s="18"/>
      <c r="AT555" s="15">
        <f t="shared" si="438"/>
        <v>-0.98670807399722937</v>
      </c>
      <c r="AV555" s="10">
        <v>41830</v>
      </c>
      <c r="AW555">
        <v>18552700</v>
      </c>
      <c r="AX555">
        <v>41.151879000000001</v>
      </c>
      <c r="AY555">
        <f t="shared" si="439"/>
        <v>-6.1126713906402008E-3</v>
      </c>
      <c r="AZ555">
        <f t="shared" si="440"/>
        <v>0.9938873286093598</v>
      </c>
      <c r="BD555" s="10">
        <v>41830</v>
      </c>
      <c r="BE555">
        <v>531700</v>
      </c>
      <c r="BF555">
        <v>62.105474999999998</v>
      </c>
      <c r="BG555">
        <f t="shared" si="441"/>
        <v>-2.3977769534944127E-3</v>
      </c>
      <c r="BH555">
        <f t="shared" si="442"/>
        <v>0.99760222304650559</v>
      </c>
      <c r="BL555" s="10">
        <v>41830</v>
      </c>
      <c r="BM555">
        <v>141900</v>
      </c>
      <c r="BN555">
        <v>102.778234</v>
      </c>
      <c r="BO555">
        <f t="shared" si="457"/>
        <v>1.2958128349369602E-3</v>
      </c>
      <c r="BP555">
        <f t="shared" si="458"/>
        <v>1.001295812834937</v>
      </c>
      <c r="BT555" s="10">
        <v>41830</v>
      </c>
      <c r="BU555">
        <v>87600</v>
      </c>
      <c r="BV555">
        <v>49.624462000000001</v>
      </c>
      <c r="BW555">
        <f t="shared" si="459"/>
        <v>0</v>
      </c>
      <c r="BX555">
        <f t="shared" si="460"/>
        <v>1</v>
      </c>
      <c r="CB555" s="10">
        <v>41830</v>
      </c>
      <c r="CC555">
        <v>849500</v>
      </c>
      <c r="CD555">
        <v>104.285884</v>
      </c>
      <c r="CE555">
        <f t="shared" si="444"/>
        <v>-2.9365723790254483E-3</v>
      </c>
      <c r="CF555">
        <f t="shared" si="445"/>
        <v>0.99706342762097455</v>
      </c>
      <c r="CJ555" s="10">
        <v>41830</v>
      </c>
      <c r="CK555">
        <v>321100</v>
      </c>
      <c r="CL555">
        <v>80.534274999999994</v>
      </c>
      <c r="CM555">
        <f t="shared" si="446"/>
        <v>6.9593943915302603E-4</v>
      </c>
      <c r="CN555">
        <f t="shared" si="447"/>
        <v>1.000695939439153</v>
      </c>
      <c r="CR555" s="10">
        <v>41830</v>
      </c>
      <c r="CS555">
        <v>13800</v>
      </c>
      <c r="CT555">
        <v>58.301450000000003</v>
      </c>
      <c r="CU555">
        <f t="shared" si="448"/>
        <v>5.0343119523699187E-4</v>
      </c>
      <c r="CV555">
        <f t="shared" si="449"/>
        <v>1.000503431195237</v>
      </c>
      <c r="CZ555" s="10">
        <v>41830</v>
      </c>
      <c r="DA555">
        <v>10854300</v>
      </c>
      <c r="DB555">
        <v>53.941189999999999</v>
      </c>
      <c r="DC555">
        <f t="shared" si="419"/>
        <v>-3.4253358058722316E-4</v>
      </c>
      <c r="DD555">
        <f t="shared" si="420"/>
        <v>0.99965746641941278</v>
      </c>
      <c r="DH555" s="10">
        <v>41830</v>
      </c>
      <c r="DI555">
        <v>84500</v>
      </c>
      <c r="DJ555">
        <v>33.964849000000001</v>
      </c>
      <c r="DK555">
        <f t="shared" ref="DK555:DK615" si="461">(DJ555/DJ556)-1</f>
        <v>4.5082851673436952E-3</v>
      </c>
      <c r="DL555">
        <f t="shared" ref="DL555:DL615" si="462">1+DK555</f>
        <v>1.0045082851673437</v>
      </c>
      <c r="DP555" s="10">
        <v>41830</v>
      </c>
      <c r="DQ555">
        <v>75100</v>
      </c>
      <c r="DR555">
        <v>27.199007999999999</v>
      </c>
      <c r="DS555">
        <f t="shared" si="450"/>
        <v>-1.0319865733349642E-2</v>
      </c>
      <c r="DT555">
        <f t="shared" si="451"/>
        <v>0.98968013426665036</v>
      </c>
      <c r="DX555" s="10">
        <v>41830</v>
      </c>
      <c r="DY555">
        <v>1828000</v>
      </c>
      <c r="DZ555">
        <v>12.95</v>
      </c>
      <c r="EA555">
        <f t="shared" si="452"/>
        <v>6.2160062160061536E-3</v>
      </c>
      <c r="EB555">
        <f t="shared" si="453"/>
        <v>1.0062160062160062</v>
      </c>
      <c r="EF555" s="10">
        <v>41829</v>
      </c>
      <c r="EG555">
        <v>258300</v>
      </c>
      <c r="EH555">
        <v>99.255488</v>
      </c>
      <c r="EI555">
        <f t="shared" si="454"/>
        <v>1.9723705878060827E-4</v>
      </c>
      <c r="EJ555">
        <f t="shared" si="455"/>
        <v>1.0001972370587806</v>
      </c>
    </row>
    <row r="556" spans="1:140">
      <c r="A556" s="10">
        <v>41829</v>
      </c>
      <c r="B556" s="11">
        <v>3.92</v>
      </c>
      <c r="C556">
        <f t="shared" si="421"/>
        <v>3.9199999999999999E-2</v>
      </c>
      <c r="D556" s="12">
        <f t="shared" si="422"/>
        <v>8.2103153325352451E-4</v>
      </c>
      <c r="E556" s="13">
        <f t="shared" si="423"/>
        <v>1.0008210315332535</v>
      </c>
      <c r="H556" s="10">
        <v>41829</v>
      </c>
      <c r="I556">
        <v>11200</v>
      </c>
      <c r="J556">
        <v>66.504620000000003</v>
      </c>
      <c r="K556" s="15">
        <f t="shared" si="426"/>
        <v>2.4157747758073445E-3</v>
      </c>
      <c r="L556">
        <f t="shared" si="427"/>
        <v>1.0024157747758073</v>
      </c>
      <c r="N556" s="15">
        <f t="shared" si="428"/>
        <v>1.4125745160929211</v>
      </c>
      <c r="P556" s="10">
        <v>41829</v>
      </c>
      <c r="Q556">
        <v>469200</v>
      </c>
      <c r="R556">
        <v>45.517215</v>
      </c>
      <c r="S556">
        <f t="shared" si="429"/>
        <v>4.264324863732627E-3</v>
      </c>
      <c r="T556">
        <f t="shared" si="430"/>
        <v>1.0042643248637326</v>
      </c>
      <c r="V556" s="15">
        <f t="shared" si="431"/>
        <v>3.7264260012709194</v>
      </c>
      <c r="X556" s="10">
        <v>41829</v>
      </c>
      <c r="Y556">
        <v>113600</v>
      </c>
      <c r="Z556">
        <v>38.815109</v>
      </c>
      <c r="AA556">
        <f t="shared" si="432"/>
        <v>3.0127767938612493E-3</v>
      </c>
      <c r="AB556">
        <f t="shared" si="424"/>
        <v>1.0030127767938612</v>
      </c>
      <c r="AD556" s="15">
        <f t="shared" si="433"/>
        <v>1.9981946645050983</v>
      </c>
      <c r="AF556" s="10">
        <v>41829</v>
      </c>
      <c r="AG556">
        <v>148000</v>
      </c>
      <c r="AH556">
        <v>52.877315000000003</v>
      </c>
      <c r="AI556">
        <f t="shared" si="434"/>
        <v>1.4797956248679967E-3</v>
      </c>
      <c r="AJ556">
        <f t="shared" si="435"/>
        <v>1.001479795624868</v>
      </c>
      <c r="AK556" s="18"/>
      <c r="AL556" s="15">
        <f t="shared" si="436"/>
        <v>0.71553701398252323</v>
      </c>
      <c r="AN556" s="10">
        <v>41829</v>
      </c>
      <c r="AO556">
        <v>3775400</v>
      </c>
      <c r="AP556">
        <v>39.953358000000001</v>
      </c>
      <c r="AQ556">
        <f t="shared" si="437"/>
        <v>3.7798241384865428E-3</v>
      </c>
      <c r="AR556">
        <f t="shared" si="425"/>
        <v>1.0037798241384865</v>
      </c>
      <c r="AS556" s="18"/>
      <c r="AT556" s="15">
        <f t="shared" si="438"/>
        <v>2.9631333877811414</v>
      </c>
      <c r="AV556" s="10">
        <v>41829</v>
      </c>
      <c r="AW556">
        <v>16559400</v>
      </c>
      <c r="AX556">
        <v>41.404974000000003</v>
      </c>
      <c r="AY556">
        <f t="shared" si="439"/>
        <v>5.9211757193677883E-3</v>
      </c>
      <c r="AZ556">
        <f t="shared" si="440"/>
        <v>1.0059211757193678</v>
      </c>
      <c r="BD556" s="10">
        <v>41829</v>
      </c>
      <c r="BE556">
        <v>433600</v>
      </c>
      <c r="BF556">
        <v>62.254747999999999</v>
      </c>
      <c r="BG556">
        <f t="shared" si="441"/>
        <v>2.7047447864900764E-3</v>
      </c>
      <c r="BH556">
        <f t="shared" si="442"/>
        <v>1.0027047447864901</v>
      </c>
      <c r="BL556" s="10">
        <v>41829</v>
      </c>
      <c r="BM556">
        <v>177500</v>
      </c>
      <c r="BN556">
        <v>102.645225</v>
      </c>
      <c r="BO556">
        <f t="shared" si="457"/>
        <v>2.7774225183785362E-4</v>
      </c>
      <c r="BP556">
        <f t="shared" si="458"/>
        <v>1.0002777422518379</v>
      </c>
      <c r="BT556" s="10">
        <v>41829</v>
      </c>
      <c r="BU556">
        <v>105500</v>
      </c>
      <c r="BV556">
        <v>49.624462000000001</v>
      </c>
      <c r="BW556">
        <f t="shared" si="459"/>
        <v>0</v>
      </c>
      <c r="BX556">
        <f t="shared" si="460"/>
        <v>1</v>
      </c>
      <c r="CB556" s="10">
        <v>41829</v>
      </c>
      <c r="CC556">
        <v>427500</v>
      </c>
      <c r="CD556">
        <v>104.593029</v>
      </c>
      <c r="CE556">
        <f t="shared" si="444"/>
        <v>3.2059169230287399E-3</v>
      </c>
      <c r="CF556">
        <f t="shared" si="445"/>
        <v>1.0032059169230287</v>
      </c>
      <c r="CJ556" s="10">
        <v>41829</v>
      </c>
      <c r="CK556">
        <v>171500</v>
      </c>
      <c r="CL556">
        <v>80.478267000000002</v>
      </c>
      <c r="CM556">
        <f t="shared" si="446"/>
        <v>9.2885162930067544E-4</v>
      </c>
      <c r="CN556">
        <f t="shared" si="447"/>
        <v>1.0009288516293007</v>
      </c>
      <c r="CR556" s="10">
        <v>41829</v>
      </c>
      <c r="CS556">
        <v>10200</v>
      </c>
      <c r="CT556">
        <v>58.272114000000002</v>
      </c>
      <c r="CU556">
        <f t="shared" si="448"/>
        <v>1.1760600015844336E-3</v>
      </c>
      <c r="CV556">
        <f t="shared" si="449"/>
        <v>1.0011760600015844</v>
      </c>
      <c r="CZ556" s="10">
        <v>41829</v>
      </c>
      <c r="DA556">
        <v>180700</v>
      </c>
      <c r="DB556">
        <v>53.959673000000002</v>
      </c>
      <c r="DC556">
        <f t="shared" ref="DC556:DC615" si="463">(DB556/DB557)-1</f>
        <v>6.3770861842240567E-3</v>
      </c>
      <c r="DD556">
        <f t="shared" ref="DD556:DD615" si="464">1+DC556</f>
        <v>1.0063770861842241</v>
      </c>
      <c r="DH556" s="10">
        <v>41829</v>
      </c>
      <c r="DI556">
        <v>101700</v>
      </c>
      <c r="DJ556">
        <v>33.812412999999999</v>
      </c>
      <c r="DK556">
        <f t="shared" si="461"/>
        <v>1.1284022982918085E-3</v>
      </c>
      <c r="DL556">
        <f t="shared" si="462"/>
        <v>1.0011284022982918</v>
      </c>
      <c r="DP556" s="10">
        <v>41829</v>
      </c>
      <c r="DQ556">
        <v>36900</v>
      </c>
      <c r="DR556">
        <v>27.482624999999999</v>
      </c>
      <c r="DS556">
        <f t="shared" si="450"/>
        <v>5.8823490658119759E-3</v>
      </c>
      <c r="DT556">
        <f t="shared" si="451"/>
        <v>1.005882349065812</v>
      </c>
      <c r="DX556" s="10">
        <v>41829</v>
      </c>
      <c r="DY556">
        <v>2016800</v>
      </c>
      <c r="DZ556">
        <v>12.87</v>
      </c>
      <c r="EA556">
        <f t="shared" si="452"/>
        <v>6.2548866301799233E-3</v>
      </c>
      <c r="EB556">
        <f t="shared" si="453"/>
        <v>1.0062548866301799</v>
      </c>
      <c r="EF556" s="10">
        <v>41828</v>
      </c>
      <c r="EG556">
        <v>360200</v>
      </c>
      <c r="EH556">
        <v>99.235915000000006</v>
      </c>
      <c r="EI556">
        <f t="shared" si="454"/>
        <v>9.8562742567809281E-5</v>
      </c>
      <c r="EJ556">
        <f t="shared" si="455"/>
        <v>1.0000985627425678</v>
      </c>
    </row>
    <row r="557" spans="1:140">
      <c r="A557" s="10">
        <v>41828</v>
      </c>
      <c r="B557" s="11">
        <v>3.88</v>
      </c>
      <c r="C557">
        <f t="shared" si="421"/>
        <v>3.8800000000000001E-2</v>
      </c>
      <c r="D557" s="12">
        <f t="shared" si="422"/>
        <v>8.1260927606896516E-4</v>
      </c>
      <c r="E557" s="13">
        <f t="shared" si="423"/>
        <v>1.000812609276069</v>
      </c>
      <c r="H557" s="10">
        <v>41828</v>
      </c>
      <c r="I557">
        <v>10400</v>
      </c>
      <c r="J557">
        <v>66.344346999999999</v>
      </c>
      <c r="K557" s="15">
        <f t="shared" si="426"/>
        <v>7.7330775351642789E-3</v>
      </c>
      <c r="L557">
        <f t="shared" si="427"/>
        <v>1.0077330775351643</v>
      </c>
      <c r="N557" s="15">
        <f t="shared" si="428"/>
        <v>15.638439495642849</v>
      </c>
      <c r="P557" s="10">
        <v>41828</v>
      </c>
      <c r="Q557">
        <v>255000</v>
      </c>
      <c r="R557">
        <v>45.323939000000003</v>
      </c>
      <c r="S557">
        <f t="shared" si="429"/>
        <v>-6.145312390258062E-3</v>
      </c>
      <c r="T557">
        <f t="shared" si="430"/>
        <v>0.99385468760974194</v>
      </c>
      <c r="V557" s="15">
        <f t="shared" si="431"/>
        <v>-0.89459650425843673</v>
      </c>
      <c r="X557" s="10">
        <v>41828</v>
      </c>
      <c r="Y557">
        <v>127400</v>
      </c>
      <c r="Z557">
        <v>38.698518999999997</v>
      </c>
      <c r="AA557">
        <f t="shared" si="432"/>
        <v>-7.7229035805651547E-3</v>
      </c>
      <c r="AB557">
        <f t="shared" si="424"/>
        <v>0.99227709641943485</v>
      </c>
      <c r="AD557" s="15">
        <f t="shared" si="433"/>
        <v>-0.94097540554428971</v>
      </c>
      <c r="AF557" s="10">
        <v>41828</v>
      </c>
      <c r="AG557">
        <v>224400</v>
      </c>
      <c r="AH557">
        <v>52.799182999999999</v>
      </c>
      <c r="AI557">
        <f t="shared" si="434"/>
        <v>-1.0976921163975306E-2</v>
      </c>
      <c r="AJ557">
        <f t="shared" si="435"/>
        <v>0.98902307883602469</v>
      </c>
      <c r="AK557" s="18"/>
      <c r="AL557" s="15">
        <f t="shared" si="436"/>
        <v>-0.9822030541573431</v>
      </c>
      <c r="AN557" s="10">
        <v>41828</v>
      </c>
      <c r="AO557">
        <v>2498700</v>
      </c>
      <c r="AP557">
        <v>39.802909999999997</v>
      </c>
      <c r="AQ557">
        <f t="shared" si="437"/>
        <v>-1.0056050607408218E-2</v>
      </c>
      <c r="AR557">
        <f t="shared" si="425"/>
        <v>0.98994394939259178</v>
      </c>
      <c r="AS557" s="18"/>
      <c r="AT557" s="15">
        <f t="shared" si="438"/>
        <v>-0.97500397069378353</v>
      </c>
      <c r="AV557" s="10">
        <v>41828</v>
      </c>
      <c r="AW557">
        <v>7398000</v>
      </c>
      <c r="AX557">
        <v>41.161251</v>
      </c>
      <c r="AY557">
        <f t="shared" si="439"/>
        <v>-4.308364165131251E-3</v>
      </c>
      <c r="AZ557">
        <f t="shared" si="440"/>
        <v>0.99569163583486875</v>
      </c>
      <c r="BD557" s="10">
        <v>41828</v>
      </c>
      <c r="BE557">
        <v>444200</v>
      </c>
      <c r="BF557">
        <v>62.086818999999998</v>
      </c>
      <c r="BG557">
        <f t="shared" si="441"/>
        <v>-4.4875874855963005E-3</v>
      </c>
      <c r="BH557">
        <f t="shared" si="442"/>
        <v>0.9955124125144037</v>
      </c>
      <c r="BL557" s="10">
        <v>41828</v>
      </c>
      <c r="BM557">
        <v>160700</v>
      </c>
      <c r="BN557">
        <v>102.616724</v>
      </c>
      <c r="BO557">
        <f t="shared" si="457"/>
        <v>1.4835741983754147E-3</v>
      </c>
      <c r="BP557">
        <f t="shared" si="458"/>
        <v>1.0014835741983754</v>
      </c>
      <c r="BT557" s="10">
        <v>41828</v>
      </c>
      <c r="BU557">
        <v>69500</v>
      </c>
      <c r="BV557">
        <v>49.624462000000001</v>
      </c>
      <c r="BW557">
        <f t="shared" si="459"/>
        <v>0</v>
      </c>
      <c r="BX557">
        <f t="shared" si="460"/>
        <v>1</v>
      </c>
      <c r="CB557" s="10">
        <v>41828</v>
      </c>
      <c r="CC557">
        <v>760400</v>
      </c>
      <c r="CD557">
        <v>104.25878400000001</v>
      </c>
      <c r="CE557">
        <f t="shared" si="444"/>
        <v>6.4533467811844769E-3</v>
      </c>
      <c r="CF557">
        <f t="shared" si="445"/>
        <v>1.0064533467811845</v>
      </c>
      <c r="CJ557" s="10">
        <v>41828</v>
      </c>
      <c r="CK557">
        <v>196700</v>
      </c>
      <c r="CL557">
        <v>80.403583999999995</v>
      </c>
      <c r="CM557">
        <f t="shared" si="446"/>
        <v>3.1446183852390508E-3</v>
      </c>
      <c r="CN557">
        <f t="shared" si="447"/>
        <v>1.0031446183852391</v>
      </c>
      <c r="CR557" s="10">
        <v>41828</v>
      </c>
      <c r="CS557">
        <v>2800</v>
      </c>
      <c r="CT557">
        <v>58.203662999999999</v>
      </c>
      <c r="CU557">
        <f t="shared" si="448"/>
        <v>1.3459341290034121E-3</v>
      </c>
      <c r="CV557">
        <f t="shared" si="449"/>
        <v>1.0013459341290034</v>
      </c>
      <c r="CZ557" s="10">
        <v>41828</v>
      </c>
      <c r="DA557">
        <v>78800</v>
      </c>
      <c r="DB557">
        <v>53.617747999999999</v>
      </c>
      <c r="DC557">
        <f t="shared" si="463"/>
        <v>-4.6320156387380518E-3</v>
      </c>
      <c r="DD557">
        <f t="shared" si="464"/>
        <v>0.99536798436126195</v>
      </c>
      <c r="DH557" s="10">
        <v>41828</v>
      </c>
      <c r="DI557">
        <v>164900</v>
      </c>
      <c r="DJ557">
        <v>33.774301999999999</v>
      </c>
      <c r="DK557">
        <f t="shared" si="461"/>
        <v>3.112609149966028E-3</v>
      </c>
      <c r="DL557">
        <f t="shared" si="462"/>
        <v>1.003112609149966</v>
      </c>
      <c r="DP557" s="10">
        <v>41828</v>
      </c>
      <c r="DQ557">
        <v>74100</v>
      </c>
      <c r="DR557">
        <v>27.321908000000001</v>
      </c>
      <c r="DS557">
        <f t="shared" si="450"/>
        <v>-1.0370281157360273E-3</v>
      </c>
      <c r="DT557">
        <f t="shared" si="451"/>
        <v>0.99896297188426397</v>
      </c>
      <c r="DX557" s="10">
        <v>41828</v>
      </c>
      <c r="DY557">
        <v>1539400</v>
      </c>
      <c r="DZ557">
        <v>12.79</v>
      </c>
      <c r="EA557">
        <f t="shared" si="452"/>
        <v>7.8247261345842922E-4</v>
      </c>
      <c r="EB557">
        <f t="shared" si="453"/>
        <v>1.0007824726134584</v>
      </c>
      <c r="EF557" s="10">
        <v>41827</v>
      </c>
      <c r="EG557">
        <v>360100</v>
      </c>
      <c r="EH557">
        <v>99.226134999999999</v>
      </c>
      <c r="EI557">
        <f t="shared" si="454"/>
        <v>-9.8553028911041451E-5</v>
      </c>
      <c r="EJ557">
        <f t="shared" si="455"/>
        <v>0.99990144697108896</v>
      </c>
    </row>
    <row r="558" spans="1:140">
      <c r="A558" s="10">
        <v>41827</v>
      </c>
      <c r="B558" s="11">
        <v>3.87</v>
      </c>
      <c r="C558">
        <f t="shared" si="421"/>
        <v>3.8699999999999998E-2</v>
      </c>
      <c r="D558" s="12">
        <f t="shared" si="422"/>
        <v>8.1050385573311345E-4</v>
      </c>
      <c r="E558" s="13">
        <f t="shared" si="423"/>
        <v>1.0008105038557331</v>
      </c>
      <c r="H558" s="10">
        <v>41827</v>
      </c>
      <c r="I558">
        <v>19400</v>
      </c>
      <c r="J558">
        <v>65.835238000000004</v>
      </c>
      <c r="K558" s="15">
        <f t="shared" si="426"/>
        <v>7.6478874237533301E-3</v>
      </c>
      <c r="L558">
        <f t="shared" si="427"/>
        <v>1.0076478874237533</v>
      </c>
      <c r="N558" s="15">
        <f t="shared" si="428"/>
        <v>15.132866131955783</v>
      </c>
      <c r="P558" s="10">
        <v>41827</v>
      </c>
      <c r="Q558">
        <v>351400</v>
      </c>
      <c r="R558">
        <v>45.604191</v>
      </c>
      <c r="S558">
        <f t="shared" si="429"/>
        <v>-4.220320375332598E-3</v>
      </c>
      <c r="T558">
        <f t="shared" si="430"/>
        <v>0.9957796796246674</v>
      </c>
      <c r="V558" s="15">
        <f t="shared" si="431"/>
        <v>-0.78640565309435628</v>
      </c>
      <c r="X558" s="10">
        <v>41827</v>
      </c>
      <c r="Y558">
        <v>163700</v>
      </c>
      <c r="Z558">
        <v>38.99971</v>
      </c>
      <c r="AA558">
        <f t="shared" si="432"/>
        <v>-9.1335194380738338E-3</v>
      </c>
      <c r="AB558">
        <f t="shared" si="424"/>
        <v>0.99086648056192617</v>
      </c>
      <c r="AD558" s="15">
        <f t="shared" si="433"/>
        <v>-0.96488238072487253</v>
      </c>
      <c r="AF558" s="10">
        <v>41827</v>
      </c>
      <c r="AG558">
        <v>202500</v>
      </c>
      <c r="AH558">
        <v>53.385187999999999</v>
      </c>
      <c r="AI558">
        <f t="shared" si="434"/>
        <v>-1.4069238745381907E-2</v>
      </c>
      <c r="AJ558">
        <f t="shared" si="435"/>
        <v>0.98593076125461809</v>
      </c>
      <c r="AK558" s="18"/>
      <c r="AL558" s="15">
        <f t="shared" si="436"/>
        <v>-0.99432530961159404</v>
      </c>
      <c r="AN558" s="10">
        <v>41827</v>
      </c>
      <c r="AO558">
        <v>2093100</v>
      </c>
      <c r="AP558">
        <v>40.207236000000002</v>
      </c>
      <c r="AQ558">
        <f t="shared" si="437"/>
        <v>-7.6584368886982723E-3</v>
      </c>
      <c r="AR558">
        <f t="shared" si="425"/>
        <v>0.99234156311130173</v>
      </c>
      <c r="AS558" s="18"/>
      <c r="AT558" s="15">
        <f t="shared" si="438"/>
        <v>-0.9395590460081773</v>
      </c>
      <c r="AV558" s="10">
        <v>41827</v>
      </c>
      <c r="AW558">
        <v>8695700</v>
      </c>
      <c r="AX558">
        <v>41.339356000000002</v>
      </c>
      <c r="AY558">
        <f t="shared" si="439"/>
        <v>2.0449889819389444E-3</v>
      </c>
      <c r="AZ558">
        <f t="shared" si="440"/>
        <v>1.0020449889819389</v>
      </c>
      <c r="BD558" s="10">
        <v>41827</v>
      </c>
      <c r="BE558">
        <v>450000</v>
      </c>
      <c r="BF558">
        <v>62.366695</v>
      </c>
      <c r="BG558">
        <f t="shared" si="441"/>
        <v>-8.9680551343240822E-4</v>
      </c>
      <c r="BH558">
        <f t="shared" si="442"/>
        <v>0.99910319448656759</v>
      </c>
      <c r="BL558" s="10">
        <v>41827</v>
      </c>
      <c r="BM558">
        <v>171500</v>
      </c>
      <c r="BN558">
        <v>102.46471</v>
      </c>
      <c r="BO558">
        <f t="shared" si="457"/>
        <v>-7.4123725895147707E-4</v>
      </c>
      <c r="BP558">
        <f t="shared" si="458"/>
        <v>0.99925876274104852</v>
      </c>
      <c r="BT558" s="10">
        <v>41827</v>
      </c>
      <c r="BU558">
        <v>116100</v>
      </c>
      <c r="BV558">
        <v>49.624462000000001</v>
      </c>
      <c r="BW558">
        <f t="shared" si="459"/>
        <v>-5.9932467775491993E-4</v>
      </c>
      <c r="BX558">
        <f t="shared" si="460"/>
        <v>0.99940067532224508</v>
      </c>
      <c r="CB558" s="10">
        <v>41827</v>
      </c>
      <c r="CC558">
        <v>350900</v>
      </c>
      <c r="CD558">
        <v>103.59028000000001</v>
      </c>
      <c r="CE558">
        <f t="shared" si="444"/>
        <v>1.5722001513502892E-3</v>
      </c>
      <c r="CF558">
        <f t="shared" si="445"/>
        <v>1.0015722001513503</v>
      </c>
      <c r="CJ558" s="10">
        <v>41827</v>
      </c>
      <c r="CK558">
        <v>214100</v>
      </c>
      <c r="CL558">
        <v>80.151538000000002</v>
      </c>
      <c r="CM558">
        <f t="shared" si="446"/>
        <v>1.3996086982737133E-3</v>
      </c>
      <c r="CN558">
        <f t="shared" si="447"/>
        <v>1.0013996086982737</v>
      </c>
      <c r="CR558" s="10">
        <v>41827</v>
      </c>
      <c r="CS558">
        <v>6100</v>
      </c>
      <c r="CT558">
        <v>58.125430000000001</v>
      </c>
      <c r="CU558">
        <f t="shared" si="448"/>
        <v>-1.6824571256823795E-4</v>
      </c>
      <c r="CV558">
        <f t="shared" si="449"/>
        <v>0.99983175428743176</v>
      </c>
      <c r="CZ558" s="10">
        <v>41827</v>
      </c>
      <c r="DA558">
        <v>112700</v>
      </c>
      <c r="DB558">
        <v>53.867261999999997</v>
      </c>
      <c r="DC558">
        <f t="shared" si="463"/>
        <v>-3.4194053706121386E-3</v>
      </c>
      <c r="DD558">
        <f t="shared" si="464"/>
        <v>0.99658059462938786</v>
      </c>
      <c r="DH558" s="10">
        <v>41827</v>
      </c>
      <c r="DI558">
        <v>106600</v>
      </c>
      <c r="DJ558">
        <v>33.669502000000001</v>
      </c>
      <c r="DK558">
        <f t="shared" si="461"/>
        <v>3.1223576220744675E-3</v>
      </c>
      <c r="DL558">
        <f t="shared" si="462"/>
        <v>1.0031223576220745</v>
      </c>
      <c r="DP558" s="10">
        <v>41827</v>
      </c>
      <c r="DQ558">
        <v>61600</v>
      </c>
      <c r="DR558">
        <v>27.350270999999999</v>
      </c>
      <c r="DS558">
        <f t="shared" si="450"/>
        <v>-6.865703574391091E-3</v>
      </c>
      <c r="DT558">
        <f t="shared" si="451"/>
        <v>0.99313429642560891</v>
      </c>
      <c r="DX558" s="10">
        <v>41827</v>
      </c>
      <c r="DY558">
        <v>2108700</v>
      </c>
      <c r="DZ558">
        <v>12.78</v>
      </c>
      <c r="EA558">
        <f t="shared" si="452"/>
        <v>0</v>
      </c>
      <c r="EB558">
        <f t="shared" si="453"/>
        <v>1</v>
      </c>
      <c r="EF558" s="10">
        <v>41823</v>
      </c>
      <c r="EG558">
        <v>88000</v>
      </c>
      <c r="EH558">
        <v>99.235915000000006</v>
      </c>
      <c r="EI558">
        <f t="shared" si="454"/>
        <v>9.8562742567809281E-5</v>
      </c>
      <c r="EJ558">
        <f t="shared" si="455"/>
        <v>1.0000985627425678</v>
      </c>
    </row>
    <row r="559" spans="1:140">
      <c r="A559" s="10">
        <v>41823</v>
      </c>
      <c r="B559" s="11">
        <v>3.82</v>
      </c>
      <c r="C559">
        <f t="shared" si="421"/>
        <v>3.8199999999999998E-2</v>
      </c>
      <c r="D559" s="12">
        <f t="shared" si="422"/>
        <v>7.999776176650375E-4</v>
      </c>
      <c r="E559" s="13">
        <f t="shared" si="423"/>
        <v>1.000799977617665</v>
      </c>
      <c r="H559" s="10">
        <v>41823</v>
      </c>
      <c r="I559">
        <v>11100</v>
      </c>
      <c r="J559">
        <v>65.335559000000003</v>
      </c>
      <c r="K559" s="15">
        <f t="shared" si="426"/>
        <v>-2.7341198806667411E-3</v>
      </c>
      <c r="L559">
        <f t="shared" si="427"/>
        <v>0.99726588011933326</v>
      </c>
      <c r="N559" s="15">
        <f t="shared" si="428"/>
        <v>-0.63187050379878329</v>
      </c>
      <c r="P559" s="10">
        <v>41823</v>
      </c>
      <c r="Q559">
        <v>173800</v>
      </c>
      <c r="R559">
        <v>45.797471000000002</v>
      </c>
      <c r="S559">
        <f t="shared" si="429"/>
        <v>4.8770164475415712E-3</v>
      </c>
      <c r="T559">
        <f t="shared" si="430"/>
        <v>1.0048770164475416</v>
      </c>
      <c r="V559" s="15">
        <f t="shared" si="431"/>
        <v>4.9049102473063897</v>
      </c>
      <c r="X559" s="10">
        <v>41823</v>
      </c>
      <c r="Y559">
        <v>43300</v>
      </c>
      <c r="Z559">
        <v>39.359197999999999</v>
      </c>
      <c r="AA559">
        <f t="shared" si="432"/>
        <v>4.9614856493120918E-3</v>
      </c>
      <c r="AB559">
        <f t="shared" si="424"/>
        <v>1.0049614856493121</v>
      </c>
      <c r="AD559" s="15">
        <f t="shared" si="433"/>
        <v>5.0888826043869049</v>
      </c>
      <c r="AF559" s="10">
        <v>41823</v>
      </c>
      <c r="AG559">
        <v>80400</v>
      </c>
      <c r="AH559">
        <v>54.146994999999997</v>
      </c>
      <c r="AI559">
        <f t="shared" si="434"/>
        <v>5.0761296002790335E-3</v>
      </c>
      <c r="AJ559">
        <f t="shared" si="435"/>
        <v>1.005076129600279</v>
      </c>
      <c r="AK559" s="18"/>
      <c r="AL559" s="15">
        <f t="shared" si="436"/>
        <v>5.3477515473541128</v>
      </c>
      <c r="AN559" s="10">
        <v>41823</v>
      </c>
      <c r="AO559">
        <v>4219100</v>
      </c>
      <c r="AP559">
        <v>40.517536999999997</v>
      </c>
      <c r="AQ559">
        <f t="shared" si="437"/>
        <v>1.6271497604700702E-3</v>
      </c>
      <c r="AR559">
        <f t="shared" si="425"/>
        <v>1.0016271497604701</v>
      </c>
      <c r="AS559" s="18"/>
      <c r="AT559" s="15">
        <f t="shared" si="438"/>
        <v>0.81018128206317308</v>
      </c>
      <c r="AV559" s="10">
        <v>41823</v>
      </c>
      <c r="AW559">
        <v>6807600</v>
      </c>
      <c r="AX559">
        <v>41.254989999999999</v>
      </c>
      <c r="AY559">
        <f t="shared" si="439"/>
        <v>5.2535383812253311E-3</v>
      </c>
      <c r="AZ559">
        <f t="shared" si="440"/>
        <v>1.0052535383812253</v>
      </c>
      <c r="BD559" s="10">
        <v>41823</v>
      </c>
      <c r="BE559">
        <v>306100</v>
      </c>
      <c r="BF559">
        <v>62.422676000000003</v>
      </c>
      <c r="BG559">
        <f t="shared" si="441"/>
        <v>4.5038690166372408E-3</v>
      </c>
      <c r="BH559">
        <f t="shared" si="442"/>
        <v>1.0045038690166372</v>
      </c>
      <c r="BL559" s="10">
        <v>41823</v>
      </c>
      <c r="BM559">
        <v>110900</v>
      </c>
      <c r="BN559">
        <v>102.540717</v>
      </c>
      <c r="BO559">
        <f t="shared" si="457"/>
        <v>2.7802540138255338E-4</v>
      </c>
      <c r="BP559">
        <f t="shared" si="458"/>
        <v>1.0002780254013826</v>
      </c>
      <c r="BT559" s="10">
        <v>41823</v>
      </c>
      <c r="BU559">
        <v>45600</v>
      </c>
      <c r="BV559">
        <v>49.654221</v>
      </c>
      <c r="BW559">
        <f t="shared" si="459"/>
        <v>1.9984167366637884E-4</v>
      </c>
      <c r="BX559">
        <f t="shared" si="460"/>
        <v>1.0001998416736664</v>
      </c>
      <c r="CB559" s="10">
        <v>41823</v>
      </c>
      <c r="CC559">
        <v>713600</v>
      </c>
      <c r="CD559">
        <v>103.427671</v>
      </c>
      <c r="CE559">
        <f t="shared" si="444"/>
        <v>-6.982805777969725E-4</v>
      </c>
      <c r="CF559">
        <f t="shared" si="445"/>
        <v>0.99930171942220303</v>
      </c>
      <c r="CJ559" s="10">
        <v>41823</v>
      </c>
      <c r="CK559">
        <v>173500</v>
      </c>
      <c r="CL559">
        <v>80.039513999999997</v>
      </c>
      <c r="CM559">
        <f t="shared" si="446"/>
        <v>-9.3220680973693515E-4</v>
      </c>
      <c r="CN559">
        <f t="shared" si="447"/>
        <v>0.99906779319026306</v>
      </c>
      <c r="CR559" s="10">
        <v>41823</v>
      </c>
      <c r="CS559">
        <v>5000</v>
      </c>
      <c r="CT559">
        <v>58.135210999999998</v>
      </c>
      <c r="CU559">
        <f t="shared" si="448"/>
        <v>-8.4033259599003429E-4</v>
      </c>
      <c r="CV559">
        <f t="shared" si="449"/>
        <v>0.99915966740400997</v>
      </c>
      <c r="CZ559" s="10">
        <v>41823</v>
      </c>
      <c r="DA559">
        <v>46100</v>
      </c>
      <c r="DB559">
        <v>54.052087999999998</v>
      </c>
      <c r="DC559">
        <f t="shared" si="463"/>
        <v>2.7430130341536962E-3</v>
      </c>
      <c r="DD559">
        <f t="shared" si="464"/>
        <v>1.0027430130341537</v>
      </c>
      <c r="DH559" s="10">
        <v>41823</v>
      </c>
      <c r="DI559">
        <v>94400</v>
      </c>
      <c r="DJ559">
        <v>33.564700999999999</v>
      </c>
      <c r="DK559">
        <f t="shared" si="461"/>
        <v>-5.3641472378805899E-3</v>
      </c>
      <c r="DL559">
        <f t="shared" si="462"/>
        <v>0.99463585276211941</v>
      </c>
      <c r="DP559" s="10">
        <v>41823</v>
      </c>
      <c r="DQ559">
        <v>75800</v>
      </c>
      <c r="DR559">
        <v>27.539348</v>
      </c>
      <c r="DS559">
        <f t="shared" si="450"/>
        <v>3.0990813267082196E-3</v>
      </c>
      <c r="DT559">
        <f t="shared" si="451"/>
        <v>1.0030990813267082</v>
      </c>
      <c r="DX559" s="10">
        <v>41823</v>
      </c>
      <c r="DY559">
        <v>1472500</v>
      </c>
      <c r="DZ559">
        <v>12.78</v>
      </c>
      <c r="EA559">
        <f t="shared" si="452"/>
        <v>-5.4474708171206032E-3</v>
      </c>
      <c r="EB559">
        <f t="shared" si="453"/>
        <v>0.9945525291828794</v>
      </c>
      <c r="EF559" s="10">
        <v>41822</v>
      </c>
      <c r="EG559">
        <v>215900</v>
      </c>
      <c r="EH559">
        <v>99.226134999999999</v>
      </c>
      <c r="EI559">
        <f t="shared" si="454"/>
        <v>1.9729541680924001E-4</v>
      </c>
      <c r="EJ559">
        <f t="shared" si="455"/>
        <v>1.0001972954168092</v>
      </c>
    </row>
    <row r="560" spans="1:140">
      <c r="A560" s="10">
        <v>41822</v>
      </c>
      <c r="B560" s="11">
        <v>3.77</v>
      </c>
      <c r="C560">
        <f t="shared" si="421"/>
        <v>3.7699999999999997E-2</v>
      </c>
      <c r="D560" s="12">
        <f t="shared" si="422"/>
        <v>7.8945281867048855E-4</v>
      </c>
      <c r="E560" s="13">
        <f t="shared" si="423"/>
        <v>1.0007894528186705</v>
      </c>
      <c r="H560" s="10">
        <v>41822</v>
      </c>
      <c r="I560">
        <v>7800</v>
      </c>
      <c r="J560">
        <v>65.514684000000003</v>
      </c>
      <c r="K560" s="15">
        <f t="shared" si="426"/>
        <v>-1.0113959905183822E-2</v>
      </c>
      <c r="L560">
        <f t="shared" si="427"/>
        <v>0.98988604009481618</v>
      </c>
      <c r="N560" s="15">
        <f t="shared" si="428"/>
        <v>-0.97553203395995747</v>
      </c>
      <c r="P560" s="10">
        <v>41822</v>
      </c>
      <c r="Q560">
        <v>185700</v>
      </c>
      <c r="R560">
        <v>45.575200000000002</v>
      </c>
      <c r="S560">
        <f t="shared" si="429"/>
        <v>6.3649642857210864E-4</v>
      </c>
      <c r="T560">
        <f t="shared" si="430"/>
        <v>1.0006364964285721</v>
      </c>
      <c r="V560" s="15">
        <f t="shared" si="431"/>
        <v>0.26143163218862475</v>
      </c>
      <c r="X560" s="10">
        <v>41822</v>
      </c>
      <c r="Y560">
        <v>282800</v>
      </c>
      <c r="Z560">
        <v>39.164881999999999</v>
      </c>
      <c r="AA560">
        <f t="shared" si="432"/>
        <v>-4.1995623143229466E-3</v>
      </c>
      <c r="AB560">
        <f t="shared" si="424"/>
        <v>0.99580043768567705</v>
      </c>
      <c r="AD560" s="15">
        <f t="shared" si="433"/>
        <v>-0.78477427405622957</v>
      </c>
      <c r="AF560" s="10">
        <v>41822</v>
      </c>
      <c r="AG560">
        <v>178100</v>
      </c>
      <c r="AH560">
        <v>53.873525999999998</v>
      </c>
      <c r="AI560">
        <f t="shared" si="434"/>
        <v>-4.3321561183361501E-3</v>
      </c>
      <c r="AJ560">
        <f t="shared" si="435"/>
        <v>0.99566784388166385</v>
      </c>
      <c r="AK560" s="18"/>
      <c r="AL560" s="15">
        <f t="shared" si="436"/>
        <v>-0.79498497096719212</v>
      </c>
      <c r="AN560" s="10">
        <v>41822</v>
      </c>
      <c r="AO560">
        <v>2255200</v>
      </c>
      <c r="AP560">
        <v>40.451715999999998</v>
      </c>
      <c r="AQ560">
        <f t="shared" si="437"/>
        <v>1.1635774470011295E-3</v>
      </c>
      <c r="AR560">
        <f t="shared" si="425"/>
        <v>1.0011635774470011</v>
      </c>
      <c r="AS560" s="18"/>
      <c r="AT560" s="15">
        <f t="shared" si="438"/>
        <v>0.52876293727564105</v>
      </c>
      <c r="AV560" s="10">
        <v>41822</v>
      </c>
      <c r="AW560">
        <v>7641100</v>
      </c>
      <c r="AX560">
        <v>41.039388000000002</v>
      </c>
      <c r="AY560">
        <f t="shared" si="439"/>
        <v>5.9742130450819442E-3</v>
      </c>
      <c r="AZ560">
        <f t="shared" si="440"/>
        <v>1.0059742130450819</v>
      </c>
      <c r="BD560" s="10">
        <v>41822</v>
      </c>
      <c r="BE560">
        <v>713600</v>
      </c>
      <c r="BF560">
        <v>62.142792999999998</v>
      </c>
      <c r="BG560">
        <f t="shared" si="441"/>
        <v>-3.0012170404847271E-4</v>
      </c>
      <c r="BH560">
        <f t="shared" si="442"/>
        <v>0.99969987829595153</v>
      </c>
      <c r="BL560" s="10">
        <v>41822</v>
      </c>
      <c r="BM560">
        <v>261500</v>
      </c>
      <c r="BN560">
        <v>102.512216</v>
      </c>
      <c r="BO560">
        <f t="shared" si="457"/>
        <v>-4.4288217637274974E-3</v>
      </c>
      <c r="BP560">
        <f t="shared" si="458"/>
        <v>0.9955711782362725</v>
      </c>
      <c r="BT560" s="10">
        <v>41822</v>
      </c>
      <c r="BU560">
        <v>105500</v>
      </c>
      <c r="BV560">
        <v>49.644300000000001</v>
      </c>
      <c r="BW560">
        <f t="shared" si="459"/>
        <v>-3.9946328275208831E-4</v>
      </c>
      <c r="BX560">
        <f t="shared" si="460"/>
        <v>0.99960053671724791</v>
      </c>
      <c r="CB560" s="10">
        <v>41822</v>
      </c>
      <c r="CC560">
        <v>383600</v>
      </c>
      <c r="CD560">
        <v>103.499943</v>
      </c>
      <c r="CE560">
        <f t="shared" si="444"/>
        <v>-1.5686281924510714E-3</v>
      </c>
      <c r="CF560">
        <f t="shared" si="445"/>
        <v>0.99843137180754893</v>
      </c>
      <c r="CJ560" s="10">
        <v>41822</v>
      </c>
      <c r="CK560">
        <v>190400</v>
      </c>
      <c r="CL560">
        <v>80.114197000000004</v>
      </c>
      <c r="CM560">
        <f t="shared" si="446"/>
        <v>-2.0930285568798723E-3</v>
      </c>
      <c r="CN560">
        <f t="shared" si="447"/>
        <v>0.99790697144312013</v>
      </c>
      <c r="CR560" s="10">
        <v>41822</v>
      </c>
      <c r="CS560">
        <v>14300</v>
      </c>
      <c r="CT560">
        <v>58.184105000000002</v>
      </c>
      <c r="CU560">
        <f t="shared" si="448"/>
        <v>-1.1750729015220784E-3</v>
      </c>
      <c r="CV560">
        <f t="shared" si="449"/>
        <v>0.99882492709847792</v>
      </c>
      <c r="CZ560" s="10">
        <v>41822</v>
      </c>
      <c r="DA560">
        <v>110000</v>
      </c>
      <c r="DB560">
        <v>53.904228000000003</v>
      </c>
      <c r="DC560">
        <f t="shared" si="463"/>
        <v>1.2015705335945981E-3</v>
      </c>
      <c r="DD560">
        <f t="shared" si="464"/>
        <v>1.0012015705335946</v>
      </c>
      <c r="DH560" s="10">
        <v>41822</v>
      </c>
      <c r="DI560">
        <v>168800</v>
      </c>
      <c r="DJ560">
        <v>33.745717999999997</v>
      </c>
      <c r="DK560">
        <f t="shared" si="461"/>
        <v>-2.2535669008678649E-3</v>
      </c>
      <c r="DL560">
        <f t="shared" si="462"/>
        <v>0.99774643309913214</v>
      </c>
      <c r="DP560" s="10">
        <v>41822</v>
      </c>
      <c r="DQ560">
        <v>115600</v>
      </c>
      <c r="DR560">
        <v>27.454264999999999</v>
      </c>
      <c r="DS560">
        <f t="shared" si="450"/>
        <v>-2.404648878822524E-3</v>
      </c>
      <c r="DT560">
        <f t="shared" si="451"/>
        <v>0.99759535112117748</v>
      </c>
      <c r="DX560" s="10">
        <v>41822</v>
      </c>
      <c r="DY560">
        <v>1116900</v>
      </c>
      <c r="DZ560">
        <v>12.85</v>
      </c>
      <c r="EA560">
        <f t="shared" si="452"/>
        <v>-7.776049766717863E-4</v>
      </c>
      <c r="EB560">
        <f t="shared" si="453"/>
        <v>0.99922239502332821</v>
      </c>
      <c r="EF560" s="10">
        <v>41821</v>
      </c>
      <c r="EG560">
        <v>193000</v>
      </c>
      <c r="EH560">
        <v>99.206562000000005</v>
      </c>
      <c r="EI560">
        <f t="shared" si="454"/>
        <v>-9.8643016988919641E-5</v>
      </c>
      <c r="EJ560">
        <f t="shared" si="455"/>
        <v>0.99990135698301108</v>
      </c>
    </row>
    <row r="561" spans="1:140">
      <c r="A561" s="10">
        <v>41821</v>
      </c>
      <c r="B561" s="11">
        <v>3.66</v>
      </c>
      <c r="C561">
        <f t="shared" si="421"/>
        <v>3.6600000000000001E-2</v>
      </c>
      <c r="D561" s="12">
        <f t="shared" si="422"/>
        <v>7.6630332455862593E-4</v>
      </c>
      <c r="E561" s="13">
        <f t="shared" si="423"/>
        <v>1.0007663033245586</v>
      </c>
      <c r="H561" s="10">
        <v>41821</v>
      </c>
      <c r="I561">
        <v>16400</v>
      </c>
      <c r="J561">
        <v>66.184066999999999</v>
      </c>
      <c r="K561" s="15">
        <f t="shared" si="426"/>
        <v>-7.9421507227001031E-3</v>
      </c>
      <c r="L561">
        <f t="shared" si="427"/>
        <v>0.9920578492772999</v>
      </c>
      <c r="N561" s="15">
        <f t="shared" si="428"/>
        <v>-0.94554921548672888</v>
      </c>
      <c r="P561" s="10">
        <v>41821</v>
      </c>
      <c r="Q561">
        <v>292100</v>
      </c>
      <c r="R561">
        <v>45.546210000000002</v>
      </c>
      <c r="S561">
        <f t="shared" si="429"/>
        <v>6.4061368527497109E-3</v>
      </c>
      <c r="T561">
        <f t="shared" si="430"/>
        <v>1.0064061368527497</v>
      </c>
      <c r="V561" s="15">
        <f t="shared" si="431"/>
        <v>9.2859845140901278</v>
      </c>
      <c r="X561" s="10">
        <v>41821</v>
      </c>
      <c r="Y561">
        <v>450700</v>
      </c>
      <c r="Z561">
        <v>39.330050999999997</v>
      </c>
      <c r="AA561">
        <f t="shared" si="432"/>
        <v>5.96416014979817E-3</v>
      </c>
      <c r="AB561">
        <f t="shared" si="424"/>
        <v>1.0059641601497982</v>
      </c>
      <c r="AD561" s="15">
        <f t="shared" si="433"/>
        <v>7.7622472416890425</v>
      </c>
      <c r="AF561" s="10">
        <v>41821</v>
      </c>
      <c r="AG561">
        <v>247700</v>
      </c>
      <c r="AH561">
        <v>54.107930000000003</v>
      </c>
      <c r="AI561">
        <f t="shared" si="434"/>
        <v>1.0764446054954746E-2</v>
      </c>
      <c r="AJ561">
        <f t="shared" si="435"/>
        <v>1.0107644460549547</v>
      </c>
      <c r="AK561" s="18"/>
      <c r="AL561" s="15">
        <f t="shared" si="436"/>
        <v>48.800572232175107</v>
      </c>
      <c r="AN561" s="10">
        <v>41821</v>
      </c>
      <c r="AO561">
        <v>6175100</v>
      </c>
      <c r="AP561">
        <v>40.404702</v>
      </c>
      <c r="AQ561">
        <f t="shared" si="437"/>
        <v>8.9223049683615496E-3</v>
      </c>
      <c r="AR561">
        <f t="shared" si="425"/>
        <v>1.0089223049683615</v>
      </c>
      <c r="AS561" s="18"/>
      <c r="AT561" s="15">
        <f t="shared" si="438"/>
        <v>24.589926641950072</v>
      </c>
      <c r="AV561" s="10">
        <v>41821</v>
      </c>
      <c r="AW561">
        <v>10496300</v>
      </c>
      <c r="AX561">
        <v>40.795665999999997</v>
      </c>
      <c r="AY561">
        <f t="shared" si="439"/>
        <v>9.0424258373962285E-3</v>
      </c>
      <c r="AZ561">
        <f t="shared" si="440"/>
        <v>1.0090424258373962</v>
      </c>
      <c r="BD561" s="10">
        <v>41821</v>
      </c>
      <c r="BE561">
        <v>689500</v>
      </c>
      <c r="BF561">
        <v>62.161448999999998</v>
      </c>
      <c r="BG561">
        <f t="shared" si="441"/>
        <v>4.6742771124128613E-3</v>
      </c>
      <c r="BH561">
        <f t="shared" si="442"/>
        <v>1.0046742771124129</v>
      </c>
      <c r="BL561" s="10">
        <v>41821</v>
      </c>
      <c r="BM561">
        <v>306100</v>
      </c>
      <c r="BN561">
        <v>102.968244</v>
      </c>
      <c r="BO561">
        <f t="shared" si="457"/>
        <v>-1.9373093980601386E-4</v>
      </c>
      <c r="BP561">
        <f t="shared" si="458"/>
        <v>0.99980626906019399</v>
      </c>
      <c r="BT561" s="10">
        <v>41821</v>
      </c>
      <c r="BU561">
        <v>86500</v>
      </c>
      <c r="BV561">
        <v>49.664138999999999</v>
      </c>
      <c r="BW561">
        <f t="shared" si="459"/>
        <v>-9.9759155080947348E-4</v>
      </c>
      <c r="BX561">
        <f t="shared" si="460"/>
        <v>0.99900240844919053</v>
      </c>
      <c r="CB561" s="10">
        <v>41821</v>
      </c>
      <c r="CC561">
        <v>925300</v>
      </c>
      <c r="CD561">
        <v>103.66255099999999</v>
      </c>
      <c r="CE561">
        <f t="shared" si="444"/>
        <v>-1.0359443689585968E-3</v>
      </c>
      <c r="CF561">
        <f t="shared" si="445"/>
        <v>0.9989640556310414</v>
      </c>
      <c r="CJ561" s="10">
        <v>41821</v>
      </c>
      <c r="CK561">
        <v>570000</v>
      </c>
      <c r="CL561">
        <v>80.282229999999998</v>
      </c>
      <c r="CM561">
        <f t="shared" si="446"/>
        <v>-3.84559762671699E-3</v>
      </c>
      <c r="CN561">
        <f t="shared" si="447"/>
        <v>0.99615440237328301</v>
      </c>
      <c r="CR561" s="10">
        <v>41821</v>
      </c>
      <c r="CS561">
        <v>23100</v>
      </c>
      <c r="CT561">
        <v>58.252555999999998</v>
      </c>
      <c r="CU561">
        <f t="shared" si="448"/>
        <v>-1.324451402731297E-3</v>
      </c>
      <c r="CV561">
        <f t="shared" si="449"/>
        <v>0.9986755485972687</v>
      </c>
      <c r="CZ561" s="10">
        <v>41821</v>
      </c>
      <c r="DA561">
        <v>87300</v>
      </c>
      <c r="DB561">
        <v>53.839536000000003</v>
      </c>
      <c r="DC561">
        <f t="shared" si="463"/>
        <v>3.6175654719774464E-3</v>
      </c>
      <c r="DD561">
        <f t="shared" si="464"/>
        <v>1.0036175654719774</v>
      </c>
      <c r="DH561" s="10">
        <v>41821</v>
      </c>
      <c r="DI561">
        <v>445100</v>
      </c>
      <c r="DJ561">
        <v>33.821938000000003</v>
      </c>
      <c r="DK561">
        <f t="shared" si="461"/>
        <v>3.6754614105338757E-3</v>
      </c>
      <c r="DL561">
        <f t="shared" si="462"/>
        <v>1.0036754614105339</v>
      </c>
      <c r="DP561" s="10">
        <v>41821</v>
      </c>
      <c r="DQ561">
        <v>109300</v>
      </c>
      <c r="DR561">
        <v>27.520441999999999</v>
      </c>
      <c r="DS561">
        <f t="shared" si="450"/>
        <v>1.7206240954128482E-3</v>
      </c>
      <c r="DT561">
        <f t="shared" si="451"/>
        <v>1.0017206240954128</v>
      </c>
      <c r="DX561" s="10">
        <v>41821</v>
      </c>
      <c r="DY561">
        <v>2238600</v>
      </c>
      <c r="DZ561">
        <v>12.86</v>
      </c>
      <c r="EA561">
        <f t="shared" si="452"/>
        <v>-1.5527950310559868E-3</v>
      </c>
      <c r="EB561">
        <f t="shared" si="453"/>
        <v>0.99844720496894401</v>
      </c>
      <c r="EF561" s="10">
        <v>41820</v>
      </c>
      <c r="EG561">
        <v>913900</v>
      </c>
      <c r="EH561">
        <v>99.216348999999994</v>
      </c>
      <c r="EI561">
        <f t="shared" si="454"/>
        <v>-2.0708023131599251E-4</v>
      </c>
      <c r="EJ561">
        <f t="shared" si="455"/>
        <v>0.99979291976868401</v>
      </c>
    </row>
    <row r="562" spans="1:140">
      <c r="A562" s="10">
        <v>41820</v>
      </c>
      <c r="B562" s="11">
        <v>3.53</v>
      </c>
      <c r="C562">
        <f t="shared" si="421"/>
        <v>3.5299999999999998E-2</v>
      </c>
      <c r="D562" s="12">
        <f t="shared" si="422"/>
        <v>7.38953803472997E-4</v>
      </c>
      <c r="E562" s="13">
        <f t="shared" si="423"/>
        <v>1.000738953803473</v>
      </c>
      <c r="H562" s="10">
        <v>41820</v>
      </c>
      <c r="I562">
        <v>7900</v>
      </c>
      <c r="J562">
        <v>66.713919000000004</v>
      </c>
      <c r="K562" s="15">
        <f t="shared" si="426"/>
        <v>1.5530140666171199E-3</v>
      </c>
      <c r="L562">
        <f t="shared" si="427"/>
        <v>1.0015530140666171</v>
      </c>
      <c r="N562" s="15">
        <f t="shared" si="428"/>
        <v>0.76193110516410556</v>
      </c>
      <c r="P562" s="10">
        <v>41820</v>
      </c>
      <c r="Q562">
        <v>267400</v>
      </c>
      <c r="R562">
        <v>45.256292000000002</v>
      </c>
      <c r="S562">
        <f t="shared" si="429"/>
        <v>2.1362918861633773E-4</v>
      </c>
      <c r="T562">
        <f t="shared" si="430"/>
        <v>1.0002136291886163</v>
      </c>
      <c r="V562" s="15">
        <f t="shared" si="431"/>
        <v>8.1086253774806494E-2</v>
      </c>
      <c r="X562" s="10">
        <v>41820</v>
      </c>
      <c r="Y562">
        <v>133000</v>
      </c>
      <c r="Z562">
        <v>39.096871</v>
      </c>
      <c r="AA562">
        <f t="shared" si="432"/>
        <v>3.741611508020215E-3</v>
      </c>
      <c r="AB562">
        <f t="shared" si="424"/>
        <v>1.0037416115080202</v>
      </c>
      <c r="AD562" s="15">
        <f t="shared" si="433"/>
        <v>2.9084450845152876</v>
      </c>
      <c r="AF562" s="10">
        <v>41820</v>
      </c>
      <c r="AG562">
        <v>233500</v>
      </c>
      <c r="AH562">
        <v>53.531691000000002</v>
      </c>
      <c r="AI562">
        <f t="shared" si="434"/>
        <v>1.8278616913369738E-3</v>
      </c>
      <c r="AJ562">
        <f t="shared" si="435"/>
        <v>1.001827861691337</v>
      </c>
      <c r="AK562" s="18"/>
      <c r="AL562" s="15">
        <f t="shared" si="436"/>
        <v>0.94752729202545738</v>
      </c>
      <c r="AN562" s="10">
        <v>41820</v>
      </c>
      <c r="AO562">
        <v>10264200</v>
      </c>
      <c r="AP562">
        <v>40.047387000000001</v>
      </c>
      <c r="AQ562">
        <f t="shared" si="437"/>
        <v>1.1753640691141154E-3</v>
      </c>
      <c r="AR562">
        <f t="shared" si="425"/>
        <v>1.0011753640691141</v>
      </c>
      <c r="AS562" s="18"/>
      <c r="AT562" s="15">
        <f t="shared" si="438"/>
        <v>0.53534630641870606</v>
      </c>
      <c r="AV562" s="10">
        <v>41820</v>
      </c>
      <c r="AW562">
        <v>8567700</v>
      </c>
      <c r="AX562">
        <v>40.430079999999997</v>
      </c>
      <c r="AY562">
        <f t="shared" si="439"/>
        <v>-1.6203696501292386E-3</v>
      </c>
      <c r="AZ562">
        <f t="shared" si="440"/>
        <v>0.99837963034987076</v>
      </c>
      <c r="BD562" s="10">
        <v>41820</v>
      </c>
      <c r="BE562">
        <v>530100</v>
      </c>
      <c r="BF562">
        <v>61.872241000000002</v>
      </c>
      <c r="BG562">
        <f t="shared" si="441"/>
        <v>-3.0143366640811298E-4</v>
      </c>
      <c r="BH562">
        <f t="shared" si="442"/>
        <v>0.99969856633359189</v>
      </c>
      <c r="BL562" s="10">
        <v>41820</v>
      </c>
      <c r="BM562">
        <v>145900</v>
      </c>
      <c r="BN562">
        <v>102.988196</v>
      </c>
      <c r="BO562">
        <f t="shared" si="457"/>
        <v>-3.6803290831710633E-4</v>
      </c>
      <c r="BP562">
        <f t="shared" si="458"/>
        <v>0.99963196709168289</v>
      </c>
      <c r="BT562" s="10">
        <v>41820</v>
      </c>
      <c r="BU562">
        <v>170800</v>
      </c>
      <c r="BV562">
        <v>49.713732999999998</v>
      </c>
      <c r="BW562">
        <f t="shared" si="459"/>
        <v>-3.9888549326172473E-4</v>
      </c>
      <c r="BX562">
        <f t="shared" si="460"/>
        <v>0.99960111450673828</v>
      </c>
      <c r="CB562" s="10">
        <v>41820</v>
      </c>
      <c r="CC562">
        <v>393500</v>
      </c>
      <c r="CD562">
        <v>103.770051</v>
      </c>
      <c r="CE562">
        <f t="shared" si="444"/>
        <v>-2.5095279181845953E-3</v>
      </c>
      <c r="CF562">
        <f t="shared" si="445"/>
        <v>0.9974904720818154</v>
      </c>
      <c r="CJ562" s="10">
        <v>41820</v>
      </c>
      <c r="CK562">
        <v>306500</v>
      </c>
      <c r="CL562">
        <v>80.592155000000005</v>
      </c>
      <c r="CM562">
        <f t="shared" si="446"/>
        <v>8.0933121273574216E-4</v>
      </c>
      <c r="CN562">
        <f t="shared" si="447"/>
        <v>1.0008093312127357</v>
      </c>
      <c r="CR562" s="10">
        <v>41820</v>
      </c>
      <c r="CS562">
        <v>2700</v>
      </c>
      <c r="CT562">
        <v>58.329810999999999</v>
      </c>
      <c r="CU562">
        <f t="shared" si="448"/>
        <v>5.0280874964059308E-4</v>
      </c>
      <c r="CV562">
        <f t="shared" si="449"/>
        <v>1.0005028087496406</v>
      </c>
      <c r="CZ562" s="10">
        <v>41820</v>
      </c>
      <c r="DA562">
        <v>74200</v>
      </c>
      <c r="DB562">
        <v>53.645470000000003</v>
      </c>
      <c r="DC562">
        <f t="shared" si="463"/>
        <v>8.6204540304790633E-4</v>
      </c>
      <c r="DD562">
        <f t="shared" si="464"/>
        <v>1.0008620454030479</v>
      </c>
      <c r="DH562" s="10">
        <v>41820</v>
      </c>
      <c r="DI562">
        <v>207600</v>
      </c>
      <c r="DJ562">
        <v>33.698081999999999</v>
      </c>
      <c r="DK562">
        <f t="shared" si="461"/>
        <v>-1.6935144927245904E-3</v>
      </c>
      <c r="DL562">
        <f t="shared" si="462"/>
        <v>0.99830648550727541</v>
      </c>
      <c r="DP562" s="10">
        <v>41820</v>
      </c>
      <c r="DQ562">
        <v>56700</v>
      </c>
      <c r="DR562">
        <v>27.473171000000001</v>
      </c>
      <c r="DS562">
        <f t="shared" si="450"/>
        <v>1.0333829966393537E-3</v>
      </c>
      <c r="DT562">
        <f t="shared" si="451"/>
        <v>1.0010333829966394</v>
      </c>
      <c r="DX562" s="10">
        <v>41820</v>
      </c>
      <c r="DY562">
        <v>1902600</v>
      </c>
      <c r="DZ562">
        <v>12.88</v>
      </c>
      <c r="EA562">
        <f t="shared" si="452"/>
        <v>1.0196078431372602E-2</v>
      </c>
      <c r="EB562">
        <f t="shared" si="453"/>
        <v>1.0101960784313726</v>
      </c>
      <c r="EF562" s="10">
        <v>41817</v>
      </c>
      <c r="EG562">
        <v>93100</v>
      </c>
      <c r="EH562">
        <v>99.236898999999994</v>
      </c>
      <c r="EI562">
        <f t="shared" si="454"/>
        <v>1.9716312281192749E-4</v>
      </c>
      <c r="EJ562">
        <f t="shared" si="455"/>
        <v>1.0001971631228119</v>
      </c>
    </row>
    <row r="563" spans="1:140">
      <c r="A563" s="10">
        <v>41817</v>
      </c>
      <c r="B563" s="11">
        <v>3.44</v>
      </c>
      <c r="C563">
        <f t="shared" si="421"/>
        <v>3.44E-2</v>
      </c>
      <c r="D563" s="12">
        <f t="shared" si="422"/>
        <v>7.2002521009495446E-4</v>
      </c>
      <c r="E563" s="13">
        <f t="shared" si="423"/>
        <v>1.000720025210095</v>
      </c>
      <c r="H563" s="10">
        <v>41817</v>
      </c>
      <c r="I563">
        <v>6900</v>
      </c>
      <c r="J563">
        <v>66.610472000000001</v>
      </c>
      <c r="K563" s="15">
        <f t="shared" si="426"/>
        <v>-1.409814655269348E-3</v>
      </c>
      <c r="L563">
        <f t="shared" si="427"/>
        <v>0.99859018534473065</v>
      </c>
      <c r="N563" s="15">
        <f t="shared" si="428"/>
        <v>-0.40246679489723736</v>
      </c>
      <c r="P563" s="10">
        <v>41817</v>
      </c>
      <c r="Q563">
        <v>373500</v>
      </c>
      <c r="R563">
        <v>45.246625999999999</v>
      </c>
      <c r="S563">
        <f t="shared" si="429"/>
        <v>2.784358048148361E-3</v>
      </c>
      <c r="T563">
        <f t="shared" si="430"/>
        <v>1.0027843580481484</v>
      </c>
      <c r="V563" s="15">
        <f t="shared" si="431"/>
        <v>1.7590280166956545</v>
      </c>
      <c r="X563" s="10">
        <v>41817</v>
      </c>
      <c r="Y563">
        <v>122100</v>
      </c>
      <c r="Z563">
        <v>38.951130999999997</v>
      </c>
      <c r="AA563">
        <f t="shared" si="432"/>
        <v>4.2585772923282583E-3</v>
      </c>
      <c r="AB563">
        <f t="shared" si="424"/>
        <v>1.0042585772923283</v>
      </c>
      <c r="AD563" s="15">
        <f t="shared" si="433"/>
        <v>3.7165629843791779</v>
      </c>
      <c r="AF563" s="10">
        <v>41817</v>
      </c>
      <c r="AG563">
        <v>108500</v>
      </c>
      <c r="AH563">
        <v>53.434021000000001</v>
      </c>
      <c r="AI563">
        <f t="shared" si="434"/>
        <v>5.8834387985093883E-3</v>
      </c>
      <c r="AJ563">
        <f t="shared" si="435"/>
        <v>1.0058834387985094</v>
      </c>
      <c r="AK563" s="18"/>
      <c r="AL563" s="15">
        <f t="shared" si="436"/>
        <v>7.5093249921966443</v>
      </c>
      <c r="AN563" s="10">
        <v>41817</v>
      </c>
      <c r="AO563">
        <v>2383200</v>
      </c>
      <c r="AP563">
        <v>40.000371999999999</v>
      </c>
      <c r="AQ563">
        <f t="shared" si="437"/>
        <v>1.8841508586053823E-3</v>
      </c>
      <c r="AR563">
        <f t="shared" si="425"/>
        <v>1.0018841508586054</v>
      </c>
      <c r="AS563" s="18"/>
      <c r="AT563" s="15">
        <f t="shared" si="438"/>
        <v>0.98787851374499214</v>
      </c>
      <c r="AV563" s="10">
        <v>41817</v>
      </c>
      <c r="AW563">
        <v>7431000</v>
      </c>
      <c r="AX563">
        <v>40.495697999999997</v>
      </c>
      <c r="AY563">
        <f t="shared" si="439"/>
        <v>2.5528201551259233E-3</v>
      </c>
      <c r="AZ563">
        <f t="shared" si="440"/>
        <v>1.0025528201551259</v>
      </c>
      <c r="BD563" s="10">
        <v>41817</v>
      </c>
      <c r="BE563">
        <v>420300</v>
      </c>
      <c r="BF563">
        <v>61.890897000000002</v>
      </c>
      <c r="BG563">
        <f t="shared" si="441"/>
        <v>1.2072873957271746E-3</v>
      </c>
      <c r="BH563">
        <f t="shared" si="442"/>
        <v>1.0012072873957272</v>
      </c>
      <c r="BL563" s="10">
        <v>41817</v>
      </c>
      <c r="BM563">
        <v>150600</v>
      </c>
      <c r="BN563">
        <v>103.026113</v>
      </c>
      <c r="BO563">
        <f t="shared" si="457"/>
        <v>-9.1918321116291057E-4</v>
      </c>
      <c r="BP563">
        <f t="shared" si="458"/>
        <v>0.99908081678883709</v>
      </c>
      <c r="BT563" s="10">
        <v>41817</v>
      </c>
      <c r="BU563">
        <v>72000</v>
      </c>
      <c r="BV563">
        <v>49.733570999999998</v>
      </c>
      <c r="BW563">
        <f t="shared" si="459"/>
        <v>5.9866631967775419E-4</v>
      </c>
      <c r="BX563">
        <f t="shared" si="460"/>
        <v>1.0005986663196778</v>
      </c>
      <c r="CB563" s="10">
        <v>41817</v>
      </c>
      <c r="CC563">
        <v>577600</v>
      </c>
      <c r="CD563">
        <v>104.03112</v>
      </c>
      <c r="CE563">
        <f t="shared" si="444"/>
        <v>8.6500831044444837E-5</v>
      </c>
      <c r="CF563">
        <f t="shared" si="445"/>
        <v>1.0000865008310444</v>
      </c>
      <c r="CJ563" s="10">
        <v>41817</v>
      </c>
      <c r="CK563">
        <v>110600</v>
      </c>
      <c r="CL563">
        <v>80.526982000000004</v>
      </c>
      <c r="CM563">
        <f t="shared" si="446"/>
        <v>2.3125547551816616E-4</v>
      </c>
      <c r="CN563">
        <f t="shared" si="447"/>
        <v>1.0002312554755182</v>
      </c>
      <c r="CR563" s="10">
        <v>41817</v>
      </c>
      <c r="CS563">
        <v>4000</v>
      </c>
      <c r="CT563">
        <v>58.300497</v>
      </c>
      <c r="CU563">
        <f t="shared" si="448"/>
        <v>-3.3508208044930043E-4</v>
      </c>
      <c r="CV563">
        <f t="shared" si="449"/>
        <v>0.9996649179195507</v>
      </c>
      <c r="CZ563" s="10">
        <v>41817</v>
      </c>
      <c r="DA563">
        <v>92400</v>
      </c>
      <c r="DB563">
        <v>53.599265000000003</v>
      </c>
      <c r="DC563">
        <f t="shared" si="463"/>
        <v>1.9001783444156928E-3</v>
      </c>
      <c r="DD563">
        <f t="shared" si="464"/>
        <v>1.0019001783444157</v>
      </c>
      <c r="DH563" s="10">
        <v>41817</v>
      </c>
      <c r="DI563">
        <v>71900</v>
      </c>
      <c r="DJ563">
        <v>33.755246999999997</v>
      </c>
      <c r="DK563">
        <f t="shared" si="461"/>
        <v>7.1062904821765915E-3</v>
      </c>
      <c r="DL563">
        <f t="shared" si="462"/>
        <v>1.0071062904821766</v>
      </c>
      <c r="DP563" s="10">
        <v>41817</v>
      </c>
      <c r="DQ563">
        <v>76600</v>
      </c>
      <c r="DR563">
        <v>27.44481</v>
      </c>
      <c r="DS563">
        <f t="shared" si="450"/>
        <v>3.4459184710411428E-4</v>
      </c>
      <c r="DT563">
        <f t="shared" si="451"/>
        <v>1.0003445918471041</v>
      </c>
      <c r="DX563" s="10">
        <v>41817</v>
      </c>
      <c r="DY563">
        <v>962600</v>
      </c>
      <c r="DZ563">
        <v>12.75</v>
      </c>
      <c r="EA563">
        <f t="shared" si="452"/>
        <v>0</v>
      </c>
      <c r="EB563">
        <f t="shared" si="453"/>
        <v>1</v>
      </c>
      <c r="EF563" s="10">
        <v>41816</v>
      </c>
      <c r="EG563">
        <v>124700</v>
      </c>
      <c r="EH563">
        <v>99.217337000000001</v>
      </c>
      <c r="EI563">
        <f t="shared" si="454"/>
        <v>-1.9712425717766102E-4</v>
      </c>
      <c r="EJ563">
        <f t="shared" si="455"/>
        <v>0.99980287574282234</v>
      </c>
    </row>
    <row r="564" spans="1:140">
      <c r="A564" s="10">
        <v>41816</v>
      </c>
      <c r="B564" s="11">
        <v>3.44</v>
      </c>
      <c r="C564">
        <f t="shared" si="421"/>
        <v>3.44E-2</v>
      </c>
      <c r="D564" s="12">
        <f t="shared" si="422"/>
        <v>7.2002521009495446E-4</v>
      </c>
      <c r="E564" s="13">
        <f t="shared" si="423"/>
        <v>1.000720025210095</v>
      </c>
      <c r="H564" s="10">
        <v>41816</v>
      </c>
      <c r="I564">
        <v>8800</v>
      </c>
      <c r="J564">
        <v>66.704513000000006</v>
      </c>
      <c r="K564" s="15">
        <f t="shared" si="426"/>
        <v>7.2422918071004538E-3</v>
      </c>
      <c r="L564">
        <f t="shared" si="427"/>
        <v>1.0072422918071005</v>
      </c>
      <c r="N564" s="15">
        <f t="shared" si="428"/>
        <v>12.92812542255669</v>
      </c>
      <c r="P564" s="10">
        <v>41816</v>
      </c>
      <c r="Q564">
        <v>300300</v>
      </c>
      <c r="R564">
        <v>45.120992999999999</v>
      </c>
      <c r="S564">
        <f t="shared" si="429"/>
        <v>-1.4970133755515258E-3</v>
      </c>
      <c r="T564">
        <f t="shared" si="430"/>
        <v>0.99850298662444847</v>
      </c>
      <c r="V564" s="15">
        <f t="shared" si="431"/>
        <v>-0.42121215347917551</v>
      </c>
      <c r="X564" s="10">
        <v>41816</v>
      </c>
      <c r="Y564">
        <v>73200</v>
      </c>
      <c r="Z564">
        <v>38.785958000000001</v>
      </c>
      <c r="AA564">
        <f t="shared" si="432"/>
        <v>5.0115395935601548E-4</v>
      </c>
      <c r="AB564">
        <f t="shared" si="424"/>
        <v>1.000501153959356</v>
      </c>
      <c r="AD564" s="15">
        <f t="shared" si="433"/>
        <v>0.20066476546870726</v>
      </c>
      <c r="AF564" s="10">
        <v>41816</v>
      </c>
      <c r="AG564">
        <v>123100</v>
      </c>
      <c r="AH564">
        <v>53.121484000000002</v>
      </c>
      <c r="AI564">
        <f t="shared" si="434"/>
        <v>-1.1019538403905793E-3</v>
      </c>
      <c r="AJ564">
        <f t="shared" si="435"/>
        <v>0.99889804615960942</v>
      </c>
      <c r="AK564" s="18"/>
      <c r="AL564" s="15">
        <f t="shared" si="436"/>
        <v>-0.33131014739295517</v>
      </c>
      <c r="AN564" s="10">
        <v>41816</v>
      </c>
      <c r="AO564">
        <v>2811600</v>
      </c>
      <c r="AP564">
        <v>39.925147000000003</v>
      </c>
      <c r="AQ564">
        <f t="shared" si="437"/>
        <v>-4.7080968676282975E-4</v>
      </c>
      <c r="AR564">
        <f t="shared" si="425"/>
        <v>0.99952919031323717</v>
      </c>
      <c r="AS564" s="18"/>
      <c r="AT564" s="15">
        <f t="shared" si="438"/>
        <v>-0.15792483711665417</v>
      </c>
      <c r="AV564" s="10">
        <v>41816</v>
      </c>
      <c r="AW564">
        <v>11566300</v>
      </c>
      <c r="AX564">
        <v>40.392583000000002</v>
      </c>
      <c r="AY564">
        <f t="shared" si="439"/>
        <v>-4.6395402160959165E-4</v>
      </c>
      <c r="AZ564">
        <f t="shared" si="440"/>
        <v>0.99953604597839041</v>
      </c>
      <c r="BD564" s="10">
        <v>41816</v>
      </c>
      <c r="BE564">
        <v>468400</v>
      </c>
      <c r="BF564">
        <v>61.816267000000003</v>
      </c>
      <c r="BG564">
        <f t="shared" si="441"/>
        <v>-7.5397358449502683E-4</v>
      </c>
      <c r="BH564">
        <f t="shared" si="442"/>
        <v>0.99924602641550497</v>
      </c>
      <c r="BL564" s="10">
        <v>41816</v>
      </c>
      <c r="BM564">
        <v>168300</v>
      </c>
      <c r="BN564">
        <v>103.12090000000001</v>
      </c>
      <c r="BO564">
        <f t="shared" si="457"/>
        <v>1.8418301026710271E-3</v>
      </c>
      <c r="BP564">
        <f t="shared" si="458"/>
        <v>1.001841830102671</v>
      </c>
      <c r="BT564" s="10">
        <v>41816</v>
      </c>
      <c r="BU564">
        <v>94900</v>
      </c>
      <c r="BV564">
        <v>49.703814999999999</v>
      </c>
      <c r="BW564">
        <f t="shared" si="459"/>
        <v>5.9900479244090477E-4</v>
      </c>
      <c r="BX564">
        <f t="shared" si="460"/>
        <v>1.0005990047924409</v>
      </c>
      <c r="CB564" s="10">
        <v>41816</v>
      </c>
      <c r="CC564">
        <v>278600</v>
      </c>
      <c r="CD564">
        <v>104.022122</v>
      </c>
      <c r="CE564">
        <f t="shared" si="444"/>
        <v>-2.5955046927450542E-4</v>
      </c>
      <c r="CF564">
        <f t="shared" si="445"/>
        <v>0.99974044953072549</v>
      </c>
      <c r="CJ564" s="10">
        <v>41816</v>
      </c>
      <c r="CK564">
        <v>145500</v>
      </c>
      <c r="CL564">
        <v>80.508364</v>
      </c>
      <c r="CM564">
        <f t="shared" si="446"/>
        <v>1.5057349466125469E-3</v>
      </c>
      <c r="CN564">
        <f t="shared" si="447"/>
        <v>1.0015057349466125</v>
      </c>
      <c r="CR564" s="10">
        <v>41816</v>
      </c>
      <c r="CS564">
        <v>11300</v>
      </c>
      <c r="CT564">
        <v>58.320039000000001</v>
      </c>
      <c r="CU564">
        <f t="shared" si="448"/>
        <v>1.5100776712446695E-3</v>
      </c>
      <c r="CV564">
        <f t="shared" si="449"/>
        <v>1.0015100776712447</v>
      </c>
      <c r="CZ564" s="10">
        <v>41816</v>
      </c>
      <c r="DA564">
        <v>51400</v>
      </c>
      <c r="DB564">
        <v>53.497610000000002</v>
      </c>
      <c r="DC564">
        <f t="shared" si="463"/>
        <v>4.5115096719345882E-3</v>
      </c>
      <c r="DD564">
        <f t="shared" si="464"/>
        <v>1.0045115096719346</v>
      </c>
      <c r="DH564" s="10">
        <v>41816</v>
      </c>
      <c r="DI564">
        <v>74100</v>
      </c>
      <c r="DJ564">
        <v>33.517065000000002</v>
      </c>
      <c r="DK564">
        <f t="shared" si="461"/>
        <v>-8.5200326742840282E-4</v>
      </c>
      <c r="DL564">
        <f t="shared" si="462"/>
        <v>0.9991479967325716</v>
      </c>
      <c r="DP564" s="10">
        <v>41816</v>
      </c>
      <c r="DQ564">
        <v>56800</v>
      </c>
      <c r="DR564">
        <v>27.435355999999999</v>
      </c>
      <c r="DS564">
        <f t="shared" si="450"/>
        <v>1.7259695228781791E-3</v>
      </c>
      <c r="DT564">
        <f t="shared" si="451"/>
        <v>1.0017259695228782</v>
      </c>
      <c r="DX564" s="10">
        <v>41816</v>
      </c>
      <c r="DY564">
        <v>961900</v>
      </c>
      <c r="DZ564">
        <v>12.75</v>
      </c>
      <c r="EA564">
        <f t="shared" si="452"/>
        <v>-3.1274433150898506E-3</v>
      </c>
      <c r="EB564">
        <f t="shared" si="453"/>
        <v>0.99687255668491015</v>
      </c>
      <c r="EF564" s="10">
        <v>41815</v>
      </c>
      <c r="EG564">
        <v>166100</v>
      </c>
      <c r="EH564">
        <v>99.236898999999994</v>
      </c>
      <c r="EI564">
        <f t="shared" si="454"/>
        <v>1.9716312281192749E-4</v>
      </c>
      <c r="EJ564">
        <f t="shared" si="455"/>
        <v>1.0001971631228119</v>
      </c>
    </row>
    <row r="565" spans="1:140">
      <c r="A565" s="10">
        <v>41815</v>
      </c>
      <c r="B565" s="11">
        <v>3.4</v>
      </c>
      <c r="C565">
        <f t="shared" si="421"/>
        <v>3.4000000000000002E-2</v>
      </c>
      <c r="D565" s="12">
        <f t="shared" si="422"/>
        <v>7.116139957081824E-4</v>
      </c>
      <c r="E565" s="13">
        <f t="shared" si="423"/>
        <v>1.0007116139957082</v>
      </c>
      <c r="H565" s="10">
        <v>41815</v>
      </c>
      <c r="I565">
        <v>15300</v>
      </c>
      <c r="J565">
        <v>66.224892999999994</v>
      </c>
      <c r="K565" s="15">
        <f t="shared" si="426"/>
        <v>9.9501105396515577E-4</v>
      </c>
      <c r="L565">
        <f t="shared" si="427"/>
        <v>1.0009950110539652</v>
      </c>
      <c r="N565" s="15">
        <f t="shared" si="428"/>
        <v>0.4376336609332534</v>
      </c>
      <c r="P565" s="10">
        <v>41815</v>
      </c>
      <c r="Q565">
        <v>279800</v>
      </c>
      <c r="R565">
        <v>45.188640999999997</v>
      </c>
      <c r="S565">
        <f t="shared" si="429"/>
        <v>4.5112558993469776E-3</v>
      </c>
      <c r="T565">
        <f t="shared" si="430"/>
        <v>1.004511255899347</v>
      </c>
      <c r="V565" s="15">
        <f t="shared" si="431"/>
        <v>4.1701691208337603</v>
      </c>
      <c r="X565" s="10">
        <v>41815</v>
      </c>
      <c r="Y565">
        <v>93000</v>
      </c>
      <c r="Z565">
        <v>38.766530000000003</v>
      </c>
      <c r="AA565">
        <f t="shared" si="432"/>
        <v>6.0514859000306842E-3</v>
      </c>
      <c r="AB565">
        <f t="shared" si="424"/>
        <v>1.0060514859000307</v>
      </c>
      <c r="AD565" s="15">
        <f t="shared" si="433"/>
        <v>8.0443111349427454</v>
      </c>
      <c r="AF565" s="10">
        <v>41815</v>
      </c>
      <c r="AG565">
        <v>140100</v>
      </c>
      <c r="AH565">
        <v>53.180086000000003</v>
      </c>
      <c r="AI565">
        <f t="shared" si="434"/>
        <v>7.7734874515538177E-3</v>
      </c>
      <c r="AJ565">
        <f t="shared" si="435"/>
        <v>1.0077734874515538</v>
      </c>
      <c r="AK565" s="18"/>
      <c r="AL565" s="15">
        <f t="shared" si="436"/>
        <v>15.883752889456765</v>
      </c>
      <c r="AN565" s="10">
        <v>41815</v>
      </c>
      <c r="AO565">
        <v>5235400</v>
      </c>
      <c r="AP565">
        <v>39.943953</v>
      </c>
      <c r="AQ565">
        <f t="shared" si="437"/>
        <v>9.4253193853410799E-4</v>
      </c>
      <c r="AR565">
        <f t="shared" si="425"/>
        <v>1.0009425319385341</v>
      </c>
      <c r="AS565" s="18"/>
      <c r="AT565" s="15">
        <f t="shared" si="438"/>
        <v>0.41038417594597743</v>
      </c>
      <c r="AV565" s="10">
        <v>41815</v>
      </c>
      <c r="AW565">
        <v>13493500</v>
      </c>
      <c r="AX565">
        <v>40.411332000000002</v>
      </c>
      <c r="AY565">
        <f t="shared" si="439"/>
        <v>4.1928951954619542E-3</v>
      </c>
      <c r="AZ565">
        <f t="shared" si="440"/>
        <v>1.004192895195462</v>
      </c>
      <c r="BD565" s="10">
        <v>41815</v>
      </c>
      <c r="BE565">
        <v>595600</v>
      </c>
      <c r="BF565">
        <v>61.862909999999999</v>
      </c>
      <c r="BG565">
        <f t="shared" si="441"/>
        <v>2.7219231982582581E-3</v>
      </c>
      <c r="BH565">
        <f t="shared" si="442"/>
        <v>1.0027219231982583</v>
      </c>
      <c r="BL565" s="10">
        <v>41815</v>
      </c>
      <c r="BM565">
        <v>151400</v>
      </c>
      <c r="BN565">
        <v>102.931318</v>
      </c>
      <c r="BO565">
        <f t="shared" si="457"/>
        <v>4.0683709031990034E-3</v>
      </c>
      <c r="BP565">
        <f t="shared" si="458"/>
        <v>1.004068370903199</v>
      </c>
      <c r="BT565" s="10">
        <v>41815</v>
      </c>
      <c r="BU565">
        <v>125200</v>
      </c>
      <c r="BV565">
        <v>49.674059999999997</v>
      </c>
      <c r="BW565">
        <f t="shared" si="459"/>
        <v>-3.9912348185078272E-4</v>
      </c>
      <c r="BX565">
        <f t="shared" si="460"/>
        <v>0.99960087651814922</v>
      </c>
      <c r="CB565" s="10">
        <v>41815</v>
      </c>
      <c r="CC565">
        <v>816600</v>
      </c>
      <c r="CD565">
        <v>104.049128</v>
      </c>
      <c r="CE565">
        <f t="shared" si="444"/>
        <v>2.341549208769278E-3</v>
      </c>
      <c r="CF565">
        <f t="shared" si="445"/>
        <v>1.0023415492087693</v>
      </c>
      <c r="CJ565" s="10">
        <v>41815</v>
      </c>
      <c r="CK565">
        <v>136200</v>
      </c>
      <c r="CL565">
        <v>80.387321999999998</v>
      </c>
      <c r="CM565">
        <f t="shared" si="446"/>
        <v>1.3917304884671911E-3</v>
      </c>
      <c r="CN565">
        <f t="shared" si="447"/>
        <v>1.0013917304884672</v>
      </c>
      <c r="CR565" s="10">
        <v>41815</v>
      </c>
      <c r="CS565">
        <v>8000</v>
      </c>
      <c r="CT565">
        <v>58.232104</v>
      </c>
      <c r="CU565">
        <f t="shared" si="448"/>
        <v>8.3960585703235502E-4</v>
      </c>
      <c r="CV565">
        <f t="shared" si="449"/>
        <v>1.0008396058570324</v>
      </c>
      <c r="CZ565" s="10">
        <v>41815</v>
      </c>
      <c r="DA565">
        <v>70300</v>
      </c>
      <c r="DB565">
        <v>53.257339000000002</v>
      </c>
      <c r="DC565">
        <f t="shared" si="463"/>
        <v>6.8134009513709515E-3</v>
      </c>
      <c r="DD565">
        <f t="shared" si="464"/>
        <v>1.006813400951371</v>
      </c>
      <c r="DH565" s="10">
        <v>41815</v>
      </c>
      <c r="DI565">
        <v>101800</v>
      </c>
      <c r="DJ565">
        <v>33.545645999999998</v>
      </c>
      <c r="DK565">
        <f t="shared" si="461"/>
        <v>-1.4179918895090848E-3</v>
      </c>
      <c r="DL565">
        <f t="shared" si="462"/>
        <v>0.99858200811049092</v>
      </c>
      <c r="DP565" s="10">
        <v>41815</v>
      </c>
      <c r="DQ565">
        <v>680600</v>
      </c>
      <c r="DR565">
        <v>27.388085</v>
      </c>
      <c r="DS565">
        <f t="shared" si="450"/>
        <v>5.9027740029811149E-3</v>
      </c>
      <c r="DT565">
        <f t="shared" si="451"/>
        <v>1.0059027740029811</v>
      </c>
      <c r="DX565" s="10">
        <v>41815</v>
      </c>
      <c r="DY565">
        <v>2286800</v>
      </c>
      <c r="DZ565">
        <v>12.79</v>
      </c>
      <c r="EA565">
        <f t="shared" si="452"/>
        <v>0</v>
      </c>
      <c r="EB565">
        <f t="shared" si="453"/>
        <v>1</v>
      </c>
      <c r="EF565" s="10">
        <v>41814</v>
      </c>
      <c r="EG565">
        <v>241700</v>
      </c>
      <c r="EH565">
        <v>99.217337000000001</v>
      </c>
      <c r="EI565">
        <f t="shared" si="454"/>
        <v>2.9576158108080008E-4</v>
      </c>
      <c r="EJ565">
        <f t="shared" si="455"/>
        <v>1.0002957615810808</v>
      </c>
    </row>
    <row r="566" spans="1:140">
      <c r="A566" s="10">
        <v>41814</v>
      </c>
      <c r="B566" s="11">
        <v>3.42</v>
      </c>
      <c r="C566">
        <f t="shared" si="421"/>
        <v>3.4200000000000001E-2</v>
      </c>
      <c r="D566" s="12">
        <f t="shared" si="422"/>
        <v>7.158194880174662E-4</v>
      </c>
      <c r="E566" s="13">
        <f t="shared" si="423"/>
        <v>1.0007158194880175</v>
      </c>
      <c r="H566" s="10">
        <v>41814</v>
      </c>
      <c r="I566">
        <v>15900</v>
      </c>
      <c r="J566">
        <v>66.159064000000001</v>
      </c>
      <c r="K566" s="15">
        <f t="shared" si="426"/>
        <v>8.1685359802095014E-3</v>
      </c>
      <c r="L566">
        <f t="shared" si="427"/>
        <v>1.0081685359802095</v>
      </c>
      <c r="N566" s="15">
        <f t="shared" si="428"/>
        <v>18.480310434385192</v>
      </c>
      <c r="P566" s="10">
        <v>41814</v>
      </c>
      <c r="Q566">
        <v>373000</v>
      </c>
      <c r="R566">
        <v>44.985698999999997</v>
      </c>
      <c r="S566">
        <f t="shared" si="429"/>
        <v>-5.9791244055081849E-3</v>
      </c>
      <c r="T566">
        <f t="shared" si="430"/>
        <v>0.99402087559449182</v>
      </c>
      <c r="V566" s="15">
        <f t="shared" si="431"/>
        <v>-0.88796353651271276</v>
      </c>
      <c r="X566" s="10">
        <v>41814</v>
      </c>
      <c r="Y566">
        <v>173400</v>
      </c>
      <c r="Z566">
        <v>38.533346000000002</v>
      </c>
      <c r="AA566">
        <f t="shared" si="432"/>
        <v>-8.5000167765859613E-3</v>
      </c>
      <c r="AB566">
        <f t="shared" si="424"/>
        <v>0.99149998322341404</v>
      </c>
      <c r="AD566" s="15">
        <f t="shared" si="433"/>
        <v>-0.95565551807651872</v>
      </c>
      <c r="AF566" s="10">
        <v>41814</v>
      </c>
      <c r="AG566">
        <v>207000</v>
      </c>
      <c r="AH566">
        <v>52.769880000000001</v>
      </c>
      <c r="AI566">
        <f t="shared" si="434"/>
        <v>-1.0076996375057656E-2</v>
      </c>
      <c r="AJ566">
        <f t="shared" si="435"/>
        <v>0.98992300362494234</v>
      </c>
      <c r="AK566" s="18"/>
      <c r="AL566" s="15">
        <f t="shared" si="436"/>
        <v>-0.97519627022370703</v>
      </c>
      <c r="AN566" s="10">
        <v>41814</v>
      </c>
      <c r="AO566">
        <v>2402500</v>
      </c>
      <c r="AP566">
        <v>39.90634</v>
      </c>
      <c r="AQ566">
        <f t="shared" si="437"/>
        <v>-5.7864004118928225E-3</v>
      </c>
      <c r="AR566">
        <f t="shared" si="425"/>
        <v>0.99421359958810718</v>
      </c>
      <c r="AS566" s="18"/>
      <c r="AT566" s="15">
        <f t="shared" si="438"/>
        <v>-0.87974855682028474</v>
      </c>
      <c r="AV566" s="10">
        <v>41814</v>
      </c>
      <c r="AW566">
        <v>17451200</v>
      </c>
      <c r="AX566">
        <v>40.242598999999998</v>
      </c>
      <c r="AY566">
        <f t="shared" si="439"/>
        <v>-1.4421083376754407E-3</v>
      </c>
      <c r="AZ566">
        <f t="shared" si="440"/>
        <v>0.99855789166232456</v>
      </c>
      <c r="BD566" s="10">
        <v>41814</v>
      </c>
      <c r="BE566">
        <v>883600</v>
      </c>
      <c r="BF566">
        <v>61.694980999999999</v>
      </c>
      <c r="BG566">
        <f t="shared" si="441"/>
        <v>-5.8628889605950585E-3</v>
      </c>
      <c r="BH566">
        <f t="shared" si="442"/>
        <v>0.99413711103940494</v>
      </c>
      <c r="BL566" s="10">
        <v>41814</v>
      </c>
      <c r="BM566">
        <v>202500</v>
      </c>
      <c r="BN566">
        <v>102.514252</v>
      </c>
      <c r="BO566">
        <f t="shared" si="457"/>
        <v>-3.6972402182655628E-4</v>
      </c>
      <c r="BP566">
        <f t="shared" si="458"/>
        <v>0.99963027597817344</v>
      </c>
      <c r="BT566" s="10">
        <v>41814</v>
      </c>
      <c r="BU566">
        <v>75200</v>
      </c>
      <c r="BV566">
        <v>49.693894</v>
      </c>
      <c r="BW566">
        <f t="shared" si="459"/>
        <v>9.9898679203858087E-4</v>
      </c>
      <c r="BX566">
        <f t="shared" si="460"/>
        <v>1.0009989867920386</v>
      </c>
      <c r="CB566" s="10">
        <v>41814</v>
      </c>
      <c r="CC566">
        <v>458500</v>
      </c>
      <c r="CD566">
        <v>103.806061</v>
      </c>
      <c r="CE566">
        <f t="shared" si="444"/>
        <v>3.8303756460138505E-3</v>
      </c>
      <c r="CF566">
        <f t="shared" si="445"/>
        <v>1.0038303756460139</v>
      </c>
      <c r="CJ566" s="10">
        <v>41814</v>
      </c>
      <c r="CK566">
        <v>167900</v>
      </c>
      <c r="CL566">
        <v>80.275599999999997</v>
      </c>
      <c r="CM566">
        <f t="shared" si="446"/>
        <v>2.5581495928470588E-3</v>
      </c>
      <c r="CN566">
        <f t="shared" si="447"/>
        <v>1.0025581495928471</v>
      </c>
      <c r="CR566" s="10">
        <v>41814</v>
      </c>
      <c r="CS566">
        <v>20600</v>
      </c>
      <c r="CT566">
        <v>58.183253000000001</v>
      </c>
      <c r="CU566">
        <f t="shared" si="448"/>
        <v>-1.6792390496966902E-4</v>
      </c>
      <c r="CV566">
        <f t="shared" si="449"/>
        <v>0.99983207609503033</v>
      </c>
      <c r="CZ566" s="10">
        <v>41814</v>
      </c>
      <c r="DA566">
        <v>66600</v>
      </c>
      <c r="DB566">
        <v>52.896931000000002</v>
      </c>
      <c r="DC566">
        <f t="shared" si="463"/>
        <v>-5.3520055702014346E-3</v>
      </c>
      <c r="DD566">
        <f t="shared" si="464"/>
        <v>0.99464799442979857</v>
      </c>
      <c r="DH566" s="10">
        <v>41814</v>
      </c>
      <c r="DI566">
        <v>95500</v>
      </c>
      <c r="DJ566">
        <v>33.593280999999998</v>
      </c>
      <c r="DK566">
        <f t="shared" si="461"/>
        <v>-8.5019076573555896E-4</v>
      </c>
      <c r="DL566">
        <f t="shared" si="462"/>
        <v>0.99914980923426444</v>
      </c>
      <c r="DP566" s="10">
        <v>41814</v>
      </c>
      <c r="DQ566">
        <v>156100</v>
      </c>
      <c r="DR566">
        <v>27.227367999999998</v>
      </c>
      <c r="DS566">
        <f t="shared" si="450"/>
        <v>-2.1074144029409658E-2</v>
      </c>
      <c r="DT566">
        <f t="shared" si="451"/>
        <v>0.97892585597059034</v>
      </c>
      <c r="DX566" s="10">
        <v>41814</v>
      </c>
      <c r="DY566">
        <v>1243900</v>
      </c>
      <c r="DZ566">
        <v>12.79</v>
      </c>
      <c r="EA566">
        <f t="shared" si="452"/>
        <v>7.8247261345842922E-4</v>
      </c>
      <c r="EB566">
        <f t="shared" si="453"/>
        <v>1.0007824726134584</v>
      </c>
      <c r="EF566" s="10">
        <v>41813</v>
      </c>
      <c r="EG566">
        <v>193700</v>
      </c>
      <c r="EH566">
        <v>99.188001</v>
      </c>
      <c r="EI566">
        <f t="shared" si="454"/>
        <v>0</v>
      </c>
      <c r="EJ566">
        <f t="shared" si="455"/>
        <v>1</v>
      </c>
    </row>
    <row r="567" spans="1:140">
      <c r="A567" s="10">
        <v>41813</v>
      </c>
      <c r="B567" s="11">
        <v>3.43</v>
      </c>
      <c r="C567">
        <f t="shared" si="421"/>
        <v>3.4300000000000004E-2</v>
      </c>
      <c r="D567" s="12">
        <f t="shared" si="422"/>
        <v>7.1792232033374148E-4</v>
      </c>
      <c r="E567" s="13">
        <f t="shared" si="423"/>
        <v>1.0007179223203337</v>
      </c>
      <c r="H567" s="10">
        <v>41813</v>
      </c>
      <c r="I567">
        <v>8800</v>
      </c>
      <c r="J567">
        <v>65.623019999999997</v>
      </c>
      <c r="K567" s="15">
        <f t="shared" si="426"/>
        <v>1.4335439593371468E-4</v>
      </c>
      <c r="L567">
        <f t="shared" si="427"/>
        <v>1.0001433543959337</v>
      </c>
      <c r="N567" s="15">
        <f t="shared" si="428"/>
        <v>5.3713513565506243E-2</v>
      </c>
      <c r="P567" s="10">
        <v>41813</v>
      </c>
      <c r="Q567">
        <v>276100</v>
      </c>
      <c r="R567">
        <v>45.256292000000002</v>
      </c>
      <c r="S567">
        <f t="shared" si="429"/>
        <v>-2.5620809805804168E-4</v>
      </c>
      <c r="T567">
        <f t="shared" si="430"/>
        <v>0.99974379190194196</v>
      </c>
      <c r="V567" s="15">
        <f t="shared" si="431"/>
        <v>-8.9287426062270914E-2</v>
      </c>
      <c r="X567" s="10">
        <v>41813</v>
      </c>
      <c r="Y567">
        <v>192000</v>
      </c>
      <c r="Z567">
        <v>38.863688000000003</v>
      </c>
      <c r="AA567">
        <f t="shared" si="432"/>
        <v>-4.9970272445742925E-4</v>
      </c>
      <c r="AB567">
        <f t="shared" si="424"/>
        <v>0.99950029727554257</v>
      </c>
      <c r="AD567" s="15">
        <f t="shared" si="433"/>
        <v>-0.16676293075888116</v>
      </c>
      <c r="AF567" s="10">
        <v>41813</v>
      </c>
      <c r="AG567">
        <v>206100</v>
      </c>
      <c r="AH567">
        <v>53.307054999999998</v>
      </c>
      <c r="AI567">
        <f t="shared" si="434"/>
        <v>-1.4452962506086298E-3</v>
      </c>
      <c r="AJ567">
        <f t="shared" si="435"/>
        <v>0.99855470374939137</v>
      </c>
      <c r="AK567" s="18"/>
      <c r="AL567" s="15">
        <f t="shared" si="436"/>
        <v>-0.41016634352790171</v>
      </c>
      <c r="AN567" s="10">
        <v>41813</v>
      </c>
      <c r="AO567">
        <v>2168900</v>
      </c>
      <c r="AP567">
        <v>40.138598000000002</v>
      </c>
      <c r="AQ567">
        <f t="shared" si="437"/>
        <v>-2.5398350027955319E-3</v>
      </c>
      <c r="AR567">
        <f t="shared" si="425"/>
        <v>0.99746016499720447</v>
      </c>
      <c r="AS567" s="18"/>
      <c r="AT567" s="15">
        <f t="shared" si="438"/>
        <v>-0.60474297806037824</v>
      </c>
      <c r="AV567" s="10">
        <v>41813</v>
      </c>
      <c r="AW567">
        <v>15211800</v>
      </c>
      <c r="AX567">
        <v>40.300716999999999</v>
      </c>
      <c r="AY567">
        <f t="shared" si="439"/>
        <v>-4.5861334201838799E-3</v>
      </c>
      <c r="AZ567">
        <f t="shared" si="440"/>
        <v>0.99541386657981612</v>
      </c>
      <c r="BD567" s="10">
        <v>41813</v>
      </c>
      <c r="BE567">
        <v>458300</v>
      </c>
      <c r="BF567">
        <v>62.058824999999999</v>
      </c>
      <c r="BG567">
        <f t="shared" si="441"/>
        <v>-9.6114637612965126E-4</v>
      </c>
      <c r="BH567">
        <f t="shared" si="442"/>
        <v>0.99903885362387035</v>
      </c>
      <c r="BL567" s="10">
        <v>41813</v>
      </c>
      <c r="BM567">
        <v>117600</v>
      </c>
      <c r="BN567">
        <v>102.55216799999999</v>
      </c>
      <c r="BO567">
        <f t="shared" si="457"/>
        <v>1.388390036154874E-3</v>
      </c>
      <c r="BP567">
        <f t="shared" si="458"/>
        <v>1.0013883900361549</v>
      </c>
      <c r="BT567" s="10">
        <v>41813</v>
      </c>
      <c r="BU567">
        <v>88300</v>
      </c>
      <c r="BV567">
        <v>49.644300000000001</v>
      </c>
      <c r="BW567">
        <f t="shared" si="459"/>
        <v>-1.1973929968956964E-3</v>
      </c>
      <c r="BX567">
        <f t="shared" si="460"/>
        <v>0.9988026070031043</v>
      </c>
      <c r="CB567" s="10">
        <v>41813</v>
      </c>
      <c r="CC567">
        <v>373600</v>
      </c>
      <c r="CD567">
        <v>103.40996199999999</v>
      </c>
      <c r="CE567">
        <f t="shared" si="444"/>
        <v>2.2685821230401526E-3</v>
      </c>
      <c r="CF567">
        <f t="shared" si="445"/>
        <v>1.0022685821230402</v>
      </c>
      <c r="CJ567" s="10">
        <v>41813</v>
      </c>
      <c r="CK567">
        <v>180100</v>
      </c>
      <c r="CL567">
        <v>80.070767000000004</v>
      </c>
      <c r="CM567">
        <f t="shared" si="446"/>
        <v>4.6534249822616225E-4</v>
      </c>
      <c r="CN567">
        <f t="shared" si="447"/>
        <v>1.0004653424982262</v>
      </c>
      <c r="CR567" s="10">
        <v>41813</v>
      </c>
      <c r="CS567">
        <v>3000</v>
      </c>
      <c r="CT567">
        <v>58.193024999999999</v>
      </c>
      <c r="CU567">
        <f t="shared" si="448"/>
        <v>3.3590905437264063E-4</v>
      </c>
      <c r="CV567">
        <f t="shared" si="449"/>
        <v>1.0003359090543726</v>
      </c>
      <c r="CZ567" s="10">
        <v>41813</v>
      </c>
      <c r="DA567">
        <v>52600</v>
      </c>
      <c r="DB567">
        <v>53.181559</v>
      </c>
      <c r="DC567">
        <f t="shared" si="463"/>
        <v>-5.4963881484301202E-3</v>
      </c>
      <c r="DD567">
        <f t="shared" si="464"/>
        <v>0.99450361185156988</v>
      </c>
      <c r="DH567" s="10">
        <v>41813</v>
      </c>
      <c r="DI567">
        <v>105500</v>
      </c>
      <c r="DJ567">
        <v>33.621865999999997</v>
      </c>
      <c r="DK567">
        <f t="shared" si="461"/>
        <v>-3.6421644005872889E-3</v>
      </c>
      <c r="DL567">
        <f t="shared" si="462"/>
        <v>0.99635783559941271</v>
      </c>
      <c r="DP567" s="10">
        <v>41813</v>
      </c>
      <c r="DQ567">
        <v>96800</v>
      </c>
      <c r="DR567">
        <v>27.813514000000001</v>
      </c>
      <c r="DS567">
        <f t="shared" si="450"/>
        <v>3.7530061870432174E-3</v>
      </c>
      <c r="DT567">
        <f t="shared" si="451"/>
        <v>1.0037530061870432</v>
      </c>
      <c r="DX567" s="10">
        <v>41813</v>
      </c>
      <c r="DY567">
        <v>3085000</v>
      </c>
      <c r="DZ567">
        <v>12.78</v>
      </c>
      <c r="EA567">
        <f t="shared" si="452"/>
        <v>3.9277297721915794E-3</v>
      </c>
      <c r="EB567">
        <f t="shared" si="453"/>
        <v>1.0039277297721916</v>
      </c>
      <c r="EF567" s="10">
        <v>41810</v>
      </c>
      <c r="EG567">
        <v>169700</v>
      </c>
      <c r="EH567">
        <v>99.188001</v>
      </c>
      <c r="EI567">
        <f t="shared" si="454"/>
        <v>-1.9711200223493375E-4</v>
      </c>
      <c r="EJ567">
        <f t="shared" si="455"/>
        <v>0.99980288799776507</v>
      </c>
    </row>
    <row r="568" spans="1:140">
      <c r="A568" s="10">
        <v>41810</v>
      </c>
      <c r="B568" s="11">
        <v>3.46</v>
      </c>
      <c r="C568">
        <f t="shared" si="421"/>
        <v>3.4599999999999999E-2</v>
      </c>
      <c r="D568" s="12">
        <f t="shared" si="422"/>
        <v>7.2423116196485005E-4</v>
      </c>
      <c r="E568" s="13">
        <f t="shared" si="423"/>
        <v>1.0007242311619649</v>
      </c>
      <c r="H568" s="10">
        <v>41810</v>
      </c>
      <c r="I568">
        <v>6900</v>
      </c>
      <c r="J568">
        <v>65.613613999999998</v>
      </c>
      <c r="K568" s="15">
        <f t="shared" si="426"/>
        <v>3.5960900728431167E-3</v>
      </c>
      <c r="L568">
        <f t="shared" si="427"/>
        <v>1.0035960900728431</v>
      </c>
      <c r="N568" s="15">
        <f t="shared" si="428"/>
        <v>2.7069834299759519</v>
      </c>
      <c r="P568" s="10">
        <v>41810</v>
      </c>
      <c r="Q568">
        <v>172600</v>
      </c>
      <c r="R568">
        <v>45.267890000000001</v>
      </c>
      <c r="S568">
        <f t="shared" si="429"/>
        <v>1.7028857668024422E-3</v>
      </c>
      <c r="T568">
        <f t="shared" si="430"/>
        <v>1.0017028857668024</v>
      </c>
      <c r="V568" s="15">
        <f t="shared" si="431"/>
        <v>0.86083383894420429</v>
      </c>
      <c r="X568" s="10">
        <v>41810</v>
      </c>
      <c r="Y568">
        <v>92800</v>
      </c>
      <c r="Z568">
        <v>38.883118000000003</v>
      </c>
      <c r="AA568">
        <f t="shared" si="432"/>
        <v>2.9947361702102882E-3</v>
      </c>
      <c r="AB568">
        <f t="shared" si="424"/>
        <v>1.0029947361702103</v>
      </c>
      <c r="AD568" s="15">
        <f t="shared" si="433"/>
        <v>1.9785756646714199</v>
      </c>
      <c r="AF568" s="10">
        <v>41810</v>
      </c>
      <c r="AG568">
        <v>119700</v>
      </c>
      <c r="AH568">
        <v>53.384211000000001</v>
      </c>
      <c r="AI568">
        <f t="shared" si="434"/>
        <v>2.9245023121429181E-3</v>
      </c>
      <c r="AJ568">
        <f t="shared" si="435"/>
        <v>1.0029245023121429</v>
      </c>
      <c r="AK568" s="18"/>
      <c r="AL568" s="15">
        <f t="shared" si="436"/>
        <v>1.9034088441854071</v>
      </c>
      <c r="AN568" s="10">
        <v>41810</v>
      </c>
      <c r="AO568">
        <v>2036000</v>
      </c>
      <c r="AP568">
        <v>40.240803</v>
      </c>
      <c r="AQ568">
        <f t="shared" si="437"/>
        <v>-2.0737307475555689E-3</v>
      </c>
      <c r="AR568">
        <f t="shared" si="425"/>
        <v>0.99792626925244443</v>
      </c>
      <c r="AS568" s="18"/>
      <c r="AT568" s="15">
        <f t="shared" si="438"/>
        <v>-0.53125558906250858</v>
      </c>
      <c r="AV568" s="10">
        <v>41810</v>
      </c>
      <c r="AW568">
        <v>14210300</v>
      </c>
      <c r="AX568">
        <v>40.486393</v>
      </c>
      <c r="AY568">
        <f t="shared" si="439"/>
        <v>4.5883365364951523E-4</v>
      </c>
      <c r="AZ568">
        <f t="shared" si="440"/>
        <v>1.0004588336536495</v>
      </c>
      <c r="BD568" s="10">
        <v>41810</v>
      </c>
      <c r="BE568">
        <v>497100</v>
      </c>
      <c r="BF568">
        <v>62.11853</v>
      </c>
      <c r="BG568">
        <f t="shared" si="441"/>
        <v>2.9912678114483171E-3</v>
      </c>
      <c r="BH568">
        <f t="shared" si="442"/>
        <v>1.0029912678114483</v>
      </c>
      <c r="BL568" s="10">
        <v>41810</v>
      </c>
      <c r="BM568">
        <v>193400</v>
      </c>
      <c r="BN568">
        <v>102.409983</v>
      </c>
      <c r="BO568">
        <f t="shared" si="457"/>
        <v>-9.2471793337312036E-4</v>
      </c>
      <c r="BP568">
        <f t="shared" si="458"/>
        <v>0.99907528206662688</v>
      </c>
      <c r="BT568" s="10">
        <v>41810</v>
      </c>
      <c r="BU568">
        <v>100300</v>
      </c>
      <c r="BV568">
        <v>49.703814999999999</v>
      </c>
      <c r="BW568">
        <f t="shared" si="459"/>
        <v>1.3988690057857855E-3</v>
      </c>
      <c r="BX568">
        <f t="shared" si="460"/>
        <v>1.0013988690057858</v>
      </c>
      <c r="CB568" s="10">
        <v>41810</v>
      </c>
      <c r="CC568">
        <v>496800</v>
      </c>
      <c r="CD568">
        <v>103.175899</v>
      </c>
      <c r="CE568">
        <f t="shared" si="444"/>
        <v>1.7480703471026704E-3</v>
      </c>
      <c r="CF568">
        <f t="shared" si="445"/>
        <v>1.0017480703471027</v>
      </c>
      <c r="CJ568" s="10">
        <v>41810</v>
      </c>
      <c r="CK568">
        <v>339000</v>
      </c>
      <c r="CL568">
        <v>80.033524</v>
      </c>
      <c r="CM568">
        <f t="shared" si="446"/>
        <v>3.4911309263074841E-4</v>
      </c>
      <c r="CN568">
        <f t="shared" si="447"/>
        <v>1.0003491130926307</v>
      </c>
      <c r="CR568" s="10">
        <v>41810</v>
      </c>
      <c r="CS568">
        <v>2500</v>
      </c>
      <c r="CT568">
        <v>58.173484000000002</v>
      </c>
      <c r="CU568">
        <f t="shared" si="448"/>
        <v>-3.3579625736923635E-4</v>
      </c>
      <c r="CV568">
        <f t="shared" si="449"/>
        <v>0.99966420374263076</v>
      </c>
      <c r="CZ568" s="10">
        <v>41810</v>
      </c>
      <c r="DA568">
        <v>193800</v>
      </c>
      <c r="DB568">
        <v>53.475481000000002</v>
      </c>
      <c r="DC568">
        <f t="shared" si="463"/>
        <v>3.9661893137465931E-3</v>
      </c>
      <c r="DD568">
        <f t="shared" si="464"/>
        <v>1.0039661893137466</v>
      </c>
      <c r="DH568" s="10">
        <v>41810</v>
      </c>
      <c r="DI568">
        <v>87400</v>
      </c>
      <c r="DJ568">
        <v>33.744770000000003</v>
      </c>
      <c r="DK568">
        <f t="shared" si="461"/>
        <v>2.818550031878253E-3</v>
      </c>
      <c r="DL568">
        <f t="shared" si="462"/>
        <v>1.0028185500318783</v>
      </c>
      <c r="DP568" s="10">
        <v>41810</v>
      </c>
      <c r="DQ568">
        <v>237600</v>
      </c>
      <c r="DR568">
        <v>27.709520000000001</v>
      </c>
      <c r="DS568">
        <f t="shared" si="450"/>
        <v>9.6451751715533884E-3</v>
      </c>
      <c r="DT568">
        <f t="shared" si="451"/>
        <v>1.0096451751715534</v>
      </c>
      <c r="DX568" s="10">
        <v>41810</v>
      </c>
      <c r="DY568">
        <v>1920100</v>
      </c>
      <c r="DZ568">
        <v>12.73</v>
      </c>
      <c r="EA568">
        <f t="shared" si="452"/>
        <v>-3.9123630672925902E-3</v>
      </c>
      <c r="EB568">
        <f t="shared" si="453"/>
        <v>0.99608763693270741</v>
      </c>
      <c r="EF568" s="10">
        <v>41809</v>
      </c>
      <c r="EG568">
        <v>147100</v>
      </c>
      <c r="EH568">
        <v>99.207555999999997</v>
      </c>
      <c r="EI568">
        <f t="shared" si="454"/>
        <v>-5.9112748660206105E-4</v>
      </c>
      <c r="EJ568">
        <f t="shared" si="455"/>
        <v>0.99940887251339794</v>
      </c>
    </row>
    <row r="569" spans="1:140">
      <c r="A569" s="10">
        <v>41809</v>
      </c>
      <c r="B569" s="11">
        <v>3.45</v>
      </c>
      <c r="C569">
        <f t="shared" si="421"/>
        <v>3.4500000000000003E-2</v>
      </c>
      <c r="D569" s="12">
        <f t="shared" si="422"/>
        <v>7.2212815730421376E-4</v>
      </c>
      <c r="E569" s="13">
        <f t="shared" si="423"/>
        <v>1.0007221281573042</v>
      </c>
      <c r="H569" s="10">
        <v>41809</v>
      </c>
      <c r="I569">
        <v>17200</v>
      </c>
      <c r="J569">
        <v>65.378506999999999</v>
      </c>
      <c r="K569" s="15">
        <f t="shared" si="426"/>
        <v>-9.1221047248478682E-3</v>
      </c>
      <c r="L569">
        <f t="shared" si="427"/>
        <v>0.99087789527515213</v>
      </c>
      <c r="N569" s="15">
        <f t="shared" si="428"/>
        <v>-0.96473440902363694</v>
      </c>
      <c r="P569" s="10">
        <v>41809</v>
      </c>
      <c r="Q569">
        <v>369600</v>
      </c>
      <c r="R569">
        <v>45.190935000000003</v>
      </c>
      <c r="S569">
        <f t="shared" si="429"/>
        <v>1.2787920134835762E-3</v>
      </c>
      <c r="T569">
        <f t="shared" si="430"/>
        <v>1.0012787920134836</v>
      </c>
      <c r="V569" s="15">
        <f t="shared" si="431"/>
        <v>0.5943416544747957</v>
      </c>
      <c r="X569" s="10">
        <v>41809</v>
      </c>
      <c r="Y569">
        <v>98900</v>
      </c>
      <c r="Z569">
        <v>38.767021</v>
      </c>
      <c r="AA569">
        <f t="shared" si="432"/>
        <v>2.000432932601548E-3</v>
      </c>
      <c r="AB569">
        <f t="shared" si="424"/>
        <v>1.0020004329326015</v>
      </c>
      <c r="AD569" s="15">
        <f t="shared" si="433"/>
        <v>1.0738954046450235</v>
      </c>
      <c r="AF569" s="10">
        <v>41809</v>
      </c>
      <c r="AG569">
        <v>136800</v>
      </c>
      <c r="AH569">
        <v>53.228543999999999</v>
      </c>
      <c r="AI569">
        <f t="shared" si="434"/>
        <v>1.6477490319570798E-3</v>
      </c>
      <c r="AJ569">
        <f t="shared" si="435"/>
        <v>1.0016477490319571</v>
      </c>
      <c r="AK569" s="18"/>
      <c r="AL569" s="15">
        <f t="shared" si="436"/>
        <v>0.82382043078530964</v>
      </c>
      <c r="AN569" s="10">
        <v>41809</v>
      </c>
      <c r="AO569">
        <v>3755200</v>
      </c>
      <c r="AP569">
        <v>40.324424999999998</v>
      </c>
      <c r="AQ569">
        <f t="shared" si="437"/>
        <v>4.8623071060489576E-3</v>
      </c>
      <c r="AR569">
        <f t="shared" si="425"/>
        <v>1.004862307106049</v>
      </c>
      <c r="AS569" s="18"/>
      <c r="AT569" s="15">
        <f t="shared" si="438"/>
        <v>4.8734450844525385</v>
      </c>
      <c r="AV569" s="10">
        <v>41809</v>
      </c>
      <c r="AW569">
        <v>8962100</v>
      </c>
      <c r="AX569">
        <v>40.467824999999998</v>
      </c>
      <c r="AY569">
        <f t="shared" si="439"/>
        <v>-6.1559508867791157E-3</v>
      </c>
      <c r="AZ569">
        <f t="shared" si="440"/>
        <v>0.99384404911322088</v>
      </c>
      <c r="BD569" s="10">
        <v>41809</v>
      </c>
      <c r="BE569">
        <v>899500</v>
      </c>
      <c r="BF569">
        <v>61.933270999999998</v>
      </c>
      <c r="BG569">
        <f t="shared" si="441"/>
        <v>1.9481061649104792E-3</v>
      </c>
      <c r="BH569">
        <f t="shared" si="442"/>
        <v>1.0019481061649105</v>
      </c>
      <c r="BL569" s="10">
        <v>41809</v>
      </c>
      <c r="BM569">
        <v>213700</v>
      </c>
      <c r="BN569">
        <v>102.50477100000001</v>
      </c>
      <c r="BO569">
        <f t="shared" si="457"/>
        <v>-1.0161677861537655E-3</v>
      </c>
      <c r="BP569">
        <f t="shared" si="458"/>
        <v>0.99898383221384623</v>
      </c>
      <c r="BT569" s="10">
        <v>41809</v>
      </c>
      <c r="BU569">
        <v>105400</v>
      </c>
      <c r="BV569">
        <v>49.634383</v>
      </c>
      <c r="BW569">
        <f t="shared" si="459"/>
        <v>1.9992156287762519E-4</v>
      </c>
      <c r="BX569">
        <f t="shared" si="460"/>
        <v>1.0001999215628776</v>
      </c>
      <c r="CB569" s="10">
        <v>41809</v>
      </c>
      <c r="CC569">
        <v>788900</v>
      </c>
      <c r="CD569">
        <v>102.99585500000001</v>
      </c>
      <c r="CE569">
        <f t="shared" si="444"/>
        <v>-1.7450199295089286E-3</v>
      </c>
      <c r="CF569">
        <f t="shared" si="445"/>
        <v>0.99825498007049107</v>
      </c>
      <c r="CJ569" s="10">
        <v>41809</v>
      </c>
      <c r="CK569">
        <v>165500</v>
      </c>
      <c r="CL569">
        <v>80.005593000000005</v>
      </c>
      <c r="CM569">
        <f t="shared" si="446"/>
        <v>-1.2784863835711979E-3</v>
      </c>
      <c r="CN569">
        <f t="shared" si="447"/>
        <v>0.9987215136164288</v>
      </c>
      <c r="CR569" s="10">
        <v>41809</v>
      </c>
      <c r="CS569">
        <v>11600</v>
      </c>
      <c r="CT569">
        <v>58.193024999999999</v>
      </c>
      <c r="CU569">
        <f t="shared" si="448"/>
        <v>3.3590905437264063E-4</v>
      </c>
      <c r="CV569">
        <f t="shared" si="449"/>
        <v>1.0003359090543726</v>
      </c>
      <c r="CZ569" s="10">
        <v>41809</v>
      </c>
      <c r="DA569">
        <v>55200</v>
      </c>
      <c r="DB569">
        <v>53.264225000000003</v>
      </c>
      <c r="DC569">
        <f t="shared" si="463"/>
        <v>2.5933975972458612E-3</v>
      </c>
      <c r="DD569">
        <f t="shared" si="464"/>
        <v>1.0025933975972459</v>
      </c>
      <c r="DH569" s="10">
        <v>41809</v>
      </c>
      <c r="DI569">
        <v>97800</v>
      </c>
      <c r="DJ569">
        <v>33.649926000000001</v>
      </c>
      <c r="DK569">
        <f t="shared" si="461"/>
        <v>8.2410176539047253E-3</v>
      </c>
      <c r="DL569">
        <f t="shared" si="462"/>
        <v>1.0082410176539047</v>
      </c>
      <c r="DP569" s="10">
        <v>41809</v>
      </c>
      <c r="DQ569">
        <v>124300</v>
      </c>
      <c r="DR569">
        <v>27.44481</v>
      </c>
      <c r="DS569">
        <f t="shared" si="450"/>
        <v>6.5652937698292835E-3</v>
      </c>
      <c r="DT569">
        <f t="shared" si="451"/>
        <v>1.0065652937698293</v>
      </c>
      <c r="DX569" s="10">
        <v>41809</v>
      </c>
      <c r="DY569">
        <v>3863300</v>
      </c>
      <c r="DZ569">
        <v>12.78</v>
      </c>
      <c r="EA569">
        <f t="shared" si="452"/>
        <v>3.4817813765182226E-2</v>
      </c>
      <c r="EB569">
        <f t="shared" si="453"/>
        <v>1.0348178137651822</v>
      </c>
      <c r="EF569" s="10">
        <v>41808</v>
      </c>
      <c r="EG569">
        <v>159300</v>
      </c>
      <c r="EH569">
        <v>99.266234999999995</v>
      </c>
      <c r="EI569">
        <f t="shared" si="454"/>
        <v>5.9147712498841543E-4</v>
      </c>
      <c r="EJ569">
        <f t="shared" si="455"/>
        <v>1.0005914771249884</v>
      </c>
    </row>
    <row r="570" spans="1:140">
      <c r="A570" s="10">
        <v>41808</v>
      </c>
      <c r="B570" s="11">
        <v>3.44</v>
      </c>
      <c r="C570">
        <f t="shared" si="421"/>
        <v>3.44E-2</v>
      </c>
      <c r="D570" s="12">
        <f t="shared" si="422"/>
        <v>7.2002521009495446E-4</v>
      </c>
      <c r="E570" s="13">
        <f t="shared" si="423"/>
        <v>1.000720025210095</v>
      </c>
      <c r="H570" s="10">
        <v>41808</v>
      </c>
      <c r="I570">
        <v>14200</v>
      </c>
      <c r="J570">
        <v>65.980386999999993</v>
      </c>
      <c r="K570" s="15">
        <f t="shared" si="426"/>
        <v>4.725792478530888E-3</v>
      </c>
      <c r="L570">
        <f t="shared" si="427"/>
        <v>1.0047257924785309</v>
      </c>
      <c r="N570" s="15">
        <f t="shared" si="428"/>
        <v>4.5892843561717518</v>
      </c>
      <c r="P570" s="10">
        <v>41808</v>
      </c>
      <c r="Q570">
        <v>256700</v>
      </c>
      <c r="R570">
        <v>45.133218999999997</v>
      </c>
      <c r="S570">
        <f t="shared" si="429"/>
        <v>7.5155342881434439E-3</v>
      </c>
      <c r="T570">
        <f t="shared" si="430"/>
        <v>1.0075155342881434</v>
      </c>
      <c r="V570" s="15">
        <f t="shared" si="431"/>
        <v>14.377619595311751</v>
      </c>
      <c r="X570" s="10">
        <v>41808</v>
      </c>
      <c r="Y570">
        <v>73700</v>
      </c>
      <c r="Z570">
        <v>38.689624999999999</v>
      </c>
      <c r="AA570">
        <f t="shared" si="432"/>
        <v>5.5318562674830929E-3</v>
      </c>
      <c r="AB570">
        <f t="shared" si="424"/>
        <v>1.0055318562674831</v>
      </c>
      <c r="AD570" s="15">
        <f t="shared" si="433"/>
        <v>6.4899587259571581</v>
      </c>
      <c r="AF570" s="10">
        <v>41808</v>
      </c>
      <c r="AG570">
        <v>143000</v>
      </c>
      <c r="AH570">
        <v>53.140980999999996</v>
      </c>
      <c r="AI570">
        <f t="shared" si="434"/>
        <v>5.1527217572997497E-3</v>
      </c>
      <c r="AJ570">
        <f t="shared" si="435"/>
        <v>1.0051527217572997</v>
      </c>
      <c r="AK570" s="18"/>
      <c r="AL570" s="15">
        <f t="shared" si="436"/>
        <v>5.52678545316535</v>
      </c>
      <c r="AN570" s="10">
        <v>41808</v>
      </c>
      <c r="AO570">
        <v>4192700</v>
      </c>
      <c r="AP570">
        <v>40.129303999999998</v>
      </c>
      <c r="AQ570">
        <f t="shared" si="437"/>
        <v>8.6407805692954032E-3</v>
      </c>
      <c r="AR570">
        <f t="shared" si="425"/>
        <v>1.0086407805692954</v>
      </c>
      <c r="AS570" s="18"/>
      <c r="AT570" s="15">
        <f t="shared" si="438"/>
        <v>22.1116514425844</v>
      </c>
      <c r="AV570" s="10">
        <v>41808</v>
      </c>
      <c r="AW570">
        <v>17662300</v>
      </c>
      <c r="AX570">
        <v>40.718485999999999</v>
      </c>
      <c r="AY570">
        <f t="shared" si="439"/>
        <v>1.1531364637600516E-2</v>
      </c>
      <c r="AZ570">
        <f t="shared" si="440"/>
        <v>1.0115313646376005</v>
      </c>
      <c r="BD570" s="10">
        <v>41808</v>
      </c>
      <c r="BE570">
        <v>547000</v>
      </c>
      <c r="BF570">
        <v>61.812852999999997</v>
      </c>
      <c r="BG570">
        <f t="shared" si="441"/>
        <v>6.789447939351323E-3</v>
      </c>
      <c r="BH570">
        <f t="shared" si="442"/>
        <v>1.0067894479393513</v>
      </c>
      <c r="BL570" s="10">
        <v>41808</v>
      </c>
      <c r="BM570">
        <v>241100</v>
      </c>
      <c r="BN570">
        <v>102.609039</v>
      </c>
      <c r="BO570">
        <f t="shared" si="457"/>
        <v>3.1507401348913611E-3</v>
      </c>
      <c r="BP570">
        <f t="shared" si="458"/>
        <v>1.0031507401348914</v>
      </c>
      <c r="BT570" s="10">
        <v>41808</v>
      </c>
      <c r="BU570">
        <v>345900</v>
      </c>
      <c r="BV570">
        <v>49.624462000000001</v>
      </c>
      <c r="BW570">
        <f t="shared" si="459"/>
        <v>2.806170045801526E-3</v>
      </c>
      <c r="BX570">
        <f t="shared" si="460"/>
        <v>1.0028061700458015</v>
      </c>
      <c r="CB570" s="10">
        <v>41808</v>
      </c>
      <c r="CC570">
        <v>744300</v>
      </c>
      <c r="CD570">
        <v>103.175899</v>
      </c>
      <c r="CE570">
        <f t="shared" si="444"/>
        <v>7.383345268374697E-3</v>
      </c>
      <c r="CF570">
        <f t="shared" si="445"/>
        <v>1.0073833452683747</v>
      </c>
      <c r="CJ570" s="10">
        <v>41808</v>
      </c>
      <c r="CK570">
        <v>565800</v>
      </c>
      <c r="CL570">
        <v>80.108009999999993</v>
      </c>
      <c r="CM570">
        <f t="shared" si="446"/>
        <v>5.2576746729420254E-3</v>
      </c>
      <c r="CN570">
        <f t="shared" si="447"/>
        <v>1.005257674672942</v>
      </c>
      <c r="CR570" s="10">
        <v>41808</v>
      </c>
      <c r="CS570">
        <v>16300</v>
      </c>
      <c r="CT570">
        <v>58.173484000000002</v>
      </c>
      <c r="CU570">
        <f t="shared" si="448"/>
        <v>1.5138877313529697E-3</v>
      </c>
      <c r="CV570">
        <f t="shared" si="449"/>
        <v>1.001513887731353</v>
      </c>
      <c r="CZ570" s="10">
        <v>41808</v>
      </c>
      <c r="DA570">
        <v>67400</v>
      </c>
      <c r="DB570">
        <v>53.126446999999999</v>
      </c>
      <c r="DC570">
        <f t="shared" si="463"/>
        <v>7.8411032335441444E-3</v>
      </c>
      <c r="DD570">
        <f t="shared" si="464"/>
        <v>1.0078411032335441</v>
      </c>
      <c r="DH570" s="10">
        <v>41808</v>
      </c>
      <c r="DI570">
        <v>120500</v>
      </c>
      <c r="DJ570">
        <v>33.374882999999997</v>
      </c>
      <c r="DK570">
        <f t="shared" si="461"/>
        <v>6.5789324869534038E-3</v>
      </c>
      <c r="DL570">
        <f t="shared" si="462"/>
        <v>1.0065789324869534</v>
      </c>
      <c r="DP570" s="10">
        <v>41808</v>
      </c>
      <c r="DQ570">
        <v>69600</v>
      </c>
      <c r="DR570">
        <v>27.265802000000001</v>
      </c>
      <c r="DS570">
        <f t="shared" si="450"/>
        <v>7.6602097497691091E-3</v>
      </c>
      <c r="DT570">
        <f t="shared" si="451"/>
        <v>1.0076602097497691</v>
      </c>
      <c r="DX570" s="10">
        <v>41808</v>
      </c>
      <c r="DY570">
        <v>1281500</v>
      </c>
      <c r="DZ570">
        <v>12.35</v>
      </c>
      <c r="EA570">
        <f t="shared" si="452"/>
        <v>3.2493907392363575E-3</v>
      </c>
      <c r="EB570">
        <f t="shared" si="453"/>
        <v>1.0032493907392364</v>
      </c>
      <c r="EF570" s="10">
        <v>41807</v>
      </c>
      <c r="EG570">
        <v>199700</v>
      </c>
      <c r="EH570">
        <v>99.207555999999997</v>
      </c>
      <c r="EI570">
        <f t="shared" si="454"/>
        <v>-1.9714368807932647E-4</v>
      </c>
      <c r="EJ570">
        <f t="shared" si="455"/>
        <v>0.99980285631192067</v>
      </c>
    </row>
    <row r="571" spans="1:140">
      <c r="A571" s="10">
        <v>41807</v>
      </c>
      <c r="B571" s="11">
        <v>3.41</v>
      </c>
      <c r="C571">
        <f t="shared" si="421"/>
        <v>3.4099999999999998E-2</v>
      </c>
      <c r="D571" s="12">
        <f t="shared" si="422"/>
        <v>7.1371671314324203E-4</v>
      </c>
      <c r="E571" s="13">
        <f t="shared" si="423"/>
        <v>1.0007137167131432</v>
      </c>
      <c r="H571" s="10">
        <v>41807</v>
      </c>
      <c r="I571">
        <v>6300</v>
      </c>
      <c r="J571">
        <v>65.670044000000004</v>
      </c>
      <c r="K571" s="15">
        <f t="shared" si="426"/>
        <v>-6.1201436943176812E-3</v>
      </c>
      <c r="L571">
        <f t="shared" si="427"/>
        <v>0.99387985630568232</v>
      </c>
      <c r="N571" s="15">
        <f t="shared" si="428"/>
        <v>-0.8936177156678734</v>
      </c>
      <c r="P571" s="10">
        <v>41807</v>
      </c>
      <c r="Q571">
        <v>271800</v>
      </c>
      <c r="R571">
        <v>44.796548999999999</v>
      </c>
      <c r="S571">
        <f t="shared" si="429"/>
        <v>3.0152782861965211E-3</v>
      </c>
      <c r="T571">
        <f t="shared" si="430"/>
        <v>1.0030152782861965</v>
      </c>
      <c r="V571" s="15">
        <f t="shared" si="431"/>
        <v>2.0009251667974102</v>
      </c>
      <c r="X571" s="10">
        <v>41807</v>
      </c>
      <c r="Y571">
        <v>125000</v>
      </c>
      <c r="Z571">
        <v>38.476776999999998</v>
      </c>
      <c r="AA571">
        <f t="shared" si="432"/>
        <v>6.5806536677475158E-3</v>
      </c>
      <c r="AB571">
        <f t="shared" si="424"/>
        <v>1.0065806536677475</v>
      </c>
      <c r="AD571" s="15">
        <f t="shared" si="433"/>
        <v>9.9580015820966636</v>
      </c>
      <c r="AF571" s="10">
        <v>41807</v>
      </c>
      <c r="AG571">
        <v>144300</v>
      </c>
      <c r="AH571">
        <v>52.868563999999999</v>
      </c>
      <c r="AI571">
        <f t="shared" si="434"/>
        <v>8.5374720190969366E-3</v>
      </c>
      <c r="AJ571">
        <f t="shared" si="435"/>
        <v>1.0085374720190969</v>
      </c>
      <c r="AK571" s="18"/>
      <c r="AL571" s="15">
        <f t="shared" si="436"/>
        <v>21.26354034531585</v>
      </c>
      <c r="AN571" s="10">
        <v>41807</v>
      </c>
      <c r="AO571">
        <v>4111900</v>
      </c>
      <c r="AP571">
        <v>39.785525999999997</v>
      </c>
      <c r="AQ571">
        <f t="shared" si="437"/>
        <v>-1.1662989805529822E-3</v>
      </c>
      <c r="AR571">
        <f t="shared" si="425"/>
        <v>0.99883370101944702</v>
      </c>
      <c r="AS571" s="18"/>
      <c r="AT571" s="15">
        <f t="shared" si="438"/>
        <v>-0.34684941234126276</v>
      </c>
      <c r="AV571" s="10">
        <v>41807</v>
      </c>
      <c r="AW571">
        <v>9028300</v>
      </c>
      <c r="AX571">
        <v>40.254299000000003</v>
      </c>
      <c r="AY571">
        <f t="shared" si="439"/>
        <v>6.9233056092032896E-4</v>
      </c>
      <c r="AZ571">
        <f t="shared" si="440"/>
        <v>1.0006923305609203</v>
      </c>
      <c r="BD571" s="10">
        <v>41807</v>
      </c>
      <c r="BE571">
        <v>514800</v>
      </c>
      <c r="BF571">
        <v>61.396008000000002</v>
      </c>
      <c r="BG571">
        <f t="shared" si="441"/>
        <v>1.662394559816871E-3</v>
      </c>
      <c r="BH571">
        <f t="shared" si="442"/>
        <v>1.0016623945598169</v>
      </c>
      <c r="BL571" s="10">
        <v>41807</v>
      </c>
      <c r="BM571">
        <v>201900</v>
      </c>
      <c r="BN571">
        <v>102.28676</v>
      </c>
      <c r="BO571">
        <f t="shared" si="457"/>
        <v>-1.8527801697110213E-4</v>
      </c>
      <c r="BP571">
        <f t="shared" si="458"/>
        <v>0.9998147219830289</v>
      </c>
      <c r="BT571" s="10">
        <v>41807</v>
      </c>
      <c r="BU571">
        <v>86300</v>
      </c>
      <c r="BV571">
        <v>49.485596999999999</v>
      </c>
      <c r="BW571">
        <f t="shared" si="459"/>
        <v>0</v>
      </c>
      <c r="BX571">
        <f t="shared" si="460"/>
        <v>1</v>
      </c>
      <c r="CB571" s="10">
        <v>41807</v>
      </c>
      <c r="CC571">
        <v>1056100</v>
      </c>
      <c r="CD571">
        <v>102.41969899999999</v>
      </c>
      <c r="CE571">
        <f t="shared" si="444"/>
        <v>-3.2416541339977956E-3</v>
      </c>
      <c r="CF571">
        <f t="shared" si="445"/>
        <v>0.9967583458660022</v>
      </c>
      <c r="CJ571" s="10">
        <v>41807</v>
      </c>
      <c r="CK571">
        <v>243900</v>
      </c>
      <c r="CL571">
        <v>79.689031</v>
      </c>
      <c r="CM571">
        <f t="shared" si="446"/>
        <v>-4.4201957062089958E-3</v>
      </c>
      <c r="CN571">
        <f t="shared" si="447"/>
        <v>0.995579804293791</v>
      </c>
      <c r="CR571" s="10">
        <v>41807</v>
      </c>
      <c r="CS571">
        <v>11300</v>
      </c>
      <c r="CT571">
        <v>58.085549</v>
      </c>
      <c r="CU571">
        <f t="shared" si="448"/>
        <v>-1.6792460882171234E-3</v>
      </c>
      <c r="CV571">
        <f t="shared" si="449"/>
        <v>0.99832075391178288</v>
      </c>
      <c r="CZ571" s="10">
        <v>41807</v>
      </c>
      <c r="DA571">
        <v>99000</v>
      </c>
      <c r="DB571">
        <v>52.713118000000001</v>
      </c>
      <c r="DC571">
        <f t="shared" si="463"/>
        <v>-2.2601039795087097E-3</v>
      </c>
      <c r="DD571">
        <f t="shared" si="464"/>
        <v>0.99773989602049129</v>
      </c>
      <c r="DH571" s="10">
        <v>41807</v>
      </c>
      <c r="DI571">
        <v>117700</v>
      </c>
      <c r="DJ571">
        <v>33.156747000000003</v>
      </c>
      <c r="DK571">
        <f t="shared" si="461"/>
        <v>2.2935003293140799E-3</v>
      </c>
      <c r="DL571">
        <f t="shared" si="462"/>
        <v>1.0022935003293141</v>
      </c>
      <c r="DP571" s="10">
        <v>41807</v>
      </c>
      <c r="DQ571">
        <v>215100</v>
      </c>
      <c r="DR571">
        <v>27.058527999999999</v>
      </c>
      <c r="DS571">
        <f t="shared" si="450"/>
        <v>-1.0435343510938333E-3</v>
      </c>
      <c r="DT571">
        <f t="shared" si="451"/>
        <v>0.99895646564890617</v>
      </c>
      <c r="DX571" s="10">
        <v>41807</v>
      </c>
      <c r="DY571">
        <v>1244200</v>
      </c>
      <c r="DZ571">
        <v>12.31</v>
      </c>
      <c r="EA571">
        <f t="shared" si="452"/>
        <v>-1.6220600162205612E-3</v>
      </c>
      <c r="EB571">
        <f t="shared" si="453"/>
        <v>0.99837793998377944</v>
      </c>
      <c r="EF571" s="10">
        <v>41806</v>
      </c>
      <c r="EG571">
        <v>171600</v>
      </c>
      <c r="EH571">
        <v>99.227118000000004</v>
      </c>
      <c r="EI571">
        <f t="shared" si="454"/>
        <v>1.9718256137668533E-4</v>
      </c>
      <c r="EJ571">
        <f t="shared" si="455"/>
        <v>1.0001971825613767</v>
      </c>
    </row>
    <row r="572" spans="1:140">
      <c r="A572" s="10">
        <v>41806</v>
      </c>
      <c r="B572" s="11">
        <v>3.35</v>
      </c>
      <c r="C572">
        <f t="shared" si="421"/>
        <v>3.3500000000000002E-2</v>
      </c>
      <c r="D572" s="12">
        <f t="shared" si="422"/>
        <v>7.0110127001288269E-4</v>
      </c>
      <c r="E572" s="13">
        <f t="shared" si="423"/>
        <v>1.0007011012700129</v>
      </c>
      <c r="H572" s="10">
        <v>41806</v>
      </c>
      <c r="I572">
        <v>5200</v>
      </c>
      <c r="J572">
        <v>66.074428999999995</v>
      </c>
      <c r="K572" s="15">
        <f t="shared" si="426"/>
        <v>1.2826681995907752E-3</v>
      </c>
      <c r="L572">
        <f t="shared" si="427"/>
        <v>1.0012826681995908</v>
      </c>
      <c r="N572" s="15">
        <f t="shared" si="428"/>
        <v>0.59659604881051176</v>
      </c>
      <c r="P572" s="10">
        <v>41806</v>
      </c>
      <c r="Q572">
        <v>254100</v>
      </c>
      <c r="R572">
        <v>44.661881000000001</v>
      </c>
      <c r="S572">
        <f t="shared" si="429"/>
        <v>8.6228295945955935E-4</v>
      </c>
      <c r="T572">
        <f t="shared" si="430"/>
        <v>1.0008622829594596</v>
      </c>
      <c r="V572" s="15">
        <f t="shared" si="431"/>
        <v>0.36970811662831715</v>
      </c>
      <c r="X572" s="10">
        <v>41806</v>
      </c>
      <c r="Y572">
        <v>114300</v>
      </c>
      <c r="Z572">
        <v>38.225230000000003</v>
      </c>
      <c r="AA572">
        <f t="shared" si="432"/>
        <v>1.7748539435467059E-3</v>
      </c>
      <c r="AB572">
        <f t="shared" si="424"/>
        <v>1.0017748539435467</v>
      </c>
      <c r="AD572" s="15">
        <f t="shared" si="433"/>
        <v>0.91027550342233599</v>
      </c>
      <c r="AF572" s="10">
        <v>41806</v>
      </c>
      <c r="AG572">
        <v>97900</v>
      </c>
      <c r="AH572">
        <v>52.421021000000003</v>
      </c>
      <c r="AI572">
        <f t="shared" si="434"/>
        <v>3.5388893322811921E-3</v>
      </c>
      <c r="AJ572">
        <f t="shared" si="435"/>
        <v>1.0035388893322812</v>
      </c>
      <c r="AK572" s="18"/>
      <c r="AL572" s="15">
        <f t="shared" si="436"/>
        <v>2.6306598265615588</v>
      </c>
      <c r="AN572" s="10">
        <v>41806</v>
      </c>
      <c r="AO572">
        <v>1748500</v>
      </c>
      <c r="AP572">
        <v>39.831982000000004</v>
      </c>
      <c r="AQ572">
        <f t="shared" si="437"/>
        <v>7.002543380636439E-4</v>
      </c>
      <c r="AR572">
        <f t="shared" si="425"/>
        <v>1.0007002543380636</v>
      </c>
      <c r="AS572" s="18"/>
      <c r="AT572" s="15">
        <f t="shared" si="438"/>
        <v>0.29111138362045308</v>
      </c>
      <c r="AV572" s="10">
        <v>41806</v>
      </c>
      <c r="AW572">
        <v>8539900</v>
      </c>
      <c r="AX572">
        <v>40.226449000000002</v>
      </c>
      <c r="AY572">
        <f t="shared" si="439"/>
        <v>-6.4205275090818414E-3</v>
      </c>
      <c r="AZ572">
        <f t="shared" si="440"/>
        <v>0.99357947249091816</v>
      </c>
      <c r="BD572" s="10">
        <v>41806</v>
      </c>
      <c r="BE572">
        <v>404100</v>
      </c>
      <c r="BF572">
        <v>61.294113000000003</v>
      </c>
      <c r="BG572">
        <f t="shared" si="441"/>
        <v>2.8795880134921958E-3</v>
      </c>
      <c r="BH572">
        <f t="shared" si="442"/>
        <v>1.0028795880134922</v>
      </c>
      <c r="BL572" s="10">
        <v>41806</v>
      </c>
      <c r="BM572">
        <v>159100</v>
      </c>
      <c r="BN572">
        <v>102.30571500000001</v>
      </c>
      <c r="BO572">
        <f t="shared" si="457"/>
        <v>-6.4814555322001421E-4</v>
      </c>
      <c r="BP572">
        <f t="shared" si="458"/>
        <v>0.99935185444677999</v>
      </c>
      <c r="BT572" s="10">
        <v>41806</v>
      </c>
      <c r="BU572">
        <v>59500</v>
      </c>
      <c r="BV572">
        <v>49.485596999999999</v>
      </c>
      <c r="BW572">
        <f t="shared" si="459"/>
        <v>-2.0044239157168686E-4</v>
      </c>
      <c r="BX572">
        <f t="shared" si="460"/>
        <v>0.99979955760842831</v>
      </c>
      <c r="CB572" s="10">
        <v>41806</v>
      </c>
      <c r="CC572">
        <v>668100</v>
      </c>
      <c r="CD572">
        <v>102.752788</v>
      </c>
      <c r="CE572">
        <f t="shared" si="444"/>
        <v>-5.7491587608211603E-3</v>
      </c>
      <c r="CF572">
        <f t="shared" si="445"/>
        <v>0.99425084123917884</v>
      </c>
      <c r="CJ572" s="10">
        <v>41806</v>
      </c>
      <c r="CK572">
        <v>182900</v>
      </c>
      <c r="CL572">
        <v>80.042835999999994</v>
      </c>
      <c r="CM572">
        <f t="shared" si="446"/>
        <v>6.9837620437573911E-4</v>
      </c>
      <c r="CN572">
        <f t="shared" si="447"/>
        <v>1.0006983762043757</v>
      </c>
      <c r="CR572" s="10">
        <v>41806</v>
      </c>
      <c r="CS572">
        <v>8400</v>
      </c>
      <c r="CT572">
        <v>58.183253000000001</v>
      </c>
      <c r="CU572">
        <f t="shared" si="448"/>
        <v>-1.6792390496966902E-4</v>
      </c>
      <c r="CV572">
        <f t="shared" si="449"/>
        <v>0.99983207609503033</v>
      </c>
      <c r="CZ572" s="10">
        <v>41806</v>
      </c>
      <c r="DA572">
        <v>129100</v>
      </c>
      <c r="DB572">
        <v>52.832524999999997</v>
      </c>
      <c r="DC572">
        <f t="shared" si="463"/>
        <v>-2.2550074282464694E-3</v>
      </c>
      <c r="DD572">
        <f t="shared" si="464"/>
        <v>0.99774499257175353</v>
      </c>
      <c r="DH572" s="10">
        <v>41806</v>
      </c>
      <c r="DI572">
        <v>110400</v>
      </c>
      <c r="DJ572">
        <v>33.080876000000004</v>
      </c>
      <c r="DK572">
        <f t="shared" si="461"/>
        <v>-4.8501441169264137E-3</v>
      </c>
      <c r="DL572">
        <f t="shared" si="462"/>
        <v>0.99514985588307359</v>
      </c>
      <c r="DP572" s="10">
        <v>41806</v>
      </c>
      <c r="DQ572">
        <v>207900</v>
      </c>
      <c r="DR572">
        <v>27.086794000000001</v>
      </c>
      <c r="DS572">
        <f t="shared" si="450"/>
        <v>5.244740192341224E-3</v>
      </c>
      <c r="DT572">
        <f t="shared" si="451"/>
        <v>1.0052447401923412</v>
      </c>
      <c r="DX572" s="10">
        <v>41806</v>
      </c>
      <c r="DY572">
        <v>1138000</v>
      </c>
      <c r="DZ572">
        <v>12.33</v>
      </c>
      <c r="EA572">
        <f t="shared" si="452"/>
        <v>-4.0387722132472215E-3</v>
      </c>
      <c r="EB572">
        <f t="shared" si="453"/>
        <v>0.99596122778675278</v>
      </c>
      <c r="EF572" s="10">
        <v>41803</v>
      </c>
      <c r="EG572">
        <v>266400</v>
      </c>
      <c r="EH572">
        <v>99.207555999999997</v>
      </c>
      <c r="EI572">
        <f t="shared" si="454"/>
        <v>-6.8951201180456057E-4</v>
      </c>
      <c r="EJ572">
        <f t="shared" si="455"/>
        <v>0.99931048798819544</v>
      </c>
    </row>
    <row r="573" spans="1:140">
      <c r="A573" s="10">
        <v>41803</v>
      </c>
      <c r="B573" s="11">
        <v>3.25</v>
      </c>
      <c r="C573">
        <f t="shared" si="421"/>
        <v>3.2500000000000001E-2</v>
      </c>
      <c r="D573" s="12">
        <f t="shared" si="422"/>
        <v>6.8008012481568514E-4</v>
      </c>
      <c r="E573" s="13">
        <f t="shared" si="423"/>
        <v>1.0006800801248157</v>
      </c>
      <c r="H573" s="10">
        <v>41803</v>
      </c>
      <c r="I573">
        <v>3000</v>
      </c>
      <c r="J573">
        <v>65.989785999999995</v>
      </c>
      <c r="K573" s="15">
        <f t="shared" si="426"/>
        <v>8.5575795671144483E-4</v>
      </c>
      <c r="L573">
        <f t="shared" si="427"/>
        <v>1.0008557579567114</v>
      </c>
      <c r="N573" s="15">
        <f t="shared" si="428"/>
        <v>0.36645265884487976</v>
      </c>
      <c r="P573" s="10">
        <v>41803</v>
      </c>
      <c r="Q573">
        <v>544300</v>
      </c>
      <c r="R573">
        <v>44.623403000000003</v>
      </c>
      <c r="S573">
        <f t="shared" si="429"/>
        <v>2.5934453902576315E-3</v>
      </c>
      <c r="T573">
        <f t="shared" si="430"/>
        <v>1.0025934453902576</v>
      </c>
      <c r="V573" s="15">
        <f t="shared" si="431"/>
        <v>1.5737968908830351</v>
      </c>
      <c r="X573" s="10">
        <v>41803</v>
      </c>
      <c r="Y573">
        <v>69000</v>
      </c>
      <c r="Z573">
        <v>38.157505999999998</v>
      </c>
      <c r="AA573">
        <f t="shared" si="432"/>
        <v>2.7967664313182095E-3</v>
      </c>
      <c r="AB573">
        <f t="shared" si="424"/>
        <v>1.0027967664313182</v>
      </c>
      <c r="AD573" s="15">
        <f t="shared" si="433"/>
        <v>1.7715172287123351</v>
      </c>
      <c r="AF573" s="10">
        <v>41803</v>
      </c>
      <c r="AG573">
        <v>110200</v>
      </c>
      <c r="AH573">
        <v>52.236162999999998</v>
      </c>
      <c r="AI573">
        <f t="shared" si="434"/>
        <v>2.9889692294788883E-3</v>
      </c>
      <c r="AJ573">
        <f t="shared" si="435"/>
        <v>1.0029889692294789</v>
      </c>
      <c r="AK573" s="18"/>
      <c r="AL573" s="15">
        <f t="shared" si="436"/>
        <v>1.9723312182035886</v>
      </c>
      <c r="AN573" s="10">
        <v>41803</v>
      </c>
      <c r="AO573">
        <v>1817500</v>
      </c>
      <c r="AP573">
        <v>39.804108999999997</v>
      </c>
      <c r="AQ573">
        <f t="shared" si="437"/>
        <v>-2.3333853007623251E-4</v>
      </c>
      <c r="AR573">
        <f t="shared" si="425"/>
        <v>0.99976666146992377</v>
      </c>
      <c r="AS573" s="18"/>
      <c r="AT573" s="15">
        <f t="shared" si="438"/>
        <v>-8.1651656857963606E-2</v>
      </c>
      <c r="AV573" s="10">
        <v>41803</v>
      </c>
      <c r="AW573">
        <v>7699200</v>
      </c>
      <c r="AX573">
        <v>40.486393</v>
      </c>
      <c r="AY573">
        <f t="shared" si="439"/>
        <v>3.6823972758290857E-3</v>
      </c>
      <c r="AZ573">
        <f t="shared" si="440"/>
        <v>1.0036823972758291</v>
      </c>
      <c r="BD573" s="10">
        <v>41803</v>
      </c>
      <c r="BE573">
        <v>435200</v>
      </c>
      <c r="BF573">
        <v>61.118118000000003</v>
      </c>
      <c r="BG573">
        <f t="shared" si="441"/>
        <v>4.1090221283726081E-3</v>
      </c>
      <c r="BH573">
        <f t="shared" si="442"/>
        <v>1.0041090221283726</v>
      </c>
      <c r="BL573" s="10">
        <v>41803</v>
      </c>
      <c r="BM573">
        <v>145600</v>
      </c>
      <c r="BN573">
        <v>102.372067</v>
      </c>
      <c r="BO573">
        <f t="shared" si="457"/>
        <v>-1.5715786747173555E-3</v>
      </c>
      <c r="BP573">
        <f t="shared" si="458"/>
        <v>0.99842842132528264</v>
      </c>
      <c r="BT573" s="10">
        <v>41803</v>
      </c>
      <c r="BU573">
        <v>75800</v>
      </c>
      <c r="BV573">
        <v>49.495517999999997</v>
      </c>
      <c r="BW573">
        <f t="shared" si="459"/>
        <v>-1.0009867370973646E-3</v>
      </c>
      <c r="BX573">
        <f t="shared" si="460"/>
        <v>0.99899901326290264</v>
      </c>
      <c r="CB573" s="10">
        <v>41803</v>
      </c>
      <c r="CC573">
        <v>478600</v>
      </c>
      <c r="CD573">
        <v>103.346946</v>
      </c>
      <c r="CE573">
        <f t="shared" si="444"/>
        <v>2.0950174140366151E-3</v>
      </c>
      <c r="CF573">
        <f t="shared" si="445"/>
        <v>1.0020950174140366</v>
      </c>
      <c r="CJ573" s="10">
        <v>41803</v>
      </c>
      <c r="CK573">
        <v>136900</v>
      </c>
      <c r="CL573">
        <v>79.986975000000001</v>
      </c>
      <c r="CM573">
        <f t="shared" si="446"/>
        <v>-1.5108975993785023E-3</v>
      </c>
      <c r="CN573">
        <f t="shared" si="447"/>
        <v>0.9984891024006215</v>
      </c>
      <c r="CR573" s="10">
        <v>41803</v>
      </c>
      <c r="CS573">
        <v>11900</v>
      </c>
      <c r="CT573">
        <v>58.193024999999999</v>
      </c>
      <c r="CU573">
        <f t="shared" si="448"/>
        <v>-1.1738986510764216E-3</v>
      </c>
      <c r="CV573">
        <f t="shared" si="449"/>
        <v>0.99882610134892358</v>
      </c>
      <c r="CZ573" s="10">
        <v>41803</v>
      </c>
      <c r="DA573">
        <v>146300</v>
      </c>
      <c r="DB573">
        <v>52.951931999999999</v>
      </c>
      <c r="DC573">
        <f t="shared" si="463"/>
        <v>1.2156905403053475E-3</v>
      </c>
      <c r="DD573">
        <f t="shared" si="464"/>
        <v>1.0012156905403053</v>
      </c>
      <c r="DH573" s="10">
        <v>41803</v>
      </c>
      <c r="DI573">
        <v>62400</v>
      </c>
      <c r="DJ573">
        <v>33.242105000000002</v>
      </c>
      <c r="DK573">
        <f t="shared" si="461"/>
        <v>2.5743779991445059E-3</v>
      </c>
      <c r="DL573">
        <f t="shared" si="462"/>
        <v>1.0025743779991445</v>
      </c>
      <c r="DP573" s="10">
        <v>41803</v>
      </c>
      <c r="DQ573">
        <v>98500</v>
      </c>
      <c r="DR573">
        <v>26.945471999999999</v>
      </c>
      <c r="DS573">
        <f t="shared" si="450"/>
        <v>9.1743559074821679E-3</v>
      </c>
      <c r="DT573">
        <f t="shared" si="451"/>
        <v>1.0091743559074822</v>
      </c>
      <c r="DX573" s="10">
        <v>41803</v>
      </c>
      <c r="DY573">
        <v>1537800</v>
      </c>
      <c r="DZ573">
        <v>12.38</v>
      </c>
      <c r="EA573">
        <f t="shared" si="452"/>
        <v>2.4291497975710286E-3</v>
      </c>
      <c r="EB573">
        <f t="shared" si="453"/>
        <v>1.002429149797571</v>
      </c>
      <c r="EF573" s="10">
        <v>41802</v>
      </c>
      <c r="EG573">
        <v>168500</v>
      </c>
      <c r="EH573">
        <v>99.276008000000004</v>
      </c>
      <c r="EI573">
        <f t="shared" si="454"/>
        <v>1.9700482146989273E-4</v>
      </c>
      <c r="EJ573">
        <f t="shared" si="455"/>
        <v>1.0001970048214699</v>
      </c>
    </row>
    <row r="574" spans="1:140">
      <c r="A574" s="10">
        <v>41802</v>
      </c>
      <c r="B574" s="11">
        <v>3.15</v>
      </c>
      <c r="C574">
        <f t="shared" si="421"/>
        <v>3.15E-2</v>
      </c>
      <c r="D574" s="12">
        <f t="shared" si="422"/>
        <v>6.5906471869858763E-4</v>
      </c>
      <c r="E574" s="13">
        <f t="shared" si="423"/>
        <v>1.0006590647186986</v>
      </c>
      <c r="H574" s="10">
        <v>41802</v>
      </c>
      <c r="I574">
        <v>15100</v>
      </c>
      <c r="J574">
        <v>65.933363</v>
      </c>
      <c r="K574" s="15">
        <f t="shared" si="426"/>
        <v>7.4723959691118669E-3</v>
      </c>
      <c r="L574">
        <f t="shared" si="427"/>
        <v>1.0074723959691119</v>
      </c>
      <c r="N574" s="15">
        <f t="shared" si="428"/>
        <v>14.139160712367488</v>
      </c>
      <c r="P574" s="10">
        <v>41802</v>
      </c>
      <c r="Q574">
        <v>261800</v>
      </c>
      <c r="R574">
        <v>44.507973999999997</v>
      </c>
      <c r="S574">
        <f t="shared" si="429"/>
        <v>-6.6552441326720446E-3</v>
      </c>
      <c r="T574">
        <f t="shared" si="430"/>
        <v>0.99334475586732796</v>
      </c>
      <c r="V574" s="15">
        <f t="shared" si="431"/>
        <v>-0.91260205357599755</v>
      </c>
      <c r="X574" s="10">
        <v>41802</v>
      </c>
      <c r="Y574">
        <v>159800</v>
      </c>
      <c r="Z574">
        <v>38.051085999999998</v>
      </c>
      <c r="AA574">
        <f t="shared" si="432"/>
        <v>-5.8139542478972128E-3</v>
      </c>
      <c r="AB574">
        <f t="shared" si="424"/>
        <v>0.99418604575210279</v>
      </c>
      <c r="AD574" s="15">
        <f t="shared" si="433"/>
        <v>-0.88095886725640149</v>
      </c>
      <c r="AF574" s="10">
        <v>41802</v>
      </c>
      <c r="AG574">
        <v>231900</v>
      </c>
      <c r="AH574">
        <v>52.080495999999997</v>
      </c>
      <c r="AI574">
        <f t="shared" si="434"/>
        <v>-6.4959627550941201E-3</v>
      </c>
      <c r="AJ574">
        <f t="shared" si="435"/>
        <v>0.99350403724490588</v>
      </c>
      <c r="AK574" s="18"/>
      <c r="AL574" s="15">
        <f t="shared" si="436"/>
        <v>-0.90733467838766069</v>
      </c>
      <c r="AN574" s="10">
        <v>41802</v>
      </c>
      <c r="AO574">
        <v>1940400</v>
      </c>
      <c r="AP574">
        <v>39.813398999999997</v>
      </c>
      <c r="AQ574">
        <f t="shared" si="437"/>
        <v>2.3339298965341371E-4</v>
      </c>
      <c r="AR574">
        <f t="shared" si="425"/>
        <v>1.0002333929896534</v>
      </c>
      <c r="AS574" s="18"/>
      <c r="AT574" s="15">
        <f t="shared" si="438"/>
        <v>8.8911421758099518E-2</v>
      </c>
      <c r="AV574" s="10">
        <v>41802</v>
      </c>
      <c r="AW574">
        <v>9127000</v>
      </c>
      <c r="AX574">
        <v>40.337853000000003</v>
      </c>
      <c r="AY574">
        <f t="shared" si="439"/>
        <v>-4.5819306605799914E-3</v>
      </c>
      <c r="AZ574">
        <f t="shared" si="440"/>
        <v>0.99541806933942001</v>
      </c>
      <c r="BD574" s="10">
        <v>41802</v>
      </c>
      <c r="BE574">
        <v>475500</v>
      </c>
      <c r="BF574">
        <v>60.868009999999998</v>
      </c>
      <c r="BG574">
        <f t="shared" si="441"/>
        <v>-6.0505365445053805E-3</v>
      </c>
      <c r="BH574">
        <f t="shared" si="442"/>
        <v>0.99394946345549462</v>
      </c>
      <c r="BL574" s="10">
        <v>41802</v>
      </c>
      <c r="BM574">
        <v>208900</v>
      </c>
      <c r="BN574">
        <v>102.53320600000001</v>
      </c>
      <c r="BO574">
        <f t="shared" si="457"/>
        <v>1.2032323059756322E-3</v>
      </c>
      <c r="BP574">
        <f t="shared" si="458"/>
        <v>1.0012032323059756</v>
      </c>
      <c r="BT574" s="10">
        <v>41802</v>
      </c>
      <c r="BU574">
        <v>96000</v>
      </c>
      <c r="BV574">
        <v>49.545112000000003</v>
      </c>
      <c r="BW574">
        <f t="shared" si="459"/>
        <v>1.4033561539732453E-3</v>
      </c>
      <c r="BX574">
        <f t="shared" si="460"/>
        <v>1.0014033561539732</v>
      </c>
      <c r="CB574" s="10">
        <v>41802</v>
      </c>
      <c r="CC574">
        <v>818300</v>
      </c>
      <c r="CD574">
        <v>103.13088500000001</v>
      </c>
      <c r="CE574">
        <f t="shared" si="444"/>
        <v>-1.1335337312362581E-3</v>
      </c>
      <c r="CF574">
        <f t="shared" si="445"/>
        <v>0.99886646626876374</v>
      </c>
      <c r="CJ574" s="10">
        <v>41802</v>
      </c>
      <c r="CK574">
        <v>185900</v>
      </c>
      <c r="CL574">
        <v>80.108009999999993</v>
      </c>
      <c r="CM574">
        <f t="shared" si="446"/>
        <v>2.4466889024066241E-3</v>
      </c>
      <c r="CN574">
        <f t="shared" si="447"/>
        <v>1.0024466889024066</v>
      </c>
      <c r="CR574" s="10">
        <v>41802</v>
      </c>
      <c r="CS574">
        <v>18600</v>
      </c>
      <c r="CT574">
        <v>58.261417999999999</v>
      </c>
      <c r="CU574">
        <f t="shared" si="448"/>
        <v>2.1848853314925254E-3</v>
      </c>
      <c r="CV574">
        <f t="shared" si="449"/>
        <v>1.0021848853314925</v>
      </c>
      <c r="CZ574" s="10">
        <v>41802</v>
      </c>
      <c r="DA574">
        <v>130200</v>
      </c>
      <c r="DB574">
        <v>52.887636999999998</v>
      </c>
      <c r="DC574">
        <f t="shared" si="463"/>
        <v>-1.7336710288204937E-3</v>
      </c>
      <c r="DD574">
        <f t="shared" si="464"/>
        <v>0.99826632897117951</v>
      </c>
      <c r="DH574" s="10">
        <v>41802</v>
      </c>
      <c r="DI574">
        <v>146100</v>
      </c>
      <c r="DJ574">
        <v>33.156747000000003</v>
      </c>
      <c r="DK574">
        <f t="shared" si="461"/>
        <v>-2.5677675947416434E-3</v>
      </c>
      <c r="DL574">
        <f t="shared" si="462"/>
        <v>0.99743223240525836</v>
      </c>
      <c r="DP574" s="10">
        <v>41802</v>
      </c>
      <c r="DQ574">
        <v>112400</v>
      </c>
      <c r="DR574">
        <v>26.700512</v>
      </c>
      <c r="DS574">
        <f t="shared" si="450"/>
        <v>3.1858241364812745E-3</v>
      </c>
      <c r="DT574">
        <f t="shared" si="451"/>
        <v>1.0031858241364813</v>
      </c>
      <c r="DX574" s="10">
        <v>41802</v>
      </c>
      <c r="DY574">
        <v>10352900</v>
      </c>
      <c r="DZ574">
        <v>12.35</v>
      </c>
      <c r="EA574">
        <f t="shared" si="452"/>
        <v>1.146601146601145E-2</v>
      </c>
      <c r="EB574">
        <f t="shared" si="453"/>
        <v>1.0114660114660114</v>
      </c>
      <c r="EF574" s="10">
        <v>41801</v>
      </c>
      <c r="EG574">
        <v>140800</v>
      </c>
      <c r="EH574">
        <v>99.256454000000005</v>
      </c>
      <c r="EI574">
        <f t="shared" si="454"/>
        <v>1.9705371889955359E-4</v>
      </c>
      <c r="EJ574">
        <f t="shared" si="455"/>
        <v>1.0001970537188996</v>
      </c>
    </row>
    <row r="575" spans="1:140">
      <c r="A575" s="10">
        <v>41801</v>
      </c>
      <c r="B575" s="11">
        <v>3.11</v>
      </c>
      <c r="C575">
        <f t="shared" si="421"/>
        <v>3.1099999999999999E-2</v>
      </c>
      <c r="D575" s="12">
        <f t="shared" si="422"/>
        <v>6.5066016251913439E-4</v>
      </c>
      <c r="E575" s="13">
        <f t="shared" si="423"/>
        <v>1.0006506601625191</v>
      </c>
      <c r="H575" s="10">
        <v>41801</v>
      </c>
      <c r="I575">
        <v>5000</v>
      </c>
      <c r="J575">
        <v>65.444337000000004</v>
      </c>
      <c r="K575" s="15">
        <f t="shared" si="426"/>
        <v>2.8822218327151372E-3</v>
      </c>
      <c r="L575">
        <f t="shared" si="427"/>
        <v>1.0028822218327151</v>
      </c>
      <c r="N575" s="15">
        <f t="shared" si="428"/>
        <v>1.8590740431012152</v>
      </c>
      <c r="P575" s="10">
        <v>41801</v>
      </c>
      <c r="Q575">
        <v>229000</v>
      </c>
      <c r="R575">
        <v>44.806170000000002</v>
      </c>
      <c r="S575">
        <f t="shared" si="429"/>
        <v>-3.2098673973377512E-3</v>
      </c>
      <c r="T575">
        <f t="shared" si="430"/>
        <v>0.99679013260266225</v>
      </c>
      <c r="V575" s="15">
        <f t="shared" si="431"/>
        <v>-0.69071310696109611</v>
      </c>
      <c r="X575" s="10">
        <v>41801</v>
      </c>
      <c r="Y575">
        <v>192600</v>
      </c>
      <c r="Z575">
        <v>38.273606999999998</v>
      </c>
      <c r="AA575">
        <f t="shared" si="432"/>
        <v>-2.7727963818263701E-3</v>
      </c>
      <c r="AB575">
        <f t="shared" si="424"/>
        <v>0.99722720361817363</v>
      </c>
      <c r="AD575" s="15">
        <f t="shared" si="433"/>
        <v>-0.6370449971407085</v>
      </c>
      <c r="AF575" s="10">
        <v>41801</v>
      </c>
      <c r="AG575">
        <v>446200</v>
      </c>
      <c r="AH575">
        <v>52.421021000000003</v>
      </c>
      <c r="AI575">
        <f t="shared" si="434"/>
        <v>-4.2505818999152289E-3</v>
      </c>
      <c r="AJ575">
        <f t="shared" si="435"/>
        <v>0.99574941810008477</v>
      </c>
      <c r="AK575" s="18"/>
      <c r="AL575" s="15">
        <f t="shared" si="436"/>
        <v>-0.78876184302988761</v>
      </c>
      <c r="AN575" s="10">
        <v>41801</v>
      </c>
      <c r="AO575">
        <v>2294100</v>
      </c>
      <c r="AP575">
        <v>39.804108999999997</v>
      </c>
      <c r="AQ575">
        <f t="shared" si="437"/>
        <v>-4.6468441459872611E-3</v>
      </c>
      <c r="AR575">
        <f t="shared" si="425"/>
        <v>0.99535315585401274</v>
      </c>
      <c r="AS575" s="18"/>
      <c r="AT575" s="15">
        <f t="shared" si="438"/>
        <v>-0.81732581372761048</v>
      </c>
      <c r="AV575" s="10">
        <v>41801</v>
      </c>
      <c r="AW575">
        <v>7968900</v>
      </c>
      <c r="AX575">
        <v>40.523529000000003</v>
      </c>
      <c r="AY575">
        <f t="shared" si="439"/>
        <v>-3.4246057383724438E-3</v>
      </c>
      <c r="AZ575">
        <f t="shared" si="440"/>
        <v>0.99657539426162756</v>
      </c>
      <c r="BD575" s="10">
        <v>41801</v>
      </c>
      <c r="BE575">
        <v>502100</v>
      </c>
      <c r="BF575">
        <v>61.238536000000003</v>
      </c>
      <c r="BG575">
        <f t="shared" si="441"/>
        <v>-4.36749095650113E-3</v>
      </c>
      <c r="BH575">
        <f t="shared" si="442"/>
        <v>0.99563250904349887</v>
      </c>
      <c r="BL575" s="10">
        <v>41801</v>
      </c>
      <c r="BM575">
        <v>270200</v>
      </c>
      <c r="BN575">
        <v>102.409983</v>
      </c>
      <c r="BO575">
        <f t="shared" si="457"/>
        <v>9.2642152588950921E-4</v>
      </c>
      <c r="BP575">
        <f t="shared" si="458"/>
        <v>1.0009264215258895</v>
      </c>
      <c r="BT575" s="10">
        <v>41801</v>
      </c>
      <c r="BU575">
        <v>93800</v>
      </c>
      <c r="BV575">
        <v>49.475679999999997</v>
      </c>
      <c r="BW575">
        <f t="shared" si="459"/>
        <v>6.0184944274777052E-4</v>
      </c>
      <c r="BX575">
        <f t="shared" si="460"/>
        <v>1.0006018494427478</v>
      </c>
      <c r="CB575" s="10">
        <v>41801</v>
      </c>
      <c r="CC575">
        <v>491600</v>
      </c>
      <c r="CD575">
        <v>103.24791999999999</v>
      </c>
      <c r="CE575">
        <f t="shared" si="444"/>
        <v>-3.3889416183713328E-3</v>
      </c>
      <c r="CF575">
        <f t="shared" si="445"/>
        <v>0.99661105838162867</v>
      </c>
      <c r="CJ575" s="10">
        <v>41801</v>
      </c>
      <c r="CK575">
        <v>242000</v>
      </c>
      <c r="CL575">
        <v>79.912488999999994</v>
      </c>
      <c r="CM575">
        <f t="shared" si="446"/>
        <v>-1.1642631545549786E-4</v>
      </c>
      <c r="CN575">
        <f t="shared" si="447"/>
        <v>0.9998835736845445</v>
      </c>
      <c r="CR575" s="10">
        <v>41801</v>
      </c>
      <c r="CS575">
        <v>3600</v>
      </c>
      <c r="CT575">
        <v>58.134400999999997</v>
      </c>
      <c r="CU575">
        <f t="shared" si="448"/>
        <v>-1.6801340529937203E-4</v>
      </c>
      <c r="CV575">
        <f t="shared" si="449"/>
        <v>0.99983198659470063</v>
      </c>
      <c r="CZ575" s="10">
        <v>41801</v>
      </c>
      <c r="DA575">
        <v>143500</v>
      </c>
      <c r="DB575">
        <v>52.979486000000001</v>
      </c>
      <c r="DC575">
        <f t="shared" si="463"/>
        <v>-4.6592095166473335E-3</v>
      </c>
      <c r="DD575">
        <f t="shared" si="464"/>
        <v>0.99534079048335267</v>
      </c>
      <c r="DH575" s="10">
        <v>41801</v>
      </c>
      <c r="DI575">
        <v>118400</v>
      </c>
      <c r="DJ575">
        <v>33.242105000000002</v>
      </c>
      <c r="DK575">
        <f t="shared" si="461"/>
        <v>-2.8450114016130845E-3</v>
      </c>
      <c r="DL575">
        <f t="shared" si="462"/>
        <v>0.99715498859838692</v>
      </c>
      <c r="DP575" s="10">
        <v>41801</v>
      </c>
      <c r="DQ575">
        <v>175600</v>
      </c>
      <c r="DR575">
        <v>26.615718999999999</v>
      </c>
      <c r="DS575">
        <f t="shared" si="450"/>
        <v>4.6230283649715265E-3</v>
      </c>
      <c r="DT575">
        <f t="shared" si="451"/>
        <v>1.0046230283649715</v>
      </c>
      <c r="DX575" s="10">
        <v>41801</v>
      </c>
      <c r="DY575">
        <v>1784800</v>
      </c>
      <c r="DZ575">
        <v>12.21</v>
      </c>
      <c r="EA575">
        <f t="shared" si="452"/>
        <v>0</v>
      </c>
      <c r="EB575">
        <f t="shared" si="453"/>
        <v>1</v>
      </c>
      <c r="EF575" s="10">
        <v>41800</v>
      </c>
      <c r="EG575">
        <v>142400</v>
      </c>
      <c r="EH575">
        <v>99.236898999999994</v>
      </c>
      <c r="EI575">
        <f t="shared" si="454"/>
        <v>0</v>
      </c>
      <c r="EJ575">
        <f t="shared" si="455"/>
        <v>1</v>
      </c>
    </row>
    <row r="576" spans="1:140">
      <c r="A576" s="10">
        <v>41800</v>
      </c>
      <c r="B576" s="11">
        <v>3.08</v>
      </c>
      <c r="C576">
        <f t="shared" si="421"/>
        <v>3.0800000000000001E-2</v>
      </c>
      <c r="D576" s="12">
        <f t="shared" si="422"/>
        <v>6.4435734755563523E-4</v>
      </c>
      <c r="E576" s="13">
        <f t="shared" si="423"/>
        <v>1.0006443573475556</v>
      </c>
      <c r="H576" s="10">
        <v>41800</v>
      </c>
      <c r="I576">
        <v>9700</v>
      </c>
      <c r="J576">
        <v>65.256253999999998</v>
      </c>
      <c r="K576" s="15">
        <f t="shared" si="426"/>
        <v>-5.873982830430835E-3</v>
      </c>
      <c r="L576">
        <f t="shared" si="427"/>
        <v>0.99412601716956916</v>
      </c>
      <c r="N576" s="15">
        <f t="shared" si="428"/>
        <v>-0.88355374250650642</v>
      </c>
      <c r="P576" s="10">
        <v>41800</v>
      </c>
      <c r="Q576">
        <v>198800</v>
      </c>
      <c r="R576">
        <v>44.950454999999998</v>
      </c>
      <c r="S576">
        <f t="shared" si="429"/>
        <v>-4.278214568237404E-4</v>
      </c>
      <c r="T576">
        <f t="shared" si="430"/>
        <v>0.99957217854317626</v>
      </c>
      <c r="V576" s="15">
        <f t="shared" si="431"/>
        <v>-0.14460184875286708</v>
      </c>
      <c r="X576" s="10">
        <v>41800</v>
      </c>
      <c r="Y576">
        <v>92200</v>
      </c>
      <c r="Z576">
        <v>38.380026999999998</v>
      </c>
      <c r="AA576">
        <f t="shared" si="432"/>
        <v>-2.5145037485858612E-3</v>
      </c>
      <c r="AB576">
        <f t="shared" si="424"/>
        <v>0.99748549625141414</v>
      </c>
      <c r="AD576" s="15">
        <f t="shared" si="433"/>
        <v>-0.60106217618427538</v>
      </c>
      <c r="AF576" s="10">
        <v>41800</v>
      </c>
      <c r="AG576">
        <v>129500</v>
      </c>
      <c r="AH576">
        <v>52.644792000000002</v>
      </c>
      <c r="AI576">
        <f t="shared" si="434"/>
        <v>-2.2127859720247889E-3</v>
      </c>
      <c r="AJ576">
        <f t="shared" si="435"/>
        <v>0.99778721402797521</v>
      </c>
      <c r="AK576" s="18"/>
      <c r="AL576" s="15">
        <f t="shared" si="436"/>
        <v>-0.55450167735161293</v>
      </c>
      <c r="AN576" s="10">
        <v>41800</v>
      </c>
      <c r="AO576">
        <v>5378800</v>
      </c>
      <c r="AP576">
        <v>39.989936</v>
      </c>
      <c r="AQ576">
        <f t="shared" si="437"/>
        <v>-1.8552443180973599E-3</v>
      </c>
      <c r="AR576">
        <f t="shared" si="425"/>
        <v>0.99814475568190264</v>
      </c>
      <c r="AS576" s="18"/>
      <c r="AT576" s="15">
        <f t="shared" si="438"/>
        <v>-0.49226372332173707</v>
      </c>
      <c r="AV576" s="10">
        <v>41800</v>
      </c>
      <c r="AW576">
        <v>9653100</v>
      </c>
      <c r="AX576">
        <v>40.662782999999997</v>
      </c>
      <c r="AY576">
        <f t="shared" si="439"/>
        <v>3.8963622258516573E-3</v>
      </c>
      <c r="AZ576">
        <f t="shared" si="440"/>
        <v>1.0038963622258517</v>
      </c>
      <c r="BD576" s="10">
        <v>41800</v>
      </c>
      <c r="BE576">
        <v>910900</v>
      </c>
      <c r="BF576">
        <v>61.507168</v>
      </c>
      <c r="BG576">
        <f t="shared" si="441"/>
        <v>1.3573241223969745E-3</v>
      </c>
      <c r="BH576">
        <f t="shared" si="442"/>
        <v>1.001357324122397</v>
      </c>
      <c r="BL576" s="10">
        <v>41800</v>
      </c>
      <c r="BM576">
        <v>169600</v>
      </c>
      <c r="BN576">
        <v>102.315196</v>
      </c>
      <c r="BO576">
        <f t="shared" si="457"/>
        <v>-2.7715713940990039E-3</v>
      </c>
      <c r="BP576">
        <f t="shared" si="458"/>
        <v>0.997228428605901</v>
      </c>
      <c r="BT576" s="10">
        <v>41800</v>
      </c>
      <c r="BU576">
        <v>111700</v>
      </c>
      <c r="BV576">
        <v>49.445920999999998</v>
      </c>
      <c r="BW576">
        <f t="shared" si="459"/>
        <v>-4.0104509464822247E-4</v>
      </c>
      <c r="BX576">
        <f t="shared" si="460"/>
        <v>0.99959895490535178</v>
      </c>
      <c r="CB576" s="10">
        <v>41800</v>
      </c>
      <c r="CC576">
        <v>725000</v>
      </c>
      <c r="CD576">
        <v>103.599011</v>
      </c>
      <c r="CE576">
        <f t="shared" si="444"/>
        <v>-3.7226221132299342E-3</v>
      </c>
      <c r="CF576">
        <f t="shared" si="445"/>
        <v>0.99627737788677007</v>
      </c>
      <c r="CJ576" s="10">
        <v>41800</v>
      </c>
      <c r="CK576">
        <v>155800</v>
      </c>
      <c r="CL576">
        <v>79.921794000000006</v>
      </c>
      <c r="CM576">
        <f t="shared" si="446"/>
        <v>-1.3960399894423769E-3</v>
      </c>
      <c r="CN576">
        <f t="shared" si="447"/>
        <v>0.99860396001055762</v>
      </c>
      <c r="CR576" s="10">
        <v>41800</v>
      </c>
      <c r="CS576">
        <v>4900</v>
      </c>
      <c r="CT576">
        <v>58.144170000000003</v>
      </c>
      <c r="CU576">
        <f t="shared" si="448"/>
        <v>-6.7172249719349431E-4</v>
      </c>
      <c r="CV576">
        <f t="shared" si="449"/>
        <v>0.99932827750280651</v>
      </c>
      <c r="CZ576" s="10">
        <v>41800</v>
      </c>
      <c r="DA576">
        <v>136000</v>
      </c>
      <c r="DB576">
        <v>53.227483999999997</v>
      </c>
      <c r="DC576">
        <f t="shared" si="463"/>
        <v>-6.3442773795147067E-3</v>
      </c>
      <c r="DD576">
        <f t="shared" si="464"/>
        <v>0.99365572262048529</v>
      </c>
      <c r="DH576" s="10">
        <v>41800</v>
      </c>
      <c r="DI576">
        <v>112300</v>
      </c>
      <c r="DJ576">
        <v>33.336948999999997</v>
      </c>
      <c r="DK576">
        <f t="shared" si="461"/>
        <v>-6.7815262809283183E-3</v>
      </c>
      <c r="DL576">
        <f t="shared" si="462"/>
        <v>0.99321847371907168</v>
      </c>
      <c r="DP576" s="10">
        <v>41800</v>
      </c>
      <c r="DQ576">
        <v>63500</v>
      </c>
      <c r="DR576">
        <v>26.49324</v>
      </c>
      <c r="DS576">
        <f t="shared" si="450"/>
        <v>-1.7749202751569104E-3</v>
      </c>
      <c r="DT576">
        <f t="shared" si="451"/>
        <v>0.99822507972484309</v>
      </c>
      <c r="DX576" s="10">
        <v>41800</v>
      </c>
      <c r="DY576">
        <v>1136100</v>
      </c>
      <c r="DZ576">
        <v>12.21</v>
      </c>
      <c r="EA576">
        <f t="shared" si="452"/>
        <v>5.7660626029654161E-3</v>
      </c>
      <c r="EB576">
        <f t="shared" si="453"/>
        <v>1.0057660626029654</v>
      </c>
      <c r="EF576" s="10">
        <v>41799</v>
      </c>
      <c r="EG576">
        <v>320100</v>
      </c>
      <c r="EH576">
        <v>99.236898999999994</v>
      </c>
      <c r="EI576">
        <f t="shared" si="454"/>
        <v>3.9433341362404839E-4</v>
      </c>
      <c r="EJ576">
        <f t="shared" si="455"/>
        <v>1.000394333413624</v>
      </c>
    </row>
    <row r="577" spans="1:140">
      <c r="A577" s="10">
        <v>41799</v>
      </c>
      <c r="B577" s="11">
        <v>2.98</v>
      </c>
      <c r="C577">
        <f t="shared" si="421"/>
        <v>2.98E-2</v>
      </c>
      <c r="D577" s="12">
        <f t="shared" si="422"/>
        <v>6.2335169096150445E-4</v>
      </c>
      <c r="E577" s="13">
        <f t="shared" si="423"/>
        <v>1.0006233516909615</v>
      </c>
      <c r="H577" s="10">
        <v>41799</v>
      </c>
      <c r="I577">
        <v>13600</v>
      </c>
      <c r="J577">
        <v>65.641833000000005</v>
      </c>
      <c r="K577" s="15">
        <f t="shared" si="426"/>
        <v>-8.5882036198947631E-4</v>
      </c>
      <c r="L577">
        <f t="shared" si="427"/>
        <v>0.99914117963801052</v>
      </c>
      <c r="N577" s="15">
        <f t="shared" si="428"/>
        <v>-0.26919171394673025</v>
      </c>
      <c r="P577" s="10">
        <v>41799</v>
      </c>
      <c r="Q577">
        <v>405700</v>
      </c>
      <c r="R577">
        <v>44.969693999999997</v>
      </c>
      <c r="S577">
        <f t="shared" si="429"/>
        <v>1.2850914738156138E-3</v>
      </c>
      <c r="T577">
        <f t="shared" si="430"/>
        <v>1.0012850914738156</v>
      </c>
      <c r="V577" s="15">
        <f t="shared" si="431"/>
        <v>0.59800704254992443</v>
      </c>
      <c r="X577" s="10">
        <v>41799</v>
      </c>
      <c r="Y577">
        <v>474000</v>
      </c>
      <c r="Z577">
        <v>38.476776999999998</v>
      </c>
      <c r="AA577">
        <f t="shared" si="432"/>
        <v>1.7632040612092226E-3</v>
      </c>
      <c r="AB577">
        <f t="shared" si="424"/>
        <v>1.0017632040612092</v>
      </c>
      <c r="AD577" s="15">
        <f t="shared" si="433"/>
        <v>0.90218414553465998</v>
      </c>
      <c r="AF577" s="10">
        <v>41799</v>
      </c>
      <c r="AG577">
        <v>213200</v>
      </c>
      <c r="AH577">
        <v>52.761541999999999</v>
      </c>
      <c r="AI577">
        <f t="shared" si="434"/>
        <v>6.6827778267388727E-3</v>
      </c>
      <c r="AJ577">
        <f t="shared" si="435"/>
        <v>1.0066827778267389</v>
      </c>
      <c r="AK577" s="18"/>
      <c r="AL577" s="15">
        <f t="shared" si="436"/>
        <v>10.371380026959681</v>
      </c>
      <c r="AN577" s="10">
        <v>41799</v>
      </c>
      <c r="AO577">
        <v>1822900</v>
      </c>
      <c r="AP577">
        <v>40.064264999999999</v>
      </c>
      <c r="AQ577">
        <f t="shared" si="437"/>
        <v>-1.158194089804554E-3</v>
      </c>
      <c r="AR577">
        <f t="shared" si="425"/>
        <v>0.99884180591019545</v>
      </c>
      <c r="AS577" s="18"/>
      <c r="AT577" s="15">
        <f t="shared" si="438"/>
        <v>-0.34491209086928065</v>
      </c>
      <c r="AV577" s="10">
        <v>41799</v>
      </c>
      <c r="AW577">
        <v>9324400</v>
      </c>
      <c r="AX577">
        <v>40.504961000000002</v>
      </c>
      <c r="AY577">
        <f t="shared" si="439"/>
        <v>6.2269622432127303E-3</v>
      </c>
      <c r="AZ577">
        <f t="shared" si="440"/>
        <v>1.0062269622432127</v>
      </c>
      <c r="BD577" s="10">
        <v>41799</v>
      </c>
      <c r="BE577">
        <v>548100</v>
      </c>
      <c r="BF577">
        <v>61.423796000000003</v>
      </c>
      <c r="BG577">
        <f t="shared" si="441"/>
        <v>1.8128887381352321E-3</v>
      </c>
      <c r="BH577">
        <f t="shared" si="442"/>
        <v>1.0018128887381352</v>
      </c>
      <c r="BL577" s="10">
        <v>41799</v>
      </c>
      <c r="BM577">
        <v>170700</v>
      </c>
      <c r="BN577">
        <v>102.599558</v>
      </c>
      <c r="BO577">
        <f t="shared" si="457"/>
        <v>-9.2301089292678995E-4</v>
      </c>
      <c r="BP577">
        <f t="shared" si="458"/>
        <v>0.99907698910707321</v>
      </c>
      <c r="BT577" s="10">
        <v>41799</v>
      </c>
      <c r="BU577">
        <v>105500</v>
      </c>
      <c r="BV577">
        <v>49.465758999999998</v>
      </c>
      <c r="BW577">
        <f t="shared" si="459"/>
        <v>2.0052231645362184E-4</v>
      </c>
      <c r="BX577">
        <f t="shared" si="460"/>
        <v>1.0002005223164536</v>
      </c>
      <c r="CB577" s="10">
        <v>41799</v>
      </c>
      <c r="CC577">
        <v>581200</v>
      </c>
      <c r="CD577">
        <v>103.98611200000001</v>
      </c>
      <c r="CE577">
        <f t="shared" si="444"/>
        <v>-4.3263977163754408E-4</v>
      </c>
      <c r="CF577">
        <f t="shared" si="445"/>
        <v>0.99956736022836246</v>
      </c>
      <c r="CJ577" s="10">
        <v>41799</v>
      </c>
      <c r="CK577">
        <v>307900</v>
      </c>
      <c r="CL577">
        <v>80.033524</v>
      </c>
      <c r="CM577">
        <f t="shared" si="446"/>
        <v>-3.4885701676112824E-4</v>
      </c>
      <c r="CN577">
        <f t="shared" si="447"/>
        <v>0.99965114298323887</v>
      </c>
      <c r="CR577" s="10">
        <v>41799</v>
      </c>
      <c r="CS577">
        <v>6300</v>
      </c>
      <c r="CT577">
        <v>58.183253000000001</v>
      </c>
      <c r="CU577">
        <f t="shared" si="448"/>
        <v>-8.3890151041077221E-4</v>
      </c>
      <c r="CV577">
        <f t="shared" si="449"/>
        <v>0.99916109848958923</v>
      </c>
      <c r="CZ577" s="10">
        <v>41799</v>
      </c>
      <c r="DA577">
        <v>83800</v>
      </c>
      <c r="DB577">
        <v>53.567329999999998</v>
      </c>
      <c r="DC577">
        <f t="shared" si="463"/>
        <v>8.5804920745169433E-4</v>
      </c>
      <c r="DD577">
        <f t="shared" si="464"/>
        <v>1.0008580492074517</v>
      </c>
      <c r="DH577" s="10">
        <v>41799</v>
      </c>
      <c r="DI577">
        <v>186600</v>
      </c>
      <c r="DJ577">
        <v>33.564568000000001</v>
      </c>
      <c r="DK577">
        <f t="shared" si="461"/>
        <v>-1.2831212405340464E-2</v>
      </c>
      <c r="DL577">
        <f t="shared" si="462"/>
        <v>0.98716878759465954</v>
      </c>
      <c r="DP577" s="10">
        <v>41799</v>
      </c>
      <c r="DQ577">
        <v>57000</v>
      </c>
      <c r="DR577">
        <v>26.540347000000001</v>
      </c>
      <c r="DS577">
        <f t="shared" si="450"/>
        <v>2.8479905988954002E-3</v>
      </c>
      <c r="DT577">
        <f t="shared" si="451"/>
        <v>1.0028479905988954</v>
      </c>
      <c r="DX577" s="10">
        <v>41799</v>
      </c>
      <c r="DY577">
        <v>1130900</v>
      </c>
      <c r="DZ577">
        <v>12.14</v>
      </c>
      <c r="EA577">
        <f t="shared" si="452"/>
        <v>0</v>
      </c>
      <c r="EB577">
        <f t="shared" si="453"/>
        <v>1</v>
      </c>
      <c r="EF577" s="10">
        <v>41796</v>
      </c>
      <c r="EG577">
        <v>263400</v>
      </c>
      <c r="EH577">
        <v>99.197782000000004</v>
      </c>
      <c r="EI577">
        <f t="shared" si="454"/>
        <v>-9.8520721546591083E-5</v>
      </c>
      <c r="EJ577">
        <f t="shared" si="455"/>
        <v>0.99990147927845341</v>
      </c>
    </row>
    <row r="578" spans="1:140">
      <c r="A578" s="10">
        <v>41796</v>
      </c>
      <c r="B578" s="11">
        <v>2.94</v>
      </c>
      <c r="C578">
        <f t="shared" si="421"/>
        <v>2.9399999999999999E-2</v>
      </c>
      <c r="D578" s="12">
        <f t="shared" si="422"/>
        <v>6.1495103315878374E-4</v>
      </c>
      <c r="E578" s="13">
        <f t="shared" si="423"/>
        <v>1.0006149510331588</v>
      </c>
      <c r="H578" s="10">
        <v>41796</v>
      </c>
      <c r="I578">
        <v>11100</v>
      </c>
      <c r="J578">
        <v>65.698256000000001</v>
      </c>
      <c r="K578" s="15">
        <f t="shared" si="426"/>
        <v>-2.8616617097088071E-4</v>
      </c>
      <c r="L578">
        <f t="shared" si="427"/>
        <v>0.99971383382902912</v>
      </c>
      <c r="N578" s="15">
        <f t="shared" si="428"/>
        <v>-9.9194215747439696E-2</v>
      </c>
      <c r="P578" s="10">
        <v>41796</v>
      </c>
      <c r="Q578">
        <v>188200</v>
      </c>
      <c r="R578">
        <v>44.911977999999998</v>
      </c>
      <c r="S578">
        <f t="shared" si="429"/>
        <v>4.5180520785785827E-3</v>
      </c>
      <c r="T578">
        <f t="shared" si="430"/>
        <v>1.0045180520785786</v>
      </c>
      <c r="V578" s="15">
        <f t="shared" si="431"/>
        <v>4.1829524068801858</v>
      </c>
      <c r="X578" s="10">
        <v>41796</v>
      </c>
      <c r="Y578">
        <v>111000</v>
      </c>
      <c r="Z578">
        <v>38.409053999999998</v>
      </c>
      <c r="AA578">
        <f t="shared" si="432"/>
        <v>6.3371457097054495E-3</v>
      </c>
      <c r="AB578">
        <f t="shared" si="424"/>
        <v>1.0063371457097054</v>
      </c>
      <c r="AD578" s="15">
        <f t="shared" si="433"/>
        <v>9.0317986000189823</v>
      </c>
      <c r="AF578" s="10">
        <v>41796</v>
      </c>
      <c r="AG578">
        <v>222300</v>
      </c>
      <c r="AH578">
        <v>52.411288999999996</v>
      </c>
      <c r="AI578">
        <f t="shared" si="434"/>
        <v>9.1794173282684355E-3</v>
      </c>
      <c r="AJ578">
        <f t="shared" si="435"/>
        <v>1.0091794173282684</v>
      </c>
      <c r="AK578" s="18"/>
      <c r="AL578" s="15">
        <f t="shared" si="436"/>
        <v>27.084084469067527</v>
      </c>
      <c r="AN578" s="10">
        <v>41796</v>
      </c>
      <c r="AO578">
        <v>2453600</v>
      </c>
      <c r="AP578">
        <v>40.110720999999998</v>
      </c>
      <c r="AQ578">
        <f t="shared" si="437"/>
        <v>5.1221718949034933E-3</v>
      </c>
      <c r="AR578">
        <f t="shared" si="425"/>
        <v>1.0051221718949035</v>
      </c>
      <c r="AS578" s="18"/>
      <c r="AT578" s="15">
        <f t="shared" si="438"/>
        <v>5.4547793570247327</v>
      </c>
      <c r="AV578" s="10">
        <v>41796</v>
      </c>
      <c r="AW578">
        <v>9160500</v>
      </c>
      <c r="AX578">
        <v>40.254299000000003</v>
      </c>
      <c r="AY578">
        <f t="shared" si="439"/>
        <v>1.0722583694459775E-2</v>
      </c>
      <c r="AZ578">
        <f t="shared" si="440"/>
        <v>1.0107225836944598</v>
      </c>
      <c r="BD578" s="10">
        <v>41796</v>
      </c>
      <c r="BE578">
        <v>560300</v>
      </c>
      <c r="BF578">
        <v>61.312643000000001</v>
      </c>
      <c r="BG578">
        <f t="shared" si="441"/>
        <v>3.6392015802568789E-3</v>
      </c>
      <c r="BH578">
        <f t="shared" si="442"/>
        <v>1.0036392015802569</v>
      </c>
      <c r="BL578" s="10">
        <v>41796</v>
      </c>
      <c r="BM578">
        <v>162800</v>
      </c>
      <c r="BN578">
        <v>102.694346</v>
      </c>
      <c r="BO578">
        <f t="shared" si="457"/>
        <v>-2.7688111424695183E-4</v>
      </c>
      <c r="BP578">
        <f t="shared" si="458"/>
        <v>0.99972311888575305</v>
      </c>
      <c r="BT578" s="10">
        <v>41796</v>
      </c>
      <c r="BU578">
        <v>59900</v>
      </c>
      <c r="BV578">
        <v>49.455841999999997</v>
      </c>
      <c r="BW578">
        <f t="shared" si="459"/>
        <v>0</v>
      </c>
      <c r="BX578">
        <f t="shared" si="460"/>
        <v>1</v>
      </c>
      <c r="CB578" s="10">
        <v>41796</v>
      </c>
      <c r="CC578">
        <v>1663100</v>
      </c>
      <c r="CD578">
        <v>104.03112</v>
      </c>
      <c r="CE578">
        <f t="shared" si="444"/>
        <v>8.2009670716949312E-3</v>
      </c>
      <c r="CF578">
        <f t="shared" si="445"/>
        <v>1.0082009670716949</v>
      </c>
      <c r="CJ578" s="10">
        <v>41796</v>
      </c>
      <c r="CK578">
        <v>280900</v>
      </c>
      <c r="CL578">
        <v>80.061453999999998</v>
      </c>
      <c r="CM578">
        <f t="shared" si="446"/>
        <v>-3.4874783967930867E-4</v>
      </c>
      <c r="CN578">
        <f t="shared" si="447"/>
        <v>0.99965125216032069</v>
      </c>
      <c r="CR578" s="10">
        <v>41796</v>
      </c>
      <c r="CS578">
        <v>10600</v>
      </c>
      <c r="CT578">
        <v>58.232104</v>
      </c>
      <c r="CU578">
        <f t="shared" si="448"/>
        <v>-8.3828406395503041E-4</v>
      </c>
      <c r="CV578">
        <f t="shared" si="449"/>
        <v>0.99916171593604497</v>
      </c>
      <c r="CZ578" s="10">
        <v>41796</v>
      </c>
      <c r="DA578">
        <v>42900</v>
      </c>
      <c r="DB578">
        <v>53.521405999999999</v>
      </c>
      <c r="DC578">
        <f t="shared" si="463"/>
        <v>5.1750883740169229E-3</v>
      </c>
      <c r="DD578">
        <f t="shared" si="464"/>
        <v>1.0051750883740169</v>
      </c>
      <c r="DH578" s="10">
        <v>41796</v>
      </c>
      <c r="DI578">
        <v>155000</v>
      </c>
      <c r="DJ578">
        <v>34.000839999999997</v>
      </c>
      <c r="DK578">
        <f t="shared" si="461"/>
        <v>-3.8900647578509195E-3</v>
      </c>
      <c r="DL578">
        <f t="shared" si="462"/>
        <v>0.99610993524214908</v>
      </c>
      <c r="DP578" s="10">
        <v>41796</v>
      </c>
      <c r="DQ578">
        <v>59700</v>
      </c>
      <c r="DR578">
        <v>26.464974999999999</v>
      </c>
      <c r="DS578">
        <f t="shared" si="450"/>
        <v>7.8937597854618069E-3</v>
      </c>
      <c r="DT578">
        <f t="shared" si="451"/>
        <v>1.0078937597854618</v>
      </c>
      <c r="DX578" s="10">
        <v>41796</v>
      </c>
      <c r="DY578">
        <v>2128100</v>
      </c>
      <c r="DZ578">
        <v>12.14</v>
      </c>
      <c r="EA578">
        <f t="shared" si="452"/>
        <v>0</v>
      </c>
      <c r="EB578">
        <f t="shared" si="453"/>
        <v>1</v>
      </c>
      <c r="EF578" s="10">
        <v>41795</v>
      </c>
      <c r="EG578">
        <v>163300</v>
      </c>
      <c r="EH578">
        <v>99.207555999999997</v>
      </c>
      <c r="EI578">
        <f t="shared" si="454"/>
        <v>-1.9714368807932647E-4</v>
      </c>
      <c r="EJ578">
        <f t="shared" si="455"/>
        <v>0.99980285631192067</v>
      </c>
    </row>
    <row r="579" spans="1:140">
      <c r="A579" s="10">
        <v>41795</v>
      </c>
      <c r="B579" s="11">
        <v>2.95</v>
      </c>
      <c r="C579">
        <f t="shared" ref="C579:C642" si="465">B579/100</f>
        <v>2.9500000000000002E-2</v>
      </c>
      <c r="D579" s="12">
        <f t="shared" ref="D579:D642" si="466">1/((1-($D$2*C579)))^(1/12)-1</f>
        <v>6.1705111165566429E-4</v>
      </c>
      <c r="E579" s="13">
        <f t="shared" ref="E579:E642" si="467">1+(D579)</f>
        <v>1.0006170511116557</v>
      </c>
      <c r="H579" s="10">
        <v>41795</v>
      </c>
      <c r="I579">
        <v>15400</v>
      </c>
      <c r="J579">
        <v>65.717061999999999</v>
      </c>
      <c r="K579" s="15">
        <f t="shared" si="426"/>
        <v>2.2948422959940817E-3</v>
      </c>
      <c r="L579">
        <f t="shared" si="427"/>
        <v>1.0022948422959941</v>
      </c>
      <c r="N579" s="15">
        <f t="shared" si="428"/>
        <v>1.3086381516215688</v>
      </c>
      <c r="P579" s="10">
        <v>41795</v>
      </c>
      <c r="Q579">
        <v>235400</v>
      </c>
      <c r="R579">
        <v>44.709975999999997</v>
      </c>
      <c r="S579">
        <f t="shared" si="429"/>
        <v>6.4963056883324821E-3</v>
      </c>
      <c r="T579">
        <f t="shared" si="430"/>
        <v>1.0064963056883325</v>
      </c>
      <c r="V579" s="15">
        <f t="shared" si="431"/>
        <v>9.6279030698976715</v>
      </c>
      <c r="X579" s="10">
        <v>41795</v>
      </c>
      <c r="Y579">
        <v>243500</v>
      </c>
      <c r="Z579">
        <v>38.167183000000001</v>
      </c>
      <c r="AA579">
        <f t="shared" si="432"/>
        <v>8.6934278310362156E-3</v>
      </c>
      <c r="AB579">
        <f t="shared" ref="AB579:AB642" si="468">1+AA579</f>
        <v>1.0086934278310362</v>
      </c>
      <c r="AD579" s="15">
        <f t="shared" si="433"/>
        <v>22.556175472287535</v>
      </c>
      <c r="AF579" s="10">
        <v>41795</v>
      </c>
      <c r="AG579">
        <v>180000</v>
      </c>
      <c r="AH579">
        <v>51.934559999999998</v>
      </c>
      <c r="AI579">
        <f t="shared" si="434"/>
        <v>1.4828958396994718E-2</v>
      </c>
      <c r="AJ579">
        <f t="shared" si="435"/>
        <v>1.0148289583969947</v>
      </c>
      <c r="AK579" s="18"/>
      <c r="AL579" s="15">
        <f t="shared" si="436"/>
        <v>214.47196443952151</v>
      </c>
      <c r="AN579" s="10">
        <v>41795</v>
      </c>
      <c r="AO579">
        <v>1800000</v>
      </c>
      <c r="AP579">
        <v>39.906314000000002</v>
      </c>
      <c r="AQ579">
        <f t="shared" si="437"/>
        <v>6.7979646422078321E-3</v>
      </c>
      <c r="AR579">
        <f t="shared" ref="AR579:AR642" si="469">1+AQ579</f>
        <v>1.0067979646422078</v>
      </c>
      <c r="AS579" s="18"/>
      <c r="AT579" s="15">
        <f t="shared" si="438"/>
        <v>10.856323727615511</v>
      </c>
      <c r="AV579" s="10">
        <v>41795</v>
      </c>
      <c r="AW579">
        <v>9615200</v>
      </c>
      <c r="AX579">
        <v>39.827247999999997</v>
      </c>
      <c r="AY579">
        <f t="shared" si="439"/>
        <v>1.1315479965199993E-2</v>
      </c>
      <c r="AZ579">
        <f t="shared" si="440"/>
        <v>1.0113154799652</v>
      </c>
      <c r="BD579" s="10">
        <v>41795</v>
      </c>
      <c r="BE579">
        <v>388600</v>
      </c>
      <c r="BF579">
        <v>61.090322999999998</v>
      </c>
      <c r="BG579">
        <f t="shared" si="441"/>
        <v>6.5628904550332212E-3</v>
      </c>
      <c r="BH579">
        <f t="shared" si="442"/>
        <v>1.0065628904550332</v>
      </c>
      <c r="BL579" s="10">
        <v>41795</v>
      </c>
      <c r="BM579">
        <v>146500</v>
      </c>
      <c r="BN579">
        <v>102.72278799999999</v>
      </c>
      <c r="BO579">
        <f t="shared" si="457"/>
        <v>1.3860709964235163E-3</v>
      </c>
      <c r="BP579">
        <f t="shared" si="458"/>
        <v>1.0013860709964235</v>
      </c>
      <c r="BT579" s="10">
        <v>41795</v>
      </c>
      <c r="BU579">
        <v>43800</v>
      </c>
      <c r="BV579">
        <v>49.455841999999997</v>
      </c>
      <c r="BW579">
        <f t="shared" si="459"/>
        <v>6.0203027203087345E-4</v>
      </c>
      <c r="BX579">
        <f t="shared" si="460"/>
        <v>1.0006020302720309</v>
      </c>
      <c r="CB579" s="10">
        <v>41795</v>
      </c>
      <c r="CC579">
        <v>661600</v>
      </c>
      <c r="CD579">
        <v>103.184904</v>
      </c>
      <c r="CE579">
        <f t="shared" si="444"/>
        <v>2.5365261603398359E-3</v>
      </c>
      <c r="CF579">
        <f t="shared" si="445"/>
        <v>1.0025365261603398</v>
      </c>
      <c r="CJ579" s="10">
        <v>41795</v>
      </c>
      <c r="CK579">
        <v>110500</v>
      </c>
      <c r="CL579">
        <v>80.089384999999993</v>
      </c>
      <c r="CM579">
        <f t="shared" si="446"/>
        <v>1.980180256980546E-3</v>
      </c>
      <c r="CN579">
        <f t="shared" si="447"/>
        <v>1.0019801802569805</v>
      </c>
      <c r="CR579" s="10">
        <v>41795</v>
      </c>
      <c r="CS579">
        <v>6100</v>
      </c>
      <c r="CT579">
        <v>58.28096</v>
      </c>
      <c r="CU579">
        <f t="shared" si="448"/>
        <v>1.1748837669365297E-3</v>
      </c>
      <c r="CV579">
        <f t="shared" si="449"/>
        <v>1.0011748837669365</v>
      </c>
      <c r="CZ579" s="10">
        <v>41795</v>
      </c>
      <c r="DA579">
        <v>98800</v>
      </c>
      <c r="DB579">
        <v>53.245854000000001</v>
      </c>
      <c r="DC579">
        <f t="shared" si="463"/>
        <v>6.4236565664645973E-3</v>
      </c>
      <c r="DD579">
        <f t="shared" si="464"/>
        <v>1.0064236565664646</v>
      </c>
      <c r="DH579" s="10">
        <v>41795</v>
      </c>
      <c r="DI579">
        <v>111800</v>
      </c>
      <c r="DJ579">
        <v>34.133622000000003</v>
      </c>
      <c r="DK579">
        <f t="shared" si="461"/>
        <v>1.8969478908092308E-2</v>
      </c>
      <c r="DL579">
        <f t="shared" si="462"/>
        <v>1.0189694789080923</v>
      </c>
      <c r="DP579" s="10">
        <v>41795</v>
      </c>
      <c r="DQ579">
        <v>36600</v>
      </c>
      <c r="DR579">
        <v>26.257702999999999</v>
      </c>
      <c r="DS579">
        <f t="shared" si="450"/>
        <v>6.1372075073597987E-3</v>
      </c>
      <c r="DT579">
        <f t="shared" si="451"/>
        <v>1.0061372075073598</v>
      </c>
      <c r="DX579" s="10">
        <v>41795</v>
      </c>
      <c r="DY579">
        <v>1305100</v>
      </c>
      <c r="DZ579">
        <v>12.14</v>
      </c>
      <c r="EA579">
        <f t="shared" si="452"/>
        <v>7.468879668049766E-3</v>
      </c>
      <c r="EB579">
        <f t="shared" si="453"/>
        <v>1.0074688796680498</v>
      </c>
      <c r="EF579" s="10">
        <v>41794</v>
      </c>
      <c r="EG579">
        <v>430700</v>
      </c>
      <c r="EH579">
        <v>99.227118000000004</v>
      </c>
      <c r="EI579">
        <f t="shared" si="454"/>
        <v>7.890557799925535E-4</v>
      </c>
      <c r="EJ579">
        <f t="shared" si="455"/>
        <v>1.0007890557799926</v>
      </c>
    </row>
    <row r="580" spans="1:140">
      <c r="A580" s="10">
        <v>41794</v>
      </c>
      <c r="B580" s="11">
        <v>2.92</v>
      </c>
      <c r="C580">
        <f t="shared" si="465"/>
        <v>2.92E-2</v>
      </c>
      <c r="D580" s="12">
        <f t="shared" si="466"/>
        <v>6.1075104805441427E-4</v>
      </c>
      <c r="E580" s="13">
        <f t="shared" si="467"/>
        <v>1.0006107510480544</v>
      </c>
      <c r="H580" s="10">
        <v>41794</v>
      </c>
      <c r="I580">
        <v>20200</v>
      </c>
      <c r="J580">
        <v>65.566597000000002</v>
      </c>
      <c r="K580" s="15">
        <f t="shared" ref="K580:K643" si="470">(J580/J581)-1</f>
        <v>-2.5751083799386842E-3</v>
      </c>
      <c r="L580">
        <f t="shared" ref="L580:L643" si="471">1+K580</f>
        <v>0.99742489162006132</v>
      </c>
      <c r="N580" s="15">
        <f t="shared" ref="N580:N643" si="472">((1+K580)^365)-1</f>
        <v>-0.6098120883708279</v>
      </c>
      <c r="P580" s="10">
        <v>41794</v>
      </c>
      <c r="Q580">
        <v>182700</v>
      </c>
      <c r="R580">
        <v>44.421401000000003</v>
      </c>
      <c r="S580">
        <f t="shared" ref="S580:S643" si="473">(R580/R581)-1</f>
        <v>2.1700968327031944E-3</v>
      </c>
      <c r="T580">
        <f t="shared" ref="T580:T643" si="474">1+S580</f>
        <v>1.0021700968327032</v>
      </c>
      <c r="V580" s="15">
        <f t="shared" ref="V580:V643" si="475">((1+S580)^365)-1</f>
        <v>1.2061019494064107</v>
      </c>
      <c r="X580" s="10">
        <v>41794</v>
      </c>
      <c r="Y580">
        <v>89300</v>
      </c>
      <c r="Z580">
        <v>37.838239000000002</v>
      </c>
      <c r="AA580">
        <f t="shared" ref="AA580:AA643" si="476">(Z580/Z581)-1</f>
        <v>4.8818710900169204E-3</v>
      </c>
      <c r="AB580">
        <f t="shared" si="468"/>
        <v>1.0048818710900169</v>
      </c>
      <c r="AD580" s="15">
        <f t="shared" ref="AD580:AD643" si="477">((1+AA580)^365)-1</f>
        <v>4.9153317996765518</v>
      </c>
      <c r="AF580" s="10">
        <v>41794</v>
      </c>
      <c r="AG580">
        <v>128200</v>
      </c>
      <c r="AH580">
        <v>51.175677999999998</v>
      </c>
      <c r="AI580">
        <f t="shared" ref="AI580:AI643" si="478">(AH580/AH581)-1</f>
        <v>5.7361082071636371E-3</v>
      </c>
      <c r="AJ580">
        <f t="shared" ref="AJ580:AJ643" si="479">1+AI580</f>
        <v>1.0057361082071636</v>
      </c>
      <c r="AK580" s="18"/>
      <c r="AL580" s="15">
        <f t="shared" ref="AL580:AL643" si="480">((1+AI580)^365)-1</f>
        <v>7.0663216582743349</v>
      </c>
      <c r="AN580" s="10">
        <v>41794</v>
      </c>
      <c r="AO580">
        <v>2165500</v>
      </c>
      <c r="AP580">
        <v>39.636864000000003</v>
      </c>
      <c r="AQ580">
        <f t="shared" ref="AQ580:AQ643" si="481">(AP580/AP581)-1</f>
        <v>4.6905114333450904E-4</v>
      </c>
      <c r="AR580">
        <f t="shared" si="469"/>
        <v>1.0004690511433345</v>
      </c>
      <c r="AS580" s="18"/>
      <c r="AT580" s="15">
        <f t="shared" ref="AT580:AT643" si="482">((1+AQ580)^365)-1</f>
        <v>0.18668478961915547</v>
      </c>
      <c r="AV580" s="10">
        <v>41794</v>
      </c>
      <c r="AW580">
        <v>6949900</v>
      </c>
      <c r="AX580">
        <v>39.381625999999997</v>
      </c>
      <c r="AY580">
        <f t="shared" ref="AY580:AY643" si="483">(AX580/AX581)-1</f>
        <v>-5.6259100463920131E-3</v>
      </c>
      <c r="AZ580">
        <f t="shared" ref="AZ580:AZ643" si="484">1+AY580</f>
        <v>0.99437408995360799</v>
      </c>
      <c r="BD580" s="10">
        <v>41794</v>
      </c>
      <c r="BE580">
        <v>475400</v>
      </c>
      <c r="BF580">
        <v>60.692008000000001</v>
      </c>
      <c r="BG580">
        <f t="shared" ref="BG580:BG643" si="485">(BF580/BF581)-1</f>
        <v>9.1656120064187441E-4</v>
      </c>
      <c r="BH580">
        <f t="shared" ref="BH580:BH643" si="486">1+BG580</f>
        <v>1.0009165612006419</v>
      </c>
      <c r="BL580" s="10">
        <v>41794</v>
      </c>
      <c r="BM580">
        <v>162100</v>
      </c>
      <c r="BN580">
        <v>102.58060399999999</v>
      </c>
      <c r="BO580">
        <f t="shared" si="457"/>
        <v>-1.6605154990659843E-3</v>
      </c>
      <c r="BP580">
        <f t="shared" si="458"/>
        <v>0.99833948450093402</v>
      </c>
      <c r="BT580" s="10">
        <v>41794</v>
      </c>
      <c r="BU580">
        <v>73000</v>
      </c>
      <c r="BV580">
        <v>49.426085999999998</v>
      </c>
      <c r="BW580">
        <f t="shared" si="459"/>
        <v>-2.0060278740574589E-4</v>
      </c>
      <c r="BX580">
        <f t="shared" si="460"/>
        <v>0.99979939721259425</v>
      </c>
      <c r="CB580" s="10">
        <v>41794</v>
      </c>
      <c r="CC580">
        <v>1084600</v>
      </c>
      <c r="CD580">
        <v>102.923835</v>
      </c>
      <c r="CE580">
        <f t="shared" ref="CE580:CE643" si="487">(CD580/CD581)-1</f>
        <v>-6.1188393846511868E-4</v>
      </c>
      <c r="CF580">
        <f t="shared" ref="CF580:CF643" si="488">1+CE580</f>
        <v>0.99938811606153488</v>
      </c>
      <c r="CJ580" s="10">
        <v>41794</v>
      </c>
      <c r="CK580">
        <v>217100</v>
      </c>
      <c r="CL580">
        <v>79.931106999999997</v>
      </c>
      <c r="CM580">
        <f t="shared" ref="CM580:CM643" si="489">(CL580/CL581)-1</f>
        <v>0</v>
      </c>
      <c r="CN580">
        <f t="shared" ref="CN580:CN643" si="490">1+CM580</f>
        <v>1</v>
      </c>
      <c r="CR580" s="10">
        <v>41794</v>
      </c>
      <c r="CS580">
        <v>30400</v>
      </c>
      <c r="CT580">
        <v>58.212567</v>
      </c>
      <c r="CU580">
        <f t="shared" ref="CU580:CU643" si="491">(CT580/CT581)-1</f>
        <v>-5.0324614366403786E-4</v>
      </c>
      <c r="CV580">
        <f t="shared" ref="CV580:CV643" si="492">1+CU580</f>
        <v>0.99949675385633596</v>
      </c>
      <c r="CZ580" s="10">
        <v>41794</v>
      </c>
      <c r="DA580">
        <v>176400</v>
      </c>
      <c r="DB580">
        <v>52.906004000000003</v>
      </c>
      <c r="DC580">
        <f t="shared" si="463"/>
        <v>-5.0095188531367185E-3</v>
      </c>
      <c r="DD580">
        <f t="shared" si="464"/>
        <v>0.99499048114686328</v>
      </c>
      <c r="DH580" s="10">
        <v>41794</v>
      </c>
      <c r="DI580">
        <v>98600</v>
      </c>
      <c r="DJ580">
        <v>33.498179</v>
      </c>
      <c r="DK580">
        <f t="shared" si="461"/>
        <v>1.985804529162305E-3</v>
      </c>
      <c r="DL580">
        <f t="shared" si="462"/>
        <v>1.0019858045291623</v>
      </c>
      <c r="DP580" s="10">
        <v>41794</v>
      </c>
      <c r="DQ580">
        <v>48300</v>
      </c>
      <c r="DR580">
        <v>26.097536999999999</v>
      </c>
      <c r="DS580">
        <f t="shared" ref="DS580:DS643" si="493">(DR580/DR581)-1</f>
        <v>0</v>
      </c>
      <c r="DT580">
        <f t="shared" ref="DT580:DT643" si="494">1+DS580</f>
        <v>1</v>
      </c>
      <c r="DX580" s="10">
        <v>41794</v>
      </c>
      <c r="DY580">
        <v>1201800</v>
      </c>
      <c r="DZ580">
        <v>12.05</v>
      </c>
      <c r="EA580">
        <f t="shared" ref="EA580:EA609" si="495">(DZ580/DZ581)-1</f>
        <v>-1.657000828500399E-3</v>
      </c>
      <c r="EB580">
        <f t="shared" ref="EB580:EB609" si="496">1+EA580</f>
        <v>0.9983429991714996</v>
      </c>
      <c r="EF580" s="10">
        <v>41793</v>
      </c>
      <c r="EG580">
        <v>196900</v>
      </c>
      <c r="EH580">
        <v>99.148883999999995</v>
      </c>
      <c r="EI580">
        <f t="shared" ref="EI580:EI608" si="497">(EH580/EH581)-1</f>
        <v>-9.863989193481526E-5</v>
      </c>
      <c r="EJ580">
        <f t="shared" ref="EJ580:EJ608" si="498">1+EI580</f>
        <v>0.99990136010806518</v>
      </c>
    </row>
    <row r="581" spans="1:140">
      <c r="A581" s="10">
        <v>41793</v>
      </c>
      <c r="B581" s="11">
        <v>2.89</v>
      </c>
      <c r="C581">
        <f t="shared" si="465"/>
        <v>2.8900000000000002E-2</v>
      </c>
      <c r="D581" s="12">
        <f t="shared" si="466"/>
        <v>6.0445150007626403E-4</v>
      </c>
      <c r="E581" s="13">
        <f t="shared" si="467"/>
        <v>1.0006044515000763</v>
      </c>
      <c r="H581" s="10">
        <v>41793</v>
      </c>
      <c r="I581">
        <v>15800</v>
      </c>
      <c r="J581">
        <v>65.735873999999995</v>
      </c>
      <c r="K581" s="15">
        <f t="shared" si="470"/>
        <v>-9.7746826365159301E-3</v>
      </c>
      <c r="L581">
        <f t="shared" si="471"/>
        <v>0.99022531736348407</v>
      </c>
      <c r="N581" s="15">
        <f t="shared" si="472"/>
        <v>-0.97227194285657159</v>
      </c>
      <c r="P581" s="10">
        <v>41793</v>
      </c>
      <c r="Q581">
        <v>251200</v>
      </c>
      <c r="R581">
        <v>44.325211000000003</v>
      </c>
      <c r="S581">
        <f t="shared" si="473"/>
        <v>-2.1691749881147526E-4</v>
      </c>
      <c r="T581">
        <f t="shared" si="474"/>
        <v>0.99978308250118852</v>
      </c>
      <c r="V581" s="15">
        <f t="shared" si="475"/>
        <v>-7.6129598706022428E-2</v>
      </c>
      <c r="X581" s="10">
        <v>41793</v>
      </c>
      <c r="Y581">
        <v>120400</v>
      </c>
      <c r="Z581">
        <v>37.654415</v>
      </c>
      <c r="AA581">
        <f t="shared" si="476"/>
        <v>0</v>
      </c>
      <c r="AB581">
        <f t="shared" si="468"/>
        <v>1</v>
      </c>
      <c r="AD581" s="15">
        <f t="shared" si="477"/>
        <v>0</v>
      </c>
      <c r="AF581" s="10">
        <v>41793</v>
      </c>
      <c r="AG581">
        <v>129200</v>
      </c>
      <c r="AH581">
        <v>50.883803</v>
      </c>
      <c r="AI581">
        <f t="shared" si="478"/>
        <v>-1.5273253187034763E-3</v>
      </c>
      <c r="AJ581">
        <f t="shared" si="479"/>
        <v>0.99847267468129652</v>
      </c>
      <c r="AK581" s="18"/>
      <c r="AL581" s="15">
        <f t="shared" si="480"/>
        <v>-0.42759007786434622</v>
      </c>
      <c r="AN581" s="10">
        <v>41793</v>
      </c>
      <c r="AO581">
        <v>1947700</v>
      </c>
      <c r="AP581">
        <v>39.618281000000003</v>
      </c>
      <c r="AQ581">
        <f t="shared" si="481"/>
        <v>-2.1062717798118191E-3</v>
      </c>
      <c r="AR581">
        <f t="shared" si="469"/>
        <v>0.99789372822018818</v>
      </c>
      <c r="AS581" s="18"/>
      <c r="AT581" s="15">
        <f t="shared" si="482"/>
        <v>-0.53680167913650911</v>
      </c>
      <c r="AV581" s="10">
        <v>41793</v>
      </c>
      <c r="AW581">
        <v>7256200</v>
      </c>
      <c r="AX581">
        <v>39.604436999999997</v>
      </c>
      <c r="AY581">
        <f t="shared" si="483"/>
        <v>5.6577399826001074E-3</v>
      </c>
      <c r="AZ581">
        <f t="shared" si="484"/>
        <v>1.0056577399826001</v>
      </c>
      <c r="BD581" s="10">
        <v>41793</v>
      </c>
      <c r="BE581">
        <v>312900</v>
      </c>
      <c r="BF581">
        <v>60.636431000000002</v>
      </c>
      <c r="BG581">
        <f t="shared" si="485"/>
        <v>1.5281928236587916E-4</v>
      </c>
      <c r="BH581">
        <f t="shared" si="486"/>
        <v>1.0001528192823659</v>
      </c>
      <c r="BL581" s="10">
        <v>41793</v>
      </c>
      <c r="BM581">
        <v>142600</v>
      </c>
      <c r="BN581">
        <v>102.75122399999999</v>
      </c>
      <c r="BO581">
        <f t="shared" si="457"/>
        <v>-2.0254223395099746E-3</v>
      </c>
      <c r="BP581">
        <f t="shared" si="458"/>
        <v>0.99797457766049003</v>
      </c>
      <c r="BT581" s="10">
        <v>41793</v>
      </c>
      <c r="BU581">
        <v>76400</v>
      </c>
      <c r="BV581">
        <v>49.436002999999999</v>
      </c>
      <c r="BW581">
        <f t="shared" si="459"/>
        <v>-1.4025328450799623E-3</v>
      </c>
      <c r="BX581">
        <f t="shared" si="460"/>
        <v>0.99859746715492004</v>
      </c>
      <c r="CB581" s="10">
        <v>41793</v>
      </c>
      <c r="CC581">
        <v>1237500</v>
      </c>
      <c r="CD581">
        <v>102.986851</v>
      </c>
      <c r="CE581">
        <f t="shared" si="487"/>
        <v>-7.2891055010000372E-3</v>
      </c>
      <c r="CF581">
        <f t="shared" si="488"/>
        <v>0.99271089449899996</v>
      </c>
      <c r="CJ581" s="10">
        <v>41793</v>
      </c>
      <c r="CK581">
        <v>181200</v>
      </c>
      <c r="CL581">
        <v>79.931106999999997</v>
      </c>
      <c r="CM581">
        <f t="shared" si="489"/>
        <v>-3.1352104579034368E-3</v>
      </c>
      <c r="CN581">
        <f t="shared" si="490"/>
        <v>0.99686478954209656</v>
      </c>
      <c r="CR581" s="10">
        <v>41793</v>
      </c>
      <c r="CS581">
        <v>7900</v>
      </c>
      <c r="CT581">
        <v>58.241877000000002</v>
      </c>
      <c r="CU581">
        <f t="shared" si="491"/>
        <v>-1.1729151657160486E-3</v>
      </c>
      <c r="CV581">
        <f t="shared" si="492"/>
        <v>0.99882708483428395</v>
      </c>
      <c r="CZ581" s="10">
        <v>41793</v>
      </c>
      <c r="DA581">
        <v>147400</v>
      </c>
      <c r="DB581">
        <v>53.172372000000003</v>
      </c>
      <c r="DC581">
        <f t="shared" si="463"/>
        <v>3.456183853403072E-4</v>
      </c>
      <c r="DD581">
        <f t="shared" si="464"/>
        <v>1.0003456183853403</v>
      </c>
      <c r="DH581" s="10">
        <v>41793</v>
      </c>
      <c r="DI581">
        <v>76200</v>
      </c>
      <c r="DJ581">
        <v>33.431789999999999</v>
      </c>
      <c r="DK581">
        <f t="shared" si="461"/>
        <v>-1.4164014025421778E-3</v>
      </c>
      <c r="DL581">
        <f t="shared" si="462"/>
        <v>0.99858359859745782</v>
      </c>
      <c r="DP581" s="10">
        <v>41793</v>
      </c>
      <c r="DQ581">
        <v>53600</v>
      </c>
      <c r="DR581">
        <v>26.097536999999999</v>
      </c>
      <c r="DS581">
        <f t="shared" si="493"/>
        <v>2.5334991114256411E-3</v>
      </c>
      <c r="DT581">
        <f t="shared" si="494"/>
        <v>1.0025334991114256</v>
      </c>
      <c r="DX581" s="10">
        <v>41793</v>
      </c>
      <c r="DY581">
        <v>1421500</v>
      </c>
      <c r="DZ581">
        <v>12.07</v>
      </c>
      <c r="EA581">
        <f t="shared" si="495"/>
        <v>2.491694352159568E-3</v>
      </c>
      <c r="EB581">
        <f t="shared" si="496"/>
        <v>1.0024916943521596</v>
      </c>
      <c r="EF581" s="10">
        <v>41792</v>
      </c>
      <c r="EG581">
        <v>914000</v>
      </c>
      <c r="EH581">
        <v>99.158664999999999</v>
      </c>
      <c r="EI581">
        <f t="shared" si="497"/>
        <v>-1.9717030614174735E-4</v>
      </c>
      <c r="EJ581">
        <f t="shared" si="498"/>
        <v>0.99980282969385825</v>
      </c>
    </row>
    <row r="582" spans="1:140">
      <c r="A582" s="10">
        <v>41792</v>
      </c>
      <c r="B582" s="11">
        <v>2.82</v>
      </c>
      <c r="C582">
        <f t="shared" si="465"/>
        <v>2.8199999999999999E-2</v>
      </c>
      <c r="D582" s="12">
        <f t="shared" si="466"/>
        <v>5.8975455953991229E-4</v>
      </c>
      <c r="E582" s="13">
        <f t="shared" si="467"/>
        <v>1.0005897545595399</v>
      </c>
      <c r="H582" s="10">
        <v>41792</v>
      </c>
      <c r="I582">
        <v>17400</v>
      </c>
      <c r="J582">
        <v>66.384764000000004</v>
      </c>
      <c r="K582" s="15">
        <f t="shared" si="470"/>
        <v>-6.2925399540375571E-3</v>
      </c>
      <c r="L582">
        <f t="shared" si="471"/>
        <v>0.99370746004596244</v>
      </c>
      <c r="N582" s="15">
        <f t="shared" si="472"/>
        <v>-0.90014476803393773</v>
      </c>
      <c r="P582" s="10">
        <v>41792</v>
      </c>
      <c r="Q582">
        <v>475700</v>
      </c>
      <c r="R582">
        <v>44.334828000000002</v>
      </c>
      <c r="S582">
        <f t="shared" si="473"/>
        <v>1.0859911477327788E-3</v>
      </c>
      <c r="T582">
        <f t="shared" si="474"/>
        <v>1.0010859911477328</v>
      </c>
      <c r="V582" s="15">
        <f t="shared" si="475"/>
        <v>0.48612444592484039</v>
      </c>
      <c r="X582" s="10">
        <v>41792</v>
      </c>
      <c r="Y582">
        <v>550800</v>
      </c>
      <c r="Z582">
        <v>37.654415</v>
      </c>
      <c r="AA582">
        <f t="shared" si="476"/>
        <v>2.8342392183657861E-3</v>
      </c>
      <c r="AB582">
        <f t="shared" si="468"/>
        <v>1.0028342392183658</v>
      </c>
      <c r="AD582" s="15">
        <f t="shared" si="477"/>
        <v>1.809577377046673</v>
      </c>
      <c r="AF582" s="10">
        <v>41792</v>
      </c>
      <c r="AG582">
        <v>161200</v>
      </c>
      <c r="AH582">
        <v>50.961638000000001</v>
      </c>
      <c r="AI582">
        <f t="shared" si="478"/>
        <v>-9.5363125117342573E-4</v>
      </c>
      <c r="AJ582">
        <f t="shared" si="479"/>
        <v>0.99904636874882657</v>
      </c>
      <c r="AK582" s="18"/>
      <c r="AL582" s="15">
        <f t="shared" si="480"/>
        <v>-0.2940716119999619</v>
      </c>
      <c r="AN582" s="10">
        <v>41792</v>
      </c>
      <c r="AO582">
        <v>2275600</v>
      </c>
      <c r="AP582">
        <v>39.701903999999999</v>
      </c>
      <c r="AQ582">
        <f t="shared" si="481"/>
        <v>1.6408967167533817E-3</v>
      </c>
      <c r="AR582">
        <f t="shared" si="469"/>
        <v>1.0016408967167534</v>
      </c>
      <c r="AS582" s="18"/>
      <c r="AT582" s="15">
        <f t="shared" si="482"/>
        <v>0.81927205186962948</v>
      </c>
      <c r="AV582" s="10">
        <v>41792</v>
      </c>
      <c r="AW582">
        <v>9076500</v>
      </c>
      <c r="AX582">
        <v>39.381625999999997</v>
      </c>
      <c r="AY582">
        <f t="shared" si="483"/>
        <v>4.9751104125514978E-3</v>
      </c>
      <c r="AZ582">
        <f t="shared" si="484"/>
        <v>1.0049751104125515</v>
      </c>
      <c r="BD582" s="10">
        <v>41792</v>
      </c>
      <c r="BE582">
        <v>492400</v>
      </c>
      <c r="BF582">
        <v>60.627166000000003</v>
      </c>
      <c r="BG582">
        <f t="shared" si="485"/>
        <v>-3.0556166251982653E-4</v>
      </c>
      <c r="BH582">
        <f t="shared" si="486"/>
        <v>0.99969443833748017</v>
      </c>
      <c r="BL582" s="10">
        <v>41792</v>
      </c>
      <c r="BM582">
        <v>226200</v>
      </c>
      <c r="BN582">
        <v>102.959761</v>
      </c>
      <c r="BO582">
        <f t="shared" si="457"/>
        <v>-1.9112919652393145E-3</v>
      </c>
      <c r="BP582">
        <f t="shared" si="458"/>
        <v>0.99808870803476069</v>
      </c>
      <c r="BT582" s="10">
        <v>41792</v>
      </c>
      <c r="BU582">
        <v>126400</v>
      </c>
      <c r="BV582">
        <v>49.505436000000003</v>
      </c>
      <c r="BW582">
        <f t="shared" si="459"/>
        <v>-1.2007476815623086E-3</v>
      </c>
      <c r="BX582">
        <f t="shared" si="460"/>
        <v>0.99879925231843769</v>
      </c>
      <c r="CB582" s="10">
        <v>41792</v>
      </c>
      <c r="CC582">
        <v>6032800</v>
      </c>
      <c r="CD582">
        <v>103.743045</v>
      </c>
      <c r="CE582">
        <f t="shared" si="487"/>
        <v>1.7354535901659141E-4</v>
      </c>
      <c r="CF582">
        <f t="shared" si="488"/>
        <v>1.0001735453590166</v>
      </c>
      <c r="CJ582" s="10">
        <v>41792</v>
      </c>
      <c r="CK582">
        <v>282000</v>
      </c>
      <c r="CL582">
        <v>80.182496</v>
      </c>
      <c r="CM582">
        <f t="shared" si="489"/>
        <v>-3.5405891961363123E-3</v>
      </c>
      <c r="CN582">
        <f t="shared" si="490"/>
        <v>0.99645941080386369</v>
      </c>
      <c r="CR582" s="10">
        <v>41792</v>
      </c>
      <c r="CS582">
        <v>7500</v>
      </c>
      <c r="CT582">
        <v>58.310270000000003</v>
      </c>
      <c r="CU582">
        <f t="shared" si="491"/>
        <v>-1.4723035197792278E-3</v>
      </c>
      <c r="CV582">
        <f t="shared" si="492"/>
        <v>0.99852769648022077</v>
      </c>
      <c r="CZ582" s="10">
        <v>41792</v>
      </c>
      <c r="DA582">
        <v>212400</v>
      </c>
      <c r="DB582">
        <v>53.154001000000001</v>
      </c>
      <c r="DC582">
        <f t="shared" si="463"/>
        <v>0</v>
      </c>
      <c r="DD582">
        <f t="shared" si="464"/>
        <v>1</v>
      </c>
      <c r="DH582" s="10">
        <v>41792</v>
      </c>
      <c r="DI582">
        <v>405000</v>
      </c>
      <c r="DJ582">
        <v>33.479210000000002</v>
      </c>
      <c r="DK582">
        <f t="shared" si="461"/>
        <v>2.5560992484485734E-3</v>
      </c>
      <c r="DL582">
        <f t="shared" si="462"/>
        <v>1.0025560992484486</v>
      </c>
      <c r="DP582" s="10">
        <v>41792</v>
      </c>
      <c r="DQ582">
        <v>49100</v>
      </c>
      <c r="DR582">
        <v>26.031586000000001</v>
      </c>
      <c r="DS582">
        <f t="shared" si="493"/>
        <v>-2.1668870224280656E-3</v>
      </c>
      <c r="DT582">
        <f t="shared" si="494"/>
        <v>0.99783311297757193</v>
      </c>
      <c r="DX582" s="10">
        <v>41792</v>
      </c>
      <c r="DY582">
        <v>1826700</v>
      </c>
      <c r="DZ582">
        <v>12.04</v>
      </c>
      <c r="EA582">
        <f t="shared" si="495"/>
        <v>-7.4196207749382959E-3</v>
      </c>
      <c r="EB582">
        <f t="shared" si="496"/>
        <v>0.9925803792250617</v>
      </c>
      <c r="EF582" s="10">
        <v>41789</v>
      </c>
      <c r="EG582">
        <v>157300</v>
      </c>
      <c r="EH582">
        <v>99.178219999999996</v>
      </c>
      <c r="EI582">
        <f t="shared" si="497"/>
        <v>3.8462745766354445E-4</v>
      </c>
      <c r="EJ582">
        <f t="shared" si="498"/>
        <v>1.0003846274576635</v>
      </c>
    </row>
    <row r="583" spans="1:140">
      <c r="A583" s="10">
        <v>41789</v>
      </c>
      <c r="B583" s="11">
        <v>2.82</v>
      </c>
      <c r="C583">
        <f t="shared" si="465"/>
        <v>2.8199999999999999E-2</v>
      </c>
      <c r="D583" s="12">
        <f t="shared" si="466"/>
        <v>5.8975455953991229E-4</v>
      </c>
      <c r="E583" s="13">
        <f t="shared" si="467"/>
        <v>1.0005897545595399</v>
      </c>
      <c r="H583" s="10">
        <v>41789</v>
      </c>
      <c r="I583">
        <v>13400</v>
      </c>
      <c r="J583">
        <v>66.805137999999999</v>
      </c>
      <c r="K583" s="15">
        <f t="shared" si="470"/>
        <v>-9.8202792737345224E-4</v>
      </c>
      <c r="L583">
        <f t="shared" si="471"/>
        <v>0.99901797207262655</v>
      </c>
      <c r="N583" s="15">
        <f t="shared" si="472"/>
        <v>-0.30135763654144698</v>
      </c>
      <c r="P583" s="10">
        <v>41789</v>
      </c>
      <c r="Q583">
        <v>303000</v>
      </c>
      <c r="R583">
        <v>44.286732999999998</v>
      </c>
      <c r="S583">
        <f t="shared" si="473"/>
        <v>1.522725354091703E-3</v>
      </c>
      <c r="T583">
        <f t="shared" si="474"/>
        <v>1.0015227253540917</v>
      </c>
      <c r="V583" s="15">
        <f t="shared" si="475"/>
        <v>0.74258914560290901</v>
      </c>
      <c r="X583" s="10">
        <v>41789</v>
      </c>
      <c r="Y583">
        <v>214200</v>
      </c>
      <c r="Z583">
        <v>37.547995</v>
      </c>
      <c r="AA583">
        <f t="shared" si="476"/>
        <v>-2.5755060191701151E-4</v>
      </c>
      <c r="AB583">
        <f t="shared" si="468"/>
        <v>0.99974244939808299</v>
      </c>
      <c r="AD583" s="15">
        <f t="shared" si="477"/>
        <v>-8.973369317949198E-2</v>
      </c>
      <c r="AF583" s="10">
        <v>41789</v>
      </c>
      <c r="AG583">
        <v>134700</v>
      </c>
      <c r="AH583">
        <v>51.010283000000001</v>
      </c>
      <c r="AI583">
        <f t="shared" si="478"/>
        <v>-4.3676417960670788E-3</v>
      </c>
      <c r="AJ583">
        <f t="shared" si="479"/>
        <v>0.99563235820393292</v>
      </c>
      <c r="AK583" s="18"/>
      <c r="AL583" s="15">
        <f t="shared" si="480"/>
        <v>-0.79763471028404309</v>
      </c>
      <c r="AN583" s="10">
        <v>41789</v>
      </c>
      <c r="AO583">
        <v>3623200</v>
      </c>
      <c r="AP583">
        <v>39.636864000000003</v>
      </c>
      <c r="AQ583">
        <f t="shared" si="481"/>
        <v>0</v>
      </c>
      <c r="AR583">
        <f t="shared" si="469"/>
        <v>1</v>
      </c>
      <c r="AS583" s="18"/>
      <c r="AT583" s="15">
        <f t="shared" si="482"/>
        <v>0</v>
      </c>
      <c r="AV583" s="10">
        <v>41789</v>
      </c>
      <c r="AW583">
        <v>13774100</v>
      </c>
      <c r="AX583">
        <v>39.186667999999997</v>
      </c>
      <c r="AY583">
        <f t="shared" si="483"/>
        <v>-1.2862470427124961E-2</v>
      </c>
      <c r="AZ583">
        <f t="shared" si="484"/>
        <v>0.98713752957287504</v>
      </c>
      <c r="BD583" s="10">
        <v>41789</v>
      </c>
      <c r="BE583">
        <v>603200</v>
      </c>
      <c r="BF583">
        <v>60.645696999999998</v>
      </c>
      <c r="BG583">
        <f t="shared" si="485"/>
        <v>2.2964215495435703E-3</v>
      </c>
      <c r="BH583">
        <f t="shared" si="486"/>
        <v>1.0022964215495436</v>
      </c>
      <c r="BL583" s="10">
        <v>41789</v>
      </c>
      <c r="BM583">
        <v>212900</v>
      </c>
      <c r="BN583">
        <v>103.156924</v>
      </c>
      <c r="BO583">
        <f t="shared" si="457"/>
        <v>-1.0074282483857333E-3</v>
      </c>
      <c r="BP583">
        <f t="shared" si="458"/>
        <v>0.99899257175161427</v>
      </c>
      <c r="BT583" s="10">
        <v>41789</v>
      </c>
      <c r="BU583">
        <v>78600</v>
      </c>
      <c r="BV583">
        <v>49.564951000000001</v>
      </c>
      <c r="BW583">
        <f t="shared" si="459"/>
        <v>-5.9996322994637641E-4</v>
      </c>
      <c r="BX583">
        <f t="shared" si="460"/>
        <v>0.99940003677005362</v>
      </c>
      <c r="CB583" s="10">
        <v>41789</v>
      </c>
      <c r="CC583">
        <v>1043900</v>
      </c>
      <c r="CD583">
        <v>103.725044</v>
      </c>
      <c r="CE583">
        <f t="shared" si="487"/>
        <v>8.6556380414659628E-4</v>
      </c>
      <c r="CF583">
        <f t="shared" si="488"/>
        <v>1.0008655638041466</v>
      </c>
      <c r="CJ583" s="10">
        <v>41789</v>
      </c>
      <c r="CK583">
        <v>333300</v>
      </c>
      <c r="CL583">
        <v>80.467398000000003</v>
      </c>
      <c r="CM583">
        <f t="shared" si="489"/>
        <v>-6.9185108950331475E-4</v>
      </c>
      <c r="CN583">
        <f t="shared" si="490"/>
        <v>0.99930814891049669</v>
      </c>
      <c r="CR583" s="10">
        <v>41789</v>
      </c>
      <c r="CS583">
        <v>5500</v>
      </c>
      <c r="CT583">
        <v>58.396247000000002</v>
      </c>
      <c r="CU583">
        <f t="shared" si="491"/>
        <v>-6.6824338495685698E-4</v>
      </c>
      <c r="CV583">
        <f t="shared" si="492"/>
        <v>0.99933175661504314</v>
      </c>
      <c r="CZ583" s="10">
        <v>41789</v>
      </c>
      <c r="DA583">
        <v>544200</v>
      </c>
      <c r="DB583">
        <v>53.154001000000001</v>
      </c>
      <c r="DC583">
        <f t="shared" si="463"/>
        <v>6.6097943695491157E-3</v>
      </c>
      <c r="DD583">
        <f t="shared" si="464"/>
        <v>1.0066097943695491</v>
      </c>
      <c r="DH583" s="10">
        <v>41789</v>
      </c>
      <c r="DI583">
        <v>108400</v>
      </c>
      <c r="DJ583">
        <v>33.393852000000003</v>
      </c>
      <c r="DK583">
        <f t="shared" si="461"/>
        <v>5.7126563147131826E-3</v>
      </c>
      <c r="DL583">
        <f t="shared" si="462"/>
        <v>1.0057126563147132</v>
      </c>
      <c r="DP583" s="10">
        <v>41789</v>
      </c>
      <c r="DQ583">
        <v>99000</v>
      </c>
      <c r="DR583">
        <v>26.088115999999999</v>
      </c>
      <c r="DS583">
        <f t="shared" si="493"/>
        <v>-7.2168502824754288E-4</v>
      </c>
      <c r="DT583">
        <f t="shared" si="494"/>
        <v>0.99927831497175246</v>
      </c>
      <c r="DX583" s="10">
        <v>41789</v>
      </c>
      <c r="DY583">
        <v>5737200</v>
      </c>
      <c r="DZ583">
        <v>12.13</v>
      </c>
      <c r="EA583">
        <f t="shared" si="495"/>
        <v>-3.2867707477403085E-3</v>
      </c>
      <c r="EB583">
        <f t="shared" si="496"/>
        <v>0.99671322925225969</v>
      </c>
      <c r="EF583" s="10">
        <v>41788</v>
      </c>
      <c r="EG583">
        <v>119300</v>
      </c>
      <c r="EH583">
        <v>99.140088000000006</v>
      </c>
      <c r="EI583">
        <f t="shared" si="497"/>
        <v>-2.9564561175610127E-4</v>
      </c>
      <c r="EJ583">
        <f t="shared" si="498"/>
        <v>0.9997043543882439</v>
      </c>
    </row>
    <row r="584" spans="1:140">
      <c r="A584" s="10">
        <v>41788</v>
      </c>
      <c r="B584" s="11">
        <v>2.82</v>
      </c>
      <c r="C584">
        <f t="shared" si="465"/>
        <v>2.8199999999999999E-2</v>
      </c>
      <c r="D584" s="12">
        <f t="shared" si="466"/>
        <v>5.8975455953991229E-4</v>
      </c>
      <c r="E584" s="13">
        <f t="shared" si="467"/>
        <v>1.0005897545595399</v>
      </c>
      <c r="H584" s="10">
        <v>41788</v>
      </c>
      <c r="I584">
        <v>12700</v>
      </c>
      <c r="J584">
        <v>66.870806999999999</v>
      </c>
      <c r="K584" s="15">
        <f t="shared" si="470"/>
        <v>-5.7191202455580958E-3</v>
      </c>
      <c r="L584">
        <f t="shared" si="471"/>
        <v>0.9942808797544419</v>
      </c>
      <c r="N584" s="15">
        <f t="shared" si="472"/>
        <v>-0.87674144028005352</v>
      </c>
      <c r="P584" s="10">
        <v>41788</v>
      </c>
      <c r="Q584">
        <v>213700</v>
      </c>
      <c r="R584">
        <v>44.219399000000003</v>
      </c>
      <c r="S584">
        <f t="shared" si="473"/>
        <v>5.4680743744521809E-3</v>
      </c>
      <c r="T584">
        <f t="shared" si="474"/>
        <v>1.0054680743744522</v>
      </c>
      <c r="V584" s="15">
        <f t="shared" si="475"/>
        <v>6.3185354803707074</v>
      </c>
      <c r="X584" s="10">
        <v>41788</v>
      </c>
      <c r="Y584">
        <v>125100</v>
      </c>
      <c r="Z584">
        <v>37.557668</v>
      </c>
      <c r="AA584">
        <f t="shared" si="476"/>
        <v>4.6583894545406679E-3</v>
      </c>
      <c r="AB584">
        <f t="shared" si="468"/>
        <v>1.0046583894545407</v>
      </c>
      <c r="AD584" s="15">
        <f t="shared" si="477"/>
        <v>4.4540805280103735</v>
      </c>
      <c r="AF584" s="10">
        <v>41788</v>
      </c>
      <c r="AG584">
        <v>89900</v>
      </c>
      <c r="AH584">
        <v>51.234054999999998</v>
      </c>
      <c r="AI584">
        <f t="shared" si="478"/>
        <v>3.0476098815022112E-3</v>
      </c>
      <c r="AJ584">
        <f t="shared" si="479"/>
        <v>1.0030476098815022</v>
      </c>
      <c r="AK584" s="18"/>
      <c r="AL584" s="15">
        <f t="shared" si="480"/>
        <v>2.0364406671896611</v>
      </c>
      <c r="AN584" s="10">
        <v>41788</v>
      </c>
      <c r="AO584">
        <v>2265000</v>
      </c>
      <c r="AP584">
        <v>39.636864000000003</v>
      </c>
      <c r="AQ584">
        <f t="shared" si="481"/>
        <v>6.6068499174689599E-3</v>
      </c>
      <c r="AR584">
        <f t="shared" si="469"/>
        <v>1.006606849917469</v>
      </c>
      <c r="AS584" s="18"/>
      <c r="AT584" s="15">
        <f t="shared" si="482"/>
        <v>10.062587552068639</v>
      </c>
      <c r="AV584" s="10">
        <v>41788</v>
      </c>
      <c r="AW584">
        <v>7035300</v>
      </c>
      <c r="AX584">
        <v>39.697273000000003</v>
      </c>
      <c r="AY584">
        <f t="shared" si="483"/>
        <v>1.1706683248067229E-3</v>
      </c>
      <c r="AZ584">
        <f t="shared" si="484"/>
        <v>1.0011706683248067</v>
      </c>
      <c r="BD584" s="10">
        <v>41788</v>
      </c>
      <c r="BE584">
        <v>440500</v>
      </c>
      <c r="BF584">
        <v>60.506748000000002</v>
      </c>
      <c r="BG584">
        <f t="shared" si="485"/>
        <v>4.9230756557248068E-3</v>
      </c>
      <c r="BH584">
        <f t="shared" si="486"/>
        <v>1.0049230756557248</v>
      </c>
      <c r="BL584" s="10">
        <v>41788</v>
      </c>
      <c r="BM584">
        <v>150400</v>
      </c>
      <c r="BN584">
        <v>103.260952</v>
      </c>
      <c r="BO584">
        <f t="shared" si="457"/>
        <v>3.6647796443833869E-4</v>
      </c>
      <c r="BP584">
        <f t="shared" si="458"/>
        <v>1.0003664779644383</v>
      </c>
      <c r="BT584" s="10">
        <v>41788</v>
      </c>
      <c r="BU584">
        <v>91900</v>
      </c>
      <c r="BV584">
        <v>49.594706000000002</v>
      </c>
      <c r="BW584">
        <f t="shared" si="459"/>
        <v>-5.9962362916898826E-4</v>
      </c>
      <c r="BX584">
        <f t="shared" si="460"/>
        <v>0.99940037637083101</v>
      </c>
      <c r="CB584" s="10">
        <v>41788</v>
      </c>
      <c r="CC584">
        <v>2480800</v>
      </c>
      <c r="CD584">
        <v>103.635341</v>
      </c>
      <c r="CE584">
        <f t="shared" si="487"/>
        <v>4.2593694130472759E-3</v>
      </c>
      <c r="CF584">
        <f t="shared" si="488"/>
        <v>1.0042593694130473</v>
      </c>
      <c r="CJ584" s="10">
        <v>41788</v>
      </c>
      <c r="CK584">
        <v>144000</v>
      </c>
      <c r="CL584">
        <v>80.523107999999993</v>
      </c>
      <c r="CM584">
        <f t="shared" si="489"/>
        <v>-9.2167993572700446E-4</v>
      </c>
      <c r="CN584">
        <f t="shared" si="490"/>
        <v>0.999078320064273</v>
      </c>
      <c r="CR584" s="10">
        <v>41788</v>
      </c>
      <c r="CS584">
        <v>9500</v>
      </c>
      <c r="CT584">
        <v>58.435296000000001</v>
      </c>
      <c r="CU584">
        <f t="shared" si="491"/>
        <v>-8.3456864048780943E-4</v>
      </c>
      <c r="CV584">
        <f t="shared" si="492"/>
        <v>0.99916543135951219</v>
      </c>
      <c r="CZ584" s="10">
        <v>41788</v>
      </c>
      <c r="DA584">
        <v>56200</v>
      </c>
      <c r="DB584">
        <v>52.804971000000002</v>
      </c>
      <c r="DC584">
        <f t="shared" si="463"/>
        <v>5.9492486561791846E-3</v>
      </c>
      <c r="DD584">
        <f t="shared" si="464"/>
        <v>1.0059492486561792</v>
      </c>
      <c r="DH584" s="10">
        <v>41788</v>
      </c>
      <c r="DI584">
        <v>116600</v>
      </c>
      <c r="DJ584">
        <v>33.204168000000003</v>
      </c>
      <c r="DK584">
        <f t="shared" si="461"/>
        <v>1.7166725520192383E-3</v>
      </c>
      <c r="DL584">
        <f t="shared" si="462"/>
        <v>1.0017166725520192</v>
      </c>
      <c r="DP584" s="10">
        <v>41788</v>
      </c>
      <c r="DQ584">
        <v>47000</v>
      </c>
      <c r="DR584">
        <v>26.106957000000001</v>
      </c>
      <c r="DS584">
        <f t="shared" si="493"/>
        <v>7.2700113497954355E-3</v>
      </c>
      <c r="DT584">
        <f t="shared" si="494"/>
        <v>1.0072700113497954</v>
      </c>
      <c r="DX584" s="10">
        <v>41788</v>
      </c>
      <c r="DY584">
        <v>10282600</v>
      </c>
      <c r="DZ584">
        <v>12.17</v>
      </c>
      <c r="EA584">
        <f t="shared" si="495"/>
        <v>-1.6406890894175019E-3</v>
      </c>
      <c r="EB584">
        <f t="shared" si="496"/>
        <v>0.9983593109105825</v>
      </c>
      <c r="EF584" s="10">
        <v>41787</v>
      </c>
      <c r="EG584">
        <v>191400</v>
      </c>
      <c r="EH584">
        <v>99.169407000000007</v>
      </c>
      <c r="EI584">
        <f t="shared" si="497"/>
        <v>9.857842150928775E-5</v>
      </c>
      <c r="EJ584">
        <f t="shared" si="498"/>
        <v>1.0000985784215093</v>
      </c>
    </row>
    <row r="585" spans="1:140">
      <c r="A585" s="10">
        <v>41787</v>
      </c>
      <c r="B585" s="11">
        <v>2.85</v>
      </c>
      <c r="C585">
        <f t="shared" si="465"/>
        <v>2.8500000000000001E-2</v>
      </c>
      <c r="D585" s="12">
        <f t="shared" si="466"/>
        <v>5.9605290471265171E-4</v>
      </c>
      <c r="E585" s="13">
        <f t="shared" si="467"/>
        <v>1.0005960529047127</v>
      </c>
      <c r="H585" s="10">
        <v>41787</v>
      </c>
      <c r="I585">
        <v>9600</v>
      </c>
      <c r="J585">
        <v>67.255448999999999</v>
      </c>
      <c r="K585" s="15">
        <f t="shared" si="470"/>
        <v>1.1856081761337345E-2</v>
      </c>
      <c r="L585">
        <f t="shared" si="471"/>
        <v>1.0118560817613373</v>
      </c>
      <c r="N585" s="15">
        <f t="shared" si="472"/>
        <v>72.8486260862378</v>
      </c>
      <c r="P585" s="10">
        <v>41787</v>
      </c>
      <c r="Q585">
        <v>266100</v>
      </c>
      <c r="R585">
        <v>43.978918999999998</v>
      </c>
      <c r="S585">
        <f t="shared" si="473"/>
        <v>-8.740635775499328E-4</v>
      </c>
      <c r="T585">
        <f t="shared" si="474"/>
        <v>0.99912593642245007</v>
      </c>
      <c r="V585" s="15">
        <f t="shared" si="475"/>
        <v>-0.27324998198695394</v>
      </c>
      <c r="X585" s="10">
        <v>41787</v>
      </c>
      <c r="Y585">
        <v>98500</v>
      </c>
      <c r="Z585">
        <v>37.383521000000002</v>
      </c>
      <c r="AA585">
        <f t="shared" si="476"/>
        <v>-1.8083243961581896E-3</v>
      </c>
      <c r="AB585">
        <f t="shared" si="468"/>
        <v>0.99819167560384181</v>
      </c>
      <c r="AD585" s="15">
        <f t="shared" si="477"/>
        <v>-0.48347723030694523</v>
      </c>
      <c r="AF585" s="10">
        <v>41787</v>
      </c>
      <c r="AG585">
        <v>208300</v>
      </c>
      <c r="AH585">
        <v>51.078387999999997</v>
      </c>
      <c r="AI585">
        <f t="shared" si="478"/>
        <v>-3.2276110450316642E-3</v>
      </c>
      <c r="AJ585">
        <f t="shared" si="479"/>
        <v>0.99677238895496834</v>
      </c>
      <c r="AK585" s="18"/>
      <c r="AL585" s="15">
        <f t="shared" si="480"/>
        <v>-0.692716136273549</v>
      </c>
      <c r="AN585" s="10">
        <v>41787</v>
      </c>
      <c r="AO585">
        <v>2137800</v>
      </c>
      <c r="AP585">
        <v>39.376708000000001</v>
      </c>
      <c r="AQ585">
        <f t="shared" si="481"/>
        <v>-3.0580421901713617E-3</v>
      </c>
      <c r="AR585">
        <f t="shared" si="469"/>
        <v>0.99694195780982864</v>
      </c>
      <c r="AS585" s="18"/>
      <c r="AT585" s="15">
        <f t="shared" si="482"/>
        <v>-0.67303284541214481</v>
      </c>
      <c r="AV585" s="10">
        <v>41787</v>
      </c>
      <c r="AW585">
        <v>10312700</v>
      </c>
      <c r="AX585">
        <v>39.650855</v>
      </c>
      <c r="AY585">
        <f t="shared" si="483"/>
        <v>3.7602859477980921E-3</v>
      </c>
      <c r="AZ585">
        <f t="shared" si="484"/>
        <v>1.0037602859477981</v>
      </c>
      <c r="BD585" s="10">
        <v>41787</v>
      </c>
      <c r="BE585">
        <v>503600</v>
      </c>
      <c r="BF585">
        <v>60.210327999999997</v>
      </c>
      <c r="BG585">
        <f t="shared" si="485"/>
        <v>3.0773292145003239E-4</v>
      </c>
      <c r="BH585">
        <f t="shared" si="486"/>
        <v>1.00030773292145</v>
      </c>
      <c r="BL585" s="10">
        <v>41787</v>
      </c>
      <c r="BM585">
        <v>139100</v>
      </c>
      <c r="BN585">
        <v>103.223123</v>
      </c>
      <c r="BO585">
        <f t="shared" si="457"/>
        <v>1.8357439151215349E-3</v>
      </c>
      <c r="BP585">
        <f t="shared" si="458"/>
        <v>1.0018357439151215</v>
      </c>
      <c r="BT585" s="10">
        <v>41787</v>
      </c>
      <c r="BU585">
        <v>94900</v>
      </c>
      <c r="BV585">
        <v>49.624462000000001</v>
      </c>
      <c r="BW585">
        <f t="shared" si="459"/>
        <v>1.4011090296988105E-3</v>
      </c>
      <c r="BX585">
        <f t="shared" si="460"/>
        <v>1.0014011090296988</v>
      </c>
      <c r="CB585" s="10">
        <v>41787</v>
      </c>
      <c r="CC585">
        <v>443900</v>
      </c>
      <c r="CD585">
        <v>103.195792</v>
      </c>
      <c r="CE585">
        <f t="shared" si="487"/>
        <v>5.1551268415774842E-3</v>
      </c>
      <c r="CF585">
        <f t="shared" si="488"/>
        <v>1.0051551268415775</v>
      </c>
      <c r="CJ585" s="10">
        <v>41787</v>
      </c>
      <c r="CK585">
        <v>294600</v>
      </c>
      <c r="CL585">
        <v>80.597392999999997</v>
      </c>
      <c r="CM585">
        <f t="shared" si="489"/>
        <v>4.7459575992465641E-3</v>
      </c>
      <c r="CN585">
        <f t="shared" si="490"/>
        <v>1.0047459575992466</v>
      </c>
      <c r="CR585" s="10">
        <v>41787</v>
      </c>
      <c r="CS585">
        <v>15400</v>
      </c>
      <c r="CT585">
        <v>58.484105</v>
      </c>
      <c r="CU585">
        <f t="shared" si="491"/>
        <v>2.0070086909782514E-3</v>
      </c>
      <c r="CV585">
        <f t="shared" si="492"/>
        <v>1.0020070086909783</v>
      </c>
      <c r="CZ585" s="10">
        <v>41787</v>
      </c>
      <c r="DA585">
        <v>87300</v>
      </c>
      <c r="DB585">
        <v>52.492679000000003</v>
      </c>
      <c r="DC585">
        <f t="shared" si="463"/>
        <v>-1.3978195134179972E-3</v>
      </c>
      <c r="DD585">
        <f t="shared" si="464"/>
        <v>0.998602180486582</v>
      </c>
      <c r="DH585" s="10">
        <v>41787</v>
      </c>
      <c r="DI585">
        <v>164200</v>
      </c>
      <c r="DJ585">
        <v>33.147264999999997</v>
      </c>
      <c r="DK585">
        <f t="shared" si="461"/>
        <v>-6.5377904494539063E-3</v>
      </c>
      <c r="DL585">
        <f t="shared" si="462"/>
        <v>0.99346220955054609</v>
      </c>
      <c r="DP585" s="10">
        <v>41787</v>
      </c>
      <c r="DQ585">
        <v>315800</v>
      </c>
      <c r="DR585">
        <v>25.918528999999999</v>
      </c>
      <c r="DS585">
        <f t="shared" si="493"/>
        <v>3.2822973526669408E-3</v>
      </c>
      <c r="DT585">
        <f t="shared" si="494"/>
        <v>1.0032822973526669</v>
      </c>
      <c r="DX585" s="10">
        <v>41787</v>
      </c>
      <c r="DY585">
        <v>2939200</v>
      </c>
      <c r="DZ585">
        <v>12.19</v>
      </c>
      <c r="EA585">
        <f t="shared" si="495"/>
        <v>-5.7096247960848334E-3</v>
      </c>
      <c r="EB585">
        <f t="shared" si="496"/>
        <v>0.99429037520391517</v>
      </c>
      <c r="EF585" s="10">
        <v>41786</v>
      </c>
      <c r="EG585">
        <v>367200</v>
      </c>
      <c r="EH585">
        <v>99.159632000000002</v>
      </c>
      <c r="EI585">
        <f t="shared" si="497"/>
        <v>-9.8568704761992088E-5</v>
      </c>
      <c r="EJ585">
        <f t="shared" si="498"/>
        <v>0.99990143129523801</v>
      </c>
    </row>
    <row r="586" spans="1:140">
      <c r="A586" s="10">
        <v>41786</v>
      </c>
      <c r="B586" s="11">
        <v>2.84</v>
      </c>
      <c r="C586">
        <f t="shared" si="465"/>
        <v>2.8399999999999998E-2</v>
      </c>
      <c r="D586" s="12">
        <f t="shared" si="466"/>
        <v>5.9395339905510269E-4</v>
      </c>
      <c r="E586" s="13">
        <f t="shared" si="467"/>
        <v>1.0005939533990551</v>
      </c>
      <c r="H586" s="10">
        <v>41786</v>
      </c>
      <c r="I586">
        <v>14400</v>
      </c>
      <c r="J586">
        <v>66.467405999999997</v>
      </c>
      <c r="K586" s="15">
        <f t="shared" si="470"/>
        <v>4.8219579354862319E-3</v>
      </c>
      <c r="L586">
        <f t="shared" si="471"/>
        <v>1.0048219579354862</v>
      </c>
      <c r="N586" s="15">
        <f t="shared" si="472"/>
        <v>4.7879888355894424</v>
      </c>
      <c r="P586" s="10">
        <v>41786</v>
      </c>
      <c r="Q586">
        <v>291600</v>
      </c>
      <c r="R586">
        <v>44.017392999999998</v>
      </c>
      <c r="S586">
        <f t="shared" si="473"/>
        <v>5.9353012287353124E-3</v>
      </c>
      <c r="T586">
        <f t="shared" si="474"/>
        <v>1.0059353012287353</v>
      </c>
      <c r="V586" s="15">
        <f t="shared" si="475"/>
        <v>7.6709746525918199</v>
      </c>
      <c r="X586" s="10">
        <v>41786</v>
      </c>
      <c r="Y586">
        <v>103200</v>
      </c>
      <c r="Z586">
        <v>37.451245</v>
      </c>
      <c r="AA586">
        <f t="shared" si="476"/>
        <v>6.7619898342732299E-3</v>
      </c>
      <c r="AB586">
        <f t="shared" si="468"/>
        <v>1.0067619898342732</v>
      </c>
      <c r="AD586" s="15">
        <f t="shared" si="477"/>
        <v>10.702693105450047</v>
      </c>
      <c r="AF586" s="10">
        <v>41786</v>
      </c>
      <c r="AG586">
        <v>326200</v>
      </c>
      <c r="AH586">
        <v>51.243783000000001</v>
      </c>
      <c r="AI586">
        <f t="shared" si="478"/>
        <v>1.2300598763997916E-2</v>
      </c>
      <c r="AJ586">
        <f t="shared" si="479"/>
        <v>1.0123005987639979</v>
      </c>
      <c r="AK586" s="18"/>
      <c r="AL586" s="15">
        <f t="shared" si="480"/>
        <v>85.689243083791368</v>
      </c>
      <c r="AN586" s="10">
        <v>41786</v>
      </c>
      <c r="AO586">
        <v>2434500</v>
      </c>
      <c r="AP586">
        <v>39.497492999999999</v>
      </c>
      <c r="AQ586">
        <f t="shared" si="481"/>
        <v>6.1537979494556971E-3</v>
      </c>
      <c r="AR586">
        <f t="shared" si="469"/>
        <v>1.0061537979494557</v>
      </c>
      <c r="AS586" s="18"/>
      <c r="AT586" s="15">
        <f t="shared" si="482"/>
        <v>8.3863202818810922</v>
      </c>
      <c r="AV586" s="10">
        <v>41786</v>
      </c>
      <c r="AW586">
        <v>11396400</v>
      </c>
      <c r="AX586">
        <v>39.502315000000003</v>
      </c>
      <c r="AY586">
        <f t="shared" si="483"/>
        <v>-8.1585601897473659E-3</v>
      </c>
      <c r="AZ586">
        <f t="shared" si="484"/>
        <v>0.99184143981025263</v>
      </c>
      <c r="BD586" s="10">
        <v>41786</v>
      </c>
      <c r="BE586">
        <v>1086800</v>
      </c>
      <c r="BF586">
        <v>60.191805000000002</v>
      </c>
      <c r="BG586">
        <f t="shared" si="485"/>
        <v>4.3277569647099945E-3</v>
      </c>
      <c r="BH586">
        <f t="shared" si="486"/>
        <v>1.00432775696471</v>
      </c>
      <c r="BL586" s="10">
        <v>41786</v>
      </c>
      <c r="BM586">
        <v>75100</v>
      </c>
      <c r="BN586">
        <v>103.033979</v>
      </c>
      <c r="BO586">
        <f t="shared" si="457"/>
        <v>1.835750863166119E-4</v>
      </c>
      <c r="BP586">
        <f t="shared" si="458"/>
        <v>1.0001835750863166</v>
      </c>
      <c r="BT586" s="10">
        <v>41786</v>
      </c>
      <c r="BU586">
        <v>83800</v>
      </c>
      <c r="BV586">
        <v>49.555030000000002</v>
      </c>
      <c r="BW586">
        <f t="shared" si="459"/>
        <v>-4.0016243714458E-4</v>
      </c>
      <c r="BX586">
        <f t="shared" si="460"/>
        <v>0.99959983756285542</v>
      </c>
      <c r="CB586" s="10">
        <v>41786</v>
      </c>
      <c r="CC586">
        <v>685500</v>
      </c>
      <c r="CD586">
        <v>102.666533</v>
      </c>
      <c r="CE586">
        <f t="shared" si="487"/>
        <v>1.3122832249550243E-3</v>
      </c>
      <c r="CF586">
        <f t="shared" si="488"/>
        <v>1.001312283224955</v>
      </c>
      <c r="CJ586" s="10">
        <v>41786</v>
      </c>
      <c r="CK586">
        <v>215800</v>
      </c>
      <c r="CL586">
        <v>80.216688000000005</v>
      </c>
      <c r="CM586">
        <f t="shared" si="489"/>
        <v>1.5070419264489043E-3</v>
      </c>
      <c r="CN586">
        <f t="shared" si="490"/>
        <v>1.0015070419264489</v>
      </c>
      <c r="CR586" s="10">
        <v>41786</v>
      </c>
      <c r="CS586">
        <v>6200</v>
      </c>
      <c r="CT586">
        <v>58.366962000000001</v>
      </c>
      <c r="CU586">
        <f t="shared" si="491"/>
        <v>3.3461623456387812E-4</v>
      </c>
      <c r="CV586">
        <f t="shared" si="492"/>
        <v>1.0003346162345639</v>
      </c>
      <c r="CZ586" s="10">
        <v>41786</v>
      </c>
      <c r="DA586">
        <v>226400</v>
      </c>
      <c r="DB586">
        <v>52.566156999999997</v>
      </c>
      <c r="DC586">
        <f t="shared" si="463"/>
        <v>1.7503613387335193E-3</v>
      </c>
      <c r="DD586">
        <f t="shared" si="464"/>
        <v>1.0017503613387335</v>
      </c>
      <c r="DH586" s="10">
        <v>41786</v>
      </c>
      <c r="DI586">
        <v>128100</v>
      </c>
      <c r="DJ586">
        <v>33.365400999999999</v>
      </c>
      <c r="DK586">
        <f t="shared" si="461"/>
        <v>6.8689576329179491E-3</v>
      </c>
      <c r="DL586">
        <f t="shared" si="462"/>
        <v>1.0068689576329179</v>
      </c>
      <c r="DP586" s="10">
        <v>41786</v>
      </c>
      <c r="DQ586">
        <v>37200</v>
      </c>
      <c r="DR586">
        <v>25.833735000000001</v>
      </c>
      <c r="DS586">
        <f t="shared" si="493"/>
        <v>1.4609602215036599E-3</v>
      </c>
      <c r="DT586">
        <f t="shared" si="494"/>
        <v>1.0014609602215037</v>
      </c>
      <c r="DX586" s="10">
        <v>41786</v>
      </c>
      <c r="DY586">
        <v>2168100</v>
      </c>
      <c r="DZ586">
        <v>12.26</v>
      </c>
      <c r="EA586">
        <f t="shared" si="495"/>
        <v>-2.154828411811649E-2</v>
      </c>
      <c r="EB586">
        <f t="shared" si="496"/>
        <v>0.97845171588188351</v>
      </c>
      <c r="EF586" s="10">
        <v>41782</v>
      </c>
      <c r="EG586">
        <v>137200</v>
      </c>
      <c r="EH586">
        <v>99.169407000000007</v>
      </c>
      <c r="EI586">
        <f t="shared" si="497"/>
        <v>9.857842150928775E-5</v>
      </c>
      <c r="EJ586">
        <f t="shared" si="498"/>
        <v>1.0000985784215093</v>
      </c>
    </row>
    <row r="587" spans="1:140">
      <c r="A587" s="10">
        <v>41782</v>
      </c>
      <c r="B587" s="11">
        <v>2.72</v>
      </c>
      <c r="C587">
        <f t="shared" si="465"/>
        <v>2.7200000000000002E-2</v>
      </c>
      <c r="D587" s="12">
        <f t="shared" si="466"/>
        <v>5.687637971683035E-4</v>
      </c>
      <c r="E587" s="13">
        <f t="shared" si="467"/>
        <v>1.0005687637971683</v>
      </c>
      <c r="H587" s="10">
        <v>41782</v>
      </c>
      <c r="I587">
        <v>7300</v>
      </c>
      <c r="J587">
        <v>66.148441000000005</v>
      </c>
      <c r="K587" s="15">
        <f t="shared" si="470"/>
        <v>5.5618839800199993E-3</v>
      </c>
      <c r="L587">
        <f t="shared" si="471"/>
        <v>1.00556188398002</v>
      </c>
      <c r="N587" s="15">
        <f t="shared" si="472"/>
        <v>6.5720432340760908</v>
      </c>
      <c r="P587" s="10">
        <v>41782</v>
      </c>
      <c r="Q587">
        <v>268800</v>
      </c>
      <c r="R587">
        <v>43.757677999999999</v>
      </c>
      <c r="S587">
        <f t="shared" si="473"/>
        <v>4.4159922345525793E-3</v>
      </c>
      <c r="T587">
        <f t="shared" si="474"/>
        <v>1.0044159922345526</v>
      </c>
      <c r="V587" s="15">
        <f t="shared" si="475"/>
        <v>3.9942571299189495</v>
      </c>
      <c r="X587" s="10">
        <v>41782</v>
      </c>
      <c r="Y587">
        <v>99800</v>
      </c>
      <c r="Z587">
        <v>37.199700999999997</v>
      </c>
      <c r="AA587">
        <f t="shared" si="476"/>
        <v>7.0717853035642264E-3</v>
      </c>
      <c r="AB587">
        <f t="shared" si="468"/>
        <v>1.0070717853035642</v>
      </c>
      <c r="AD587" s="15">
        <f t="shared" si="477"/>
        <v>12.093521759670994</v>
      </c>
      <c r="AF587" s="10">
        <v>41782</v>
      </c>
      <c r="AG587">
        <v>144700</v>
      </c>
      <c r="AH587">
        <v>50.621113000000001</v>
      </c>
      <c r="AI587">
        <f t="shared" si="478"/>
        <v>9.1155296853950851E-3</v>
      </c>
      <c r="AJ587">
        <f t="shared" si="479"/>
        <v>1.0091155296853951</v>
      </c>
      <c r="AK587" s="18"/>
      <c r="AL587" s="15">
        <f t="shared" si="480"/>
        <v>26.442568796374072</v>
      </c>
      <c r="AN587" s="10">
        <v>41782</v>
      </c>
      <c r="AO587">
        <v>1349000</v>
      </c>
      <c r="AP587">
        <v>39.255920000000003</v>
      </c>
      <c r="AQ587">
        <f t="shared" si="481"/>
        <v>2.3724428930484986E-3</v>
      </c>
      <c r="AR587">
        <f t="shared" si="469"/>
        <v>1.0023724428930485</v>
      </c>
      <c r="AS587" s="18"/>
      <c r="AT587" s="15">
        <f t="shared" si="482"/>
        <v>1.374806781834979</v>
      </c>
      <c r="AV587" s="10">
        <v>41782</v>
      </c>
      <c r="AW587">
        <v>20551100</v>
      </c>
      <c r="AX587">
        <v>39.827247999999997</v>
      </c>
      <c r="AY587">
        <f t="shared" si="483"/>
        <v>0</v>
      </c>
      <c r="AZ587">
        <f t="shared" si="484"/>
        <v>1</v>
      </c>
      <c r="BD587" s="10">
        <v>41782</v>
      </c>
      <c r="BE587">
        <v>353800</v>
      </c>
      <c r="BF587">
        <v>59.932431999999999</v>
      </c>
      <c r="BG587">
        <f t="shared" si="485"/>
        <v>2.6344141426444256E-3</v>
      </c>
      <c r="BH587">
        <f t="shared" si="486"/>
        <v>1.0026344141426444</v>
      </c>
      <c r="BL587" s="10">
        <v>41782</v>
      </c>
      <c r="BM587">
        <v>189100</v>
      </c>
      <c r="BN587">
        <v>103.015068</v>
      </c>
      <c r="BO587">
        <f t="shared" si="457"/>
        <v>3.6735302254520263E-4</v>
      </c>
      <c r="BP587">
        <f t="shared" si="458"/>
        <v>1.0003673530225452</v>
      </c>
      <c r="BT587" s="10">
        <v>41782</v>
      </c>
      <c r="BU587">
        <v>49700</v>
      </c>
      <c r="BV587">
        <v>49.574868000000002</v>
      </c>
      <c r="BW587">
        <f t="shared" si="459"/>
        <v>1.2019504334344067E-3</v>
      </c>
      <c r="BX587">
        <f t="shared" si="460"/>
        <v>1.0012019504334344</v>
      </c>
      <c r="CB587" s="10">
        <v>41782</v>
      </c>
      <c r="CC587">
        <v>374500</v>
      </c>
      <c r="CD587">
        <v>102.531982</v>
      </c>
      <c r="CE587">
        <f t="shared" si="487"/>
        <v>4.3765496092351697E-4</v>
      </c>
      <c r="CF587">
        <f t="shared" si="488"/>
        <v>1.0004376549609235</v>
      </c>
      <c r="CJ587" s="10">
        <v>41782</v>
      </c>
      <c r="CK587">
        <v>140500</v>
      </c>
      <c r="CL587">
        <v>80.095979999999997</v>
      </c>
      <c r="CM587">
        <f t="shared" si="489"/>
        <v>1.8583466306161256E-3</v>
      </c>
      <c r="CN587">
        <f t="shared" si="490"/>
        <v>1.0018583466306161</v>
      </c>
      <c r="CR587" s="10">
        <v>41782</v>
      </c>
      <c r="CS587">
        <v>5700</v>
      </c>
      <c r="CT587">
        <v>58.347437999999997</v>
      </c>
      <c r="CU587">
        <f t="shared" si="491"/>
        <v>5.021592504823591E-4</v>
      </c>
      <c r="CV587">
        <f t="shared" si="492"/>
        <v>1.0005021592504824</v>
      </c>
      <c r="CZ587" s="10">
        <v>41782</v>
      </c>
      <c r="DA587">
        <v>95300</v>
      </c>
      <c r="DB587">
        <v>52.474308000000001</v>
      </c>
      <c r="DC587">
        <f t="shared" si="463"/>
        <v>8.651159868982683E-3</v>
      </c>
      <c r="DD587">
        <f t="shared" si="464"/>
        <v>1.0086511598689827</v>
      </c>
      <c r="DH587" s="10">
        <v>41782</v>
      </c>
      <c r="DI587">
        <v>241000</v>
      </c>
      <c r="DJ587">
        <v>33.137779000000002</v>
      </c>
      <c r="DK587">
        <f t="shared" si="461"/>
        <v>8.0784621130873813E-3</v>
      </c>
      <c r="DL587">
        <f t="shared" si="462"/>
        <v>1.0080784621130874</v>
      </c>
      <c r="DP587" s="10">
        <v>41782</v>
      </c>
      <c r="DQ587">
        <v>39400</v>
      </c>
      <c r="DR587">
        <v>25.796047999999999</v>
      </c>
      <c r="DS587">
        <f t="shared" si="493"/>
        <v>-1.8228810048247501E-3</v>
      </c>
      <c r="DT587">
        <f t="shared" si="494"/>
        <v>0.99817711899517525</v>
      </c>
      <c r="DX587" s="10">
        <v>41782</v>
      </c>
      <c r="DY587">
        <v>888500</v>
      </c>
      <c r="DZ587">
        <v>12.53</v>
      </c>
      <c r="EA587">
        <f t="shared" si="495"/>
        <v>-7.9744816586924117E-4</v>
      </c>
      <c r="EB587">
        <f t="shared" si="496"/>
        <v>0.99920255183413076</v>
      </c>
      <c r="EF587" s="10">
        <v>41781</v>
      </c>
      <c r="EG587">
        <v>159700</v>
      </c>
      <c r="EH587">
        <v>99.159632000000002</v>
      </c>
      <c r="EI587">
        <f t="shared" si="497"/>
        <v>-1.9711797985988433E-4</v>
      </c>
      <c r="EJ587">
        <f t="shared" si="498"/>
        <v>0.99980288202014012</v>
      </c>
    </row>
    <row r="588" spans="1:140">
      <c r="A588" s="10">
        <v>41781</v>
      </c>
      <c r="B588" s="11">
        <v>2.73</v>
      </c>
      <c r="C588">
        <f t="shared" si="465"/>
        <v>2.7300000000000001E-2</v>
      </c>
      <c r="D588" s="12">
        <f t="shared" si="466"/>
        <v>5.7086261581451581E-4</v>
      </c>
      <c r="E588" s="13">
        <f t="shared" si="467"/>
        <v>1.0005708626158145</v>
      </c>
      <c r="H588" s="10">
        <v>41781</v>
      </c>
      <c r="I588">
        <v>13600</v>
      </c>
      <c r="J588">
        <v>65.782566000000003</v>
      </c>
      <c r="K588" s="15">
        <f t="shared" si="470"/>
        <v>-1.1395189974394704E-3</v>
      </c>
      <c r="L588">
        <f t="shared" si="471"/>
        <v>0.99886048100256053</v>
      </c>
      <c r="N588" s="15">
        <f t="shared" si="472"/>
        <v>-0.34042631939224499</v>
      </c>
      <c r="P588" s="10">
        <v>41781</v>
      </c>
      <c r="Q588">
        <v>193000</v>
      </c>
      <c r="R588">
        <v>43.565294000000002</v>
      </c>
      <c r="S588">
        <f t="shared" si="473"/>
        <v>2.8786901583399693E-3</v>
      </c>
      <c r="T588">
        <f t="shared" si="474"/>
        <v>1.00287869015834</v>
      </c>
      <c r="V588" s="15">
        <f t="shared" si="475"/>
        <v>1.8554014681205402</v>
      </c>
      <c r="X588" s="10">
        <v>41781</v>
      </c>
      <c r="Y588">
        <v>67100</v>
      </c>
      <c r="Z588">
        <v>36.938479999999998</v>
      </c>
      <c r="AA588">
        <f t="shared" si="476"/>
        <v>4.7368464429913271E-3</v>
      </c>
      <c r="AB588">
        <f t="shared" si="468"/>
        <v>1.0047368464429913</v>
      </c>
      <c r="AD588" s="15">
        <f t="shared" si="477"/>
        <v>4.6117743575768166</v>
      </c>
      <c r="AF588" s="10">
        <v>41781</v>
      </c>
      <c r="AG588">
        <v>106300</v>
      </c>
      <c r="AH588">
        <v>50.163843</v>
      </c>
      <c r="AI588">
        <f t="shared" si="478"/>
        <v>7.2280342774240225E-3</v>
      </c>
      <c r="AJ588">
        <f t="shared" si="479"/>
        <v>1.007228034277424</v>
      </c>
      <c r="AK588" s="18"/>
      <c r="AL588" s="15">
        <f t="shared" si="480"/>
        <v>12.856349711224786</v>
      </c>
      <c r="AN588" s="10">
        <v>41781</v>
      </c>
      <c r="AO588">
        <v>1934300</v>
      </c>
      <c r="AP588">
        <v>39.163007999999998</v>
      </c>
      <c r="AQ588">
        <f t="shared" si="481"/>
        <v>2.378187386914643E-3</v>
      </c>
      <c r="AR588">
        <f t="shared" si="469"/>
        <v>1.0023781873869146</v>
      </c>
      <c r="AS588" s="18"/>
      <c r="AT588" s="15">
        <f t="shared" si="482"/>
        <v>1.3797795344401629</v>
      </c>
      <c r="AV588" s="10">
        <v>41781</v>
      </c>
      <c r="AW588">
        <v>8280700</v>
      </c>
      <c r="AX588">
        <v>39.827247999999997</v>
      </c>
      <c r="AY588">
        <f t="shared" si="483"/>
        <v>7.7519776063708079E-3</v>
      </c>
      <c r="AZ588">
        <f t="shared" si="484"/>
        <v>1.0077519776063708</v>
      </c>
      <c r="BD588" s="10">
        <v>41781</v>
      </c>
      <c r="BE588">
        <v>346000</v>
      </c>
      <c r="BF588">
        <v>59.77496</v>
      </c>
      <c r="BG588">
        <f t="shared" si="485"/>
        <v>1.7075543211999555E-3</v>
      </c>
      <c r="BH588">
        <f t="shared" si="486"/>
        <v>1.0017075543212</v>
      </c>
      <c r="BL588" s="10">
        <v>41781</v>
      </c>
      <c r="BM588">
        <v>117900</v>
      </c>
      <c r="BN588">
        <v>102.977239</v>
      </c>
      <c r="BO588">
        <f t="shared" si="457"/>
        <v>3.6748802038011341E-4</v>
      </c>
      <c r="BP588">
        <f t="shared" si="458"/>
        <v>1.0003674880203801</v>
      </c>
      <c r="BT588" s="10">
        <v>41781</v>
      </c>
      <c r="BU588">
        <v>109200</v>
      </c>
      <c r="BV588">
        <v>49.515352999999998</v>
      </c>
      <c r="BW588">
        <f t="shared" si="459"/>
        <v>0</v>
      </c>
      <c r="BX588">
        <f t="shared" si="460"/>
        <v>1</v>
      </c>
      <c r="CB588" s="10">
        <v>41781</v>
      </c>
      <c r="CC588">
        <v>761800</v>
      </c>
      <c r="CD588">
        <v>102.487128</v>
      </c>
      <c r="CE588">
        <f t="shared" si="487"/>
        <v>1.7535919722657667E-3</v>
      </c>
      <c r="CF588">
        <f t="shared" si="488"/>
        <v>1.0017535919722658</v>
      </c>
      <c r="CJ588" s="10">
        <v>41781</v>
      </c>
      <c r="CK588">
        <v>190700</v>
      </c>
      <c r="CL588">
        <v>79.947410000000005</v>
      </c>
      <c r="CM588">
        <f t="shared" si="489"/>
        <v>-1.3918138730892871E-3</v>
      </c>
      <c r="CN588">
        <f t="shared" si="490"/>
        <v>0.99860818612691071</v>
      </c>
      <c r="CR588" s="10">
        <v>41781</v>
      </c>
      <c r="CS588">
        <v>12800</v>
      </c>
      <c r="CT588">
        <v>58.318153000000002</v>
      </c>
      <c r="CU588">
        <f t="shared" si="491"/>
        <v>-3.3462081467283689E-4</v>
      </c>
      <c r="CV588">
        <f t="shared" si="492"/>
        <v>0.99966537918532716</v>
      </c>
      <c r="CZ588" s="10">
        <v>41781</v>
      </c>
      <c r="DA588">
        <v>52100</v>
      </c>
      <c r="DB588">
        <v>52.024237999999997</v>
      </c>
      <c r="DC588">
        <f t="shared" si="463"/>
        <v>0</v>
      </c>
      <c r="DD588">
        <f t="shared" si="464"/>
        <v>1</v>
      </c>
      <c r="DH588" s="10">
        <v>41781</v>
      </c>
      <c r="DI588">
        <v>85500</v>
      </c>
      <c r="DJ588">
        <v>32.872222000000001</v>
      </c>
      <c r="DK588">
        <f t="shared" si="461"/>
        <v>-2.8768410458644977E-3</v>
      </c>
      <c r="DL588">
        <f t="shared" si="462"/>
        <v>0.9971231589541355</v>
      </c>
      <c r="DP588" s="10">
        <v>41781</v>
      </c>
      <c r="DQ588">
        <v>40400</v>
      </c>
      <c r="DR588">
        <v>25.843157000000001</v>
      </c>
      <c r="DS588">
        <f t="shared" si="493"/>
        <v>-1.4560963665710691E-3</v>
      </c>
      <c r="DT588">
        <f t="shared" si="494"/>
        <v>0.99854390363342893</v>
      </c>
      <c r="DX588" s="10">
        <v>41781</v>
      </c>
      <c r="DY588">
        <v>893300</v>
      </c>
      <c r="DZ588">
        <v>12.54</v>
      </c>
      <c r="EA588">
        <f t="shared" si="495"/>
        <v>2.3980815347721673E-3</v>
      </c>
      <c r="EB588">
        <f t="shared" si="496"/>
        <v>1.0023980815347722</v>
      </c>
      <c r="EF588" s="10">
        <v>41780</v>
      </c>
      <c r="EG588">
        <v>335600</v>
      </c>
      <c r="EH588">
        <v>99.179181999999997</v>
      </c>
      <c r="EI588">
        <f t="shared" si="497"/>
        <v>-9.8478711590410661E-5</v>
      </c>
      <c r="EJ588">
        <f t="shared" si="498"/>
        <v>0.99990152128840959</v>
      </c>
    </row>
    <row r="589" spans="1:140">
      <c r="A589" s="10">
        <v>41780</v>
      </c>
      <c r="B589" s="11">
        <v>2.76</v>
      </c>
      <c r="C589">
        <f t="shared" si="465"/>
        <v>2.76E-2</v>
      </c>
      <c r="D589" s="12">
        <f t="shared" si="466"/>
        <v>5.7715941517200164E-4</v>
      </c>
      <c r="E589" s="13">
        <f t="shared" si="467"/>
        <v>1.000577159415172</v>
      </c>
      <c r="H589" s="10">
        <v>41780</v>
      </c>
      <c r="I589">
        <v>14100</v>
      </c>
      <c r="J589">
        <v>65.857612000000003</v>
      </c>
      <c r="K589" s="15">
        <f t="shared" si="470"/>
        <v>-5.6657366651936547E-3</v>
      </c>
      <c r="L589">
        <f t="shared" si="471"/>
        <v>0.99433426333480635</v>
      </c>
      <c r="N589" s="15">
        <f t="shared" si="472"/>
        <v>-0.87430217411072353</v>
      </c>
      <c r="P589" s="10">
        <v>41780</v>
      </c>
      <c r="Q589">
        <v>153200</v>
      </c>
      <c r="R589">
        <v>43.440243000000002</v>
      </c>
      <c r="S589">
        <f t="shared" si="473"/>
        <v>8.4859532320040731E-3</v>
      </c>
      <c r="T589">
        <f t="shared" si="474"/>
        <v>1.0084859532320041</v>
      </c>
      <c r="V589" s="15">
        <f t="shared" si="475"/>
        <v>20.852268277753961</v>
      </c>
      <c r="X589" s="10">
        <v>41780</v>
      </c>
      <c r="Y589">
        <v>149700</v>
      </c>
      <c r="Z589">
        <v>36.764333000000001</v>
      </c>
      <c r="AA589">
        <f t="shared" si="476"/>
        <v>6.0894900340464631E-3</v>
      </c>
      <c r="AB589">
        <f t="shared" si="468"/>
        <v>1.0060894900340465</v>
      </c>
      <c r="AD589" s="15">
        <f t="shared" si="477"/>
        <v>8.169876023328543</v>
      </c>
      <c r="AF589" s="10">
        <v>41780</v>
      </c>
      <c r="AG589">
        <v>156700</v>
      </c>
      <c r="AH589">
        <v>49.803859000000003</v>
      </c>
      <c r="AI589">
        <f t="shared" si="478"/>
        <v>5.3024383558160082E-3</v>
      </c>
      <c r="AJ589">
        <f t="shared" si="479"/>
        <v>1.005302438355816</v>
      </c>
      <c r="AK589" s="18"/>
      <c r="AL589" s="15">
        <f t="shared" si="480"/>
        <v>5.8914183719576725</v>
      </c>
      <c r="AN589" s="10">
        <v>41780</v>
      </c>
      <c r="AO589">
        <v>3071400</v>
      </c>
      <c r="AP589">
        <v>39.070092000000002</v>
      </c>
      <c r="AQ589">
        <f t="shared" si="481"/>
        <v>8.1515323273724238E-3</v>
      </c>
      <c r="AR589">
        <f t="shared" si="469"/>
        <v>1.0081515323273724</v>
      </c>
      <c r="AS589" s="18"/>
      <c r="AT589" s="15">
        <f t="shared" si="482"/>
        <v>18.360756080661957</v>
      </c>
      <c r="AV589" s="10">
        <v>41780</v>
      </c>
      <c r="AW589">
        <v>15397100</v>
      </c>
      <c r="AX589">
        <v>39.520882999999998</v>
      </c>
      <c r="AY589">
        <f t="shared" si="483"/>
        <v>7.0972009541114822E-3</v>
      </c>
      <c r="AZ589">
        <f t="shared" si="484"/>
        <v>1.0070972009541115</v>
      </c>
      <c r="BD589" s="10">
        <v>41780</v>
      </c>
      <c r="BE589">
        <v>333900</v>
      </c>
      <c r="BF589">
        <v>59.673065000000001</v>
      </c>
      <c r="BG589">
        <f t="shared" si="485"/>
        <v>7.6645952542329088E-3</v>
      </c>
      <c r="BH589">
        <f t="shared" si="486"/>
        <v>1.0076645952542329</v>
      </c>
      <c r="BL589" s="10">
        <v>41780</v>
      </c>
      <c r="BM589">
        <v>117200</v>
      </c>
      <c r="BN589">
        <v>102.93941</v>
      </c>
      <c r="BO589">
        <f t="shared" si="457"/>
        <v>-1.19292828896711E-3</v>
      </c>
      <c r="BP589">
        <f t="shared" si="458"/>
        <v>0.99880707171103289</v>
      </c>
      <c r="BT589" s="10">
        <v>41780</v>
      </c>
      <c r="BU589">
        <v>84700</v>
      </c>
      <c r="BV589">
        <v>49.515352999999998</v>
      </c>
      <c r="BW589">
        <f t="shared" si="459"/>
        <v>2.0032143540760217E-4</v>
      </c>
      <c r="BX589">
        <f t="shared" si="460"/>
        <v>1.0002003214354076</v>
      </c>
      <c r="CB589" s="10">
        <v>41780</v>
      </c>
      <c r="CC589">
        <v>1244200</v>
      </c>
      <c r="CD589">
        <v>102.307722</v>
      </c>
      <c r="CE589">
        <f t="shared" si="487"/>
        <v>-7.0090217297458235E-4</v>
      </c>
      <c r="CF589">
        <f t="shared" si="488"/>
        <v>0.99929909782702542</v>
      </c>
      <c r="CJ589" s="10">
        <v>41780</v>
      </c>
      <c r="CK589">
        <v>350900</v>
      </c>
      <c r="CL589">
        <v>80.058836999999997</v>
      </c>
      <c r="CM589">
        <f t="shared" si="489"/>
        <v>-1.3898046829287081E-3</v>
      </c>
      <c r="CN589">
        <f t="shared" si="490"/>
        <v>0.99861019531707129</v>
      </c>
      <c r="CR589" s="10">
        <v>41780</v>
      </c>
      <c r="CS589">
        <v>6200</v>
      </c>
      <c r="CT589">
        <v>58.337674</v>
      </c>
      <c r="CU589">
        <f t="shared" si="491"/>
        <v>-5.0179072194989072E-4</v>
      </c>
      <c r="CV589">
        <f t="shared" si="492"/>
        <v>0.99949820927805011</v>
      </c>
      <c r="CZ589" s="10">
        <v>41780</v>
      </c>
      <c r="DA589">
        <v>110100</v>
      </c>
      <c r="DB589">
        <v>52.024237999999997</v>
      </c>
      <c r="DC589">
        <f t="shared" si="463"/>
        <v>6.3965976429372073E-3</v>
      </c>
      <c r="DD589">
        <f t="shared" si="464"/>
        <v>1.0063965976429372</v>
      </c>
      <c r="DH589" s="10">
        <v>41780</v>
      </c>
      <c r="DI589">
        <v>127600</v>
      </c>
      <c r="DJ589">
        <v>32.967063000000003</v>
      </c>
      <c r="DK589">
        <f t="shared" si="461"/>
        <v>-5.7208265937548353E-3</v>
      </c>
      <c r="DL589">
        <f t="shared" si="462"/>
        <v>0.99427917340624516</v>
      </c>
      <c r="DP589" s="10">
        <v>41780</v>
      </c>
      <c r="DQ589">
        <v>54200</v>
      </c>
      <c r="DR589">
        <v>25.880842000000001</v>
      </c>
      <c r="DS589">
        <f t="shared" si="493"/>
        <v>1.2532261189926786E-2</v>
      </c>
      <c r="DT589">
        <f t="shared" si="494"/>
        <v>1.0125322611899268</v>
      </c>
      <c r="DX589" s="10">
        <v>41780</v>
      </c>
      <c r="DY589">
        <v>1483700</v>
      </c>
      <c r="DZ589">
        <v>12.51</v>
      </c>
      <c r="EA589">
        <f t="shared" si="495"/>
        <v>-2.3923444976076125E-3</v>
      </c>
      <c r="EB589">
        <f t="shared" si="496"/>
        <v>0.99760765550239239</v>
      </c>
      <c r="EF589" s="10">
        <v>41779</v>
      </c>
      <c r="EG589">
        <v>245300</v>
      </c>
      <c r="EH589">
        <v>99.188950000000006</v>
      </c>
      <c r="EI589">
        <f t="shared" si="497"/>
        <v>3.9429205020735658E-4</v>
      </c>
      <c r="EJ589">
        <f t="shared" si="498"/>
        <v>1.0003942920502074</v>
      </c>
    </row>
    <row r="590" spans="1:140">
      <c r="A590" s="10">
        <v>41779</v>
      </c>
      <c r="B590" s="11">
        <v>2.8</v>
      </c>
      <c r="C590">
        <f t="shared" si="465"/>
        <v>2.7999999999999997E-2</v>
      </c>
      <c r="D590" s="12">
        <f t="shared" si="466"/>
        <v>5.8555594907017117E-4</v>
      </c>
      <c r="E590" s="13">
        <f t="shared" si="467"/>
        <v>1.0005855559490702</v>
      </c>
      <c r="H590" s="10">
        <v>41779</v>
      </c>
      <c r="I590">
        <v>11600</v>
      </c>
      <c r="J590">
        <v>66.232870000000005</v>
      </c>
      <c r="K590" s="15">
        <f t="shared" si="470"/>
        <v>1.4184205861902388E-3</v>
      </c>
      <c r="L590">
        <f t="shared" si="471"/>
        <v>1.0014184205861902</v>
      </c>
      <c r="N590" s="15">
        <f t="shared" si="472"/>
        <v>0.67758739346278918</v>
      </c>
      <c r="P590" s="10">
        <v>41779</v>
      </c>
      <c r="Q590">
        <v>363100</v>
      </c>
      <c r="R590">
        <v>43.074713000000003</v>
      </c>
      <c r="S590">
        <f t="shared" si="473"/>
        <v>-7.0953450913544547E-3</v>
      </c>
      <c r="T590">
        <f t="shared" si="474"/>
        <v>0.99290465490864555</v>
      </c>
      <c r="V590" s="15">
        <f t="shared" si="475"/>
        <v>-0.92565452115053248</v>
      </c>
      <c r="X590" s="10">
        <v>41779</v>
      </c>
      <c r="Y590">
        <v>99100</v>
      </c>
      <c r="Z590">
        <v>36.541812</v>
      </c>
      <c r="AA590">
        <f t="shared" si="476"/>
        <v>-1.0738611875745763E-2</v>
      </c>
      <c r="AB590">
        <f t="shared" si="468"/>
        <v>0.98926138812425424</v>
      </c>
      <c r="AD590" s="15">
        <f t="shared" si="477"/>
        <v>-0.98056715728163302</v>
      </c>
      <c r="AF590" s="10">
        <v>41779</v>
      </c>
      <c r="AG590">
        <v>257600</v>
      </c>
      <c r="AH590">
        <v>49.541170000000001</v>
      </c>
      <c r="AI590">
        <f t="shared" si="478"/>
        <v>-1.3178300147938082E-2</v>
      </c>
      <c r="AJ590">
        <f t="shared" si="479"/>
        <v>0.98682169985206192</v>
      </c>
      <c r="AK590" s="18"/>
      <c r="AL590" s="15">
        <f t="shared" si="480"/>
        <v>-0.99210917923199848</v>
      </c>
      <c r="AN590" s="10">
        <v>41779</v>
      </c>
      <c r="AO590">
        <v>3152400</v>
      </c>
      <c r="AP590">
        <v>38.754185999999997</v>
      </c>
      <c r="AQ590">
        <f t="shared" si="481"/>
        <v>-6.6683163162598591E-3</v>
      </c>
      <c r="AR590">
        <f t="shared" si="469"/>
        <v>0.99333168368374014</v>
      </c>
      <c r="AS590" s="18"/>
      <c r="AT590" s="15">
        <f t="shared" si="482"/>
        <v>-0.91302084952263174</v>
      </c>
      <c r="AV590" s="10">
        <v>41779</v>
      </c>
      <c r="AW590">
        <v>11702000</v>
      </c>
      <c r="AX590">
        <v>39.242372000000003</v>
      </c>
      <c r="AY590">
        <f t="shared" si="483"/>
        <v>-8.4447655883009842E-3</v>
      </c>
      <c r="AZ590">
        <f t="shared" si="484"/>
        <v>0.99155523441169902</v>
      </c>
      <c r="BD590" s="10">
        <v>41779</v>
      </c>
      <c r="BE590">
        <v>419800</v>
      </c>
      <c r="BF590">
        <v>59.219174000000002</v>
      </c>
      <c r="BG590">
        <f t="shared" si="485"/>
        <v>-5.7543149387144776E-3</v>
      </c>
      <c r="BH590">
        <f t="shared" si="486"/>
        <v>0.99424568506128552</v>
      </c>
      <c r="BL590" s="10">
        <v>41779</v>
      </c>
      <c r="BM590">
        <v>139800</v>
      </c>
      <c r="BN590">
        <v>103.06235599999999</v>
      </c>
      <c r="BO590">
        <f t="shared" si="457"/>
        <v>4.5903964262783425E-4</v>
      </c>
      <c r="BP590">
        <f t="shared" si="458"/>
        <v>1.0004590396426278</v>
      </c>
      <c r="BT590" s="10">
        <v>41779</v>
      </c>
      <c r="BU590">
        <v>53500</v>
      </c>
      <c r="BV590">
        <v>49.505436000000003</v>
      </c>
      <c r="BW590">
        <f t="shared" si="459"/>
        <v>1.0027935627909823E-3</v>
      </c>
      <c r="BX590">
        <f t="shared" si="460"/>
        <v>1.001002793562791</v>
      </c>
      <c r="CB590" s="10">
        <v>41779</v>
      </c>
      <c r="CC590">
        <v>803800</v>
      </c>
      <c r="CD590">
        <v>102.37948</v>
      </c>
      <c r="CE590">
        <f t="shared" si="487"/>
        <v>3.5061304323713571E-4</v>
      </c>
      <c r="CF590">
        <f t="shared" si="488"/>
        <v>1.0003506130432371</v>
      </c>
      <c r="CJ590" s="10">
        <v>41779</v>
      </c>
      <c r="CK590">
        <v>263600</v>
      </c>
      <c r="CL590">
        <v>80.170258000000004</v>
      </c>
      <c r="CM590">
        <f t="shared" si="489"/>
        <v>8.1140739072571577E-4</v>
      </c>
      <c r="CN590">
        <f t="shared" si="490"/>
        <v>1.0008114073907257</v>
      </c>
      <c r="CR590" s="10">
        <v>41779</v>
      </c>
      <c r="CS590">
        <v>11100</v>
      </c>
      <c r="CT590">
        <v>58.366962000000001</v>
      </c>
      <c r="CU590">
        <f t="shared" si="491"/>
        <v>5.0204264228970175E-4</v>
      </c>
      <c r="CV590">
        <f t="shared" si="492"/>
        <v>1.0005020426422897</v>
      </c>
      <c r="CZ590" s="10">
        <v>41779</v>
      </c>
      <c r="DA590">
        <v>90900</v>
      </c>
      <c r="DB590">
        <v>51.693575000000003</v>
      </c>
      <c r="DC590">
        <f t="shared" si="463"/>
        <v>-1.0026385214168321E-2</v>
      </c>
      <c r="DD590">
        <f t="shared" si="464"/>
        <v>0.98997361478583168</v>
      </c>
      <c r="DH590" s="10">
        <v>41779</v>
      </c>
      <c r="DI590">
        <v>99800</v>
      </c>
      <c r="DJ590">
        <v>33.156747000000003</v>
      </c>
      <c r="DK590">
        <f t="shared" si="461"/>
        <v>-2.5677675947416434E-3</v>
      </c>
      <c r="DL590">
        <f t="shared" si="462"/>
        <v>0.99743223240525836</v>
      </c>
      <c r="DP590" s="10">
        <v>41779</v>
      </c>
      <c r="DQ590">
        <v>31900</v>
      </c>
      <c r="DR590">
        <v>25.560511000000002</v>
      </c>
      <c r="DS590">
        <f t="shared" si="493"/>
        <v>-3.3063753114409566E-3</v>
      </c>
      <c r="DT590">
        <f t="shared" si="494"/>
        <v>0.99669362468855904</v>
      </c>
      <c r="DX590" s="10">
        <v>41779</v>
      </c>
      <c r="DY590">
        <v>1043900</v>
      </c>
      <c r="DZ590">
        <v>12.54</v>
      </c>
      <c r="EA590">
        <f t="shared" si="495"/>
        <v>7.9808459696728562E-4</v>
      </c>
      <c r="EB590">
        <f t="shared" si="496"/>
        <v>1.0007980845969673</v>
      </c>
      <c r="EF590" s="10">
        <v>41778</v>
      </c>
      <c r="EG590">
        <v>213900</v>
      </c>
      <c r="EH590">
        <v>99.149856</v>
      </c>
      <c r="EI590">
        <f t="shared" si="497"/>
        <v>-1.9714749327892633E-4</v>
      </c>
      <c r="EJ590">
        <f t="shared" si="498"/>
        <v>0.99980285250672107</v>
      </c>
    </row>
    <row r="591" spans="1:140">
      <c r="A591" s="10">
        <v>41778</v>
      </c>
      <c r="B591" s="11">
        <v>2.74</v>
      </c>
      <c r="C591">
        <f t="shared" si="465"/>
        <v>2.7400000000000001E-2</v>
      </c>
      <c r="D591" s="12">
        <f t="shared" si="466"/>
        <v>5.7296149169516752E-4</v>
      </c>
      <c r="E591" s="13">
        <f t="shared" si="467"/>
        <v>1.0005729614916952</v>
      </c>
      <c r="H591" s="10">
        <v>41778</v>
      </c>
      <c r="I591">
        <v>15900</v>
      </c>
      <c r="J591">
        <v>66.139056999999994</v>
      </c>
      <c r="K591" s="15">
        <f t="shared" si="470"/>
        <v>-6.2024579274605474E-3</v>
      </c>
      <c r="L591">
        <f t="shared" si="471"/>
        <v>0.99379754207253945</v>
      </c>
      <c r="N591" s="15">
        <f t="shared" si="472"/>
        <v>-0.89678562816981289</v>
      </c>
      <c r="P591" s="10">
        <v>41778</v>
      </c>
      <c r="Q591">
        <v>265300</v>
      </c>
      <c r="R591">
        <v>43.382527000000003</v>
      </c>
      <c r="S591">
        <f t="shared" si="473"/>
        <v>3.7836134257887011E-3</v>
      </c>
      <c r="T591">
        <f t="shared" si="474"/>
        <v>1.0037836134257887</v>
      </c>
      <c r="V591" s="15">
        <f t="shared" si="475"/>
        <v>2.9685978703356564</v>
      </c>
      <c r="X591" s="10">
        <v>41778</v>
      </c>
      <c r="Y591">
        <v>77800</v>
      </c>
      <c r="Z591">
        <v>36.938479999999998</v>
      </c>
      <c r="AA591">
        <f t="shared" si="476"/>
        <v>5.7955978594024238E-3</v>
      </c>
      <c r="AB591">
        <f t="shared" si="468"/>
        <v>1.0057955978594024</v>
      </c>
      <c r="AD591" s="15">
        <f t="shared" si="477"/>
        <v>7.2423608731636637</v>
      </c>
      <c r="AF591" s="10">
        <v>41778</v>
      </c>
      <c r="AG591">
        <v>778800</v>
      </c>
      <c r="AH591">
        <v>50.202756999999998</v>
      </c>
      <c r="AI591">
        <f t="shared" si="478"/>
        <v>8.994896494666893E-3</v>
      </c>
      <c r="AJ591">
        <f t="shared" si="479"/>
        <v>1.0089948964946669</v>
      </c>
      <c r="AK591" s="18"/>
      <c r="AL591" s="15">
        <f t="shared" si="480"/>
        <v>25.270836141433936</v>
      </c>
      <c r="AN591" s="10">
        <v>41778</v>
      </c>
      <c r="AO591">
        <v>1741000</v>
      </c>
      <c r="AP591">
        <v>39.014346000000003</v>
      </c>
      <c r="AQ591">
        <f t="shared" si="481"/>
        <v>-1.6642790054142154E-3</v>
      </c>
      <c r="AR591">
        <f t="shared" si="469"/>
        <v>0.99833572099458578</v>
      </c>
      <c r="AS591" s="18"/>
      <c r="AT591" s="15">
        <f t="shared" si="482"/>
        <v>-0.45554386038365235</v>
      </c>
      <c r="AV591" s="10">
        <v>41778</v>
      </c>
      <c r="AW591">
        <v>6559100</v>
      </c>
      <c r="AX591">
        <v>39.576587000000004</v>
      </c>
      <c r="AY591">
        <f t="shared" si="483"/>
        <v>4.6938649784267206E-4</v>
      </c>
      <c r="AZ591">
        <f t="shared" si="484"/>
        <v>1.0004693864978427</v>
      </c>
      <c r="BD591" s="10">
        <v>41778</v>
      </c>
      <c r="BE591">
        <v>348700</v>
      </c>
      <c r="BF591">
        <v>59.561912</v>
      </c>
      <c r="BG591">
        <f t="shared" si="485"/>
        <v>1.5577287599353173E-3</v>
      </c>
      <c r="BH591">
        <f t="shared" si="486"/>
        <v>1.0015577287599353</v>
      </c>
      <c r="BL591" s="10">
        <v>41778</v>
      </c>
      <c r="BM591">
        <v>179300</v>
      </c>
      <c r="BN591">
        <v>103.015068</v>
      </c>
      <c r="BO591">
        <f t="shared" si="457"/>
        <v>-4.5882902191751729E-4</v>
      </c>
      <c r="BP591">
        <f t="shared" si="458"/>
        <v>0.99954117097808248</v>
      </c>
      <c r="BT591" s="10">
        <v>41778</v>
      </c>
      <c r="BU591">
        <v>78000</v>
      </c>
      <c r="BV591">
        <v>49.455841999999997</v>
      </c>
      <c r="BW591">
        <f t="shared" si="459"/>
        <v>-4.0096467597816599E-4</v>
      </c>
      <c r="BX591">
        <f t="shared" si="460"/>
        <v>0.99959903532402183</v>
      </c>
      <c r="CB591" s="10">
        <v>41778</v>
      </c>
      <c r="CC591">
        <v>562700</v>
      </c>
      <c r="CD591">
        <v>102.343597</v>
      </c>
      <c r="CE591">
        <f t="shared" si="487"/>
        <v>1.9319651213054456E-3</v>
      </c>
      <c r="CF591">
        <f t="shared" si="488"/>
        <v>1.0019319651213054</v>
      </c>
      <c r="CJ591" s="10">
        <v>41778</v>
      </c>
      <c r="CK591">
        <v>223800</v>
      </c>
      <c r="CL591">
        <v>80.105260000000001</v>
      </c>
      <c r="CM591">
        <f t="shared" si="489"/>
        <v>-6.9507634999166346E-4</v>
      </c>
      <c r="CN591">
        <f t="shared" si="490"/>
        <v>0.99930492365000834</v>
      </c>
      <c r="CR591" s="10">
        <v>41778</v>
      </c>
      <c r="CS591">
        <v>7900</v>
      </c>
      <c r="CT591">
        <v>58.337674</v>
      </c>
      <c r="CU591">
        <f t="shared" si="491"/>
        <v>5.0224333929027587E-4</v>
      </c>
      <c r="CV591">
        <f t="shared" si="492"/>
        <v>1.0005022433392903</v>
      </c>
      <c r="CZ591" s="10">
        <v>41778</v>
      </c>
      <c r="DA591">
        <v>90100</v>
      </c>
      <c r="DB591">
        <v>52.217123999999998</v>
      </c>
      <c r="DC591">
        <f t="shared" si="463"/>
        <v>-1.054307320129011E-3</v>
      </c>
      <c r="DD591">
        <f t="shared" si="464"/>
        <v>0.99894569267987099</v>
      </c>
      <c r="DH591" s="10">
        <v>41778</v>
      </c>
      <c r="DI591">
        <v>145100</v>
      </c>
      <c r="DJ591">
        <v>33.242105000000002</v>
      </c>
      <c r="DK591">
        <f t="shared" si="461"/>
        <v>-3.1285805929701649E-3</v>
      </c>
      <c r="DL591">
        <f t="shared" si="462"/>
        <v>0.99687141940702984</v>
      </c>
      <c r="DP591" s="10">
        <v>41778</v>
      </c>
      <c r="DQ591">
        <v>222900</v>
      </c>
      <c r="DR591">
        <v>25.645303999999999</v>
      </c>
      <c r="DS591">
        <f t="shared" si="493"/>
        <v>3.6872398129692563E-3</v>
      </c>
      <c r="DT591">
        <f t="shared" si="494"/>
        <v>1.0036872398129693</v>
      </c>
      <c r="DX591" s="10">
        <v>41778</v>
      </c>
      <c r="DY591">
        <v>896600</v>
      </c>
      <c r="DZ591">
        <v>12.53</v>
      </c>
      <c r="EA591">
        <f t="shared" si="495"/>
        <v>-7.9744816586924117E-4</v>
      </c>
      <c r="EB591">
        <f t="shared" si="496"/>
        <v>0.99920255183413076</v>
      </c>
      <c r="EF591" s="10">
        <v>41775</v>
      </c>
      <c r="EG591">
        <v>225600</v>
      </c>
      <c r="EH591">
        <v>99.169407000000007</v>
      </c>
      <c r="EI591">
        <f t="shared" si="497"/>
        <v>-2.9555823126181657E-4</v>
      </c>
      <c r="EJ591">
        <f t="shared" si="498"/>
        <v>0.99970444176873818</v>
      </c>
    </row>
    <row r="592" spans="1:140">
      <c r="A592" s="10">
        <v>41775</v>
      </c>
      <c r="B592" s="11">
        <v>2.7</v>
      </c>
      <c r="C592">
        <f t="shared" si="465"/>
        <v>2.7000000000000003E-2</v>
      </c>
      <c r="D592" s="12">
        <f t="shared" si="466"/>
        <v>5.6456633156676261E-4</v>
      </c>
      <c r="E592" s="13">
        <f t="shared" si="467"/>
        <v>1.0005645663315668</v>
      </c>
      <c r="H592" s="10">
        <v>41775</v>
      </c>
      <c r="I592">
        <v>13600</v>
      </c>
      <c r="J592">
        <v>66.551841999999994</v>
      </c>
      <c r="K592" s="15">
        <f t="shared" si="470"/>
        <v>-2.250309293843511E-3</v>
      </c>
      <c r="L592">
        <f t="shared" si="471"/>
        <v>0.99774969070615649</v>
      </c>
      <c r="N592" s="15">
        <f t="shared" si="472"/>
        <v>-0.56057509510027703</v>
      </c>
      <c r="P592" s="10">
        <v>41775</v>
      </c>
      <c r="Q592">
        <v>369500</v>
      </c>
      <c r="R592">
        <v>43.219003000000001</v>
      </c>
      <c r="S592">
        <f t="shared" si="473"/>
        <v>3.7980767834984164E-3</v>
      </c>
      <c r="T592">
        <f t="shared" si="474"/>
        <v>1.0037980767834984</v>
      </c>
      <c r="V592" s="15">
        <f t="shared" si="475"/>
        <v>2.9895244559816097</v>
      </c>
      <c r="X592" s="10">
        <v>41775</v>
      </c>
      <c r="Y592">
        <v>102400</v>
      </c>
      <c r="Z592">
        <v>36.725633000000002</v>
      </c>
      <c r="AA592">
        <f t="shared" si="476"/>
        <v>4.2327990533221893E-3</v>
      </c>
      <c r="AB592">
        <f t="shared" si="468"/>
        <v>1.0042327990533222</v>
      </c>
      <c r="AD592" s="15">
        <f t="shared" si="477"/>
        <v>3.672578566493347</v>
      </c>
      <c r="AF592" s="10">
        <v>41775</v>
      </c>
      <c r="AG592">
        <v>152300</v>
      </c>
      <c r="AH592">
        <v>49.755214000000002</v>
      </c>
      <c r="AI592">
        <f t="shared" si="478"/>
        <v>4.7151033584984514E-3</v>
      </c>
      <c r="AJ592">
        <f t="shared" si="479"/>
        <v>1.0047151033584985</v>
      </c>
      <c r="AK592" s="18"/>
      <c r="AL592" s="15">
        <f t="shared" si="480"/>
        <v>4.5676221427924242</v>
      </c>
      <c r="AN592" s="10">
        <v>41775</v>
      </c>
      <c r="AO592">
        <v>2251700</v>
      </c>
      <c r="AP592">
        <v>39.079385000000002</v>
      </c>
      <c r="AQ592">
        <f t="shared" si="481"/>
        <v>1.6670534474676479E-3</v>
      </c>
      <c r="AR592">
        <f t="shared" si="469"/>
        <v>1.0016670534474676</v>
      </c>
      <c r="AS592" s="18"/>
      <c r="AT592" s="15">
        <f t="shared" si="482"/>
        <v>0.83669523995936212</v>
      </c>
      <c r="AV592" s="10">
        <v>41775</v>
      </c>
      <c r="AW592">
        <v>11901400</v>
      </c>
      <c r="AX592">
        <v>39.558019000000002</v>
      </c>
      <c r="AY592">
        <f t="shared" si="483"/>
        <v>1.2354491066266515E-2</v>
      </c>
      <c r="AZ592">
        <f t="shared" si="484"/>
        <v>1.0123544910662665</v>
      </c>
      <c r="BD592" s="10">
        <v>41775</v>
      </c>
      <c r="BE592">
        <v>346100</v>
      </c>
      <c r="BF592">
        <v>59.469275000000003</v>
      </c>
      <c r="BG592">
        <f t="shared" si="485"/>
        <v>3.5953689727832305E-3</v>
      </c>
      <c r="BH592">
        <f t="shared" si="486"/>
        <v>1.0035953689727832</v>
      </c>
      <c r="BL592" s="10">
        <v>41775</v>
      </c>
      <c r="BM592">
        <v>184900</v>
      </c>
      <c r="BN592">
        <v>103.06235599999999</v>
      </c>
      <c r="BO592">
        <f t="shared" si="457"/>
        <v>-1.3744498104510949E-3</v>
      </c>
      <c r="BP592">
        <f t="shared" si="458"/>
        <v>0.99862555018954891</v>
      </c>
      <c r="BT592" s="10">
        <v>41775</v>
      </c>
      <c r="BU592">
        <v>91200</v>
      </c>
      <c r="BV592">
        <v>49.475679999999997</v>
      </c>
      <c r="BW592">
        <f t="shared" si="459"/>
        <v>6.0184944274777052E-4</v>
      </c>
      <c r="BX592">
        <f t="shared" si="460"/>
        <v>1.0006018494427478</v>
      </c>
      <c r="CB592" s="10">
        <v>41775</v>
      </c>
      <c r="CC592">
        <v>863200</v>
      </c>
      <c r="CD592">
        <v>102.146254</v>
      </c>
      <c r="CE592">
        <f t="shared" si="487"/>
        <v>-9.6508453734656108E-4</v>
      </c>
      <c r="CF592">
        <f t="shared" si="488"/>
        <v>0.99903491546265344</v>
      </c>
      <c r="CJ592" s="10">
        <v>41775</v>
      </c>
      <c r="CK592">
        <v>121600</v>
      </c>
      <c r="CL592">
        <v>80.160978</v>
      </c>
      <c r="CM592">
        <f t="shared" si="489"/>
        <v>-4.6312806335113699E-4</v>
      </c>
      <c r="CN592">
        <f t="shared" si="490"/>
        <v>0.99953687193664886</v>
      </c>
      <c r="CR592" s="10">
        <v>41775</v>
      </c>
      <c r="CS592">
        <v>8900</v>
      </c>
      <c r="CT592">
        <v>58.308388999999998</v>
      </c>
      <c r="CU592">
        <f t="shared" si="491"/>
        <v>-8.3638354260939796E-4</v>
      </c>
      <c r="CV592">
        <f t="shared" si="492"/>
        <v>0.9991636164573906</v>
      </c>
      <c r="CZ592" s="10">
        <v>41775</v>
      </c>
      <c r="DA592">
        <v>87100</v>
      </c>
      <c r="DB592">
        <v>52.272235000000002</v>
      </c>
      <c r="DC592">
        <f t="shared" si="463"/>
        <v>5.4770476832151083E-3</v>
      </c>
      <c r="DD592">
        <f t="shared" si="464"/>
        <v>1.0054770476832151</v>
      </c>
      <c r="DH592" s="10">
        <v>41775</v>
      </c>
      <c r="DI592">
        <v>96200</v>
      </c>
      <c r="DJ592">
        <v>33.346432</v>
      </c>
      <c r="DK592">
        <f t="shared" si="461"/>
        <v>8.6058254292471492E-3</v>
      </c>
      <c r="DL592">
        <f t="shared" si="462"/>
        <v>1.0086058254292471</v>
      </c>
      <c r="DP592" s="10">
        <v>41775</v>
      </c>
      <c r="DQ592">
        <v>64100</v>
      </c>
      <c r="DR592">
        <v>25.551091</v>
      </c>
      <c r="DS592">
        <f t="shared" si="493"/>
        <v>-1.4727160064240685E-3</v>
      </c>
      <c r="DT592">
        <f t="shared" si="494"/>
        <v>0.99852728399357593</v>
      </c>
      <c r="DX592" s="10">
        <v>41775</v>
      </c>
      <c r="DY592">
        <v>1314200</v>
      </c>
      <c r="DZ592">
        <v>12.54</v>
      </c>
      <c r="EA592">
        <f t="shared" si="495"/>
        <v>-1.5923566878981443E-3</v>
      </c>
      <c r="EB592">
        <f t="shared" si="496"/>
        <v>0.99840764331210186</v>
      </c>
      <c r="EF592" s="10">
        <v>41774</v>
      </c>
      <c r="EG592">
        <v>213600</v>
      </c>
      <c r="EH592">
        <v>99.198725999999994</v>
      </c>
      <c r="EI592">
        <f t="shared" si="497"/>
        <v>5.914660878654221E-4</v>
      </c>
      <c r="EJ592">
        <f t="shared" si="498"/>
        <v>1.0005914660878654</v>
      </c>
    </row>
    <row r="593" spans="1:140">
      <c r="A593" s="10">
        <v>41774</v>
      </c>
      <c r="B593" s="11">
        <v>2.7</v>
      </c>
      <c r="C593">
        <f t="shared" si="465"/>
        <v>2.7000000000000003E-2</v>
      </c>
      <c r="D593" s="12">
        <f t="shared" si="466"/>
        <v>5.6456633156676261E-4</v>
      </c>
      <c r="E593" s="13">
        <f t="shared" si="467"/>
        <v>1.0005645663315668</v>
      </c>
      <c r="H593" s="10">
        <v>41774</v>
      </c>
      <c r="I593">
        <v>13600</v>
      </c>
      <c r="J593">
        <v>66.701942000000003</v>
      </c>
      <c r="K593" s="15">
        <f t="shared" si="470"/>
        <v>5.7999188658248713E-3</v>
      </c>
      <c r="L593">
        <f t="shared" si="471"/>
        <v>1.0057999188658249</v>
      </c>
      <c r="N593" s="15">
        <f t="shared" si="472"/>
        <v>7.2552956602977865</v>
      </c>
      <c r="P593" s="10">
        <v>41774</v>
      </c>
      <c r="Q593">
        <v>306300</v>
      </c>
      <c r="R593">
        <v>43.055475000000001</v>
      </c>
      <c r="S593">
        <f t="shared" si="473"/>
        <v>-8.8574090158749508E-3</v>
      </c>
      <c r="T593">
        <f t="shared" si="474"/>
        <v>0.99114259098412505</v>
      </c>
      <c r="V593" s="15">
        <f t="shared" si="475"/>
        <v>-0.96112318422066767</v>
      </c>
      <c r="X593" s="10">
        <v>41774</v>
      </c>
      <c r="Y593">
        <v>172200</v>
      </c>
      <c r="Z593">
        <v>36.570836</v>
      </c>
      <c r="AA593">
        <f t="shared" si="476"/>
        <v>-8.654650961028687E-3</v>
      </c>
      <c r="AB593">
        <f t="shared" si="468"/>
        <v>0.99134534903897131</v>
      </c>
      <c r="AD593" s="15">
        <f t="shared" si="477"/>
        <v>-0.9581095240537727</v>
      </c>
      <c r="AF593" s="10">
        <v>41774</v>
      </c>
      <c r="AG593">
        <v>259000</v>
      </c>
      <c r="AH593">
        <v>49.521714000000003</v>
      </c>
      <c r="AI593">
        <f t="shared" si="478"/>
        <v>-8.1839218399073488E-3</v>
      </c>
      <c r="AJ593">
        <f t="shared" si="479"/>
        <v>0.99181607816009265</v>
      </c>
      <c r="AK593" s="18"/>
      <c r="AL593" s="15">
        <f t="shared" si="480"/>
        <v>-0.95018413633185284</v>
      </c>
      <c r="AN593" s="10">
        <v>41774</v>
      </c>
      <c r="AO593">
        <v>2453500</v>
      </c>
      <c r="AP593">
        <v>39.014346000000003</v>
      </c>
      <c r="AQ593">
        <f t="shared" si="481"/>
        <v>-4.5044663452312728E-3</v>
      </c>
      <c r="AR593">
        <f t="shared" si="469"/>
        <v>0.99549553365476873</v>
      </c>
      <c r="AS593" s="18"/>
      <c r="AT593" s="15">
        <f t="shared" si="482"/>
        <v>-0.80753565019907814</v>
      </c>
      <c r="AV593" s="10">
        <v>41774</v>
      </c>
      <c r="AW593">
        <v>11088300</v>
      </c>
      <c r="AX593">
        <v>39.075263999999997</v>
      </c>
      <c r="AY593">
        <f t="shared" si="483"/>
        <v>-8.9475139359553868E-3</v>
      </c>
      <c r="AZ593">
        <f t="shared" si="484"/>
        <v>0.99105248606404461</v>
      </c>
      <c r="BD593" s="10">
        <v>41774</v>
      </c>
      <c r="BE593">
        <v>517100</v>
      </c>
      <c r="BF593">
        <v>59.256227000000003</v>
      </c>
      <c r="BG593">
        <f t="shared" si="485"/>
        <v>-8.2170416367154386E-3</v>
      </c>
      <c r="BH593">
        <f t="shared" si="486"/>
        <v>0.99178295836328456</v>
      </c>
      <c r="BL593" s="10">
        <v>41774</v>
      </c>
      <c r="BM593">
        <v>493700</v>
      </c>
      <c r="BN593">
        <v>103.204205</v>
      </c>
      <c r="BO593">
        <f t="shared" si="457"/>
        <v>2.9409071955852628E-3</v>
      </c>
      <c r="BP593">
        <f t="shared" si="458"/>
        <v>1.0029409071955853</v>
      </c>
      <c r="BT593" s="10">
        <v>41774</v>
      </c>
      <c r="BU593">
        <v>126900</v>
      </c>
      <c r="BV593">
        <v>49.445920999999998</v>
      </c>
      <c r="BW593">
        <f>(BV593/BV594)-1</f>
        <v>6.0215113819528376E-4</v>
      </c>
      <c r="BX593">
        <f>1+BW593</f>
        <v>1.0006021511381953</v>
      </c>
      <c r="CB593" s="10">
        <v>41774</v>
      </c>
      <c r="CC593">
        <v>926900</v>
      </c>
      <c r="CD593">
        <v>102.244929</v>
      </c>
      <c r="CE593">
        <f t="shared" si="487"/>
        <v>-7.8896143938866903E-4</v>
      </c>
      <c r="CF593">
        <f t="shared" si="488"/>
        <v>0.99921103856061133</v>
      </c>
      <c r="CJ593" s="10">
        <v>41774</v>
      </c>
      <c r="CK593">
        <v>227500</v>
      </c>
      <c r="CL593">
        <v>80.198120000000003</v>
      </c>
      <c r="CM593">
        <f t="shared" si="489"/>
        <v>1.7397579732516544E-3</v>
      </c>
      <c r="CN593">
        <f t="shared" si="490"/>
        <v>1.0017397579732517</v>
      </c>
      <c r="CR593" s="10">
        <v>41774</v>
      </c>
      <c r="CS593">
        <v>5600</v>
      </c>
      <c r="CT593">
        <v>58.357197999999997</v>
      </c>
      <c r="CU593">
        <f t="shared" si="491"/>
        <v>1.0046376905363807E-3</v>
      </c>
      <c r="CV593">
        <f t="shared" si="492"/>
        <v>1.0010046376905364</v>
      </c>
      <c r="CZ593" s="10">
        <v>41774</v>
      </c>
      <c r="DA593">
        <v>71000</v>
      </c>
      <c r="DB593">
        <v>51.987496999999998</v>
      </c>
      <c r="DC593">
        <f t="shared" si="463"/>
        <v>-2.6431899427521444E-3</v>
      </c>
      <c r="DD593">
        <f t="shared" si="464"/>
        <v>0.99735681005724786</v>
      </c>
      <c r="DH593" s="10">
        <v>41774</v>
      </c>
      <c r="DI593">
        <v>160200</v>
      </c>
      <c r="DJ593">
        <v>33.061906999999998</v>
      </c>
      <c r="DK593">
        <f t="shared" si="461"/>
        <v>-8.5979728596485838E-4</v>
      </c>
      <c r="DL593">
        <f t="shared" si="462"/>
        <v>0.99914020271403514</v>
      </c>
      <c r="DP593" s="10">
        <v>41774</v>
      </c>
      <c r="DQ593">
        <v>63000</v>
      </c>
      <c r="DR593">
        <v>25.588775999999999</v>
      </c>
      <c r="DS593">
        <f t="shared" si="493"/>
        <v>-1.3081404430354104E-2</v>
      </c>
      <c r="DT593">
        <f t="shared" si="494"/>
        <v>0.9869185955696459</v>
      </c>
      <c r="DX593" s="10">
        <v>41774</v>
      </c>
      <c r="DY593">
        <v>1338300</v>
      </c>
      <c r="DZ593">
        <v>12.56</v>
      </c>
      <c r="EA593">
        <f t="shared" si="495"/>
        <v>-7.898894154818259E-3</v>
      </c>
      <c r="EB593">
        <f t="shared" si="496"/>
        <v>0.99210110584518174</v>
      </c>
      <c r="EF593" s="10">
        <v>41773</v>
      </c>
      <c r="EG593">
        <v>444200</v>
      </c>
      <c r="EH593">
        <v>99.140088000000006</v>
      </c>
      <c r="EI593">
        <f t="shared" si="497"/>
        <v>-3.9417546315301255E-4</v>
      </c>
      <c r="EJ593">
        <f t="shared" si="498"/>
        <v>0.99960582453684699</v>
      </c>
    </row>
    <row r="594" spans="1:140">
      <c r="A594" s="10">
        <v>41773</v>
      </c>
      <c r="B594" s="11">
        <v>2.65</v>
      </c>
      <c r="C594">
        <f t="shared" si="465"/>
        <v>2.6499999999999999E-2</v>
      </c>
      <c r="D594" s="12">
        <f t="shared" si="466"/>
        <v>5.5407366895510179E-4</v>
      </c>
      <c r="E594" s="13">
        <f t="shared" si="467"/>
        <v>1.0005540736689551</v>
      </c>
      <c r="H594" s="10">
        <v>41773</v>
      </c>
      <c r="I594">
        <v>13600</v>
      </c>
      <c r="J594">
        <v>66.317307</v>
      </c>
      <c r="K594" s="15">
        <f t="shared" si="470"/>
        <v>1.0868050205721236E-2</v>
      </c>
      <c r="L594">
        <f t="shared" si="471"/>
        <v>1.0108680502057212</v>
      </c>
      <c r="N594" s="15">
        <f t="shared" si="472"/>
        <v>50.698943411090802</v>
      </c>
      <c r="P594" s="10">
        <v>41773</v>
      </c>
      <c r="Q594">
        <v>186900</v>
      </c>
      <c r="R594">
        <v>43.440243000000002</v>
      </c>
      <c r="S594">
        <f t="shared" si="473"/>
        <v>-4.6286114605558204E-3</v>
      </c>
      <c r="T594">
        <f t="shared" si="474"/>
        <v>0.99537138853944418</v>
      </c>
      <c r="V594" s="15">
        <f t="shared" si="475"/>
        <v>-0.81610037344734976</v>
      </c>
      <c r="X594" s="10">
        <v>41773</v>
      </c>
      <c r="Y594">
        <v>67500</v>
      </c>
      <c r="Z594">
        <v>36.890107</v>
      </c>
      <c r="AA594">
        <f t="shared" si="476"/>
        <v>-7.2897390465880285E-3</v>
      </c>
      <c r="AB594">
        <f t="shared" si="468"/>
        <v>0.99271026095341197</v>
      </c>
      <c r="AD594" s="15">
        <f t="shared" si="477"/>
        <v>-0.93078240918952282</v>
      </c>
      <c r="AF594" s="10">
        <v>41773</v>
      </c>
      <c r="AG594">
        <v>194600</v>
      </c>
      <c r="AH594">
        <v>49.930340000000001</v>
      </c>
      <c r="AI594">
        <f t="shared" si="478"/>
        <v>-1.1936822170617312E-2</v>
      </c>
      <c r="AJ594">
        <f t="shared" si="479"/>
        <v>0.98806317782938269</v>
      </c>
      <c r="AK594" s="18"/>
      <c r="AL594" s="15">
        <f t="shared" si="480"/>
        <v>-0.98751407050572115</v>
      </c>
      <c r="AN594" s="10">
        <v>41773</v>
      </c>
      <c r="AO594">
        <v>1857800</v>
      </c>
      <c r="AP594">
        <v>39.19088</v>
      </c>
      <c r="AQ594">
        <f t="shared" si="481"/>
        <v>-1.420504129908795E-3</v>
      </c>
      <c r="AR594">
        <f t="shared" si="469"/>
        <v>0.9985794958700912</v>
      </c>
      <c r="AS594" s="18"/>
      <c r="AT594" s="15">
        <f t="shared" si="482"/>
        <v>-0.40479691411820373</v>
      </c>
      <c r="AV594" s="10">
        <v>41773</v>
      </c>
      <c r="AW594">
        <v>16633300</v>
      </c>
      <c r="AX594">
        <v>39.428046999999999</v>
      </c>
      <c r="AY594">
        <f t="shared" si="483"/>
        <v>6.6367018058062222E-3</v>
      </c>
      <c r="AZ594">
        <f t="shared" si="484"/>
        <v>1.0066367018058062</v>
      </c>
      <c r="BA594" s="18"/>
      <c r="BB594" s="18"/>
      <c r="BD594" s="10">
        <v>41773</v>
      </c>
      <c r="BE594">
        <v>553100</v>
      </c>
      <c r="BF594">
        <v>59.747171999999999</v>
      </c>
      <c r="BG594">
        <f t="shared" si="485"/>
        <v>-2.7829431059155363E-3</v>
      </c>
      <c r="BH594">
        <f t="shared" si="486"/>
        <v>0.99721705689408446</v>
      </c>
      <c r="BI594" s="18"/>
      <c r="BJ594" s="18">
        <v>1.4436549249999999</v>
      </c>
      <c r="BL594" s="10">
        <v>41773</v>
      </c>
      <c r="BM594">
        <v>231700</v>
      </c>
      <c r="BN594">
        <v>102.90158099999999</v>
      </c>
      <c r="BO594">
        <f t="shared" ref="BO594:BO650" si="499">(BN594/BN595)-1</f>
        <v>2.8571145386639962E-3</v>
      </c>
      <c r="BP594">
        <f t="shared" ref="BP594:BP650" si="500">1+BO594</f>
        <v>1.002857114538664</v>
      </c>
      <c r="BQ594" s="18"/>
      <c r="BR594" s="18">
        <v>1.4436549249999999</v>
      </c>
      <c r="BT594" s="10">
        <v>41773</v>
      </c>
      <c r="BU594">
        <v>112500</v>
      </c>
      <c r="BV594">
        <v>49.416164999999999</v>
      </c>
      <c r="BW594">
        <f t="shared" ref="BW594:BW650" si="501">(BV594/BV595)-1</f>
        <v>2.2128475891969313E-3</v>
      </c>
      <c r="BX594">
        <f t="shared" ref="BX594:BX650" si="502">1+BW594</f>
        <v>1.0022128475891969</v>
      </c>
      <c r="BY594" s="18"/>
      <c r="BZ594" s="18">
        <v>1.4436549249999999</v>
      </c>
      <c r="CB594" s="10">
        <v>41773</v>
      </c>
      <c r="CC594">
        <v>614800</v>
      </c>
      <c r="CD594">
        <v>102.32566</v>
      </c>
      <c r="CE594">
        <f t="shared" si="487"/>
        <v>5.1106045257551802E-3</v>
      </c>
      <c r="CF594">
        <f t="shared" si="488"/>
        <v>1.0051106045257552</v>
      </c>
      <c r="CG594" s="18"/>
      <c r="CH594" s="18">
        <v>1.4436549249999999</v>
      </c>
      <c r="CJ594" s="10">
        <v>41773</v>
      </c>
      <c r="CK594">
        <v>216500</v>
      </c>
      <c r="CL594">
        <v>80.058836999999997</v>
      </c>
      <c r="CM594">
        <f t="shared" si="489"/>
        <v>3.6083918826030903E-3</v>
      </c>
      <c r="CN594">
        <f t="shared" si="490"/>
        <v>1.0036083918826031</v>
      </c>
      <c r="CR594" s="10">
        <v>41773</v>
      </c>
      <c r="CS594">
        <v>26500</v>
      </c>
      <c r="CT594">
        <v>58.298628999999998</v>
      </c>
      <c r="CU594">
        <f t="shared" si="491"/>
        <v>2.0134756966141421E-3</v>
      </c>
      <c r="CV594">
        <f t="shared" si="492"/>
        <v>1.0020134756966141</v>
      </c>
      <c r="CZ594" s="10">
        <v>41773</v>
      </c>
      <c r="DA594">
        <v>119900</v>
      </c>
      <c r="DB594">
        <v>52.125273999999997</v>
      </c>
      <c r="DC594">
        <f t="shared" si="463"/>
        <v>3.5367046650032208E-3</v>
      </c>
      <c r="DD594">
        <f t="shared" si="464"/>
        <v>1.0035367046650032</v>
      </c>
      <c r="DH594" s="10">
        <v>41773</v>
      </c>
      <c r="DI594">
        <v>102200</v>
      </c>
      <c r="DJ594">
        <v>33.090358000000002</v>
      </c>
      <c r="DK594">
        <f t="shared" si="461"/>
        <v>1.1477827902530713E-3</v>
      </c>
      <c r="DL594">
        <f t="shared" si="462"/>
        <v>1.0011477827902531</v>
      </c>
      <c r="DP594" s="10">
        <v>41773</v>
      </c>
      <c r="DQ594">
        <v>166600</v>
      </c>
      <c r="DR594">
        <v>25.927949999999999</v>
      </c>
      <c r="DS594">
        <f t="shared" si="493"/>
        <v>0</v>
      </c>
      <c r="DT594">
        <f t="shared" si="494"/>
        <v>1</v>
      </c>
      <c r="DX594" s="10">
        <v>41773</v>
      </c>
      <c r="DY594">
        <v>1432300</v>
      </c>
      <c r="DZ594">
        <v>12.66</v>
      </c>
      <c r="EA594">
        <f t="shared" si="495"/>
        <v>9.5693779904306719E-3</v>
      </c>
      <c r="EB594">
        <f t="shared" si="496"/>
        <v>1.0095693779904307</v>
      </c>
      <c r="EF594" s="10">
        <v>41772</v>
      </c>
      <c r="EG594">
        <v>621100</v>
      </c>
      <c r="EH594">
        <v>99.179181999999997</v>
      </c>
      <c r="EI594">
        <f t="shared" si="497"/>
        <v>4.9297736001285841E-4</v>
      </c>
      <c r="EJ594">
        <f t="shared" si="498"/>
        <v>1.0004929773600129</v>
      </c>
    </row>
    <row r="595" spans="1:140">
      <c r="A595" s="10">
        <v>41772</v>
      </c>
      <c r="B595" s="11">
        <v>2.54</v>
      </c>
      <c r="C595">
        <f t="shared" si="465"/>
        <v>2.5399999999999999E-2</v>
      </c>
      <c r="D595" s="12">
        <f t="shared" si="466"/>
        <v>5.3099484519725237E-4</v>
      </c>
      <c r="E595" s="13">
        <f t="shared" si="467"/>
        <v>1.0005309948451973</v>
      </c>
      <c r="H595" s="10">
        <v>41772</v>
      </c>
      <c r="I595">
        <v>12000</v>
      </c>
      <c r="J595">
        <v>65.604315999999997</v>
      </c>
      <c r="K595" s="15">
        <f t="shared" si="470"/>
        <v>8.2179882072381805E-3</v>
      </c>
      <c r="L595">
        <f t="shared" si="471"/>
        <v>1.0082179882072382</v>
      </c>
      <c r="N595" s="15">
        <f t="shared" si="472"/>
        <v>18.832214488799103</v>
      </c>
      <c r="P595" s="10">
        <v>41772</v>
      </c>
      <c r="Q595">
        <v>189100</v>
      </c>
      <c r="R595">
        <v>43.642246</v>
      </c>
      <c r="S595">
        <f t="shared" si="473"/>
        <v>8.8235485682286452E-4</v>
      </c>
      <c r="T595">
        <f t="shared" si="474"/>
        <v>1.0008823548568229</v>
      </c>
      <c r="V595" s="15">
        <f t="shared" si="475"/>
        <v>0.37977096895878226</v>
      </c>
      <c r="X595" s="10">
        <v>41772</v>
      </c>
      <c r="Y595">
        <v>95300</v>
      </c>
      <c r="Z595">
        <v>37.161000999999999</v>
      </c>
      <c r="AA595">
        <f t="shared" si="476"/>
        <v>-3.6316326959607848E-3</v>
      </c>
      <c r="AB595">
        <f t="shared" si="468"/>
        <v>0.99636836730403922</v>
      </c>
      <c r="AD595" s="15">
        <f t="shared" si="477"/>
        <v>-0.73498231658524282</v>
      </c>
      <c r="AF595" s="10">
        <v>41772</v>
      </c>
      <c r="AG595">
        <v>359700</v>
      </c>
      <c r="AH595">
        <v>50.533549999999998</v>
      </c>
      <c r="AI595">
        <f t="shared" si="478"/>
        <v>-8.4002009511546794E-3</v>
      </c>
      <c r="AJ595">
        <f t="shared" si="479"/>
        <v>0.99159979904884532</v>
      </c>
      <c r="AK595" s="18"/>
      <c r="AL595" s="15">
        <f t="shared" si="480"/>
        <v>-0.95399585317637592</v>
      </c>
      <c r="AN595" s="10">
        <v>41772</v>
      </c>
      <c r="AO595">
        <v>2214200</v>
      </c>
      <c r="AP595">
        <v>39.246630000000003</v>
      </c>
      <c r="AQ595">
        <f t="shared" si="481"/>
        <v>1.4225248323080919E-3</v>
      </c>
      <c r="AR595">
        <f t="shared" si="469"/>
        <v>1.0014225248323081</v>
      </c>
      <c r="AS595" s="18"/>
      <c r="AT595" s="15">
        <f t="shared" si="482"/>
        <v>0.68009881621920809</v>
      </c>
      <c r="AV595" s="10">
        <v>41772</v>
      </c>
      <c r="AW595">
        <v>14746500</v>
      </c>
      <c r="AX595">
        <v>39.168100000000003</v>
      </c>
      <c r="AY595">
        <f t="shared" si="483"/>
        <v>4.2847115273376701E-3</v>
      </c>
      <c r="AZ595">
        <f t="shared" si="484"/>
        <v>1.0042847115273377</v>
      </c>
      <c r="BA595" s="18"/>
      <c r="BB595" s="18"/>
      <c r="BD595" s="10">
        <v>41772</v>
      </c>
      <c r="BE595">
        <v>474000</v>
      </c>
      <c r="BF595">
        <v>59.913908999999997</v>
      </c>
      <c r="BG595">
        <f t="shared" si="485"/>
        <v>1.7035875100277487E-3</v>
      </c>
      <c r="BH595">
        <f t="shared" si="486"/>
        <v>1.0017035875100277</v>
      </c>
      <c r="BI595" s="18"/>
      <c r="BJ595" s="18">
        <v>0.48892539800000001</v>
      </c>
      <c r="BL595" s="10">
        <v>41772</v>
      </c>
      <c r="BM595">
        <v>152900</v>
      </c>
      <c r="BN595">
        <v>102.608417</v>
      </c>
      <c r="BO595">
        <f t="shared" si="499"/>
        <v>5.532820297029506E-4</v>
      </c>
      <c r="BP595">
        <f t="shared" si="500"/>
        <v>1.000553282029703</v>
      </c>
      <c r="BQ595" s="18"/>
      <c r="BR595" s="18">
        <v>0.48892539800000001</v>
      </c>
      <c r="BT595" s="10">
        <v>41772</v>
      </c>
      <c r="BU595">
        <v>65000</v>
      </c>
      <c r="BV595">
        <v>49.307056000000003</v>
      </c>
      <c r="BW595">
        <f t="shared" si="501"/>
        <v>8.0534018259847961E-4</v>
      </c>
      <c r="BX595">
        <f t="shared" si="502"/>
        <v>1.0008053401825985</v>
      </c>
      <c r="BY595" s="18"/>
      <c r="BZ595" s="18">
        <v>0.48892539800000001</v>
      </c>
      <c r="CB595" s="10">
        <v>41772</v>
      </c>
      <c r="CC595">
        <v>328700</v>
      </c>
      <c r="CD595">
        <v>101.805373</v>
      </c>
      <c r="CE595">
        <f t="shared" si="487"/>
        <v>3.5258110900837636E-4</v>
      </c>
      <c r="CF595">
        <f t="shared" si="488"/>
        <v>1.0003525811090084</v>
      </c>
      <c r="CG595" s="18"/>
      <c r="CH595" s="18">
        <v>0.48892539800000001</v>
      </c>
      <c r="CJ595" s="10">
        <v>41772</v>
      </c>
      <c r="CK595">
        <v>202900</v>
      </c>
      <c r="CL595">
        <v>79.770992000000007</v>
      </c>
      <c r="CM595">
        <f t="shared" si="489"/>
        <v>2.9185232435329223E-3</v>
      </c>
      <c r="CN595">
        <f t="shared" si="490"/>
        <v>1.0029185232435329</v>
      </c>
      <c r="CR595" s="10">
        <v>41772</v>
      </c>
      <c r="CS595">
        <v>10100</v>
      </c>
      <c r="CT595">
        <v>58.181482000000003</v>
      </c>
      <c r="CU595">
        <f t="shared" si="491"/>
        <v>8.3961389492626104E-4</v>
      </c>
      <c r="CV595">
        <f t="shared" si="492"/>
        <v>1.0008396138949263</v>
      </c>
      <c r="CZ595" s="10">
        <v>41772</v>
      </c>
      <c r="DA595">
        <v>79200</v>
      </c>
      <c r="DB595">
        <v>51.941572000000001</v>
      </c>
      <c r="DC595">
        <f t="shared" si="463"/>
        <v>5.6909075243500862E-3</v>
      </c>
      <c r="DD595">
        <f t="shared" si="464"/>
        <v>1.0056909075243501</v>
      </c>
      <c r="DH595" s="10">
        <v>41772</v>
      </c>
      <c r="DI595">
        <v>118900</v>
      </c>
      <c r="DJ595">
        <v>33.052421000000002</v>
      </c>
      <c r="DK595">
        <f t="shared" si="461"/>
        <v>-7.4053548495671695E-3</v>
      </c>
      <c r="DL595">
        <f t="shared" si="462"/>
        <v>0.99259464515043283</v>
      </c>
      <c r="DP595" s="10">
        <v>41772</v>
      </c>
      <c r="DQ595">
        <v>95300</v>
      </c>
      <c r="DR595">
        <v>25.927949999999999</v>
      </c>
      <c r="DS595">
        <f t="shared" si="493"/>
        <v>3.6469755534767057E-3</v>
      </c>
      <c r="DT595">
        <f t="shared" si="494"/>
        <v>1.0036469755534767</v>
      </c>
      <c r="DX595" s="10">
        <v>41772</v>
      </c>
      <c r="DY595">
        <v>1368800</v>
      </c>
      <c r="DZ595">
        <v>12.54</v>
      </c>
      <c r="EA595">
        <f t="shared" si="495"/>
        <v>-2.3866348448687846E-3</v>
      </c>
      <c r="EB595">
        <f t="shared" si="496"/>
        <v>0.99761336515513122</v>
      </c>
      <c r="EF595" s="10">
        <v>41771</v>
      </c>
      <c r="EG595">
        <v>207100</v>
      </c>
      <c r="EH595">
        <v>99.130313000000001</v>
      </c>
      <c r="EI595">
        <f t="shared" si="497"/>
        <v>-9.8597854785054118E-5</v>
      </c>
      <c r="EJ595">
        <f t="shared" si="498"/>
        <v>0.99990140214521495</v>
      </c>
    </row>
    <row r="596" spans="1:140">
      <c r="A596" s="10">
        <v>41771</v>
      </c>
      <c r="B596" s="11">
        <v>2.48</v>
      </c>
      <c r="C596">
        <f t="shared" si="465"/>
        <v>2.4799999999999999E-2</v>
      </c>
      <c r="D596" s="12">
        <f t="shared" si="466"/>
        <v>5.1840931217816966E-4</v>
      </c>
      <c r="E596" s="13">
        <f t="shared" si="467"/>
        <v>1.0005184093121782</v>
      </c>
      <c r="H596" s="10">
        <v>41771</v>
      </c>
      <c r="I596">
        <v>8200</v>
      </c>
      <c r="J596">
        <v>65.069575</v>
      </c>
      <c r="K596" s="15">
        <f t="shared" si="470"/>
        <v>-4.5924278069710001E-3</v>
      </c>
      <c r="L596">
        <f t="shared" si="471"/>
        <v>0.995407572193029</v>
      </c>
      <c r="N596" s="15">
        <f t="shared" si="472"/>
        <v>-0.81364409599141452</v>
      </c>
      <c r="P596" s="10">
        <v>41771</v>
      </c>
      <c r="Q596">
        <v>288800</v>
      </c>
      <c r="R596">
        <v>43.603771999999999</v>
      </c>
      <c r="S596">
        <f t="shared" si="473"/>
        <v>1.0026775670939791E-2</v>
      </c>
      <c r="T596">
        <f t="shared" si="474"/>
        <v>1.0100267756709398</v>
      </c>
      <c r="V596" s="15">
        <f t="shared" si="475"/>
        <v>37.15080999967283</v>
      </c>
      <c r="X596" s="10">
        <v>41771</v>
      </c>
      <c r="Y596">
        <v>90500</v>
      </c>
      <c r="Z596">
        <v>37.296447999999998</v>
      </c>
      <c r="AA596">
        <f t="shared" si="476"/>
        <v>1.4740661456261517E-2</v>
      </c>
      <c r="AB596">
        <f t="shared" si="468"/>
        <v>1.0147406614562615</v>
      </c>
      <c r="AD596" s="15">
        <f t="shared" si="477"/>
        <v>207.73634963528286</v>
      </c>
      <c r="AF596" s="10">
        <v>41771</v>
      </c>
      <c r="AG596">
        <v>352300</v>
      </c>
      <c r="AH596">
        <v>50.961638000000001</v>
      </c>
      <c r="AI596">
        <f t="shared" si="478"/>
        <v>2.125171336221432E-2</v>
      </c>
      <c r="AJ596">
        <f t="shared" si="479"/>
        <v>1.0212517133622143</v>
      </c>
      <c r="AK596" s="18"/>
      <c r="AL596" s="15">
        <f t="shared" si="480"/>
        <v>2154.1193612548286</v>
      </c>
      <c r="AN596" s="10">
        <v>41771</v>
      </c>
      <c r="AO596">
        <v>4526600</v>
      </c>
      <c r="AP596">
        <v>39.19088</v>
      </c>
      <c r="AQ596">
        <f t="shared" si="481"/>
        <v>7.6445050360267608E-3</v>
      </c>
      <c r="AR596">
        <f t="shared" si="469"/>
        <v>1.0076445050360268</v>
      </c>
      <c r="AS596" s="18"/>
      <c r="AT596" s="15">
        <f t="shared" si="482"/>
        <v>15.113112193692878</v>
      </c>
      <c r="AV596" s="10">
        <v>41771</v>
      </c>
      <c r="AW596">
        <v>12806900</v>
      </c>
      <c r="AX596">
        <v>39.000991999999997</v>
      </c>
      <c r="AY596">
        <f t="shared" si="483"/>
        <v>1.6207021431495328E-2</v>
      </c>
      <c r="AZ596">
        <f t="shared" si="484"/>
        <v>1.0162070214314953</v>
      </c>
      <c r="BA596" s="18"/>
      <c r="BB596" s="18"/>
      <c r="BD596" s="10">
        <v>41771</v>
      </c>
      <c r="BE596">
        <v>589800</v>
      </c>
      <c r="BF596">
        <v>59.812013999999998</v>
      </c>
      <c r="BG596">
        <f t="shared" si="485"/>
        <v>5.6066271969688053E-3</v>
      </c>
      <c r="BH596">
        <f t="shared" si="486"/>
        <v>1.0056066271969688</v>
      </c>
      <c r="BI596" s="18"/>
      <c r="BJ596" s="18">
        <v>-0.15824350400000001</v>
      </c>
      <c r="BL596" s="10">
        <v>41771</v>
      </c>
      <c r="BM596">
        <v>133400</v>
      </c>
      <c r="BN596">
        <v>102.551677</v>
      </c>
      <c r="BO596">
        <f t="shared" si="499"/>
        <v>-9.2159671916225427E-5</v>
      </c>
      <c r="BP596">
        <f t="shared" si="500"/>
        <v>0.99990784032808377</v>
      </c>
      <c r="BQ596" s="18"/>
      <c r="BR596" s="18">
        <v>-0.15824350400000001</v>
      </c>
      <c r="BT596" s="10">
        <v>41771</v>
      </c>
      <c r="BU596">
        <v>119400</v>
      </c>
      <c r="BV596">
        <v>49.267378999999998</v>
      </c>
      <c r="BW596">
        <f t="shared" si="501"/>
        <v>-6.0368614900763173E-4</v>
      </c>
      <c r="BX596">
        <f t="shared" si="502"/>
        <v>0.99939631385099237</v>
      </c>
      <c r="BY596" s="18"/>
      <c r="BZ596" s="18">
        <v>-0.15824350400000001</v>
      </c>
      <c r="CB596" s="10">
        <v>41771</v>
      </c>
      <c r="CC596">
        <v>665400</v>
      </c>
      <c r="CD596">
        <v>101.769491</v>
      </c>
      <c r="CE596">
        <f t="shared" si="487"/>
        <v>-8.8071573309034257E-4</v>
      </c>
      <c r="CF596">
        <f t="shared" si="488"/>
        <v>0.99911928426690966</v>
      </c>
      <c r="CG596" s="18"/>
      <c r="CH596" s="18">
        <v>-0.15824350400000001</v>
      </c>
      <c r="CJ596" s="10">
        <v>41771</v>
      </c>
      <c r="CK596">
        <v>216000</v>
      </c>
      <c r="CL596">
        <v>79.538855999999996</v>
      </c>
      <c r="CM596">
        <f t="shared" si="489"/>
        <v>-1.2824300652215515E-3</v>
      </c>
      <c r="CN596">
        <f t="shared" si="490"/>
        <v>0.99871756993477845</v>
      </c>
      <c r="CR596" s="10">
        <v>41771</v>
      </c>
      <c r="CS596">
        <v>20000</v>
      </c>
      <c r="CT596">
        <v>58.132672999999997</v>
      </c>
      <c r="CU596">
        <f t="shared" si="491"/>
        <v>-3.3573967979239061E-4</v>
      </c>
      <c r="CV596">
        <f t="shared" si="492"/>
        <v>0.99966426032020761</v>
      </c>
      <c r="CZ596" s="10">
        <v>41771</v>
      </c>
      <c r="DA596">
        <v>89700</v>
      </c>
      <c r="DB596">
        <v>51.647649999999999</v>
      </c>
      <c r="DC596">
        <f t="shared" si="463"/>
        <v>8.2481378576275688E-3</v>
      </c>
      <c r="DD596">
        <f t="shared" si="464"/>
        <v>1.0082481378576276</v>
      </c>
      <c r="DH596" s="10">
        <v>41771</v>
      </c>
      <c r="DI596">
        <v>183700</v>
      </c>
      <c r="DJ596">
        <v>33.299011999999998</v>
      </c>
      <c r="DK596">
        <f t="shared" si="461"/>
        <v>4.5779644263259645E-3</v>
      </c>
      <c r="DL596">
        <f t="shared" si="462"/>
        <v>1.004577964426326</v>
      </c>
      <c r="DP596" s="10">
        <v>41771</v>
      </c>
      <c r="DQ596">
        <v>51800</v>
      </c>
      <c r="DR596">
        <v>25.833735000000001</v>
      </c>
      <c r="DS596">
        <f t="shared" si="493"/>
        <v>7.3475830116891405E-3</v>
      </c>
      <c r="DT596">
        <f t="shared" si="494"/>
        <v>1.0073475830116891</v>
      </c>
      <c r="DX596" s="10">
        <v>41771</v>
      </c>
      <c r="DY596">
        <v>1147400</v>
      </c>
      <c r="DZ596">
        <v>12.57</v>
      </c>
      <c r="EA596">
        <f t="shared" si="495"/>
        <v>5.6000000000000494E-3</v>
      </c>
      <c r="EB596">
        <f t="shared" si="496"/>
        <v>1.0056</v>
      </c>
      <c r="EF596" s="10">
        <v>41768</v>
      </c>
      <c r="EG596">
        <v>138200</v>
      </c>
      <c r="EH596">
        <v>99.140088000000006</v>
      </c>
      <c r="EI596">
        <f t="shared" si="497"/>
        <v>1.9723460338783028E-4</v>
      </c>
      <c r="EJ596">
        <f t="shared" si="498"/>
        <v>1.0001972346033878</v>
      </c>
    </row>
    <row r="597" spans="1:140">
      <c r="A597" s="10">
        <v>41768</v>
      </c>
      <c r="B597" s="11">
        <v>2.46</v>
      </c>
      <c r="C597">
        <f t="shared" si="465"/>
        <v>2.46E-2</v>
      </c>
      <c r="D597" s="12">
        <f t="shared" si="466"/>
        <v>5.1421459181244522E-4</v>
      </c>
      <c r="E597" s="13">
        <f t="shared" si="467"/>
        <v>1.0005142145918124</v>
      </c>
      <c r="H597" s="10">
        <v>41768</v>
      </c>
      <c r="I597">
        <v>17000</v>
      </c>
      <c r="J597">
        <v>65.369781000000003</v>
      </c>
      <c r="K597" s="15">
        <f t="shared" si="470"/>
        <v>-2.5765866054573427E-3</v>
      </c>
      <c r="L597">
        <f t="shared" si="471"/>
        <v>0.99742341339454266</v>
      </c>
      <c r="N597" s="15">
        <f t="shared" si="472"/>
        <v>-0.61002310176837904</v>
      </c>
      <c r="P597" s="10">
        <v>41768</v>
      </c>
      <c r="Q597">
        <v>372000</v>
      </c>
      <c r="R597">
        <v>43.170907</v>
      </c>
      <c r="S597">
        <f t="shared" si="473"/>
        <v>2.0093614071099442E-3</v>
      </c>
      <c r="T597">
        <f t="shared" si="474"/>
        <v>1.0020093614071099</v>
      </c>
      <c r="V597" s="15">
        <f t="shared" si="475"/>
        <v>1.0806514657332094</v>
      </c>
      <c r="X597" s="10">
        <v>41768</v>
      </c>
      <c r="Y597">
        <v>56300</v>
      </c>
      <c r="Z597">
        <v>36.754660000000001</v>
      </c>
      <c r="AA597">
        <f t="shared" si="476"/>
        <v>1.3179487555305958E-3</v>
      </c>
      <c r="AB597">
        <f t="shared" si="468"/>
        <v>1.0013179487555306</v>
      </c>
      <c r="AD597" s="15">
        <f t="shared" si="477"/>
        <v>0.61726196381335585</v>
      </c>
      <c r="AF597" s="10">
        <v>41768</v>
      </c>
      <c r="AG597">
        <v>271200</v>
      </c>
      <c r="AH597">
        <v>49.901153000000001</v>
      </c>
      <c r="AI597">
        <f t="shared" si="478"/>
        <v>4.7013096049439707E-3</v>
      </c>
      <c r="AJ597">
        <f t="shared" si="479"/>
        <v>1.004701309604944</v>
      </c>
      <c r="AK597" s="18"/>
      <c r="AL597" s="15">
        <f t="shared" si="480"/>
        <v>4.5397918719584798</v>
      </c>
      <c r="AN597" s="10">
        <v>41768</v>
      </c>
      <c r="AO597">
        <v>2356900</v>
      </c>
      <c r="AP597">
        <v>38.893557999999999</v>
      </c>
      <c r="AQ597">
        <f t="shared" si="481"/>
        <v>-1.4312450872036031E-3</v>
      </c>
      <c r="AR597">
        <f t="shared" si="469"/>
        <v>0.9985687549127964</v>
      </c>
      <c r="AS597" s="18"/>
      <c r="AT597" s="15">
        <f t="shared" si="482"/>
        <v>-0.4071291284962425</v>
      </c>
      <c r="AV597" s="10">
        <v>41768</v>
      </c>
      <c r="AW597">
        <v>13521100</v>
      </c>
      <c r="AX597">
        <v>38.378982999999998</v>
      </c>
      <c r="AY597">
        <f t="shared" si="483"/>
        <v>-7.2515740297696141E-4</v>
      </c>
      <c r="AZ597">
        <f t="shared" si="484"/>
        <v>0.99927484259702304</v>
      </c>
      <c r="BA597" s="18"/>
      <c r="BB597" s="18"/>
      <c r="BD597" s="10">
        <v>41768</v>
      </c>
      <c r="BE597">
        <v>374000</v>
      </c>
      <c r="BF597">
        <v>59.478540000000002</v>
      </c>
      <c r="BG597">
        <f t="shared" si="485"/>
        <v>3.115202607493206E-4</v>
      </c>
      <c r="BH597">
        <f t="shared" si="486"/>
        <v>1.0003115202607493</v>
      </c>
      <c r="BI597" s="18"/>
      <c r="BJ597" s="18">
        <v>3.6882961999999998E-2</v>
      </c>
      <c r="BL597" s="10">
        <v>41768</v>
      </c>
      <c r="BM597">
        <v>96900</v>
      </c>
      <c r="BN597">
        <v>102.56112899999999</v>
      </c>
      <c r="BO597">
        <f t="shared" si="499"/>
        <v>4.6121573740953714E-4</v>
      </c>
      <c r="BP597">
        <f t="shared" si="500"/>
        <v>1.0004612157374095</v>
      </c>
      <c r="BQ597" s="18"/>
      <c r="BR597" s="18">
        <v>3.6882961999999998E-2</v>
      </c>
      <c r="BT597" s="10">
        <v>41768</v>
      </c>
      <c r="BU597">
        <v>156400</v>
      </c>
      <c r="BV597">
        <v>49.297139000000001</v>
      </c>
      <c r="BW597">
        <f t="shared" si="501"/>
        <v>0</v>
      </c>
      <c r="BX597">
        <f t="shared" si="502"/>
        <v>1</v>
      </c>
      <c r="BY597" s="18"/>
      <c r="BZ597" s="18">
        <v>3.6882961999999998E-2</v>
      </c>
      <c r="CB597" s="10">
        <v>41768</v>
      </c>
      <c r="CC597">
        <v>634500</v>
      </c>
      <c r="CD597">
        <v>101.8592</v>
      </c>
      <c r="CE597">
        <f t="shared" si="487"/>
        <v>-1.9336731606353075E-3</v>
      </c>
      <c r="CF597">
        <f t="shared" si="488"/>
        <v>0.99806632683936469</v>
      </c>
      <c r="CG597" s="18"/>
      <c r="CH597" s="18">
        <v>3.6882961999999998E-2</v>
      </c>
      <c r="CJ597" s="10">
        <v>41768</v>
      </c>
      <c r="CK597">
        <v>271500</v>
      </c>
      <c r="CL597">
        <v>79.640990000000002</v>
      </c>
      <c r="CM597">
        <f t="shared" si="489"/>
        <v>-6.99112950802383E-4</v>
      </c>
      <c r="CN597">
        <f t="shared" si="490"/>
        <v>0.99930088704919762</v>
      </c>
      <c r="CR597" s="10">
        <v>41768</v>
      </c>
      <c r="CS597">
        <v>30700</v>
      </c>
      <c r="CT597">
        <v>58.152197000000001</v>
      </c>
      <c r="CU597">
        <f t="shared" si="491"/>
        <v>-5.0333884585485045E-4</v>
      </c>
      <c r="CV597">
        <f t="shared" si="492"/>
        <v>0.99949666115414515</v>
      </c>
      <c r="CZ597" s="10">
        <v>41768</v>
      </c>
      <c r="DA597">
        <v>150300</v>
      </c>
      <c r="DB597">
        <v>51.225138000000001</v>
      </c>
      <c r="DC597">
        <f t="shared" si="463"/>
        <v>2.5166083626628755E-3</v>
      </c>
      <c r="DD597">
        <f t="shared" si="464"/>
        <v>1.0025166083626629</v>
      </c>
      <c r="DH597" s="10">
        <v>41768</v>
      </c>
      <c r="DI597">
        <v>90200</v>
      </c>
      <c r="DJ597">
        <v>33.147264999999997</v>
      </c>
      <c r="DK597">
        <f t="shared" si="461"/>
        <v>0</v>
      </c>
      <c r="DL597">
        <f t="shared" si="462"/>
        <v>1</v>
      </c>
      <c r="DP597" s="10">
        <v>41768</v>
      </c>
      <c r="DQ597">
        <v>31800</v>
      </c>
      <c r="DR597">
        <v>25.645303999999999</v>
      </c>
      <c r="DS597">
        <f t="shared" si="493"/>
        <v>-1.4673913953402451E-3</v>
      </c>
      <c r="DT597">
        <f t="shared" si="494"/>
        <v>0.99853260860465975</v>
      </c>
      <c r="DX597" s="10">
        <v>41768</v>
      </c>
      <c r="DY597">
        <v>1744000</v>
      </c>
      <c r="DZ597">
        <v>12.5</v>
      </c>
      <c r="EA597">
        <f t="shared" si="495"/>
        <v>0</v>
      </c>
      <c r="EB597">
        <f t="shared" si="496"/>
        <v>1</v>
      </c>
      <c r="EF597" s="10">
        <v>41767</v>
      </c>
      <c r="EG597">
        <v>123700</v>
      </c>
      <c r="EH597">
        <v>99.120537999999996</v>
      </c>
      <c r="EI597">
        <f t="shared" si="497"/>
        <v>0</v>
      </c>
      <c r="EJ597">
        <f t="shared" si="498"/>
        <v>1</v>
      </c>
    </row>
    <row r="598" spans="1:140">
      <c r="A598" s="10">
        <v>41767</v>
      </c>
      <c r="B598" s="11">
        <v>2.38</v>
      </c>
      <c r="C598">
        <f t="shared" si="465"/>
        <v>2.3799999999999998E-2</v>
      </c>
      <c r="D598" s="12">
        <f t="shared" si="466"/>
        <v>4.974379962485731E-4</v>
      </c>
      <c r="E598" s="13">
        <f t="shared" si="467"/>
        <v>1.0004974379962486</v>
      </c>
      <c r="H598" s="10">
        <v>41767</v>
      </c>
      <c r="I598">
        <v>11000</v>
      </c>
      <c r="J598">
        <v>65.538646999999997</v>
      </c>
      <c r="K598" s="15">
        <f t="shared" si="470"/>
        <v>-2.71237704227556E-3</v>
      </c>
      <c r="L598">
        <f t="shared" si="471"/>
        <v>0.99728762295772444</v>
      </c>
      <c r="N598" s="15">
        <f t="shared" si="472"/>
        <v>-0.6289293130876954</v>
      </c>
      <c r="P598" s="10">
        <v>41767</v>
      </c>
      <c r="Q598">
        <v>265600</v>
      </c>
      <c r="R598">
        <v>43.084335000000003</v>
      </c>
      <c r="S598">
        <f t="shared" si="473"/>
        <v>-2.4498875275854592E-3</v>
      </c>
      <c r="T598">
        <f t="shared" si="474"/>
        <v>0.99755011247241454</v>
      </c>
      <c r="V598" s="15">
        <f t="shared" si="475"/>
        <v>-0.59151745518045862</v>
      </c>
      <c r="X598" s="10">
        <v>41767</v>
      </c>
      <c r="Y598">
        <v>100700</v>
      </c>
      <c r="Z598">
        <v>36.706282999999999</v>
      </c>
      <c r="AA598">
        <f t="shared" si="476"/>
        <v>-4.9830161782941085E-3</v>
      </c>
      <c r="AB598">
        <f t="shared" si="468"/>
        <v>0.99501698382170589</v>
      </c>
      <c r="AD598" s="15">
        <f t="shared" si="477"/>
        <v>-0.83851573519467926</v>
      </c>
      <c r="AF598" s="10">
        <v>41767</v>
      </c>
      <c r="AG598">
        <v>159800</v>
      </c>
      <c r="AH598">
        <v>49.667650000000002</v>
      </c>
      <c r="AI598">
        <f t="shared" si="478"/>
        <v>-8.1601508738268214E-3</v>
      </c>
      <c r="AJ598">
        <f t="shared" si="479"/>
        <v>0.99183984912617318</v>
      </c>
      <c r="AK598" s="18"/>
      <c r="AL598" s="15">
        <f t="shared" si="480"/>
        <v>-0.94974644093682514</v>
      </c>
      <c r="AN598" s="10">
        <v>41767</v>
      </c>
      <c r="AO598">
        <v>2218300</v>
      </c>
      <c r="AP598">
        <v>38.949303999999998</v>
      </c>
      <c r="AQ598">
        <f t="shared" si="481"/>
        <v>-2.3853528400930024E-4</v>
      </c>
      <c r="AR598">
        <f t="shared" si="469"/>
        <v>0.9997614647159907</v>
      </c>
      <c r="AS598" s="18"/>
      <c r="AT598" s="15">
        <f t="shared" si="482"/>
        <v>-8.3392353223724958E-2</v>
      </c>
      <c r="AV598" s="10">
        <v>41767</v>
      </c>
      <c r="AW598">
        <v>12276300</v>
      </c>
      <c r="AX598">
        <v>38.406834000000003</v>
      </c>
      <c r="AY598">
        <f t="shared" si="483"/>
        <v>-2.6518766868640631E-3</v>
      </c>
      <c r="AZ598">
        <f t="shared" si="484"/>
        <v>0.99734812331313594</v>
      </c>
      <c r="BA598" s="18"/>
      <c r="BB598" s="18"/>
      <c r="BD598" s="10">
        <v>41767</v>
      </c>
      <c r="BE598">
        <v>387400</v>
      </c>
      <c r="BF598">
        <v>59.460017000000001</v>
      </c>
      <c r="BG598">
        <f t="shared" si="485"/>
        <v>-1.4000716318062212E-3</v>
      </c>
      <c r="BH598">
        <f t="shared" si="486"/>
        <v>0.99859992836819378</v>
      </c>
      <c r="BI598" s="18"/>
      <c r="BJ598" s="18">
        <v>7.3037489410000003</v>
      </c>
      <c r="BL598" s="10">
        <v>41767</v>
      </c>
      <c r="BM598">
        <v>170000</v>
      </c>
      <c r="BN598">
        <v>102.513848</v>
      </c>
      <c r="BO598">
        <f t="shared" si="499"/>
        <v>2.311604976593884E-3</v>
      </c>
      <c r="BP598">
        <f t="shared" si="500"/>
        <v>1.0023116049765939</v>
      </c>
      <c r="BQ598" s="18"/>
      <c r="BR598" s="18">
        <v>7.3037489410000003</v>
      </c>
      <c r="BT598" s="10">
        <v>41767</v>
      </c>
      <c r="BU598">
        <v>47300</v>
      </c>
      <c r="BV598">
        <v>49.297139000000001</v>
      </c>
      <c r="BW598">
        <f t="shared" si="501"/>
        <v>1.0070349699664582E-3</v>
      </c>
      <c r="BX598">
        <f t="shared" si="502"/>
        <v>1.0010070349699665</v>
      </c>
      <c r="BY598" s="18"/>
      <c r="BZ598" s="18">
        <v>7.3037489410000003</v>
      </c>
      <c r="CB598" s="10">
        <v>41767</v>
      </c>
      <c r="CC598">
        <v>826600</v>
      </c>
      <c r="CD598">
        <v>102.056544</v>
      </c>
      <c r="CE598">
        <f t="shared" si="487"/>
        <v>4.2368797337002384E-3</v>
      </c>
      <c r="CF598">
        <f t="shared" si="488"/>
        <v>1.0042368797337002</v>
      </c>
      <c r="CG598" s="18"/>
      <c r="CH598" s="18">
        <v>7.3037489410000003</v>
      </c>
      <c r="CJ598" s="10">
        <v>41767</v>
      </c>
      <c r="CK598">
        <v>188600</v>
      </c>
      <c r="CL598">
        <v>79.696707000000004</v>
      </c>
      <c r="CM598">
        <f t="shared" si="489"/>
        <v>5.8292327093845131E-4</v>
      </c>
      <c r="CN598">
        <f t="shared" si="490"/>
        <v>1.0005829232709385</v>
      </c>
      <c r="CR598" s="10">
        <v>41767</v>
      </c>
      <c r="CS598">
        <v>8700</v>
      </c>
      <c r="CT598">
        <v>58.181482000000003</v>
      </c>
      <c r="CU598">
        <f t="shared" si="491"/>
        <v>1.3440524328804937E-3</v>
      </c>
      <c r="CV598">
        <f t="shared" si="492"/>
        <v>1.0013440524328805</v>
      </c>
      <c r="CZ598" s="10">
        <v>41767</v>
      </c>
      <c r="DA598">
        <v>158700</v>
      </c>
      <c r="DB598">
        <v>51.096547999999999</v>
      </c>
      <c r="DC598">
        <f t="shared" si="463"/>
        <v>-1.6152065487994305E-3</v>
      </c>
      <c r="DD598">
        <f t="shared" si="464"/>
        <v>0.99838479345120057</v>
      </c>
      <c r="DH598" s="10">
        <v>41767</v>
      </c>
      <c r="DI598">
        <v>115300</v>
      </c>
      <c r="DJ598">
        <v>33.147264999999997</v>
      </c>
      <c r="DK598">
        <f t="shared" si="461"/>
        <v>1.719745673346651E-3</v>
      </c>
      <c r="DL598">
        <f t="shared" si="462"/>
        <v>1.0017197456733467</v>
      </c>
      <c r="DP598" s="10">
        <v>41767</v>
      </c>
      <c r="DQ598">
        <v>78400</v>
      </c>
      <c r="DR598">
        <v>25.682991000000001</v>
      </c>
      <c r="DS598">
        <f t="shared" si="493"/>
        <v>-1.4817483203980575E-2</v>
      </c>
      <c r="DT598">
        <f t="shared" si="494"/>
        <v>0.98518251679601943</v>
      </c>
      <c r="DX598" s="10">
        <v>41767</v>
      </c>
      <c r="DY598">
        <v>1081500</v>
      </c>
      <c r="DZ598">
        <v>12.5</v>
      </c>
      <c r="EA598">
        <f t="shared" si="495"/>
        <v>8.0064051240991141E-4</v>
      </c>
      <c r="EB598">
        <f t="shared" si="496"/>
        <v>1.0008006405124099</v>
      </c>
      <c r="EF598" s="10">
        <v>41766</v>
      </c>
      <c r="EG598">
        <v>279900</v>
      </c>
      <c r="EH598">
        <v>99.120537999999996</v>
      </c>
      <c r="EI598">
        <f t="shared" si="497"/>
        <v>9.8556393013593535E-5</v>
      </c>
      <c r="EJ598">
        <f t="shared" si="498"/>
        <v>1.0000985563930136</v>
      </c>
    </row>
    <row r="599" spans="1:140">
      <c r="A599" s="10">
        <v>41766</v>
      </c>
      <c r="B599" s="11">
        <v>2.33</v>
      </c>
      <c r="C599">
        <f t="shared" si="465"/>
        <v>2.3300000000000001E-2</v>
      </c>
      <c r="D599" s="12">
        <f t="shared" si="466"/>
        <v>4.8695448082702875E-4</v>
      </c>
      <c r="E599" s="13">
        <f t="shared" si="467"/>
        <v>1.000486954480827</v>
      </c>
      <c r="H599" s="10">
        <v>41766</v>
      </c>
      <c r="I599">
        <v>12700</v>
      </c>
      <c r="J599">
        <v>65.716896000000006</v>
      </c>
      <c r="K599" s="15">
        <f t="shared" si="470"/>
        <v>-3.5561926843376002E-3</v>
      </c>
      <c r="L599">
        <f t="shared" si="471"/>
        <v>0.9964438073156624</v>
      </c>
      <c r="N599" s="15">
        <f t="shared" si="472"/>
        <v>-0.72755643945691717</v>
      </c>
      <c r="P599" s="10">
        <v>41766</v>
      </c>
      <c r="Q599">
        <v>191200</v>
      </c>
      <c r="R599">
        <v>43.190145999999999</v>
      </c>
      <c r="S599">
        <f t="shared" si="473"/>
        <v>5.8244233325792649E-3</v>
      </c>
      <c r="T599">
        <f t="shared" si="474"/>
        <v>1.0058244233325793</v>
      </c>
      <c r="V599" s="15">
        <f t="shared" si="475"/>
        <v>7.3290327965949302</v>
      </c>
      <c r="X599" s="10">
        <v>41766</v>
      </c>
      <c r="Y599">
        <v>137100</v>
      </c>
      <c r="Z599">
        <v>36.890107</v>
      </c>
      <c r="AA599">
        <f t="shared" si="476"/>
        <v>3.4210874980378225E-3</v>
      </c>
      <c r="AB599">
        <f t="shared" si="468"/>
        <v>1.0034210874980378</v>
      </c>
      <c r="AD599" s="15">
        <f t="shared" si="477"/>
        <v>2.4783771370749759</v>
      </c>
      <c r="AF599" s="10">
        <v>41766</v>
      </c>
      <c r="AG599">
        <v>265000</v>
      </c>
      <c r="AH599">
        <v>50.076279999999997</v>
      </c>
      <c r="AI599">
        <f t="shared" si="478"/>
        <v>0</v>
      </c>
      <c r="AJ599">
        <f t="shared" si="479"/>
        <v>1</v>
      </c>
      <c r="AK599" s="18"/>
      <c r="AL599" s="15">
        <f t="shared" si="480"/>
        <v>0</v>
      </c>
      <c r="AN599" s="10">
        <v>41766</v>
      </c>
      <c r="AO599">
        <v>3857600</v>
      </c>
      <c r="AP599">
        <v>38.958596999999997</v>
      </c>
      <c r="AQ599">
        <f t="shared" si="481"/>
        <v>9.5489808686632927E-4</v>
      </c>
      <c r="AR599">
        <f t="shared" si="469"/>
        <v>1.0009548980868663</v>
      </c>
      <c r="AS599" s="18"/>
      <c r="AT599" s="15">
        <f t="shared" si="482"/>
        <v>0.41675847567353252</v>
      </c>
      <c r="AV599" s="10">
        <v>41766</v>
      </c>
      <c r="AW599">
        <v>8329300</v>
      </c>
      <c r="AX599">
        <v>38.508955</v>
      </c>
      <c r="AY599">
        <f t="shared" si="483"/>
        <v>6.3075585129761524E-3</v>
      </c>
      <c r="AZ599">
        <f t="shared" si="484"/>
        <v>1.0063075585129762</v>
      </c>
      <c r="BA599" s="18"/>
      <c r="BB599" s="18"/>
      <c r="BD599" s="10">
        <v>41766</v>
      </c>
      <c r="BE599">
        <v>644500</v>
      </c>
      <c r="BF599">
        <v>59.543382000000001</v>
      </c>
      <c r="BG599">
        <f t="shared" si="485"/>
        <v>7.6814166498744285E-3</v>
      </c>
      <c r="BH599">
        <f t="shared" si="486"/>
        <v>1.0076814166498744</v>
      </c>
      <c r="BI599" s="18"/>
      <c r="BJ599" s="18">
        <v>-0.163844826</v>
      </c>
      <c r="BL599" s="10">
        <v>41766</v>
      </c>
      <c r="BM599">
        <v>134300</v>
      </c>
      <c r="BN599">
        <v>102.277423</v>
      </c>
      <c r="BO599">
        <f t="shared" si="499"/>
        <v>1.8500172675128823E-4</v>
      </c>
      <c r="BP599">
        <f t="shared" si="500"/>
        <v>1.0001850017267513</v>
      </c>
      <c r="BQ599" s="18"/>
      <c r="BR599" s="18">
        <v>-0.163844826</v>
      </c>
      <c r="BT599" s="10">
        <v>41766</v>
      </c>
      <c r="BU599">
        <v>80000</v>
      </c>
      <c r="BV599">
        <v>49.247545000000002</v>
      </c>
      <c r="BW599">
        <f t="shared" si="501"/>
        <v>1.0081314978449551E-3</v>
      </c>
      <c r="BX599">
        <f t="shared" si="502"/>
        <v>1.001008131497845</v>
      </c>
      <c r="BY599" s="18"/>
      <c r="BZ599" s="18">
        <v>-0.163844826</v>
      </c>
      <c r="CB599" s="10">
        <v>41766</v>
      </c>
      <c r="CC599">
        <v>864000</v>
      </c>
      <c r="CD599">
        <v>101.625967</v>
      </c>
      <c r="CE599">
        <f t="shared" si="487"/>
        <v>8.0078356154578145E-3</v>
      </c>
      <c r="CF599">
        <f t="shared" si="488"/>
        <v>1.0080078356154578</v>
      </c>
      <c r="CG599" s="18"/>
      <c r="CH599" s="18">
        <v>-0.163844826</v>
      </c>
      <c r="CJ599" s="10">
        <v>41766</v>
      </c>
      <c r="CK599">
        <v>680900</v>
      </c>
      <c r="CL599">
        <v>79.650277000000003</v>
      </c>
      <c r="CM599">
        <f t="shared" si="489"/>
        <v>1.1671192370432681E-3</v>
      </c>
      <c r="CN599">
        <f t="shared" si="490"/>
        <v>1.0011671192370433</v>
      </c>
      <c r="CR599" s="10">
        <v>41766</v>
      </c>
      <c r="CS599">
        <v>38000</v>
      </c>
      <c r="CT599">
        <v>58.103388000000002</v>
      </c>
      <c r="CU599">
        <f t="shared" si="491"/>
        <v>5.0426951923832064E-4</v>
      </c>
      <c r="CV599">
        <f t="shared" si="492"/>
        <v>1.0005042695192383</v>
      </c>
      <c r="CZ599" s="10">
        <v>41766</v>
      </c>
      <c r="DA599">
        <v>52200</v>
      </c>
      <c r="DB599">
        <v>51.179212999999997</v>
      </c>
      <c r="DC599">
        <f t="shared" si="463"/>
        <v>4.1448787127174036E-3</v>
      </c>
      <c r="DD599">
        <f t="shared" si="464"/>
        <v>1.0041448787127174</v>
      </c>
      <c r="DH599" s="10">
        <v>41766</v>
      </c>
      <c r="DI599">
        <v>103700</v>
      </c>
      <c r="DJ599">
        <v>33.090358000000002</v>
      </c>
      <c r="DK599">
        <f t="shared" si="461"/>
        <v>1.3360410700210767E-2</v>
      </c>
      <c r="DL599">
        <f t="shared" si="462"/>
        <v>1.0133604107002108</v>
      </c>
      <c r="DP599" s="10">
        <v>41766</v>
      </c>
      <c r="DQ599">
        <v>28900</v>
      </c>
      <c r="DR599">
        <v>26.069272000000002</v>
      </c>
      <c r="DS599">
        <f t="shared" si="493"/>
        <v>8.014538705436669E-3</v>
      </c>
      <c r="DT599">
        <f t="shared" si="494"/>
        <v>1.0080145387054367</v>
      </c>
      <c r="DX599" s="10">
        <v>41766</v>
      </c>
      <c r="DY599">
        <v>1558100</v>
      </c>
      <c r="DZ599">
        <v>12.49</v>
      </c>
      <c r="EA599">
        <f t="shared" si="495"/>
        <v>-1.420678768745065E-2</v>
      </c>
      <c r="EB599">
        <f t="shared" si="496"/>
        <v>0.98579321231254935</v>
      </c>
      <c r="EF599" s="10">
        <v>41765</v>
      </c>
      <c r="EG599">
        <v>80700</v>
      </c>
      <c r="EH599">
        <v>99.110770000000002</v>
      </c>
      <c r="EI599">
        <f t="shared" si="497"/>
        <v>-9.8546680608158077E-5</v>
      </c>
      <c r="EJ599">
        <f t="shared" si="498"/>
        <v>0.99990145331939184</v>
      </c>
    </row>
    <row r="600" spans="1:140">
      <c r="A600" s="10">
        <v>41765</v>
      </c>
      <c r="B600" s="11">
        <v>2.31</v>
      </c>
      <c r="C600">
        <f t="shared" si="465"/>
        <v>2.3099999999999999E-2</v>
      </c>
      <c r="D600" s="12">
        <f t="shared" si="466"/>
        <v>4.8276147448111928E-4</v>
      </c>
      <c r="E600" s="13">
        <f t="shared" si="467"/>
        <v>1.0004827614744811</v>
      </c>
      <c r="H600" s="10">
        <v>41765</v>
      </c>
      <c r="I600">
        <v>4200</v>
      </c>
      <c r="J600">
        <v>65.951431999999997</v>
      </c>
      <c r="K600" s="15">
        <f t="shared" si="470"/>
        <v>4.8599885614524219E-3</v>
      </c>
      <c r="L600">
        <f t="shared" si="471"/>
        <v>1.0048599885614524</v>
      </c>
      <c r="N600" s="15">
        <f t="shared" si="472"/>
        <v>4.8685006990811859</v>
      </c>
      <c r="P600" s="10">
        <v>41765</v>
      </c>
      <c r="Q600">
        <v>860400</v>
      </c>
      <c r="R600">
        <v>42.940044999999998</v>
      </c>
      <c r="S600">
        <f t="shared" si="473"/>
        <v>-8.6608871857041247E-3</v>
      </c>
      <c r="T600">
        <f t="shared" si="474"/>
        <v>0.99133911281429588</v>
      </c>
      <c r="V600" s="15">
        <f t="shared" si="475"/>
        <v>-0.95820559848199116</v>
      </c>
      <c r="X600" s="10">
        <v>41765</v>
      </c>
      <c r="Y600">
        <v>160300</v>
      </c>
      <c r="Z600">
        <v>36.764333000000001</v>
      </c>
      <c r="AA600">
        <f t="shared" si="476"/>
        <v>-8.8680220946777411E-3</v>
      </c>
      <c r="AB600">
        <f t="shared" si="468"/>
        <v>0.99113197790532226</v>
      </c>
      <c r="AD600" s="15">
        <f t="shared" si="477"/>
        <v>-0.96127483432090133</v>
      </c>
      <c r="AF600" s="10">
        <v>41765</v>
      </c>
      <c r="AG600">
        <v>174100</v>
      </c>
      <c r="AH600">
        <v>50.076279999999997</v>
      </c>
      <c r="AI600">
        <f t="shared" si="478"/>
        <v>-1.2471159767610596E-2</v>
      </c>
      <c r="AJ600">
        <f t="shared" si="479"/>
        <v>0.9875288402323894</v>
      </c>
      <c r="AK600" s="18"/>
      <c r="AL600" s="15">
        <f t="shared" si="480"/>
        <v>-0.98975121100459229</v>
      </c>
      <c r="AN600" s="10">
        <v>41765</v>
      </c>
      <c r="AO600">
        <v>2362600</v>
      </c>
      <c r="AP600">
        <v>38.921430999999998</v>
      </c>
      <c r="AQ600">
        <f t="shared" si="481"/>
        <v>-1.4302984464242829E-3</v>
      </c>
      <c r="AR600">
        <f t="shared" si="469"/>
        <v>0.99856970155357572</v>
      </c>
      <c r="AS600" s="18"/>
      <c r="AT600" s="15">
        <f t="shared" si="482"/>
        <v>-0.40692394843865043</v>
      </c>
      <c r="AV600" s="10">
        <v>41765</v>
      </c>
      <c r="AW600">
        <v>9665900</v>
      </c>
      <c r="AX600">
        <v>38.267580000000002</v>
      </c>
      <c r="AY600">
        <f t="shared" si="483"/>
        <v>3.8967403166503267E-3</v>
      </c>
      <c r="AZ600">
        <f t="shared" si="484"/>
        <v>1.0038967403166503</v>
      </c>
      <c r="BA600" s="18"/>
      <c r="BB600" s="18"/>
      <c r="BD600" s="10">
        <v>41765</v>
      </c>
      <c r="BE600">
        <v>472200</v>
      </c>
      <c r="BF600">
        <v>59.089491000000002</v>
      </c>
      <c r="BG600">
        <f t="shared" si="485"/>
        <v>-7.1595185624795388E-3</v>
      </c>
      <c r="BH600">
        <f t="shared" si="486"/>
        <v>0.99284048143752046</v>
      </c>
      <c r="BI600" s="18"/>
      <c r="BJ600" s="18">
        <v>-0.29297900300000002</v>
      </c>
      <c r="BL600" s="10">
        <v>41765</v>
      </c>
      <c r="BM600">
        <v>141600</v>
      </c>
      <c r="BN600">
        <v>102.258505</v>
      </c>
      <c r="BO600">
        <f t="shared" si="499"/>
        <v>1.2036747198946873E-3</v>
      </c>
      <c r="BP600">
        <f t="shared" si="500"/>
        <v>1.0012036747198947</v>
      </c>
      <c r="BQ600" s="18"/>
      <c r="BR600" s="18">
        <v>-0.29297900300000002</v>
      </c>
      <c r="BT600" s="10">
        <v>41765</v>
      </c>
      <c r="BU600">
        <v>85700</v>
      </c>
      <c r="BV600">
        <v>49.197946999999999</v>
      </c>
      <c r="BW600">
        <f t="shared" si="501"/>
        <v>-8.0582686118235713E-4</v>
      </c>
      <c r="BX600">
        <f t="shared" si="502"/>
        <v>0.99919417313881764</v>
      </c>
      <c r="BY600" s="18"/>
      <c r="BZ600" s="18">
        <v>-0.29297900300000002</v>
      </c>
      <c r="CB600" s="10">
        <v>41765</v>
      </c>
      <c r="CC600">
        <v>521900</v>
      </c>
      <c r="CD600">
        <v>100.818628</v>
      </c>
      <c r="CE600">
        <f t="shared" si="487"/>
        <v>3.2134312782283736E-3</v>
      </c>
      <c r="CF600">
        <f t="shared" si="488"/>
        <v>1.0032134312782284</v>
      </c>
      <c r="CG600" s="18"/>
      <c r="CH600" s="18">
        <v>-0.29297900300000002</v>
      </c>
      <c r="CJ600" s="10">
        <v>41765</v>
      </c>
      <c r="CK600">
        <v>614000</v>
      </c>
      <c r="CL600">
        <v>79.557423999999997</v>
      </c>
      <c r="CM600">
        <f t="shared" si="489"/>
        <v>3.5024708860165177E-4</v>
      </c>
      <c r="CN600">
        <f t="shared" si="490"/>
        <v>1.0003502470886017</v>
      </c>
      <c r="CR600" s="10">
        <v>41765</v>
      </c>
      <c r="CS600">
        <v>54000</v>
      </c>
      <c r="CT600">
        <v>58.074103000000001</v>
      </c>
      <c r="CU600">
        <f t="shared" si="491"/>
        <v>1.6815829075400579E-4</v>
      </c>
      <c r="CV600">
        <f t="shared" si="492"/>
        <v>1.000168158290754</v>
      </c>
      <c r="CZ600" s="10">
        <v>41765</v>
      </c>
      <c r="DA600">
        <v>86700</v>
      </c>
      <c r="DB600">
        <v>50.967956999999998</v>
      </c>
      <c r="DC600">
        <f t="shared" si="463"/>
        <v>1.4438109441152758E-3</v>
      </c>
      <c r="DD600">
        <f t="shared" si="464"/>
        <v>1.0014438109441153</v>
      </c>
      <c r="DH600" s="10">
        <v>41765</v>
      </c>
      <c r="DI600">
        <v>150900</v>
      </c>
      <c r="DJ600">
        <v>32.654086</v>
      </c>
      <c r="DK600">
        <f t="shared" si="461"/>
        <v>-4.3377997856467454E-3</v>
      </c>
      <c r="DL600">
        <f t="shared" si="462"/>
        <v>0.99566220021435325</v>
      </c>
      <c r="DP600" s="10">
        <v>41765</v>
      </c>
      <c r="DQ600">
        <v>98200</v>
      </c>
      <c r="DR600">
        <v>25.861999999999998</v>
      </c>
      <c r="DS600">
        <f t="shared" si="493"/>
        <v>3.6445108104876667E-4</v>
      </c>
      <c r="DT600">
        <f t="shared" si="494"/>
        <v>1.0003644510810488</v>
      </c>
      <c r="DX600" s="10">
        <v>41765</v>
      </c>
      <c r="DY600">
        <v>921200</v>
      </c>
      <c r="DZ600">
        <v>12.67</v>
      </c>
      <c r="EA600">
        <f t="shared" si="495"/>
        <v>-3.1471282454760274E-3</v>
      </c>
      <c r="EB600">
        <f t="shared" si="496"/>
        <v>0.99685287175452397</v>
      </c>
      <c r="EF600" s="10">
        <v>41764</v>
      </c>
      <c r="EG600">
        <v>1896200</v>
      </c>
      <c r="EH600">
        <v>99.120537999999996</v>
      </c>
      <c r="EI600">
        <f t="shared" si="497"/>
        <v>1.972129563099223E-4</v>
      </c>
      <c r="EJ600">
        <f t="shared" si="498"/>
        <v>1.0001972129563099</v>
      </c>
    </row>
    <row r="601" spans="1:140">
      <c r="A601" s="10">
        <v>41764</v>
      </c>
      <c r="B601" s="11">
        <v>2.29</v>
      </c>
      <c r="C601">
        <f t="shared" si="465"/>
        <v>2.29E-2</v>
      </c>
      <c r="D601" s="12">
        <f t="shared" si="466"/>
        <v>4.7856869656937029E-4</v>
      </c>
      <c r="E601" s="13">
        <f t="shared" si="467"/>
        <v>1.0004785686965694</v>
      </c>
      <c r="H601" s="10">
        <v>41764</v>
      </c>
      <c r="I601">
        <v>22900</v>
      </c>
      <c r="J601">
        <v>65.632458999999997</v>
      </c>
      <c r="K601" s="15">
        <f t="shared" si="470"/>
        <v>-7.2371560314533623E-3</v>
      </c>
      <c r="L601">
        <f t="shared" si="471"/>
        <v>0.99276284396854664</v>
      </c>
      <c r="N601" s="15">
        <f t="shared" si="472"/>
        <v>-0.92943119021124487</v>
      </c>
      <c r="P601" s="10">
        <v>41764</v>
      </c>
      <c r="Q601">
        <v>238000</v>
      </c>
      <c r="R601">
        <v>43.315193000000001</v>
      </c>
      <c r="S601">
        <f t="shared" si="473"/>
        <v>2.0026778555504166E-3</v>
      </c>
      <c r="T601">
        <f t="shared" si="474"/>
        <v>1.0020026778555504</v>
      </c>
      <c r="V601" s="15">
        <f t="shared" si="475"/>
        <v>1.0755920471544629</v>
      </c>
      <c r="X601" s="10">
        <v>41764</v>
      </c>
      <c r="Y601">
        <v>98700</v>
      </c>
      <c r="Z601">
        <v>37.093277</v>
      </c>
      <c r="AA601">
        <f t="shared" si="476"/>
        <v>7.8304557269670561E-4</v>
      </c>
      <c r="AB601">
        <f t="shared" si="468"/>
        <v>1.0007830455726967</v>
      </c>
      <c r="AD601" s="15">
        <f t="shared" si="477"/>
        <v>0.33069290882672653</v>
      </c>
      <c r="AF601" s="10">
        <v>41764</v>
      </c>
      <c r="AG601">
        <v>550700</v>
      </c>
      <c r="AH601">
        <v>50.708675999999997</v>
      </c>
      <c r="AI601">
        <f t="shared" si="478"/>
        <v>-2.1060814711233444E-3</v>
      </c>
      <c r="AJ601">
        <f t="shared" si="479"/>
        <v>0.99789391852887666</v>
      </c>
      <c r="AK601" s="18"/>
      <c r="AL601" s="15">
        <f t="shared" si="480"/>
        <v>-0.53676943511233055</v>
      </c>
      <c r="AN601" s="10">
        <v>41764</v>
      </c>
      <c r="AO601">
        <v>3945900</v>
      </c>
      <c r="AP601">
        <v>38.977179999999997</v>
      </c>
      <c r="AQ601">
        <f t="shared" si="481"/>
        <v>-1.1904580085773109E-3</v>
      </c>
      <c r="AR601">
        <f t="shared" si="469"/>
        <v>0.99880954199142269</v>
      </c>
      <c r="AS601" s="18"/>
      <c r="AT601" s="15">
        <f t="shared" si="482"/>
        <v>-0.35259033962775654</v>
      </c>
      <c r="AV601" s="10">
        <v>41764</v>
      </c>
      <c r="AW601">
        <v>11111900</v>
      </c>
      <c r="AX601">
        <v>38.119039999999998</v>
      </c>
      <c r="AY601">
        <f t="shared" si="483"/>
        <v>-4.3646857439063602E-3</v>
      </c>
      <c r="AZ601">
        <f t="shared" si="484"/>
        <v>0.99563531425609364</v>
      </c>
      <c r="BA601" s="18"/>
      <c r="BB601" s="18"/>
      <c r="BD601" s="10">
        <v>41764</v>
      </c>
      <c r="BE601">
        <v>469000</v>
      </c>
      <c r="BF601">
        <v>59.515594</v>
      </c>
      <c r="BG601">
        <f t="shared" si="485"/>
        <v>4.6712094239964586E-4</v>
      </c>
      <c r="BH601">
        <f t="shared" si="486"/>
        <v>1.0004671209423996</v>
      </c>
      <c r="BI601" s="18"/>
      <c r="BJ601" s="18">
        <v>0.56865412599999998</v>
      </c>
      <c r="BL601" s="10">
        <v>41764</v>
      </c>
      <c r="BM601">
        <v>93600</v>
      </c>
      <c r="BN601">
        <v>102.13556699999999</v>
      </c>
      <c r="BO601">
        <f t="shared" si="499"/>
        <v>4.6320694660750839E-4</v>
      </c>
      <c r="BP601">
        <f t="shared" si="500"/>
        <v>1.0004632069466075</v>
      </c>
      <c r="BQ601" s="18"/>
      <c r="BR601" s="18">
        <v>0.56865412599999998</v>
      </c>
      <c r="BT601" s="10">
        <v>41764</v>
      </c>
      <c r="BU601">
        <v>73200</v>
      </c>
      <c r="BV601">
        <v>49.237623999999997</v>
      </c>
      <c r="BW601">
        <f t="shared" si="501"/>
        <v>-2.0145166627094646E-4</v>
      </c>
      <c r="BX601">
        <f t="shared" si="502"/>
        <v>0.99979854833372905</v>
      </c>
      <c r="BY601" s="18"/>
      <c r="BZ601" s="18">
        <v>0.56865412599999998</v>
      </c>
      <c r="CB601" s="10">
        <v>41764</v>
      </c>
      <c r="CC601">
        <v>1388800</v>
      </c>
      <c r="CD601">
        <v>100.49569200000001</v>
      </c>
      <c r="CE601">
        <f t="shared" si="487"/>
        <v>3.5718761918013264E-4</v>
      </c>
      <c r="CF601">
        <f t="shared" si="488"/>
        <v>1.0003571876191801</v>
      </c>
      <c r="CG601" s="18"/>
      <c r="CH601" s="18">
        <v>0.56865412599999998</v>
      </c>
      <c r="CJ601" s="10">
        <v>41764</v>
      </c>
      <c r="CK601">
        <v>298400</v>
      </c>
      <c r="CL601">
        <v>79.529568999999995</v>
      </c>
      <c r="CM601">
        <f t="shared" si="489"/>
        <v>-1.7482742188880129E-3</v>
      </c>
      <c r="CN601">
        <f t="shared" si="490"/>
        <v>0.99825172578111199</v>
      </c>
      <c r="CR601" s="10">
        <v>41764</v>
      </c>
      <c r="CS601">
        <v>87900</v>
      </c>
      <c r="CT601">
        <v>58.064338999999997</v>
      </c>
      <c r="CU601">
        <f t="shared" si="491"/>
        <v>-3.3615187860092099E-4</v>
      </c>
      <c r="CV601">
        <f t="shared" si="492"/>
        <v>0.99966384812139908</v>
      </c>
      <c r="CZ601" s="10">
        <v>41764</v>
      </c>
      <c r="DA601">
        <v>100300</v>
      </c>
      <c r="DB601">
        <v>50.894475</v>
      </c>
      <c r="DC601">
        <f t="shared" si="463"/>
        <v>-1.261706277447483E-3</v>
      </c>
      <c r="DD601">
        <f t="shared" si="464"/>
        <v>0.99873829372255252</v>
      </c>
      <c r="DH601" s="10">
        <v>41764</v>
      </c>
      <c r="DI601">
        <v>116400</v>
      </c>
      <c r="DJ601">
        <v>32.796349999999997</v>
      </c>
      <c r="DK601">
        <f t="shared" si="461"/>
        <v>2.6094285795601468E-3</v>
      </c>
      <c r="DL601">
        <f t="shared" si="462"/>
        <v>1.0026094285795601</v>
      </c>
      <c r="DP601" s="10">
        <v>41764</v>
      </c>
      <c r="DQ601">
        <v>44200</v>
      </c>
      <c r="DR601">
        <v>25.852578000000001</v>
      </c>
      <c r="DS601">
        <f t="shared" si="493"/>
        <v>4.3923896016708763E-3</v>
      </c>
      <c r="DT601">
        <f t="shared" si="494"/>
        <v>1.0043923896016709</v>
      </c>
      <c r="DX601" s="10">
        <v>41764</v>
      </c>
      <c r="DY601">
        <v>866300</v>
      </c>
      <c r="DZ601">
        <v>12.71</v>
      </c>
      <c r="EA601">
        <f t="shared" si="495"/>
        <v>1.0333863275039823E-2</v>
      </c>
      <c r="EB601">
        <f t="shared" si="496"/>
        <v>1.0103338632750398</v>
      </c>
      <c r="EF601" s="10">
        <v>41761</v>
      </c>
      <c r="EG601">
        <v>133300</v>
      </c>
      <c r="EH601">
        <v>99.100994</v>
      </c>
      <c r="EI601">
        <f t="shared" si="497"/>
        <v>-2.9576220545168841E-4</v>
      </c>
      <c r="EJ601">
        <f t="shared" si="498"/>
        <v>0.99970423779454831</v>
      </c>
    </row>
    <row r="602" spans="1:140">
      <c r="A602" s="10">
        <v>41761</v>
      </c>
      <c r="B602" s="11">
        <v>2.2000000000000002</v>
      </c>
      <c r="C602">
        <f t="shared" si="465"/>
        <v>2.2000000000000002E-2</v>
      </c>
      <c r="D602" s="12">
        <f t="shared" si="466"/>
        <v>4.5970402219830397E-4</v>
      </c>
      <c r="E602" s="13">
        <f t="shared" si="467"/>
        <v>1.0004597040221983</v>
      </c>
      <c r="H602" s="10">
        <v>41761</v>
      </c>
      <c r="I602">
        <v>13500</v>
      </c>
      <c r="J602">
        <v>66.110913999999994</v>
      </c>
      <c r="K602" s="15">
        <f t="shared" si="470"/>
        <v>8.0102544528211084E-3</v>
      </c>
      <c r="L602">
        <f t="shared" si="471"/>
        <v>1.0080102544528211</v>
      </c>
      <c r="N602" s="15">
        <f t="shared" si="472"/>
        <v>17.39529771492807</v>
      </c>
      <c r="P602" s="10">
        <v>41761</v>
      </c>
      <c r="Q602">
        <v>263600</v>
      </c>
      <c r="R602">
        <v>43.228619999999999</v>
      </c>
      <c r="S602">
        <f t="shared" si="473"/>
        <v>-4.448543915203107E-4</v>
      </c>
      <c r="T602">
        <f t="shared" si="474"/>
        <v>0.99955514560847969</v>
      </c>
      <c r="V602" s="15">
        <f t="shared" si="475"/>
        <v>-0.14990568729997766</v>
      </c>
      <c r="X602" s="10">
        <v>41761</v>
      </c>
      <c r="Y602">
        <v>209200</v>
      </c>
      <c r="Z602">
        <v>37.064253999999998</v>
      </c>
      <c r="AA602">
        <f t="shared" si="476"/>
        <v>1.0452240633589405E-3</v>
      </c>
      <c r="AB602">
        <f t="shared" si="468"/>
        <v>1.0010452240633589</v>
      </c>
      <c r="AD602" s="15">
        <f t="shared" si="477"/>
        <v>0.46419783837821016</v>
      </c>
      <c r="AF602" s="10">
        <v>41761</v>
      </c>
      <c r="AG602">
        <v>185900</v>
      </c>
      <c r="AH602">
        <v>50.815697999999998</v>
      </c>
      <c r="AI602">
        <f t="shared" si="478"/>
        <v>2.4952249706282625E-3</v>
      </c>
      <c r="AJ602">
        <f t="shared" si="479"/>
        <v>1.0024952249706283</v>
      </c>
      <c r="AK602" s="18"/>
      <c r="AL602" s="15">
        <f t="shared" si="480"/>
        <v>1.483385447246683</v>
      </c>
      <c r="AN602" s="10">
        <v>41761</v>
      </c>
      <c r="AO602">
        <v>4478900</v>
      </c>
      <c r="AP602">
        <v>39.023636000000003</v>
      </c>
      <c r="AQ602">
        <f t="shared" si="481"/>
        <v>-1.4265577618480796E-3</v>
      </c>
      <c r="AR602">
        <f t="shared" si="469"/>
        <v>0.99857344223815192</v>
      </c>
      <c r="AS602" s="18"/>
      <c r="AT602" s="15">
        <f t="shared" si="482"/>
        <v>-0.40611247915953719</v>
      </c>
      <c r="AV602" s="10">
        <v>41761</v>
      </c>
      <c r="AW602">
        <v>14743400</v>
      </c>
      <c r="AX602">
        <v>38.286147</v>
      </c>
      <c r="AY602">
        <f t="shared" si="483"/>
        <v>6.5901879103109628E-3</v>
      </c>
      <c r="AZ602">
        <f t="shared" si="484"/>
        <v>1.006590187910311</v>
      </c>
      <c r="BA602" s="18"/>
      <c r="BB602" s="18"/>
      <c r="BD602" s="10">
        <v>41761</v>
      </c>
      <c r="BE602">
        <v>468900</v>
      </c>
      <c r="BF602">
        <v>59.487805999999999</v>
      </c>
      <c r="BG602">
        <f t="shared" si="485"/>
        <v>-2.020157486993801E-3</v>
      </c>
      <c r="BH602">
        <f t="shared" si="486"/>
        <v>0.9979798425130062</v>
      </c>
      <c r="BI602" s="18"/>
      <c r="BJ602" s="18">
        <v>-0.94164644200000003</v>
      </c>
      <c r="BL602" s="10">
        <v>41761</v>
      </c>
      <c r="BM602">
        <v>183200</v>
      </c>
      <c r="BN602">
        <v>102.088279</v>
      </c>
      <c r="BO602">
        <f t="shared" si="499"/>
        <v>-9.2555644486547184E-4</v>
      </c>
      <c r="BP602">
        <f t="shared" si="500"/>
        <v>0.99907444355513453</v>
      </c>
      <c r="BQ602" s="18"/>
      <c r="BR602" s="18">
        <v>-0.94164644200000003</v>
      </c>
      <c r="BT602" s="10">
        <v>41761</v>
      </c>
      <c r="BU602">
        <v>35500</v>
      </c>
      <c r="BV602">
        <v>49.247545000000002</v>
      </c>
      <c r="BW602">
        <f t="shared" si="501"/>
        <v>0</v>
      </c>
      <c r="BX602">
        <f t="shared" si="502"/>
        <v>1</v>
      </c>
      <c r="BY602" s="18"/>
      <c r="BZ602" s="18">
        <v>-0.94164644200000003</v>
      </c>
      <c r="CB602" s="10">
        <v>41761</v>
      </c>
      <c r="CC602">
        <v>1039200</v>
      </c>
      <c r="CD602">
        <v>100.45980900000001</v>
      </c>
      <c r="CE602">
        <f t="shared" si="487"/>
        <v>2.3269874420441816E-3</v>
      </c>
      <c r="CF602">
        <f t="shared" si="488"/>
        <v>1.0023269874420442</v>
      </c>
      <c r="CG602" s="18"/>
      <c r="CH602" s="18">
        <v>-0.94164644200000003</v>
      </c>
      <c r="CJ602" s="10">
        <v>41761</v>
      </c>
      <c r="CK602">
        <v>206800</v>
      </c>
      <c r="CL602">
        <v>79.668852000000001</v>
      </c>
      <c r="CM602">
        <f t="shared" si="489"/>
        <v>1.4005983904155084E-3</v>
      </c>
      <c r="CN602">
        <f t="shared" si="490"/>
        <v>1.0014005983904155</v>
      </c>
      <c r="CR602" s="10">
        <v>41761</v>
      </c>
      <c r="CS602">
        <v>95800</v>
      </c>
      <c r="CT602">
        <v>58.083863999999998</v>
      </c>
      <c r="CU602">
        <f t="shared" si="491"/>
        <v>1.6807836015986233E-4</v>
      </c>
      <c r="CV602">
        <f t="shared" si="492"/>
        <v>1.0001680783601599</v>
      </c>
      <c r="CZ602" s="10">
        <v>41761</v>
      </c>
      <c r="DA602">
        <v>141600</v>
      </c>
      <c r="DB602">
        <v>50.958770000000001</v>
      </c>
      <c r="DC602">
        <f t="shared" si="463"/>
        <v>5.410041653040043E-4</v>
      </c>
      <c r="DD602">
        <f t="shared" si="464"/>
        <v>1.000541004165304</v>
      </c>
      <c r="DH602" s="10">
        <v>41761</v>
      </c>
      <c r="DI602">
        <v>152400</v>
      </c>
      <c r="DJ602">
        <v>32.710993000000002</v>
      </c>
      <c r="DK602">
        <f t="shared" si="461"/>
        <v>-5.7943856817666006E-4</v>
      </c>
      <c r="DL602">
        <f t="shared" si="462"/>
        <v>0.99942056143182334</v>
      </c>
      <c r="DP602" s="10">
        <v>41761</v>
      </c>
      <c r="DQ602">
        <v>31600</v>
      </c>
      <c r="DR602">
        <v>25.739519999999999</v>
      </c>
      <c r="DS602">
        <f t="shared" si="493"/>
        <v>3.6738110025913429E-3</v>
      </c>
      <c r="DT602">
        <f t="shared" si="494"/>
        <v>1.0036738110025913</v>
      </c>
      <c r="DX602" s="10">
        <v>41761</v>
      </c>
      <c r="DY602">
        <v>2245900</v>
      </c>
      <c r="DZ602">
        <v>12.58</v>
      </c>
      <c r="EA602">
        <f t="shared" si="495"/>
        <v>9.6308186195825929E-3</v>
      </c>
      <c r="EB602">
        <f t="shared" si="496"/>
        <v>1.0096308186195826</v>
      </c>
      <c r="EF602" s="10">
        <v>41760</v>
      </c>
      <c r="EG602">
        <v>201200</v>
      </c>
      <c r="EH602">
        <v>99.130313000000001</v>
      </c>
      <c r="EI602">
        <f t="shared" si="497"/>
        <v>0</v>
      </c>
      <c r="EJ602">
        <f t="shared" si="498"/>
        <v>1</v>
      </c>
    </row>
    <row r="603" spans="1:140">
      <c r="A603" s="10">
        <v>41760</v>
      </c>
      <c r="B603" s="11">
        <v>2.17</v>
      </c>
      <c r="C603">
        <f t="shared" si="465"/>
        <v>2.1700000000000001E-2</v>
      </c>
      <c r="D603" s="12">
        <f t="shared" si="466"/>
        <v>4.5341682487731738E-4</v>
      </c>
      <c r="E603" s="13">
        <f t="shared" si="467"/>
        <v>1.0004534168248773</v>
      </c>
      <c r="H603" s="10">
        <v>41760</v>
      </c>
      <c r="I603">
        <v>13300</v>
      </c>
      <c r="J603">
        <v>65.585556999999994</v>
      </c>
      <c r="K603" s="15">
        <f t="shared" si="470"/>
        <v>8.0896102511351931E-3</v>
      </c>
      <c r="L603">
        <f t="shared" si="471"/>
        <v>1.0080896102511352</v>
      </c>
      <c r="N603" s="15">
        <f t="shared" si="472"/>
        <v>17.931527162143343</v>
      </c>
      <c r="P603" s="10">
        <v>41760</v>
      </c>
      <c r="Q603">
        <v>216900</v>
      </c>
      <c r="R603">
        <v>43.247858999999998</v>
      </c>
      <c r="S603">
        <f t="shared" si="473"/>
        <v>-6.6687125703779326E-4</v>
      </c>
      <c r="T603">
        <f t="shared" si="474"/>
        <v>0.99933312874296221</v>
      </c>
      <c r="V603" s="15">
        <f t="shared" si="475"/>
        <v>-0.21611206258734872</v>
      </c>
      <c r="X603" s="10">
        <v>41760</v>
      </c>
      <c r="Y603">
        <v>92700</v>
      </c>
      <c r="Z603">
        <v>37.025554</v>
      </c>
      <c r="AA603">
        <f t="shared" si="476"/>
        <v>4.4619962301701843E-3</v>
      </c>
      <c r="AB603">
        <f t="shared" si="468"/>
        <v>1.0044619962301702</v>
      </c>
      <c r="AD603" s="15">
        <f t="shared" si="477"/>
        <v>4.078449146837591</v>
      </c>
      <c r="AF603" s="10">
        <v>41760</v>
      </c>
      <c r="AG603">
        <v>244100</v>
      </c>
      <c r="AH603">
        <v>50.689216999999999</v>
      </c>
      <c r="AI603">
        <f t="shared" si="478"/>
        <v>-1.9195664194138207E-4</v>
      </c>
      <c r="AJ603">
        <f t="shared" si="479"/>
        <v>0.99980804335805862</v>
      </c>
      <c r="AK603" s="18"/>
      <c r="AL603" s="15">
        <f t="shared" si="480"/>
        <v>-6.7672284296334984E-2</v>
      </c>
      <c r="AN603" s="10">
        <v>41760</v>
      </c>
      <c r="AO603">
        <v>3738800</v>
      </c>
      <c r="AP603">
        <v>39.079385000000002</v>
      </c>
      <c r="AQ603">
        <f t="shared" si="481"/>
        <v>3.33975159093991E-3</v>
      </c>
      <c r="AR603">
        <f t="shared" si="469"/>
        <v>1.0033397515909399</v>
      </c>
      <c r="AS603" s="18"/>
      <c r="AT603" s="15">
        <f t="shared" si="482"/>
        <v>2.3769679728333561</v>
      </c>
      <c r="AV603" s="10">
        <v>41760</v>
      </c>
      <c r="AW603">
        <v>8681600</v>
      </c>
      <c r="AX603">
        <v>38.035485999999999</v>
      </c>
      <c r="AY603">
        <f t="shared" si="483"/>
        <v>7.3285281229829025E-4</v>
      </c>
      <c r="AZ603">
        <f t="shared" si="484"/>
        <v>1.0007328528122983</v>
      </c>
      <c r="BA603" s="18"/>
      <c r="BB603" s="18"/>
      <c r="BD603" s="10">
        <v>41760</v>
      </c>
      <c r="BE603">
        <v>388700</v>
      </c>
      <c r="BF603">
        <v>59.608224</v>
      </c>
      <c r="BG603">
        <f t="shared" si="485"/>
        <v>-1.551569094807248E-3</v>
      </c>
      <c r="BH603">
        <f t="shared" si="486"/>
        <v>0.99844843090519275</v>
      </c>
      <c r="BI603" s="18"/>
      <c r="BJ603" s="18">
        <v>0.172344575</v>
      </c>
      <c r="BL603" s="10">
        <v>41760</v>
      </c>
      <c r="BM603">
        <v>213600</v>
      </c>
      <c r="BN603">
        <v>102.182855</v>
      </c>
      <c r="BO603">
        <f t="shared" si="499"/>
        <v>1.6687641195767267E-3</v>
      </c>
      <c r="BP603">
        <f t="shared" si="500"/>
        <v>1.0016687641195767</v>
      </c>
      <c r="BQ603" s="18"/>
      <c r="BR603" s="18">
        <v>0.172344575</v>
      </c>
      <c r="BT603" s="10">
        <v>41760</v>
      </c>
      <c r="BU603">
        <v>145100</v>
      </c>
      <c r="BV603">
        <v>49.247545000000002</v>
      </c>
      <c r="BW603">
        <f t="shared" si="501"/>
        <v>8.0631414472187579E-4</v>
      </c>
      <c r="BX603">
        <f t="shared" si="502"/>
        <v>1.0008063141447219</v>
      </c>
      <c r="BY603" s="18"/>
      <c r="BZ603" s="18">
        <v>0.172344575</v>
      </c>
      <c r="CB603" s="10">
        <v>41760</v>
      </c>
      <c r="CC603">
        <v>6716400</v>
      </c>
      <c r="CD603">
        <v>100.22658300000001</v>
      </c>
      <c r="CE603">
        <f t="shared" si="487"/>
        <v>-2.2363314898632414E-4</v>
      </c>
      <c r="CF603">
        <f t="shared" si="488"/>
        <v>0.99977636685101368</v>
      </c>
      <c r="CG603" s="18"/>
      <c r="CH603" s="18">
        <v>0.172344575</v>
      </c>
      <c r="CJ603" s="10">
        <v>41760</v>
      </c>
      <c r="CK603">
        <v>196000</v>
      </c>
      <c r="CL603">
        <v>79.557423999999997</v>
      </c>
      <c r="CM603">
        <f t="shared" si="489"/>
        <v>2.7737372617238076E-3</v>
      </c>
      <c r="CN603">
        <f t="shared" si="490"/>
        <v>1.0027737372617238</v>
      </c>
      <c r="CR603" s="10">
        <v>41760</v>
      </c>
      <c r="CS603">
        <v>4300</v>
      </c>
      <c r="CT603">
        <v>58.074103000000001</v>
      </c>
      <c r="CU603">
        <f t="shared" si="491"/>
        <v>1.3634271529228137E-3</v>
      </c>
      <c r="CV603">
        <f t="shared" si="492"/>
        <v>1.0013634271529228</v>
      </c>
      <c r="CZ603" s="10">
        <v>41760</v>
      </c>
      <c r="DA603">
        <v>92200</v>
      </c>
      <c r="DB603">
        <v>50.931215999999999</v>
      </c>
      <c r="DC603">
        <f t="shared" si="463"/>
        <v>2.8938299872667272E-3</v>
      </c>
      <c r="DD603">
        <f t="shared" si="464"/>
        <v>1.0028938299872667</v>
      </c>
      <c r="DH603" s="10">
        <v>41760</v>
      </c>
      <c r="DI603">
        <v>189900</v>
      </c>
      <c r="DJ603">
        <v>32.729958000000003</v>
      </c>
      <c r="DK603">
        <f t="shared" si="461"/>
        <v>4.9504543131069223E-3</v>
      </c>
      <c r="DL603">
        <f t="shared" si="462"/>
        <v>1.0049504543131069</v>
      </c>
      <c r="DP603" s="10">
        <v>41760</v>
      </c>
      <c r="DQ603">
        <v>301900</v>
      </c>
      <c r="DR603">
        <v>25.645303999999999</v>
      </c>
      <c r="DS603">
        <f t="shared" si="493"/>
        <v>-4.024903393114232E-3</v>
      </c>
      <c r="DT603">
        <f t="shared" si="494"/>
        <v>0.99597509660688577</v>
      </c>
      <c r="DX603" s="10">
        <v>41760</v>
      </c>
      <c r="DY603">
        <v>1852500</v>
      </c>
      <c r="DZ603">
        <v>12.46</v>
      </c>
      <c r="EA603">
        <f t="shared" si="495"/>
        <v>-3.1999999999999806E-3</v>
      </c>
      <c r="EB603">
        <f t="shared" si="496"/>
        <v>0.99680000000000002</v>
      </c>
      <c r="EF603" s="10">
        <v>41759</v>
      </c>
      <c r="EG603">
        <v>1176000</v>
      </c>
      <c r="EH603">
        <v>99.130313000000001</v>
      </c>
      <c r="EI603">
        <f t="shared" si="497"/>
        <v>4.5370982515602343E-4</v>
      </c>
      <c r="EJ603">
        <f t="shared" si="498"/>
        <v>1.000453709825156</v>
      </c>
    </row>
    <row r="604" spans="1:140">
      <c r="A604" s="10">
        <v>41759</v>
      </c>
      <c r="B604" s="11">
        <v>2.1800000000000002</v>
      </c>
      <c r="C604">
        <f t="shared" si="465"/>
        <v>2.18E-2</v>
      </c>
      <c r="D604" s="12">
        <f t="shared" si="466"/>
        <v>4.5551250024700174E-4</v>
      </c>
      <c r="E604" s="13">
        <f t="shared" si="467"/>
        <v>1.000455512500247</v>
      </c>
      <c r="H604" s="10">
        <v>41759</v>
      </c>
      <c r="I604">
        <v>29100</v>
      </c>
      <c r="J604">
        <v>65.059252999999998</v>
      </c>
      <c r="K604" s="15">
        <f t="shared" si="470"/>
        <v>4.6236070203335977E-3</v>
      </c>
      <c r="L604">
        <f t="shared" si="471"/>
        <v>1.0046236070203336</v>
      </c>
      <c r="N604" s="15">
        <f t="shared" si="472"/>
        <v>4.3855912956748089</v>
      </c>
      <c r="P604" s="10">
        <v>41759</v>
      </c>
      <c r="Q604">
        <v>216600</v>
      </c>
      <c r="R604">
        <v>43.276719</v>
      </c>
      <c r="S604">
        <f t="shared" si="473"/>
        <v>3.5690390506073477E-3</v>
      </c>
      <c r="T604">
        <f t="shared" si="474"/>
        <v>1.0035690390506073</v>
      </c>
      <c r="V604" s="15">
        <f t="shared" si="475"/>
        <v>2.670691550642426</v>
      </c>
      <c r="X604" s="10">
        <v>41759</v>
      </c>
      <c r="Y604">
        <v>125800</v>
      </c>
      <c r="Z604">
        <v>36.861080000000001</v>
      </c>
      <c r="AA604">
        <f t="shared" si="476"/>
        <v>6.0734102561184056E-3</v>
      </c>
      <c r="AB604">
        <f t="shared" si="468"/>
        <v>1.0060734102561184</v>
      </c>
      <c r="AD604" s="15">
        <f t="shared" si="477"/>
        <v>8.1165379787536427</v>
      </c>
      <c r="AF604" s="10">
        <v>41759</v>
      </c>
      <c r="AG604">
        <v>272800</v>
      </c>
      <c r="AH604">
        <v>50.698948999999999</v>
      </c>
      <c r="AI604">
        <f t="shared" si="478"/>
        <v>6.9565456074571763E-3</v>
      </c>
      <c r="AJ604">
        <f t="shared" si="479"/>
        <v>1.0069565456074572</v>
      </c>
      <c r="AK604" s="18"/>
      <c r="AL604" s="15">
        <f t="shared" si="480"/>
        <v>11.557876457156997</v>
      </c>
      <c r="AN604" s="10">
        <v>41759</v>
      </c>
      <c r="AO604">
        <v>6180200</v>
      </c>
      <c r="AP604">
        <v>38.949303999999998</v>
      </c>
      <c r="AQ604">
        <f t="shared" si="481"/>
        <v>3.1107289979306341E-3</v>
      </c>
      <c r="AR604">
        <f t="shared" si="469"/>
        <v>1.0031107289979306</v>
      </c>
      <c r="AS604" s="18"/>
      <c r="AT604" s="15">
        <f t="shared" si="482"/>
        <v>2.1069879503851388</v>
      </c>
      <c r="AV604" s="10">
        <v>41759</v>
      </c>
      <c r="AW604">
        <v>11793000</v>
      </c>
      <c r="AX604">
        <v>38.007632000000001</v>
      </c>
      <c r="AY604">
        <f t="shared" si="483"/>
        <v>-7.3231613236113269E-4</v>
      </c>
      <c r="AZ604">
        <f t="shared" si="484"/>
        <v>0.99926768386763887</v>
      </c>
      <c r="BA604" s="18"/>
      <c r="BB604" s="18"/>
      <c r="BD604" s="10">
        <v>41759</v>
      </c>
      <c r="BE604">
        <v>516000</v>
      </c>
      <c r="BF604">
        <v>59.700854</v>
      </c>
      <c r="BG604">
        <f t="shared" si="485"/>
        <v>1.8653055500312821E-3</v>
      </c>
      <c r="BH604">
        <f t="shared" si="486"/>
        <v>1.0018653055500313</v>
      </c>
      <c r="BI604" s="18"/>
      <c r="BJ604" s="18">
        <v>0.92576580799999997</v>
      </c>
      <c r="BL604" s="10">
        <v>41759</v>
      </c>
      <c r="BM604">
        <v>139200</v>
      </c>
      <c r="BN604">
        <v>102.01262</v>
      </c>
      <c r="BO604">
        <f t="shared" si="499"/>
        <v>1.2964104695911693E-3</v>
      </c>
      <c r="BP604">
        <f t="shared" si="500"/>
        <v>1.0012964104695912</v>
      </c>
      <c r="BQ604" s="18"/>
      <c r="BR604" s="18">
        <v>0.92576580799999997</v>
      </c>
      <c r="BT604" s="10">
        <v>41759</v>
      </c>
      <c r="BU604">
        <v>105400</v>
      </c>
      <c r="BV604">
        <v>49.207867999999998</v>
      </c>
      <c r="BW604">
        <f t="shared" si="501"/>
        <v>1.0088637367535735E-3</v>
      </c>
      <c r="BX604">
        <f t="shared" si="502"/>
        <v>1.0010088637367536</v>
      </c>
      <c r="BY604" s="18"/>
      <c r="BZ604" s="18">
        <v>0.92576580799999997</v>
      </c>
      <c r="CB604" s="10">
        <v>41759</v>
      </c>
      <c r="CC604">
        <v>908200</v>
      </c>
      <c r="CD604">
        <v>100.249002</v>
      </c>
      <c r="CE604">
        <f t="shared" si="487"/>
        <v>1.2496619063337988E-3</v>
      </c>
      <c r="CF604">
        <f t="shared" si="488"/>
        <v>1.0012496619063338</v>
      </c>
      <c r="CG604" s="18"/>
      <c r="CH604" s="18">
        <v>0.92576580799999997</v>
      </c>
      <c r="CJ604" s="10">
        <v>41759</v>
      </c>
      <c r="CK604">
        <v>281600</v>
      </c>
      <c r="CL604">
        <v>79.337362999999996</v>
      </c>
      <c r="CM604">
        <f t="shared" si="489"/>
        <v>3.1615559530122628E-3</v>
      </c>
      <c r="CN604">
        <f t="shared" si="490"/>
        <v>1.0031615559530123</v>
      </c>
      <c r="CR604" s="10">
        <v>41759</v>
      </c>
      <c r="CS604">
        <v>6000</v>
      </c>
      <c r="CT604">
        <v>57.995030999999997</v>
      </c>
      <c r="CU604">
        <f t="shared" si="491"/>
        <v>1.1786435960612351E-3</v>
      </c>
      <c r="CV604">
        <f t="shared" si="492"/>
        <v>1.0011786435960612</v>
      </c>
      <c r="CZ604" s="10">
        <v>41759</v>
      </c>
      <c r="DA604">
        <v>61700</v>
      </c>
      <c r="DB604">
        <v>50.784255000000002</v>
      </c>
      <c r="DC604">
        <f t="shared" si="463"/>
        <v>0</v>
      </c>
      <c r="DD604">
        <f t="shared" si="464"/>
        <v>1</v>
      </c>
      <c r="DH604" s="10">
        <v>41759</v>
      </c>
      <c r="DI604">
        <v>205400</v>
      </c>
      <c r="DJ604">
        <v>32.568728</v>
      </c>
      <c r="DK604">
        <f t="shared" si="461"/>
        <v>3.8000725710765071E-3</v>
      </c>
      <c r="DL604">
        <f t="shared" si="462"/>
        <v>1.0038000725710765</v>
      </c>
      <c r="DP604" s="10">
        <v>41759</v>
      </c>
      <c r="DQ604">
        <v>1348400</v>
      </c>
      <c r="DR604">
        <v>25.748940999999999</v>
      </c>
      <c r="DS604">
        <f t="shared" si="493"/>
        <v>-4.3716263243368525E-3</v>
      </c>
      <c r="DT604">
        <f t="shared" si="494"/>
        <v>0.99562837367566315</v>
      </c>
      <c r="DX604" s="10">
        <v>41759</v>
      </c>
      <c r="DY604">
        <v>2258400</v>
      </c>
      <c r="DZ604">
        <v>12.5</v>
      </c>
      <c r="EA604">
        <f t="shared" si="495"/>
        <v>-4.777070063694322E-3</v>
      </c>
      <c r="EB604">
        <f t="shared" si="496"/>
        <v>0.99522292993630568</v>
      </c>
      <c r="EF604" s="10">
        <v>41758</v>
      </c>
      <c r="EG604">
        <v>103500</v>
      </c>
      <c r="EH604">
        <v>99.085357000000002</v>
      </c>
      <c r="EI604">
        <f t="shared" si="497"/>
        <v>9.8611578248863907E-5</v>
      </c>
      <c r="EJ604">
        <f t="shared" si="498"/>
        <v>1.0000986115782489</v>
      </c>
    </row>
    <row r="605" spans="1:140">
      <c r="A605" s="10">
        <v>41758</v>
      </c>
      <c r="B605" s="11">
        <v>2.21</v>
      </c>
      <c r="C605">
        <f t="shared" si="465"/>
        <v>2.2099999999999998E-2</v>
      </c>
      <c r="D605" s="12">
        <f t="shared" si="466"/>
        <v>4.6179986878591706E-4</v>
      </c>
      <c r="E605" s="13">
        <f t="shared" si="467"/>
        <v>1.0004617998687859</v>
      </c>
      <c r="H605" s="10">
        <v>41758</v>
      </c>
      <c r="I605">
        <v>7300</v>
      </c>
      <c r="J605">
        <v>64.759828999999996</v>
      </c>
      <c r="K605" s="15">
        <f t="shared" si="470"/>
        <v>-1.7308977558248007E-3</v>
      </c>
      <c r="L605">
        <f t="shared" si="471"/>
        <v>0.9982691022441752</v>
      </c>
      <c r="N605" s="15">
        <f t="shared" si="472"/>
        <v>-0.46864508113989911</v>
      </c>
      <c r="P605" s="10">
        <v>41758</v>
      </c>
      <c r="Q605">
        <v>199800</v>
      </c>
      <c r="R605">
        <v>43.122812000000003</v>
      </c>
      <c r="S605">
        <f t="shared" si="473"/>
        <v>5.6078805227317563E-3</v>
      </c>
      <c r="T605">
        <f t="shared" si="474"/>
        <v>1.0056078805227318</v>
      </c>
      <c r="V605" s="15">
        <f t="shared" si="475"/>
        <v>6.6995234611014833</v>
      </c>
      <c r="X605" s="10">
        <v>41758</v>
      </c>
      <c r="Y605">
        <v>83700</v>
      </c>
      <c r="Z605">
        <v>36.638559000000001</v>
      </c>
      <c r="AA605">
        <f t="shared" si="476"/>
        <v>4.7758071623367204E-3</v>
      </c>
      <c r="AB605">
        <f t="shared" si="468"/>
        <v>1.0047758071623367</v>
      </c>
      <c r="AD605" s="15">
        <f t="shared" si="477"/>
        <v>4.6917644625311015</v>
      </c>
      <c r="AF605" s="10">
        <v>41758</v>
      </c>
      <c r="AG605">
        <v>149400</v>
      </c>
      <c r="AH605">
        <v>50.348695999999997</v>
      </c>
      <c r="AI605">
        <f t="shared" si="478"/>
        <v>4.4642660313207738E-3</v>
      </c>
      <c r="AJ605">
        <f t="shared" si="479"/>
        <v>1.0044642660313208</v>
      </c>
      <c r="AK605" s="18"/>
      <c r="AL605" s="15">
        <f t="shared" si="480"/>
        <v>4.0826395605113195</v>
      </c>
      <c r="AN605" s="10">
        <v>41758</v>
      </c>
      <c r="AO605">
        <v>3115400</v>
      </c>
      <c r="AP605">
        <v>38.828519</v>
      </c>
      <c r="AQ605">
        <f t="shared" si="481"/>
        <v>6.5029100267688378E-3</v>
      </c>
      <c r="AR605">
        <f t="shared" si="469"/>
        <v>1.0065029100267688</v>
      </c>
      <c r="AS605" s="18"/>
      <c r="AT605" s="15">
        <f t="shared" si="482"/>
        <v>9.6533875826614324</v>
      </c>
      <c r="AV605" s="10">
        <v>41758</v>
      </c>
      <c r="AW605">
        <v>15126200</v>
      </c>
      <c r="AX605">
        <v>38.035485999999999</v>
      </c>
      <c r="AY605">
        <f t="shared" si="483"/>
        <v>9.6106217696556584E-3</v>
      </c>
      <c r="AZ605">
        <f t="shared" si="484"/>
        <v>1.0096106217696557</v>
      </c>
      <c r="BA605" s="18"/>
      <c r="BB605" s="18"/>
      <c r="BD605" s="10">
        <v>41758</v>
      </c>
      <c r="BE605">
        <v>509600</v>
      </c>
      <c r="BF605">
        <v>59.589700999999998</v>
      </c>
      <c r="BG605">
        <f t="shared" si="485"/>
        <v>2.0250120755633816E-3</v>
      </c>
      <c r="BH605">
        <f t="shared" si="486"/>
        <v>1.0020250120755634</v>
      </c>
      <c r="BI605" s="18"/>
      <c r="BJ605" s="18">
        <v>1.4792663690000001</v>
      </c>
      <c r="BL605" s="10">
        <v>41758</v>
      </c>
      <c r="BM605">
        <v>202500</v>
      </c>
      <c r="BN605">
        <v>101.88054099999999</v>
      </c>
      <c r="BO605">
        <f t="shared" si="499"/>
        <v>-8.3275263828819224E-4</v>
      </c>
      <c r="BP605">
        <f t="shared" si="500"/>
        <v>0.99916724736171181</v>
      </c>
      <c r="BQ605" s="18"/>
      <c r="BR605" s="18">
        <v>1.4792663690000001</v>
      </c>
      <c r="BT605" s="10">
        <v>41758</v>
      </c>
      <c r="BU605">
        <v>50600</v>
      </c>
      <c r="BV605">
        <v>49.158273999999999</v>
      </c>
      <c r="BW605">
        <f t="shared" si="501"/>
        <v>0</v>
      </c>
      <c r="BX605">
        <f t="shared" si="502"/>
        <v>1</v>
      </c>
      <c r="BY605" s="18"/>
      <c r="BZ605" s="18">
        <v>1.4792663690000001</v>
      </c>
      <c r="CB605" s="10">
        <v>41758</v>
      </c>
      <c r="CC605">
        <v>389900</v>
      </c>
      <c r="CD605">
        <v>100.123881</v>
      </c>
      <c r="CE605">
        <f t="shared" si="487"/>
        <v>3.9430208816164658E-3</v>
      </c>
      <c r="CF605">
        <f t="shared" si="488"/>
        <v>1.0039430208816165</v>
      </c>
      <c r="CG605" s="18"/>
      <c r="CH605" s="18">
        <v>1.4792663690000001</v>
      </c>
      <c r="CJ605" s="10">
        <v>41758</v>
      </c>
      <c r="CK605">
        <v>182800</v>
      </c>
      <c r="CL605">
        <v>79.087323999999995</v>
      </c>
      <c r="CM605">
        <f t="shared" si="489"/>
        <v>1.0550228910639614E-3</v>
      </c>
      <c r="CN605">
        <f t="shared" si="490"/>
        <v>1.001055022891064</v>
      </c>
      <c r="CR605" s="10">
        <v>41758</v>
      </c>
      <c r="CS605">
        <v>8700</v>
      </c>
      <c r="CT605">
        <v>57.926755999999997</v>
      </c>
      <c r="CU605">
        <f t="shared" si="491"/>
        <v>-1.6839122106626636E-4</v>
      </c>
      <c r="CV605">
        <f t="shared" si="492"/>
        <v>0.99983160877893373</v>
      </c>
      <c r="CZ605" s="10">
        <v>41758</v>
      </c>
      <c r="DA605">
        <v>55600</v>
      </c>
      <c r="DB605">
        <v>50.784255000000002</v>
      </c>
      <c r="DC605">
        <f t="shared" si="463"/>
        <v>6.5538049302813484E-3</v>
      </c>
      <c r="DD605">
        <f t="shared" si="464"/>
        <v>1.0065538049302813</v>
      </c>
      <c r="DH605" s="10">
        <v>41758</v>
      </c>
      <c r="DI605">
        <v>96300</v>
      </c>
      <c r="DJ605">
        <v>32.445433000000001</v>
      </c>
      <c r="DK605">
        <f t="shared" si="461"/>
        <v>-2.9228235017297877E-4</v>
      </c>
      <c r="DL605">
        <f t="shared" si="462"/>
        <v>0.99970771764982702</v>
      </c>
      <c r="DP605" s="10">
        <v>41758</v>
      </c>
      <c r="DQ605">
        <v>56300</v>
      </c>
      <c r="DR605">
        <v>25.861999999999998</v>
      </c>
      <c r="DS605">
        <f t="shared" si="493"/>
        <v>8.4497341111651192E-3</v>
      </c>
      <c r="DT605">
        <f t="shared" si="494"/>
        <v>1.0084497341111651</v>
      </c>
      <c r="DX605" s="10">
        <v>41758</v>
      </c>
      <c r="DY605">
        <v>1558900</v>
      </c>
      <c r="DZ605">
        <v>12.56</v>
      </c>
      <c r="EA605">
        <f t="shared" si="495"/>
        <v>-7.9554494828959488E-4</v>
      </c>
      <c r="EB605">
        <f t="shared" si="496"/>
        <v>0.99920445505171041</v>
      </c>
      <c r="EF605" s="10">
        <v>41757</v>
      </c>
      <c r="EG605">
        <v>1688500</v>
      </c>
      <c r="EH605">
        <v>99.075586999999999</v>
      </c>
      <c r="EI605">
        <f t="shared" si="497"/>
        <v>-1.9711364192298575E-4</v>
      </c>
      <c r="EJ605">
        <f t="shared" si="498"/>
        <v>0.99980288635807701</v>
      </c>
    </row>
    <row r="606" spans="1:140">
      <c r="A606" s="10">
        <v>41757</v>
      </c>
      <c r="B606" s="11">
        <v>2.19</v>
      </c>
      <c r="C606">
        <f t="shared" si="465"/>
        <v>2.1899999999999999E-2</v>
      </c>
      <c r="D606" s="12">
        <f t="shared" si="466"/>
        <v>4.5760823268636841E-4</v>
      </c>
      <c r="E606" s="13">
        <f t="shared" si="467"/>
        <v>1.0004576082326864</v>
      </c>
      <c r="H606" s="10">
        <v>41757</v>
      </c>
      <c r="I606">
        <v>7900</v>
      </c>
      <c r="J606">
        <v>64.872116000000005</v>
      </c>
      <c r="K606" s="15">
        <f t="shared" si="470"/>
        <v>-4.8800855956220301E-3</v>
      </c>
      <c r="L606">
        <f t="shared" si="471"/>
        <v>0.99511991440437797</v>
      </c>
      <c r="N606" s="15">
        <f t="shared" si="472"/>
        <v>-0.83230219766343916</v>
      </c>
      <c r="P606" s="10">
        <v>41757</v>
      </c>
      <c r="Q606">
        <v>341600</v>
      </c>
      <c r="R606">
        <v>42.882333000000003</v>
      </c>
      <c r="S606">
        <f t="shared" si="473"/>
        <v>2.4735999451661606E-3</v>
      </c>
      <c r="T606">
        <f t="shared" si="474"/>
        <v>1.0024735999451662</v>
      </c>
      <c r="V606" s="15">
        <f t="shared" si="475"/>
        <v>1.4639091052326179</v>
      </c>
      <c r="X606" s="10">
        <v>41757</v>
      </c>
      <c r="Y606">
        <v>173600</v>
      </c>
      <c r="Z606">
        <v>36.464412000000003</v>
      </c>
      <c r="AA606">
        <f t="shared" si="476"/>
        <v>-3.4373697909051426E-3</v>
      </c>
      <c r="AB606">
        <f t="shared" si="468"/>
        <v>0.99656263020909486</v>
      </c>
      <c r="AD606" s="15">
        <f t="shared" si="477"/>
        <v>-0.71543718491618036</v>
      </c>
      <c r="AF606" s="10">
        <v>41757</v>
      </c>
      <c r="AG606">
        <v>287300</v>
      </c>
      <c r="AH606">
        <v>50.124924999999998</v>
      </c>
      <c r="AI606">
        <f t="shared" si="478"/>
        <v>-6.7476070656345977E-3</v>
      </c>
      <c r="AJ606">
        <f t="shared" si="479"/>
        <v>0.9932523929343654</v>
      </c>
      <c r="AK606" s="18"/>
      <c r="AL606" s="15">
        <f t="shared" si="480"/>
        <v>-0.91551855962445772</v>
      </c>
      <c r="AN606" s="10">
        <v>41757</v>
      </c>
      <c r="AO606">
        <v>4456200</v>
      </c>
      <c r="AP606">
        <v>38.577652</v>
      </c>
      <c r="AQ606">
        <f t="shared" si="481"/>
        <v>2.8985219396884254E-3</v>
      </c>
      <c r="AR606">
        <f t="shared" si="469"/>
        <v>1.0028985219396884</v>
      </c>
      <c r="AS606" s="18"/>
      <c r="AT606" s="15">
        <f t="shared" si="482"/>
        <v>1.8760856014543004</v>
      </c>
      <c r="AV606" s="10">
        <v>41757</v>
      </c>
      <c r="AW606">
        <v>11892700</v>
      </c>
      <c r="AX606">
        <v>37.673420999999998</v>
      </c>
      <c r="AY606">
        <f t="shared" si="483"/>
        <v>2.9659752260879912E-3</v>
      </c>
      <c r="AZ606">
        <f t="shared" si="484"/>
        <v>1.002965975226088</v>
      </c>
      <c r="BA606" s="18"/>
      <c r="BB606" s="18"/>
      <c r="BD606" s="10">
        <v>41757</v>
      </c>
      <c r="BE606">
        <v>397500</v>
      </c>
      <c r="BF606">
        <v>59.469275000000003</v>
      </c>
      <c r="BG606">
        <f t="shared" si="485"/>
        <v>8.6409202689399223E-3</v>
      </c>
      <c r="BH606">
        <f t="shared" si="486"/>
        <v>1.0086409202689399</v>
      </c>
      <c r="BI606" s="18"/>
      <c r="BJ606" s="18">
        <v>-0.49575417599999999</v>
      </c>
      <c r="BL606" s="10">
        <v>41757</v>
      </c>
      <c r="BM606">
        <v>123600</v>
      </c>
      <c r="BN606">
        <v>101.965453</v>
      </c>
      <c r="BO606">
        <f t="shared" si="499"/>
        <v>-2.7748757754819664E-4</v>
      </c>
      <c r="BP606">
        <f t="shared" si="500"/>
        <v>0.9997225124224518</v>
      </c>
      <c r="BQ606" s="18"/>
      <c r="BR606" s="18">
        <v>-0.49575417599999999</v>
      </c>
      <c r="BT606" s="10">
        <v>41757</v>
      </c>
      <c r="BU606">
        <v>84700</v>
      </c>
      <c r="BV606">
        <v>49.158273999999999</v>
      </c>
      <c r="BW606">
        <f t="shared" si="501"/>
        <v>-6.0494392639831585E-4</v>
      </c>
      <c r="BX606">
        <f t="shared" si="502"/>
        <v>0.99939505607360168</v>
      </c>
      <c r="BY606" s="18"/>
      <c r="BZ606" s="18">
        <v>-0.49575417599999999</v>
      </c>
      <c r="CB606" s="10">
        <v>41757</v>
      </c>
      <c r="CC606">
        <v>379800</v>
      </c>
      <c r="CD606">
        <v>99.730641000000006</v>
      </c>
      <c r="CE606">
        <f t="shared" si="487"/>
        <v>3.585238634780108E-4</v>
      </c>
      <c r="CF606">
        <f t="shared" si="488"/>
        <v>1.000358523863478</v>
      </c>
      <c r="CG606" s="18"/>
      <c r="CH606" s="18">
        <v>-0.49575417599999999</v>
      </c>
      <c r="CJ606" s="10">
        <v>41757</v>
      </c>
      <c r="CK606">
        <v>201100</v>
      </c>
      <c r="CL606">
        <v>79.003973000000002</v>
      </c>
      <c r="CM606">
        <f t="shared" si="489"/>
        <v>-5.8579172648087763E-4</v>
      </c>
      <c r="CN606">
        <f t="shared" si="490"/>
        <v>0.99941420827351912</v>
      </c>
      <c r="CR606" s="10">
        <v>41757</v>
      </c>
      <c r="CS606">
        <v>4500</v>
      </c>
      <c r="CT606">
        <v>57.936512</v>
      </c>
      <c r="CU606">
        <f t="shared" si="491"/>
        <v>0</v>
      </c>
      <c r="CV606">
        <f t="shared" si="492"/>
        <v>1</v>
      </c>
      <c r="CZ606" s="10">
        <v>41757</v>
      </c>
      <c r="DA606">
        <v>71000</v>
      </c>
      <c r="DB606">
        <v>50.453592</v>
      </c>
      <c r="DC606">
        <f t="shared" si="463"/>
        <v>3.1044917511116044E-3</v>
      </c>
      <c r="DD606">
        <f t="shared" si="464"/>
        <v>1.0031044917511116</v>
      </c>
      <c r="DH606" s="10">
        <v>41757</v>
      </c>
      <c r="DI606">
        <v>194200</v>
      </c>
      <c r="DJ606">
        <v>32.454918999999997</v>
      </c>
      <c r="DK606">
        <f t="shared" si="461"/>
        <v>9.1418749744254235E-3</v>
      </c>
      <c r="DL606">
        <f t="shared" si="462"/>
        <v>1.0091418749744254</v>
      </c>
      <c r="DP606" s="10">
        <v>41757</v>
      </c>
      <c r="DQ606">
        <v>53700</v>
      </c>
      <c r="DR606">
        <v>25.645303999999999</v>
      </c>
      <c r="DS606">
        <f t="shared" si="493"/>
        <v>2.2090935494532005E-3</v>
      </c>
      <c r="DT606">
        <f t="shared" si="494"/>
        <v>1.0022090935494532</v>
      </c>
      <c r="DX606" s="10">
        <v>41757</v>
      </c>
      <c r="DY606">
        <v>787500</v>
      </c>
      <c r="DZ606">
        <v>12.57</v>
      </c>
      <c r="EA606">
        <f t="shared" si="495"/>
        <v>-3.961965134706702E-3</v>
      </c>
      <c r="EB606">
        <f t="shared" si="496"/>
        <v>0.9960380348652933</v>
      </c>
      <c r="EF606" s="10">
        <v>41754</v>
      </c>
      <c r="EG606">
        <v>183800</v>
      </c>
      <c r="EH606">
        <v>99.095119999999994</v>
      </c>
      <c r="EI606">
        <f t="shared" si="497"/>
        <v>0</v>
      </c>
      <c r="EJ606">
        <f t="shared" si="498"/>
        <v>1</v>
      </c>
    </row>
    <row r="607" spans="1:140">
      <c r="A607" s="10">
        <v>41754</v>
      </c>
      <c r="B607" s="11">
        <v>2.15</v>
      </c>
      <c r="C607">
        <f t="shared" si="465"/>
        <v>2.1499999999999998E-2</v>
      </c>
      <c r="D607" s="12">
        <f t="shared" si="466"/>
        <v>4.492256453350052E-4</v>
      </c>
      <c r="E607" s="13">
        <f t="shared" si="467"/>
        <v>1.000449225645335</v>
      </c>
      <c r="H607" s="10">
        <v>41754</v>
      </c>
      <c r="I607">
        <v>10900</v>
      </c>
      <c r="J607">
        <v>65.190250000000006</v>
      </c>
      <c r="K607" s="15">
        <f t="shared" si="470"/>
        <v>1.8693805855272139E-3</v>
      </c>
      <c r="L607">
        <f t="shared" si="471"/>
        <v>1.0018693805855272</v>
      </c>
      <c r="N607" s="15">
        <f t="shared" si="472"/>
        <v>0.97721036733316602</v>
      </c>
      <c r="P607" s="10">
        <v>41754</v>
      </c>
      <c r="Q607">
        <v>248400</v>
      </c>
      <c r="R607">
        <v>42.776521000000002</v>
      </c>
      <c r="S607">
        <f t="shared" si="473"/>
        <v>-8.9145860945847311E-3</v>
      </c>
      <c r="T607">
        <f t="shared" si="474"/>
        <v>0.99108541390541527</v>
      </c>
      <c r="V607" s="15">
        <f t="shared" si="475"/>
        <v>-0.96193324482461096</v>
      </c>
      <c r="X607" s="10">
        <v>41754</v>
      </c>
      <c r="Y607">
        <v>121900</v>
      </c>
      <c r="Z607">
        <v>36.590186000000003</v>
      </c>
      <c r="AA607">
        <f t="shared" si="476"/>
        <v>-1.3048010802847898E-2</v>
      </c>
      <c r="AB607">
        <f t="shared" si="468"/>
        <v>0.9869519891971521</v>
      </c>
      <c r="AD607" s="15">
        <f t="shared" si="477"/>
        <v>-0.99171962996983065</v>
      </c>
      <c r="AF607" s="10">
        <v>41754</v>
      </c>
      <c r="AG607">
        <v>206500</v>
      </c>
      <c r="AH607">
        <v>50.465446</v>
      </c>
      <c r="AI607">
        <f t="shared" si="478"/>
        <v>-1.6682482613856853E-2</v>
      </c>
      <c r="AJ607">
        <f t="shared" si="479"/>
        <v>0.98331751738614315</v>
      </c>
      <c r="AK607" s="18"/>
      <c r="AL607" s="15">
        <f t="shared" si="480"/>
        <v>-0.99784608658386242</v>
      </c>
      <c r="AN607" s="10">
        <v>41754</v>
      </c>
      <c r="AO607">
        <v>6941800</v>
      </c>
      <c r="AP607">
        <v>38.466157000000003</v>
      </c>
      <c r="AQ607">
        <f t="shared" si="481"/>
        <v>-4.807619045450684E-3</v>
      </c>
      <c r="AR607">
        <f t="shared" si="469"/>
        <v>0.99519238095454932</v>
      </c>
      <c r="AS607" s="18"/>
      <c r="AT607" s="15">
        <f t="shared" si="482"/>
        <v>-0.8277851888256651</v>
      </c>
      <c r="AV607" s="10">
        <v>41754</v>
      </c>
      <c r="AW607">
        <v>15519200</v>
      </c>
      <c r="AX607">
        <v>37.562013</v>
      </c>
      <c r="AY607">
        <f t="shared" si="483"/>
        <v>-1.1483051237751174E-2</v>
      </c>
      <c r="AZ607">
        <f t="shared" si="484"/>
        <v>0.98851694876224883</v>
      </c>
      <c r="BA607" s="18"/>
      <c r="BB607" s="18"/>
      <c r="BD607" s="10">
        <v>41754</v>
      </c>
      <c r="BE607">
        <v>419000</v>
      </c>
      <c r="BF607">
        <v>58.959808000000002</v>
      </c>
      <c r="BG607">
        <f t="shared" si="485"/>
        <v>-2.351047954447405E-3</v>
      </c>
      <c r="BH607">
        <f t="shared" si="486"/>
        <v>0.9976489520455526</v>
      </c>
      <c r="BI607" s="18"/>
      <c r="BJ607" s="18">
        <v>0.71565230300000005</v>
      </c>
      <c r="BL607" s="10">
        <v>41754</v>
      </c>
      <c r="BM607">
        <v>229100</v>
      </c>
      <c r="BN607">
        <v>101.99375499999999</v>
      </c>
      <c r="BO607">
        <f t="shared" si="499"/>
        <v>1.4822058658381376E-3</v>
      </c>
      <c r="BP607">
        <f t="shared" si="500"/>
        <v>1.0014822058658381</v>
      </c>
      <c r="BQ607" s="18"/>
      <c r="BR607" s="18">
        <v>0.71565230300000005</v>
      </c>
      <c r="BT607" s="10">
        <v>41754</v>
      </c>
      <c r="BU607">
        <v>44500</v>
      </c>
      <c r="BV607">
        <v>49.188029999999998</v>
      </c>
      <c r="BW607">
        <f t="shared" si="501"/>
        <v>4.0347222854975051E-4</v>
      </c>
      <c r="BX607">
        <f t="shared" si="502"/>
        <v>1.0004034722285498</v>
      </c>
      <c r="BY607" s="18"/>
      <c r="BZ607" s="18">
        <v>0.71565230300000005</v>
      </c>
      <c r="CB607" s="10">
        <v>41754</v>
      </c>
      <c r="CC607">
        <v>867500</v>
      </c>
      <c r="CD607">
        <v>99.694897999999995</v>
      </c>
      <c r="CE607">
        <f t="shared" si="487"/>
        <v>-3.5729684076887258E-3</v>
      </c>
      <c r="CF607">
        <f t="shared" si="488"/>
        <v>0.99642703159231127</v>
      </c>
      <c r="CG607" s="18"/>
      <c r="CH607" s="18">
        <v>0.71565230300000005</v>
      </c>
      <c r="CJ607" s="10">
        <v>41754</v>
      </c>
      <c r="CK607">
        <v>225300</v>
      </c>
      <c r="CL607">
        <v>79.050280000000001</v>
      </c>
      <c r="CM607">
        <f t="shared" si="489"/>
        <v>2.3441210731567352E-4</v>
      </c>
      <c r="CN607">
        <f t="shared" si="490"/>
        <v>1.0002344121073157</v>
      </c>
      <c r="CR607" s="10">
        <v>41754</v>
      </c>
      <c r="CS607">
        <v>11100</v>
      </c>
      <c r="CT607">
        <v>57.936512</v>
      </c>
      <c r="CU607">
        <f t="shared" si="491"/>
        <v>0</v>
      </c>
      <c r="CV607">
        <f t="shared" si="492"/>
        <v>1</v>
      </c>
      <c r="CZ607" s="10">
        <v>41754</v>
      </c>
      <c r="DA607">
        <v>98000</v>
      </c>
      <c r="DB607">
        <v>50.297443999999999</v>
      </c>
      <c r="DC607">
        <f t="shared" si="463"/>
        <v>-6.711456579808539E-3</v>
      </c>
      <c r="DD607">
        <f t="shared" si="464"/>
        <v>0.99328854342019146</v>
      </c>
      <c r="DH607" s="10">
        <v>41754</v>
      </c>
      <c r="DI607">
        <v>107900</v>
      </c>
      <c r="DJ607">
        <v>32.160907999999999</v>
      </c>
      <c r="DK607">
        <f t="shared" si="461"/>
        <v>-3.8190504501535161E-3</v>
      </c>
      <c r="DL607">
        <f t="shared" si="462"/>
        <v>0.99618094954984648</v>
      </c>
      <c r="DP607" s="10">
        <v>41754</v>
      </c>
      <c r="DQ607">
        <v>49800</v>
      </c>
      <c r="DR607">
        <v>25.588775999999999</v>
      </c>
      <c r="DS607">
        <f t="shared" si="493"/>
        <v>-4.3988687967221329E-3</v>
      </c>
      <c r="DT607">
        <f t="shared" si="494"/>
        <v>0.99560113120327787</v>
      </c>
      <c r="DX607" s="10">
        <v>41754</v>
      </c>
      <c r="DY607">
        <v>1788100</v>
      </c>
      <c r="DZ607">
        <v>12.62</v>
      </c>
      <c r="EA607">
        <f t="shared" si="495"/>
        <v>6.3795853269537073E-3</v>
      </c>
      <c r="EB607">
        <f t="shared" si="496"/>
        <v>1.0063795853269537</v>
      </c>
      <c r="EF607" s="10">
        <v>41753</v>
      </c>
      <c r="EG607">
        <v>378400</v>
      </c>
      <c r="EH607">
        <v>99.095119999999994</v>
      </c>
      <c r="EI607">
        <f t="shared" si="497"/>
        <v>-1.971454071476586E-4</v>
      </c>
      <c r="EJ607">
        <f t="shared" si="498"/>
        <v>0.99980285459285234</v>
      </c>
    </row>
    <row r="608" spans="1:140">
      <c r="A608" s="10">
        <v>41753</v>
      </c>
      <c r="B608" s="11">
        <v>2.09</v>
      </c>
      <c r="C608">
        <f t="shared" si="465"/>
        <v>2.0899999999999998E-2</v>
      </c>
      <c r="D608" s="12">
        <f t="shared" si="466"/>
        <v>4.366534760700258E-4</v>
      </c>
      <c r="E608" s="13">
        <f t="shared" si="467"/>
        <v>1.00043665347607</v>
      </c>
      <c r="H608" s="10">
        <v>41753</v>
      </c>
      <c r="I608">
        <v>8300</v>
      </c>
      <c r="J608">
        <v>65.068612000000002</v>
      </c>
      <c r="K608" s="15">
        <f t="shared" si="470"/>
        <v>2.1617245065344015E-3</v>
      </c>
      <c r="L608">
        <f t="shared" si="471"/>
        <v>1.0021617245065344</v>
      </c>
      <c r="N608" s="15">
        <f t="shared" si="472"/>
        <v>1.1993851407195324</v>
      </c>
      <c r="P608" s="10">
        <v>41753</v>
      </c>
      <c r="Q608">
        <v>346300</v>
      </c>
      <c r="R608">
        <v>43.161285999999997</v>
      </c>
      <c r="S608">
        <f t="shared" si="473"/>
        <v>1.7860551868793539E-3</v>
      </c>
      <c r="T608">
        <f t="shared" si="474"/>
        <v>1.0017860551868794</v>
      </c>
      <c r="V608" s="15">
        <f t="shared" si="475"/>
        <v>0.91808762635411068</v>
      </c>
      <c r="X608" s="10">
        <v>41753</v>
      </c>
      <c r="Y608">
        <v>146300</v>
      </c>
      <c r="Z608">
        <v>37.073926999999998</v>
      </c>
      <c r="AA608">
        <f t="shared" si="476"/>
        <v>-7.8222890632695385E-4</v>
      </c>
      <c r="AB608">
        <f t="shared" si="468"/>
        <v>0.99921777109367305</v>
      </c>
      <c r="AD608" s="15">
        <f t="shared" si="477"/>
        <v>-0.24845581633601321</v>
      </c>
      <c r="AF608" s="10">
        <v>41753</v>
      </c>
      <c r="AG608">
        <v>293400</v>
      </c>
      <c r="AH608">
        <v>51.321618000000001</v>
      </c>
      <c r="AI608">
        <f t="shared" si="478"/>
        <v>-1.8921249379288962E-3</v>
      </c>
      <c r="AJ608">
        <f t="shared" si="479"/>
        <v>0.9981078750620711</v>
      </c>
      <c r="AK608" s="18"/>
      <c r="AL608" s="15">
        <f t="shared" si="480"/>
        <v>-0.49906543873003695</v>
      </c>
      <c r="AN608" s="10">
        <v>41753</v>
      </c>
      <c r="AO608">
        <v>11458700</v>
      </c>
      <c r="AP608">
        <v>38.651980999999999</v>
      </c>
      <c r="AQ608">
        <f t="shared" si="481"/>
        <v>-2.4036973018526364E-4</v>
      </c>
      <c r="AR608">
        <f t="shared" si="469"/>
        <v>0.99975963026981474</v>
      </c>
      <c r="AS608" s="18"/>
      <c r="AT608" s="15">
        <f t="shared" si="482"/>
        <v>-8.4006030294809908E-2</v>
      </c>
      <c r="AV608" s="10">
        <v>41753</v>
      </c>
      <c r="AW608">
        <v>10679300</v>
      </c>
      <c r="AX608">
        <v>37.998350000000002</v>
      </c>
      <c r="AY608">
        <f t="shared" si="483"/>
        <v>0</v>
      </c>
      <c r="AZ608">
        <f t="shared" si="484"/>
        <v>1</v>
      </c>
      <c r="BA608" s="18"/>
      <c r="BB608" s="18"/>
      <c r="BD608" s="10">
        <v>41753</v>
      </c>
      <c r="BE608">
        <v>525100</v>
      </c>
      <c r="BF608">
        <v>59.098751999999998</v>
      </c>
      <c r="BG608">
        <f t="shared" si="485"/>
        <v>4.249953201983514E-3</v>
      </c>
      <c r="BH608">
        <f t="shared" si="486"/>
        <v>1.0042499532019835</v>
      </c>
      <c r="BI608" s="18"/>
      <c r="BJ608" s="18">
        <v>3.7174032929999998</v>
      </c>
      <c r="BL608" s="10">
        <v>41753</v>
      </c>
      <c r="BM608">
        <v>132700</v>
      </c>
      <c r="BN608">
        <v>101.842803</v>
      </c>
      <c r="BO608">
        <f t="shared" si="499"/>
        <v>1.205690199464815E-3</v>
      </c>
      <c r="BP608">
        <f t="shared" si="500"/>
        <v>1.0012056901994648</v>
      </c>
      <c r="BQ608" s="18"/>
      <c r="BR608" s="18">
        <v>3.7174032929999998</v>
      </c>
      <c r="BT608" s="10">
        <v>41753</v>
      </c>
      <c r="BU608">
        <v>65100</v>
      </c>
      <c r="BV608">
        <v>49.168191999999998</v>
      </c>
      <c r="BW608">
        <f t="shared" si="501"/>
        <v>-6.0480165971155131E-4</v>
      </c>
      <c r="BX608">
        <f t="shared" si="502"/>
        <v>0.99939519834028845</v>
      </c>
      <c r="BY608" s="18"/>
      <c r="BZ608" s="18">
        <v>3.7174032929999998</v>
      </c>
      <c r="CB608" s="10">
        <v>41753</v>
      </c>
      <c r="CC608">
        <v>550000</v>
      </c>
      <c r="CD608">
        <v>100.05238199999999</v>
      </c>
      <c r="CE608">
        <f t="shared" si="487"/>
        <v>-9.8162077602037545E-4</v>
      </c>
      <c r="CF608">
        <f t="shared" si="488"/>
        <v>0.99901837922397962</v>
      </c>
      <c r="CG608" s="18"/>
      <c r="CH608" s="18">
        <v>3.7174032929999998</v>
      </c>
      <c r="CJ608" s="10">
        <v>41753</v>
      </c>
      <c r="CK608">
        <v>145200</v>
      </c>
      <c r="CL608">
        <v>79.031754000000006</v>
      </c>
      <c r="CM608">
        <f t="shared" si="489"/>
        <v>2.3436579663682622E-4</v>
      </c>
      <c r="CN608">
        <f t="shared" si="490"/>
        <v>1.0002343657966368</v>
      </c>
      <c r="CR608" s="10">
        <v>41753</v>
      </c>
      <c r="CS608">
        <v>54700</v>
      </c>
      <c r="CT608">
        <v>57.936512</v>
      </c>
      <c r="CU608">
        <f t="shared" si="491"/>
        <v>0</v>
      </c>
      <c r="CV608">
        <f t="shared" si="492"/>
        <v>1</v>
      </c>
      <c r="CZ608" s="10">
        <v>41753</v>
      </c>
      <c r="DA608">
        <v>1243600</v>
      </c>
      <c r="DB608">
        <v>50.637293999999997</v>
      </c>
      <c r="DC608">
        <f t="shared" si="463"/>
        <v>-5.4384846866617487E-4</v>
      </c>
      <c r="DD608">
        <f t="shared" si="464"/>
        <v>0.99945615153133383</v>
      </c>
      <c r="DH608" s="10">
        <v>41753</v>
      </c>
      <c r="DI608">
        <v>66800</v>
      </c>
      <c r="DJ608">
        <v>32.284202999999998</v>
      </c>
      <c r="DK608">
        <f t="shared" si="461"/>
        <v>5.0192432393392217E-3</v>
      </c>
      <c r="DL608">
        <f t="shared" si="462"/>
        <v>1.0050192432393392</v>
      </c>
      <c r="DP608" s="10">
        <v>41753</v>
      </c>
      <c r="DQ608">
        <v>63800</v>
      </c>
      <c r="DR608">
        <v>25.701834999999999</v>
      </c>
      <c r="DS608">
        <f t="shared" si="493"/>
        <v>-1.4640910164602783E-3</v>
      </c>
      <c r="DT608">
        <f t="shared" si="494"/>
        <v>0.99853590898353972</v>
      </c>
      <c r="DX608" s="10">
        <v>41753</v>
      </c>
      <c r="DY608">
        <v>2587900</v>
      </c>
      <c r="DZ608">
        <v>12.54</v>
      </c>
      <c r="EA608">
        <f t="shared" si="495"/>
        <v>6.4205457463883953E-3</v>
      </c>
      <c r="EB608">
        <f t="shared" si="496"/>
        <v>1.0064205457463884</v>
      </c>
      <c r="EF608" s="10">
        <v>41752</v>
      </c>
      <c r="EG608">
        <v>404900</v>
      </c>
      <c r="EH608">
        <v>99.114660000000001</v>
      </c>
      <c r="EI608">
        <f t="shared" si="497"/>
        <v>5.9163470622780601E-4</v>
      </c>
      <c r="EJ608">
        <f t="shared" si="498"/>
        <v>1.0005916347062278</v>
      </c>
    </row>
    <row r="609" spans="1:140">
      <c r="A609" s="10">
        <v>41752</v>
      </c>
      <c r="B609" s="11">
        <v>2.04</v>
      </c>
      <c r="C609">
        <f t="shared" si="465"/>
        <v>2.0400000000000001E-2</v>
      </c>
      <c r="D609" s="12">
        <f t="shared" si="466"/>
        <v>4.2617823705315416E-4</v>
      </c>
      <c r="E609" s="13">
        <f t="shared" si="467"/>
        <v>1.0004261782370532</v>
      </c>
      <c r="H609" s="10">
        <v>41752</v>
      </c>
      <c r="I609">
        <v>11500</v>
      </c>
      <c r="J609">
        <v>64.928254999999993</v>
      </c>
      <c r="K609" s="15">
        <f t="shared" si="470"/>
        <v>3.4706831012369932E-3</v>
      </c>
      <c r="L609">
        <f t="shared" si="471"/>
        <v>1.003470683101237</v>
      </c>
      <c r="N609" s="15">
        <f t="shared" si="472"/>
        <v>2.541697300652789</v>
      </c>
      <c r="P609" s="10">
        <v>41752</v>
      </c>
      <c r="Q609">
        <v>241600</v>
      </c>
      <c r="R609">
        <v>43.084335000000003</v>
      </c>
      <c r="S609">
        <f t="shared" si="473"/>
        <v>-2.6719821895323514E-3</v>
      </c>
      <c r="T609">
        <f t="shared" si="474"/>
        <v>0.99732801781046765</v>
      </c>
      <c r="V609" s="15">
        <f t="shared" si="475"/>
        <v>-0.62340268092151185</v>
      </c>
      <c r="X609" s="10">
        <v>41752</v>
      </c>
      <c r="Y609">
        <v>163200</v>
      </c>
      <c r="Z609">
        <v>37.10295</v>
      </c>
      <c r="AA609">
        <f t="shared" si="476"/>
        <v>-3.1193971066054704E-3</v>
      </c>
      <c r="AB609">
        <f t="shared" si="468"/>
        <v>0.99688060289339453</v>
      </c>
      <c r="AD609" s="15">
        <f t="shared" si="477"/>
        <v>-0.68029592833375963</v>
      </c>
      <c r="AF609" s="10">
        <v>41752</v>
      </c>
      <c r="AG609">
        <v>138800</v>
      </c>
      <c r="AH609">
        <v>51.418908999999999</v>
      </c>
      <c r="AI609">
        <f t="shared" si="478"/>
        <v>-5.4572965500492288E-3</v>
      </c>
      <c r="AJ609">
        <f t="shared" si="479"/>
        <v>0.99454270344995077</v>
      </c>
      <c r="AK609" s="18"/>
      <c r="AL609" s="15">
        <f t="shared" si="480"/>
        <v>-0.86430808951299354</v>
      </c>
      <c r="AN609" s="10">
        <v>41752</v>
      </c>
      <c r="AO609">
        <v>2762600</v>
      </c>
      <c r="AP609">
        <v>38.661273999999999</v>
      </c>
      <c r="AQ609">
        <f t="shared" si="481"/>
        <v>-2.6366569771342219E-3</v>
      </c>
      <c r="AR609">
        <f t="shared" si="469"/>
        <v>0.99736334302286578</v>
      </c>
      <c r="AS609" s="18"/>
      <c r="AT609" s="15">
        <f t="shared" si="482"/>
        <v>-0.61850241704681519</v>
      </c>
      <c r="AV609" s="10">
        <v>41752</v>
      </c>
      <c r="AW609">
        <v>14422900</v>
      </c>
      <c r="AX609">
        <v>37.998350000000002</v>
      </c>
      <c r="AY609">
        <f t="shared" si="483"/>
        <v>-5.3463385235043015E-3</v>
      </c>
      <c r="AZ609">
        <f t="shared" si="484"/>
        <v>0.9946536614764957</v>
      </c>
      <c r="BA609" s="18"/>
      <c r="BB609" s="18"/>
      <c r="BD609" s="10">
        <v>41752</v>
      </c>
      <c r="BE609">
        <v>318900</v>
      </c>
      <c r="BF609">
        <v>58.848647999999997</v>
      </c>
      <c r="BG609">
        <f t="shared" si="485"/>
        <v>-2.1988245140406315E-3</v>
      </c>
      <c r="BH609">
        <f t="shared" si="486"/>
        <v>0.99780117548595937</v>
      </c>
      <c r="BI609" s="18"/>
      <c r="BJ609" s="18">
        <v>-0.49588420599999999</v>
      </c>
      <c r="BL609" s="10">
        <v>41752</v>
      </c>
      <c r="BM609">
        <v>125800</v>
      </c>
      <c r="BN609">
        <v>101.72016000000001</v>
      </c>
      <c r="BO609">
        <f t="shared" si="499"/>
        <v>7.4253759554676613E-4</v>
      </c>
      <c r="BP609">
        <f t="shared" si="500"/>
        <v>1.0007425375955468</v>
      </c>
      <c r="BQ609" s="18"/>
      <c r="BR609" s="18">
        <v>-0.49588420599999999</v>
      </c>
      <c r="BT609" s="10">
        <v>41752</v>
      </c>
      <c r="BU609">
        <v>63500</v>
      </c>
      <c r="BV609">
        <v>49.197946999999999</v>
      </c>
      <c r="BW609">
        <f t="shared" si="501"/>
        <v>8.0704623600080794E-4</v>
      </c>
      <c r="BX609">
        <f t="shared" si="502"/>
        <v>1.0008070462360008</v>
      </c>
      <c r="BY609" s="18"/>
      <c r="BZ609" s="18">
        <v>-0.49588420599999999</v>
      </c>
      <c r="CB609" s="10">
        <v>41752</v>
      </c>
      <c r="CC609">
        <v>586500</v>
      </c>
      <c r="CD609">
        <v>100.15069200000001</v>
      </c>
      <c r="CE609">
        <f t="shared" si="487"/>
        <v>-1.2477684922882482E-3</v>
      </c>
      <c r="CF609">
        <f t="shared" si="488"/>
        <v>0.99875223150771175</v>
      </c>
      <c r="CG609" s="18"/>
      <c r="CH609" s="18">
        <v>-0.49588420599999999</v>
      </c>
      <c r="CJ609" s="10">
        <v>41752</v>
      </c>
      <c r="CK609">
        <v>339100</v>
      </c>
      <c r="CL609">
        <v>79.013236000000006</v>
      </c>
      <c r="CM609">
        <f t="shared" si="489"/>
        <v>8.2111850004329412E-4</v>
      </c>
      <c r="CN609">
        <f t="shared" si="490"/>
        <v>1.0008211185000433</v>
      </c>
      <c r="CR609" s="10">
        <v>41752</v>
      </c>
      <c r="CS609">
        <v>4000</v>
      </c>
      <c r="CT609">
        <v>57.936512</v>
      </c>
      <c r="CU609">
        <f t="shared" si="491"/>
        <v>1.179852795236469E-3</v>
      </c>
      <c r="CV609">
        <f t="shared" si="492"/>
        <v>1.0011798527952365</v>
      </c>
      <c r="CZ609" s="10">
        <v>41752</v>
      </c>
      <c r="DA609">
        <v>58900</v>
      </c>
      <c r="DB609">
        <v>50.664847999999999</v>
      </c>
      <c r="DC609">
        <f t="shared" si="463"/>
        <v>-3.4326747957089676E-3</v>
      </c>
      <c r="DD609">
        <f t="shared" si="464"/>
        <v>0.99656732520429103</v>
      </c>
      <c r="DH609" s="10">
        <v>41752</v>
      </c>
      <c r="DI609">
        <v>65600</v>
      </c>
      <c r="DJ609">
        <v>32.122970000000002</v>
      </c>
      <c r="DK609">
        <f t="shared" si="461"/>
        <v>-4.4092040367659235E-3</v>
      </c>
      <c r="DL609">
        <f t="shared" si="462"/>
        <v>0.99559079596323408</v>
      </c>
      <c r="DP609" s="10">
        <v>41752</v>
      </c>
      <c r="DQ609">
        <v>46600</v>
      </c>
      <c r="DR609">
        <v>25.739519999999999</v>
      </c>
      <c r="DS609">
        <f t="shared" si="493"/>
        <v>4.4117286103819708E-3</v>
      </c>
      <c r="DT609">
        <f t="shared" si="494"/>
        <v>1.004411728610382</v>
      </c>
      <c r="DX609" s="10">
        <v>41752</v>
      </c>
      <c r="DY609">
        <v>2346300</v>
      </c>
      <c r="DZ609">
        <v>12.46</v>
      </c>
      <c r="EA609">
        <f t="shared" si="495"/>
        <v>8.032128514057213E-4</v>
      </c>
      <c r="EB609">
        <f t="shared" si="496"/>
        <v>1.0008032128514057</v>
      </c>
      <c r="EF609" s="10">
        <v>41751</v>
      </c>
      <c r="EG609">
        <v>510600</v>
      </c>
      <c r="EH609">
        <v>99.056055000000001</v>
      </c>
      <c r="EI609">
        <f>(EH609/EH610)-1</f>
        <v>0</v>
      </c>
      <c r="EJ609">
        <f>1+EI609</f>
        <v>1</v>
      </c>
    </row>
    <row r="610" spans="1:140">
      <c r="A610" s="10">
        <v>41751</v>
      </c>
      <c r="B610" s="11">
        <v>1.95</v>
      </c>
      <c r="C610">
        <f t="shared" si="465"/>
        <v>1.95E-2</v>
      </c>
      <c r="D610" s="12">
        <f t="shared" si="466"/>
        <v>4.0732639932716808E-4</v>
      </c>
      <c r="E610" s="13">
        <f t="shared" si="467"/>
        <v>1.0004073263993272</v>
      </c>
      <c r="H610" s="10">
        <v>41751</v>
      </c>
      <c r="I610">
        <v>8500</v>
      </c>
      <c r="J610">
        <v>64.703688999999997</v>
      </c>
      <c r="K610" s="15">
        <f t="shared" si="470"/>
        <v>4.941202099284725E-3</v>
      </c>
      <c r="L610">
        <f t="shared" si="471"/>
        <v>1.0049412020992847</v>
      </c>
      <c r="N610" s="15">
        <f t="shared" si="472"/>
        <v>5.0441905157162505</v>
      </c>
      <c r="P610" s="10">
        <v>41751</v>
      </c>
      <c r="Q610">
        <v>494900</v>
      </c>
      <c r="R610">
        <v>43.199764000000002</v>
      </c>
      <c r="S610">
        <f t="shared" si="473"/>
        <v>4.6979654429455397E-3</v>
      </c>
      <c r="T610">
        <f t="shared" si="474"/>
        <v>1.0046979654429455</v>
      </c>
      <c r="V610" s="15">
        <f t="shared" si="475"/>
        <v>4.5330656129372962</v>
      </c>
      <c r="X610" s="10">
        <v>41751</v>
      </c>
      <c r="Y610">
        <v>375600</v>
      </c>
      <c r="Z610">
        <v>37.219051</v>
      </c>
      <c r="AA610">
        <f t="shared" si="476"/>
        <v>8.1237288094273552E-3</v>
      </c>
      <c r="AB610">
        <f t="shared" si="468"/>
        <v>1.0081237288094274</v>
      </c>
      <c r="AD610" s="15">
        <f t="shared" si="477"/>
        <v>18.166841238123936</v>
      </c>
      <c r="AF610" s="10">
        <v>41751</v>
      </c>
      <c r="AG610">
        <v>257700</v>
      </c>
      <c r="AH610">
        <v>51.701056999999999</v>
      </c>
      <c r="AI610">
        <f t="shared" si="478"/>
        <v>1.1804998359324248E-2</v>
      </c>
      <c r="AJ610">
        <f t="shared" si="479"/>
        <v>1.0118049983593242</v>
      </c>
      <c r="AK610" s="18"/>
      <c r="AL610" s="15">
        <f t="shared" si="480"/>
        <v>71.500247051594229</v>
      </c>
      <c r="AN610" s="10">
        <v>41751</v>
      </c>
      <c r="AO610">
        <v>1607400</v>
      </c>
      <c r="AP610">
        <v>38.763480000000001</v>
      </c>
      <c r="AQ610">
        <f t="shared" si="481"/>
        <v>4.0915128080760699E-3</v>
      </c>
      <c r="AR610">
        <f t="shared" si="469"/>
        <v>1.0040915128080761</v>
      </c>
      <c r="AS610" s="18"/>
      <c r="AT610" s="15">
        <f t="shared" si="482"/>
        <v>3.4386725025081759</v>
      </c>
      <c r="AV610" s="10">
        <v>41751</v>
      </c>
      <c r="AW610">
        <v>9462800</v>
      </c>
      <c r="AX610">
        <v>38.202593999999998</v>
      </c>
      <c r="AY610">
        <f t="shared" si="483"/>
        <v>-3.3906157858208941E-3</v>
      </c>
      <c r="AZ610">
        <f t="shared" si="484"/>
        <v>0.99660938421417911</v>
      </c>
      <c r="BA610" s="18"/>
      <c r="BB610" s="18"/>
      <c r="BD610" s="10">
        <v>41751</v>
      </c>
      <c r="BE610">
        <v>375500</v>
      </c>
      <c r="BF610">
        <v>58.978330999999997</v>
      </c>
      <c r="BG610">
        <f t="shared" si="485"/>
        <v>2.3614284486246362E-3</v>
      </c>
      <c r="BH610">
        <f t="shared" si="486"/>
        <v>1.0023614284486246</v>
      </c>
      <c r="BI610" s="18"/>
      <c r="BJ610" s="18">
        <v>2.9711075739999999</v>
      </c>
      <c r="BL610" s="10">
        <v>41751</v>
      </c>
      <c r="BM610">
        <v>230200</v>
      </c>
      <c r="BN610">
        <v>101.644685</v>
      </c>
      <c r="BO610">
        <f t="shared" si="499"/>
        <v>2.7851808108536602E-4</v>
      </c>
      <c r="BP610">
        <f t="shared" si="500"/>
        <v>1.0002785180810854</v>
      </c>
      <c r="BQ610" s="18"/>
      <c r="BR610" s="18">
        <v>2.9711075739999999</v>
      </c>
      <c r="BT610" s="10">
        <v>41751</v>
      </c>
      <c r="BU610">
        <v>104100</v>
      </c>
      <c r="BV610">
        <v>49.158273999999999</v>
      </c>
      <c r="BW610">
        <f t="shared" si="501"/>
        <v>-1.2091360876967938E-3</v>
      </c>
      <c r="BX610">
        <f t="shared" si="502"/>
        <v>0.99879086391230321</v>
      </c>
      <c r="BY610" s="18"/>
      <c r="BZ610" s="18">
        <v>2.9711075739999999</v>
      </c>
      <c r="CB610" s="10">
        <v>41751</v>
      </c>
      <c r="CC610">
        <v>534500</v>
      </c>
      <c r="CD610">
        <v>100.275813</v>
      </c>
      <c r="CE610">
        <f t="shared" si="487"/>
        <v>-9.7943570575453887E-4</v>
      </c>
      <c r="CF610">
        <f t="shared" si="488"/>
        <v>0.99902056429424546</v>
      </c>
      <c r="CG610" s="18"/>
      <c r="CH610" s="18">
        <v>2.9711075739999999</v>
      </c>
      <c r="CJ610" s="10">
        <v>41751</v>
      </c>
      <c r="CK610">
        <v>212100</v>
      </c>
      <c r="CL610">
        <v>78.948409999999996</v>
      </c>
      <c r="CM610">
        <f t="shared" si="489"/>
        <v>2.3461326920348746E-4</v>
      </c>
      <c r="CN610">
        <f t="shared" si="490"/>
        <v>1.0002346132692035</v>
      </c>
      <c r="CR610" s="10">
        <v>41751</v>
      </c>
      <c r="CS610">
        <v>9700</v>
      </c>
      <c r="CT610">
        <v>57.868236000000003</v>
      </c>
      <c r="CU610">
        <f t="shared" si="491"/>
        <v>-6.7369804899031216E-4</v>
      </c>
      <c r="CV610">
        <f t="shared" si="492"/>
        <v>0.99932630195100969</v>
      </c>
      <c r="CZ610" s="10">
        <v>41751</v>
      </c>
      <c r="DA610">
        <v>71600</v>
      </c>
      <c r="DB610">
        <v>50.839362999999999</v>
      </c>
      <c r="DC610">
        <f t="shared" si="463"/>
        <v>1.44740905132279E-3</v>
      </c>
      <c r="DD610">
        <f t="shared" si="464"/>
        <v>1.0014474090513228</v>
      </c>
      <c r="DH610" s="10">
        <v>41751</v>
      </c>
      <c r="DI610">
        <v>112100</v>
      </c>
      <c r="DJ610">
        <v>32.265234</v>
      </c>
      <c r="DK610">
        <f t="shared" si="461"/>
        <v>2.357145415663453E-3</v>
      </c>
      <c r="DL610">
        <f t="shared" si="462"/>
        <v>1.0023571454156635</v>
      </c>
      <c r="DP610" s="10">
        <v>41751</v>
      </c>
      <c r="DQ610">
        <v>63500</v>
      </c>
      <c r="DR610">
        <v>25.626463000000001</v>
      </c>
      <c r="DS610">
        <f t="shared" si="493"/>
        <v>-1.4683908462498341E-3</v>
      </c>
      <c r="DT610">
        <f t="shared" si="494"/>
        <v>0.99853160915375017</v>
      </c>
      <c r="DX610" s="10">
        <v>41751</v>
      </c>
      <c r="DY610">
        <v>1808900</v>
      </c>
      <c r="DZ610">
        <v>12.45</v>
      </c>
      <c r="EA610">
        <f t="shared" ref="EA610:EA643" si="503">(DZ610/DZ611)-1</f>
        <v>-4.7961630695444457E-3</v>
      </c>
      <c r="EB610">
        <f t="shared" ref="EB610:EB643" si="504">1+EA610</f>
        <v>0.99520383693045555</v>
      </c>
      <c r="EF610" s="10">
        <v>41750</v>
      </c>
      <c r="EG610">
        <v>311600</v>
      </c>
      <c r="EH610">
        <v>99.056055000000001</v>
      </c>
      <c r="EI610">
        <f t="shared" ref="EI610:EI673" si="505">(EH610/EH611)-1</f>
        <v>-9.8540549057335447E-5</v>
      </c>
      <c r="EJ610">
        <f t="shared" ref="EJ610:EJ673" si="506">1+EI610</f>
        <v>0.99990145945094266</v>
      </c>
    </row>
    <row r="611" spans="1:140">
      <c r="A611" s="10">
        <v>41750</v>
      </c>
      <c r="B611" s="11">
        <v>1.87</v>
      </c>
      <c r="C611">
        <f t="shared" si="465"/>
        <v>1.8700000000000001E-2</v>
      </c>
      <c r="D611" s="12">
        <f t="shared" si="466"/>
        <v>3.9057308637291399E-4</v>
      </c>
      <c r="E611" s="13">
        <f t="shared" si="467"/>
        <v>1.0003905730863729</v>
      </c>
      <c r="H611" s="10">
        <v>41750</v>
      </c>
      <c r="I611">
        <v>19800</v>
      </c>
      <c r="J611">
        <v>64.385547000000003</v>
      </c>
      <c r="K611" s="15">
        <f t="shared" si="470"/>
        <v>-1.3063022845871686E-3</v>
      </c>
      <c r="L611">
        <f t="shared" si="471"/>
        <v>0.99869369771541283</v>
      </c>
      <c r="N611" s="15">
        <f t="shared" si="472"/>
        <v>-0.37942699617268572</v>
      </c>
      <c r="P611" s="10">
        <v>41750</v>
      </c>
      <c r="Q611">
        <v>270000</v>
      </c>
      <c r="R611">
        <v>42.997762000000002</v>
      </c>
      <c r="S611">
        <f t="shared" si="473"/>
        <v>3.3670316522538268E-3</v>
      </c>
      <c r="T611">
        <f t="shared" si="474"/>
        <v>1.0033670316522538</v>
      </c>
      <c r="V611" s="15">
        <f t="shared" si="475"/>
        <v>2.4106476534481351</v>
      </c>
      <c r="X611" s="10">
        <v>41750</v>
      </c>
      <c r="Y611">
        <v>138800</v>
      </c>
      <c r="Z611">
        <v>36.919130000000003</v>
      </c>
      <c r="AA611">
        <f t="shared" si="476"/>
        <v>3.1545497894156505E-3</v>
      </c>
      <c r="AB611">
        <f t="shared" si="468"/>
        <v>1.0031545497894157</v>
      </c>
      <c r="AD611" s="15">
        <f t="shared" si="477"/>
        <v>2.1569248096768012</v>
      </c>
      <c r="AF611" s="10">
        <v>41750</v>
      </c>
      <c r="AG611">
        <v>390400</v>
      </c>
      <c r="AH611">
        <v>51.097847000000002</v>
      </c>
      <c r="AI611">
        <f t="shared" si="478"/>
        <v>3.0557781990441235E-3</v>
      </c>
      <c r="AJ611">
        <f t="shared" si="479"/>
        <v>1.0030557781990441</v>
      </c>
      <c r="AK611" s="18"/>
      <c r="AL611" s="15">
        <f t="shared" si="480"/>
        <v>2.0454795043278162</v>
      </c>
      <c r="AN611" s="10">
        <v>41750</v>
      </c>
      <c r="AO611">
        <v>2740400</v>
      </c>
      <c r="AP611">
        <v>38.605525</v>
      </c>
      <c r="AQ611">
        <f t="shared" si="481"/>
        <v>1.6875500739663707E-3</v>
      </c>
      <c r="AR611">
        <f t="shared" si="469"/>
        <v>1.0016875500739664</v>
      </c>
      <c r="AS611" s="18"/>
      <c r="AT611" s="15">
        <f t="shared" si="482"/>
        <v>0.85046439675496055</v>
      </c>
      <c r="AV611" s="10">
        <v>41750</v>
      </c>
      <c r="AW611">
        <v>8541100</v>
      </c>
      <c r="AX611">
        <v>38.332565000000002</v>
      </c>
      <c r="AY611">
        <f t="shared" si="483"/>
        <v>-6.4966572132496569E-3</v>
      </c>
      <c r="AZ611">
        <f t="shared" si="484"/>
        <v>0.99350334278675034</v>
      </c>
      <c r="BA611" s="18"/>
      <c r="BB611" s="18"/>
      <c r="BD611" s="10">
        <v>41750</v>
      </c>
      <c r="BE611">
        <v>579300</v>
      </c>
      <c r="BF611">
        <v>58.839385999999998</v>
      </c>
      <c r="BG611">
        <f t="shared" si="485"/>
        <v>2.6835356469558924E-3</v>
      </c>
      <c r="BH611">
        <f t="shared" si="486"/>
        <v>1.0026835356469559</v>
      </c>
      <c r="BI611" s="18"/>
      <c r="BJ611" s="18">
        <v>4.8539307029999996</v>
      </c>
      <c r="BL611" s="10">
        <v>41750</v>
      </c>
      <c r="BM611">
        <v>107000</v>
      </c>
      <c r="BN611">
        <v>101.616383</v>
      </c>
      <c r="BO611">
        <f t="shared" si="499"/>
        <v>1.6739551341737879E-3</v>
      </c>
      <c r="BP611">
        <f t="shared" si="500"/>
        <v>1.0016739551341738</v>
      </c>
      <c r="BQ611" s="18"/>
      <c r="BR611" s="18">
        <v>4.8539307029999996</v>
      </c>
      <c r="BT611" s="10">
        <v>41750</v>
      </c>
      <c r="BU611">
        <v>157000</v>
      </c>
      <c r="BV611">
        <v>49.217784999999999</v>
      </c>
      <c r="BW611">
        <f t="shared" si="501"/>
        <v>1.0086398946700381E-3</v>
      </c>
      <c r="BX611">
        <f t="shared" si="502"/>
        <v>1.00100863989467</v>
      </c>
      <c r="BY611" s="18"/>
      <c r="BZ611" s="18">
        <v>4.8539307029999996</v>
      </c>
      <c r="CB611" s="10">
        <v>41750</v>
      </c>
      <c r="CC611">
        <v>691100</v>
      </c>
      <c r="CD611">
        <v>100.374123</v>
      </c>
      <c r="CE611">
        <f t="shared" si="487"/>
        <v>1.7839345308743315E-3</v>
      </c>
      <c r="CF611">
        <f t="shared" si="488"/>
        <v>1.0017839345308743</v>
      </c>
      <c r="CG611" s="18"/>
      <c r="CH611" s="18">
        <v>4.8539307029999996</v>
      </c>
      <c r="CJ611" s="10">
        <v>41750</v>
      </c>
      <c r="CK611">
        <v>201900</v>
      </c>
      <c r="CL611">
        <v>78.929891999999995</v>
      </c>
      <c r="CM611">
        <f t="shared" si="489"/>
        <v>1.1737108684206632E-4</v>
      </c>
      <c r="CN611">
        <f t="shared" si="490"/>
        <v>1.0001173710868421</v>
      </c>
      <c r="CR611" s="10">
        <v>41750</v>
      </c>
      <c r="CS611">
        <v>154500</v>
      </c>
      <c r="CT611">
        <v>57.907248000000003</v>
      </c>
      <c r="CU611">
        <f t="shared" si="491"/>
        <v>1.1804324395594534E-3</v>
      </c>
      <c r="CV611">
        <f t="shared" si="492"/>
        <v>1.0011804324395595</v>
      </c>
      <c r="CZ611" s="10">
        <v>41750</v>
      </c>
      <c r="DA611">
        <v>69500</v>
      </c>
      <c r="DB611">
        <v>50.765884</v>
      </c>
      <c r="DC611">
        <f t="shared" si="463"/>
        <v>-5.9352260540104229E-3</v>
      </c>
      <c r="DD611">
        <f t="shared" si="464"/>
        <v>0.99406477394598958</v>
      </c>
      <c r="DH611" s="10">
        <v>41750</v>
      </c>
      <c r="DI611">
        <v>174600</v>
      </c>
      <c r="DJ611">
        <v>32.189359000000003</v>
      </c>
      <c r="DK611">
        <f t="shared" si="461"/>
        <v>2.6587963288440264E-3</v>
      </c>
      <c r="DL611">
        <f t="shared" si="462"/>
        <v>1.002658796328844</v>
      </c>
      <c r="DP611" s="10">
        <v>41750</v>
      </c>
      <c r="DQ611">
        <v>70900</v>
      </c>
      <c r="DR611">
        <v>25.664148000000001</v>
      </c>
      <c r="DS611">
        <f t="shared" si="493"/>
        <v>5.9084236662423351E-3</v>
      </c>
      <c r="DT611">
        <f t="shared" si="494"/>
        <v>1.0059084236662423</v>
      </c>
      <c r="DX611" s="10">
        <v>41750</v>
      </c>
      <c r="DY611">
        <v>2218400</v>
      </c>
      <c r="DZ611">
        <v>12.51</v>
      </c>
      <c r="EA611">
        <f t="shared" si="503"/>
        <v>-3.9808917197452498E-3</v>
      </c>
      <c r="EB611">
        <f t="shared" si="504"/>
        <v>0.99601910828025475</v>
      </c>
      <c r="EF611" s="10">
        <v>41746</v>
      </c>
      <c r="EG611">
        <v>165000</v>
      </c>
      <c r="EH611">
        <v>99.065816999999996</v>
      </c>
      <c r="EI611">
        <f t="shared" si="505"/>
        <v>-3.9425905220213942E-4</v>
      </c>
      <c r="EJ611">
        <f t="shared" si="506"/>
        <v>0.99960574094779786</v>
      </c>
    </row>
    <row r="612" spans="1:140">
      <c r="A612" s="10">
        <v>41746</v>
      </c>
      <c r="B612" s="11">
        <v>1.8</v>
      </c>
      <c r="C612">
        <f t="shared" si="465"/>
        <v>1.8000000000000002E-2</v>
      </c>
      <c r="D612" s="12">
        <f t="shared" si="466"/>
        <v>3.7591692889016315E-4</v>
      </c>
      <c r="E612" s="13">
        <f t="shared" si="467"/>
        <v>1.0003759169288902</v>
      </c>
      <c r="H612" s="10">
        <v>41746</v>
      </c>
      <c r="I612">
        <v>9900</v>
      </c>
      <c r="J612">
        <v>64.469763999999998</v>
      </c>
      <c r="K612" s="15">
        <f t="shared" si="470"/>
        <v>-8.7757263769420168E-3</v>
      </c>
      <c r="L612">
        <f t="shared" si="471"/>
        <v>0.99122427362305798</v>
      </c>
      <c r="N612" s="15">
        <f t="shared" si="472"/>
        <v>-0.9599360295663566</v>
      </c>
      <c r="P612" s="10">
        <v>41746</v>
      </c>
      <c r="Q612">
        <v>419000</v>
      </c>
      <c r="R612">
        <v>42.853473000000001</v>
      </c>
      <c r="S612">
        <f t="shared" si="473"/>
        <v>2.0242991659438214E-3</v>
      </c>
      <c r="T612">
        <f t="shared" si="474"/>
        <v>1.0020242991659438</v>
      </c>
      <c r="V612" s="15">
        <f t="shared" si="475"/>
        <v>1.0920037884726521</v>
      </c>
      <c r="X612" s="10">
        <v>41746</v>
      </c>
      <c r="Y612">
        <v>136900</v>
      </c>
      <c r="Z612">
        <v>36.803032999999999</v>
      </c>
      <c r="AA612">
        <f t="shared" si="476"/>
        <v>2.9000771460905295E-3</v>
      </c>
      <c r="AB612">
        <f t="shared" si="468"/>
        <v>1.0029000771460905</v>
      </c>
      <c r="AD612" s="15">
        <f t="shared" si="477"/>
        <v>1.8777139534581151</v>
      </c>
      <c r="AF612" s="10">
        <v>41746</v>
      </c>
      <c r="AG612">
        <v>193800</v>
      </c>
      <c r="AH612">
        <v>50.942179000000003</v>
      </c>
      <c r="AI612">
        <f t="shared" si="478"/>
        <v>4.4120272860301846E-3</v>
      </c>
      <c r="AJ612">
        <f t="shared" si="479"/>
        <v>1.0044120272860302</v>
      </c>
      <c r="AK612" s="18"/>
      <c r="AL612" s="15">
        <f t="shared" si="480"/>
        <v>3.9870663546519989</v>
      </c>
      <c r="AN612" s="10">
        <v>41746</v>
      </c>
      <c r="AO612">
        <v>3289300</v>
      </c>
      <c r="AP612">
        <v>38.540486000000001</v>
      </c>
      <c r="AQ612">
        <f t="shared" si="481"/>
        <v>3.6292693353356942E-3</v>
      </c>
      <c r="AR612">
        <f t="shared" si="469"/>
        <v>1.0036292693353357</v>
      </c>
      <c r="AS612" s="18"/>
      <c r="AT612" s="15">
        <f t="shared" si="482"/>
        <v>2.7519859685947763</v>
      </c>
      <c r="AV612" s="10">
        <v>41746</v>
      </c>
      <c r="AW612">
        <v>10141600</v>
      </c>
      <c r="AX612">
        <v>38.583227000000001</v>
      </c>
      <c r="AY612">
        <f t="shared" si="483"/>
        <v>1.1930894834553785E-2</v>
      </c>
      <c r="AZ612">
        <f t="shared" si="484"/>
        <v>1.0119308948345538</v>
      </c>
      <c r="BA612" s="18"/>
      <c r="BB612" s="18"/>
      <c r="BD612" s="10">
        <v>41746</v>
      </c>
      <c r="BE612">
        <v>347400</v>
      </c>
      <c r="BF612">
        <v>58.681910999999999</v>
      </c>
      <c r="BG612">
        <f t="shared" si="485"/>
        <v>2.6907049890729784E-3</v>
      </c>
      <c r="BH612">
        <f t="shared" si="486"/>
        <v>1.002690704989073</v>
      </c>
      <c r="BI612" s="18"/>
      <c r="BJ612" s="18">
        <v>2.617293434</v>
      </c>
      <c r="BL612" s="10">
        <v>41746</v>
      </c>
      <c r="BM612">
        <v>484900</v>
      </c>
      <c r="BN612">
        <v>101.446566</v>
      </c>
      <c r="BO612">
        <f t="shared" si="499"/>
        <v>-2.3195356223910668E-3</v>
      </c>
      <c r="BP612">
        <f t="shared" si="500"/>
        <v>0.99768046437760893</v>
      </c>
      <c r="BQ612" s="18"/>
      <c r="BR612" s="18">
        <v>2.617293434</v>
      </c>
      <c r="BT612" s="10">
        <v>41746</v>
      </c>
      <c r="BU612">
        <v>65200</v>
      </c>
      <c r="BV612">
        <v>49.168191999999998</v>
      </c>
      <c r="BW612">
        <f t="shared" si="501"/>
        <v>1.0096786557303172E-3</v>
      </c>
      <c r="BX612">
        <f t="shared" si="502"/>
        <v>1.0010096786557303</v>
      </c>
      <c r="BY612" s="18"/>
      <c r="BZ612" s="18">
        <v>2.617293434</v>
      </c>
      <c r="CB612" s="10">
        <v>41746</v>
      </c>
      <c r="CC612">
        <v>512500</v>
      </c>
      <c r="CD612">
        <v>100.195381</v>
      </c>
      <c r="CE612">
        <f t="shared" si="487"/>
        <v>1.0715456254093425E-3</v>
      </c>
      <c r="CF612">
        <f t="shared" si="488"/>
        <v>1.0010715456254093</v>
      </c>
      <c r="CG612" s="18"/>
      <c r="CH612" s="18">
        <v>2.617293434</v>
      </c>
      <c r="CJ612" s="10">
        <v>41746</v>
      </c>
      <c r="CK612">
        <v>196400</v>
      </c>
      <c r="CL612">
        <v>78.920629000000005</v>
      </c>
      <c r="CM612">
        <f t="shared" si="489"/>
        <v>-3.1582277416176696E-3</v>
      </c>
      <c r="CN612">
        <f t="shared" si="490"/>
        <v>0.99684177225838233</v>
      </c>
      <c r="CR612" s="10">
        <v>41746</v>
      </c>
      <c r="CS612">
        <v>20000</v>
      </c>
      <c r="CT612">
        <v>57.838973000000003</v>
      </c>
      <c r="CU612">
        <f t="shared" si="491"/>
        <v>-2.6908857070874204E-3</v>
      </c>
      <c r="CV612">
        <f t="shared" si="492"/>
        <v>0.99730911429291258</v>
      </c>
      <c r="CZ612" s="10">
        <v>41746</v>
      </c>
      <c r="DA612">
        <v>79200</v>
      </c>
      <c r="DB612">
        <v>51.068989999999999</v>
      </c>
      <c r="DC612">
        <f t="shared" si="463"/>
        <v>7.2463409381509081E-3</v>
      </c>
      <c r="DD612">
        <f t="shared" si="464"/>
        <v>1.0072463409381509</v>
      </c>
      <c r="DH612" s="10">
        <v>41746</v>
      </c>
      <c r="DI612">
        <v>149900</v>
      </c>
      <c r="DJ612">
        <v>32.104000999999997</v>
      </c>
      <c r="DK612">
        <f t="shared" si="461"/>
        <v>-4.1189593887208664E-3</v>
      </c>
      <c r="DL612">
        <f t="shared" si="462"/>
        <v>0.99588104061127913</v>
      </c>
      <c r="DP612" s="10">
        <v>41746</v>
      </c>
      <c r="DQ612">
        <v>43200</v>
      </c>
      <c r="DR612">
        <v>25.513404000000001</v>
      </c>
      <c r="DS612">
        <f t="shared" si="493"/>
        <v>9.6942649221192223E-3</v>
      </c>
      <c r="DT612">
        <f t="shared" si="494"/>
        <v>1.0096942649221192</v>
      </c>
      <c r="DX612" s="10">
        <v>41746</v>
      </c>
      <c r="DY612">
        <v>1481000</v>
      </c>
      <c r="DZ612">
        <v>12.56</v>
      </c>
      <c r="EA612">
        <f t="shared" si="503"/>
        <v>-5.5423594615994221E-3</v>
      </c>
      <c r="EB612">
        <f t="shared" si="504"/>
        <v>0.99445764053840058</v>
      </c>
      <c r="EF612" s="10">
        <v>41745</v>
      </c>
      <c r="EG612">
        <v>217300</v>
      </c>
      <c r="EH612">
        <v>99.104889999999997</v>
      </c>
      <c r="EI612">
        <f t="shared" si="505"/>
        <v>1.9713306376845097E-4</v>
      </c>
      <c r="EJ612">
        <f t="shared" si="506"/>
        <v>1.0001971330637685</v>
      </c>
    </row>
    <row r="613" spans="1:140">
      <c r="A613" s="10">
        <v>41745</v>
      </c>
      <c r="B613" s="11">
        <v>1.7</v>
      </c>
      <c r="C613">
        <f t="shared" si="465"/>
        <v>1.7000000000000001E-2</v>
      </c>
      <c r="D613" s="12">
        <f t="shared" si="466"/>
        <v>3.5498440208781012E-4</v>
      </c>
      <c r="E613" s="13">
        <f t="shared" si="467"/>
        <v>1.0003549844020878</v>
      </c>
      <c r="H613" s="10">
        <v>41745</v>
      </c>
      <c r="I613">
        <v>9300</v>
      </c>
      <c r="J613">
        <v>65.040542000000002</v>
      </c>
      <c r="K613" s="15">
        <f t="shared" si="470"/>
        <v>-7.1874211203915017E-4</v>
      </c>
      <c r="L613">
        <f t="shared" si="471"/>
        <v>0.99928125788796085</v>
      </c>
      <c r="N613" s="15">
        <f t="shared" si="472"/>
        <v>-0.23082378986599672</v>
      </c>
      <c r="P613" s="10">
        <v>41745</v>
      </c>
      <c r="Q613">
        <v>698100</v>
      </c>
      <c r="R613">
        <v>42.7669</v>
      </c>
      <c r="S613">
        <f t="shared" si="473"/>
        <v>1.0914053808872781E-2</v>
      </c>
      <c r="T613">
        <f t="shared" si="474"/>
        <v>1.0109140538088728</v>
      </c>
      <c r="V613" s="15">
        <f t="shared" si="475"/>
        <v>51.564855744261131</v>
      </c>
      <c r="X613" s="10">
        <v>41745</v>
      </c>
      <c r="Y613">
        <v>156600</v>
      </c>
      <c r="Z613">
        <v>36.69661</v>
      </c>
      <c r="AA613">
        <f t="shared" si="476"/>
        <v>1.2546751146435664E-2</v>
      </c>
      <c r="AB613">
        <f t="shared" si="468"/>
        <v>1.0125467511464357</v>
      </c>
      <c r="AD613" s="15">
        <f t="shared" si="477"/>
        <v>93.733994867669153</v>
      </c>
      <c r="AF613" s="10">
        <v>41745</v>
      </c>
      <c r="AG613">
        <v>184300</v>
      </c>
      <c r="AH613">
        <v>50.718407999999997</v>
      </c>
      <c r="AI613">
        <f t="shared" si="478"/>
        <v>1.2626300994607043E-2</v>
      </c>
      <c r="AJ613">
        <f t="shared" si="479"/>
        <v>1.012626300994607</v>
      </c>
      <c r="AK613" s="18"/>
      <c r="AL613" s="15">
        <f t="shared" si="480"/>
        <v>96.489793340680748</v>
      </c>
      <c r="AN613" s="10">
        <v>41745</v>
      </c>
      <c r="AO613">
        <v>2406100</v>
      </c>
      <c r="AP613">
        <v>38.401117999999997</v>
      </c>
      <c r="AQ613">
        <f t="shared" si="481"/>
        <v>1.3238579286671159E-2</v>
      </c>
      <c r="AR613">
        <f t="shared" si="469"/>
        <v>1.0132385792866712</v>
      </c>
      <c r="AS613" s="18"/>
      <c r="AT613" s="15">
        <f t="shared" si="482"/>
        <v>120.55611520448123</v>
      </c>
      <c r="AV613" s="10">
        <v>41745</v>
      </c>
      <c r="AW613">
        <v>12091800</v>
      </c>
      <c r="AX613">
        <v>38.128321999999997</v>
      </c>
      <c r="AY613">
        <f t="shared" si="483"/>
        <v>1.0332047137018741E-2</v>
      </c>
      <c r="AZ613">
        <f t="shared" si="484"/>
        <v>1.0103320471370187</v>
      </c>
      <c r="BA613" s="18"/>
      <c r="BB613" s="18"/>
      <c r="BD613" s="10">
        <v>41745</v>
      </c>
      <c r="BE613">
        <v>358200</v>
      </c>
      <c r="BF613">
        <v>58.524439000000001</v>
      </c>
      <c r="BG613">
        <f t="shared" si="485"/>
        <v>9.2652037409099997E-3</v>
      </c>
      <c r="BH613">
        <f t="shared" si="486"/>
        <v>1.00926520374091</v>
      </c>
      <c r="BI613" s="18"/>
      <c r="BJ613" s="18">
        <v>-0.39242506199999999</v>
      </c>
      <c r="BL613" s="10">
        <v>41745</v>
      </c>
      <c r="BM613">
        <v>120600</v>
      </c>
      <c r="BN613">
        <v>101.682422</v>
      </c>
      <c r="BO613">
        <f t="shared" si="499"/>
        <v>-3.7099823673114596E-4</v>
      </c>
      <c r="BP613">
        <f t="shared" si="500"/>
        <v>0.99962900176326885</v>
      </c>
      <c r="BQ613" s="18"/>
      <c r="BR613" s="18">
        <v>-0.39242506199999999</v>
      </c>
      <c r="BT613" s="10">
        <v>41745</v>
      </c>
      <c r="BU613">
        <v>361600</v>
      </c>
      <c r="BV613">
        <v>49.118597999999999</v>
      </c>
      <c r="BW613">
        <f t="shared" si="501"/>
        <v>-2.018583301368615E-4</v>
      </c>
      <c r="BX613">
        <f t="shared" si="502"/>
        <v>0.99979814166986314</v>
      </c>
      <c r="BY613" s="18"/>
      <c r="BZ613" s="18">
        <v>-0.39242506199999999</v>
      </c>
      <c r="CB613" s="10">
        <v>41745</v>
      </c>
      <c r="CC613">
        <v>373300</v>
      </c>
      <c r="CD613">
        <v>100.088132</v>
      </c>
      <c r="CE613">
        <f t="shared" si="487"/>
        <v>2.8655898560894233E-3</v>
      </c>
      <c r="CF613">
        <f t="shared" si="488"/>
        <v>1.0028655898560894</v>
      </c>
      <c r="CG613" s="18"/>
      <c r="CH613" s="18">
        <v>-0.39242506199999999</v>
      </c>
      <c r="CJ613" s="10">
        <v>41745</v>
      </c>
      <c r="CK613">
        <v>275500</v>
      </c>
      <c r="CL613">
        <v>79.170668000000006</v>
      </c>
      <c r="CM613">
        <f t="shared" si="489"/>
        <v>-8.181308343724325E-4</v>
      </c>
      <c r="CN613">
        <f t="shared" si="490"/>
        <v>0.99918186916562757</v>
      </c>
      <c r="CR613" s="10">
        <v>41745</v>
      </c>
      <c r="CS613">
        <v>6100</v>
      </c>
      <c r="CT613">
        <v>57.995030999999997</v>
      </c>
      <c r="CU613">
        <f t="shared" si="491"/>
        <v>-1.8465699502779875E-3</v>
      </c>
      <c r="CV613">
        <f t="shared" si="492"/>
        <v>0.99815343004972201</v>
      </c>
      <c r="CZ613" s="10">
        <v>41745</v>
      </c>
      <c r="DA613">
        <v>77800</v>
      </c>
      <c r="DB613">
        <v>50.701588999999998</v>
      </c>
      <c r="DC613">
        <f t="shared" si="463"/>
        <v>7.4830995535777323E-3</v>
      </c>
      <c r="DD613">
        <f t="shared" si="464"/>
        <v>1.0074830995535777</v>
      </c>
      <c r="DH613" s="10">
        <v>41745</v>
      </c>
      <c r="DI613">
        <v>149900</v>
      </c>
      <c r="DJ613">
        <v>32.236783000000003</v>
      </c>
      <c r="DK613">
        <f t="shared" si="461"/>
        <v>7.1111517105995059E-3</v>
      </c>
      <c r="DL613">
        <f t="shared" si="462"/>
        <v>1.0071111517105995</v>
      </c>
      <c r="DP613" s="10">
        <v>41745</v>
      </c>
      <c r="DQ613">
        <v>67600</v>
      </c>
      <c r="DR613">
        <v>25.268445</v>
      </c>
      <c r="DS613">
        <f t="shared" si="493"/>
        <v>1.3222545913795347E-2</v>
      </c>
      <c r="DT613">
        <f t="shared" si="494"/>
        <v>1.0132225459137953</v>
      </c>
      <c r="DX613" s="10">
        <v>41745</v>
      </c>
      <c r="DY613">
        <v>1947300</v>
      </c>
      <c r="DZ613">
        <v>12.63</v>
      </c>
      <c r="EA613">
        <f t="shared" si="503"/>
        <v>-7.9113924050633333E-4</v>
      </c>
      <c r="EB613">
        <f t="shared" si="504"/>
        <v>0.99920886075949367</v>
      </c>
      <c r="EF613" s="10">
        <v>41744</v>
      </c>
      <c r="EG613">
        <v>181500</v>
      </c>
      <c r="EH613">
        <v>99.085357000000002</v>
      </c>
      <c r="EI613">
        <f t="shared" si="505"/>
        <v>0</v>
      </c>
      <c r="EJ613">
        <f t="shared" si="506"/>
        <v>1</v>
      </c>
    </row>
    <row r="614" spans="1:140">
      <c r="A614" s="10">
        <v>41744</v>
      </c>
      <c r="B614" s="11">
        <v>1.68</v>
      </c>
      <c r="C614">
        <f t="shared" si="465"/>
        <v>1.6799999999999999E-2</v>
      </c>
      <c r="D614" s="12">
        <f t="shared" si="466"/>
        <v>3.5079857994047003E-4</v>
      </c>
      <c r="E614" s="13">
        <f t="shared" si="467"/>
        <v>1.0003507985799405</v>
      </c>
      <c r="H614" s="10">
        <v>41744</v>
      </c>
      <c r="I614">
        <v>19000</v>
      </c>
      <c r="J614">
        <v>65.087322999999998</v>
      </c>
      <c r="K614" s="15">
        <f t="shared" si="470"/>
        <v>3.7517245608023053E-3</v>
      </c>
      <c r="L614">
        <f t="shared" si="471"/>
        <v>1.0037517245608023</v>
      </c>
      <c r="N614" s="15">
        <f t="shared" si="472"/>
        <v>2.922844797528692</v>
      </c>
      <c r="P614" s="10">
        <v>41744</v>
      </c>
      <c r="Q614">
        <v>306400</v>
      </c>
      <c r="R614">
        <v>42.305179000000003</v>
      </c>
      <c r="S614">
        <f t="shared" si="473"/>
        <v>6.6376892027077972E-3</v>
      </c>
      <c r="T614">
        <f t="shared" si="474"/>
        <v>1.0066376892027078</v>
      </c>
      <c r="V614" s="15">
        <f t="shared" si="475"/>
        <v>10.186986818852585</v>
      </c>
      <c r="X614" s="10">
        <v>41744</v>
      </c>
      <c r="Y614">
        <v>134300</v>
      </c>
      <c r="Z614">
        <v>36.241892</v>
      </c>
      <c r="AA614">
        <f t="shared" si="476"/>
        <v>6.4480962878388226E-3</v>
      </c>
      <c r="AB614">
        <f t="shared" si="468"/>
        <v>1.0064480962878388</v>
      </c>
      <c r="AD614" s="15">
        <f t="shared" si="477"/>
        <v>9.4437073721294471</v>
      </c>
      <c r="AF614" s="10">
        <v>41744</v>
      </c>
      <c r="AG614">
        <v>247700</v>
      </c>
      <c r="AH614">
        <v>50.086007000000002</v>
      </c>
      <c r="AI614">
        <f t="shared" si="478"/>
        <v>4.4877851045428407E-3</v>
      </c>
      <c r="AJ614">
        <f t="shared" si="479"/>
        <v>1.0044877851045428</v>
      </c>
      <c r="AK614" s="18"/>
      <c r="AL614" s="15">
        <f t="shared" si="480"/>
        <v>4.1262630008294154</v>
      </c>
      <c r="AN614" s="10">
        <v>41744</v>
      </c>
      <c r="AO614">
        <v>4349000</v>
      </c>
      <c r="AP614">
        <v>37.899383999999998</v>
      </c>
      <c r="AQ614">
        <f t="shared" si="481"/>
        <v>-4.8792691504513375E-3</v>
      </c>
      <c r="AR614">
        <f t="shared" si="469"/>
        <v>0.99512073084954866</v>
      </c>
      <c r="AS614" s="18"/>
      <c r="AT614" s="15">
        <f t="shared" si="482"/>
        <v>-0.83225197072647705</v>
      </c>
      <c r="AV614" s="10">
        <v>41744</v>
      </c>
      <c r="AW614">
        <v>23778900</v>
      </c>
      <c r="AX614">
        <v>37.738407000000002</v>
      </c>
      <c r="AY614">
        <f t="shared" si="483"/>
        <v>-1.4784212448849643E-2</v>
      </c>
      <c r="AZ614">
        <f t="shared" si="484"/>
        <v>0.98521578755115036</v>
      </c>
      <c r="BA614" s="18"/>
      <c r="BB614" s="18"/>
      <c r="BD614" s="10">
        <v>41744</v>
      </c>
      <c r="BE614">
        <v>536700</v>
      </c>
      <c r="BF614">
        <v>57.987175999999998</v>
      </c>
      <c r="BG614">
        <f t="shared" si="485"/>
        <v>6.1073115413190493E-3</v>
      </c>
      <c r="BH614">
        <f t="shared" si="486"/>
        <v>1.006107311541319</v>
      </c>
      <c r="BI614" s="18"/>
      <c r="BJ614" s="18">
        <v>-0.37742784000000001</v>
      </c>
      <c r="BL614" s="10">
        <v>41744</v>
      </c>
      <c r="BM614">
        <v>187600</v>
      </c>
      <c r="BN614">
        <v>101.72016000000001</v>
      </c>
      <c r="BO614">
        <f t="shared" si="499"/>
        <v>1.2071357884944067E-3</v>
      </c>
      <c r="BP614">
        <f t="shared" si="500"/>
        <v>1.0012071357884944</v>
      </c>
      <c r="BQ614" s="18"/>
      <c r="BR614" s="18">
        <v>-0.37742784000000001</v>
      </c>
      <c r="BT614" s="10">
        <v>41744</v>
      </c>
      <c r="BU614">
        <v>55400</v>
      </c>
      <c r="BV614">
        <v>49.128515</v>
      </c>
      <c r="BW614">
        <f t="shared" si="501"/>
        <v>8.0818773439395031E-4</v>
      </c>
      <c r="BX614">
        <f t="shared" si="502"/>
        <v>1.000808187734394</v>
      </c>
      <c r="BY614" s="18"/>
      <c r="BZ614" s="18">
        <v>-0.37742784000000001</v>
      </c>
      <c r="CB614" s="10">
        <v>41744</v>
      </c>
      <c r="CC614">
        <v>1013700</v>
      </c>
      <c r="CD614">
        <v>99.802139999999994</v>
      </c>
      <c r="CE614">
        <f t="shared" si="487"/>
        <v>-3.4802755032388166E-3</v>
      </c>
      <c r="CF614">
        <f t="shared" si="488"/>
        <v>0.99651972449676118</v>
      </c>
      <c r="CG614" s="18"/>
      <c r="CH614" s="18">
        <v>-0.37742784000000001</v>
      </c>
      <c r="CJ614" s="10">
        <v>41744</v>
      </c>
      <c r="CK614">
        <v>188400</v>
      </c>
      <c r="CL614">
        <v>79.235493000000005</v>
      </c>
      <c r="CM614">
        <f t="shared" si="489"/>
        <v>2.3376302869437815E-4</v>
      </c>
      <c r="CN614">
        <f t="shared" si="490"/>
        <v>1.0002337630286944</v>
      </c>
      <c r="CR614" s="10">
        <v>41744</v>
      </c>
      <c r="CS614">
        <v>20900</v>
      </c>
      <c r="CT614">
        <v>58.102321000000003</v>
      </c>
      <c r="CU614">
        <f t="shared" si="491"/>
        <v>3.3584805309194721E-4</v>
      </c>
      <c r="CV614">
        <f t="shared" si="492"/>
        <v>1.0003358480530919</v>
      </c>
      <c r="CZ614" s="10">
        <v>41744</v>
      </c>
      <c r="DA614">
        <v>116800</v>
      </c>
      <c r="DB614">
        <v>50.325001999999998</v>
      </c>
      <c r="DC614">
        <f t="shared" si="463"/>
        <v>-3.2745080132468019E-3</v>
      </c>
      <c r="DD614">
        <f t="shared" si="464"/>
        <v>0.9967254919867532</v>
      </c>
      <c r="DH614" s="10">
        <v>41744</v>
      </c>
      <c r="DI614">
        <v>106600</v>
      </c>
      <c r="DJ614">
        <v>32.009160999999999</v>
      </c>
      <c r="DK614">
        <f t="shared" si="461"/>
        <v>1.2601220860220419E-2</v>
      </c>
      <c r="DL614">
        <f t="shared" si="462"/>
        <v>1.0126012208602204</v>
      </c>
      <c r="DP614" s="10">
        <v>41744</v>
      </c>
      <c r="DQ614">
        <v>167200</v>
      </c>
      <c r="DR614">
        <v>24.938692</v>
      </c>
      <c r="DS614">
        <f t="shared" si="493"/>
        <v>1.1850100218581572E-2</v>
      </c>
      <c r="DT614">
        <f t="shared" si="494"/>
        <v>1.0118501002185816</v>
      </c>
      <c r="DX614" s="10">
        <v>41744</v>
      </c>
      <c r="DY614">
        <v>2375100</v>
      </c>
      <c r="DZ614">
        <v>12.64</v>
      </c>
      <c r="EA614">
        <f t="shared" si="503"/>
        <v>-1.7871017871017747E-2</v>
      </c>
      <c r="EB614">
        <f t="shared" si="504"/>
        <v>0.98212898212898225</v>
      </c>
      <c r="EF614" s="10">
        <v>41743</v>
      </c>
      <c r="EG614">
        <v>253500</v>
      </c>
      <c r="EH614">
        <v>99.085357000000002</v>
      </c>
      <c r="EI614">
        <f t="shared" si="505"/>
        <v>9.8611578248863907E-5</v>
      </c>
      <c r="EJ614">
        <f t="shared" si="506"/>
        <v>1.0000986115782489</v>
      </c>
    </row>
    <row r="615" spans="1:140">
      <c r="A615" s="10">
        <v>41743</v>
      </c>
      <c r="B615" s="11">
        <v>1.69</v>
      </c>
      <c r="C615">
        <f t="shared" si="465"/>
        <v>1.6899999999999998E-2</v>
      </c>
      <c r="D615" s="12">
        <f t="shared" si="466"/>
        <v>3.528914625523516E-4</v>
      </c>
      <c r="E615" s="13">
        <f t="shared" si="467"/>
        <v>1.0003528914625524</v>
      </c>
      <c r="H615" s="10">
        <v>41743</v>
      </c>
      <c r="I615">
        <v>37700</v>
      </c>
      <c r="J615">
        <v>64.844046000000006</v>
      </c>
      <c r="K615" s="15">
        <f t="shared" si="470"/>
        <v>1.4435174183846655E-4</v>
      </c>
      <c r="L615">
        <f t="shared" si="471"/>
        <v>1.0001443517418385</v>
      </c>
      <c r="N615" s="15">
        <f t="shared" si="472"/>
        <v>5.4097112853369822E-2</v>
      </c>
      <c r="P615" s="10">
        <v>41743</v>
      </c>
      <c r="Q615">
        <v>335300</v>
      </c>
      <c r="R615">
        <v>42.026221999999997</v>
      </c>
      <c r="S615">
        <f t="shared" si="473"/>
        <v>7.1460838194374876E-3</v>
      </c>
      <c r="T615">
        <f t="shared" si="474"/>
        <v>1.0071460838194375</v>
      </c>
      <c r="V615" s="15">
        <f t="shared" si="475"/>
        <v>12.450887889652835</v>
      </c>
      <c r="X615" s="10">
        <v>41743</v>
      </c>
      <c r="Y615">
        <v>160900</v>
      </c>
      <c r="Z615">
        <v>36.009698</v>
      </c>
      <c r="AA615">
        <f t="shared" si="476"/>
        <v>4.8596155253759488E-3</v>
      </c>
      <c r="AB615">
        <f t="shared" si="468"/>
        <v>1.0048596155253759</v>
      </c>
      <c r="AD615" s="15">
        <f t="shared" si="477"/>
        <v>4.8677055730652805</v>
      </c>
      <c r="AF615" s="10">
        <v>41743</v>
      </c>
      <c r="AG615">
        <v>285600</v>
      </c>
      <c r="AH615">
        <v>49.862236000000003</v>
      </c>
      <c r="AI615">
        <f t="shared" si="478"/>
        <v>2.7391892780816995E-3</v>
      </c>
      <c r="AJ615">
        <f t="shared" si="479"/>
        <v>1.0027391892780817</v>
      </c>
      <c r="AK615" s="18"/>
      <c r="AL615" s="15">
        <f t="shared" si="480"/>
        <v>1.7140371663320537</v>
      </c>
      <c r="AN615" s="10">
        <v>41743</v>
      </c>
      <c r="AO615">
        <v>4446200</v>
      </c>
      <c r="AP615">
        <v>38.085211999999999</v>
      </c>
      <c r="AQ615">
        <f t="shared" si="481"/>
        <v>5.6428700964323841E-3</v>
      </c>
      <c r="AR615">
        <f t="shared" si="469"/>
        <v>1.0056428700964324</v>
      </c>
      <c r="AS615" s="18"/>
      <c r="AT615" s="15">
        <f t="shared" si="482"/>
        <v>6.7979290520722762</v>
      </c>
      <c r="AV615" s="10">
        <v>41743</v>
      </c>
      <c r="AW615">
        <v>11506100</v>
      </c>
      <c r="AX615">
        <v>38.304712000000002</v>
      </c>
      <c r="AY615">
        <f t="shared" si="483"/>
        <v>-1.4521218956540238E-3</v>
      </c>
      <c r="AZ615">
        <f t="shared" si="484"/>
        <v>0.99854787810434598</v>
      </c>
      <c r="BA615" s="18"/>
      <c r="BB615" s="18"/>
      <c r="BD615" s="10">
        <v>41743</v>
      </c>
      <c r="BE615">
        <v>384200</v>
      </c>
      <c r="BF615">
        <v>57.635179999999998</v>
      </c>
      <c r="BG615">
        <f t="shared" si="485"/>
        <v>5.8195997546808265E-3</v>
      </c>
      <c r="BH615">
        <f t="shared" si="486"/>
        <v>1.0058195997546808</v>
      </c>
      <c r="BI615" s="18"/>
      <c r="BJ615" s="18">
        <v>-0.29715135199999998</v>
      </c>
      <c r="BL615" s="10">
        <v>41743</v>
      </c>
      <c r="BM615">
        <v>173100</v>
      </c>
      <c r="BN615">
        <v>101.59751799999999</v>
      </c>
      <c r="BO615">
        <f t="shared" si="499"/>
        <v>-1.0204098187738264E-3</v>
      </c>
      <c r="BP615">
        <f t="shared" si="500"/>
        <v>0.99897959018122617</v>
      </c>
      <c r="BQ615" s="18"/>
      <c r="BR615" s="18">
        <v>-0.29715135199999998</v>
      </c>
      <c r="BT615" s="10">
        <v>41743</v>
      </c>
      <c r="BU615">
        <v>68600</v>
      </c>
      <c r="BV615">
        <v>49.088842</v>
      </c>
      <c r="BW615">
        <f t="shared" si="501"/>
        <v>-4.0390010913959884E-4</v>
      </c>
      <c r="BX615">
        <f t="shared" si="502"/>
        <v>0.9995960998908604</v>
      </c>
      <c r="BY615" s="18"/>
      <c r="BZ615" s="18">
        <v>-0.29715135199999998</v>
      </c>
      <c r="CB615" s="10">
        <v>41743</v>
      </c>
      <c r="CC615">
        <v>387400</v>
      </c>
      <c r="CD615">
        <v>100.15069200000001</v>
      </c>
      <c r="CE615">
        <f t="shared" si="487"/>
        <v>-1.9593947867780903E-3</v>
      </c>
      <c r="CF615">
        <f t="shared" si="488"/>
        <v>0.99804060521322191</v>
      </c>
      <c r="CG615" s="18"/>
      <c r="CH615" s="18">
        <v>-0.29715135199999998</v>
      </c>
      <c r="CJ615" s="10">
        <v>41743</v>
      </c>
      <c r="CK615">
        <v>259000</v>
      </c>
      <c r="CL615">
        <v>79.216975000000005</v>
      </c>
      <c r="CM615">
        <f t="shared" si="489"/>
        <v>-1.1691833707905275E-4</v>
      </c>
      <c r="CN615">
        <f t="shared" si="490"/>
        <v>0.99988308166292095</v>
      </c>
      <c r="CR615" s="10">
        <v>41743</v>
      </c>
      <c r="CS615">
        <v>8500</v>
      </c>
      <c r="CT615">
        <v>58.082813999999999</v>
      </c>
      <c r="CU615">
        <f t="shared" si="491"/>
        <v>-6.7126242706505579E-4</v>
      </c>
      <c r="CV615">
        <f t="shared" si="492"/>
        <v>0.99932873757293494</v>
      </c>
      <c r="CZ615" s="10">
        <v>41743</v>
      </c>
      <c r="DA615">
        <v>68900</v>
      </c>
      <c r="DB615">
        <v>50.490333</v>
      </c>
      <c r="DC615">
        <f t="shared" si="463"/>
        <v>4.752373754114636E-3</v>
      </c>
      <c r="DD615">
        <f t="shared" si="464"/>
        <v>1.0047523737541146</v>
      </c>
      <c r="DH615" s="10">
        <v>41743</v>
      </c>
      <c r="DI615">
        <v>104000</v>
      </c>
      <c r="DJ615">
        <v>31.610825999999999</v>
      </c>
      <c r="DK615">
        <f t="shared" si="461"/>
        <v>3.6134537582976911E-3</v>
      </c>
      <c r="DL615">
        <f t="shared" si="462"/>
        <v>1.0036134537582977</v>
      </c>
      <c r="DP615" s="10">
        <v>41743</v>
      </c>
      <c r="DQ615">
        <v>21500</v>
      </c>
      <c r="DR615">
        <v>24.646626999999999</v>
      </c>
      <c r="DS615">
        <f t="shared" si="493"/>
        <v>1.1992250650709746E-2</v>
      </c>
      <c r="DT615">
        <f t="shared" si="494"/>
        <v>1.0119922506507097</v>
      </c>
      <c r="DX615" s="10">
        <v>41743</v>
      </c>
      <c r="DY615">
        <v>1666100</v>
      </c>
      <c r="DZ615">
        <v>12.87</v>
      </c>
      <c r="EA615">
        <f t="shared" si="503"/>
        <v>7.8308535630382536E-3</v>
      </c>
      <c r="EB615">
        <f t="shared" si="504"/>
        <v>1.0078308535630383</v>
      </c>
      <c r="EF615" s="10">
        <v>41740</v>
      </c>
      <c r="EG615">
        <v>202900</v>
      </c>
      <c r="EH615">
        <v>99.075586999999999</v>
      </c>
      <c r="EI615">
        <f t="shared" si="505"/>
        <v>-9.8601854964353031E-5</v>
      </c>
      <c r="EJ615">
        <f t="shared" si="506"/>
        <v>0.99990139814503565</v>
      </c>
    </row>
    <row r="616" spans="1:140">
      <c r="A616" s="10">
        <v>41740</v>
      </c>
      <c r="B616" s="11">
        <v>1.69</v>
      </c>
      <c r="C616">
        <f t="shared" si="465"/>
        <v>1.6899999999999998E-2</v>
      </c>
      <c r="D616" s="12">
        <f t="shared" si="466"/>
        <v>3.528914625523516E-4</v>
      </c>
      <c r="E616" s="13">
        <f t="shared" si="467"/>
        <v>1.0003528914625524</v>
      </c>
      <c r="H616" s="10">
        <v>41740</v>
      </c>
      <c r="I616">
        <v>22800</v>
      </c>
      <c r="J616">
        <v>64.834687000000002</v>
      </c>
      <c r="K616" s="15">
        <f t="shared" si="470"/>
        <v>5.9524402443367208E-3</v>
      </c>
      <c r="L616">
        <f t="shared" si="471"/>
        <v>1.0059524402443367</v>
      </c>
      <c r="N616" s="15">
        <f t="shared" si="472"/>
        <v>7.7250655263085992</v>
      </c>
      <c r="P616" s="10">
        <v>41740</v>
      </c>
      <c r="Q616">
        <v>456500</v>
      </c>
      <c r="R616">
        <v>41.728029999999997</v>
      </c>
      <c r="S616">
        <f t="shared" si="473"/>
        <v>-9.5889982429996357E-3</v>
      </c>
      <c r="T616">
        <f t="shared" si="474"/>
        <v>0.99041100175700036</v>
      </c>
      <c r="V616" s="15">
        <f t="shared" si="475"/>
        <v>-0.97030786494775223</v>
      </c>
      <c r="X616" s="10">
        <v>41740</v>
      </c>
      <c r="Y616">
        <v>205600</v>
      </c>
      <c r="Z616">
        <v>35.835551000000002</v>
      </c>
      <c r="AA616">
        <f t="shared" si="476"/>
        <v>-1.3056156062244084E-2</v>
      </c>
      <c r="AB616">
        <f t="shared" si="468"/>
        <v>0.98694384393775592</v>
      </c>
      <c r="AD616" s="15">
        <f t="shared" si="477"/>
        <v>-0.99174453570339183</v>
      </c>
      <c r="AF616" s="10">
        <v>41740</v>
      </c>
      <c r="AG616">
        <v>535800</v>
      </c>
      <c r="AH616">
        <v>49.726027000000002</v>
      </c>
      <c r="AI616">
        <f t="shared" si="478"/>
        <v>-1.4081773987241974E-2</v>
      </c>
      <c r="AJ616">
        <f t="shared" si="479"/>
        <v>0.98591822601275803</v>
      </c>
      <c r="AK616" s="18"/>
      <c r="AL616" s="15">
        <f t="shared" si="480"/>
        <v>-0.99435158304171778</v>
      </c>
      <c r="AN616" s="10">
        <v>41740</v>
      </c>
      <c r="AO616">
        <v>2953400</v>
      </c>
      <c r="AP616">
        <v>37.871507999999999</v>
      </c>
      <c r="AQ616">
        <f t="shared" si="481"/>
        <v>-5.6112067854577896E-3</v>
      </c>
      <c r="AR616">
        <f t="shared" si="469"/>
        <v>0.99438879321454221</v>
      </c>
      <c r="AS616" s="18"/>
      <c r="AT616" s="15">
        <f t="shared" si="482"/>
        <v>-0.8717608235055333</v>
      </c>
      <c r="AV616" s="10">
        <v>41740</v>
      </c>
      <c r="AW616">
        <v>15167400</v>
      </c>
      <c r="AX616">
        <v>38.360416000000001</v>
      </c>
      <c r="AY616">
        <f t="shared" si="483"/>
        <v>-4.837804065833673E-4</v>
      </c>
      <c r="AZ616">
        <f t="shared" si="484"/>
        <v>0.99951621959341663</v>
      </c>
      <c r="BA616" s="18"/>
      <c r="BB616" s="18"/>
      <c r="BD616" s="10">
        <v>41740</v>
      </c>
      <c r="BE616">
        <v>609800</v>
      </c>
      <c r="BF616">
        <v>57.301707</v>
      </c>
      <c r="BG616">
        <f t="shared" si="485"/>
        <v>-6.4246345251431913E-3</v>
      </c>
      <c r="BH616">
        <f t="shared" si="486"/>
        <v>0.99357536547485681</v>
      </c>
      <c r="BI616" s="18"/>
      <c r="BJ616" s="18">
        <v>2.7992568379999998</v>
      </c>
      <c r="BL616" s="10">
        <v>41740</v>
      </c>
      <c r="BM616">
        <v>620800</v>
      </c>
      <c r="BN616">
        <v>101.701295</v>
      </c>
      <c r="BO616">
        <f t="shared" si="499"/>
        <v>3.0706392505539526E-3</v>
      </c>
      <c r="BP616">
        <f t="shared" si="500"/>
        <v>1.003070639250554</v>
      </c>
      <c r="BQ616" s="18"/>
      <c r="BR616" s="18">
        <v>2.7992568379999998</v>
      </c>
      <c r="BT616" s="10">
        <v>41740</v>
      </c>
      <c r="BU616">
        <v>41100</v>
      </c>
      <c r="BV616">
        <v>49.108677</v>
      </c>
      <c r="BW616">
        <f t="shared" si="501"/>
        <v>4.0406331035480747E-4</v>
      </c>
      <c r="BX616">
        <f t="shared" si="502"/>
        <v>1.0004040633103548</v>
      </c>
      <c r="BY616" s="18"/>
      <c r="BZ616" s="18">
        <v>2.7992568379999998</v>
      </c>
      <c r="CB616" s="10">
        <v>41740</v>
      </c>
      <c r="CC616">
        <v>582200</v>
      </c>
      <c r="CD616">
        <v>100.347312</v>
      </c>
      <c r="CE616">
        <f t="shared" si="487"/>
        <v>-1.6005761441334476E-3</v>
      </c>
      <c r="CF616">
        <f t="shared" si="488"/>
        <v>0.99839942385586655</v>
      </c>
      <c r="CG616" s="18"/>
      <c r="CH616" s="18">
        <v>2.7992568379999998</v>
      </c>
      <c r="CJ616" s="10">
        <v>41740</v>
      </c>
      <c r="CK616">
        <v>132200</v>
      </c>
      <c r="CL616">
        <v>79.226237999999995</v>
      </c>
      <c r="CM616">
        <f t="shared" si="489"/>
        <v>9.3603270329412069E-4</v>
      </c>
      <c r="CN616">
        <f t="shared" si="490"/>
        <v>1.0009360327032941</v>
      </c>
      <c r="CR616" s="10">
        <v>41740</v>
      </c>
      <c r="CS616">
        <v>2700</v>
      </c>
      <c r="CT616">
        <v>58.121828999999998</v>
      </c>
      <c r="CU616">
        <f t="shared" si="491"/>
        <v>3.3575250806228141E-4</v>
      </c>
      <c r="CV616">
        <f t="shared" si="492"/>
        <v>1.0003357525080623</v>
      </c>
      <c r="CZ616" s="10">
        <v>41740</v>
      </c>
      <c r="DA616">
        <v>74100</v>
      </c>
      <c r="DB616">
        <v>50.251519000000002</v>
      </c>
      <c r="DC616">
        <f>(DB616/DB617)-1</f>
        <v>-1.4601688441064908E-3</v>
      </c>
      <c r="DD616">
        <f>1+DC616</f>
        <v>0.99853983115589351</v>
      </c>
      <c r="DH616" s="10">
        <v>41740</v>
      </c>
      <c r="DI616">
        <v>132400</v>
      </c>
      <c r="DJ616">
        <v>31.497012999999999</v>
      </c>
      <c r="DK616">
        <f>(DJ616/DJ617)-1</f>
        <v>-4.7947218153254756E-3</v>
      </c>
      <c r="DL616">
        <f>1+DK616</f>
        <v>0.99520527818467452</v>
      </c>
      <c r="DP616" s="10">
        <v>41740</v>
      </c>
      <c r="DQ616">
        <v>28900</v>
      </c>
      <c r="DR616">
        <v>24.354561</v>
      </c>
      <c r="DS616">
        <f t="shared" si="493"/>
        <v>-2.3156689158767563E-3</v>
      </c>
      <c r="DT616">
        <f t="shared" si="494"/>
        <v>0.99768433108412324</v>
      </c>
      <c r="DX616" s="10">
        <v>41740</v>
      </c>
      <c r="DY616">
        <v>1601800</v>
      </c>
      <c r="DZ616">
        <v>12.77</v>
      </c>
      <c r="EA616">
        <f t="shared" si="503"/>
        <v>-7.8247261345854024E-4</v>
      </c>
      <c r="EB616">
        <f t="shared" si="504"/>
        <v>0.99921752738654146</v>
      </c>
      <c r="EF616" s="10">
        <v>41739</v>
      </c>
      <c r="EG616">
        <v>507500</v>
      </c>
      <c r="EH616">
        <v>99.085357000000002</v>
      </c>
      <c r="EI616">
        <f t="shared" si="505"/>
        <v>-9.852150136147042E-5</v>
      </c>
      <c r="EJ616">
        <f t="shared" si="506"/>
        <v>0.99990147849863853</v>
      </c>
    </row>
    <row r="617" spans="1:140">
      <c r="A617" s="10">
        <v>41739</v>
      </c>
      <c r="B617" s="11">
        <v>1.65</v>
      </c>
      <c r="C617">
        <f t="shared" si="465"/>
        <v>1.6500000000000001E-2</v>
      </c>
      <c r="D617" s="12">
        <f t="shared" si="466"/>
        <v>3.4452027361608906E-4</v>
      </c>
      <c r="E617" s="13">
        <f t="shared" si="467"/>
        <v>1.0003445202736161</v>
      </c>
      <c r="H617" s="10">
        <v>41739</v>
      </c>
      <c r="I617">
        <v>6300</v>
      </c>
      <c r="J617">
        <v>64.451046000000005</v>
      </c>
      <c r="K617" s="15">
        <f t="shared" si="470"/>
        <v>9.2307332876335746E-3</v>
      </c>
      <c r="L617">
        <f t="shared" si="471"/>
        <v>1.0092307332876336</v>
      </c>
      <c r="N617" s="15">
        <f t="shared" si="472"/>
        <v>27.610177483961539</v>
      </c>
      <c r="P617" s="10">
        <v>41739</v>
      </c>
      <c r="Q617">
        <v>590200</v>
      </c>
      <c r="R617">
        <v>42.132033999999997</v>
      </c>
      <c r="S617">
        <f t="shared" si="473"/>
        <v>-2.0572494116919082E-2</v>
      </c>
      <c r="T617">
        <f t="shared" si="474"/>
        <v>0.97942750588308092</v>
      </c>
      <c r="V617" s="15">
        <f t="shared" si="475"/>
        <v>-0.99949313979664767</v>
      </c>
      <c r="X617" s="10">
        <v>41739</v>
      </c>
      <c r="Y617">
        <v>271000</v>
      </c>
      <c r="Z617">
        <v>36.309615000000001</v>
      </c>
      <c r="AA617">
        <f t="shared" si="476"/>
        <v>-2.2401696682788907E-2</v>
      </c>
      <c r="AB617">
        <f t="shared" si="468"/>
        <v>0.97759830331721109</v>
      </c>
      <c r="AD617" s="15">
        <f t="shared" si="477"/>
        <v>-0.99974381111047494</v>
      </c>
      <c r="AF617" s="10">
        <v>41739</v>
      </c>
      <c r="AG617">
        <v>308700</v>
      </c>
      <c r="AH617">
        <v>50.436259</v>
      </c>
      <c r="AI617">
        <f t="shared" si="478"/>
        <v>-2.5747027269767742E-2</v>
      </c>
      <c r="AJ617">
        <f t="shared" si="479"/>
        <v>0.97425297273023226</v>
      </c>
      <c r="AK617" s="18"/>
      <c r="AL617" s="15">
        <f t="shared" si="480"/>
        <v>-0.99992668632946913</v>
      </c>
      <c r="AN617" s="10">
        <v>41739</v>
      </c>
      <c r="AO617">
        <v>2923800</v>
      </c>
      <c r="AP617">
        <v>38.085211999999999</v>
      </c>
      <c r="AQ617">
        <f t="shared" si="481"/>
        <v>-1.7968383992362669E-2</v>
      </c>
      <c r="AR617">
        <f t="shared" si="469"/>
        <v>0.98203161600763733</v>
      </c>
      <c r="AS617" s="18"/>
      <c r="AT617" s="15">
        <f t="shared" si="482"/>
        <v>-0.99866403059003928</v>
      </c>
      <c r="AV617" s="10">
        <v>41739</v>
      </c>
      <c r="AW617">
        <v>18638200</v>
      </c>
      <c r="AX617">
        <v>38.378982999999998</v>
      </c>
      <c r="AY617">
        <f t="shared" si="483"/>
        <v>-9.5831690121691571E-3</v>
      </c>
      <c r="AZ617">
        <f t="shared" si="484"/>
        <v>0.99041683098783084</v>
      </c>
      <c r="BA617" s="18"/>
      <c r="BB617" s="18"/>
      <c r="BD617" s="10">
        <v>41739</v>
      </c>
      <c r="BE617">
        <v>515900</v>
      </c>
      <c r="BF617">
        <v>57.672229999999999</v>
      </c>
      <c r="BG617">
        <f t="shared" si="485"/>
        <v>-1.5963367884361035E-2</v>
      </c>
      <c r="BH617">
        <f t="shared" si="486"/>
        <v>0.98403663211563897</v>
      </c>
      <c r="BI617" s="18"/>
      <c r="BJ617" s="18">
        <v>-0.44432952199999998</v>
      </c>
      <c r="BL617" s="10">
        <v>41739</v>
      </c>
      <c r="BM617">
        <v>214400</v>
      </c>
      <c r="BN617">
        <v>101.38996299999999</v>
      </c>
      <c r="BO617">
        <f t="shared" si="499"/>
        <v>4.2048655135054069E-3</v>
      </c>
      <c r="BP617">
        <f t="shared" si="500"/>
        <v>1.0042048655135054</v>
      </c>
      <c r="BQ617" s="18"/>
      <c r="BR617" s="18">
        <v>-0.44432952199999998</v>
      </c>
      <c r="BT617" s="10">
        <v>41739</v>
      </c>
      <c r="BU617">
        <v>63300</v>
      </c>
      <c r="BV617">
        <v>49.088842</v>
      </c>
      <c r="BW617">
        <f t="shared" si="501"/>
        <v>6.0659511308025493E-4</v>
      </c>
      <c r="BX617">
        <f t="shared" si="502"/>
        <v>1.0006065951130803</v>
      </c>
      <c r="BY617" s="18"/>
      <c r="BZ617" s="18">
        <v>-0.44432952199999998</v>
      </c>
      <c r="CB617" s="10">
        <v>41739</v>
      </c>
      <c r="CC617">
        <v>1297100</v>
      </c>
      <c r="CD617">
        <v>100.508183</v>
      </c>
      <c r="CE617">
        <f t="shared" si="487"/>
        <v>4.7350959183987129E-3</v>
      </c>
      <c r="CF617">
        <f t="shared" si="488"/>
        <v>1.0047350959183987</v>
      </c>
      <c r="CG617" s="18"/>
      <c r="CH617" s="18">
        <v>-0.44432952199999998</v>
      </c>
      <c r="CJ617" s="10">
        <v>41739</v>
      </c>
      <c r="CK617">
        <v>221200</v>
      </c>
      <c r="CL617">
        <v>79.152148999999994</v>
      </c>
      <c r="CM617">
        <f t="shared" si="489"/>
        <v>2.2279752358786986E-3</v>
      </c>
      <c r="CN617">
        <f t="shared" si="490"/>
        <v>1.0022279752358787</v>
      </c>
      <c r="CR617" s="10">
        <v>41739</v>
      </c>
      <c r="CS617">
        <v>19500</v>
      </c>
      <c r="CT617">
        <v>58.102321000000003</v>
      </c>
      <c r="CU617">
        <f t="shared" si="491"/>
        <v>2.1870954057627845E-3</v>
      </c>
      <c r="CV617">
        <f t="shared" si="492"/>
        <v>1.0021870954057628</v>
      </c>
      <c r="CZ617" s="10">
        <v>41739</v>
      </c>
      <c r="DA617">
        <v>121300</v>
      </c>
      <c r="DB617">
        <v>50.325001999999998</v>
      </c>
      <c r="DC617">
        <f t="shared" ref="DC617:DC680" si="507">(DB617/DB618)-1</f>
        <v>-1.385888281003167E-2</v>
      </c>
      <c r="DD617">
        <f t="shared" ref="DD617:DD680" si="508">1+DC617</f>
        <v>0.98614111718996833</v>
      </c>
      <c r="DH617" s="10">
        <v>41739</v>
      </c>
      <c r="DI617">
        <v>75600</v>
      </c>
      <c r="DJ617">
        <v>31.648759999999999</v>
      </c>
      <c r="DK617">
        <f t="shared" ref="DK617:DK680" si="509">(DJ617/DJ618)-1</f>
        <v>-8.9099821706410953E-3</v>
      </c>
      <c r="DL617">
        <f t="shared" ref="DL617:DL680" si="510">1+DK617</f>
        <v>0.9910900178293589</v>
      </c>
      <c r="DP617" s="10">
        <v>41739</v>
      </c>
      <c r="DQ617">
        <v>22100</v>
      </c>
      <c r="DR617">
        <v>24.411089</v>
      </c>
      <c r="DS617">
        <f t="shared" si="493"/>
        <v>-1.2952390117510371E-2</v>
      </c>
      <c r="DT617">
        <f t="shared" si="494"/>
        <v>0.98704760988248963</v>
      </c>
      <c r="DX617" s="10">
        <v>41739</v>
      </c>
      <c r="DY617">
        <v>1513800</v>
      </c>
      <c r="DZ617">
        <v>12.78</v>
      </c>
      <c r="EA617">
        <f t="shared" si="503"/>
        <v>4.7169811320753041E-3</v>
      </c>
      <c r="EB617">
        <f t="shared" si="504"/>
        <v>1.0047169811320753</v>
      </c>
      <c r="EF617" s="10">
        <v>41738</v>
      </c>
      <c r="EG617">
        <v>252300</v>
      </c>
      <c r="EH617">
        <v>99.095119999999994</v>
      </c>
      <c r="EI617">
        <f t="shared" si="505"/>
        <v>5.9175143632628213E-4</v>
      </c>
      <c r="EJ617">
        <f t="shared" si="506"/>
        <v>1.0005917514363263</v>
      </c>
    </row>
    <row r="618" spans="1:140">
      <c r="A618" s="10">
        <v>41738</v>
      </c>
      <c r="B618" s="11">
        <v>1.63</v>
      </c>
      <c r="C618">
        <f t="shared" si="465"/>
        <v>1.6299999999999999E-2</v>
      </c>
      <c r="D618" s="12">
        <f t="shared" si="466"/>
        <v>3.4033502062946752E-4</v>
      </c>
      <c r="E618" s="13">
        <f t="shared" si="467"/>
        <v>1.0003403350206295</v>
      </c>
      <c r="H618" s="10">
        <v>41738</v>
      </c>
      <c r="I618">
        <v>5900</v>
      </c>
      <c r="J618">
        <v>63.861556999999998</v>
      </c>
      <c r="K618" s="15">
        <f t="shared" si="470"/>
        <v>-5.1020227733232781E-3</v>
      </c>
      <c r="L618">
        <f t="shared" si="471"/>
        <v>0.99489797722667672</v>
      </c>
      <c r="N618" s="15">
        <f t="shared" si="472"/>
        <v>-0.84541406503412109</v>
      </c>
      <c r="P618" s="10">
        <v>41738</v>
      </c>
      <c r="Q618">
        <v>359400</v>
      </c>
      <c r="R618">
        <v>43.017001</v>
      </c>
      <c r="S618">
        <f t="shared" si="473"/>
        <v>1.1078498043713525E-2</v>
      </c>
      <c r="T618">
        <f t="shared" si="474"/>
        <v>1.0110784980437135</v>
      </c>
      <c r="V618" s="15">
        <f t="shared" si="475"/>
        <v>54.780093548069814</v>
      </c>
      <c r="X618" s="10">
        <v>41738</v>
      </c>
      <c r="Y618">
        <v>202800</v>
      </c>
      <c r="Z618">
        <v>37.141651000000003</v>
      </c>
      <c r="AA618">
        <f t="shared" si="476"/>
        <v>1.1860857717465034E-2</v>
      </c>
      <c r="AB618">
        <f t="shared" si="468"/>
        <v>1.011860857717465</v>
      </c>
      <c r="AD618" s="15">
        <f t="shared" si="477"/>
        <v>72.975961732111898</v>
      </c>
      <c r="AF618" s="10">
        <v>41738</v>
      </c>
      <c r="AG618">
        <v>217100</v>
      </c>
      <c r="AH618">
        <v>51.769160999999997</v>
      </c>
      <c r="AI618">
        <f t="shared" si="478"/>
        <v>1.410325697360082E-2</v>
      </c>
      <c r="AJ618">
        <f t="shared" si="479"/>
        <v>1.0141032569736008</v>
      </c>
      <c r="AK618" s="18"/>
      <c r="AL618" s="15">
        <f t="shared" si="480"/>
        <v>164.95670342533643</v>
      </c>
      <c r="AN618" s="10">
        <v>41738</v>
      </c>
      <c r="AO618">
        <v>2668600</v>
      </c>
      <c r="AP618">
        <v>38.782063000000001</v>
      </c>
      <c r="AQ618">
        <f t="shared" si="481"/>
        <v>1.3845125174063888E-2</v>
      </c>
      <c r="AR618">
        <f t="shared" si="469"/>
        <v>1.0138451251740639</v>
      </c>
      <c r="AS618" s="18"/>
      <c r="AT618" s="15">
        <f t="shared" si="482"/>
        <v>150.23082332382785</v>
      </c>
      <c r="AV618" s="10">
        <v>41738</v>
      </c>
      <c r="AW618">
        <v>13632000</v>
      </c>
      <c r="AX618">
        <v>38.750334000000002</v>
      </c>
      <c r="AY618">
        <f t="shared" si="483"/>
        <v>7.9691303465569963E-3</v>
      </c>
      <c r="AZ618">
        <f t="shared" si="484"/>
        <v>1.007969130346557</v>
      </c>
      <c r="BA618" s="18"/>
      <c r="BB618" s="18"/>
      <c r="BD618" s="10">
        <v>41738</v>
      </c>
      <c r="BE618">
        <v>430200</v>
      </c>
      <c r="BF618">
        <v>58.607807999999999</v>
      </c>
      <c r="BG618">
        <f t="shared" si="485"/>
        <v>7.1633455956032765E-3</v>
      </c>
      <c r="BH618">
        <f t="shared" si="486"/>
        <v>1.0071633455956033</v>
      </c>
      <c r="BI618" s="18"/>
      <c r="BJ618" s="18">
        <v>0.38794501599999998</v>
      </c>
      <c r="BL618" s="10">
        <v>41738</v>
      </c>
      <c r="BM618">
        <v>361200</v>
      </c>
      <c r="BN618">
        <v>100.965417</v>
      </c>
      <c r="BO618">
        <f t="shared" si="499"/>
        <v>-1.4928443632389321E-3</v>
      </c>
      <c r="BP618">
        <f t="shared" si="500"/>
        <v>0.99850715563676107</v>
      </c>
      <c r="BQ618" s="18"/>
      <c r="BR618" s="18">
        <v>0.38794501599999998</v>
      </c>
      <c r="BT618" s="10">
        <v>41738</v>
      </c>
      <c r="BU618">
        <v>104300</v>
      </c>
      <c r="BV618">
        <v>49.059083000000001</v>
      </c>
      <c r="BW618">
        <f t="shared" si="501"/>
        <v>1.8229802475044909E-3</v>
      </c>
      <c r="BX618">
        <f t="shared" si="502"/>
        <v>1.0018229802475045</v>
      </c>
      <c r="BY618" s="18"/>
      <c r="BZ618" s="18">
        <v>0.38794501599999998</v>
      </c>
      <c r="CB618" s="10">
        <v>41738</v>
      </c>
      <c r="CC618">
        <v>946800</v>
      </c>
      <c r="CD618">
        <v>100.03451</v>
      </c>
      <c r="CE618">
        <f t="shared" si="487"/>
        <v>7.1525456551135846E-4</v>
      </c>
      <c r="CF618">
        <f t="shared" si="488"/>
        <v>1.0007152545655114</v>
      </c>
      <c r="CG618" s="18"/>
      <c r="CH618" s="18">
        <v>0.38794501599999998</v>
      </c>
      <c r="CJ618" s="10">
        <v>41738</v>
      </c>
      <c r="CK618">
        <v>398200</v>
      </c>
      <c r="CL618">
        <v>78.976191999999998</v>
      </c>
      <c r="CM618">
        <f t="shared" si="489"/>
        <v>1.4090522486971402E-3</v>
      </c>
      <c r="CN618">
        <f t="shared" si="490"/>
        <v>1.0014090522486971</v>
      </c>
      <c r="CR618" s="10">
        <v>41738</v>
      </c>
      <c r="CS618">
        <v>2200</v>
      </c>
      <c r="CT618">
        <v>57.975523000000003</v>
      </c>
      <c r="CU618">
        <f t="shared" si="491"/>
        <v>6.7334050071909957E-4</v>
      </c>
      <c r="CV618">
        <f t="shared" si="492"/>
        <v>1.0006733405007191</v>
      </c>
      <c r="CZ618" s="10">
        <v>41738</v>
      </c>
      <c r="DA618">
        <v>85700</v>
      </c>
      <c r="DB618">
        <v>51.032252</v>
      </c>
      <c r="DC618">
        <f t="shared" si="507"/>
        <v>9.8146166659194289E-3</v>
      </c>
      <c r="DD618">
        <f t="shared" si="508"/>
        <v>1.0098146166659194</v>
      </c>
      <c r="DH618" s="10">
        <v>41738</v>
      </c>
      <c r="DI618">
        <v>93800</v>
      </c>
      <c r="DJ618">
        <v>31.933285000000001</v>
      </c>
      <c r="DK618">
        <f t="shared" si="509"/>
        <v>-2.6658843724263193E-3</v>
      </c>
      <c r="DL618">
        <f t="shared" si="510"/>
        <v>0.99733411562757368</v>
      </c>
      <c r="DP618" s="10">
        <v>41738</v>
      </c>
      <c r="DQ618">
        <v>25100</v>
      </c>
      <c r="DR618">
        <v>24.73142</v>
      </c>
      <c r="DS618">
        <f t="shared" si="493"/>
        <v>4.9769713789402648E-3</v>
      </c>
      <c r="DT618">
        <f t="shared" si="494"/>
        <v>1.0049769713789403</v>
      </c>
      <c r="DX618" s="10">
        <v>41738</v>
      </c>
      <c r="DY618">
        <v>1295300</v>
      </c>
      <c r="DZ618">
        <v>12.72</v>
      </c>
      <c r="EA618">
        <f t="shared" si="503"/>
        <v>3.154574132492094E-3</v>
      </c>
      <c r="EB618">
        <f t="shared" si="504"/>
        <v>1.0031545741324921</v>
      </c>
      <c r="EF618" s="10">
        <v>41737</v>
      </c>
      <c r="EG618">
        <v>250900</v>
      </c>
      <c r="EH618">
        <v>99.036514999999994</v>
      </c>
      <c r="EI618">
        <f t="shared" si="505"/>
        <v>0</v>
      </c>
      <c r="EJ618">
        <f t="shared" si="506"/>
        <v>1</v>
      </c>
    </row>
    <row r="619" spans="1:140">
      <c r="A619" s="10">
        <v>41737</v>
      </c>
      <c r="B619" s="11">
        <v>1.58</v>
      </c>
      <c r="C619">
        <f t="shared" si="465"/>
        <v>1.5800000000000002E-2</v>
      </c>
      <c r="D619" s="12">
        <f t="shared" si="466"/>
        <v>3.2987288395958103E-4</v>
      </c>
      <c r="E619" s="13">
        <f t="shared" si="467"/>
        <v>1.0003298728839596</v>
      </c>
      <c r="H619" s="10">
        <v>41737</v>
      </c>
      <c r="I619">
        <v>17200</v>
      </c>
      <c r="J619">
        <v>64.189051000000006</v>
      </c>
      <c r="K619" s="15">
        <f t="shared" si="470"/>
        <v>3.2173291249784075E-3</v>
      </c>
      <c r="L619">
        <f t="shared" si="471"/>
        <v>1.0032173291249784</v>
      </c>
      <c r="N619" s="15">
        <f t="shared" si="472"/>
        <v>2.2298641500324914</v>
      </c>
      <c r="P619" s="10">
        <v>41737</v>
      </c>
      <c r="Q619">
        <v>280200</v>
      </c>
      <c r="R619">
        <v>42.545659000000001</v>
      </c>
      <c r="S619">
        <f t="shared" si="473"/>
        <v>4.7705374148483415E-3</v>
      </c>
      <c r="T619">
        <f t="shared" si="474"/>
        <v>1.0047705374148483</v>
      </c>
      <c r="V619" s="15">
        <f t="shared" si="475"/>
        <v>4.6808790238461242</v>
      </c>
      <c r="X619" s="10">
        <v>41737</v>
      </c>
      <c r="Y619">
        <v>115000</v>
      </c>
      <c r="Z619">
        <v>36.706282999999999</v>
      </c>
      <c r="AA619">
        <f t="shared" si="476"/>
        <v>8.2380372707344662E-3</v>
      </c>
      <c r="AB619">
        <f t="shared" si="468"/>
        <v>1.0082380372707345</v>
      </c>
      <c r="AD619" s="15">
        <f t="shared" si="477"/>
        <v>18.976684083854853</v>
      </c>
      <c r="AF619" s="10">
        <v>41737</v>
      </c>
      <c r="AG619">
        <v>236600</v>
      </c>
      <c r="AH619">
        <v>51.049200999999996</v>
      </c>
      <c r="AI619">
        <f t="shared" si="478"/>
        <v>7.8755303793542897E-3</v>
      </c>
      <c r="AJ619">
        <f t="shared" si="479"/>
        <v>1.0078755303793543</v>
      </c>
      <c r="AK619" s="18"/>
      <c r="AL619" s="15">
        <f t="shared" si="480"/>
        <v>16.519390467395002</v>
      </c>
      <c r="AN619" s="10">
        <v>41737</v>
      </c>
      <c r="AO619">
        <v>2752400</v>
      </c>
      <c r="AP619">
        <v>38.252453000000003</v>
      </c>
      <c r="AQ619">
        <f t="shared" si="481"/>
        <v>-7.2820690752162243E-4</v>
      </c>
      <c r="AR619">
        <f t="shared" si="469"/>
        <v>0.99927179309247838</v>
      </c>
      <c r="AS619" s="18"/>
      <c r="AT619" s="15">
        <f t="shared" si="482"/>
        <v>-0.23347835729912314</v>
      </c>
      <c r="AV619" s="10">
        <v>41737</v>
      </c>
      <c r="AW619">
        <v>29428700</v>
      </c>
      <c r="AX619">
        <v>38.443969000000003</v>
      </c>
      <c r="AY619">
        <f t="shared" si="483"/>
        <v>9.2615388767365303E-3</v>
      </c>
      <c r="AZ619">
        <f t="shared" si="484"/>
        <v>1.0092615388767365</v>
      </c>
      <c r="BA619" s="18"/>
      <c r="BB619" s="18"/>
      <c r="BD619" s="10">
        <v>41737</v>
      </c>
      <c r="BE619">
        <v>422300</v>
      </c>
      <c r="BF619">
        <v>58.190966000000003</v>
      </c>
      <c r="BG619">
        <f t="shared" si="485"/>
        <v>3.8350554738610931E-3</v>
      </c>
      <c r="BH619">
        <f t="shared" si="486"/>
        <v>1.0038350554738611</v>
      </c>
      <c r="BI619" s="18"/>
      <c r="BJ619" s="18">
        <v>0.84315660000000003</v>
      </c>
      <c r="BL619" s="10">
        <v>41737</v>
      </c>
      <c r="BM619">
        <v>177100</v>
      </c>
      <c r="BN619">
        <v>101.11636799999999</v>
      </c>
      <c r="BO619">
        <f t="shared" si="499"/>
        <v>2.799638062127574E-4</v>
      </c>
      <c r="BP619">
        <f t="shared" si="500"/>
        <v>1.0002799638062128</v>
      </c>
      <c r="BQ619" s="18"/>
      <c r="BR619" s="18">
        <v>0.84315660000000003</v>
      </c>
      <c r="BT619" s="10">
        <v>41737</v>
      </c>
      <c r="BU619">
        <v>48800</v>
      </c>
      <c r="BV619">
        <v>48.969811999999997</v>
      </c>
      <c r="BW619">
        <f t="shared" si="501"/>
        <v>-2.0255316622497244E-4</v>
      </c>
      <c r="BX619">
        <f t="shared" si="502"/>
        <v>0.99979744683377503</v>
      </c>
      <c r="BY619" s="18"/>
      <c r="BZ619" s="18">
        <v>0.84315660000000003</v>
      </c>
      <c r="CB619" s="10">
        <v>41737</v>
      </c>
      <c r="CC619">
        <v>724400</v>
      </c>
      <c r="CD619">
        <v>99.963010999999995</v>
      </c>
      <c r="CE619">
        <f t="shared" si="487"/>
        <v>4.670774349187834E-3</v>
      </c>
      <c r="CF619">
        <f t="shared" si="488"/>
        <v>1.0046707743491878</v>
      </c>
      <c r="CG619" s="18"/>
      <c r="CH619" s="18">
        <v>0.84315660000000003</v>
      </c>
      <c r="CJ619" s="10">
        <v>41737</v>
      </c>
      <c r="CK619">
        <v>288800</v>
      </c>
      <c r="CL619">
        <v>78.865066999999996</v>
      </c>
      <c r="CM619">
        <f t="shared" si="489"/>
        <v>2.0003144040918741E-3</v>
      </c>
      <c r="CN619">
        <f t="shared" si="490"/>
        <v>1.0020003144040919</v>
      </c>
      <c r="CR619" s="10">
        <v>41737</v>
      </c>
      <c r="CS619">
        <v>42700</v>
      </c>
      <c r="CT619">
        <v>57.936512</v>
      </c>
      <c r="CU619">
        <f t="shared" si="491"/>
        <v>5.0535988171973578E-4</v>
      </c>
      <c r="CV619">
        <f t="shared" si="492"/>
        <v>1.0005053598817197</v>
      </c>
      <c r="CZ619" s="10">
        <v>41737</v>
      </c>
      <c r="DA619">
        <v>120000</v>
      </c>
      <c r="DB619">
        <v>50.536257999999997</v>
      </c>
      <c r="DC619">
        <f t="shared" si="507"/>
        <v>2.7337729233103403E-3</v>
      </c>
      <c r="DD619">
        <f t="shared" si="508"/>
        <v>1.0027337729233103</v>
      </c>
      <c r="DH619" s="10">
        <v>41737</v>
      </c>
      <c r="DI619">
        <v>101400</v>
      </c>
      <c r="DJ619">
        <v>32.018642999999997</v>
      </c>
      <c r="DK619">
        <f t="shared" si="509"/>
        <v>5.9593837838631813E-3</v>
      </c>
      <c r="DL619">
        <f t="shared" si="510"/>
        <v>1.0059593837838632</v>
      </c>
      <c r="DP619" s="10">
        <v>41737</v>
      </c>
      <c r="DQ619">
        <v>12400</v>
      </c>
      <c r="DR619">
        <v>24.608941999999999</v>
      </c>
      <c r="DS619">
        <f t="shared" si="493"/>
        <v>9.6637301872155579E-3</v>
      </c>
      <c r="DT619">
        <f t="shared" si="494"/>
        <v>1.0096637301872156</v>
      </c>
      <c r="DX619" s="10">
        <v>41737</v>
      </c>
      <c r="DY619">
        <v>1255500</v>
      </c>
      <c r="DZ619">
        <v>12.68</v>
      </c>
      <c r="EA619">
        <f t="shared" si="503"/>
        <v>8.7509944311852106E-3</v>
      </c>
      <c r="EB619">
        <f t="shared" si="504"/>
        <v>1.0087509944311852</v>
      </c>
      <c r="EF619" s="10">
        <v>41736</v>
      </c>
      <c r="EG619">
        <v>264500</v>
      </c>
      <c r="EH619">
        <v>99.036514999999994</v>
      </c>
      <c r="EI619">
        <f t="shared" si="505"/>
        <v>-9.8640751644563096E-5</v>
      </c>
      <c r="EJ619">
        <f t="shared" si="506"/>
        <v>0.99990135924835544</v>
      </c>
    </row>
    <row r="620" spans="1:140">
      <c r="A620" s="10">
        <v>41736</v>
      </c>
      <c r="B620" s="11">
        <v>1.52</v>
      </c>
      <c r="C620">
        <f t="shared" si="465"/>
        <v>1.52E-2</v>
      </c>
      <c r="D620" s="12">
        <f t="shared" si="466"/>
        <v>3.173201973185602E-4</v>
      </c>
      <c r="E620" s="13">
        <f t="shared" si="467"/>
        <v>1.0003173201973186</v>
      </c>
      <c r="H620" s="10">
        <v>41736</v>
      </c>
      <c r="I620">
        <v>27900</v>
      </c>
      <c r="J620">
        <v>63.983196</v>
      </c>
      <c r="K620" s="15">
        <f t="shared" si="470"/>
        <v>5.4403106520231059E-3</v>
      </c>
      <c r="L620">
        <f t="shared" si="471"/>
        <v>1.0054403106520231</v>
      </c>
      <c r="N620" s="15">
        <f t="shared" si="472"/>
        <v>6.2451439896744798</v>
      </c>
      <c r="P620" s="10">
        <v>41736</v>
      </c>
      <c r="Q620">
        <v>480800</v>
      </c>
      <c r="R620">
        <v>42.343657</v>
      </c>
      <c r="S620">
        <f t="shared" si="473"/>
        <v>-1.1452918709833892E-2</v>
      </c>
      <c r="T620">
        <f t="shared" si="474"/>
        <v>0.98854708129016611</v>
      </c>
      <c r="V620" s="15">
        <f t="shared" si="475"/>
        <v>-0.98507082752319253</v>
      </c>
      <c r="X620" s="10">
        <v>41736</v>
      </c>
      <c r="Y620">
        <v>271200</v>
      </c>
      <c r="Z620">
        <v>36.406365999999998</v>
      </c>
      <c r="AA620">
        <f t="shared" si="476"/>
        <v>-1.8006212290378576E-2</v>
      </c>
      <c r="AB620">
        <f t="shared" si="468"/>
        <v>0.98199378770962142</v>
      </c>
      <c r="AD620" s="15">
        <f t="shared" si="477"/>
        <v>-0.99868268319581199</v>
      </c>
      <c r="AF620" s="10">
        <v>41736</v>
      </c>
      <c r="AG620">
        <v>566100</v>
      </c>
      <c r="AH620">
        <v>50.650303000000001</v>
      </c>
      <c r="AI620">
        <f t="shared" si="478"/>
        <v>-1.6993928746285025E-2</v>
      </c>
      <c r="AJ620">
        <f t="shared" si="479"/>
        <v>0.98300607125371497</v>
      </c>
      <c r="AK620" s="18"/>
      <c r="AL620" s="15">
        <f t="shared" si="480"/>
        <v>-0.99808127360788634</v>
      </c>
      <c r="AN620" s="10">
        <v>41736</v>
      </c>
      <c r="AO620">
        <v>2687300</v>
      </c>
      <c r="AP620">
        <v>38.280329000000002</v>
      </c>
      <c r="AQ620">
        <f t="shared" si="481"/>
        <v>-4.5904679071075982E-3</v>
      </c>
      <c r="AR620">
        <f t="shared" si="469"/>
        <v>0.9954095320928924</v>
      </c>
      <c r="AS620" s="18"/>
      <c r="AT620" s="15">
        <f t="shared" si="482"/>
        <v>-0.81351012073379569</v>
      </c>
      <c r="AV620" s="10">
        <v>41736</v>
      </c>
      <c r="AW620">
        <v>12439600</v>
      </c>
      <c r="AX620">
        <v>38.091186</v>
      </c>
      <c r="AY620">
        <f t="shared" si="483"/>
        <v>5.3907749650763392E-3</v>
      </c>
      <c r="AZ620">
        <f t="shared" si="484"/>
        <v>1.0053907749650763</v>
      </c>
      <c r="BA620" s="18"/>
      <c r="BB620" s="18"/>
      <c r="BD620" s="10">
        <v>41736</v>
      </c>
      <c r="BE620">
        <v>531300</v>
      </c>
      <c r="BF620">
        <v>57.968653000000003</v>
      </c>
      <c r="BG620">
        <f t="shared" si="485"/>
        <v>-7.7691240598983802E-3</v>
      </c>
      <c r="BH620">
        <f t="shared" si="486"/>
        <v>0.99223087594010162</v>
      </c>
      <c r="BI620" s="18"/>
      <c r="BJ620" s="18">
        <v>1.231677752</v>
      </c>
      <c r="BL620" s="10">
        <v>41736</v>
      </c>
      <c r="BM620">
        <v>146000</v>
      </c>
      <c r="BN620">
        <v>101.088067</v>
      </c>
      <c r="BO620">
        <f t="shared" si="499"/>
        <v>1.6827184379435423E-3</v>
      </c>
      <c r="BP620">
        <f t="shared" si="500"/>
        <v>1.0016827184379435</v>
      </c>
      <c r="BQ620" s="18"/>
      <c r="BR620" s="18">
        <v>1.231677752</v>
      </c>
      <c r="BT620" s="10">
        <v>41736</v>
      </c>
      <c r="BU620">
        <v>57900</v>
      </c>
      <c r="BV620">
        <v>48.979733000000003</v>
      </c>
      <c r="BW620">
        <f t="shared" si="501"/>
        <v>4.0518877746786863E-4</v>
      </c>
      <c r="BX620">
        <f t="shared" si="502"/>
        <v>1.0004051887774679</v>
      </c>
      <c r="BY620" s="18"/>
      <c r="BZ620" s="18">
        <v>1.231677752</v>
      </c>
      <c r="CB620" s="10">
        <v>41736</v>
      </c>
      <c r="CC620">
        <v>403700</v>
      </c>
      <c r="CD620">
        <v>99.498277000000002</v>
      </c>
      <c r="CE620">
        <f t="shared" si="487"/>
        <v>-2.4193304202805299E-3</v>
      </c>
      <c r="CF620">
        <f t="shared" si="488"/>
        <v>0.99758066957971947</v>
      </c>
      <c r="CG620" s="18"/>
      <c r="CH620" s="18">
        <v>1.231677752</v>
      </c>
      <c r="CJ620" s="10">
        <v>41736</v>
      </c>
      <c r="CK620">
        <v>265500</v>
      </c>
      <c r="CL620">
        <v>78.707627000000002</v>
      </c>
      <c r="CM620">
        <f t="shared" si="489"/>
        <v>1.1760090793222489E-4</v>
      </c>
      <c r="CN620">
        <f t="shared" si="490"/>
        <v>1.0001176009079322</v>
      </c>
      <c r="CR620" s="10">
        <v>41736</v>
      </c>
      <c r="CS620">
        <v>2500</v>
      </c>
      <c r="CT620">
        <v>57.907248000000003</v>
      </c>
      <c r="CU620">
        <f t="shared" si="491"/>
        <v>8.4286692559398801E-4</v>
      </c>
      <c r="CV620">
        <f t="shared" si="492"/>
        <v>1.000842866925594</v>
      </c>
      <c r="CZ620" s="10">
        <v>41736</v>
      </c>
      <c r="DA620">
        <v>89800</v>
      </c>
      <c r="DB620">
        <v>50.398479999999999</v>
      </c>
      <c r="DC620">
        <f t="shared" si="507"/>
        <v>1.0946426075710836E-3</v>
      </c>
      <c r="DD620">
        <f t="shared" si="508"/>
        <v>1.0010946426075711</v>
      </c>
      <c r="DH620" s="10">
        <v>41736</v>
      </c>
      <c r="DI620">
        <v>176000</v>
      </c>
      <c r="DJ620">
        <v>31.828962000000001</v>
      </c>
      <c r="DK620">
        <f t="shared" si="509"/>
        <v>4.1892114444075368E-3</v>
      </c>
      <c r="DL620">
        <f t="shared" si="510"/>
        <v>1.0041892114444075</v>
      </c>
      <c r="DP620" s="10">
        <v>41736</v>
      </c>
      <c r="DQ620">
        <v>35100</v>
      </c>
      <c r="DR620">
        <v>24.373404000000001</v>
      </c>
      <c r="DS620">
        <f t="shared" si="493"/>
        <v>-1.5601208173690484E-2</v>
      </c>
      <c r="DT620">
        <f t="shared" si="494"/>
        <v>0.98439879182630952</v>
      </c>
      <c r="DX620" s="10">
        <v>41736</v>
      </c>
      <c r="DY620">
        <v>1753400</v>
      </c>
      <c r="DZ620">
        <v>12.57</v>
      </c>
      <c r="EA620">
        <f t="shared" si="503"/>
        <v>-4.7505938242280443E-3</v>
      </c>
      <c r="EB620">
        <f t="shared" si="504"/>
        <v>0.99524940617577196</v>
      </c>
      <c r="EF620" s="10">
        <v>41733</v>
      </c>
      <c r="EG620">
        <v>678100</v>
      </c>
      <c r="EH620">
        <v>99.046284999999997</v>
      </c>
      <c r="EI620">
        <f t="shared" si="505"/>
        <v>-9.8631022606321395E-5</v>
      </c>
      <c r="EJ620">
        <f t="shared" si="506"/>
        <v>0.99990136897739368</v>
      </c>
    </row>
    <row r="621" spans="1:140">
      <c r="A621" s="10">
        <v>41733</v>
      </c>
      <c r="B621" s="11">
        <v>1.46</v>
      </c>
      <c r="C621">
        <f t="shared" si="465"/>
        <v>1.46E-2</v>
      </c>
      <c r="D621" s="12">
        <f t="shared" si="466"/>
        <v>3.047695581031018E-4</v>
      </c>
      <c r="E621" s="13">
        <f t="shared" si="467"/>
        <v>1.0003047695581031</v>
      </c>
      <c r="H621" s="10">
        <v>41733</v>
      </c>
      <c r="I621">
        <v>6400</v>
      </c>
      <c r="J621">
        <v>63.636991000000002</v>
      </c>
      <c r="K621" s="15">
        <f t="shared" si="470"/>
        <v>6.5117939135770353E-3</v>
      </c>
      <c r="L621">
        <f t="shared" si="471"/>
        <v>1.006511793913577</v>
      </c>
      <c r="N621" s="15">
        <f t="shared" si="472"/>
        <v>9.6877644594833932</v>
      </c>
      <c r="P621" s="10">
        <v>41733</v>
      </c>
      <c r="Q621">
        <v>386000</v>
      </c>
      <c r="R621">
        <v>42.834234000000002</v>
      </c>
      <c r="S621">
        <f t="shared" si="473"/>
        <v>-1.3076242104987146E-2</v>
      </c>
      <c r="T621">
        <f t="shared" si="474"/>
        <v>0.98692375789501285</v>
      </c>
      <c r="V621" s="15">
        <f t="shared" si="475"/>
        <v>-0.99180563393700727</v>
      </c>
      <c r="X621" s="10">
        <v>41733</v>
      </c>
      <c r="Y621">
        <v>247000</v>
      </c>
      <c r="Z621">
        <v>37.073926999999998</v>
      </c>
      <c r="AA621">
        <f t="shared" si="476"/>
        <v>-1.5163206590710687E-2</v>
      </c>
      <c r="AB621">
        <f t="shared" si="468"/>
        <v>0.98483679340928931</v>
      </c>
      <c r="AD621" s="15">
        <f t="shared" si="477"/>
        <v>-0.99621594987263773</v>
      </c>
      <c r="AF621" s="10">
        <v>41733</v>
      </c>
      <c r="AG621">
        <v>408300</v>
      </c>
      <c r="AH621">
        <v>51.525931</v>
      </c>
      <c r="AI621">
        <f t="shared" si="478"/>
        <v>-1.9985226151940094E-2</v>
      </c>
      <c r="AJ621">
        <f t="shared" si="479"/>
        <v>0.98001477384805991</v>
      </c>
      <c r="AK621" s="18"/>
      <c r="AL621" s="15">
        <f t="shared" si="480"/>
        <v>-0.99936917729385721</v>
      </c>
      <c r="AN621" s="10">
        <v>41733</v>
      </c>
      <c r="AO621">
        <v>3420900</v>
      </c>
      <c r="AP621">
        <v>38.456864000000003</v>
      </c>
      <c r="AQ621">
        <f t="shared" si="481"/>
        <v>-2.650608602609128E-3</v>
      </c>
      <c r="AR621">
        <f t="shared" si="469"/>
        <v>0.99734939139739087</v>
      </c>
      <c r="AS621" s="18"/>
      <c r="AT621" s="15">
        <f t="shared" si="482"/>
        <v>-0.62044531885443033</v>
      </c>
      <c r="AV621" s="10">
        <v>41733</v>
      </c>
      <c r="AW621">
        <v>38442400</v>
      </c>
      <c r="AX621">
        <v>37.886946000000002</v>
      </c>
      <c r="AY621">
        <f t="shared" si="483"/>
        <v>-1.7123238943408392E-3</v>
      </c>
      <c r="AZ621">
        <f t="shared" si="484"/>
        <v>0.99828767610565916</v>
      </c>
      <c r="BA621" s="18"/>
      <c r="BB621" s="18"/>
      <c r="BD621" s="10">
        <v>41733</v>
      </c>
      <c r="BE621">
        <v>605300</v>
      </c>
      <c r="BF621">
        <v>58.422545</v>
      </c>
      <c r="BG621">
        <f t="shared" si="485"/>
        <v>-8.1773926313065681E-3</v>
      </c>
      <c r="BH621">
        <f t="shared" si="486"/>
        <v>0.99182260736869343</v>
      </c>
      <c r="BI621" s="18"/>
      <c r="BJ621" s="18">
        <v>0.655666788</v>
      </c>
      <c r="BL621" s="10">
        <v>41733</v>
      </c>
      <c r="BM621">
        <v>142700</v>
      </c>
      <c r="BN621">
        <v>100.91825</v>
      </c>
      <c r="BO621">
        <f t="shared" si="499"/>
        <v>3.282676157204012E-3</v>
      </c>
      <c r="BP621">
        <f t="shared" si="500"/>
        <v>1.003282676157204</v>
      </c>
      <c r="BQ621" s="18"/>
      <c r="BR621" s="18">
        <v>0.655666788</v>
      </c>
      <c r="BT621" s="10">
        <v>41733</v>
      </c>
      <c r="BU621">
        <v>77200</v>
      </c>
      <c r="BV621">
        <v>48.959895000000003</v>
      </c>
      <c r="BW621">
        <f t="shared" si="501"/>
        <v>1.4201747571951362E-3</v>
      </c>
      <c r="BX621">
        <f t="shared" si="502"/>
        <v>1.0014201747571951</v>
      </c>
      <c r="BY621" s="18"/>
      <c r="BZ621" s="18">
        <v>0.655666788</v>
      </c>
      <c r="CB621" s="10">
        <v>41733</v>
      </c>
      <c r="CC621">
        <v>530500</v>
      </c>
      <c r="CD621">
        <v>99.739580000000004</v>
      </c>
      <c r="CE621">
        <f t="shared" si="487"/>
        <v>6.0398351088319924E-3</v>
      </c>
      <c r="CF621">
        <f t="shared" si="488"/>
        <v>1.006039835108832</v>
      </c>
      <c r="CG621" s="18"/>
      <c r="CH621" s="18">
        <v>0.655666788</v>
      </c>
      <c r="CJ621" s="10">
        <v>41733</v>
      </c>
      <c r="CK621">
        <v>300200</v>
      </c>
      <c r="CL621">
        <v>78.698372000000006</v>
      </c>
      <c r="CM621">
        <f t="shared" si="489"/>
        <v>4.7292704168977462E-3</v>
      </c>
      <c r="CN621">
        <f t="shared" si="490"/>
        <v>1.0047292704168977</v>
      </c>
      <c r="CR621" s="10">
        <v>41733</v>
      </c>
      <c r="CS621">
        <v>3000</v>
      </c>
      <c r="CT621">
        <v>57.858480999999998</v>
      </c>
      <c r="CU621">
        <f t="shared" si="491"/>
        <v>2.7045311424789276E-3</v>
      </c>
      <c r="CV621">
        <f t="shared" si="492"/>
        <v>1.0027045311424789</v>
      </c>
      <c r="CZ621" s="10">
        <v>41733</v>
      </c>
      <c r="DA621">
        <v>141800</v>
      </c>
      <c r="DB621">
        <v>50.343372000000002</v>
      </c>
      <c r="DC621">
        <f t="shared" si="507"/>
        <v>-5.4702190704203346E-4</v>
      </c>
      <c r="DD621">
        <f t="shared" si="508"/>
        <v>0.99945297809295797</v>
      </c>
      <c r="DH621" s="10">
        <v>41733</v>
      </c>
      <c r="DI621">
        <v>79900</v>
      </c>
      <c r="DJ621">
        <v>31.696179999999998</v>
      </c>
      <c r="DK621">
        <f t="shared" si="509"/>
        <v>4.8105794134893909E-3</v>
      </c>
      <c r="DL621">
        <f t="shared" si="510"/>
        <v>1.0048105794134894</v>
      </c>
      <c r="DP621" s="10">
        <v>41733</v>
      </c>
      <c r="DQ621">
        <v>34500</v>
      </c>
      <c r="DR621">
        <v>24.759685000000001</v>
      </c>
      <c r="DS621">
        <f t="shared" si="493"/>
        <v>-4.168228371423055E-3</v>
      </c>
      <c r="DT621">
        <f t="shared" si="494"/>
        <v>0.99583177162857694</v>
      </c>
      <c r="DX621" s="10">
        <v>41733</v>
      </c>
      <c r="DY621">
        <v>2286500</v>
      </c>
      <c r="DZ621">
        <v>12.63</v>
      </c>
      <c r="EA621">
        <f t="shared" si="503"/>
        <v>1.2830793905372895E-2</v>
      </c>
      <c r="EB621">
        <f t="shared" si="504"/>
        <v>1.0128307939053729</v>
      </c>
      <c r="EF621" s="10">
        <v>41732</v>
      </c>
      <c r="EG621">
        <v>182400</v>
      </c>
      <c r="EH621">
        <v>99.056055000000001</v>
      </c>
      <c r="EI621">
        <f t="shared" si="505"/>
        <v>2.9598064644043021E-4</v>
      </c>
      <c r="EJ621">
        <f t="shared" si="506"/>
        <v>1.0002959806464404</v>
      </c>
    </row>
    <row r="622" spans="1:140">
      <c r="A622" s="10">
        <v>41732</v>
      </c>
      <c r="B622" s="11">
        <v>1.44</v>
      </c>
      <c r="C622">
        <f t="shared" si="465"/>
        <v>1.44E-2</v>
      </c>
      <c r="D622" s="12">
        <f t="shared" si="466"/>
        <v>3.0058646657038501E-4</v>
      </c>
      <c r="E622" s="13">
        <f t="shared" si="467"/>
        <v>1.0003005864665704</v>
      </c>
      <c r="H622" s="10">
        <v>41732</v>
      </c>
      <c r="I622">
        <v>6800</v>
      </c>
      <c r="J622">
        <v>63.225281000000003</v>
      </c>
      <c r="K622" s="15">
        <f t="shared" si="470"/>
        <v>4.3103585897033003E-3</v>
      </c>
      <c r="L622">
        <f t="shared" si="471"/>
        <v>1.0043103585897033</v>
      </c>
      <c r="N622" s="15">
        <f t="shared" si="472"/>
        <v>3.8061670478195575</v>
      </c>
      <c r="P622" s="10">
        <v>41732</v>
      </c>
      <c r="Q622">
        <v>253900</v>
      </c>
      <c r="R622">
        <v>43.401766000000002</v>
      </c>
      <c r="S622">
        <f t="shared" si="473"/>
        <v>-1.7699462686585621E-3</v>
      </c>
      <c r="T622">
        <f t="shared" si="474"/>
        <v>0.99823005373134144</v>
      </c>
      <c r="V622" s="15">
        <f t="shared" si="475"/>
        <v>-0.47617770460424924</v>
      </c>
      <c r="X622" s="10">
        <v>41732</v>
      </c>
      <c r="Y622">
        <v>149800</v>
      </c>
      <c r="Z622">
        <v>37.644742000000001</v>
      </c>
      <c r="AA622">
        <f t="shared" si="476"/>
        <v>-5.3680636332065212E-3</v>
      </c>
      <c r="AB622">
        <f t="shared" si="468"/>
        <v>0.99463193636679348</v>
      </c>
      <c r="AD622" s="15">
        <f t="shared" si="477"/>
        <v>-0.85979099292760863</v>
      </c>
      <c r="AF622" s="10">
        <v>41732</v>
      </c>
      <c r="AG622">
        <v>235200</v>
      </c>
      <c r="AH622">
        <v>52.576687999999997</v>
      </c>
      <c r="AI622">
        <f t="shared" si="478"/>
        <v>-9.1675863413233083E-3</v>
      </c>
      <c r="AJ622">
        <f t="shared" si="479"/>
        <v>0.99083241365867669</v>
      </c>
      <c r="AK622" s="18"/>
      <c r="AL622" s="15">
        <f t="shared" si="480"/>
        <v>-0.96532032689286107</v>
      </c>
      <c r="AN622" s="10">
        <v>41732</v>
      </c>
      <c r="AO622">
        <v>4195800</v>
      </c>
      <c r="AP622">
        <v>38.559069000000001</v>
      </c>
      <c r="AQ622">
        <f t="shared" si="481"/>
        <v>-3.3621315042173805E-3</v>
      </c>
      <c r="AR622">
        <f t="shared" si="469"/>
        <v>0.99663786849578262</v>
      </c>
      <c r="AS622" s="18"/>
      <c r="AT622" s="15">
        <f t="shared" si="482"/>
        <v>-0.70748683407501889</v>
      </c>
      <c r="AV622" s="10">
        <v>41732</v>
      </c>
      <c r="AW622">
        <v>23427100</v>
      </c>
      <c r="AX622">
        <v>37.951931999999999</v>
      </c>
      <c r="AY622">
        <f t="shared" si="483"/>
        <v>-5.836529600463547E-3</v>
      </c>
      <c r="AZ622">
        <f t="shared" si="484"/>
        <v>0.99416347039953645</v>
      </c>
      <c r="BA622" s="18"/>
      <c r="BB622" s="18"/>
      <c r="BD622" s="10">
        <v>41732</v>
      </c>
      <c r="BE622">
        <v>421400</v>
      </c>
      <c r="BF622">
        <v>58.904228000000003</v>
      </c>
      <c r="BG622">
        <f t="shared" si="485"/>
        <v>1.5726301633334216E-4</v>
      </c>
      <c r="BH622">
        <f t="shared" si="486"/>
        <v>1.0001572630163333</v>
      </c>
      <c r="BI622" s="18"/>
      <c r="BJ622" s="18">
        <v>7.6136189659999998</v>
      </c>
      <c r="BL622" s="10">
        <v>41732</v>
      </c>
      <c r="BM622">
        <v>82100</v>
      </c>
      <c r="BN622">
        <v>100.588052</v>
      </c>
      <c r="BO622">
        <f t="shared" si="499"/>
        <v>1.2208182872748274E-3</v>
      </c>
      <c r="BP622">
        <f t="shared" si="500"/>
        <v>1.0012208182872748</v>
      </c>
      <c r="BQ622" s="18"/>
      <c r="BR622" s="18">
        <v>7.6136189659999998</v>
      </c>
      <c r="BT622" s="10">
        <v>41732</v>
      </c>
      <c r="BU622">
        <v>122100</v>
      </c>
      <c r="BV622">
        <v>48.890461999999999</v>
      </c>
      <c r="BW622">
        <f t="shared" si="501"/>
        <v>0</v>
      </c>
      <c r="BX622">
        <f t="shared" si="502"/>
        <v>1</v>
      </c>
      <c r="BY622" s="18"/>
      <c r="BZ622" s="18">
        <v>7.6136189659999998</v>
      </c>
      <c r="CB622" s="10">
        <v>41732</v>
      </c>
      <c r="CC622">
        <v>390000</v>
      </c>
      <c r="CD622">
        <v>99.140786000000006</v>
      </c>
      <c r="CE622">
        <f t="shared" si="487"/>
        <v>-9.9064786935731952E-4</v>
      </c>
      <c r="CF622">
        <f t="shared" si="488"/>
        <v>0.99900935213064268</v>
      </c>
      <c r="CG622" s="18"/>
      <c r="CH622" s="18">
        <v>7.6136189659999998</v>
      </c>
      <c r="CJ622" s="10">
        <v>41732</v>
      </c>
      <c r="CK622">
        <v>184300</v>
      </c>
      <c r="CL622">
        <v>78.327938000000003</v>
      </c>
      <c r="CM622">
        <f t="shared" si="489"/>
        <v>1.8953242656329916E-3</v>
      </c>
      <c r="CN622">
        <f t="shared" si="490"/>
        <v>1.001895324265633</v>
      </c>
      <c r="CR622" s="10">
        <v>41732</v>
      </c>
      <c r="CS622">
        <v>3900</v>
      </c>
      <c r="CT622">
        <v>57.702423000000003</v>
      </c>
      <c r="CU622">
        <f t="shared" si="491"/>
        <v>-5.0682742091534561E-4</v>
      </c>
      <c r="CV622">
        <f t="shared" si="492"/>
        <v>0.99949317257908465</v>
      </c>
      <c r="CZ622" s="10">
        <v>41732</v>
      </c>
      <c r="DA622">
        <v>91100</v>
      </c>
      <c r="DB622">
        <v>50.370925999999997</v>
      </c>
      <c r="DC622">
        <f t="shared" si="507"/>
        <v>-2.9090884185239974E-3</v>
      </c>
      <c r="DD622">
        <f t="shared" si="508"/>
        <v>0.997090911581476</v>
      </c>
      <c r="DH622" s="10">
        <v>41732</v>
      </c>
      <c r="DI622">
        <v>124500</v>
      </c>
      <c r="DJ622">
        <v>31.544433000000001</v>
      </c>
      <c r="DK622">
        <f t="shared" si="509"/>
        <v>-1.8007780682717245E-3</v>
      </c>
      <c r="DL622">
        <f t="shared" si="510"/>
        <v>0.99819922193172828</v>
      </c>
      <c r="DP622" s="10">
        <v>41732</v>
      </c>
      <c r="DQ622">
        <v>16000</v>
      </c>
      <c r="DR622">
        <v>24.863320999999999</v>
      </c>
      <c r="DS622">
        <f t="shared" si="493"/>
        <v>5.7164878016735532E-3</v>
      </c>
      <c r="DT622">
        <f t="shared" si="494"/>
        <v>1.0057164878016736</v>
      </c>
      <c r="DX622" s="10">
        <v>41732</v>
      </c>
      <c r="DY622">
        <v>1755000</v>
      </c>
      <c r="DZ622">
        <v>12.47</v>
      </c>
      <c r="EA622">
        <f t="shared" si="503"/>
        <v>-2.3999999999999577E-3</v>
      </c>
      <c r="EB622">
        <f t="shared" si="504"/>
        <v>0.99760000000000004</v>
      </c>
      <c r="EF622" s="10">
        <v>41731</v>
      </c>
      <c r="EG622">
        <v>294900</v>
      </c>
      <c r="EH622">
        <v>99.026745000000005</v>
      </c>
      <c r="EI622">
        <f t="shared" si="505"/>
        <v>-1.9728150328901517E-4</v>
      </c>
      <c r="EJ622">
        <f t="shared" si="506"/>
        <v>0.99980271849671098</v>
      </c>
    </row>
    <row r="623" spans="1:140">
      <c r="A623" s="10">
        <v>41731</v>
      </c>
      <c r="B623" s="11">
        <v>1.45</v>
      </c>
      <c r="C623">
        <f t="shared" si="465"/>
        <v>1.4499999999999999E-2</v>
      </c>
      <c r="D623" s="12">
        <f t="shared" si="466"/>
        <v>3.0267798391059308E-4</v>
      </c>
      <c r="E623" s="13">
        <f t="shared" si="467"/>
        <v>1.0003026779839106</v>
      </c>
      <c r="H623" s="10">
        <v>41731</v>
      </c>
      <c r="I623">
        <v>13000</v>
      </c>
      <c r="J623">
        <v>62.953927</v>
      </c>
      <c r="K623" s="15">
        <f t="shared" si="470"/>
        <v>-6.4973701755732804E-3</v>
      </c>
      <c r="L623">
        <f t="shared" si="471"/>
        <v>0.99350262982442672</v>
      </c>
      <c r="N623" s="15">
        <f t="shared" si="472"/>
        <v>-0.90738258024624419</v>
      </c>
      <c r="P623" s="10">
        <v>41731</v>
      </c>
      <c r="Q623">
        <v>545500</v>
      </c>
      <c r="R623">
        <v>43.478721</v>
      </c>
      <c r="S623">
        <f t="shared" si="473"/>
        <v>2.884415485830516E-3</v>
      </c>
      <c r="T623">
        <f t="shared" si="474"/>
        <v>1.0028844154858305</v>
      </c>
      <c r="V623" s="15">
        <f t="shared" si="475"/>
        <v>1.8613575860837677</v>
      </c>
      <c r="X623" s="10">
        <v>41731</v>
      </c>
      <c r="Y623">
        <v>459200</v>
      </c>
      <c r="Z623">
        <v>37.847912000000001</v>
      </c>
      <c r="AA623">
        <f t="shared" si="476"/>
        <v>3.5915711158100994E-3</v>
      </c>
      <c r="AB623">
        <f t="shared" si="468"/>
        <v>1.0035915711158101</v>
      </c>
      <c r="AD623" s="15">
        <f t="shared" si="477"/>
        <v>2.7008959590092645</v>
      </c>
      <c r="AF623" s="10">
        <v>41731</v>
      </c>
      <c r="AG623">
        <v>475800</v>
      </c>
      <c r="AH623">
        <v>53.063149000000003</v>
      </c>
      <c r="AI623">
        <f t="shared" si="478"/>
        <v>5.3456356388541515E-3</v>
      </c>
      <c r="AJ623">
        <f t="shared" si="479"/>
        <v>1.0053456356388542</v>
      </c>
      <c r="AK623" s="18"/>
      <c r="AL623" s="15">
        <f t="shared" si="480"/>
        <v>6.0003519899550284</v>
      </c>
      <c r="AN623" s="10">
        <v>41731</v>
      </c>
      <c r="AO623">
        <v>3399800</v>
      </c>
      <c r="AP623">
        <v>38.689146999999998</v>
      </c>
      <c r="AQ623">
        <f t="shared" si="481"/>
        <v>1.6838964928329592E-3</v>
      </c>
      <c r="AR623">
        <f t="shared" si="469"/>
        <v>1.001683896492833</v>
      </c>
      <c r="AS623" s="18"/>
      <c r="AT623" s="15">
        <f t="shared" si="482"/>
        <v>0.84800248880231788</v>
      </c>
      <c r="AV623" s="10">
        <v>41731</v>
      </c>
      <c r="AW623">
        <v>11813800</v>
      </c>
      <c r="AX623">
        <v>38.17474</v>
      </c>
      <c r="AY623">
        <f t="shared" si="483"/>
        <v>3.6611600020044488E-3</v>
      </c>
      <c r="AZ623">
        <f t="shared" si="484"/>
        <v>1.0036611600020044</v>
      </c>
      <c r="BA623" s="18"/>
      <c r="BB623" s="18"/>
      <c r="BD623" s="10">
        <v>41731</v>
      </c>
      <c r="BE623">
        <v>334700</v>
      </c>
      <c r="BF623">
        <v>58.894965999999997</v>
      </c>
      <c r="BG623">
        <f t="shared" si="485"/>
        <v>3.7891079368173042E-3</v>
      </c>
      <c r="BH623">
        <f t="shared" si="486"/>
        <v>1.0037891079368173</v>
      </c>
      <c r="BI623" s="18"/>
      <c r="BJ623" s="18">
        <v>-2.1317784999999999E-2</v>
      </c>
      <c r="BL623" s="10">
        <v>41731</v>
      </c>
      <c r="BM623">
        <v>229800</v>
      </c>
      <c r="BN623">
        <v>100.465402</v>
      </c>
      <c r="BO623">
        <f t="shared" si="499"/>
        <v>-9.381686572312864E-4</v>
      </c>
      <c r="BP623">
        <f t="shared" si="500"/>
        <v>0.99906183134276871</v>
      </c>
      <c r="BQ623" s="18"/>
      <c r="BR623" s="18">
        <v>-2.1317784999999999E-2</v>
      </c>
      <c r="BT623" s="10">
        <v>41731</v>
      </c>
      <c r="BU623">
        <v>48000</v>
      </c>
      <c r="BV623">
        <v>48.890461999999999</v>
      </c>
      <c r="BW623">
        <f t="shared" si="501"/>
        <v>-8.1089080903684607E-4</v>
      </c>
      <c r="BX623">
        <f t="shared" si="502"/>
        <v>0.99918910919096315</v>
      </c>
      <c r="BY623" s="18"/>
      <c r="BZ623" s="18">
        <v>-2.1317784999999999E-2</v>
      </c>
      <c r="CB623" s="10">
        <v>41731</v>
      </c>
      <c r="CC623">
        <v>1235300</v>
      </c>
      <c r="CD623">
        <v>99.239097000000001</v>
      </c>
      <c r="CE623">
        <f t="shared" si="487"/>
        <v>-5.2852769354488904E-3</v>
      </c>
      <c r="CF623">
        <f t="shared" si="488"/>
        <v>0.99471472306455111</v>
      </c>
      <c r="CG623" s="18"/>
      <c r="CH623" s="18">
        <v>-2.1317784999999999E-2</v>
      </c>
      <c r="CJ623" s="10">
        <v>41731</v>
      </c>
      <c r="CK623">
        <v>197900</v>
      </c>
      <c r="CL623">
        <v>78.179761999999997</v>
      </c>
      <c r="CM623">
        <f t="shared" si="489"/>
        <v>-3.8938212306319775E-3</v>
      </c>
      <c r="CN623">
        <f t="shared" si="490"/>
        <v>0.99610617876936802</v>
      </c>
      <c r="CR623" s="10">
        <v>41731</v>
      </c>
      <c r="CS623">
        <v>12000</v>
      </c>
      <c r="CT623">
        <v>57.731682999999997</v>
      </c>
      <c r="CU623">
        <f t="shared" si="491"/>
        <v>-1.0126802455073802E-3</v>
      </c>
      <c r="CV623">
        <f t="shared" si="492"/>
        <v>0.99898731975449262</v>
      </c>
      <c r="CZ623" s="10">
        <v>41731</v>
      </c>
      <c r="DA623">
        <v>80800</v>
      </c>
      <c r="DB623">
        <v>50.517887000000002</v>
      </c>
      <c r="DC623">
        <f t="shared" si="507"/>
        <v>1.0472165868062877E-2</v>
      </c>
      <c r="DD623">
        <f t="shared" si="508"/>
        <v>1.0104721658680629</v>
      </c>
      <c r="DH623" s="10">
        <v>41731</v>
      </c>
      <c r="DI623">
        <v>188300</v>
      </c>
      <c r="DJ623">
        <v>31.60134</v>
      </c>
      <c r="DK623">
        <f t="shared" si="509"/>
        <v>3.0017228806777929E-4</v>
      </c>
      <c r="DL623">
        <f t="shared" si="510"/>
        <v>1.0003001722880678</v>
      </c>
      <c r="DP623" s="10">
        <v>41731</v>
      </c>
      <c r="DQ623">
        <v>32700</v>
      </c>
      <c r="DR623">
        <v>24.721997999999999</v>
      </c>
      <c r="DS623">
        <f t="shared" si="493"/>
        <v>4.5941024201689995E-3</v>
      </c>
      <c r="DT623">
        <f t="shared" si="494"/>
        <v>1.004594102420169</v>
      </c>
      <c r="DX623" s="10">
        <v>41731</v>
      </c>
      <c r="DY623">
        <v>3024000</v>
      </c>
      <c r="DZ623">
        <v>12.5</v>
      </c>
      <c r="EA623">
        <f t="shared" si="503"/>
        <v>7.2522159548751297E-3</v>
      </c>
      <c r="EB623">
        <f t="shared" si="504"/>
        <v>1.0072522159548751</v>
      </c>
      <c r="EF623" s="10">
        <v>41730</v>
      </c>
      <c r="EG623">
        <v>560500</v>
      </c>
      <c r="EH623">
        <v>99.046284999999997</v>
      </c>
      <c r="EI623">
        <f t="shared" si="505"/>
        <v>2.9592903269937132E-4</v>
      </c>
      <c r="EJ623">
        <f t="shared" si="506"/>
        <v>1.0002959290326994</v>
      </c>
    </row>
    <row r="624" spans="1:140">
      <c r="A624" s="10">
        <v>41730</v>
      </c>
      <c r="B624" s="11">
        <v>1.43</v>
      </c>
      <c r="C624">
        <f t="shared" si="465"/>
        <v>1.43E-2</v>
      </c>
      <c r="D624" s="12">
        <f t="shared" si="466"/>
        <v>2.9849500607936896E-4</v>
      </c>
      <c r="E624" s="13">
        <f t="shared" si="467"/>
        <v>1.0002984950060794</v>
      </c>
      <c r="H624" s="10">
        <v>41730</v>
      </c>
      <c r="I624">
        <v>50300</v>
      </c>
      <c r="J624">
        <v>63.365637</v>
      </c>
      <c r="K624" s="15">
        <f t="shared" si="470"/>
        <v>-7.7801219636032259E-3</v>
      </c>
      <c r="L624">
        <f t="shared" si="471"/>
        <v>0.99221987803639677</v>
      </c>
      <c r="N624" s="15">
        <f t="shared" si="472"/>
        <v>-0.94220476402885311</v>
      </c>
      <c r="P624" s="10">
        <v>41730</v>
      </c>
      <c r="Q624">
        <v>415700</v>
      </c>
      <c r="R624">
        <v>43.353670999999999</v>
      </c>
      <c r="S624">
        <f t="shared" si="473"/>
        <v>8.0519205785591907E-3</v>
      </c>
      <c r="T624">
        <f t="shared" si="474"/>
        <v>1.0080519205785592</v>
      </c>
      <c r="V624" s="15">
        <f t="shared" si="475"/>
        <v>17.674931146806603</v>
      </c>
      <c r="X624" s="10">
        <v>41730</v>
      </c>
      <c r="Y624">
        <v>398800</v>
      </c>
      <c r="Z624">
        <v>37.712465000000002</v>
      </c>
      <c r="AA624">
        <f t="shared" si="476"/>
        <v>9.5829690978581628E-3</v>
      </c>
      <c r="AB624">
        <f t="shared" si="468"/>
        <v>1.0095829690978582</v>
      </c>
      <c r="AD624" s="15">
        <f t="shared" si="477"/>
        <v>31.496436961689369</v>
      </c>
      <c r="AF624" s="10">
        <v>41730</v>
      </c>
      <c r="AG624">
        <v>822600</v>
      </c>
      <c r="AH624">
        <v>52.781001000000003</v>
      </c>
      <c r="AI624">
        <f t="shared" si="478"/>
        <v>1.2126902735643874E-2</v>
      </c>
      <c r="AJ624">
        <f t="shared" si="479"/>
        <v>1.0121269027356439</v>
      </c>
      <c r="AK624" s="18"/>
      <c r="AL624" s="15">
        <f t="shared" si="480"/>
        <v>80.426091151073791</v>
      </c>
      <c r="AN624" s="10">
        <v>41730</v>
      </c>
      <c r="AO624">
        <v>7648200</v>
      </c>
      <c r="AP624">
        <v>38.624108</v>
      </c>
      <c r="AQ624">
        <f t="shared" si="481"/>
        <v>7.2691961125526117E-3</v>
      </c>
      <c r="AR624">
        <f t="shared" si="469"/>
        <v>1.0072691961125526</v>
      </c>
      <c r="AS624" s="18"/>
      <c r="AT624" s="15">
        <f t="shared" si="482"/>
        <v>13.064579439962856</v>
      </c>
      <c r="AV624" s="10">
        <v>41730</v>
      </c>
      <c r="AW624">
        <v>12472100</v>
      </c>
      <c r="AX624">
        <v>38.035485999999999</v>
      </c>
      <c r="AY624">
        <f t="shared" si="483"/>
        <v>9.6106217696556584E-3</v>
      </c>
      <c r="AZ624">
        <f t="shared" si="484"/>
        <v>1.0096106217696557</v>
      </c>
      <c r="BA624" s="18"/>
      <c r="BB624" s="18"/>
      <c r="BD624" s="10">
        <v>41730</v>
      </c>
      <c r="BE624">
        <v>322400</v>
      </c>
      <c r="BF624">
        <v>58.672649</v>
      </c>
      <c r="BG624">
        <f t="shared" si="485"/>
        <v>3.4854451324251023E-3</v>
      </c>
      <c r="BH624">
        <f t="shared" si="486"/>
        <v>1.0034854451324251</v>
      </c>
      <c r="BI624" s="18"/>
      <c r="BJ624" s="18">
        <v>-0.84787312199999998</v>
      </c>
      <c r="BL624" s="10">
        <v>41730</v>
      </c>
      <c r="BM624">
        <v>310600</v>
      </c>
      <c r="BN624">
        <v>100.55974399999999</v>
      </c>
      <c r="BO624">
        <f t="shared" si="499"/>
        <v>-1.9943688758489175E-3</v>
      </c>
      <c r="BP624">
        <f t="shared" si="500"/>
        <v>0.99800563112415108</v>
      </c>
      <c r="BQ624" s="18"/>
      <c r="BR624" s="18">
        <v>-0.84787312199999998</v>
      </c>
      <c r="BT624" s="10">
        <v>41730</v>
      </c>
      <c r="BU624">
        <v>83000</v>
      </c>
      <c r="BV624">
        <v>48.930138999999997</v>
      </c>
      <c r="BW624">
        <f t="shared" si="501"/>
        <v>0</v>
      </c>
      <c r="BX624">
        <f t="shared" si="502"/>
        <v>1</v>
      </c>
      <c r="BY624" s="18"/>
      <c r="BZ624" s="18">
        <v>-0.84787312199999998</v>
      </c>
      <c r="CB624" s="10">
        <v>41730</v>
      </c>
      <c r="CC624">
        <v>6149800</v>
      </c>
      <c r="CD624">
        <v>99.766390000000001</v>
      </c>
      <c r="CE624">
        <f t="shared" si="487"/>
        <v>5.7209822188004633E-3</v>
      </c>
      <c r="CF624">
        <f t="shared" si="488"/>
        <v>1.0057209822188005</v>
      </c>
      <c r="CG624" s="18"/>
      <c r="CH624" s="18">
        <v>-0.84787312199999998</v>
      </c>
      <c r="CJ624" s="10">
        <v>41730</v>
      </c>
      <c r="CK624">
        <v>1193100</v>
      </c>
      <c r="CL624">
        <v>78.485370000000003</v>
      </c>
      <c r="CM624">
        <f t="shared" si="489"/>
        <v>-1.1810978927773164E-5</v>
      </c>
      <c r="CN624">
        <f t="shared" si="490"/>
        <v>0.99998818902107223</v>
      </c>
      <c r="CR624" s="10">
        <v>41730</v>
      </c>
      <c r="CS624">
        <v>30200</v>
      </c>
      <c r="CT624">
        <v>57.790205999999998</v>
      </c>
      <c r="CU624">
        <f t="shared" si="491"/>
        <v>-6.5779274470467719E-4</v>
      </c>
      <c r="CV624">
        <f t="shared" si="492"/>
        <v>0.99934220725529532</v>
      </c>
      <c r="CZ624" s="10">
        <v>41730</v>
      </c>
      <c r="DA624">
        <v>112400</v>
      </c>
      <c r="DB624">
        <v>49.994337999999999</v>
      </c>
      <c r="DC624">
        <f t="shared" si="507"/>
        <v>6.6580453419928798E-3</v>
      </c>
      <c r="DD624">
        <f t="shared" si="508"/>
        <v>1.0066580453419929</v>
      </c>
      <c r="DH624" s="10">
        <v>41730</v>
      </c>
      <c r="DI624">
        <v>372800</v>
      </c>
      <c r="DJ624">
        <v>31.591857000000001</v>
      </c>
      <c r="DK624">
        <f t="shared" si="509"/>
        <v>6.0404736958807881E-3</v>
      </c>
      <c r="DL624">
        <f t="shared" si="510"/>
        <v>1.0060404736958808</v>
      </c>
      <c r="DP624" s="10">
        <v>41730</v>
      </c>
      <c r="DQ624">
        <v>17800</v>
      </c>
      <c r="DR624">
        <v>24.608941999999999</v>
      </c>
      <c r="DS624">
        <f t="shared" si="493"/>
        <v>5.0019886499728106E-3</v>
      </c>
      <c r="DT624">
        <f t="shared" si="494"/>
        <v>1.0050019886499728</v>
      </c>
      <c r="DX624" s="10">
        <v>41730</v>
      </c>
      <c r="DY624">
        <v>3033400</v>
      </c>
      <c r="DZ624">
        <v>12.41</v>
      </c>
      <c r="EA624">
        <f t="shared" si="503"/>
        <v>-2.411575562700885E-3</v>
      </c>
      <c r="EB624">
        <f t="shared" si="504"/>
        <v>0.99758842443729911</v>
      </c>
      <c r="EF624" s="10">
        <v>41729</v>
      </c>
      <c r="EG624">
        <v>1754500</v>
      </c>
      <c r="EH624">
        <v>99.016982999999996</v>
      </c>
      <c r="EI624">
        <f t="shared" si="505"/>
        <v>5.9266073308972267E-5</v>
      </c>
      <c r="EJ624">
        <f t="shared" si="506"/>
        <v>1.000059266073309</v>
      </c>
    </row>
    <row r="625" spans="1:140">
      <c r="A625" s="10">
        <v>41729</v>
      </c>
      <c r="B625" s="11">
        <v>1.34</v>
      </c>
      <c r="C625">
        <f t="shared" si="465"/>
        <v>1.34E-2</v>
      </c>
      <c r="D625" s="12">
        <f t="shared" si="466"/>
        <v>2.7967441938026028E-4</v>
      </c>
      <c r="E625" s="13">
        <f t="shared" si="467"/>
        <v>1.0002796744193803</v>
      </c>
      <c r="H625" s="10">
        <v>41729</v>
      </c>
      <c r="I625">
        <v>40800</v>
      </c>
      <c r="J625">
        <v>63.862495000000003</v>
      </c>
      <c r="K625" s="15">
        <f t="shared" si="470"/>
        <v>-1.6051392220215455E-3</v>
      </c>
      <c r="L625">
        <f t="shared" si="471"/>
        <v>0.99839486077797845</v>
      </c>
      <c r="N625" s="15">
        <f t="shared" si="472"/>
        <v>-0.44364379085229622</v>
      </c>
      <c r="P625" s="10">
        <v>41729</v>
      </c>
      <c r="Q625">
        <v>365500</v>
      </c>
      <c r="R625">
        <v>43.007379</v>
      </c>
      <c r="S625">
        <f t="shared" si="473"/>
        <v>8.1172566438061367E-3</v>
      </c>
      <c r="T625">
        <f t="shared" si="474"/>
        <v>1.0081172566438061</v>
      </c>
      <c r="V625" s="15">
        <f t="shared" si="475"/>
        <v>18.121979939111984</v>
      </c>
      <c r="X625" s="10">
        <v>41729</v>
      </c>
      <c r="Y625">
        <v>252600</v>
      </c>
      <c r="Z625">
        <v>37.354498</v>
      </c>
      <c r="AA625">
        <f t="shared" si="476"/>
        <v>1.3651880374608183E-2</v>
      </c>
      <c r="AB625">
        <f t="shared" si="468"/>
        <v>1.0136518803746082</v>
      </c>
      <c r="AD625" s="15">
        <f t="shared" si="477"/>
        <v>140.06623600398294</v>
      </c>
      <c r="AF625" s="10">
        <v>41729</v>
      </c>
      <c r="AG625">
        <v>260500</v>
      </c>
      <c r="AH625">
        <v>52.148600000000002</v>
      </c>
      <c r="AI625">
        <f t="shared" si="478"/>
        <v>1.6884836406819481E-2</v>
      </c>
      <c r="AJ625">
        <f t="shared" si="479"/>
        <v>1.0168848364068195</v>
      </c>
      <c r="AK625" s="18"/>
      <c r="AL625" s="15">
        <f t="shared" si="480"/>
        <v>450.02073880585982</v>
      </c>
      <c r="AN625" s="10">
        <v>41729</v>
      </c>
      <c r="AO625">
        <v>6154800</v>
      </c>
      <c r="AP625">
        <v>38.345368000000001</v>
      </c>
      <c r="AQ625">
        <f t="shared" si="481"/>
        <v>5.6042657247514782E-3</v>
      </c>
      <c r="AR625">
        <f t="shared" si="469"/>
        <v>1.0056042657247515</v>
      </c>
      <c r="AS625" s="18"/>
      <c r="AT625" s="15">
        <f t="shared" si="482"/>
        <v>6.6894279577203672</v>
      </c>
      <c r="AV625" s="10">
        <v>41729</v>
      </c>
      <c r="AW625">
        <v>20248500</v>
      </c>
      <c r="AX625">
        <v>37.673420999999998</v>
      </c>
      <c r="AY625">
        <f t="shared" si="483"/>
        <v>7.4479395669559967E-3</v>
      </c>
      <c r="AZ625">
        <f t="shared" si="484"/>
        <v>1.007447939566956</v>
      </c>
      <c r="BA625" s="18"/>
      <c r="BB625" s="18"/>
      <c r="BD625" s="10">
        <v>41729</v>
      </c>
      <c r="BE625">
        <v>868700</v>
      </c>
      <c r="BF625">
        <v>58.468859000000002</v>
      </c>
      <c r="BG625">
        <f t="shared" si="485"/>
        <v>7.341191724252516E-3</v>
      </c>
      <c r="BH625">
        <f t="shared" si="486"/>
        <v>1.0073411917242525</v>
      </c>
      <c r="BI625" s="18"/>
      <c r="BJ625" s="18">
        <v>0.89205371700000002</v>
      </c>
      <c r="BL625" s="10">
        <v>41729</v>
      </c>
      <c r="BM625">
        <v>154400</v>
      </c>
      <c r="BN625">
        <v>100.760698</v>
      </c>
      <c r="BO625">
        <f t="shared" si="499"/>
        <v>5.607212272940032E-4</v>
      </c>
      <c r="BP625">
        <f t="shared" si="500"/>
        <v>1.000560721227294</v>
      </c>
      <c r="BQ625" s="18"/>
      <c r="BR625" s="18">
        <v>0.89205371700000002</v>
      </c>
      <c r="BT625" s="10">
        <v>41729</v>
      </c>
      <c r="BU625">
        <v>75900</v>
      </c>
      <c r="BV625">
        <v>48.930138999999997</v>
      </c>
      <c r="BW625">
        <f t="shared" si="501"/>
        <v>2.0279958687008381E-4</v>
      </c>
      <c r="BX625">
        <f t="shared" si="502"/>
        <v>1.0002027995868701</v>
      </c>
      <c r="BY625" s="18"/>
      <c r="BZ625" s="18">
        <v>0.89205371700000002</v>
      </c>
      <c r="CB625" s="10">
        <v>41729</v>
      </c>
      <c r="CC625">
        <v>1410100</v>
      </c>
      <c r="CD625">
        <v>99.198875000000001</v>
      </c>
      <c r="CE625">
        <f t="shared" si="487"/>
        <v>3.8742192057079627E-3</v>
      </c>
      <c r="CF625">
        <f t="shared" si="488"/>
        <v>1.003874219205708</v>
      </c>
      <c r="CG625" s="18"/>
      <c r="CH625" s="18">
        <v>0.89205371700000002</v>
      </c>
      <c r="CJ625" s="10">
        <v>41729</v>
      </c>
      <c r="CK625">
        <v>206000</v>
      </c>
      <c r="CL625">
        <v>78.486296999999993</v>
      </c>
      <c r="CM625">
        <f t="shared" si="489"/>
        <v>1.4141287890812038E-3</v>
      </c>
      <c r="CN625">
        <f t="shared" si="490"/>
        <v>1.0014141287890812</v>
      </c>
      <c r="CR625" s="10">
        <v>41729</v>
      </c>
      <c r="CS625">
        <v>6300</v>
      </c>
      <c r="CT625">
        <v>57.828245000000003</v>
      </c>
      <c r="CU625">
        <f t="shared" si="491"/>
        <v>5.0580451118453773E-4</v>
      </c>
      <c r="CV625">
        <f t="shared" si="492"/>
        <v>1.0005058045111845</v>
      </c>
      <c r="CZ625" s="10">
        <v>41729</v>
      </c>
      <c r="DA625">
        <v>62200</v>
      </c>
      <c r="DB625">
        <v>49.663674999999998</v>
      </c>
      <c r="DC625">
        <f t="shared" si="507"/>
        <v>4.6450979566734496E-3</v>
      </c>
      <c r="DD625">
        <f t="shared" si="508"/>
        <v>1.0046450979566734</v>
      </c>
      <c r="DH625" s="10">
        <v>41729</v>
      </c>
      <c r="DI625">
        <v>163500</v>
      </c>
      <c r="DJ625">
        <v>31.402173000000001</v>
      </c>
      <c r="DK625">
        <f t="shared" si="509"/>
        <v>6.6890176770373344E-3</v>
      </c>
      <c r="DL625">
        <f t="shared" si="510"/>
        <v>1.0066890176770373</v>
      </c>
      <c r="DP625" s="10">
        <v>41729</v>
      </c>
      <c r="DQ625">
        <v>45800</v>
      </c>
      <c r="DR625">
        <v>24.486460999999998</v>
      </c>
      <c r="DS625">
        <f t="shared" si="493"/>
        <v>0</v>
      </c>
      <c r="DT625">
        <f t="shared" si="494"/>
        <v>1</v>
      </c>
      <c r="DX625" s="10">
        <v>41729</v>
      </c>
      <c r="DY625">
        <v>2753200</v>
      </c>
      <c r="DZ625">
        <v>12.44</v>
      </c>
      <c r="EA625">
        <f t="shared" si="503"/>
        <v>-7.1827613727054596E-3</v>
      </c>
      <c r="EB625">
        <f t="shared" si="504"/>
        <v>0.99281723862729454</v>
      </c>
      <c r="EF625" s="10">
        <v>41726</v>
      </c>
      <c r="EG625">
        <v>262200</v>
      </c>
      <c r="EH625">
        <v>99.011115000000004</v>
      </c>
      <c r="EI625">
        <f t="shared" si="505"/>
        <v>2.9587248786855369E-4</v>
      </c>
      <c r="EJ625">
        <f t="shared" si="506"/>
        <v>1.0002958724878686</v>
      </c>
    </row>
    <row r="626" spans="1:140">
      <c r="A626" s="10">
        <v>41726</v>
      </c>
      <c r="B626" s="11">
        <v>1.32</v>
      </c>
      <c r="C626">
        <f t="shared" si="465"/>
        <v>1.32E-2</v>
      </c>
      <c r="D626" s="12">
        <f t="shared" si="466"/>
        <v>2.7549269187066017E-4</v>
      </c>
      <c r="E626" s="13">
        <f t="shared" si="467"/>
        <v>1.0002754926918707</v>
      </c>
      <c r="H626" s="10">
        <v>41726</v>
      </c>
      <c r="I626">
        <v>16800</v>
      </c>
      <c r="J626">
        <v>63.965167999999998</v>
      </c>
      <c r="K626" s="15">
        <f t="shared" si="470"/>
        <v>-4.503154299691503E-3</v>
      </c>
      <c r="L626">
        <f t="shared" si="471"/>
        <v>0.9954968457003085</v>
      </c>
      <c r="N626" s="15">
        <f t="shared" si="472"/>
        <v>-0.80744304040165626</v>
      </c>
      <c r="P626" s="10">
        <v>41726</v>
      </c>
      <c r="Q626">
        <v>201400</v>
      </c>
      <c r="R626">
        <v>42.661087999999999</v>
      </c>
      <c r="S626">
        <f t="shared" si="473"/>
        <v>4.3025001574332755E-3</v>
      </c>
      <c r="T626">
        <f t="shared" si="474"/>
        <v>1.0043025001574333</v>
      </c>
      <c r="V626" s="15">
        <f t="shared" si="475"/>
        <v>3.7924600808475653</v>
      </c>
      <c r="X626" s="10">
        <v>41726</v>
      </c>
      <c r="Y626">
        <v>134400</v>
      </c>
      <c r="Z626">
        <v>36.851407000000002</v>
      </c>
      <c r="AA626">
        <f t="shared" si="476"/>
        <v>6.340879727904758E-3</v>
      </c>
      <c r="AB626">
        <f t="shared" si="468"/>
        <v>1.0063408797279048</v>
      </c>
      <c r="AD626" s="15">
        <f t="shared" si="477"/>
        <v>9.0453941854323574</v>
      </c>
      <c r="AF626" s="10">
        <v>41726</v>
      </c>
      <c r="AG626">
        <v>148200</v>
      </c>
      <c r="AH626">
        <v>51.282699999999998</v>
      </c>
      <c r="AI626">
        <f t="shared" si="478"/>
        <v>1.329777159620571E-3</v>
      </c>
      <c r="AJ626">
        <f t="shared" si="479"/>
        <v>1.0013297771596206</v>
      </c>
      <c r="AK626" s="18"/>
      <c r="AL626" s="15">
        <f t="shared" si="480"/>
        <v>0.62425010104525214</v>
      </c>
      <c r="AN626" s="10">
        <v>41726</v>
      </c>
      <c r="AO626">
        <v>2386900</v>
      </c>
      <c r="AP626">
        <v>38.131667999999998</v>
      </c>
      <c r="AQ626">
        <f t="shared" si="481"/>
        <v>7.1165931166525809E-3</v>
      </c>
      <c r="AR626">
        <f t="shared" si="469"/>
        <v>1.0071165931166526</v>
      </c>
      <c r="AS626" s="18"/>
      <c r="AT626" s="15">
        <f t="shared" si="482"/>
        <v>12.30789183620826</v>
      </c>
      <c r="AV626" s="10">
        <v>41726</v>
      </c>
      <c r="AW626">
        <v>15315900</v>
      </c>
      <c r="AX626">
        <v>37.394905999999999</v>
      </c>
      <c r="AY626">
        <f t="shared" si="483"/>
        <v>8.0080164266229659E-3</v>
      </c>
      <c r="AZ626">
        <f t="shared" si="484"/>
        <v>1.008008016426623</v>
      </c>
      <c r="BA626" s="18"/>
      <c r="BB626" s="18"/>
      <c r="BD626" s="10">
        <v>41726</v>
      </c>
      <c r="BE626">
        <v>567500</v>
      </c>
      <c r="BF626">
        <v>58.042755999999997</v>
      </c>
      <c r="BG626">
        <f t="shared" si="485"/>
        <v>5.1331221233998914E-3</v>
      </c>
      <c r="BH626">
        <f t="shared" si="486"/>
        <v>1.0051331221233999</v>
      </c>
      <c r="BI626" s="18"/>
      <c r="BJ626" s="18">
        <v>-0.64334095000000002</v>
      </c>
      <c r="BL626" s="10">
        <v>41726</v>
      </c>
      <c r="BM626">
        <v>93800</v>
      </c>
      <c r="BN626">
        <v>100.70423099999999</v>
      </c>
      <c r="BO626">
        <f t="shared" si="499"/>
        <v>-4.6710070973599027E-4</v>
      </c>
      <c r="BP626">
        <f t="shared" si="500"/>
        <v>0.99953289929026401</v>
      </c>
      <c r="BQ626" s="18"/>
      <c r="BR626" s="18">
        <v>-0.64334095000000002</v>
      </c>
      <c r="BT626" s="10">
        <v>41726</v>
      </c>
      <c r="BU626">
        <v>86000</v>
      </c>
      <c r="BV626">
        <v>48.920217999999998</v>
      </c>
      <c r="BW626">
        <f t="shared" si="501"/>
        <v>-2.0275846753670113E-4</v>
      </c>
      <c r="BX626">
        <f t="shared" si="502"/>
        <v>0.9997972415324633</v>
      </c>
      <c r="BY626" s="18"/>
      <c r="BZ626" s="18">
        <v>-0.64334095000000002</v>
      </c>
      <c r="CB626" s="10">
        <v>41726</v>
      </c>
      <c r="CC626">
        <v>1205300</v>
      </c>
      <c r="CD626">
        <v>98.816040000000001</v>
      </c>
      <c r="CE626">
        <f t="shared" si="487"/>
        <v>-5.403387292595152E-4</v>
      </c>
      <c r="CF626">
        <f t="shared" si="488"/>
        <v>0.99945966127074048</v>
      </c>
      <c r="CG626" s="18"/>
      <c r="CH626" s="18">
        <v>-0.64334095000000002</v>
      </c>
      <c r="CJ626" s="10">
        <v>41726</v>
      </c>
      <c r="CK626">
        <v>279000</v>
      </c>
      <c r="CL626">
        <v>78.375463999999994</v>
      </c>
      <c r="CM626">
        <f t="shared" si="489"/>
        <v>-8.2420837858299123E-4</v>
      </c>
      <c r="CN626">
        <f t="shared" si="490"/>
        <v>0.99917579162141701</v>
      </c>
      <c r="CR626" s="10">
        <v>41726</v>
      </c>
      <c r="CS626">
        <v>2500</v>
      </c>
      <c r="CT626">
        <v>57.799010000000003</v>
      </c>
      <c r="CU626">
        <f t="shared" si="491"/>
        <v>-1.0105694373582219E-3</v>
      </c>
      <c r="CV626">
        <f t="shared" si="492"/>
        <v>0.99898943056264178</v>
      </c>
      <c r="CZ626" s="10">
        <v>41726</v>
      </c>
      <c r="DA626">
        <v>70200</v>
      </c>
      <c r="DB626">
        <v>49.434049000000002</v>
      </c>
      <c r="DC626">
        <f t="shared" si="507"/>
        <v>8.4317203011299302E-3</v>
      </c>
      <c r="DD626">
        <f t="shared" si="508"/>
        <v>1.0084317203011299</v>
      </c>
      <c r="DH626" s="10">
        <v>41726</v>
      </c>
      <c r="DI626">
        <v>70600</v>
      </c>
      <c r="DJ626">
        <v>31.193518999999998</v>
      </c>
      <c r="DK626">
        <f t="shared" si="509"/>
        <v>7.6593173873433784E-3</v>
      </c>
      <c r="DL626">
        <f t="shared" si="510"/>
        <v>1.0076593173873434</v>
      </c>
      <c r="DP626" s="10">
        <v>41726</v>
      </c>
      <c r="DQ626">
        <v>41400</v>
      </c>
      <c r="DR626">
        <v>24.486460999999998</v>
      </c>
      <c r="DS626">
        <f t="shared" si="493"/>
        <v>1.3255370222704288E-2</v>
      </c>
      <c r="DT626">
        <f t="shared" si="494"/>
        <v>1.0132553702227043</v>
      </c>
      <c r="DX626" s="10">
        <v>41726</v>
      </c>
      <c r="DY626">
        <v>1718600</v>
      </c>
      <c r="DZ626">
        <v>12.53</v>
      </c>
      <c r="EA626">
        <f t="shared" si="503"/>
        <v>-7.9744816586924117E-4</v>
      </c>
      <c r="EB626">
        <f t="shared" si="504"/>
        <v>0.99920255183413076</v>
      </c>
      <c r="EF626" s="10">
        <v>41725</v>
      </c>
      <c r="EG626">
        <v>447500</v>
      </c>
      <c r="EH626">
        <v>98.981829000000005</v>
      </c>
      <c r="EI626">
        <f t="shared" si="505"/>
        <v>-9.8644739471520637E-5</v>
      </c>
      <c r="EJ626">
        <f t="shared" si="506"/>
        <v>0.99990135526052848</v>
      </c>
    </row>
    <row r="627" spans="1:140">
      <c r="A627" s="10">
        <v>41725</v>
      </c>
      <c r="B627" s="11">
        <v>1.28</v>
      </c>
      <c r="C627">
        <f t="shared" si="465"/>
        <v>1.2800000000000001E-2</v>
      </c>
      <c r="D627" s="12">
        <f t="shared" si="466"/>
        <v>2.6712991858968138E-4</v>
      </c>
      <c r="E627" s="13">
        <f t="shared" si="467"/>
        <v>1.0002671299185897</v>
      </c>
      <c r="H627" s="10">
        <v>41725</v>
      </c>
      <c r="I627">
        <v>8400</v>
      </c>
      <c r="J627">
        <v>64.254515999999995</v>
      </c>
      <c r="K627" s="15">
        <f t="shared" si="470"/>
        <v>5.2568972086219912E-3</v>
      </c>
      <c r="L627">
        <f t="shared" si="471"/>
        <v>1.005256897208622</v>
      </c>
      <c r="N627" s="15">
        <f t="shared" si="472"/>
        <v>5.7784041969709516</v>
      </c>
      <c r="P627" s="10">
        <v>41725</v>
      </c>
      <c r="Q627">
        <v>253600</v>
      </c>
      <c r="R627">
        <v>42.478324999999998</v>
      </c>
      <c r="S627">
        <f t="shared" si="473"/>
        <v>-9.0500689809636103E-4</v>
      </c>
      <c r="T627">
        <f t="shared" si="474"/>
        <v>0.99909499310190364</v>
      </c>
      <c r="V627" s="15">
        <f t="shared" si="475"/>
        <v>-0.28141917061858424</v>
      </c>
      <c r="X627" s="10">
        <v>41725</v>
      </c>
      <c r="Y627">
        <v>206600</v>
      </c>
      <c r="Z627">
        <v>36.619208999999998</v>
      </c>
      <c r="AA627">
        <f t="shared" si="476"/>
        <v>-1.8459978652346498E-3</v>
      </c>
      <c r="AB627">
        <f t="shared" si="468"/>
        <v>0.99815400213476535</v>
      </c>
      <c r="AD627" s="15">
        <f t="shared" si="477"/>
        <v>-0.4905440533595441</v>
      </c>
      <c r="AF627" s="10">
        <v>41725</v>
      </c>
      <c r="AG627">
        <v>234400</v>
      </c>
      <c r="AH627">
        <v>51.214596</v>
      </c>
      <c r="AI627">
        <f t="shared" si="478"/>
        <v>-3.785024313069596E-3</v>
      </c>
      <c r="AJ627">
        <f t="shared" si="479"/>
        <v>0.9962149756869304</v>
      </c>
      <c r="AK627" s="18"/>
      <c r="AL627" s="15">
        <f t="shared" si="480"/>
        <v>-0.74946460228101097</v>
      </c>
      <c r="AN627" s="10">
        <v>41725</v>
      </c>
      <c r="AO627">
        <v>3578600</v>
      </c>
      <c r="AP627">
        <v>37.862217999999999</v>
      </c>
      <c r="AQ627">
        <f t="shared" si="481"/>
        <v>5.6761862445686706E-3</v>
      </c>
      <c r="AR627">
        <f t="shared" si="469"/>
        <v>1.0056761862445687</v>
      </c>
      <c r="AS627" s="18"/>
      <c r="AT627" s="15">
        <f t="shared" si="482"/>
        <v>6.892793686451256</v>
      </c>
      <c r="AV627" s="10">
        <v>41725</v>
      </c>
      <c r="AW627">
        <v>16809800</v>
      </c>
      <c r="AX627">
        <v>37.097825999999998</v>
      </c>
      <c r="AY627">
        <f t="shared" si="483"/>
        <v>1.1645540624652728E-2</v>
      </c>
      <c r="AZ627">
        <f t="shared" si="484"/>
        <v>1.0116455406246527</v>
      </c>
      <c r="BA627" s="18"/>
      <c r="BB627" s="18"/>
      <c r="BD627" s="10">
        <v>41725</v>
      </c>
      <c r="BE627">
        <v>515600</v>
      </c>
      <c r="BF627">
        <v>57.746336999999997</v>
      </c>
      <c r="BG627">
        <f t="shared" si="485"/>
        <v>8.0268600244215449E-4</v>
      </c>
      <c r="BH627">
        <f t="shared" si="486"/>
        <v>1.0008026860024422</v>
      </c>
      <c r="BI627" s="18"/>
      <c r="BJ627" s="18">
        <v>-0.14310895600000001</v>
      </c>
      <c r="BL627" s="10">
        <v>41725</v>
      </c>
      <c r="BM627">
        <v>104000</v>
      </c>
      <c r="BN627">
        <v>100.75129200000001</v>
      </c>
      <c r="BO627">
        <f t="shared" si="499"/>
        <v>2.0593622299678316E-3</v>
      </c>
      <c r="BP627">
        <f t="shared" si="500"/>
        <v>1.0020593622299678</v>
      </c>
      <c r="BQ627" s="18"/>
      <c r="BR627" s="18">
        <v>-0.14310895600000001</v>
      </c>
      <c r="BT627" s="10">
        <v>41725</v>
      </c>
      <c r="BU627">
        <v>37600</v>
      </c>
      <c r="BV627">
        <v>48.930138999999997</v>
      </c>
      <c r="BW627">
        <f t="shared" si="501"/>
        <v>-2.0263564880274032E-4</v>
      </c>
      <c r="BX627">
        <f t="shared" si="502"/>
        <v>0.99979736435119726</v>
      </c>
      <c r="BY627" s="18"/>
      <c r="BZ627" s="18">
        <v>-0.14310895600000001</v>
      </c>
      <c r="CB627" s="10">
        <v>41725</v>
      </c>
      <c r="CC627">
        <v>978100</v>
      </c>
      <c r="CD627">
        <v>98.869462999999996</v>
      </c>
      <c r="CE627">
        <f t="shared" si="487"/>
        <v>6.8909415802307361E-3</v>
      </c>
      <c r="CF627">
        <f t="shared" si="488"/>
        <v>1.0068909415802307</v>
      </c>
      <c r="CG627" s="18"/>
      <c r="CH627" s="18">
        <v>-0.14310895600000001</v>
      </c>
      <c r="CJ627" s="10">
        <v>41725</v>
      </c>
      <c r="CK627">
        <v>253000</v>
      </c>
      <c r="CL627">
        <v>78.440115000000006</v>
      </c>
      <c r="CM627">
        <f t="shared" si="489"/>
        <v>1.5329918516013841E-3</v>
      </c>
      <c r="CN627">
        <f t="shared" si="490"/>
        <v>1.0015329918516014</v>
      </c>
      <c r="CR627" s="10">
        <v>41725</v>
      </c>
      <c r="CS627">
        <v>3800</v>
      </c>
      <c r="CT627">
        <v>57.857478999999998</v>
      </c>
      <c r="CU627">
        <f t="shared" si="491"/>
        <v>3.3697575481062003E-4</v>
      </c>
      <c r="CV627">
        <f t="shared" si="492"/>
        <v>1.0003369757548106</v>
      </c>
      <c r="CZ627" s="10">
        <v>41725</v>
      </c>
      <c r="DA627">
        <v>170600</v>
      </c>
      <c r="DB627">
        <v>49.020719999999997</v>
      </c>
      <c r="DC627">
        <f t="shared" si="507"/>
        <v>9.4571691884259845E-3</v>
      </c>
      <c r="DD627">
        <f t="shared" si="508"/>
        <v>1.009457169188426</v>
      </c>
      <c r="DH627" s="10">
        <v>41725</v>
      </c>
      <c r="DI627">
        <v>67800</v>
      </c>
      <c r="DJ627">
        <v>30.956413999999999</v>
      </c>
      <c r="DK627">
        <f t="shared" si="509"/>
        <v>6.1652310791560083E-3</v>
      </c>
      <c r="DL627">
        <f t="shared" si="510"/>
        <v>1.006165231079156</v>
      </c>
      <c r="DP627" s="10">
        <v>41725</v>
      </c>
      <c r="DQ627">
        <v>245300</v>
      </c>
      <c r="DR627">
        <v>24.166129999999999</v>
      </c>
      <c r="DS627">
        <f t="shared" si="493"/>
        <v>7.4627130117033147E-3</v>
      </c>
      <c r="DT627">
        <f t="shared" si="494"/>
        <v>1.0074627130117033</v>
      </c>
      <c r="DX627" s="10">
        <v>41725</v>
      </c>
      <c r="DY627">
        <v>4202100</v>
      </c>
      <c r="DZ627">
        <v>12.54</v>
      </c>
      <c r="EA627">
        <f t="shared" si="503"/>
        <v>-5.5511498810467685E-3</v>
      </c>
      <c r="EB627">
        <f t="shared" si="504"/>
        <v>0.99444885011895323</v>
      </c>
      <c r="EF627" s="10">
        <v>41724</v>
      </c>
      <c r="EG627">
        <v>266400</v>
      </c>
      <c r="EH627">
        <v>98.991594000000006</v>
      </c>
      <c r="EI627">
        <f t="shared" si="505"/>
        <v>4.9337608046551296E-4</v>
      </c>
      <c r="EJ627">
        <f t="shared" si="506"/>
        <v>1.0004933760804655</v>
      </c>
    </row>
    <row r="628" spans="1:140">
      <c r="A628" s="10">
        <v>41724</v>
      </c>
      <c r="B628" s="11">
        <v>1.3</v>
      </c>
      <c r="C628">
        <f t="shared" si="465"/>
        <v>1.3000000000000001E-2</v>
      </c>
      <c r="D628" s="12">
        <f t="shared" si="466"/>
        <v>2.7131119161505346E-4</v>
      </c>
      <c r="E628" s="13">
        <f t="shared" si="467"/>
        <v>1.0002713111916151</v>
      </c>
      <c r="H628" s="10">
        <v>41724</v>
      </c>
      <c r="I628">
        <v>3800</v>
      </c>
      <c r="J628">
        <v>63.918503000000001</v>
      </c>
      <c r="K628" s="15">
        <f t="shared" si="470"/>
        <v>4.2528401483796774E-3</v>
      </c>
      <c r="L628">
        <f t="shared" si="471"/>
        <v>1.0042528401483797</v>
      </c>
      <c r="N628" s="15">
        <f t="shared" si="472"/>
        <v>3.7067383312246074</v>
      </c>
      <c r="P628" s="10">
        <v>41724</v>
      </c>
      <c r="Q628">
        <v>331700</v>
      </c>
      <c r="R628">
        <v>42.516803000000003</v>
      </c>
      <c r="S628">
        <f t="shared" si="473"/>
        <v>-8.079001483187187E-3</v>
      </c>
      <c r="T628">
        <f t="shared" si="474"/>
        <v>0.99192099851681281</v>
      </c>
      <c r="V628" s="15">
        <f t="shared" si="475"/>
        <v>-0.94822313820922788</v>
      </c>
      <c r="X628" s="10">
        <v>41724</v>
      </c>
      <c r="Y628">
        <v>189600</v>
      </c>
      <c r="Z628">
        <v>36.686933000000003</v>
      </c>
      <c r="AA628">
        <f t="shared" si="476"/>
        <v>-1.3014049731785771E-2</v>
      </c>
      <c r="AB628">
        <f t="shared" si="468"/>
        <v>0.98698595026821423</v>
      </c>
      <c r="AD628" s="15">
        <f t="shared" si="477"/>
        <v>-0.99161497723204639</v>
      </c>
      <c r="AF628" s="10">
        <v>41724</v>
      </c>
      <c r="AG628">
        <v>282600</v>
      </c>
      <c r="AH628">
        <v>51.409180999999997</v>
      </c>
      <c r="AI628">
        <f t="shared" si="478"/>
        <v>-1.6381253561991604E-2</v>
      </c>
      <c r="AJ628">
        <f t="shared" si="479"/>
        <v>0.9836187464380084</v>
      </c>
      <c r="AK628" s="18"/>
      <c r="AL628" s="15">
        <f t="shared" si="480"/>
        <v>-0.99759130960284415</v>
      </c>
      <c r="AN628" s="10">
        <v>41724</v>
      </c>
      <c r="AO628">
        <v>4167800</v>
      </c>
      <c r="AP628">
        <v>37.648518000000003</v>
      </c>
      <c r="AQ628">
        <f t="shared" si="481"/>
        <v>2.4692326281772203E-4</v>
      </c>
      <c r="AR628">
        <f t="shared" si="469"/>
        <v>1.0002469232628177</v>
      </c>
      <c r="AS628" s="18"/>
      <c r="AT628" s="15">
        <f t="shared" si="482"/>
        <v>9.430106813828032E-2</v>
      </c>
      <c r="AV628" s="10">
        <v>41724</v>
      </c>
      <c r="AW628">
        <v>26585300</v>
      </c>
      <c r="AX628">
        <v>36.670774999999999</v>
      </c>
      <c r="AY628">
        <f t="shared" si="483"/>
        <v>2.5318117840966714E-4</v>
      </c>
      <c r="AZ628">
        <f t="shared" si="484"/>
        <v>1.0002531811784097</v>
      </c>
      <c r="BA628" s="18"/>
      <c r="BB628" s="18"/>
      <c r="BD628" s="10">
        <v>41724</v>
      </c>
      <c r="BE628">
        <v>382800</v>
      </c>
      <c r="BF628">
        <v>57.700021999999997</v>
      </c>
      <c r="BG628">
        <f t="shared" si="485"/>
        <v>-4.315866296548454E-3</v>
      </c>
      <c r="BH628">
        <f t="shared" si="486"/>
        <v>0.99568413370345155</v>
      </c>
      <c r="BI628" s="18"/>
      <c r="BJ628" s="18">
        <v>-0.64590795000000001</v>
      </c>
      <c r="BL628" s="10">
        <v>41724</v>
      </c>
      <c r="BM628">
        <v>136300</v>
      </c>
      <c r="BN628">
        <v>100.544235</v>
      </c>
      <c r="BO628">
        <f t="shared" si="499"/>
        <v>3.2869885624711159E-3</v>
      </c>
      <c r="BP628">
        <f t="shared" si="500"/>
        <v>1.0032869885624711</v>
      </c>
      <c r="BQ628" s="18"/>
      <c r="BR628" s="18">
        <v>-0.64590795000000001</v>
      </c>
      <c r="BT628" s="10">
        <v>41724</v>
      </c>
      <c r="BU628">
        <v>122500</v>
      </c>
      <c r="BV628">
        <v>48.940055999999998</v>
      </c>
      <c r="BW628">
        <f t="shared" si="501"/>
        <v>1.4207307850213624E-3</v>
      </c>
      <c r="BX628">
        <f t="shared" si="502"/>
        <v>1.0014207307850214</v>
      </c>
      <c r="BY628" s="18"/>
      <c r="BZ628" s="18">
        <v>-0.64590795000000001</v>
      </c>
      <c r="CB628" s="10">
        <v>41724</v>
      </c>
      <c r="CC628">
        <v>528000</v>
      </c>
      <c r="CD628">
        <v>98.192822000000007</v>
      </c>
      <c r="CE628">
        <f t="shared" si="487"/>
        <v>2.9098768943334186E-3</v>
      </c>
      <c r="CF628">
        <f t="shared" si="488"/>
        <v>1.0029098768943334</v>
      </c>
      <c r="CG628" s="18"/>
      <c r="CH628" s="18">
        <v>-0.64590795000000001</v>
      </c>
      <c r="CJ628" s="10">
        <v>41724</v>
      </c>
      <c r="CK628">
        <v>157400</v>
      </c>
      <c r="CL628">
        <v>78.320051000000007</v>
      </c>
      <c r="CM628">
        <f t="shared" si="489"/>
        <v>2.3641162070988653E-3</v>
      </c>
      <c r="CN628">
        <f t="shared" si="490"/>
        <v>1.0023641162070989</v>
      </c>
      <c r="CR628" s="10">
        <v>41724</v>
      </c>
      <c r="CS628">
        <v>9400</v>
      </c>
      <c r="CT628">
        <v>57.837989</v>
      </c>
      <c r="CU628">
        <f t="shared" si="491"/>
        <v>1.011932947868166E-3</v>
      </c>
      <c r="CV628">
        <f t="shared" si="492"/>
        <v>1.0010119329478682</v>
      </c>
      <c r="CZ628" s="10">
        <v>41724</v>
      </c>
      <c r="DA628">
        <v>119600</v>
      </c>
      <c r="DB628">
        <v>48.561466000000003</v>
      </c>
      <c r="DC628">
        <f t="shared" si="507"/>
        <v>-1.6994033319372992E-3</v>
      </c>
      <c r="DD628">
        <f t="shared" si="508"/>
        <v>0.9983005966680627</v>
      </c>
      <c r="DH628" s="10">
        <v>41724</v>
      </c>
      <c r="DI628">
        <v>182700</v>
      </c>
      <c r="DJ628">
        <v>30.766729999999999</v>
      </c>
      <c r="DK628">
        <f t="shared" si="509"/>
        <v>-1.2180305469394415E-2</v>
      </c>
      <c r="DL628">
        <f t="shared" si="510"/>
        <v>0.98781969453060559</v>
      </c>
      <c r="DP628" s="10">
        <v>41724</v>
      </c>
      <c r="DQ628">
        <v>16200</v>
      </c>
      <c r="DR628">
        <v>23.987120999999998</v>
      </c>
      <c r="DS628">
        <f t="shared" si="493"/>
        <v>-3.9124073551233263E-3</v>
      </c>
      <c r="DT628">
        <f t="shared" si="494"/>
        <v>0.99608759264487667</v>
      </c>
      <c r="DX628" s="10">
        <v>41724</v>
      </c>
      <c r="DY628">
        <v>1880700</v>
      </c>
      <c r="DZ628">
        <v>12.61</v>
      </c>
      <c r="EA628">
        <f t="shared" si="503"/>
        <v>-7.8678206136900686E-3</v>
      </c>
      <c r="EB628">
        <f t="shared" si="504"/>
        <v>0.99213217938630993</v>
      </c>
      <c r="EF628" s="10">
        <v>41723</v>
      </c>
      <c r="EG628">
        <v>361500</v>
      </c>
      <c r="EH628">
        <v>98.942778000000004</v>
      </c>
      <c r="EI628">
        <f t="shared" si="505"/>
        <v>-4.9313278054707865E-4</v>
      </c>
      <c r="EJ628">
        <f t="shared" si="506"/>
        <v>0.99950686721945292</v>
      </c>
    </row>
    <row r="629" spans="1:140">
      <c r="A629" s="10">
        <v>41723</v>
      </c>
      <c r="B629" s="11">
        <v>1.29</v>
      </c>
      <c r="C629">
        <f t="shared" si="465"/>
        <v>1.29E-2</v>
      </c>
      <c r="D629" s="12">
        <f t="shared" si="466"/>
        <v>2.6922052670008689E-4</v>
      </c>
      <c r="E629" s="13">
        <f t="shared" si="467"/>
        <v>1.0002692205267001</v>
      </c>
      <c r="H629" s="10">
        <v>41723</v>
      </c>
      <c r="I629">
        <v>12500</v>
      </c>
      <c r="J629">
        <v>63.647818999999998</v>
      </c>
      <c r="K629" s="15">
        <f t="shared" si="470"/>
        <v>-1.0254867927119715E-3</v>
      </c>
      <c r="L629">
        <f t="shared" si="471"/>
        <v>0.99897451320728803</v>
      </c>
      <c r="N629" s="15">
        <f t="shared" si="472"/>
        <v>-0.31236336809892173</v>
      </c>
      <c r="P629" s="10">
        <v>41723</v>
      </c>
      <c r="Q629">
        <v>242700</v>
      </c>
      <c r="R629">
        <v>42.863093999999997</v>
      </c>
      <c r="S629">
        <f t="shared" si="473"/>
        <v>4.0558962498618012E-3</v>
      </c>
      <c r="T629">
        <f t="shared" si="474"/>
        <v>1.0040558962498618</v>
      </c>
      <c r="V629" s="15">
        <f t="shared" si="475"/>
        <v>3.3815741094482838</v>
      </c>
      <c r="X629" s="10">
        <v>41723</v>
      </c>
      <c r="Y629">
        <v>253900</v>
      </c>
      <c r="Z629">
        <v>37.170673999999998</v>
      </c>
      <c r="AA629">
        <f t="shared" si="476"/>
        <v>2.6029976964281332E-4</v>
      </c>
      <c r="AB629">
        <f t="shared" si="468"/>
        <v>1.0002602997696428</v>
      </c>
      <c r="AD629" s="15">
        <f t="shared" si="477"/>
        <v>9.9655613996932013E-2</v>
      </c>
      <c r="AF629" s="10">
        <v>41723</v>
      </c>
      <c r="AG629">
        <v>232600</v>
      </c>
      <c r="AH629">
        <v>52.265352999999998</v>
      </c>
      <c r="AI629">
        <f t="shared" si="478"/>
        <v>-5.5812710084068851E-4</v>
      </c>
      <c r="AJ629">
        <f t="shared" si="479"/>
        <v>0.99944187289915931</v>
      </c>
      <c r="AK629" s="18"/>
      <c r="AL629" s="15">
        <f t="shared" si="480"/>
        <v>-0.1843527121854257</v>
      </c>
      <c r="AN629" s="10">
        <v>41723</v>
      </c>
      <c r="AO629">
        <v>3100700</v>
      </c>
      <c r="AP629">
        <v>37.639223999999999</v>
      </c>
      <c r="AQ629">
        <f t="shared" si="481"/>
        <v>1.1460345328387911E-2</v>
      </c>
      <c r="AR629">
        <f t="shared" si="469"/>
        <v>1.0114603453283879</v>
      </c>
      <c r="AS629" s="18"/>
      <c r="AT629" s="15">
        <f t="shared" si="482"/>
        <v>63.022728670852715</v>
      </c>
      <c r="AV629" s="10">
        <v>41723</v>
      </c>
      <c r="AW629">
        <v>17673500</v>
      </c>
      <c r="AX629">
        <v>36.661493</v>
      </c>
      <c r="AY629">
        <f t="shared" si="483"/>
        <v>1.5558717651436904E-2</v>
      </c>
      <c r="AZ629">
        <f t="shared" si="484"/>
        <v>1.0155587176514369</v>
      </c>
      <c r="BA629" s="18"/>
      <c r="BB629" s="18"/>
      <c r="BD629" s="10">
        <v>41723</v>
      </c>
      <c r="BE629">
        <v>464700</v>
      </c>
      <c r="BF629">
        <v>57.950127000000002</v>
      </c>
      <c r="BG629">
        <f t="shared" si="485"/>
        <v>7.0831066966847711E-3</v>
      </c>
      <c r="BH629">
        <f t="shared" si="486"/>
        <v>1.0070831066966848</v>
      </c>
      <c r="BI629" s="18"/>
      <c r="BJ629" s="18">
        <v>0.71064676000000004</v>
      </c>
      <c r="BL629" s="10">
        <v>41723</v>
      </c>
      <c r="BM629">
        <v>253500</v>
      </c>
      <c r="BN629">
        <v>100.21483000000001</v>
      </c>
      <c r="BO629">
        <f t="shared" si="499"/>
        <v>-1.3130690078642093E-3</v>
      </c>
      <c r="BP629">
        <f t="shared" si="500"/>
        <v>0.99868693099213579</v>
      </c>
      <c r="BQ629" s="18"/>
      <c r="BR629" s="18">
        <v>0.71064676000000004</v>
      </c>
      <c r="BT629" s="10">
        <v>41723</v>
      </c>
      <c r="BU629">
        <v>83100</v>
      </c>
      <c r="BV629">
        <v>48.870623999999999</v>
      </c>
      <c r="BW629">
        <f t="shared" si="501"/>
        <v>4.0609377298461702E-4</v>
      </c>
      <c r="BX629">
        <f t="shared" si="502"/>
        <v>1.0004060937729846</v>
      </c>
      <c r="BY629" s="18"/>
      <c r="BZ629" s="18">
        <v>0.71064676000000004</v>
      </c>
      <c r="CB629" s="10">
        <v>41723</v>
      </c>
      <c r="CC629">
        <v>323300</v>
      </c>
      <c r="CD629">
        <v>97.907921999999999</v>
      </c>
      <c r="CE629">
        <f t="shared" si="487"/>
        <v>2.6440728780723344E-3</v>
      </c>
      <c r="CF629">
        <f t="shared" si="488"/>
        <v>1.0026440728780723</v>
      </c>
      <c r="CG629" s="18"/>
      <c r="CH629" s="18">
        <v>0.71064676000000004</v>
      </c>
      <c r="CJ629" s="10">
        <v>41723</v>
      </c>
      <c r="CK629">
        <v>218300</v>
      </c>
      <c r="CL629">
        <v>78.135329999999996</v>
      </c>
      <c r="CM629">
        <f t="shared" si="489"/>
        <v>1.1834121183464941E-3</v>
      </c>
      <c r="CN629">
        <f t="shared" si="490"/>
        <v>1.0011834121183465</v>
      </c>
      <c r="CR629" s="10">
        <v>41723</v>
      </c>
      <c r="CS629">
        <v>19800</v>
      </c>
      <c r="CT629">
        <v>57.779519999999998</v>
      </c>
      <c r="CU629">
        <f t="shared" si="491"/>
        <v>3.3744789151679555E-4</v>
      </c>
      <c r="CV629">
        <f t="shared" si="492"/>
        <v>1.0003374478915168</v>
      </c>
      <c r="CZ629" s="10">
        <v>41723</v>
      </c>
      <c r="DA629">
        <v>152500</v>
      </c>
      <c r="DB629">
        <v>48.644131999999999</v>
      </c>
      <c r="DC629">
        <f t="shared" si="507"/>
        <v>7.6103123055286659E-3</v>
      </c>
      <c r="DD629">
        <f t="shared" si="508"/>
        <v>1.0076103123055287</v>
      </c>
      <c r="DH629" s="10">
        <v>41723</v>
      </c>
      <c r="DI629">
        <v>145400</v>
      </c>
      <c r="DJ629">
        <v>31.146099</v>
      </c>
      <c r="DK629">
        <f t="shared" si="509"/>
        <v>1.0150773264294033E-2</v>
      </c>
      <c r="DL629">
        <f t="shared" si="510"/>
        <v>1.010150773264294</v>
      </c>
      <c r="DP629" s="10">
        <v>41723</v>
      </c>
      <c r="DQ629">
        <v>18700</v>
      </c>
      <c r="DR629">
        <v>24.081337000000001</v>
      </c>
      <c r="DS629">
        <f t="shared" si="493"/>
        <v>7.8863987589958828E-3</v>
      </c>
      <c r="DT629">
        <f t="shared" si="494"/>
        <v>1.0078863987589959</v>
      </c>
      <c r="DX629" s="10">
        <v>41723</v>
      </c>
      <c r="DY629">
        <v>2252800</v>
      </c>
      <c r="DZ629">
        <v>12.71</v>
      </c>
      <c r="EA629">
        <f t="shared" si="503"/>
        <v>7.8740157480328143E-4</v>
      </c>
      <c r="EB629">
        <f t="shared" si="504"/>
        <v>1.0007874015748033</v>
      </c>
      <c r="EF629" s="10">
        <v>41722</v>
      </c>
      <c r="EG629">
        <v>268100</v>
      </c>
      <c r="EH629">
        <v>98.991594000000006</v>
      </c>
      <c r="EI629">
        <f t="shared" si="505"/>
        <v>-1.9715968252653759E-4</v>
      </c>
      <c r="EJ629">
        <f t="shared" si="506"/>
        <v>0.99980284031747346</v>
      </c>
    </row>
    <row r="630" spans="1:140">
      <c r="A630" s="10">
        <v>41722</v>
      </c>
      <c r="B630" s="11">
        <v>1.3</v>
      </c>
      <c r="C630">
        <f t="shared" si="465"/>
        <v>1.3000000000000001E-2</v>
      </c>
      <c r="D630" s="12">
        <f t="shared" si="466"/>
        <v>2.7131119161505346E-4</v>
      </c>
      <c r="E630" s="13">
        <f t="shared" si="467"/>
        <v>1.0002713111916151</v>
      </c>
      <c r="H630" s="10">
        <v>41722</v>
      </c>
      <c r="I630">
        <v>8200</v>
      </c>
      <c r="J630">
        <v>63.713155999999998</v>
      </c>
      <c r="K630" s="15">
        <f t="shared" si="470"/>
        <v>8.1229226888714923E-3</v>
      </c>
      <c r="L630">
        <f t="shared" si="471"/>
        <v>1.0081229226888715</v>
      </c>
      <c r="N630" s="15">
        <f t="shared" si="472"/>
        <v>18.161247960624443</v>
      </c>
      <c r="P630" s="10">
        <v>41722</v>
      </c>
      <c r="Q630">
        <v>318500</v>
      </c>
      <c r="R630">
        <v>42.689948000000001</v>
      </c>
      <c r="S630">
        <f t="shared" si="473"/>
        <v>-4.1512178505960229E-3</v>
      </c>
      <c r="T630">
        <f t="shared" si="474"/>
        <v>0.99584878214940398</v>
      </c>
      <c r="V630" s="15">
        <f t="shared" si="475"/>
        <v>-0.78092654566956754</v>
      </c>
      <c r="X630" s="10">
        <v>41722</v>
      </c>
      <c r="Y630">
        <v>282500</v>
      </c>
      <c r="Z630">
        <v>37.161000999999999</v>
      </c>
      <c r="AA630">
        <f t="shared" si="476"/>
        <v>-8.9021182252977393E-3</v>
      </c>
      <c r="AB630">
        <f t="shared" si="468"/>
        <v>0.99109788177470226</v>
      </c>
      <c r="AD630" s="15">
        <f t="shared" si="477"/>
        <v>-0.96175805269209547</v>
      </c>
      <c r="AF630" s="10">
        <v>41722</v>
      </c>
      <c r="AG630">
        <v>246600</v>
      </c>
      <c r="AH630">
        <v>52.294539999999998</v>
      </c>
      <c r="AI630">
        <f t="shared" si="478"/>
        <v>-9.8189260135950196E-3</v>
      </c>
      <c r="AJ630">
        <f t="shared" si="479"/>
        <v>0.99018107398640498</v>
      </c>
      <c r="AK630" s="18"/>
      <c r="AL630" s="15">
        <f t="shared" si="480"/>
        <v>-0.97272048132392919</v>
      </c>
      <c r="AN630" s="10">
        <v>41722</v>
      </c>
      <c r="AO630">
        <v>3915700</v>
      </c>
      <c r="AP630">
        <v>37.212752999999999</v>
      </c>
      <c r="AQ630">
        <f t="shared" si="481"/>
        <v>1.7322413563780614E-3</v>
      </c>
      <c r="AR630">
        <f t="shared" si="469"/>
        <v>1.0017322413563781</v>
      </c>
      <c r="AS630" s="18"/>
      <c r="AT630" s="15">
        <f t="shared" si="482"/>
        <v>0.88084492899245292</v>
      </c>
      <c r="AV630" s="10">
        <v>41722</v>
      </c>
      <c r="AW630">
        <v>23802000</v>
      </c>
      <c r="AX630">
        <v>36.099826</v>
      </c>
      <c r="AY630">
        <f t="shared" si="483"/>
        <v>8.7968910127191879E-3</v>
      </c>
      <c r="AZ630">
        <f t="shared" si="484"/>
        <v>1.0087968910127192</v>
      </c>
      <c r="BA630" s="18"/>
      <c r="BB630" s="18"/>
      <c r="BD630" s="10">
        <v>41722</v>
      </c>
      <c r="BE630">
        <v>903200</v>
      </c>
      <c r="BF630">
        <v>57.542546999999999</v>
      </c>
      <c r="BG630">
        <f t="shared" si="485"/>
        <v>-3.0578448130469393E-4</v>
      </c>
      <c r="BH630">
        <f t="shared" si="486"/>
        <v>0.99969421551869531</v>
      </c>
      <c r="BI630" s="18"/>
      <c r="BJ630" s="18">
        <v>1.1807130459999999</v>
      </c>
      <c r="BL630" s="10">
        <v>41722</v>
      </c>
      <c r="BM630">
        <v>154500</v>
      </c>
      <c r="BN630">
        <v>100.346592</v>
      </c>
      <c r="BO630">
        <f t="shared" si="499"/>
        <v>-1.0306508242035051E-3</v>
      </c>
      <c r="BP630">
        <f t="shared" si="500"/>
        <v>0.99896934917579649</v>
      </c>
      <c r="BQ630" s="18"/>
      <c r="BR630" s="18">
        <v>1.1807130459999999</v>
      </c>
      <c r="BT630" s="10">
        <v>41722</v>
      </c>
      <c r="BU630">
        <v>77700</v>
      </c>
      <c r="BV630">
        <v>48.850785999999999</v>
      </c>
      <c r="BW630">
        <f t="shared" si="501"/>
        <v>-1.4192904863996603E-3</v>
      </c>
      <c r="BX630">
        <f t="shared" si="502"/>
        <v>0.99858070951360034</v>
      </c>
      <c r="BY630" s="18"/>
      <c r="BZ630" s="18">
        <v>1.1807130459999999</v>
      </c>
      <c r="CB630" s="10">
        <v>41722</v>
      </c>
      <c r="CC630">
        <v>605600</v>
      </c>
      <c r="CD630">
        <v>97.649728999999994</v>
      </c>
      <c r="CE630">
        <f t="shared" si="487"/>
        <v>3.6603331840874276E-3</v>
      </c>
      <c r="CF630">
        <f t="shared" si="488"/>
        <v>1.0036603331840874</v>
      </c>
      <c r="CG630" s="18"/>
      <c r="CH630" s="18">
        <v>1.1807130459999999</v>
      </c>
      <c r="CJ630" s="10">
        <v>41722</v>
      </c>
      <c r="CK630">
        <v>178400</v>
      </c>
      <c r="CL630">
        <v>78.042973000000003</v>
      </c>
      <c r="CM630">
        <f t="shared" si="489"/>
        <v>1.1838469605507385E-4</v>
      </c>
      <c r="CN630">
        <f t="shared" si="490"/>
        <v>1.0001183846960551</v>
      </c>
      <c r="CR630" s="10">
        <v>41722</v>
      </c>
      <c r="CS630">
        <v>13300</v>
      </c>
      <c r="CT630">
        <v>57.760029000000003</v>
      </c>
      <c r="CU630">
        <f t="shared" si="491"/>
        <v>-6.7442331624711915E-4</v>
      </c>
      <c r="CV630">
        <f t="shared" si="492"/>
        <v>0.99932557668375288</v>
      </c>
      <c r="CZ630" s="10">
        <v>41722</v>
      </c>
      <c r="DA630">
        <v>66600</v>
      </c>
      <c r="DB630">
        <v>48.276730999999998</v>
      </c>
      <c r="DC630">
        <f t="shared" si="507"/>
        <v>-3.8039054146732365E-4</v>
      </c>
      <c r="DD630">
        <f t="shared" si="508"/>
        <v>0.99961960945853268</v>
      </c>
      <c r="DH630" s="10">
        <v>41722</v>
      </c>
      <c r="DI630">
        <v>170400</v>
      </c>
      <c r="DJ630">
        <v>30.833119</v>
      </c>
      <c r="DK630">
        <f t="shared" si="509"/>
        <v>-4.8365923332529537E-3</v>
      </c>
      <c r="DL630">
        <f t="shared" si="510"/>
        <v>0.99516340766674705</v>
      </c>
      <c r="DP630" s="10">
        <v>41722</v>
      </c>
      <c r="DQ630">
        <v>23400</v>
      </c>
      <c r="DR630">
        <v>23.892907999999998</v>
      </c>
      <c r="DS630">
        <f t="shared" si="493"/>
        <v>-2.3603061049120022E-3</v>
      </c>
      <c r="DT630">
        <f t="shared" si="494"/>
        <v>0.997639693895088</v>
      </c>
      <c r="DX630" s="10">
        <v>41722</v>
      </c>
      <c r="DY630">
        <v>2786200</v>
      </c>
      <c r="DZ630">
        <v>12.7</v>
      </c>
      <c r="EA630">
        <f t="shared" si="503"/>
        <v>-1.7788089713843824E-2</v>
      </c>
      <c r="EB630">
        <f t="shared" si="504"/>
        <v>0.98221191028615618</v>
      </c>
      <c r="EF630" s="10">
        <v>41719</v>
      </c>
      <c r="EG630">
        <v>295300</v>
      </c>
      <c r="EH630">
        <v>99.011115000000004</v>
      </c>
      <c r="EI630">
        <f t="shared" si="505"/>
        <v>9.8554203670664364E-5</v>
      </c>
      <c r="EJ630">
        <f t="shared" si="506"/>
        <v>1.0000985542036707</v>
      </c>
    </row>
    <row r="631" spans="1:140">
      <c r="A631" s="10">
        <v>41719</v>
      </c>
      <c r="B631" s="11">
        <v>1.25</v>
      </c>
      <c r="C631">
        <f t="shared" si="465"/>
        <v>1.2500000000000001E-2</v>
      </c>
      <c r="D631" s="12">
        <f t="shared" si="466"/>
        <v>2.6085843505652129E-4</v>
      </c>
      <c r="E631" s="13">
        <f t="shared" si="467"/>
        <v>1.0002608584350565</v>
      </c>
      <c r="H631" s="10">
        <v>41719</v>
      </c>
      <c r="I631">
        <v>500</v>
      </c>
      <c r="J631">
        <v>63.199789000000003</v>
      </c>
      <c r="K631" s="15">
        <f t="shared" si="470"/>
        <v>7.4393748218444244E-3</v>
      </c>
      <c r="L631">
        <f t="shared" si="471"/>
        <v>1.0074393748218444</v>
      </c>
      <c r="N631" s="15">
        <f t="shared" si="472"/>
        <v>13.959122153407328</v>
      </c>
      <c r="P631" s="10">
        <v>41719</v>
      </c>
      <c r="Q631">
        <v>246200</v>
      </c>
      <c r="R631">
        <v>42.867902000000001</v>
      </c>
      <c r="S631">
        <f t="shared" si="473"/>
        <v>-4.0044373344078066E-3</v>
      </c>
      <c r="T631">
        <f t="shared" si="474"/>
        <v>0.99599556266559219</v>
      </c>
      <c r="V631" s="15">
        <f t="shared" si="475"/>
        <v>-0.7688189121090232</v>
      </c>
      <c r="X631" s="10">
        <v>41719</v>
      </c>
      <c r="Y631">
        <v>90600</v>
      </c>
      <c r="Z631">
        <v>37.494784000000003</v>
      </c>
      <c r="AA631">
        <f t="shared" si="476"/>
        <v>-2.0518538919909179E-3</v>
      </c>
      <c r="AB631">
        <f t="shared" si="468"/>
        <v>0.99794814610800908</v>
      </c>
      <c r="AD631" s="15">
        <f t="shared" si="477"/>
        <v>-0.52748985778266766</v>
      </c>
      <c r="AF631" s="10">
        <v>41719</v>
      </c>
      <c r="AG631">
        <v>167700</v>
      </c>
      <c r="AH631">
        <v>52.813108</v>
      </c>
      <c r="AI631">
        <f t="shared" si="478"/>
        <v>-4.3843908800039744E-3</v>
      </c>
      <c r="AJ631">
        <f t="shared" si="479"/>
        <v>0.99561560911999603</v>
      </c>
      <c r="AK631" s="18"/>
      <c r="AL631" s="15">
        <f t="shared" si="480"/>
        <v>-0.79887348386003465</v>
      </c>
      <c r="AN631" s="10">
        <v>41719</v>
      </c>
      <c r="AO631">
        <v>3039700</v>
      </c>
      <c r="AP631">
        <v>37.148403000000002</v>
      </c>
      <c r="AQ631">
        <f t="shared" si="481"/>
        <v>-1.7292458851404513E-3</v>
      </c>
      <c r="AR631">
        <f t="shared" si="469"/>
        <v>0.99827075411485955</v>
      </c>
      <c r="AS631" s="18"/>
      <c r="AT631" s="15">
        <f t="shared" si="482"/>
        <v>-0.46832405766927598</v>
      </c>
      <c r="AV631" s="10">
        <v>41719</v>
      </c>
      <c r="AW631">
        <v>19791100</v>
      </c>
      <c r="AX631">
        <v>35.785029000000002</v>
      </c>
      <c r="AY631">
        <f t="shared" si="483"/>
        <v>5.986549842819322E-3</v>
      </c>
      <c r="AZ631">
        <f t="shared" si="484"/>
        <v>1.0059865498428193</v>
      </c>
      <c r="BA631" s="18"/>
      <c r="BB631" s="18"/>
      <c r="BD631" s="10">
        <v>41719</v>
      </c>
      <c r="BE631">
        <v>482000</v>
      </c>
      <c r="BF631">
        <v>57.560147999999998</v>
      </c>
      <c r="BG631">
        <f t="shared" si="485"/>
        <v>-4.7944217588746785E-4</v>
      </c>
      <c r="BH631">
        <f t="shared" si="486"/>
        <v>0.99952055782411253</v>
      </c>
      <c r="BI631" s="18"/>
      <c r="BJ631" s="18">
        <v>0.75269883599999998</v>
      </c>
      <c r="BL631" s="10">
        <v>41719</v>
      </c>
      <c r="BM631">
        <v>126300</v>
      </c>
      <c r="BN631">
        <v>100.450121</v>
      </c>
      <c r="BO631">
        <f t="shared" si="499"/>
        <v>7.5013828666570248E-4</v>
      </c>
      <c r="BP631">
        <f t="shared" si="500"/>
        <v>1.0007501382866657</v>
      </c>
      <c r="BQ631" s="18"/>
      <c r="BR631" s="18">
        <v>0.75269883599999998</v>
      </c>
      <c r="BT631" s="10">
        <v>41719</v>
      </c>
      <c r="BU631">
        <v>92100</v>
      </c>
      <c r="BV631">
        <v>48.920217999999998</v>
      </c>
      <c r="BW631">
        <f t="shared" si="501"/>
        <v>6.0862587062482376E-4</v>
      </c>
      <c r="BX631">
        <f t="shared" si="502"/>
        <v>1.0006086258706248</v>
      </c>
      <c r="BY631" s="18"/>
      <c r="BZ631" s="18">
        <v>0.75269883599999998</v>
      </c>
      <c r="CB631" s="10">
        <v>41719</v>
      </c>
      <c r="CC631">
        <v>481100</v>
      </c>
      <c r="CD631">
        <v>97.293602000000007</v>
      </c>
      <c r="CE631">
        <f t="shared" si="487"/>
        <v>-1.3707575211758805E-3</v>
      </c>
      <c r="CF631">
        <f t="shared" si="488"/>
        <v>0.99862924247882412</v>
      </c>
      <c r="CG631" s="18"/>
      <c r="CH631" s="18">
        <v>0.75269883599999998</v>
      </c>
      <c r="CJ631" s="10">
        <v>41719</v>
      </c>
      <c r="CK631">
        <v>179700</v>
      </c>
      <c r="CL631">
        <v>78.033734999999993</v>
      </c>
      <c r="CM631">
        <f t="shared" si="489"/>
        <v>1.5409875886864821E-3</v>
      </c>
      <c r="CN631">
        <f t="shared" si="490"/>
        <v>1.0015409875886865</v>
      </c>
      <c r="CR631" s="10">
        <v>41719</v>
      </c>
      <c r="CS631">
        <v>2500</v>
      </c>
      <c r="CT631">
        <v>57.799010000000003</v>
      </c>
      <c r="CU631">
        <f t="shared" si="491"/>
        <v>5.0611243540998885E-4</v>
      </c>
      <c r="CV631">
        <f t="shared" si="492"/>
        <v>1.00050611243541</v>
      </c>
      <c r="CZ631" s="10">
        <v>41719</v>
      </c>
      <c r="DA631">
        <v>48800</v>
      </c>
      <c r="DB631">
        <v>48.295102</v>
      </c>
      <c r="DC631">
        <f t="shared" si="507"/>
        <v>6.1233083122795851E-3</v>
      </c>
      <c r="DD631">
        <f t="shared" si="508"/>
        <v>1.0061233083122796</v>
      </c>
      <c r="DH631" s="10">
        <v>41719</v>
      </c>
      <c r="DI631">
        <v>108200</v>
      </c>
      <c r="DJ631">
        <v>30.982970999999999</v>
      </c>
      <c r="DK631">
        <f t="shared" si="509"/>
        <v>8.2796948297068074E-3</v>
      </c>
      <c r="DL631">
        <f t="shared" si="510"/>
        <v>1.0082796948297068</v>
      </c>
      <c r="DP631" s="10">
        <v>41719</v>
      </c>
      <c r="DQ631">
        <v>11800</v>
      </c>
      <c r="DR631">
        <v>23.949435999999999</v>
      </c>
      <c r="DS631">
        <f t="shared" si="493"/>
        <v>3.9097652078514677E-3</v>
      </c>
      <c r="DT631">
        <f t="shared" si="494"/>
        <v>1.0039097652078515</v>
      </c>
      <c r="DX631" s="10">
        <v>41719</v>
      </c>
      <c r="DY631">
        <v>2066000</v>
      </c>
      <c r="DZ631">
        <v>12.93</v>
      </c>
      <c r="EA631">
        <f t="shared" si="503"/>
        <v>4.6620046620047262E-3</v>
      </c>
      <c r="EB631">
        <f t="shared" si="504"/>
        <v>1.0046620046620047</v>
      </c>
      <c r="EF631" s="10">
        <v>41718</v>
      </c>
      <c r="EG631">
        <v>554600</v>
      </c>
      <c r="EH631">
        <v>99.001357999999996</v>
      </c>
      <c r="EI631">
        <f t="shared" si="505"/>
        <v>2.9598251078200022E-4</v>
      </c>
      <c r="EJ631">
        <f t="shared" si="506"/>
        <v>1.000295982510782</v>
      </c>
    </row>
    <row r="632" spans="1:140">
      <c r="A632" s="10">
        <v>41718</v>
      </c>
      <c r="B632" s="11">
        <v>1.1599999999999999</v>
      </c>
      <c r="C632">
        <f t="shared" si="465"/>
        <v>1.1599999999999999E-2</v>
      </c>
      <c r="D632" s="12">
        <f t="shared" si="466"/>
        <v>2.4204705094388324E-4</v>
      </c>
      <c r="E632" s="13">
        <f t="shared" si="467"/>
        <v>1.0002420470509439</v>
      </c>
      <c r="H632" s="10">
        <v>41718</v>
      </c>
      <c r="I632">
        <v>26300</v>
      </c>
      <c r="J632">
        <v>62.733094000000001</v>
      </c>
      <c r="K632" s="15">
        <f t="shared" si="470"/>
        <v>-1.3373587126424002E-3</v>
      </c>
      <c r="L632">
        <f t="shared" si="471"/>
        <v>0.9986626412873576</v>
      </c>
      <c r="N632" s="15">
        <f t="shared" si="472"/>
        <v>-0.38643104670699902</v>
      </c>
      <c r="P632" s="10">
        <v>41718</v>
      </c>
      <c r="Q632">
        <v>293000</v>
      </c>
      <c r="R632">
        <v>43.040253999999997</v>
      </c>
      <c r="S632">
        <f t="shared" si="473"/>
        <v>5.8178883515547231E-3</v>
      </c>
      <c r="T632">
        <f t="shared" si="474"/>
        <v>1.0058178883515547</v>
      </c>
      <c r="V632" s="15">
        <f t="shared" si="475"/>
        <v>7.3093042020941503</v>
      </c>
      <c r="X632" s="10">
        <v>41718</v>
      </c>
      <c r="Y632">
        <v>112200</v>
      </c>
      <c r="Z632">
        <v>37.571876000000003</v>
      </c>
      <c r="AA632">
        <f t="shared" si="476"/>
        <v>2.5714125685973865E-3</v>
      </c>
      <c r="AB632">
        <f t="shared" si="468"/>
        <v>1.0025714125685974</v>
      </c>
      <c r="AD632" s="15">
        <f t="shared" si="477"/>
        <v>1.5532343615344901</v>
      </c>
      <c r="AF632" s="10">
        <v>41718</v>
      </c>
      <c r="AG632">
        <v>261900</v>
      </c>
      <c r="AH632">
        <v>53.045681000000002</v>
      </c>
      <c r="AI632">
        <f t="shared" si="478"/>
        <v>2.3805500193379014E-3</v>
      </c>
      <c r="AJ632">
        <f t="shared" si="479"/>
        <v>1.0023805500193379</v>
      </c>
      <c r="AK632" s="18"/>
      <c r="AL632" s="15">
        <f t="shared" si="480"/>
        <v>1.3818277726251131</v>
      </c>
      <c r="AN632" s="10">
        <v>41718</v>
      </c>
      <c r="AO632">
        <v>3439400</v>
      </c>
      <c r="AP632">
        <v>37.212752999999999</v>
      </c>
      <c r="AQ632">
        <f t="shared" si="481"/>
        <v>-3.9370084009195949E-3</v>
      </c>
      <c r="AR632">
        <f t="shared" si="469"/>
        <v>0.99606299159908041</v>
      </c>
      <c r="AS632" s="18"/>
      <c r="AT632" s="15">
        <f t="shared" si="482"/>
        <v>-0.76303534151927088</v>
      </c>
      <c r="AV632" s="10">
        <v>41718</v>
      </c>
      <c r="AW632">
        <v>18680400</v>
      </c>
      <c r="AX632">
        <v>35.572074999999998</v>
      </c>
      <c r="AY632">
        <f t="shared" si="483"/>
        <v>4.7070193008014183E-3</v>
      </c>
      <c r="AZ632">
        <f t="shared" si="484"/>
        <v>1.0047070193008014</v>
      </c>
      <c r="BA632" s="18"/>
      <c r="BB632" s="18"/>
      <c r="BD632" s="10">
        <v>41718</v>
      </c>
      <c r="BE632">
        <v>418900</v>
      </c>
      <c r="BF632">
        <v>57.587758000000001</v>
      </c>
      <c r="BG632">
        <f t="shared" si="485"/>
        <v>7.4061844237709451E-3</v>
      </c>
      <c r="BH632">
        <f t="shared" si="486"/>
        <v>1.0074061844237709</v>
      </c>
      <c r="BI632" s="18"/>
      <c r="BJ632" s="18">
        <v>0.44336313100000002</v>
      </c>
      <c r="BL632" s="10">
        <v>41718</v>
      </c>
      <c r="BM632">
        <v>133000</v>
      </c>
      <c r="BN632">
        <v>100.374826</v>
      </c>
      <c r="BO632">
        <f t="shared" si="499"/>
        <v>-9.3779661030524153E-5</v>
      </c>
      <c r="BP632">
        <f t="shared" si="500"/>
        <v>0.99990622033896948</v>
      </c>
      <c r="BQ632" s="18"/>
      <c r="BR632" s="18">
        <v>0.44336313100000002</v>
      </c>
      <c r="BT632" s="10">
        <v>41718</v>
      </c>
      <c r="BU632">
        <v>224400</v>
      </c>
      <c r="BV632">
        <v>48.890461999999999</v>
      </c>
      <c r="BW632">
        <f t="shared" si="501"/>
        <v>-6.0825567048783391E-4</v>
      </c>
      <c r="BX632">
        <f t="shared" si="502"/>
        <v>0.99939174432951217</v>
      </c>
      <c r="BY632" s="18"/>
      <c r="BZ632" s="18">
        <v>0.44336313100000002</v>
      </c>
      <c r="CB632" s="10">
        <v>41718</v>
      </c>
      <c r="CC632">
        <v>676300</v>
      </c>
      <c r="CD632">
        <v>97.427150999999995</v>
      </c>
      <c r="CE632">
        <f t="shared" si="487"/>
        <v>-6.3926902138455866E-4</v>
      </c>
      <c r="CF632">
        <f t="shared" si="488"/>
        <v>0.99936073097861544</v>
      </c>
      <c r="CG632" s="18"/>
      <c r="CH632" s="18">
        <v>0.44336313100000002</v>
      </c>
      <c r="CJ632" s="10">
        <v>41718</v>
      </c>
      <c r="CK632">
        <v>239100</v>
      </c>
      <c r="CL632">
        <v>77.913670999999994</v>
      </c>
      <c r="CM632">
        <f t="shared" si="489"/>
        <v>-7.1070477113721608E-4</v>
      </c>
      <c r="CN632">
        <f t="shared" si="490"/>
        <v>0.99928929522886278</v>
      </c>
      <c r="CR632" s="10">
        <v>41718</v>
      </c>
      <c r="CS632">
        <v>5500</v>
      </c>
      <c r="CT632">
        <v>57.769772000000003</v>
      </c>
      <c r="CU632">
        <f t="shared" si="491"/>
        <v>1.6868066323172393E-4</v>
      </c>
      <c r="CV632">
        <f t="shared" si="492"/>
        <v>1.0001686806632317</v>
      </c>
      <c r="CZ632" s="10">
        <v>41718</v>
      </c>
      <c r="DA632">
        <v>175600</v>
      </c>
      <c r="DB632">
        <v>48.001176000000001</v>
      </c>
      <c r="DC632">
        <f t="shared" si="507"/>
        <v>-9.6646317630278977E-3</v>
      </c>
      <c r="DD632">
        <f t="shared" si="508"/>
        <v>0.9903353682369721</v>
      </c>
      <c r="DH632" s="10">
        <v>41718</v>
      </c>
      <c r="DI632">
        <v>98900</v>
      </c>
      <c r="DJ632">
        <v>30.728548</v>
      </c>
      <c r="DK632">
        <f t="shared" si="509"/>
        <v>1.8433419212937618E-3</v>
      </c>
      <c r="DL632">
        <f t="shared" si="510"/>
        <v>1.0018433419212938</v>
      </c>
      <c r="DP632" s="10">
        <v>41718</v>
      </c>
      <c r="DQ632">
        <v>18100</v>
      </c>
      <c r="DR632">
        <v>23.856164</v>
      </c>
      <c r="DS632">
        <f t="shared" si="493"/>
        <v>5.1403542286430071E-3</v>
      </c>
      <c r="DT632">
        <f t="shared" si="494"/>
        <v>1.005140354228643</v>
      </c>
      <c r="DX632" s="10">
        <v>41718</v>
      </c>
      <c r="DY632">
        <v>2254500</v>
      </c>
      <c r="DZ632">
        <v>12.87</v>
      </c>
      <c r="EA632">
        <f t="shared" si="503"/>
        <v>-7.7639751552804892E-4</v>
      </c>
      <c r="EB632">
        <f t="shared" si="504"/>
        <v>0.99922360248447195</v>
      </c>
      <c r="EF632" s="10">
        <v>41717</v>
      </c>
      <c r="EG632">
        <v>212900</v>
      </c>
      <c r="EH632">
        <v>98.972064000000003</v>
      </c>
      <c r="EI632">
        <f t="shared" si="505"/>
        <v>-6.9000123808060643E-4</v>
      </c>
      <c r="EJ632">
        <f t="shared" si="506"/>
        <v>0.99930999876191939</v>
      </c>
    </row>
    <row r="633" spans="1:140">
      <c r="A633" s="10">
        <v>41717</v>
      </c>
      <c r="B633" s="11">
        <v>1.06</v>
      </c>
      <c r="C633">
        <f t="shared" si="465"/>
        <v>1.06E-2</v>
      </c>
      <c r="D633" s="12">
        <f t="shared" si="466"/>
        <v>2.2115090572039087E-4</v>
      </c>
      <c r="E633" s="13">
        <f t="shared" si="467"/>
        <v>1.0002211509057204</v>
      </c>
      <c r="H633" s="10">
        <v>41717</v>
      </c>
      <c r="I633">
        <v>9100</v>
      </c>
      <c r="J633">
        <v>62.817103000000003</v>
      </c>
      <c r="K633" s="15">
        <f t="shared" si="470"/>
        <v>-7.5209429927517446E-3</v>
      </c>
      <c r="L633">
        <f t="shared" si="471"/>
        <v>0.99247905700724826</v>
      </c>
      <c r="N633" s="15">
        <f t="shared" si="472"/>
        <v>-0.93642400276799753</v>
      </c>
      <c r="P633" s="10">
        <v>41717</v>
      </c>
      <c r="Q633">
        <v>298100</v>
      </c>
      <c r="R633">
        <v>42.791299000000002</v>
      </c>
      <c r="S633">
        <f t="shared" si="473"/>
        <v>-6.2264213822740277E-3</v>
      </c>
      <c r="T633">
        <f t="shared" si="474"/>
        <v>0.99377357861772597</v>
      </c>
      <c r="V633" s="15">
        <f t="shared" si="475"/>
        <v>-0.8976900686627991</v>
      </c>
      <c r="X633" s="10">
        <v>41717</v>
      </c>
      <c r="Y633">
        <v>117500</v>
      </c>
      <c r="Z633">
        <v>37.475510999999997</v>
      </c>
      <c r="AA633">
        <f t="shared" si="476"/>
        <v>-5.8793311801199621E-3</v>
      </c>
      <c r="AB633">
        <f t="shared" si="468"/>
        <v>0.99412066881988004</v>
      </c>
      <c r="AD633" s="15">
        <f t="shared" si="477"/>
        <v>-0.88378218220763738</v>
      </c>
      <c r="AF633" s="10">
        <v>41717</v>
      </c>
      <c r="AG633">
        <v>173300</v>
      </c>
      <c r="AH633">
        <v>52.919702999999998</v>
      </c>
      <c r="AI633">
        <f t="shared" si="478"/>
        <v>-5.463479077790323E-3</v>
      </c>
      <c r="AJ633">
        <f t="shared" si="479"/>
        <v>0.99453652092220968</v>
      </c>
      <c r="AK633" s="18"/>
      <c r="AL633" s="15">
        <f t="shared" si="480"/>
        <v>-0.86461562709339757</v>
      </c>
      <c r="AN633" s="10">
        <v>41717</v>
      </c>
      <c r="AO633">
        <v>3662300</v>
      </c>
      <c r="AP633">
        <v>37.359839000000001</v>
      </c>
      <c r="AQ633">
        <f t="shared" si="481"/>
        <v>-1.2393719188223185E-2</v>
      </c>
      <c r="AR633">
        <f t="shared" si="469"/>
        <v>0.98760628081177682</v>
      </c>
      <c r="AS633" s="18"/>
      <c r="AT633" s="15">
        <f t="shared" si="482"/>
        <v>-0.98945363553333687</v>
      </c>
      <c r="AV633" s="10">
        <v>41717</v>
      </c>
      <c r="AW633">
        <v>22847800</v>
      </c>
      <c r="AX633">
        <v>35.405420999999997</v>
      </c>
      <c r="AY633">
        <f t="shared" si="483"/>
        <v>-1.9738448119751784E-2</v>
      </c>
      <c r="AZ633">
        <f t="shared" si="484"/>
        <v>0.98026155188024822</v>
      </c>
      <c r="BA633" s="18"/>
      <c r="BB633" s="18"/>
      <c r="BD633" s="10">
        <v>41717</v>
      </c>
      <c r="BE633">
        <v>494500</v>
      </c>
      <c r="BF633">
        <v>57.164388000000002</v>
      </c>
      <c r="BG633">
        <f t="shared" si="485"/>
        <v>-7.1930945958421644E-3</v>
      </c>
      <c r="BH633">
        <f t="shared" si="486"/>
        <v>0.99280690540415784</v>
      </c>
      <c r="BI633" s="18"/>
      <c r="BJ633" s="18">
        <v>-8.0668760000000006E-2</v>
      </c>
      <c r="BL633" s="10">
        <v>41717</v>
      </c>
      <c r="BM633">
        <v>154400</v>
      </c>
      <c r="BN633">
        <v>100.38424000000001</v>
      </c>
      <c r="BO633">
        <f t="shared" si="499"/>
        <v>-4.4800768709640781E-3</v>
      </c>
      <c r="BP633">
        <f t="shared" si="500"/>
        <v>0.99551992312903592</v>
      </c>
      <c r="BQ633" s="18"/>
      <c r="BR633" s="18">
        <v>-8.0668760000000006E-2</v>
      </c>
      <c r="BT633" s="10">
        <v>41717</v>
      </c>
      <c r="BU633">
        <v>105600</v>
      </c>
      <c r="BV633">
        <v>48.920217999999998</v>
      </c>
      <c r="BW633">
        <f t="shared" si="501"/>
        <v>-4.6417628684323198E-3</v>
      </c>
      <c r="BX633">
        <f t="shared" si="502"/>
        <v>0.99535823713156768</v>
      </c>
      <c r="BY633" s="18"/>
      <c r="BZ633" s="18">
        <v>-8.0668760000000006E-2</v>
      </c>
      <c r="CB633" s="10">
        <v>41717</v>
      </c>
      <c r="CC633">
        <v>930900</v>
      </c>
      <c r="CD633">
        <v>97.489473000000004</v>
      </c>
      <c r="CE633">
        <f t="shared" si="487"/>
        <v>-9.1239358324646247E-4</v>
      </c>
      <c r="CF633">
        <f t="shared" si="488"/>
        <v>0.99908760641675354</v>
      </c>
      <c r="CG633" s="18"/>
      <c r="CH633" s="18">
        <v>-8.0668760000000006E-2</v>
      </c>
      <c r="CJ633" s="10">
        <v>41717</v>
      </c>
      <c r="CK633">
        <v>521800</v>
      </c>
      <c r="CL633">
        <v>77.969083999999995</v>
      </c>
      <c r="CM633">
        <f t="shared" si="489"/>
        <v>-7.2907248899979349E-3</v>
      </c>
      <c r="CN633">
        <f t="shared" si="490"/>
        <v>0.99270927511000207</v>
      </c>
      <c r="CR633" s="10">
        <v>41717</v>
      </c>
      <c r="CS633">
        <v>35600</v>
      </c>
      <c r="CT633">
        <v>57.760029000000003</v>
      </c>
      <c r="CU633">
        <f t="shared" si="491"/>
        <v>-4.8690410210658897E-3</v>
      </c>
      <c r="CV633">
        <f t="shared" si="492"/>
        <v>0.99513095897893411</v>
      </c>
      <c r="CZ633" s="10">
        <v>41717</v>
      </c>
      <c r="DA633">
        <v>104600</v>
      </c>
      <c r="DB633">
        <v>48.469617</v>
      </c>
      <c r="DC633">
        <f t="shared" si="507"/>
        <v>-1.2906808766849798E-2</v>
      </c>
      <c r="DD633">
        <f t="shared" si="508"/>
        <v>0.9870931912331502</v>
      </c>
      <c r="DH633" s="10">
        <v>41717</v>
      </c>
      <c r="DI633">
        <v>105900</v>
      </c>
      <c r="DJ633">
        <v>30.672008999999999</v>
      </c>
      <c r="DK633">
        <f t="shared" si="509"/>
        <v>-1.9282890472265057E-2</v>
      </c>
      <c r="DL633">
        <f t="shared" si="510"/>
        <v>0.98071710952773494</v>
      </c>
      <c r="DP633" s="10">
        <v>41717</v>
      </c>
      <c r="DQ633">
        <v>28000</v>
      </c>
      <c r="DR633">
        <v>23.734162000000001</v>
      </c>
      <c r="DS633">
        <f t="shared" si="493"/>
        <v>-8.2352600002958409E-3</v>
      </c>
      <c r="DT633">
        <f t="shared" si="494"/>
        <v>0.99176473999970416</v>
      </c>
      <c r="DX633" s="10">
        <v>41717</v>
      </c>
      <c r="DY633">
        <v>3039600</v>
      </c>
      <c r="DZ633">
        <v>12.88</v>
      </c>
      <c r="EA633">
        <f t="shared" si="503"/>
        <v>-1.9786910197869045E-2</v>
      </c>
      <c r="EB633">
        <f t="shared" si="504"/>
        <v>0.98021308980213095</v>
      </c>
      <c r="EF633" s="10">
        <v>41716</v>
      </c>
      <c r="EG633">
        <v>180800</v>
      </c>
      <c r="EH633">
        <v>99.040402</v>
      </c>
      <c r="EI633">
        <f t="shared" si="505"/>
        <v>9.853515645130706E-5</v>
      </c>
      <c r="EJ633">
        <f t="shared" si="506"/>
        <v>1.0000985351564513</v>
      </c>
    </row>
    <row r="634" spans="1:140">
      <c r="A634" s="10">
        <v>41716</v>
      </c>
      <c r="B634" s="11">
        <v>1.03</v>
      </c>
      <c r="C634">
        <f t="shared" si="465"/>
        <v>1.03E-2</v>
      </c>
      <c r="D634" s="12">
        <f t="shared" si="466"/>
        <v>2.14883168647928E-4</v>
      </c>
      <c r="E634" s="13">
        <f t="shared" si="467"/>
        <v>1.0002148831686479</v>
      </c>
      <c r="H634" s="10">
        <v>41716</v>
      </c>
      <c r="I634">
        <v>2300</v>
      </c>
      <c r="J634">
        <v>63.293126999999998</v>
      </c>
      <c r="K634" s="15">
        <f t="shared" si="470"/>
        <v>2.6615555051019424E-3</v>
      </c>
      <c r="L634">
        <f t="shared" si="471"/>
        <v>1.0026615555051019</v>
      </c>
      <c r="N634" s="15">
        <f t="shared" si="472"/>
        <v>1.638412052786951</v>
      </c>
      <c r="P634" s="10">
        <v>41716</v>
      </c>
      <c r="Q634">
        <v>276300</v>
      </c>
      <c r="R634">
        <v>43.059404999999998</v>
      </c>
      <c r="S634">
        <f t="shared" si="473"/>
        <v>7.3925055699797237E-3</v>
      </c>
      <c r="T634">
        <f t="shared" si="474"/>
        <v>1.0073925055699797</v>
      </c>
      <c r="V634" s="15">
        <f t="shared" si="475"/>
        <v>13.707240844119513</v>
      </c>
      <c r="X634" s="10">
        <v>41716</v>
      </c>
      <c r="Y634">
        <v>217200</v>
      </c>
      <c r="Z634">
        <v>37.697144999999999</v>
      </c>
      <c r="AA634">
        <f t="shared" si="476"/>
        <v>1.0591587482695619E-2</v>
      </c>
      <c r="AB634">
        <f t="shared" si="468"/>
        <v>1.0105915874826956</v>
      </c>
      <c r="AD634" s="15">
        <f t="shared" si="477"/>
        <v>45.786733466371871</v>
      </c>
      <c r="AF634" s="10">
        <v>41716</v>
      </c>
      <c r="AG634">
        <v>178900</v>
      </c>
      <c r="AH634">
        <v>53.210417</v>
      </c>
      <c r="AI634">
        <f t="shared" si="478"/>
        <v>1.2165887533938324E-2</v>
      </c>
      <c r="AJ634">
        <f t="shared" si="479"/>
        <v>1.0121658875339383</v>
      </c>
      <c r="AK634" s="18"/>
      <c r="AL634" s="15">
        <f t="shared" si="480"/>
        <v>81.578919884691103</v>
      </c>
      <c r="AN634" s="10">
        <v>41716</v>
      </c>
      <c r="AO634">
        <v>3984600</v>
      </c>
      <c r="AP634">
        <v>37.828676999999999</v>
      </c>
      <c r="AQ634">
        <f t="shared" si="481"/>
        <v>6.3585569446875656E-3</v>
      </c>
      <c r="AR634">
        <f t="shared" si="469"/>
        <v>1.0063585569446876</v>
      </c>
      <c r="AS634" s="18"/>
      <c r="AT634" s="15">
        <f t="shared" si="482"/>
        <v>9.1100068697144199</v>
      </c>
      <c r="AV634" s="10">
        <v>41716</v>
      </c>
      <c r="AW634">
        <v>14198000</v>
      </c>
      <c r="AX634">
        <v>36.118341000000001</v>
      </c>
      <c r="AY634">
        <f t="shared" si="483"/>
        <v>1.5356596431330027E-2</v>
      </c>
      <c r="AZ634">
        <f t="shared" si="484"/>
        <v>1.01535659643133</v>
      </c>
      <c r="BA634" s="18"/>
      <c r="BB634" s="18"/>
      <c r="BD634" s="10">
        <v>41716</v>
      </c>
      <c r="BE634">
        <v>391800</v>
      </c>
      <c r="BF634">
        <v>57.578555999999999</v>
      </c>
      <c r="BG634">
        <f t="shared" si="485"/>
        <v>6.596941676209056E-3</v>
      </c>
      <c r="BH634">
        <f t="shared" si="486"/>
        <v>1.0065969416762091</v>
      </c>
      <c r="BI634" s="18"/>
      <c r="BJ634" s="18">
        <v>8.2194992160000009</v>
      </c>
      <c r="BL634" s="10">
        <v>41716</v>
      </c>
      <c r="BM634">
        <v>109400</v>
      </c>
      <c r="BN634">
        <v>100.835993</v>
      </c>
      <c r="BO634">
        <f t="shared" si="499"/>
        <v>-7.4614051845356411E-4</v>
      </c>
      <c r="BP634">
        <f t="shared" si="500"/>
        <v>0.99925385948154644</v>
      </c>
      <c r="BQ634" s="18"/>
      <c r="BR634" s="18">
        <v>8.2194992160000009</v>
      </c>
      <c r="BT634" s="10">
        <v>41716</v>
      </c>
      <c r="BU634">
        <v>64400</v>
      </c>
      <c r="BV634">
        <v>49.148353</v>
      </c>
      <c r="BW634">
        <f t="shared" si="501"/>
        <v>4.0379807938428769E-4</v>
      </c>
      <c r="BX634">
        <f t="shared" si="502"/>
        <v>1.0004037980793843</v>
      </c>
      <c r="BY634" s="18"/>
      <c r="BZ634" s="18">
        <v>8.2194992160000009</v>
      </c>
      <c r="CB634" s="10">
        <v>41716</v>
      </c>
      <c r="CC634">
        <v>441900</v>
      </c>
      <c r="CD634">
        <v>97.578502999999998</v>
      </c>
      <c r="CE634">
        <f t="shared" si="487"/>
        <v>2.9282603803690854E-3</v>
      </c>
      <c r="CF634">
        <f t="shared" si="488"/>
        <v>1.0029282603803691</v>
      </c>
      <c r="CG634" s="18"/>
      <c r="CH634" s="18">
        <v>8.2194992160000009</v>
      </c>
      <c r="CJ634" s="10">
        <v>41716</v>
      </c>
      <c r="CK634">
        <v>734800</v>
      </c>
      <c r="CL634">
        <v>78.541709999999995</v>
      </c>
      <c r="CM634">
        <f t="shared" si="489"/>
        <v>3.1851392661181865E-3</v>
      </c>
      <c r="CN634">
        <f t="shared" si="490"/>
        <v>1.0031851392661182</v>
      </c>
      <c r="CR634" s="10">
        <v>41716</v>
      </c>
      <c r="CS634">
        <v>8000</v>
      </c>
      <c r="CT634">
        <v>58.042641000000003</v>
      </c>
      <c r="CU634">
        <f t="shared" si="491"/>
        <v>1.0084131756722403E-3</v>
      </c>
      <c r="CV634">
        <f t="shared" si="492"/>
        <v>1.0010084131756722</v>
      </c>
      <c r="CZ634" s="10">
        <v>41716</v>
      </c>
      <c r="DA634">
        <v>91700</v>
      </c>
      <c r="DB634">
        <v>49.103385000000003</v>
      </c>
      <c r="DC634">
        <f t="shared" si="507"/>
        <v>3.7551756007905279E-3</v>
      </c>
      <c r="DD634">
        <f t="shared" si="508"/>
        <v>1.0037551756007905</v>
      </c>
      <c r="DH634" s="10">
        <v>41716</v>
      </c>
      <c r="DI634">
        <v>100100</v>
      </c>
      <c r="DJ634">
        <v>31.275082999999999</v>
      </c>
      <c r="DK634">
        <f t="shared" si="509"/>
        <v>3.9321615226421969E-3</v>
      </c>
      <c r="DL634">
        <f t="shared" si="510"/>
        <v>1.0039321615226422</v>
      </c>
      <c r="DP634" s="10">
        <v>41716</v>
      </c>
      <c r="DQ634">
        <v>46300</v>
      </c>
      <c r="DR634">
        <v>23.931242000000001</v>
      </c>
      <c r="DS634">
        <f t="shared" si="493"/>
        <v>8.7025054018421422E-3</v>
      </c>
      <c r="DT634">
        <f t="shared" si="494"/>
        <v>1.0087025054018421</v>
      </c>
      <c r="DX634" s="10">
        <v>41716</v>
      </c>
      <c r="DY634">
        <v>2694600</v>
      </c>
      <c r="DZ634">
        <v>13.14</v>
      </c>
      <c r="EA634">
        <f t="shared" si="503"/>
        <v>-8.3018867924528061E-3</v>
      </c>
      <c r="EB634">
        <f t="shared" si="504"/>
        <v>0.99169811320754719</v>
      </c>
      <c r="EF634" s="10">
        <v>41715</v>
      </c>
      <c r="EG634">
        <v>261200</v>
      </c>
      <c r="EH634">
        <v>99.030643999999995</v>
      </c>
      <c r="EI634">
        <f t="shared" si="505"/>
        <v>1.9724048153579865E-4</v>
      </c>
      <c r="EJ634">
        <f t="shared" si="506"/>
        <v>1.0001972404815358</v>
      </c>
    </row>
    <row r="635" spans="1:140">
      <c r="A635" s="10">
        <v>41715</v>
      </c>
      <c r="B635" s="11">
        <v>1.02</v>
      </c>
      <c r="C635">
        <f t="shared" si="465"/>
        <v>1.0200000000000001E-2</v>
      </c>
      <c r="D635" s="12">
        <f t="shared" si="466"/>
        <v>2.1279403641605299E-4</v>
      </c>
      <c r="E635" s="13">
        <f t="shared" si="467"/>
        <v>1.0002127940364161</v>
      </c>
      <c r="H635" s="10">
        <v>41715</v>
      </c>
      <c r="I635">
        <v>15000</v>
      </c>
      <c r="J635">
        <v>63.125115999999998</v>
      </c>
      <c r="K635" s="15">
        <f t="shared" si="470"/>
        <v>-7.3389166413266871E-3</v>
      </c>
      <c r="L635">
        <f t="shared" si="471"/>
        <v>0.99266108335867331</v>
      </c>
      <c r="N635" s="15">
        <f t="shared" si="472"/>
        <v>-0.93202275937672374</v>
      </c>
      <c r="P635" s="10">
        <v>41715</v>
      </c>
      <c r="Q635">
        <v>196500</v>
      </c>
      <c r="R635">
        <v>42.743423999999997</v>
      </c>
      <c r="S635">
        <f t="shared" si="473"/>
        <v>9.2697328362507658E-3</v>
      </c>
      <c r="T635">
        <f t="shared" si="474"/>
        <v>1.0092697328362508</v>
      </c>
      <c r="V635" s="15">
        <f t="shared" si="475"/>
        <v>28.016565097764424</v>
      </c>
      <c r="X635" s="10">
        <v>41715</v>
      </c>
      <c r="Y635">
        <v>160600</v>
      </c>
      <c r="Z635">
        <v>37.302056999999998</v>
      </c>
      <c r="AA635">
        <f t="shared" si="476"/>
        <v>6.7619907040237237E-3</v>
      </c>
      <c r="AB635">
        <f t="shared" si="468"/>
        <v>1.0067619907040237</v>
      </c>
      <c r="AD635" s="15">
        <f t="shared" si="477"/>
        <v>10.702696795621788</v>
      </c>
      <c r="AF635" s="10">
        <v>41715</v>
      </c>
      <c r="AG635">
        <v>210700</v>
      </c>
      <c r="AH635">
        <v>52.570846000000003</v>
      </c>
      <c r="AI635">
        <f t="shared" si="478"/>
        <v>6.4934920722443668E-3</v>
      </c>
      <c r="AJ635">
        <f t="shared" si="479"/>
        <v>1.0064934920722444</v>
      </c>
      <c r="AK635" s="18"/>
      <c r="AL635" s="15">
        <f t="shared" si="480"/>
        <v>9.6170644954766207</v>
      </c>
      <c r="AN635" s="10">
        <v>41715</v>
      </c>
      <c r="AO635">
        <v>2565900</v>
      </c>
      <c r="AP635">
        <v>37.589661</v>
      </c>
      <c r="AQ635">
        <f t="shared" si="481"/>
        <v>1.2128663365286174E-2</v>
      </c>
      <c r="AR635">
        <f t="shared" si="469"/>
        <v>1.0121286633652862</v>
      </c>
      <c r="AS635" s="18"/>
      <c r="AT635" s="15">
        <f t="shared" si="482"/>
        <v>80.477807397357481</v>
      </c>
      <c r="AV635" s="10">
        <v>41715</v>
      </c>
      <c r="AW635">
        <v>13620200</v>
      </c>
      <c r="AX635">
        <v>35.572074999999998</v>
      </c>
      <c r="AY635">
        <f t="shared" si="483"/>
        <v>1.0786626581194225E-2</v>
      </c>
      <c r="AZ635">
        <f t="shared" si="484"/>
        <v>1.0107866265811942</v>
      </c>
      <c r="BA635" s="18"/>
      <c r="BB635" s="18"/>
      <c r="BD635" s="10">
        <v>41715</v>
      </c>
      <c r="BE635">
        <v>752500</v>
      </c>
      <c r="BF635">
        <v>57.201203</v>
      </c>
      <c r="BG635">
        <f t="shared" si="485"/>
        <v>8.9286188313448811E-3</v>
      </c>
      <c r="BH635">
        <f t="shared" si="486"/>
        <v>1.0089286188313449</v>
      </c>
      <c r="BI635" s="18"/>
      <c r="BJ635" s="18">
        <v>0.25953944600000001</v>
      </c>
      <c r="BL635" s="10">
        <v>41715</v>
      </c>
      <c r="BM635">
        <v>158900</v>
      </c>
      <c r="BN635">
        <v>100.911287</v>
      </c>
      <c r="BO635">
        <f t="shared" si="499"/>
        <v>2.0560804441276392E-3</v>
      </c>
      <c r="BP635">
        <f t="shared" si="500"/>
        <v>1.0020560804441276</v>
      </c>
      <c r="BQ635" s="18"/>
      <c r="BR635" s="18">
        <v>0.25953944600000001</v>
      </c>
      <c r="BT635" s="10">
        <v>41715</v>
      </c>
      <c r="BU635">
        <v>84700</v>
      </c>
      <c r="BV635">
        <v>49.128515</v>
      </c>
      <c r="BW635">
        <f t="shared" si="501"/>
        <v>-1.2099488432449901E-3</v>
      </c>
      <c r="BX635">
        <f t="shared" si="502"/>
        <v>0.99879005115675501</v>
      </c>
      <c r="BY635" s="18"/>
      <c r="BZ635" s="18">
        <v>0.25953944600000001</v>
      </c>
      <c r="CB635" s="10">
        <v>41715</v>
      </c>
      <c r="CC635">
        <v>442000</v>
      </c>
      <c r="CD635">
        <v>97.293602000000007</v>
      </c>
      <c r="CE635">
        <f t="shared" si="487"/>
        <v>1.0992545703418788E-3</v>
      </c>
      <c r="CF635">
        <f t="shared" si="488"/>
        <v>1.0010992545703419</v>
      </c>
      <c r="CG635" s="18"/>
      <c r="CH635" s="18">
        <v>0.25953944600000001</v>
      </c>
      <c r="CJ635" s="10">
        <v>41715</v>
      </c>
      <c r="CK635">
        <v>215500</v>
      </c>
      <c r="CL635">
        <v>78.292338000000001</v>
      </c>
      <c r="CM635">
        <f t="shared" si="489"/>
        <v>-2.0014696870919169E-3</v>
      </c>
      <c r="CN635">
        <f t="shared" si="490"/>
        <v>0.99799853031290808</v>
      </c>
      <c r="CR635" s="10">
        <v>41715</v>
      </c>
      <c r="CS635">
        <v>75400</v>
      </c>
      <c r="CT635">
        <v>57.984169000000001</v>
      </c>
      <c r="CU635">
        <f t="shared" si="491"/>
        <v>-1.3427512444771361E-3</v>
      </c>
      <c r="CV635">
        <f t="shared" si="492"/>
        <v>0.99865724875552286</v>
      </c>
      <c r="CZ635" s="10">
        <v>41715</v>
      </c>
      <c r="DA635">
        <v>95700</v>
      </c>
      <c r="DB635">
        <v>48.919682999999999</v>
      </c>
      <c r="DC635">
        <f t="shared" si="507"/>
        <v>1.0434434886817501E-2</v>
      </c>
      <c r="DD635">
        <f t="shared" si="508"/>
        <v>1.0104344348868175</v>
      </c>
      <c r="DH635" s="10">
        <v>41715</v>
      </c>
      <c r="DI635">
        <v>184400</v>
      </c>
      <c r="DJ635">
        <v>31.152585999999999</v>
      </c>
      <c r="DK635">
        <f t="shared" si="509"/>
        <v>3.0340630103597999E-3</v>
      </c>
      <c r="DL635">
        <f t="shared" si="510"/>
        <v>1.0030340630103598</v>
      </c>
      <c r="DP635" s="10">
        <v>41715</v>
      </c>
      <c r="DQ635">
        <v>52600</v>
      </c>
      <c r="DR635">
        <v>23.724777</v>
      </c>
      <c r="DS635">
        <f t="shared" si="493"/>
        <v>5.9690033973873735E-3</v>
      </c>
      <c r="DT635">
        <f t="shared" si="494"/>
        <v>1.0059690033973874</v>
      </c>
      <c r="DX635" s="10">
        <v>41715</v>
      </c>
      <c r="DY635">
        <v>4558500</v>
      </c>
      <c r="DZ635">
        <v>13.25</v>
      </c>
      <c r="EA635">
        <f t="shared" si="503"/>
        <v>-1.1194029850746245E-2</v>
      </c>
      <c r="EB635">
        <f t="shared" si="504"/>
        <v>0.98880597014925375</v>
      </c>
      <c r="EF635" s="10">
        <v>41712</v>
      </c>
      <c r="EG635">
        <v>228700</v>
      </c>
      <c r="EH635">
        <v>99.011115000000004</v>
      </c>
      <c r="EI635">
        <f t="shared" si="505"/>
        <v>-3.9425476581234076E-4</v>
      </c>
      <c r="EJ635">
        <f t="shared" si="506"/>
        <v>0.99960574523418766</v>
      </c>
    </row>
    <row r="636" spans="1:140">
      <c r="A636" s="10">
        <v>41712</v>
      </c>
      <c r="B636" s="11">
        <v>1</v>
      </c>
      <c r="C636">
        <f t="shared" si="465"/>
        <v>0.01</v>
      </c>
      <c r="D636" s="12">
        <f t="shared" si="466"/>
        <v>2.0861594212306933E-4</v>
      </c>
      <c r="E636" s="13">
        <f t="shared" si="467"/>
        <v>1.0002086159421231</v>
      </c>
      <c r="H636" s="10">
        <v>41712</v>
      </c>
      <c r="I636">
        <v>5200</v>
      </c>
      <c r="J636">
        <v>63.591811</v>
      </c>
      <c r="K636" s="15">
        <f t="shared" si="470"/>
        <v>2.9359880978674369E-4</v>
      </c>
      <c r="L636">
        <f t="shared" si="471"/>
        <v>1.0002935988097867</v>
      </c>
      <c r="N636" s="15">
        <f t="shared" si="472"/>
        <v>0.11309879961798219</v>
      </c>
      <c r="P636" s="10">
        <v>41712</v>
      </c>
      <c r="Q636">
        <v>362000</v>
      </c>
      <c r="R636">
        <v>42.350842999999998</v>
      </c>
      <c r="S636">
        <f t="shared" si="473"/>
        <v>-2.0307033811516328E-3</v>
      </c>
      <c r="T636">
        <f t="shared" si="474"/>
        <v>0.99796929661884837</v>
      </c>
      <c r="V636" s="15">
        <f t="shared" si="475"/>
        <v>-0.52382047383016372</v>
      </c>
      <c r="X636" s="10">
        <v>41712</v>
      </c>
      <c r="Y636">
        <v>135300</v>
      </c>
      <c r="Z636">
        <v>37.051515000000002</v>
      </c>
      <c r="AA636">
        <f t="shared" si="476"/>
        <v>2.0850088722141891E-3</v>
      </c>
      <c r="AB636">
        <f t="shared" si="468"/>
        <v>1.0020850088722142</v>
      </c>
      <c r="AD636" s="15">
        <f t="shared" si="477"/>
        <v>1.1387808364934693</v>
      </c>
      <c r="AF636" s="10">
        <v>41712</v>
      </c>
      <c r="AG636">
        <v>667700</v>
      </c>
      <c r="AH636">
        <v>52.231679999999997</v>
      </c>
      <c r="AI636">
        <f t="shared" si="478"/>
        <v>3.5375530291439361E-3</v>
      </c>
      <c r="AJ636">
        <f t="shared" si="479"/>
        <v>1.0035375530291439</v>
      </c>
      <c r="AK636" s="18"/>
      <c r="AL636" s="15">
        <f t="shared" si="480"/>
        <v>2.6288956422391507</v>
      </c>
      <c r="AN636" s="10">
        <v>41712</v>
      </c>
      <c r="AO636">
        <v>3779100</v>
      </c>
      <c r="AP636">
        <v>37.139212000000001</v>
      </c>
      <c r="AQ636">
        <f t="shared" si="481"/>
        <v>-2.4690891138194893E-3</v>
      </c>
      <c r="AR636">
        <f t="shared" si="469"/>
        <v>0.99753091088618051</v>
      </c>
      <c r="AS636" s="18"/>
      <c r="AT636" s="15">
        <f t="shared" si="482"/>
        <v>-0.59437733761213718</v>
      </c>
      <c r="AV636" s="10">
        <v>41712</v>
      </c>
      <c r="AW636">
        <v>15544300</v>
      </c>
      <c r="AX636">
        <v>35.192467000000001</v>
      </c>
      <c r="AY636">
        <f t="shared" si="483"/>
        <v>6.6207778164686371E-3</v>
      </c>
      <c r="AZ636">
        <f t="shared" si="484"/>
        <v>1.0066207778164686</v>
      </c>
      <c r="BA636" s="18"/>
      <c r="BB636" s="18"/>
      <c r="BD636" s="10">
        <v>41712</v>
      </c>
      <c r="BE636">
        <v>461300</v>
      </c>
      <c r="BF636">
        <v>56.694994999999999</v>
      </c>
      <c r="BG636">
        <f t="shared" si="485"/>
        <v>-1.6207924925117911E-3</v>
      </c>
      <c r="BH636">
        <f t="shared" si="486"/>
        <v>0.99837920750748821</v>
      </c>
      <c r="BI636" s="18"/>
      <c r="BJ636" s="18">
        <v>-0.179502832</v>
      </c>
      <c r="BL636" s="10">
        <v>41712</v>
      </c>
      <c r="BM636">
        <v>162300</v>
      </c>
      <c r="BN636">
        <v>100.70423099999999</v>
      </c>
      <c r="BO636">
        <f t="shared" si="499"/>
        <v>3.7397712829911889E-4</v>
      </c>
      <c r="BP636">
        <f t="shared" si="500"/>
        <v>1.0003739771282991</v>
      </c>
      <c r="BQ636" s="18"/>
      <c r="BR636" s="18">
        <v>-0.179502832</v>
      </c>
      <c r="BT636" s="10">
        <v>41712</v>
      </c>
      <c r="BU636">
        <v>75400</v>
      </c>
      <c r="BV636">
        <v>49.188029999999998</v>
      </c>
      <c r="BW636">
        <f t="shared" si="501"/>
        <v>-2.0157345183535735E-4</v>
      </c>
      <c r="BX636">
        <f t="shared" si="502"/>
        <v>0.99979842654816464</v>
      </c>
      <c r="BY636" s="18"/>
      <c r="BZ636" s="18">
        <v>-0.179502832</v>
      </c>
      <c r="CB636" s="10">
        <v>41712</v>
      </c>
      <c r="CC636">
        <v>303000</v>
      </c>
      <c r="CD636">
        <v>97.186768999999998</v>
      </c>
      <c r="CE636">
        <f t="shared" si="487"/>
        <v>2.1114847577941021E-3</v>
      </c>
      <c r="CF636">
        <f t="shared" si="488"/>
        <v>1.0021114847577941</v>
      </c>
      <c r="CG636" s="18"/>
      <c r="CH636" s="18">
        <v>-0.179502832</v>
      </c>
      <c r="CJ636" s="10">
        <v>41712</v>
      </c>
      <c r="CK636">
        <v>123500</v>
      </c>
      <c r="CL636">
        <v>78.449352000000005</v>
      </c>
      <c r="CM636">
        <f t="shared" si="489"/>
        <v>5.8903230570916953E-4</v>
      </c>
      <c r="CN636">
        <f t="shared" si="490"/>
        <v>1.0005890323057092</v>
      </c>
      <c r="CR636" s="10">
        <v>41712</v>
      </c>
      <c r="CS636">
        <v>63300</v>
      </c>
      <c r="CT636">
        <v>58.062131999999998</v>
      </c>
      <c r="CU636">
        <f t="shared" si="491"/>
        <v>-1.677920651298459E-4</v>
      </c>
      <c r="CV636">
        <f t="shared" si="492"/>
        <v>0.99983220793487015</v>
      </c>
      <c r="CZ636" s="10">
        <v>41712</v>
      </c>
      <c r="DA636">
        <v>112600</v>
      </c>
      <c r="DB636">
        <v>48.414504999999998</v>
      </c>
      <c r="DC636">
        <f t="shared" si="507"/>
        <v>2.6630954389079697E-3</v>
      </c>
      <c r="DD636">
        <f t="shared" si="508"/>
        <v>1.002663095438908</v>
      </c>
      <c r="DH636" s="10">
        <v>41712</v>
      </c>
      <c r="DI636">
        <v>509100</v>
      </c>
      <c r="DJ636">
        <v>31.058353</v>
      </c>
      <c r="DK636">
        <f t="shared" si="509"/>
        <v>2.1282965187070513E-3</v>
      </c>
      <c r="DL636">
        <f t="shared" si="510"/>
        <v>1.0021282965187071</v>
      </c>
      <c r="DP636" s="10">
        <v>41712</v>
      </c>
      <c r="DQ636">
        <v>20700</v>
      </c>
      <c r="DR636">
        <v>23.584004</v>
      </c>
      <c r="DS636">
        <f t="shared" si="493"/>
        <v>1.9936202791510649E-3</v>
      </c>
      <c r="DT636">
        <f t="shared" si="494"/>
        <v>1.0019936202791511</v>
      </c>
      <c r="DX636" s="10">
        <v>41712</v>
      </c>
      <c r="DY636">
        <v>4085300</v>
      </c>
      <c r="DZ636">
        <v>13.4</v>
      </c>
      <c r="EA636">
        <f t="shared" si="503"/>
        <v>6.7618332081142984E-3</v>
      </c>
      <c r="EB636">
        <f t="shared" si="504"/>
        <v>1.0067618332081143</v>
      </c>
      <c r="EF636" s="10">
        <v>41711</v>
      </c>
      <c r="EG636">
        <v>373500</v>
      </c>
      <c r="EH636">
        <v>99.050166000000004</v>
      </c>
      <c r="EI636">
        <f t="shared" si="505"/>
        <v>2.9575580423046866E-4</v>
      </c>
      <c r="EJ636">
        <f t="shared" si="506"/>
        <v>1.0002957558042305</v>
      </c>
    </row>
    <row r="637" spans="1:140">
      <c r="A637" s="10">
        <v>41711</v>
      </c>
      <c r="B637" s="11">
        <v>0.96</v>
      </c>
      <c r="C637">
        <f t="shared" si="465"/>
        <v>9.5999999999999992E-3</v>
      </c>
      <c r="D637" s="12">
        <f t="shared" si="466"/>
        <v>2.0026043413667871E-4</v>
      </c>
      <c r="E637" s="13">
        <f t="shared" si="467"/>
        <v>1.0002002604341367</v>
      </c>
      <c r="H637" s="10">
        <v>41711</v>
      </c>
      <c r="I637">
        <v>23600</v>
      </c>
      <c r="J637">
        <v>63.573146000000001</v>
      </c>
      <c r="K637" s="15">
        <f t="shared" si="470"/>
        <v>1.1885347873964891E-2</v>
      </c>
      <c r="L637">
        <f t="shared" si="471"/>
        <v>1.0118853478739649</v>
      </c>
      <c r="N637" s="15">
        <f t="shared" si="472"/>
        <v>73.632361907246931</v>
      </c>
      <c r="P637" s="10">
        <v>41711</v>
      </c>
      <c r="Q637">
        <v>447100</v>
      </c>
      <c r="R637">
        <v>42.437019999999997</v>
      </c>
      <c r="S637">
        <f t="shared" si="473"/>
        <v>-1.1376353471656886E-2</v>
      </c>
      <c r="T637">
        <f t="shared" si="474"/>
        <v>0.98862364652834311</v>
      </c>
      <c r="V637" s="15">
        <f t="shared" si="475"/>
        <v>-0.98464277303403902</v>
      </c>
      <c r="X637" s="10">
        <v>41711</v>
      </c>
      <c r="Y637">
        <v>279600</v>
      </c>
      <c r="Z637">
        <v>36.974423000000002</v>
      </c>
      <c r="AA637">
        <f t="shared" si="476"/>
        <v>-1.1337350009045677E-2</v>
      </c>
      <c r="AB637">
        <f t="shared" si="468"/>
        <v>0.98866264999095432</v>
      </c>
      <c r="AD637" s="15">
        <f t="shared" si="477"/>
        <v>-0.98442003217018081</v>
      </c>
      <c r="AF637" s="10">
        <v>41711</v>
      </c>
      <c r="AG637">
        <v>319900</v>
      </c>
      <c r="AH637">
        <v>52.047559</v>
      </c>
      <c r="AI637">
        <f t="shared" si="478"/>
        <v>-1.2502307115295319E-2</v>
      </c>
      <c r="AJ637">
        <f t="shared" si="479"/>
        <v>0.98749769288470468</v>
      </c>
      <c r="AK637" s="18"/>
      <c r="AL637" s="15">
        <f t="shared" si="480"/>
        <v>-0.98986852397495806</v>
      </c>
      <c r="AN637" s="10">
        <v>41711</v>
      </c>
      <c r="AO637">
        <v>3214000</v>
      </c>
      <c r="AP637">
        <v>37.231138999999999</v>
      </c>
      <c r="AQ637">
        <f t="shared" si="481"/>
        <v>-1.7705533750030145E-2</v>
      </c>
      <c r="AR637">
        <f t="shared" si="469"/>
        <v>0.98229446624996986</v>
      </c>
      <c r="AS637" s="18"/>
      <c r="AT637" s="15">
        <f t="shared" si="482"/>
        <v>-0.99852694293194877</v>
      </c>
      <c r="AV637" s="10">
        <v>41711</v>
      </c>
      <c r="AW637">
        <v>18654100</v>
      </c>
      <c r="AX637">
        <v>34.960997999999996</v>
      </c>
      <c r="AY637">
        <f t="shared" si="483"/>
        <v>-1.7178559305297769E-2</v>
      </c>
      <c r="AZ637">
        <f t="shared" si="484"/>
        <v>0.98282144069470223</v>
      </c>
      <c r="BA637" s="18"/>
      <c r="BB637" s="18"/>
      <c r="BD637" s="10">
        <v>41711</v>
      </c>
      <c r="BE637">
        <v>511800</v>
      </c>
      <c r="BF637">
        <v>56.787035000000003</v>
      </c>
      <c r="BG637">
        <f t="shared" si="485"/>
        <v>-7.8790466811428095E-3</v>
      </c>
      <c r="BH637">
        <f t="shared" si="486"/>
        <v>0.99212095331885719</v>
      </c>
      <c r="BI637" s="18"/>
      <c r="BJ637" s="18">
        <v>-0.69667721500000002</v>
      </c>
      <c r="BL637" s="10">
        <v>41711</v>
      </c>
      <c r="BM637">
        <v>147600</v>
      </c>
      <c r="BN637">
        <v>100.666584</v>
      </c>
      <c r="BO637">
        <f t="shared" si="499"/>
        <v>2.1549302066048437E-3</v>
      </c>
      <c r="BP637">
        <f t="shared" si="500"/>
        <v>1.0021549302066048</v>
      </c>
      <c r="BQ637" s="18"/>
      <c r="BR637" s="18">
        <v>-0.69667721500000002</v>
      </c>
      <c r="BT637" s="10">
        <v>41711</v>
      </c>
      <c r="BU637">
        <v>74000</v>
      </c>
      <c r="BV637">
        <v>49.197946999999999</v>
      </c>
      <c r="BW637">
        <f t="shared" si="501"/>
        <v>6.0516766612050965E-4</v>
      </c>
      <c r="BX637">
        <f t="shared" si="502"/>
        <v>1.0006051676661205</v>
      </c>
      <c r="BY637" s="18"/>
      <c r="BZ637" s="18">
        <v>-0.69667721500000002</v>
      </c>
      <c r="CB637" s="10">
        <v>41711</v>
      </c>
      <c r="CC637">
        <v>448600</v>
      </c>
      <c r="CD637">
        <v>96.981993000000003</v>
      </c>
      <c r="CE637">
        <f t="shared" si="487"/>
        <v>-1.9241329939533314E-3</v>
      </c>
      <c r="CF637">
        <f t="shared" si="488"/>
        <v>0.99807586700604667</v>
      </c>
      <c r="CG637" s="18"/>
      <c r="CH637" s="18">
        <v>-0.69667721500000002</v>
      </c>
      <c r="CJ637" s="10">
        <v>41711</v>
      </c>
      <c r="CK637">
        <v>200900</v>
      </c>
      <c r="CL637">
        <v>78.403170000000003</v>
      </c>
      <c r="CM637">
        <f t="shared" si="489"/>
        <v>3.5465488277590662E-3</v>
      </c>
      <c r="CN637">
        <f t="shared" si="490"/>
        <v>1.0035465488277591</v>
      </c>
      <c r="CR637" s="10">
        <v>41711</v>
      </c>
      <c r="CS637">
        <v>10400</v>
      </c>
      <c r="CT637">
        <v>58.071876000000003</v>
      </c>
      <c r="CU637">
        <f t="shared" si="491"/>
        <v>2.1863593260991188E-3</v>
      </c>
      <c r="CV637">
        <f t="shared" si="492"/>
        <v>1.0021863593260991</v>
      </c>
      <c r="CZ637" s="10">
        <v>41711</v>
      </c>
      <c r="DA637">
        <v>85600</v>
      </c>
      <c r="DB637">
        <v>48.285915000000003</v>
      </c>
      <c r="DC637">
        <f t="shared" si="507"/>
        <v>-1.4805106291710501E-2</v>
      </c>
      <c r="DD637">
        <f t="shared" si="508"/>
        <v>0.9851948937082895</v>
      </c>
      <c r="DH637" s="10">
        <v>41711</v>
      </c>
      <c r="DI637">
        <v>97100</v>
      </c>
      <c r="DJ637">
        <v>30.992391999999999</v>
      </c>
      <c r="DK637">
        <f t="shared" si="509"/>
        <v>-4.8411591874055748E-3</v>
      </c>
      <c r="DL637">
        <f t="shared" si="510"/>
        <v>0.99515884081259443</v>
      </c>
      <c r="DP637" s="10">
        <v>41711</v>
      </c>
      <c r="DQ637">
        <v>32800</v>
      </c>
      <c r="DR637">
        <v>23.53708</v>
      </c>
      <c r="DS637">
        <f t="shared" si="493"/>
        <v>-8.6956265376547659E-3</v>
      </c>
      <c r="DT637">
        <f t="shared" si="494"/>
        <v>0.99130437346234523</v>
      </c>
      <c r="DX637" s="10">
        <v>41711</v>
      </c>
      <c r="DY637">
        <v>3260100</v>
      </c>
      <c r="DZ637">
        <v>13.31</v>
      </c>
      <c r="EA637">
        <f t="shared" si="503"/>
        <v>3.0143180105501877E-3</v>
      </c>
      <c r="EB637">
        <f t="shared" si="504"/>
        <v>1.0030143180105502</v>
      </c>
      <c r="EF637" s="10">
        <v>41710</v>
      </c>
      <c r="EG637">
        <v>167800</v>
      </c>
      <c r="EH637">
        <v>99.020880000000005</v>
      </c>
      <c r="EI637">
        <f t="shared" si="505"/>
        <v>9.8625290706033653E-5</v>
      </c>
      <c r="EJ637">
        <f t="shared" si="506"/>
        <v>1.000098625290706</v>
      </c>
    </row>
    <row r="638" spans="1:140">
      <c r="A638" s="10">
        <v>41710</v>
      </c>
      <c r="B638" s="11">
        <v>0.96</v>
      </c>
      <c r="C638">
        <f t="shared" si="465"/>
        <v>9.5999999999999992E-3</v>
      </c>
      <c r="D638" s="12">
        <f t="shared" si="466"/>
        <v>2.0026043413667871E-4</v>
      </c>
      <c r="E638" s="13">
        <f t="shared" si="467"/>
        <v>1.0002002604341367</v>
      </c>
      <c r="H638" s="10">
        <v>41710</v>
      </c>
      <c r="I638">
        <v>38100</v>
      </c>
      <c r="J638">
        <v>62.826431999999997</v>
      </c>
      <c r="K638" s="15">
        <f t="shared" si="470"/>
        <v>7.6346573385694949E-3</v>
      </c>
      <c r="L638">
        <f t="shared" si="471"/>
        <v>1.0076346573385695</v>
      </c>
      <c r="N638" s="15">
        <f t="shared" si="472"/>
        <v>15.055736571759713</v>
      </c>
      <c r="P638" s="10">
        <v>41710</v>
      </c>
      <c r="Q638">
        <v>224400</v>
      </c>
      <c r="R638">
        <v>42.925353999999999</v>
      </c>
      <c r="S638">
        <f t="shared" si="473"/>
        <v>4.4634571835677761E-4</v>
      </c>
      <c r="T638">
        <f t="shared" si="474"/>
        <v>1.0004463457183568</v>
      </c>
      <c r="V638" s="15">
        <f t="shared" si="475"/>
        <v>0.17689526492039942</v>
      </c>
      <c r="X638" s="10">
        <v>41710</v>
      </c>
      <c r="Y638">
        <v>108100</v>
      </c>
      <c r="Z638">
        <v>37.398421999999997</v>
      </c>
      <c r="AA638">
        <f t="shared" si="476"/>
        <v>5.156083141433232E-4</v>
      </c>
      <c r="AB638">
        <f t="shared" si="468"/>
        <v>1.0005156083141433</v>
      </c>
      <c r="AD638" s="15">
        <f t="shared" si="477"/>
        <v>0.20701278369448661</v>
      </c>
      <c r="AF638" s="10">
        <v>41710</v>
      </c>
      <c r="AG638">
        <v>228000</v>
      </c>
      <c r="AH638">
        <v>52.706511999999996</v>
      </c>
      <c r="AI638">
        <f t="shared" si="478"/>
        <v>4.0613167542078443E-3</v>
      </c>
      <c r="AJ638">
        <f t="shared" si="479"/>
        <v>1.0040613167542078</v>
      </c>
      <c r="AK638" s="18"/>
      <c r="AL638" s="15">
        <f t="shared" si="480"/>
        <v>3.3902164547814202</v>
      </c>
      <c r="AN638" s="10">
        <v>41710</v>
      </c>
      <c r="AO638">
        <v>2744300</v>
      </c>
      <c r="AP638">
        <v>37.902217999999998</v>
      </c>
      <c r="AQ638">
        <f t="shared" si="481"/>
        <v>-4.3467833220245389E-3</v>
      </c>
      <c r="AR638">
        <f t="shared" si="469"/>
        <v>0.99565321667797546</v>
      </c>
      <c r="AS638" s="18"/>
      <c r="AT638" s="15">
        <f t="shared" si="482"/>
        <v>-0.79608136008184416</v>
      </c>
      <c r="AV638" s="10">
        <v>41710</v>
      </c>
      <c r="AW638">
        <v>19015100</v>
      </c>
      <c r="AX638">
        <v>35.572074999999998</v>
      </c>
      <c r="AY638">
        <f t="shared" si="483"/>
        <v>3.9194601582086541E-3</v>
      </c>
      <c r="AZ638">
        <f t="shared" si="484"/>
        <v>1.0039194601582087</v>
      </c>
      <c r="BA638" s="18"/>
      <c r="BB638" s="18"/>
      <c r="BD638" s="10">
        <v>41710</v>
      </c>
      <c r="BE638">
        <v>471500</v>
      </c>
      <c r="BF638">
        <v>57.238016000000002</v>
      </c>
      <c r="BG638">
        <f t="shared" si="485"/>
        <v>1.1268489524622893E-3</v>
      </c>
      <c r="BH638">
        <f t="shared" si="486"/>
        <v>1.0011268489524623</v>
      </c>
      <c r="BI638" s="18"/>
      <c r="BJ638" s="18">
        <v>-0.88736618</v>
      </c>
      <c r="BL638" s="10">
        <v>41710</v>
      </c>
      <c r="BM638">
        <v>136100</v>
      </c>
      <c r="BN638">
        <v>100.450121</v>
      </c>
      <c r="BO638">
        <f t="shared" si="499"/>
        <v>2.724552556044646E-3</v>
      </c>
      <c r="BP638">
        <f t="shared" si="500"/>
        <v>1.0027245525560446</v>
      </c>
      <c r="BQ638" s="18"/>
      <c r="BR638" s="18">
        <v>-0.88736618</v>
      </c>
      <c r="BT638" s="10">
        <v>41710</v>
      </c>
      <c r="BU638">
        <v>59100</v>
      </c>
      <c r="BV638">
        <v>49.168191999999998</v>
      </c>
      <c r="BW638">
        <f t="shared" si="501"/>
        <v>4.0365543887088684E-4</v>
      </c>
      <c r="BX638">
        <f t="shared" si="502"/>
        <v>1.0004036554388709</v>
      </c>
      <c r="BY638" s="18"/>
      <c r="BZ638" s="18">
        <v>-0.88736618</v>
      </c>
      <c r="CB638" s="10">
        <v>41710</v>
      </c>
      <c r="CC638">
        <v>611400</v>
      </c>
      <c r="CD638">
        <v>97.168959000000001</v>
      </c>
      <c r="CE638">
        <f t="shared" si="487"/>
        <v>1.8326081661101945E-4</v>
      </c>
      <c r="CF638">
        <f t="shared" si="488"/>
        <v>1.000183260816611</v>
      </c>
      <c r="CG638" s="18"/>
      <c r="CH638" s="18">
        <v>-0.88736618</v>
      </c>
      <c r="CJ638" s="10">
        <v>41710</v>
      </c>
      <c r="CK638">
        <v>132700</v>
      </c>
      <c r="CL638">
        <v>78.126092</v>
      </c>
      <c r="CM638">
        <f t="shared" si="489"/>
        <v>2.2511304112224906E-3</v>
      </c>
      <c r="CN638">
        <f t="shared" si="490"/>
        <v>1.0022511304112225</v>
      </c>
      <c r="CR638" s="10">
        <v>41710</v>
      </c>
      <c r="CS638">
        <v>10900</v>
      </c>
      <c r="CT638">
        <v>57.945186999999997</v>
      </c>
      <c r="CU638">
        <f t="shared" si="491"/>
        <v>1.0100589914252556E-3</v>
      </c>
      <c r="CV638">
        <f t="shared" si="492"/>
        <v>1.0010100589914253</v>
      </c>
      <c r="CZ638" s="10">
        <v>41710</v>
      </c>
      <c r="DA638">
        <v>100600</v>
      </c>
      <c r="DB638">
        <v>49.011536</v>
      </c>
      <c r="DC638">
        <f t="shared" si="507"/>
        <v>-2.9895340372183554E-3</v>
      </c>
      <c r="DD638">
        <f t="shared" si="508"/>
        <v>0.99701046596278164</v>
      </c>
      <c r="DH638" s="10">
        <v>41710</v>
      </c>
      <c r="DI638">
        <v>63200</v>
      </c>
      <c r="DJ638">
        <v>31.143160999999999</v>
      </c>
      <c r="DK638">
        <f t="shared" si="509"/>
        <v>2.4264046176716292E-3</v>
      </c>
      <c r="DL638">
        <f t="shared" si="510"/>
        <v>1.0024264046176716</v>
      </c>
      <c r="DP638" s="10">
        <v>41710</v>
      </c>
      <c r="DQ638">
        <v>17400</v>
      </c>
      <c r="DR638">
        <v>23.743545000000001</v>
      </c>
      <c r="DS638">
        <f t="shared" si="493"/>
        <v>3.9533732010421652E-4</v>
      </c>
      <c r="DT638">
        <f t="shared" si="494"/>
        <v>1.0003953373201042</v>
      </c>
      <c r="DX638" s="10">
        <v>41710</v>
      </c>
      <c r="DY638">
        <v>2038600</v>
      </c>
      <c r="DZ638">
        <v>13.27</v>
      </c>
      <c r="EA638">
        <f t="shared" si="503"/>
        <v>1.607963246554367E-2</v>
      </c>
      <c r="EB638">
        <f t="shared" si="504"/>
        <v>1.0160796324655437</v>
      </c>
      <c r="EF638" s="10">
        <v>41709</v>
      </c>
      <c r="EG638">
        <v>212300</v>
      </c>
      <c r="EH638">
        <v>99.011115000000004</v>
      </c>
      <c r="EI638">
        <f t="shared" si="505"/>
        <v>9.8554203670664364E-5</v>
      </c>
      <c r="EJ638">
        <f t="shared" si="506"/>
        <v>1.0000985542036707</v>
      </c>
    </row>
    <row r="639" spans="1:140">
      <c r="A639" s="10">
        <v>41709</v>
      </c>
      <c r="B639" s="11">
        <v>0.93</v>
      </c>
      <c r="C639">
        <f t="shared" si="465"/>
        <v>9.300000000000001E-3</v>
      </c>
      <c r="D639" s="12">
        <f t="shared" si="466"/>
        <v>1.9399439857825662E-4</v>
      </c>
      <c r="E639" s="13">
        <f t="shared" si="467"/>
        <v>1.0001939943985783</v>
      </c>
      <c r="H639" s="10">
        <v>41709</v>
      </c>
      <c r="I639">
        <v>2300</v>
      </c>
      <c r="J639">
        <v>62.350408000000002</v>
      </c>
      <c r="K639" s="15">
        <f t="shared" si="470"/>
        <v>3.003069667992575E-3</v>
      </c>
      <c r="L639">
        <f t="shared" si="471"/>
        <v>1.0030030696679926</v>
      </c>
      <c r="N639" s="15">
        <f t="shared" si="472"/>
        <v>1.9876222995320711</v>
      </c>
      <c r="P639" s="10">
        <v>41709</v>
      </c>
      <c r="Q639">
        <v>292500</v>
      </c>
      <c r="R639">
        <v>42.906202999999998</v>
      </c>
      <c r="S639">
        <f t="shared" si="473"/>
        <v>-5.1065667826767358E-3</v>
      </c>
      <c r="T639">
        <f t="shared" si="474"/>
        <v>0.99489343321732326</v>
      </c>
      <c r="V639" s="15">
        <f t="shared" si="475"/>
        <v>-0.84567155632950297</v>
      </c>
      <c r="X639" s="10">
        <v>41709</v>
      </c>
      <c r="Y639">
        <v>308400</v>
      </c>
      <c r="Z639">
        <v>37.379148999999998</v>
      </c>
      <c r="AA639">
        <f t="shared" si="476"/>
        <v>-5.8943985288817391E-3</v>
      </c>
      <c r="AB639">
        <f t="shared" si="468"/>
        <v>0.99410560147111826</v>
      </c>
      <c r="AD639" s="15">
        <f t="shared" si="477"/>
        <v>-0.88442334139916123</v>
      </c>
      <c r="AF639" s="10">
        <v>41709</v>
      </c>
      <c r="AG639">
        <v>201000</v>
      </c>
      <c r="AH639">
        <v>52.493319999999997</v>
      </c>
      <c r="AI639">
        <f t="shared" si="478"/>
        <v>-9.1457855476339001E-3</v>
      </c>
      <c r="AJ639">
        <f t="shared" si="479"/>
        <v>0.9908542144523661</v>
      </c>
      <c r="AK639" s="18"/>
      <c r="AL639" s="15">
        <f t="shared" si="480"/>
        <v>-0.9650406991738647</v>
      </c>
      <c r="AN639" s="10">
        <v>41709</v>
      </c>
      <c r="AO639">
        <v>3545000</v>
      </c>
      <c r="AP639">
        <v>38.067689999999999</v>
      </c>
      <c r="AQ639">
        <f t="shared" si="481"/>
        <v>-6.9544795213997146E-3</v>
      </c>
      <c r="AR639">
        <f t="shared" si="469"/>
        <v>0.99304552047860029</v>
      </c>
      <c r="AS639" s="18"/>
      <c r="AT639" s="15">
        <f t="shared" si="482"/>
        <v>-0.92170352812800771</v>
      </c>
      <c r="AV639" s="10">
        <v>41709</v>
      </c>
      <c r="AW639">
        <v>17460500</v>
      </c>
      <c r="AX639">
        <v>35.433196000000002</v>
      </c>
      <c r="AY639">
        <f t="shared" si="483"/>
        <v>-1.1621920767289295E-2</v>
      </c>
      <c r="AZ639">
        <f t="shared" si="484"/>
        <v>0.9883780792327107</v>
      </c>
      <c r="BA639" s="18"/>
      <c r="BB639" s="18"/>
      <c r="BD639" s="10">
        <v>41709</v>
      </c>
      <c r="BE639">
        <v>325800</v>
      </c>
      <c r="BF639">
        <v>57.173589999999997</v>
      </c>
      <c r="BG639">
        <f t="shared" si="485"/>
        <v>-5.1249119750921279E-3</v>
      </c>
      <c r="BH639">
        <f t="shared" si="486"/>
        <v>0.99487508802490787</v>
      </c>
      <c r="BI639" s="18"/>
      <c r="BJ639" s="18">
        <v>0.25441885600000003</v>
      </c>
      <c r="BL639" s="10">
        <v>41709</v>
      </c>
      <c r="BM639">
        <v>111200</v>
      </c>
      <c r="BN639">
        <v>100.177183</v>
      </c>
      <c r="BO639">
        <f t="shared" si="499"/>
        <v>9.4043886207684224E-4</v>
      </c>
      <c r="BP639">
        <f t="shared" si="500"/>
        <v>1.0009404388620768</v>
      </c>
      <c r="BQ639" s="18"/>
      <c r="BR639" s="18">
        <v>0.25441885600000003</v>
      </c>
      <c r="BT639" s="10">
        <v>41709</v>
      </c>
      <c r="BU639">
        <v>48500</v>
      </c>
      <c r="BV639">
        <v>49.148353</v>
      </c>
      <c r="BW639">
        <f t="shared" si="501"/>
        <v>0</v>
      </c>
      <c r="BX639">
        <f t="shared" si="502"/>
        <v>1</v>
      </c>
      <c r="BY639" s="18"/>
      <c r="BZ639" s="18">
        <v>0.25441885600000003</v>
      </c>
      <c r="CB639" s="10">
        <v>41709</v>
      </c>
      <c r="CC639">
        <v>431000</v>
      </c>
      <c r="CD639">
        <v>97.151155000000003</v>
      </c>
      <c r="CE639">
        <f t="shared" si="487"/>
        <v>-1.9207890811864248E-3</v>
      </c>
      <c r="CF639">
        <f t="shared" si="488"/>
        <v>0.99807921091881358</v>
      </c>
      <c r="CG639" s="18"/>
      <c r="CH639" s="18">
        <v>0.25441885600000003</v>
      </c>
      <c r="CJ639" s="10">
        <v>41709</v>
      </c>
      <c r="CK639">
        <v>167500</v>
      </c>
      <c r="CL639">
        <v>77.950614999999999</v>
      </c>
      <c r="CM639">
        <f t="shared" si="489"/>
        <v>5.9280323624211206E-4</v>
      </c>
      <c r="CN639">
        <f t="shared" si="490"/>
        <v>1.0005928032362421</v>
      </c>
      <c r="CR639" s="10">
        <v>41709</v>
      </c>
      <c r="CS639">
        <v>115100</v>
      </c>
      <c r="CT639">
        <v>57.886718000000002</v>
      </c>
      <c r="CU639">
        <f t="shared" si="491"/>
        <v>1.6842623240309607E-4</v>
      </c>
      <c r="CV639">
        <f t="shared" si="492"/>
        <v>1.0001684262324031</v>
      </c>
      <c r="CZ639" s="10">
        <v>41709</v>
      </c>
      <c r="DA639">
        <v>81700</v>
      </c>
      <c r="DB639">
        <v>49.158496999999997</v>
      </c>
      <c r="DC639">
        <f t="shared" si="507"/>
        <v>-9.622508575962363E-3</v>
      </c>
      <c r="DD639">
        <f t="shared" si="508"/>
        <v>0.99037749142403764</v>
      </c>
      <c r="DH639" s="10">
        <v>41709</v>
      </c>
      <c r="DI639">
        <v>96400</v>
      </c>
      <c r="DJ639">
        <v>31.067778000000001</v>
      </c>
      <c r="DK639">
        <f t="shared" si="509"/>
        <v>6.7175904968395095E-3</v>
      </c>
      <c r="DL639">
        <f t="shared" si="510"/>
        <v>1.0067175904968395</v>
      </c>
      <c r="DP639" s="10">
        <v>41709</v>
      </c>
      <c r="DQ639">
        <v>41400</v>
      </c>
      <c r="DR639">
        <v>23.734162000000001</v>
      </c>
      <c r="DS639">
        <f t="shared" si="493"/>
        <v>-1.288054413891937E-2</v>
      </c>
      <c r="DT639">
        <f t="shared" si="494"/>
        <v>0.98711945586108063</v>
      </c>
      <c r="DX639" s="10">
        <v>41709</v>
      </c>
      <c r="DY639">
        <v>1694100</v>
      </c>
      <c r="DZ639">
        <v>13.06</v>
      </c>
      <c r="EA639">
        <f t="shared" si="503"/>
        <v>4.6153846153846878E-3</v>
      </c>
      <c r="EB639">
        <f t="shared" si="504"/>
        <v>1.0046153846153847</v>
      </c>
      <c r="EF639" s="10">
        <v>41708</v>
      </c>
      <c r="EG639">
        <v>331800</v>
      </c>
      <c r="EH639">
        <v>99.001357999999996</v>
      </c>
      <c r="EI639">
        <f t="shared" si="505"/>
        <v>3.9460478624442352E-4</v>
      </c>
      <c r="EJ639">
        <f t="shared" si="506"/>
        <v>1.0003946047862444</v>
      </c>
    </row>
    <row r="640" spans="1:140">
      <c r="A640" s="10">
        <v>41708</v>
      </c>
      <c r="B640" s="11">
        <v>0.93</v>
      </c>
      <c r="C640">
        <f t="shared" si="465"/>
        <v>9.300000000000001E-3</v>
      </c>
      <c r="D640" s="12">
        <f t="shared" si="466"/>
        <v>1.9399439857825662E-4</v>
      </c>
      <c r="E640" s="13">
        <f t="shared" si="467"/>
        <v>1.0001939943985783</v>
      </c>
      <c r="H640" s="10">
        <v>41708</v>
      </c>
      <c r="I640">
        <v>2200</v>
      </c>
      <c r="J640">
        <v>62.163725999999997</v>
      </c>
      <c r="K640" s="15">
        <f t="shared" si="470"/>
        <v>-1.5016149598690021E-4</v>
      </c>
      <c r="L640">
        <f t="shared" si="471"/>
        <v>0.9998498385040131</v>
      </c>
      <c r="N640" s="15">
        <f t="shared" si="472"/>
        <v>-5.3337901035258373E-2</v>
      </c>
      <c r="P640" s="10">
        <v>41708</v>
      </c>
      <c r="Q640">
        <v>377400</v>
      </c>
      <c r="R640">
        <v>43.126430999999997</v>
      </c>
      <c r="S640">
        <f t="shared" si="473"/>
        <v>-6.6559835088075836E-4</v>
      </c>
      <c r="T640">
        <f t="shared" si="474"/>
        <v>0.99933440164911924</v>
      </c>
      <c r="V640" s="15">
        <f t="shared" si="475"/>
        <v>-0.21574753228837273</v>
      </c>
      <c r="X640" s="10">
        <v>41708</v>
      </c>
      <c r="Y640">
        <v>239200</v>
      </c>
      <c r="Z640">
        <v>37.600783</v>
      </c>
      <c r="AA640">
        <f t="shared" si="476"/>
        <v>-4.8456654957348411E-3</v>
      </c>
      <c r="AB640">
        <f t="shared" si="468"/>
        <v>0.99515433450426516</v>
      </c>
      <c r="AD640" s="15">
        <f t="shared" si="477"/>
        <v>-0.8301716377916869</v>
      </c>
      <c r="AF640" s="10">
        <v>41708</v>
      </c>
      <c r="AG640">
        <v>242500</v>
      </c>
      <c r="AH640">
        <v>52.977843999999997</v>
      </c>
      <c r="AI640">
        <f t="shared" si="478"/>
        <v>-4.1894915422961976E-3</v>
      </c>
      <c r="AJ640">
        <f t="shared" si="479"/>
        <v>0.9958105084577038</v>
      </c>
      <c r="AK640" s="18"/>
      <c r="AL640" s="15">
        <f t="shared" si="480"/>
        <v>-0.78397833996389843</v>
      </c>
      <c r="AN640" s="10">
        <v>41708</v>
      </c>
      <c r="AO640">
        <v>2519800</v>
      </c>
      <c r="AP640">
        <v>38.334285000000001</v>
      </c>
      <c r="AQ640">
        <f t="shared" si="481"/>
        <v>-6.6698048211629724E-3</v>
      </c>
      <c r="AR640">
        <f t="shared" si="469"/>
        <v>0.99333019517883703</v>
      </c>
      <c r="AS640" s="18"/>
      <c r="AT640" s="15">
        <f t="shared" si="482"/>
        <v>-0.9130684099303692</v>
      </c>
      <c r="AV640" s="10">
        <v>41708</v>
      </c>
      <c r="AW640">
        <v>14103000</v>
      </c>
      <c r="AX640">
        <v>35.84984</v>
      </c>
      <c r="AY640">
        <f t="shared" si="483"/>
        <v>-5.9049785110912856E-3</v>
      </c>
      <c r="AZ640">
        <f t="shared" si="484"/>
        <v>0.99409502148890871</v>
      </c>
      <c r="BA640" s="18"/>
      <c r="BB640" s="18"/>
      <c r="BD640" s="10">
        <v>41708</v>
      </c>
      <c r="BE640">
        <v>468500</v>
      </c>
      <c r="BF640">
        <v>57.468108999999998</v>
      </c>
      <c r="BG640">
        <f t="shared" si="485"/>
        <v>-8.0016858465914442E-4</v>
      </c>
      <c r="BH640">
        <f t="shared" si="486"/>
        <v>0.99919983141534086</v>
      </c>
      <c r="BI640" s="18"/>
      <c r="BJ640" s="18">
        <v>-0.66147559199999995</v>
      </c>
      <c r="BL640" s="10">
        <v>41708</v>
      </c>
      <c r="BM640">
        <v>145600</v>
      </c>
      <c r="BN640">
        <v>100.083061</v>
      </c>
      <c r="BO640">
        <f t="shared" si="499"/>
        <v>2.0730603460619168E-3</v>
      </c>
      <c r="BP640">
        <f t="shared" si="500"/>
        <v>1.0020730603460619</v>
      </c>
      <c r="BQ640" s="18"/>
      <c r="BR640" s="18">
        <v>-0.66147559199999995</v>
      </c>
      <c r="BT640" s="10">
        <v>41708</v>
      </c>
      <c r="BU640">
        <v>51300</v>
      </c>
      <c r="BV640">
        <v>49.148353</v>
      </c>
      <c r="BW640">
        <f t="shared" si="501"/>
        <v>2.01817575146368E-4</v>
      </c>
      <c r="BX640">
        <f t="shared" si="502"/>
        <v>1.0002018175751464</v>
      </c>
      <c r="BY640" s="18"/>
      <c r="BZ640" s="18">
        <v>-0.66147559199999995</v>
      </c>
      <c r="CB640" s="10">
        <v>41708</v>
      </c>
      <c r="CC640">
        <v>751500</v>
      </c>
      <c r="CD640">
        <v>97.338121000000001</v>
      </c>
      <c r="CE640">
        <f t="shared" si="487"/>
        <v>-2.0082229589066802E-3</v>
      </c>
      <c r="CF640">
        <f t="shared" si="488"/>
        <v>0.99799177704109332</v>
      </c>
      <c r="CG640" s="18"/>
      <c r="CH640" s="18">
        <v>-0.66147559199999995</v>
      </c>
      <c r="CJ640" s="10">
        <v>41708</v>
      </c>
      <c r="CK640">
        <v>787500</v>
      </c>
      <c r="CL640">
        <v>77.904432999999997</v>
      </c>
      <c r="CM640">
        <f t="shared" si="489"/>
        <v>1.185824091127774E-4</v>
      </c>
      <c r="CN640">
        <f t="shared" si="490"/>
        <v>1.0001185824091128</v>
      </c>
      <c r="CR640" s="10">
        <v>41708</v>
      </c>
      <c r="CS640">
        <v>156700</v>
      </c>
      <c r="CT640">
        <v>57.87697</v>
      </c>
      <c r="CU640">
        <f t="shared" si="491"/>
        <v>5.053611778342848E-4</v>
      </c>
      <c r="CV640">
        <f t="shared" si="492"/>
        <v>1.0005053611778343</v>
      </c>
      <c r="CZ640" s="10">
        <v>41708</v>
      </c>
      <c r="DA640">
        <v>105500</v>
      </c>
      <c r="DB640">
        <v>49.636121000000003</v>
      </c>
      <c r="DC640">
        <f t="shared" si="507"/>
        <v>-5.3377698254690742E-3</v>
      </c>
      <c r="DD640">
        <f t="shared" si="508"/>
        <v>0.99466223017453093</v>
      </c>
      <c r="DH640" s="10">
        <v>41708</v>
      </c>
      <c r="DI640">
        <v>106800</v>
      </c>
      <c r="DJ640">
        <v>30.860469999999999</v>
      </c>
      <c r="DK640">
        <f t="shared" si="509"/>
        <v>-5.4661468055920981E-3</v>
      </c>
      <c r="DL640">
        <f t="shared" si="510"/>
        <v>0.9945338531944079</v>
      </c>
      <c r="DP640" s="10">
        <v>41708</v>
      </c>
      <c r="DQ640">
        <v>31600</v>
      </c>
      <c r="DR640">
        <v>24.043859999999999</v>
      </c>
      <c r="DS640">
        <f t="shared" si="493"/>
        <v>1.1723578383393551E-3</v>
      </c>
      <c r="DT640">
        <f t="shared" si="494"/>
        <v>1.0011723578383394</v>
      </c>
      <c r="DX640" s="10">
        <v>41708</v>
      </c>
      <c r="DY640">
        <v>2582600</v>
      </c>
      <c r="DZ640">
        <v>13</v>
      </c>
      <c r="EA640">
        <f t="shared" si="503"/>
        <v>7.698229407235857E-4</v>
      </c>
      <c r="EB640">
        <f t="shared" si="504"/>
        <v>1.0007698229407236</v>
      </c>
      <c r="EF640" s="10">
        <v>41705</v>
      </c>
      <c r="EG640">
        <v>307700</v>
      </c>
      <c r="EH640">
        <v>98.962306999999996</v>
      </c>
      <c r="EI640">
        <f t="shared" si="505"/>
        <v>-1.9722811951683461E-4</v>
      </c>
      <c r="EJ640">
        <f t="shared" si="506"/>
        <v>0.99980277188048317</v>
      </c>
    </row>
    <row r="641" spans="1:140">
      <c r="A641" s="10">
        <v>41705</v>
      </c>
      <c r="B641" s="11">
        <v>0.93</v>
      </c>
      <c r="C641">
        <f t="shared" si="465"/>
        <v>9.300000000000001E-3</v>
      </c>
      <c r="D641" s="12">
        <f t="shared" si="466"/>
        <v>1.9399439857825662E-4</v>
      </c>
      <c r="E641" s="13">
        <f t="shared" si="467"/>
        <v>1.0001939943985783</v>
      </c>
      <c r="H641" s="10">
        <v>41705</v>
      </c>
      <c r="I641">
        <v>41200</v>
      </c>
      <c r="J641">
        <v>62.173062000000002</v>
      </c>
      <c r="K641" s="15">
        <f t="shared" si="470"/>
        <v>-5.226981158819699E-3</v>
      </c>
      <c r="L641">
        <f t="shared" si="471"/>
        <v>0.9947730188411803</v>
      </c>
      <c r="N641" s="15">
        <f t="shared" si="472"/>
        <v>-0.85234129410111614</v>
      </c>
      <c r="P641" s="10">
        <v>41705</v>
      </c>
      <c r="Q641">
        <v>273800</v>
      </c>
      <c r="R641">
        <v>43.155155000000001</v>
      </c>
      <c r="S641">
        <f t="shared" si="473"/>
        <v>-2.218709477913583E-4</v>
      </c>
      <c r="T641">
        <f t="shared" si="474"/>
        <v>0.99977812905220864</v>
      </c>
      <c r="V641" s="15">
        <f t="shared" si="475"/>
        <v>-7.7798821371682148E-2</v>
      </c>
      <c r="X641" s="10">
        <v>41705</v>
      </c>
      <c r="Y641">
        <v>115800</v>
      </c>
      <c r="Z641">
        <v>37.783870999999998</v>
      </c>
      <c r="AA641">
        <f t="shared" si="476"/>
        <v>7.656476642381449E-4</v>
      </c>
      <c r="AB641">
        <f t="shared" si="468"/>
        <v>1.0007656476642381</v>
      </c>
      <c r="AD641" s="15">
        <f t="shared" si="477"/>
        <v>0.32227596471861597</v>
      </c>
      <c r="AF641" s="10">
        <v>41705</v>
      </c>
      <c r="AG641">
        <v>285500</v>
      </c>
      <c r="AH641">
        <v>53.200727999999998</v>
      </c>
      <c r="AI641">
        <f t="shared" si="478"/>
        <v>-3.6411051116669313E-4</v>
      </c>
      <c r="AJ641">
        <f t="shared" si="479"/>
        <v>0.99963588948883331</v>
      </c>
      <c r="AK641" s="18"/>
      <c r="AL641" s="15">
        <f t="shared" si="480"/>
        <v>-0.12446884074994857</v>
      </c>
      <c r="AN641" s="10">
        <v>41705</v>
      </c>
      <c r="AO641">
        <v>2783700</v>
      </c>
      <c r="AP641">
        <v>38.591684000000001</v>
      </c>
      <c r="AQ641">
        <f t="shared" si="481"/>
        <v>-5.2132900798289583E-3</v>
      </c>
      <c r="AR641">
        <f t="shared" si="469"/>
        <v>0.99478670992017104</v>
      </c>
      <c r="AS641" s="18"/>
      <c r="AT641" s="15">
        <f t="shared" si="482"/>
        <v>-0.85159766923949287</v>
      </c>
      <c r="AV641" s="10">
        <v>41705</v>
      </c>
      <c r="AW641">
        <v>19698800</v>
      </c>
      <c r="AX641">
        <v>36.06279</v>
      </c>
      <c r="AY641">
        <f t="shared" si="483"/>
        <v>-1.3924032634784811E-2</v>
      </c>
      <c r="AZ641">
        <f t="shared" si="484"/>
        <v>0.98607596736521519</v>
      </c>
      <c r="BA641" s="18"/>
      <c r="BB641" s="18"/>
      <c r="BD641" s="10">
        <v>41705</v>
      </c>
      <c r="BE641">
        <v>559300</v>
      </c>
      <c r="BF641">
        <v>57.514130000000002</v>
      </c>
      <c r="BG641">
        <f t="shared" si="485"/>
        <v>1.6028500250888644E-3</v>
      </c>
      <c r="BH641">
        <f t="shared" si="486"/>
        <v>1.0016028500250889</v>
      </c>
      <c r="BI641" s="18"/>
      <c r="BJ641" s="18">
        <v>-0.58207593099999999</v>
      </c>
      <c r="BL641" s="10">
        <v>41705</v>
      </c>
      <c r="BM641">
        <v>310700</v>
      </c>
      <c r="BN641">
        <v>99.876012000000003</v>
      </c>
      <c r="BO641">
        <f t="shared" si="499"/>
        <v>-4.9695129733026144E-3</v>
      </c>
      <c r="BP641">
        <f t="shared" si="500"/>
        <v>0.99503048702669739</v>
      </c>
      <c r="BQ641" s="18"/>
      <c r="BR641" s="18">
        <v>-0.58207593099999999</v>
      </c>
      <c r="BT641" s="10">
        <v>41705</v>
      </c>
      <c r="BU641">
        <v>61900</v>
      </c>
      <c r="BV641">
        <v>49.138435999999999</v>
      </c>
      <c r="BW641">
        <f t="shared" si="501"/>
        <v>-6.051880044725122E-4</v>
      </c>
      <c r="BX641">
        <f t="shared" si="502"/>
        <v>0.99939481199552749</v>
      </c>
      <c r="BY641" s="18"/>
      <c r="BZ641" s="18">
        <v>-0.58207593099999999</v>
      </c>
      <c r="CB641" s="10">
        <v>41705</v>
      </c>
      <c r="CC641">
        <v>772700</v>
      </c>
      <c r="CD641">
        <v>97.533991</v>
      </c>
      <c r="CE641">
        <f t="shared" si="487"/>
        <v>-1.7313157961157399E-3</v>
      </c>
      <c r="CF641">
        <f t="shared" si="488"/>
        <v>0.99826868420388426</v>
      </c>
      <c r="CG641" s="18"/>
      <c r="CH641" s="18">
        <v>-0.58207593099999999</v>
      </c>
      <c r="CJ641" s="10">
        <v>41705</v>
      </c>
      <c r="CK641">
        <v>361600</v>
      </c>
      <c r="CL641">
        <v>77.895195999999999</v>
      </c>
      <c r="CM641">
        <f t="shared" si="489"/>
        <v>-3.897494602939755E-3</v>
      </c>
      <c r="CN641">
        <f t="shared" si="490"/>
        <v>0.99610250539706024</v>
      </c>
      <c r="CR641" s="10">
        <v>41705</v>
      </c>
      <c r="CS641">
        <v>71500</v>
      </c>
      <c r="CT641">
        <v>57.847735999999998</v>
      </c>
      <c r="CU641">
        <f t="shared" si="491"/>
        <v>-1.8496785795667492E-3</v>
      </c>
      <c r="CV641">
        <f t="shared" si="492"/>
        <v>0.99815032142043325</v>
      </c>
      <c r="CZ641" s="10">
        <v>41705</v>
      </c>
      <c r="DA641">
        <v>82600</v>
      </c>
      <c r="DB641">
        <v>49.902489000000003</v>
      </c>
      <c r="DC641">
        <f t="shared" si="507"/>
        <v>-4.9449972396078401E-3</v>
      </c>
      <c r="DD641">
        <f t="shared" si="508"/>
        <v>0.99505500276039216</v>
      </c>
      <c r="DH641" s="10">
        <v>41705</v>
      </c>
      <c r="DI641">
        <v>129900</v>
      </c>
      <c r="DJ641">
        <v>31.030085</v>
      </c>
      <c r="DK641">
        <f t="shared" si="509"/>
        <v>-1.0814071011751469E-2</v>
      </c>
      <c r="DL641">
        <f t="shared" si="510"/>
        <v>0.98918592898824853</v>
      </c>
      <c r="DP641" s="10">
        <v>41705</v>
      </c>
      <c r="DQ641">
        <v>21900</v>
      </c>
      <c r="DR641">
        <v>24.015705000000001</v>
      </c>
      <c r="DS641">
        <f t="shared" si="493"/>
        <v>3.5294031124668557E-3</v>
      </c>
      <c r="DT641">
        <f t="shared" si="494"/>
        <v>1.0035294031124669</v>
      </c>
      <c r="DX641" s="10">
        <v>41705</v>
      </c>
      <c r="DY641">
        <v>3635800</v>
      </c>
      <c r="DZ641">
        <v>12.99</v>
      </c>
      <c r="EA641">
        <f t="shared" si="503"/>
        <v>-7.6394194041252694E-3</v>
      </c>
      <c r="EB641">
        <f t="shared" si="504"/>
        <v>0.99236058059587473</v>
      </c>
      <c r="EF641" s="10">
        <v>41704</v>
      </c>
      <c r="EG641">
        <v>284400</v>
      </c>
      <c r="EH641">
        <v>98.981829000000005</v>
      </c>
      <c r="EI641">
        <f t="shared" si="505"/>
        <v>3.9468267203890406E-4</v>
      </c>
      <c r="EJ641">
        <f t="shared" si="506"/>
        <v>1.0003946826720389</v>
      </c>
    </row>
    <row r="642" spans="1:140">
      <c r="A642" s="10">
        <v>41704</v>
      </c>
      <c r="B642" s="11">
        <v>0.93</v>
      </c>
      <c r="C642">
        <f t="shared" si="465"/>
        <v>9.300000000000001E-3</v>
      </c>
      <c r="D642" s="12">
        <f t="shared" si="466"/>
        <v>1.9399439857825662E-4</v>
      </c>
      <c r="E642" s="13">
        <f t="shared" si="467"/>
        <v>1.0001939943985783</v>
      </c>
      <c r="H642" s="10">
        <v>41704</v>
      </c>
      <c r="I642">
        <v>17200</v>
      </c>
      <c r="J642">
        <v>62.499746999999999</v>
      </c>
      <c r="K642" s="15">
        <f t="shared" si="470"/>
        <v>-7.706058926876036E-3</v>
      </c>
      <c r="L642">
        <f t="shared" si="471"/>
        <v>0.99229394107312396</v>
      </c>
      <c r="N642" s="15">
        <f t="shared" si="472"/>
        <v>-0.94060854798701043</v>
      </c>
      <c r="P642" s="10">
        <v>41704</v>
      </c>
      <c r="Q642">
        <v>278000</v>
      </c>
      <c r="R642">
        <v>43.164732000000001</v>
      </c>
      <c r="S642">
        <f t="shared" si="473"/>
        <v>1.7778214505437262E-3</v>
      </c>
      <c r="T642">
        <f t="shared" si="474"/>
        <v>1.0017778214505437</v>
      </c>
      <c r="V642" s="15">
        <f t="shared" si="475"/>
        <v>0.91234204743063274</v>
      </c>
      <c r="X642" s="10">
        <v>41704</v>
      </c>
      <c r="Y642">
        <v>429100</v>
      </c>
      <c r="Z642">
        <v>37.754964000000001</v>
      </c>
      <c r="AA642">
        <f t="shared" si="476"/>
        <v>5.1073663922029944E-4</v>
      </c>
      <c r="AB642">
        <f t="shared" si="468"/>
        <v>1.0005107366392203</v>
      </c>
      <c r="AD642" s="15">
        <f t="shared" si="477"/>
        <v>0.20486952617136578</v>
      </c>
      <c r="AF642" s="10">
        <v>41704</v>
      </c>
      <c r="AG642">
        <v>387300</v>
      </c>
      <c r="AH642">
        <v>53.220106000000001</v>
      </c>
      <c r="AI642">
        <f t="shared" si="478"/>
        <v>3.6424313592098301E-4</v>
      </c>
      <c r="AJ642">
        <f t="shared" si="479"/>
        <v>1.000364243135921</v>
      </c>
      <c r="AK642" s="18"/>
      <c r="AL642" s="15">
        <f t="shared" si="480"/>
        <v>0.142163804720006</v>
      </c>
      <c r="AN642" s="10">
        <v>41704</v>
      </c>
      <c r="AO642">
        <v>1679100</v>
      </c>
      <c r="AP642">
        <v>38.793928000000001</v>
      </c>
      <c r="AQ642">
        <f t="shared" si="481"/>
        <v>1.1262904808948093E-2</v>
      </c>
      <c r="AR642">
        <f t="shared" si="469"/>
        <v>1.0112629048089481</v>
      </c>
      <c r="AS642" s="18"/>
      <c r="AT642" s="15">
        <f t="shared" si="482"/>
        <v>58.619455313591175</v>
      </c>
      <c r="AV642" s="10">
        <v>41704</v>
      </c>
      <c r="AW642">
        <v>13865300</v>
      </c>
      <c r="AX642">
        <v>36.572020000000002</v>
      </c>
      <c r="AY642">
        <f t="shared" si="483"/>
        <v>1.3860371886841527E-2</v>
      </c>
      <c r="AZ642">
        <f t="shared" si="484"/>
        <v>1.0138603718868415</v>
      </c>
      <c r="BA642" s="18"/>
      <c r="BB642" s="18"/>
      <c r="BD642" s="10">
        <v>41704</v>
      </c>
      <c r="BE642">
        <v>445100</v>
      </c>
      <c r="BF642">
        <v>57.422091000000002</v>
      </c>
      <c r="BG642">
        <f t="shared" si="485"/>
        <v>1.7662334345396324E-3</v>
      </c>
      <c r="BH642">
        <f t="shared" si="486"/>
        <v>1.0017662334345396</v>
      </c>
      <c r="BI642" s="18"/>
      <c r="BJ642" s="18">
        <v>8.846257069</v>
      </c>
      <c r="BL642" s="10">
        <v>41704</v>
      </c>
      <c r="BM642">
        <v>241800</v>
      </c>
      <c r="BN642">
        <v>100.374826</v>
      </c>
      <c r="BO642">
        <f t="shared" si="499"/>
        <v>-1.2174272681538811E-3</v>
      </c>
      <c r="BP642">
        <f t="shared" si="500"/>
        <v>0.99878257273184612</v>
      </c>
      <c r="BQ642" s="18"/>
      <c r="BR642" s="18">
        <v>8.846257069</v>
      </c>
      <c r="BT642" s="10">
        <v>41704</v>
      </c>
      <c r="BU642">
        <v>57100</v>
      </c>
      <c r="BV642">
        <v>49.168191999999998</v>
      </c>
      <c r="BW642">
        <f t="shared" si="501"/>
        <v>-2.0173608531925957E-4</v>
      </c>
      <c r="BX642">
        <f t="shared" si="502"/>
        <v>0.99979826391468074</v>
      </c>
      <c r="BY642" s="18"/>
      <c r="BZ642" s="18">
        <v>8.846257069</v>
      </c>
      <c r="CB642" s="10">
        <v>41704</v>
      </c>
      <c r="CC642">
        <v>433900</v>
      </c>
      <c r="CD642">
        <v>97.703146000000004</v>
      </c>
      <c r="CE642">
        <f t="shared" si="487"/>
        <v>-2.0007453190260538E-3</v>
      </c>
      <c r="CF642">
        <f t="shared" si="488"/>
        <v>0.99799925468097395</v>
      </c>
      <c r="CG642" s="18"/>
      <c r="CH642" s="18">
        <v>8.846257069</v>
      </c>
      <c r="CJ642" s="10">
        <v>41704</v>
      </c>
      <c r="CK642">
        <v>268500</v>
      </c>
      <c r="CL642">
        <v>78.199979999999996</v>
      </c>
      <c r="CM642">
        <f t="shared" si="489"/>
        <v>-3.647987112960549E-3</v>
      </c>
      <c r="CN642">
        <f t="shared" si="490"/>
        <v>0.99635201288703945</v>
      </c>
      <c r="CR642" s="10">
        <v>41704</v>
      </c>
      <c r="CS642">
        <v>5000</v>
      </c>
      <c r="CT642">
        <v>57.954934000000002</v>
      </c>
      <c r="CU642">
        <f t="shared" si="491"/>
        <v>-1.8462635853605525E-3</v>
      </c>
      <c r="CV642">
        <f t="shared" si="492"/>
        <v>0.99815373641463945</v>
      </c>
      <c r="CZ642" s="10">
        <v>41704</v>
      </c>
      <c r="DA642">
        <v>80000</v>
      </c>
      <c r="DB642">
        <v>50.150483000000001</v>
      </c>
      <c r="DC642">
        <f t="shared" si="507"/>
        <v>1.2611280667742752E-2</v>
      </c>
      <c r="DD642">
        <f t="shared" si="508"/>
        <v>1.0126112806677428</v>
      </c>
      <c r="DH642" s="10">
        <v>41704</v>
      </c>
      <c r="DI642">
        <v>94700</v>
      </c>
      <c r="DJ642">
        <v>31.369315</v>
      </c>
      <c r="DK642">
        <f t="shared" si="509"/>
        <v>-7.7495911424676489E-3</v>
      </c>
      <c r="DL642">
        <f t="shared" si="510"/>
        <v>0.99225040885753235</v>
      </c>
      <c r="DP642" s="10">
        <v>41704</v>
      </c>
      <c r="DQ642">
        <v>19300</v>
      </c>
      <c r="DR642">
        <v>23.931242000000001</v>
      </c>
      <c r="DS642">
        <f t="shared" si="493"/>
        <v>5.9171592658742167E-3</v>
      </c>
      <c r="DT642">
        <f t="shared" si="494"/>
        <v>1.0059171592658742</v>
      </c>
      <c r="DX642" s="10">
        <v>41704</v>
      </c>
      <c r="DY642">
        <v>1923900</v>
      </c>
      <c r="DZ642">
        <v>13.09</v>
      </c>
      <c r="EA642">
        <f t="shared" si="503"/>
        <v>1.0030864197530853E-2</v>
      </c>
      <c r="EB642">
        <f t="shared" si="504"/>
        <v>1.0100308641975309</v>
      </c>
      <c r="EF642" s="10">
        <v>41703</v>
      </c>
      <c r="EG642">
        <v>606700</v>
      </c>
      <c r="EH642">
        <v>98.942778000000004</v>
      </c>
      <c r="EI642">
        <f t="shared" si="505"/>
        <v>-4.9313278054707865E-4</v>
      </c>
      <c r="EJ642">
        <f t="shared" si="506"/>
        <v>0.99950686721945292</v>
      </c>
    </row>
    <row r="643" spans="1:140">
      <c r="A643" s="10">
        <v>41703</v>
      </c>
      <c r="B643" s="11">
        <v>0.93</v>
      </c>
      <c r="C643">
        <f t="shared" ref="C643:C706" si="511">B643/100</f>
        <v>9.300000000000001E-3</v>
      </c>
      <c r="D643" s="12">
        <f t="shared" ref="D643:D706" si="512">1/((1-($D$2*C643)))^(1/12)-1</f>
        <v>1.9399439857825662E-4</v>
      </c>
      <c r="E643" s="13">
        <f t="shared" ref="E643:E706" si="513">1+(D643)</f>
        <v>1.0001939943985783</v>
      </c>
      <c r="H643" s="10">
        <v>41703</v>
      </c>
      <c r="I643">
        <v>3700</v>
      </c>
      <c r="J643">
        <v>62.985114000000003</v>
      </c>
      <c r="K643" s="15">
        <f t="shared" si="470"/>
        <v>-5.9231280513827311E-4</v>
      </c>
      <c r="L643">
        <f t="shared" si="471"/>
        <v>0.99940768719486173</v>
      </c>
      <c r="N643" s="15">
        <f t="shared" si="472"/>
        <v>-0.19447273343857152</v>
      </c>
      <c r="P643" s="10">
        <v>41703</v>
      </c>
      <c r="Q643">
        <v>296600</v>
      </c>
      <c r="R643">
        <v>43.088129000000002</v>
      </c>
      <c r="S643">
        <f t="shared" si="473"/>
        <v>6.6707842340152368E-4</v>
      </c>
      <c r="T643">
        <f t="shared" si="474"/>
        <v>1.0006670784234015</v>
      </c>
      <c r="V643" s="15">
        <f t="shared" si="475"/>
        <v>0.27558187787059052</v>
      </c>
      <c r="X643" s="10">
        <v>41703</v>
      </c>
      <c r="Y643">
        <v>185500</v>
      </c>
      <c r="Z643">
        <v>37.735691000000003</v>
      </c>
      <c r="AA643">
        <f t="shared" si="476"/>
        <v>-1.7843224891559428E-3</v>
      </c>
      <c r="AB643">
        <f t="shared" ref="AB643:AB706" si="514">1+AA643</f>
        <v>0.99821567751084406</v>
      </c>
      <c r="AD643" s="15">
        <f t="shared" si="477"/>
        <v>-0.47892403690952789</v>
      </c>
      <c r="AF643" s="10">
        <v>41703</v>
      </c>
      <c r="AG643">
        <v>217200</v>
      </c>
      <c r="AH643">
        <v>53.200727999999998</v>
      </c>
      <c r="AI643">
        <f t="shared" si="478"/>
        <v>-7.2801227404761804E-4</v>
      </c>
      <c r="AJ643">
        <f t="shared" si="479"/>
        <v>0.99927198772595238</v>
      </c>
      <c r="AK643" s="18"/>
      <c r="AL643" s="15">
        <f t="shared" si="480"/>
        <v>-0.23342386105303092</v>
      </c>
      <c r="AN643" s="10">
        <v>41703</v>
      </c>
      <c r="AO643">
        <v>2607300</v>
      </c>
      <c r="AP643">
        <v>38.361862000000002</v>
      </c>
      <c r="AQ643">
        <f t="shared" si="481"/>
        <v>-2.1520838896532668E-3</v>
      </c>
      <c r="AR643">
        <f t="shared" ref="AR643:AR651" si="515">1+AQ643</f>
        <v>0.99784791611034673</v>
      </c>
      <c r="AS643" s="18"/>
      <c r="AT643" s="15">
        <f t="shared" si="482"/>
        <v>-0.54449886783754209</v>
      </c>
      <c r="AV643" s="10">
        <v>41703</v>
      </c>
      <c r="AW643">
        <v>10025800</v>
      </c>
      <c r="AX643">
        <v>36.072048000000002</v>
      </c>
      <c r="AY643">
        <f t="shared" si="483"/>
        <v>3.0895740667988836E-3</v>
      </c>
      <c r="AZ643">
        <f t="shared" si="484"/>
        <v>1.0030895740667989</v>
      </c>
      <c r="BA643" s="18"/>
      <c r="BB643" s="18"/>
      <c r="BD643" s="10">
        <v>41703</v>
      </c>
      <c r="BE643">
        <v>372700</v>
      </c>
      <c r="BF643">
        <v>57.320849000000003</v>
      </c>
      <c r="BG643">
        <f t="shared" si="485"/>
        <v>-2.5624646880236801E-3</v>
      </c>
      <c r="BH643">
        <f t="shared" si="486"/>
        <v>0.99743753531197632</v>
      </c>
      <c r="BI643" s="18"/>
      <c r="BJ643" s="18">
        <v>5.3359401000000001E-2</v>
      </c>
      <c r="BL643" s="10">
        <v>41703</v>
      </c>
      <c r="BM643">
        <v>930200</v>
      </c>
      <c r="BN643">
        <v>100.497174</v>
      </c>
      <c r="BO643">
        <f t="shared" si="499"/>
        <v>-1.869555858494687E-3</v>
      </c>
      <c r="BP643">
        <f t="shared" si="500"/>
        <v>0.99813044414150531</v>
      </c>
      <c r="BQ643" s="18"/>
      <c r="BR643" s="18">
        <v>5.3359401000000001E-2</v>
      </c>
      <c r="BT643" s="10">
        <v>41703</v>
      </c>
      <c r="BU643">
        <v>54800</v>
      </c>
      <c r="BV643">
        <v>49.178113000000003</v>
      </c>
      <c r="BW643">
        <f t="shared" si="501"/>
        <v>2.0177679097921342E-4</v>
      </c>
      <c r="BX643">
        <f t="shared" si="502"/>
        <v>1.0002017767909792</v>
      </c>
      <c r="BY643" s="18"/>
      <c r="BZ643" s="18">
        <v>5.3359401000000001E-2</v>
      </c>
      <c r="CB643" s="10">
        <v>41703</v>
      </c>
      <c r="CC643">
        <v>833500</v>
      </c>
      <c r="CD643">
        <v>97.899017000000001</v>
      </c>
      <c r="CE643">
        <f t="shared" si="487"/>
        <v>1.092531165274524E-3</v>
      </c>
      <c r="CF643">
        <f t="shared" si="488"/>
        <v>1.0010925311652745</v>
      </c>
      <c r="CG643" s="18"/>
      <c r="CH643" s="18">
        <v>5.3359401000000001E-2</v>
      </c>
      <c r="CJ643" s="10">
        <v>41703</v>
      </c>
      <c r="CK643">
        <v>198100</v>
      </c>
      <c r="CL643">
        <v>78.486296999999993</v>
      </c>
      <c r="CM643">
        <f t="shared" si="489"/>
        <v>1.7682701497119258E-3</v>
      </c>
      <c r="CN643">
        <f t="shared" si="490"/>
        <v>1.0017682701497119</v>
      </c>
      <c r="CR643" s="10">
        <v>41703</v>
      </c>
      <c r="CS643">
        <v>10800</v>
      </c>
      <c r="CT643">
        <v>58.062131999999998</v>
      </c>
      <c r="CU643">
        <f t="shared" si="491"/>
        <v>5.0381771413987586E-4</v>
      </c>
      <c r="CV643">
        <f t="shared" si="492"/>
        <v>1.0005038177141399</v>
      </c>
      <c r="CZ643" s="10">
        <v>41703</v>
      </c>
      <c r="DA643">
        <v>44000</v>
      </c>
      <c r="DB643">
        <v>49.525897999999998</v>
      </c>
      <c r="DC643">
        <f t="shared" si="507"/>
        <v>5.5666508762386435E-4</v>
      </c>
      <c r="DD643">
        <f t="shared" si="508"/>
        <v>1.0005566650876239</v>
      </c>
      <c r="DH643" s="10">
        <v>41703</v>
      </c>
      <c r="DI643">
        <v>513800</v>
      </c>
      <c r="DJ643">
        <v>31.614312999999999</v>
      </c>
      <c r="DK643">
        <f t="shared" si="509"/>
        <v>-1.1908565921541214E-3</v>
      </c>
      <c r="DL643">
        <f t="shared" si="510"/>
        <v>0.99880914340784588</v>
      </c>
      <c r="DP643" s="10">
        <v>41703</v>
      </c>
      <c r="DQ643">
        <v>41600</v>
      </c>
      <c r="DR643">
        <v>23.790469999999999</v>
      </c>
      <c r="DS643">
        <f t="shared" si="493"/>
        <v>-1.0538657270504848E-2</v>
      </c>
      <c r="DT643">
        <f t="shared" si="494"/>
        <v>0.98946134272949515</v>
      </c>
      <c r="DX643" s="10">
        <v>41703</v>
      </c>
      <c r="DY643">
        <v>2964100</v>
      </c>
      <c r="DZ643">
        <v>12.96</v>
      </c>
      <c r="EA643">
        <f t="shared" si="503"/>
        <v>0</v>
      </c>
      <c r="EB643">
        <f t="shared" si="504"/>
        <v>1</v>
      </c>
      <c r="EF643" s="10">
        <v>41702</v>
      </c>
      <c r="EG643">
        <v>282800</v>
      </c>
      <c r="EH643">
        <v>98.991594000000006</v>
      </c>
      <c r="EI643">
        <f t="shared" si="505"/>
        <v>9.8654471216041983E-5</v>
      </c>
      <c r="EJ643">
        <f t="shared" si="506"/>
        <v>1.000098654471216</v>
      </c>
    </row>
    <row r="644" spans="1:140">
      <c r="A644" s="10">
        <v>41702</v>
      </c>
      <c r="B644" s="11">
        <v>0.94</v>
      </c>
      <c r="C644">
        <f t="shared" si="511"/>
        <v>9.3999999999999986E-3</v>
      </c>
      <c r="D644" s="12">
        <f t="shared" si="512"/>
        <v>1.960830203957542E-4</v>
      </c>
      <c r="E644" s="13">
        <f t="shared" si="513"/>
        <v>1.0001960830203958</v>
      </c>
      <c r="H644" s="10">
        <v>41702</v>
      </c>
      <c r="I644">
        <v>29400</v>
      </c>
      <c r="J644">
        <v>63.022443000000003</v>
      </c>
      <c r="K644" s="15">
        <f t="shared" ref="K644:K650" si="516">(J644/J645)-1</f>
        <v>-1.2432432711952934E-2</v>
      </c>
      <c r="L644">
        <f t="shared" ref="L644:L650" si="517">1+K644</f>
        <v>0.98756756728804707</v>
      </c>
      <c r="N644" s="15">
        <f t="shared" ref="N644:N707" si="518">((1+K644)^365)-1</f>
        <v>-0.98960345897339674</v>
      </c>
      <c r="P644" s="10">
        <v>41702</v>
      </c>
      <c r="Q644">
        <v>364600</v>
      </c>
      <c r="R644">
        <v>43.059404999999998</v>
      </c>
      <c r="S644">
        <f t="shared" ref="S644:S707" si="519">(R644/R645)-1</f>
        <v>1.4666086355733743E-2</v>
      </c>
      <c r="T644">
        <f t="shared" ref="T644:T650" si="520">1+S644</f>
        <v>1.0146660863557337</v>
      </c>
      <c r="V644" s="15">
        <f t="shared" ref="V644:V707" si="521">((1+S644)^365)-1</f>
        <v>202.21133244955496</v>
      </c>
      <c r="X644" s="10">
        <v>41702</v>
      </c>
      <c r="Y644">
        <v>217000</v>
      </c>
      <c r="Z644">
        <v>37.803144000000003</v>
      </c>
      <c r="AA644">
        <f t="shared" ref="AA644:AA707" si="522">(Z644/Z645)-1</f>
        <v>1.6057971338582222E-2</v>
      </c>
      <c r="AB644">
        <f t="shared" si="514"/>
        <v>1.0160579713385822</v>
      </c>
      <c r="AD644" s="15">
        <f t="shared" ref="AD644:AD707" si="523">((1+AA644)^365)-1</f>
        <v>334.15669388668181</v>
      </c>
      <c r="AF644" s="10">
        <v>41702</v>
      </c>
      <c r="AG644">
        <v>408700</v>
      </c>
      <c r="AH644">
        <v>53.239486999999997</v>
      </c>
      <c r="AI644">
        <f t="shared" ref="AI644:AI707" si="524">(AH644/AH645)-1</f>
        <v>2.2139497582493783E-2</v>
      </c>
      <c r="AJ644">
        <f t="shared" ref="AJ644:AJ650" si="525">1+AI644</f>
        <v>1.0221394975824938</v>
      </c>
      <c r="AK644" s="18"/>
      <c r="AL644" s="15">
        <f t="shared" ref="AL644:AL707" si="526">((1+AI644)^365)-1</f>
        <v>2958.4587196593843</v>
      </c>
      <c r="AN644" s="10">
        <v>41702</v>
      </c>
      <c r="AO644">
        <v>3837000</v>
      </c>
      <c r="AP644">
        <v>38.444597999999999</v>
      </c>
      <c r="AQ644">
        <f t="shared" ref="AQ644:AQ707" si="527">(AP644/AP645)-1</f>
        <v>1.9751313356343392E-2</v>
      </c>
      <c r="AR644">
        <f t="shared" si="515"/>
        <v>1.0197513133563434</v>
      </c>
      <c r="AS644" s="18"/>
      <c r="AT644" s="15">
        <f t="shared" ref="AT644:AT650" si="528">((1+AQ644)^365)-1</f>
        <v>1259.1137884209572</v>
      </c>
      <c r="AV644" s="10">
        <v>41702</v>
      </c>
      <c r="AW644">
        <v>13426800</v>
      </c>
      <c r="AX644">
        <v>35.960943999999998</v>
      </c>
      <c r="AY644">
        <f t="shared" ref="AY644:AY707" si="529">(AX644/AX645)-1</f>
        <v>1.6487871068399551E-2</v>
      </c>
      <c r="AZ644">
        <f t="shared" ref="AZ644:AZ707" si="530">1+AY644</f>
        <v>1.0164878710683996</v>
      </c>
      <c r="BA644" s="18"/>
      <c r="BB644" s="18"/>
      <c r="BD644" s="10">
        <v>41702</v>
      </c>
      <c r="BE644">
        <v>416900</v>
      </c>
      <c r="BF644">
        <v>57.468108999999998</v>
      </c>
      <c r="BG644">
        <f t="shared" ref="BG644:BG707" si="531">(BF644/BF645)-1</f>
        <v>1.3965518850630909E-2</v>
      </c>
      <c r="BH644">
        <f t="shared" ref="BH644:BH707" si="532">1+BG644</f>
        <v>1.0139655188506309</v>
      </c>
      <c r="BI644" s="18"/>
      <c r="BJ644" s="18">
        <v>-0.33928012099999999</v>
      </c>
      <c r="BL644" s="10">
        <v>41702</v>
      </c>
      <c r="BM644">
        <v>200800</v>
      </c>
      <c r="BN644">
        <v>100.685411</v>
      </c>
      <c r="BO644">
        <f t="shared" si="499"/>
        <v>-1.4001070094820101E-3</v>
      </c>
      <c r="BP644">
        <f t="shared" si="500"/>
        <v>0.99859989299051799</v>
      </c>
      <c r="BQ644" s="18"/>
      <c r="BR644" s="18">
        <v>-0.33928012099999999</v>
      </c>
      <c r="BT644" s="10">
        <v>41702</v>
      </c>
      <c r="BU644">
        <v>216800</v>
      </c>
      <c r="BV644">
        <v>49.168191999999998</v>
      </c>
      <c r="BW644">
        <f t="shared" si="501"/>
        <v>-1.8123142438803974E-3</v>
      </c>
      <c r="BX644">
        <f t="shared" si="502"/>
        <v>0.9981876857561196</v>
      </c>
      <c r="BY644" s="18"/>
      <c r="BZ644" s="18">
        <v>-0.33928012099999999</v>
      </c>
      <c r="CB644" s="10">
        <v>41702</v>
      </c>
      <c r="CC644">
        <v>1571100</v>
      </c>
      <c r="CD644">
        <v>97.792175999999998</v>
      </c>
      <c r="CE644">
        <f t="shared" ref="CE644:CE707" si="533">(CD644/CD645)-1</f>
        <v>6.598181977352624E-3</v>
      </c>
      <c r="CF644">
        <f t="shared" ref="CF644:CF707" si="534">1+CE644</f>
        <v>1.0065981819773526</v>
      </c>
      <c r="CG644" s="18"/>
      <c r="CH644" s="18">
        <v>-0.33928012099999999</v>
      </c>
      <c r="CJ644" s="10">
        <v>41702</v>
      </c>
      <c r="CK644">
        <v>250700</v>
      </c>
      <c r="CL644">
        <v>78.347757000000001</v>
      </c>
      <c r="CM644">
        <f t="shared" ref="CM644:CM707" si="535">(CL644/CL645)-1</f>
        <v>-4.3426770643293366E-3</v>
      </c>
      <c r="CN644">
        <f t="shared" ref="CN644:CN707" si="536">1+CM644</f>
        <v>0.99565732293567066</v>
      </c>
      <c r="CR644" s="10">
        <v>41702</v>
      </c>
      <c r="CS644">
        <v>8100</v>
      </c>
      <c r="CT644">
        <v>58.032893999999999</v>
      </c>
      <c r="CU644">
        <f t="shared" ref="CU644:CU707" si="537">(CT644/CT645)-1</f>
        <v>-2.5125872577483888E-3</v>
      </c>
      <c r="CV644">
        <f t="shared" ref="CV644:CV707" si="538">1+CU644</f>
        <v>0.99748741274225161</v>
      </c>
      <c r="CZ644" s="10">
        <v>41702</v>
      </c>
      <c r="DA644">
        <v>99000</v>
      </c>
      <c r="DB644">
        <v>49.498344000000003</v>
      </c>
      <c r="DC644">
        <f t="shared" si="507"/>
        <v>1.7560432571805507E-2</v>
      </c>
      <c r="DD644">
        <f t="shared" si="508"/>
        <v>1.0175604325718055</v>
      </c>
      <c r="DH644" s="10">
        <v>41702</v>
      </c>
      <c r="DI644">
        <v>298200</v>
      </c>
      <c r="DJ644">
        <v>31.652006</v>
      </c>
      <c r="DK644">
        <f t="shared" si="509"/>
        <v>1.5110298133591771E-2</v>
      </c>
      <c r="DL644">
        <f t="shared" si="510"/>
        <v>1.0151102981335918</v>
      </c>
      <c r="DP644" s="10">
        <v>41702</v>
      </c>
      <c r="DQ644">
        <v>27000</v>
      </c>
      <c r="DR644">
        <v>24.043859999999999</v>
      </c>
      <c r="DS644">
        <f t="shared" ref="DS644:DS707" si="539">(DR644/DR645)-1</f>
        <v>1.2248173172741295E-2</v>
      </c>
      <c r="DT644">
        <f t="shared" ref="DT644:DT707" si="540">1+DS644</f>
        <v>1.0122481731727413</v>
      </c>
      <c r="DX644" s="10">
        <v>41702</v>
      </c>
      <c r="DY644">
        <v>2745800</v>
      </c>
      <c r="DZ644">
        <v>12.96</v>
      </c>
      <c r="EA644">
        <f t="shared" ref="EA644:EA707" si="541">(DZ644/DZ645)-1</f>
        <v>-1.2195121951219412E-2</v>
      </c>
      <c r="EB644">
        <f t="shared" ref="EB644:EB707" si="542">1+EA644</f>
        <v>0.98780487804878059</v>
      </c>
      <c r="EF644" s="10">
        <v>41701</v>
      </c>
      <c r="EG644">
        <v>2683000</v>
      </c>
      <c r="EH644">
        <v>98.981829000000005</v>
      </c>
      <c r="EI644">
        <f t="shared" si="505"/>
        <v>-4.9292822936697345E-4</v>
      </c>
      <c r="EJ644">
        <f t="shared" si="506"/>
        <v>0.99950707177063303</v>
      </c>
    </row>
    <row r="645" spans="1:140">
      <c r="A645" s="10">
        <v>41701</v>
      </c>
      <c r="B645" s="11">
        <v>0.94</v>
      </c>
      <c r="C645">
        <f t="shared" si="511"/>
        <v>9.3999999999999986E-3</v>
      </c>
      <c r="D645" s="12">
        <f t="shared" si="512"/>
        <v>1.960830203957542E-4</v>
      </c>
      <c r="E645" s="13">
        <f t="shared" si="513"/>
        <v>1.0001960830203958</v>
      </c>
      <c r="H645" s="10">
        <v>41701</v>
      </c>
      <c r="I645">
        <v>36500</v>
      </c>
      <c r="J645">
        <v>63.815829000000001</v>
      </c>
      <c r="K645" s="15">
        <f t="shared" si="516"/>
        <v>6.5069200138561101E-3</v>
      </c>
      <c r="L645">
        <f t="shared" si="517"/>
        <v>1.0065069200138561</v>
      </c>
      <c r="N645" s="15">
        <f t="shared" si="518"/>
        <v>9.6688908585921514</v>
      </c>
      <c r="P645" s="10">
        <v>41701</v>
      </c>
      <c r="Q645">
        <v>610100</v>
      </c>
      <c r="R645">
        <v>42.437019999999997</v>
      </c>
      <c r="S645">
        <f t="shared" si="519"/>
        <v>-6.723414579810405E-3</v>
      </c>
      <c r="T645">
        <f t="shared" si="520"/>
        <v>0.99327658542018959</v>
      </c>
      <c r="V645" s="15">
        <f t="shared" si="521"/>
        <v>-0.91476415965977864</v>
      </c>
      <c r="X645" s="10">
        <v>41701</v>
      </c>
      <c r="Y645">
        <v>544900</v>
      </c>
      <c r="Z645">
        <v>37.205696000000003</v>
      </c>
      <c r="AA645">
        <f t="shared" si="522"/>
        <v>-6.433347238466447E-3</v>
      </c>
      <c r="AB645">
        <f t="shared" si="514"/>
        <v>0.99356665276153355</v>
      </c>
      <c r="AD645" s="15">
        <f t="shared" si="523"/>
        <v>-0.90517835723763795</v>
      </c>
      <c r="AF645" s="10">
        <v>41701</v>
      </c>
      <c r="AG645">
        <v>296700</v>
      </c>
      <c r="AH645">
        <v>52.086322000000003</v>
      </c>
      <c r="AI645">
        <f t="shared" si="524"/>
        <v>-4.4452964841860121E-3</v>
      </c>
      <c r="AJ645">
        <f t="shared" si="525"/>
        <v>0.99555470351581399</v>
      </c>
      <c r="AK645" s="18"/>
      <c r="AL645" s="15">
        <f t="shared" si="526"/>
        <v>-0.80331469430706393</v>
      </c>
      <c r="AN645" s="10">
        <v>41701</v>
      </c>
      <c r="AO645">
        <v>4448300</v>
      </c>
      <c r="AP645">
        <v>37.699973999999997</v>
      </c>
      <c r="AQ645">
        <f t="shared" si="527"/>
        <v>-2.0305825910044262E-2</v>
      </c>
      <c r="AR645">
        <f t="shared" si="515"/>
        <v>0.97969417408995574</v>
      </c>
      <c r="AS645" s="18"/>
      <c r="AT645" s="15">
        <f t="shared" si="528"/>
        <v>-0.99944018853225569</v>
      </c>
      <c r="AV645" s="10">
        <v>41701</v>
      </c>
      <c r="AW645">
        <v>26634900</v>
      </c>
      <c r="AX645">
        <v>35.377642000000002</v>
      </c>
      <c r="AY645">
        <f t="shared" si="529"/>
        <v>-1.7485234982067666E-2</v>
      </c>
      <c r="AZ645">
        <f t="shared" si="530"/>
        <v>0.98251476501793233</v>
      </c>
      <c r="BA645" s="18"/>
      <c r="BB645" s="18"/>
      <c r="BD645" s="10">
        <v>41701</v>
      </c>
      <c r="BE645">
        <v>787300</v>
      </c>
      <c r="BF645">
        <v>56.676591000000002</v>
      </c>
      <c r="BG645">
        <f t="shared" si="531"/>
        <v>-6.6139687030225547E-3</v>
      </c>
      <c r="BH645">
        <f t="shared" si="532"/>
        <v>0.99338603129697745</v>
      </c>
      <c r="BI645" s="18"/>
      <c r="BJ645" s="18">
        <v>-0.75949882999999996</v>
      </c>
      <c r="BL645" s="10">
        <v>41701</v>
      </c>
      <c r="BM645">
        <v>132200</v>
      </c>
      <c r="BN645">
        <v>100.826579</v>
      </c>
      <c r="BO645">
        <f t="shared" si="499"/>
        <v>1.5051594661781298E-3</v>
      </c>
      <c r="BP645">
        <f t="shared" si="500"/>
        <v>1.0015051594661781</v>
      </c>
      <c r="BQ645" s="18"/>
      <c r="BR645" s="18">
        <v>-0.75949882999999996</v>
      </c>
      <c r="BT645" s="10">
        <v>41701</v>
      </c>
      <c r="BU645">
        <v>102000</v>
      </c>
      <c r="BV645">
        <v>49.257461999999997</v>
      </c>
      <c r="BW645">
        <f t="shared" si="501"/>
        <v>2.2199930077004826E-3</v>
      </c>
      <c r="BX645">
        <f t="shared" si="502"/>
        <v>1.0022199930077005</v>
      </c>
      <c r="BY645" s="18"/>
      <c r="BZ645" s="18">
        <v>-0.75949882999999996</v>
      </c>
      <c r="CB645" s="10">
        <v>41701</v>
      </c>
      <c r="CC645">
        <v>696000</v>
      </c>
      <c r="CD645">
        <v>97.151155000000003</v>
      </c>
      <c r="CE645">
        <f t="shared" si="533"/>
        <v>-8.9819948501339564E-3</v>
      </c>
      <c r="CF645">
        <f t="shared" si="534"/>
        <v>0.99101800514986604</v>
      </c>
      <c r="CG645" s="18"/>
      <c r="CH645" s="18">
        <v>-0.75949882999999996</v>
      </c>
      <c r="CJ645" s="10">
        <v>41701</v>
      </c>
      <c r="CK645">
        <v>183500</v>
      </c>
      <c r="CL645">
        <v>78.689480000000003</v>
      </c>
      <c r="CM645">
        <f t="shared" si="535"/>
        <v>2.6360749493066216E-3</v>
      </c>
      <c r="CN645">
        <f t="shared" si="536"/>
        <v>1.0026360749493066</v>
      </c>
      <c r="CR645" s="10">
        <v>41701</v>
      </c>
      <c r="CS645">
        <v>32800</v>
      </c>
      <c r="CT645">
        <v>58.179074</v>
      </c>
      <c r="CU645">
        <f t="shared" si="537"/>
        <v>1.5937955699720785E-3</v>
      </c>
      <c r="CV645">
        <f t="shared" si="538"/>
        <v>1.0015937955699721</v>
      </c>
      <c r="CZ645" s="10">
        <v>41701</v>
      </c>
      <c r="DA645">
        <v>89200</v>
      </c>
      <c r="DB645">
        <v>48.644131999999999</v>
      </c>
      <c r="DC645">
        <f t="shared" si="507"/>
        <v>-1.2493053628968576E-2</v>
      </c>
      <c r="DD645">
        <f t="shared" si="508"/>
        <v>0.98750694637103142</v>
      </c>
      <c r="DH645" s="10">
        <v>41701</v>
      </c>
      <c r="DI645">
        <v>569900</v>
      </c>
      <c r="DJ645">
        <v>31.180854</v>
      </c>
      <c r="DK645">
        <f t="shared" si="509"/>
        <v>1.210313879185243E-3</v>
      </c>
      <c r="DL645">
        <f t="shared" si="510"/>
        <v>1.0012103138791852</v>
      </c>
      <c r="DP645" s="10">
        <v>41701</v>
      </c>
      <c r="DQ645">
        <v>39200</v>
      </c>
      <c r="DR645">
        <v>23.752929999999999</v>
      </c>
      <c r="DS645">
        <f t="shared" si="539"/>
        <v>-5.110129309676803E-3</v>
      </c>
      <c r="DT645">
        <f t="shared" si="540"/>
        <v>0.9948898706903232</v>
      </c>
      <c r="DX645" s="10">
        <v>41701</v>
      </c>
      <c r="DY645">
        <v>7175500</v>
      </c>
      <c r="DZ645">
        <v>13.12</v>
      </c>
      <c r="EA645">
        <f t="shared" si="541"/>
        <v>2.1011673151750898E-2</v>
      </c>
      <c r="EB645">
        <f t="shared" si="542"/>
        <v>1.0210116731517509</v>
      </c>
      <c r="EF645" s="10">
        <v>41698</v>
      </c>
      <c r="EG645">
        <v>373600</v>
      </c>
      <c r="EH645">
        <v>99.030643999999995</v>
      </c>
      <c r="EI645">
        <f t="shared" si="505"/>
        <v>4.7347152176779872E-4</v>
      </c>
      <c r="EJ645">
        <f t="shared" si="506"/>
        <v>1.0004734715217678</v>
      </c>
    </row>
    <row r="646" spans="1:140">
      <c r="A646" s="10">
        <v>41698</v>
      </c>
      <c r="B646" s="11">
        <v>0.94</v>
      </c>
      <c r="C646">
        <f t="shared" si="511"/>
        <v>9.3999999999999986E-3</v>
      </c>
      <c r="D646" s="12">
        <f t="shared" si="512"/>
        <v>1.960830203957542E-4</v>
      </c>
      <c r="E646" s="13">
        <f t="shared" si="513"/>
        <v>1.0001960830203958</v>
      </c>
      <c r="H646" s="10">
        <v>41698</v>
      </c>
      <c r="I646">
        <v>28500</v>
      </c>
      <c r="J646">
        <v>63.403269000000002</v>
      </c>
      <c r="K646" s="15">
        <f t="shared" si="516"/>
        <v>7.3468131763521072E-4</v>
      </c>
      <c r="L646">
        <f t="shared" si="517"/>
        <v>1.0007346813176352</v>
      </c>
      <c r="N646" s="15">
        <f t="shared" si="518"/>
        <v>0.30742587549853706</v>
      </c>
      <c r="P646" s="10">
        <v>41698</v>
      </c>
      <c r="Q646">
        <v>283200</v>
      </c>
      <c r="R646">
        <v>42.724272999999997</v>
      </c>
      <c r="S646">
        <f t="shared" si="519"/>
        <v>1.5712687694073857E-3</v>
      </c>
      <c r="T646">
        <f t="shared" si="520"/>
        <v>1.0015712687694074</v>
      </c>
      <c r="V646" s="15">
        <f t="shared" si="521"/>
        <v>0.77369155794612032</v>
      </c>
      <c r="X646" s="10">
        <v>41698</v>
      </c>
      <c r="Y646">
        <v>151800</v>
      </c>
      <c r="Z646">
        <v>37.446603000000003</v>
      </c>
      <c r="AA646">
        <f t="shared" si="522"/>
        <v>2.5744608303601701E-4</v>
      </c>
      <c r="AB646">
        <f t="shared" si="514"/>
        <v>1.000257446083036</v>
      </c>
      <c r="AD646" s="15">
        <f t="shared" si="523"/>
        <v>9.8511109974939615E-2</v>
      </c>
      <c r="AF646" s="10">
        <v>41698</v>
      </c>
      <c r="AG646">
        <v>475200</v>
      </c>
      <c r="AH646">
        <v>52.318894999999998</v>
      </c>
      <c r="AI646">
        <f t="shared" si="524"/>
        <v>-3.6906500010350785E-3</v>
      </c>
      <c r="AJ646">
        <f t="shared" si="525"/>
        <v>0.99630934999896492</v>
      </c>
      <c r="AK646" s="18"/>
      <c r="AL646" s="15">
        <f t="shared" si="526"/>
        <v>-0.74065062740133292</v>
      </c>
      <c r="AN646" s="10">
        <v>41698</v>
      </c>
      <c r="AO646">
        <v>2975600</v>
      </c>
      <c r="AP646">
        <v>38.481369999999998</v>
      </c>
      <c r="AQ646">
        <f t="shared" si="527"/>
        <v>1.1958504823430527E-3</v>
      </c>
      <c r="AR646">
        <f t="shared" si="515"/>
        <v>1.0011958504823431</v>
      </c>
      <c r="AS646" s="18"/>
      <c r="AT646" s="15">
        <f t="shared" si="528"/>
        <v>0.54685625431937956</v>
      </c>
      <c r="AV646" s="10">
        <v>41698</v>
      </c>
      <c r="AW646">
        <v>21899800</v>
      </c>
      <c r="AX646">
        <v>36.007237000000003</v>
      </c>
      <c r="AY646">
        <f t="shared" si="529"/>
        <v>-7.9081928632291909E-3</v>
      </c>
      <c r="AZ646">
        <f t="shared" si="530"/>
        <v>0.99209180713677081</v>
      </c>
      <c r="BA646" s="18"/>
      <c r="BB646" s="18"/>
      <c r="BD646" s="10">
        <v>41698</v>
      </c>
      <c r="BE646">
        <v>550000</v>
      </c>
      <c r="BF646">
        <v>57.053944000000001</v>
      </c>
      <c r="BG646">
        <f t="shared" si="531"/>
        <v>3.0744700454055085E-3</v>
      </c>
      <c r="BH646">
        <f t="shared" si="532"/>
        <v>1.0030744700454055</v>
      </c>
      <c r="BI646" s="18"/>
      <c r="BJ646" s="18">
        <v>2.349367252</v>
      </c>
      <c r="BL646" s="10">
        <v>41698</v>
      </c>
      <c r="BM646">
        <v>291600</v>
      </c>
      <c r="BN646">
        <v>100.67504700000001</v>
      </c>
      <c r="BO646">
        <f t="shared" si="499"/>
        <v>2.3366604688921377E-3</v>
      </c>
      <c r="BP646">
        <f t="shared" si="500"/>
        <v>1.0023366604688921</v>
      </c>
      <c r="BQ646" s="18"/>
      <c r="BR646" s="18">
        <v>2.349367252</v>
      </c>
      <c r="BT646" s="10">
        <v>41698</v>
      </c>
      <c r="BU646">
        <v>54900</v>
      </c>
      <c r="BV646">
        <v>49.148353</v>
      </c>
      <c r="BW646">
        <f t="shared" si="501"/>
        <v>-2.0181750075276561E-4</v>
      </c>
      <c r="BX646">
        <f t="shared" si="502"/>
        <v>0.99979818249924723</v>
      </c>
      <c r="BY646" s="18"/>
      <c r="BZ646" s="18">
        <v>2.349367252</v>
      </c>
      <c r="CB646" s="10">
        <v>41698</v>
      </c>
      <c r="CC646">
        <v>866100</v>
      </c>
      <c r="CD646">
        <v>98.031675000000007</v>
      </c>
      <c r="CE646">
        <f t="shared" si="533"/>
        <v>5.274663868886309E-3</v>
      </c>
      <c r="CF646">
        <f t="shared" si="534"/>
        <v>1.0052746638688863</v>
      </c>
      <c r="CG646" s="18"/>
      <c r="CH646" s="18">
        <v>2.349367252</v>
      </c>
      <c r="CJ646" s="10">
        <v>41698</v>
      </c>
      <c r="CK646">
        <v>194600</v>
      </c>
      <c r="CL646">
        <v>78.482594000000006</v>
      </c>
      <c r="CM646">
        <f t="shared" si="535"/>
        <v>-7.0378788484548593E-4</v>
      </c>
      <c r="CN646">
        <f t="shared" si="536"/>
        <v>0.99929621211515451</v>
      </c>
      <c r="CR646" s="10">
        <v>41698</v>
      </c>
      <c r="CS646">
        <v>20200</v>
      </c>
      <c r="CT646">
        <v>58.086495999999997</v>
      </c>
      <c r="CU646">
        <f t="shared" si="537"/>
        <v>-5.0266959661471322E-4</v>
      </c>
      <c r="CV646">
        <f t="shared" si="538"/>
        <v>0.99949733040338529</v>
      </c>
      <c r="CZ646" s="10">
        <v>41698</v>
      </c>
      <c r="DA646">
        <v>80000</v>
      </c>
      <c r="DB646">
        <v>49.259534000000002</v>
      </c>
      <c r="DC646">
        <f t="shared" si="507"/>
        <v>3.7308217110965103E-4</v>
      </c>
      <c r="DD646">
        <f t="shared" si="508"/>
        <v>1.0003730821711097</v>
      </c>
      <c r="DH646" s="10">
        <v>41698</v>
      </c>
      <c r="DI646">
        <v>96500</v>
      </c>
      <c r="DJ646">
        <v>31.143160999999999</v>
      </c>
      <c r="DK646">
        <f t="shared" si="509"/>
        <v>7.3147759113834088E-3</v>
      </c>
      <c r="DL646">
        <f t="shared" si="510"/>
        <v>1.0073147759113834</v>
      </c>
      <c r="DP646" s="10">
        <v>41698</v>
      </c>
      <c r="DQ646">
        <v>14700</v>
      </c>
      <c r="DR646">
        <v>23.874934</v>
      </c>
      <c r="DS646">
        <f t="shared" si="539"/>
        <v>5.5336724149657179E-3</v>
      </c>
      <c r="DT646">
        <f t="shared" si="540"/>
        <v>1.0055336724149657</v>
      </c>
      <c r="DX646" s="10">
        <v>41698</v>
      </c>
      <c r="DY646">
        <v>2882000</v>
      </c>
      <c r="DZ646">
        <v>12.85</v>
      </c>
      <c r="EA646">
        <f t="shared" si="541"/>
        <v>-3.8759689922480689E-3</v>
      </c>
      <c r="EB646">
        <f t="shared" si="542"/>
        <v>0.99612403100775193</v>
      </c>
      <c r="EF646" s="10">
        <v>41697</v>
      </c>
      <c r="EG646">
        <v>330300</v>
      </c>
      <c r="EH646">
        <v>98.983778000000001</v>
      </c>
      <c r="EI646">
        <f t="shared" si="505"/>
        <v>-9.8582193300167376E-5</v>
      </c>
      <c r="EJ646">
        <f t="shared" si="506"/>
        <v>0.99990141780669983</v>
      </c>
    </row>
    <row r="647" spans="1:140">
      <c r="A647" s="10">
        <v>41697</v>
      </c>
      <c r="B647" s="11">
        <v>0.92</v>
      </c>
      <c r="C647">
        <f t="shared" si="511"/>
        <v>9.1999999999999998E-3</v>
      </c>
      <c r="D647" s="12">
        <f t="shared" si="512"/>
        <v>1.9190583345851664E-4</v>
      </c>
      <c r="E647" s="13">
        <f t="shared" si="513"/>
        <v>1.0001919058334585</v>
      </c>
      <c r="H647" s="10">
        <v>41697</v>
      </c>
      <c r="I647">
        <v>6100</v>
      </c>
      <c r="J647">
        <v>63.356721999999998</v>
      </c>
      <c r="K647" s="15">
        <f t="shared" si="516"/>
        <v>5.1690829150332629E-3</v>
      </c>
      <c r="L647">
        <f t="shared" si="517"/>
        <v>1.0051690829150333</v>
      </c>
      <c r="N647" s="15">
        <f t="shared" si="518"/>
        <v>5.5656775529042966</v>
      </c>
      <c r="P647" s="10">
        <v>41697</v>
      </c>
      <c r="Q647">
        <v>218300</v>
      </c>
      <c r="R647">
        <v>42.657246999999998</v>
      </c>
      <c r="S647">
        <f t="shared" si="519"/>
        <v>4.9627064332153914E-3</v>
      </c>
      <c r="T647">
        <f t="shared" si="520"/>
        <v>1.0049627064332154</v>
      </c>
      <c r="V647" s="15">
        <f t="shared" si="521"/>
        <v>5.0915829282926888</v>
      </c>
      <c r="X647" s="10">
        <v>41697</v>
      </c>
      <c r="Y647">
        <v>281500</v>
      </c>
      <c r="Z647">
        <v>37.436965000000001</v>
      </c>
      <c r="AA647">
        <f t="shared" si="522"/>
        <v>4.6547948742672318E-3</v>
      </c>
      <c r="AB647">
        <f t="shared" si="514"/>
        <v>1.0046547948742672</v>
      </c>
      <c r="AD647" s="15">
        <f t="shared" si="523"/>
        <v>4.4469624718828893</v>
      </c>
      <c r="AF647" s="10">
        <v>41697</v>
      </c>
      <c r="AG647">
        <v>203300</v>
      </c>
      <c r="AH647">
        <v>52.512701</v>
      </c>
      <c r="AI647">
        <f t="shared" si="524"/>
        <v>5.19381488643611E-3</v>
      </c>
      <c r="AJ647">
        <f t="shared" si="525"/>
        <v>1.0051938148864361</v>
      </c>
      <c r="AK647" s="18"/>
      <c r="AL647" s="15">
        <f t="shared" si="526"/>
        <v>5.6249070800481258</v>
      </c>
      <c r="AN647" s="10">
        <v>41697</v>
      </c>
      <c r="AO647">
        <v>2437800</v>
      </c>
      <c r="AP647">
        <v>38.435406999999998</v>
      </c>
      <c r="AQ647">
        <f t="shared" si="527"/>
        <v>4.0826689721180642E-3</v>
      </c>
      <c r="AR647">
        <f t="shared" si="515"/>
        <v>1.0040826689721181</v>
      </c>
      <c r="AS647" s="18"/>
      <c r="AT647" s="15">
        <f t="shared" si="528"/>
        <v>3.4244257017443331</v>
      </c>
      <c r="AV647" s="10">
        <v>41697</v>
      </c>
      <c r="AW647">
        <v>19574100</v>
      </c>
      <c r="AX647">
        <v>36.294258999999997</v>
      </c>
      <c r="AY647">
        <f t="shared" si="529"/>
        <v>1.9771123229107124E-2</v>
      </c>
      <c r="AZ647">
        <f t="shared" si="530"/>
        <v>1.0197711232291071</v>
      </c>
      <c r="BA647" s="18"/>
      <c r="BB647" s="18"/>
      <c r="BD647" s="10">
        <v>41697</v>
      </c>
      <c r="BE647">
        <v>403300</v>
      </c>
      <c r="BF647">
        <v>56.879071000000003</v>
      </c>
      <c r="BG647">
        <f t="shared" si="531"/>
        <v>4.8780488666679833E-3</v>
      </c>
      <c r="BH647">
        <f t="shared" si="532"/>
        <v>1.004878048866668</v>
      </c>
      <c r="BI647" s="18"/>
      <c r="BJ647" s="18">
        <v>0.591243674</v>
      </c>
      <c r="BL647" s="10">
        <v>41697</v>
      </c>
      <c r="BM647">
        <v>196400</v>
      </c>
      <c r="BN647">
        <v>100.440352</v>
      </c>
      <c r="BO647">
        <f t="shared" si="499"/>
        <v>2.905860620218581E-3</v>
      </c>
      <c r="BP647">
        <f t="shared" si="500"/>
        <v>1.0029058606202186</v>
      </c>
      <c r="BQ647" s="18"/>
      <c r="BR647" s="18">
        <v>0.591243674</v>
      </c>
      <c r="BT647" s="10">
        <v>41697</v>
      </c>
      <c r="BU647">
        <v>110000</v>
      </c>
      <c r="BV647">
        <v>49.158273999999999</v>
      </c>
      <c r="BW647">
        <f t="shared" si="501"/>
        <v>0</v>
      </c>
      <c r="BX647">
        <f t="shared" si="502"/>
        <v>1</v>
      </c>
      <c r="BY647" s="18"/>
      <c r="BZ647" s="18">
        <v>0.591243674</v>
      </c>
      <c r="CB647" s="10">
        <v>41697</v>
      </c>
      <c r="CC647">
        <v>647800</v>
      </c>
      <c r="CD647">
        <v>97.517303999999996</v>
      </c>
      <c r="CE647">
        <f t="shared" si="533"/>
        <v>4.6596810805525912E-3</v>
      </c>
      <c r="CF647">
        <f t="shared" si="534"/>
        <v>1.0046596810805526</v>
      </c>
      <c r="CG647" s="18"/>
      <c r="CH647" s="18">
        <v>0.591243674</v>
      </c>
      <c r="CJ647" s="10">
        <v>41697</v>
      </c>
      <c r="CK647">
        <v>176800</v>
      </c>
      <c r="CL647">
        <v>78.537868000000003</v>
      </c>
      <c r="CM647">
        <f t="shared" si="535"/>
        <v>2.2334819233083003E-3</v>
      </c>
      <c r="CN647">
        <f t="shared" si="536"/>
        <v>1.0022334819233083</v>
      </c>
      <c r="CR647" s="10">
        <v>41697</v>
      </c>
      <c r="CS647">
        <v>40100</v>
      </c>
      <c r="CT647">
        <v>58.115709000000003</v>
      </c>
      <c r="CU647">
        <f t="shared" si="537"/>
        <v>3.3525410047241522E-4</v>
      </c>
      <c r="CV647">
        <f t="shared" si="538"/>
        <v>1.0003352541004724</v>
      </c>
      <c r="CZ647" s="10">
        <v>41697</v>
      </c>
      <c r="DA647">
        <v>66000</v>
      </c>
      <c r="DB647">
        <v>49.241163</v>
      </c>
      <c r="DC647">
        <f t="shared" si="507"/>
        <v>4.4969351735348884E-3</v>
      </c>
      <c r="DD647">
        <f t="shared" si="508"/>
        <v>1.0044969351735349</v>
      </c>
      <c r="DH647" s="10">
        <v>41697</v>
      </c>
      <c r="DI647">
        <v>262300</v>
      </c>
      <c r="DJ647">
        <v>30.917010000000001</v>
      </c>
      <c r="DK647">
        <f t="shared" si="509"/>
        <v>-2.7355493389306096E-3</v>
      </c>
      <c r="DL647">
        <f t="shared" si="510"/>
        <v>0.99726445066106939</v>
      </c>
      <c r="DP647" s="10">
        <v>41697</v>
      </c>
      <c r="DQ647">
        <v>22700</v>
      </c>
      <c r="DR647">
        <v>23.743545000000001</v>
      </c>
      <c r="DS647">
        <f t="shared" si="539"/>
        <v>-1.1843915243755498E-3</v>
      </c>
      <c r="DT647">
        <f t="shared" si="540"/>
        <v>0.99881560847562445</v>
      </c>
      <c r="DX647" s="10">
        <v>41697</v>
      </c>
      <c r="DY647">
        <v>2287800</v>
      </c>
      <c r="DZ647">
        <v>12.9</v>
      </c>
      <c r="EA647">
        <f t="shared" si="541"/>
        <v>1.5527950310558758E-3</v>
      </c>
      <c r="EB647">
        <f t="shared" si="542"/>
        <v>1.0015527950310559</v>
      </c>
      <c r="EF647" s="10">
        <v>41696</v>
      </c>
      <c r="EG647">
        <v>165300</v>
      </c>
      <c r="EH647">
        <v>98.993537000000003</v>
      </c>
      <c r="EI647">
        <f t="shared" si="505"/>
        <v>2.9575321064356785E-4</v>
      </c>
      <c r="EJ647">
        <f t="shared" si="506"/>
        <v>1.0002957532106436</v>
      </c>
    </row>
    <row r="648" spans="1:140">
      <c r="A648" s="10">
        <v>41696</v>
      </c>
      <c r="B648" s="11">
        <v>0.92</v>
      </c>
      <c r="C648">
        <f t="shared" si="511"/>
        <v>9.1999999999999998E-3</v>
      </c>
      <c r="D648" s="12">
        <f t="shared" si="512"/>
        <v>1.9190583345851664E-4</v>
      </c>
      <c r="E648" s="13">
        <f t="shared" si="513"/>
        <v>1.0001919058334585</v>
      </c>
      <c r="H648" s="10">
        <v>41696</v>
      </c>
      <c r="I648">
        <v>6100</v>
      </c>
      <c r="J648">
        <v>63.030909999999999</v>
      </c>
      <c r="K648" s="15">
        <f t="shared" si="516"/>
        <v>4.5993665999202182E-3</v>
      </c>
      <c r="L648">
        <f t="shared" si="517"/>
        <v>1.0045993665999202</v>
      </c>
      <c r="N648" s="15">
        <f t="shared" si="518"/>
        <v>4.3383678989086807</v>
      </c>
      <c r="P648" s="10">
        <v>41696</v>
      </c>
      <c r="Q648">
        <v>306000</v>
      </c>
      <c r="R648">
        <v>42.446596999999997</v>
      </c>
      <c r="S648">
        <f t="shared" si="519"/>
        <v>1.3553469880083213E-3</v>
      </c>
      <c r="T648">
        <f t="shared" si="520"/>
        <v>1.0013553469880083</v>
      </c>
      <c r="V648" s="15">
        <f t="shared" si="521"/>
        <v>0.63945965196447996</v>
      </c>
      <c r="X648" s="10">
        <v>41696</v>
      </c>
      <c r="Y648">
        <v>200700</v>
      </c>
      <c r="Z648">
        <v>37.263511000000001</v>
      </c>
      <c r="AA648">
        <f t="shared" si="522"/>
        <v>3.8940197934915766E-3</v>
      </c>
      <c r="AB648">
        <f t="shared" si="514"/>
        <v>1.0038940197934916</v>
      </c>
      <c r="AD648" s="15">
        <f t="shared" si="523"/>
        <v>3.1311551656993108</v>
      </c>
      <c r="AF648" s="10">
        <v>41696</v>
      </c>
      <c r="AG648">
        <v>267100</v>
      </c>
      <c r="AH648">
        <v>52.241368999999999</v>
      </c>
      <c r="AI648">
        <f t="shared" si="524"/>
        <v>5.2209314378590665E-3</v>
      </c>
      <c r="AJ648">
        <f t="shared" si="525"/>
        <v>1.0052209314378591</v>
      </c>
      <c r="AK648" s="18"/>
      <c r="AL648" s="15">
        <f t="shared" si="526"/>
        <v>5.6904598867976208</v>
      </c>
      <c r="AN648" s="10">
        <v>41696</v>
      </c>
      <c r="AO648">
        <v>2406000</v>
      </c>
      <c r="AP648">
        <v>38.279125999999998</v>
      </c>
      <c r="AQ648">
        <f t="shared" si="527"/>
        <v>-3.1122982135250998E-3</v>
      </c>
      <c r="AR648">
        <f t="shared" si="515"/>
        <v>0.9968877017864749</v>
      </c>
      <c r="AS648" s="18"/>
      <c r="AT648" s="15">
        <f t="shared" si="528"/>
        <v>-0.67946387434832145</v>
      </c>
      <c r="AV648" s="10">
        <v>41696</v>
      </c>
      <c r="AW648">
        <v>14250900</v>
      </c>
      <c r="AX648">
        <v>35.590592999999998</v>
      </c>
      <c r="AY648">
        <f t="shared" si="529"/>
        <v>-2.5947517797040298E-3</v>
      </c>
      <c r="AZ648">
        <f t="shared" si="530"/>
        <v>0.99740524822029597</v>
      </c>
      <c r="BA648" s="18"/>
      <c r="BB648" s="18"/>
      <c r="BD648" s="10">
        <v>41696</v>
      </c>
      <c r="BE648">
        <v>445600</v>
      </c>
      <c r="BF648">
        <v>56.602958999999998</v>
      </c>
      <c r="BG648">
        <f t="shared" si="531"/>
        <v>0</v>
      </c>
      <c r="BH648">
        <f t="shared" si="532"/>
        <v>1</v>
      </c>
      <c r="BI648" s="18"/>
      <c r="BJ648" s="18">
        <v>-5.0499018999999999E-2</v>
      </c>
      <c r="BL648" s="10">
        <v>41696</v>
      </c>
      <c r="BM648">
        <v>214900</v>
      </c>
      <c r="BN648">
        <v>100.149332</v>
      </c>
      <c r="BO648">
        <f t="shared" si="499"/>
        <v>1.3140547447789697E-3</v>
      </c>
      <c r="BP648">
        <f t="shared" si="500"/>
        <v>1.001314054744779</v>
      </c>
      <c r="BQ648" s="18"/>
      <c r="BR648" s="18">
        <v>-5.0499018999999999E-2</v>
      </c>
      <c r="BT648" s="10">
        <v>41696</v>
      </c>
      <c r="BU648">
        <v>104900</v>
      </c>
      <c r="BV648">
        <v>49.158273999999999</v>
      </c>
      <c r="BW648">
        <f t="shared" si="501"/>
        <v>8.0775921169418119E-4</v>
      </c>
      <c r="BX648">
        <f t="shared" si="502"/>
        <v>1.0008077592116942</v>
      </c>
      <c r="BY648" s="18"/>
      <c r="BZ648" s="18">
        <v>-5.0499018999999999E-2</v>
      </c>
      <c r="CB648" s="10">
        <v>41696</v>
      </c>
      <c r="CC648">
        <v>675800</v>
      </c>
      <c r="CD648">
        <v>97.065011999999996</v>
      </c>
      <c r="CE648">
        <f t="shared" si="533"/>
        <v>-9.137370235179354E-5</v>
      </c>
      <c r="CF648">
        <f t="shared" si="534"/>
        <v>0.99990862629764821</v>
      </c>
      <c r="CG648" s="18"/>
      <c r="CH648" s="18">
        <v>-5.0499018999999999E-2</v>
      </c>
      <c r="CJ648" s="10">
        <v>41696</v>
      </c>
      <c r="CK648">
        <v>253800</v>
      </c>
      <c r="CL648">
        <v>78.362846000000005</v>
      </c>
      <c r="CM648">
        <f t="shared" si="535"/>
        <v>3.1839179123236416E-3</v>
      </c>
      <c r="CN648">
        <f t="shared" si="536"/>
        <v>1.0031839179123236</v>
      </c>
      <c r="CR648" s="10">
        <v>41696</v>
      </c>
      <c r="CS648">
        <v>4900</v>
      </c>
      <c r="CT648">
        <v>58.096232000000001</v>
      </c>
      <c r="CU648">
        <f t="shared" si="537"/>
        <v>1.5108279392614943E-3</v>
      </c>
      <c r="CV648">
        <f t="shared" si="538"/>
        <v>1.0015108279392615</v>
      </c>
      <c r="CZ648" s="10">
        <v>41696</v>
      </c>
      <c r="DA648">
        <v>90800</v>
      </c>
      <c r="DB648">
        <v>49.020719999999997</v>
      </c>
      <c r="DC648">
        <f t="shared" si="507"/>
        <v>-1.6834888266868964E-3</v>
      </c>
      <c r="DD648">
        <f t="shared" si="508"/>
        <v>0.9983165111733131</v>
      </c>
      <c r="DH648" s="10">
        <v>41696</v>
      </c>
      <c r="DI648">
        <v>2875100</v>
      </c>
      <c r="DJ648">
        <v>31.001816999999999</v>
      </c>
      <c r="DK648">
        <f t="shared" si="509"/>
        <v>2.1321860303460394E-3</v>
      </c>
      <c r="DL648">
        <f t="shared" si="510"/>
        <v>1.002132186030346</v>
      </c>
      <c r="DP648" s="10">
        <v>41696</v>
      </c>
      <c r="DQ648">
        <v>21200</v>
      </c>
      <c r="DR648">
        <v>23.771699999999999</v>
      </c>
      <c r="DS648">
        <f t="shared" si="539"/>
        <v>-4.7151857249939644E-3</v>
      </c>
      <c r="DT648">
        <f t="shared" si="540"/>
        <v>0.99528481427500604</v>
      </c>
      <c r="DX648" s="10">
        <v>41696</v>
      </c>
      <c r="DY648">
        <v>3906900</v>
      </c>
      <c r="DZ648">
        <v>12.88</v>
      </c>
      <c r="EA648">
        <f t="shared" si="541"/>
        <v>-9.2307692307691536E-3</v>
      </c>
      <c r="EB648">
        <f t="shared" si="542"/>
        <v>0.99076923076923085</v>
      </c>
      <c r="EF648" s="10">
        <v>41695</v>
      </c>
      <c r="EG648">
        <v>277800</v>
      </c>
      <c r="EH648">
        <v>98.964268000000004</v>
      </c>
      <c r="EI648">
        <f t="shared" si="505"/>
        <v>1.9719084256286656E-4</v>
      </c>
      <c r="EJ648">
        <f t="shared" si="506"/>
        <v>1.0001971908425629</v>
      </c>
    </row>
    <row r="649" spans="1:140">
      <c r="A649" s="10">
        <v>41695</v>
      </c>
      <c r="B649" s="11">
        <v>0.92</v>
      </c>
      <c r="C649">
        <f t="shared" si="511"/>
        <v>9.1999999999999998E-3</v>
      </c>
      <c r="D649" s="12">
        <f t="shared" si="512"/>
        <v>1.9190583345851664E-4</v>
      </c>
      <c r="E649" s="13">
        <f t="shared" si="513"/>
        <v>1.0001919058334585</v>
      </c>
      <c r="H649" s="10">
        <v>41695</v>
      </c>
      <c r="I649">
        <v>5400</v>
      </c>
      <c r="J649">
        <v>62.742334999999997</v>
      </c>
      <c r="K649" s="15">
        <f t="shared" si="516"/>
        <v>8.3783090179738728E-3</v>
      </c>
      <c r="L649">
        <f t="shared" si="517"/>
        <v>1.0083783090179739</v>
      </c>
      <c r="N649" s="15">
        <f t="shared" si="518"/>
        <v>20.017241374964229</v>
      </c>
      <c r="P649" s="10">
        <v>41695</v>
      </c>
      <c r="Q649">
        <v>269500</v>
      </c>
      <c r="R649">
        <v>42.389144999999999</v>
      </c>
      <c r="S649">
        <f t="shared" si="519"/>
        <v>-1.3535125089061406E-3</v>
      </c>
      <c r="T649">
        <f t="shared" si="520"/>
        <v>0.99864648749109386</v>
      </c>
      <c r="V649" s="15">
        <f t="shared" si="521"/>
        <v>-0.390042933473981</v>
      </c>
      <c r="X649" s="10">
        <v>41695</v>
      </c>
      <c r="Y649">
        <v>132500</v>
      </c>
      <c r="Z649">
        <v>37.118969</v>
      </c>
      <c r="AA649">
        <f t="shared" si="522"/>
        <v>1.2997026122023581E-3</v>
      </c>
      <c r="AB649">
        <f t="shared" si="514"/>
        <v>1.0012997026122024</v>
      </c>
      <c r="AD649" s="15">
        <f t="shared" si="523"/>
        <v>0.60654102544542932</v>
      </c>
      <c r="AF649" s="10">
        <v>41695</v>
      </c>
      <c r="AG649">
        <v>227200</v>
      </c>
      <c r="AH649">
        <v>51.970036999999998</v>
      </c>
      <c r="AI649">
        <f t="shared" si="524"/>
        <v>5.5975088486515112E-4</v>
      </c>
      <c r="AJ649">
        <f t="shared" si="525"/>
        <v>1.0005597508848652</v>
      </c>
      <c r="AK649" s="18"/>
      <c r="AL649" s="15">
        <f t="shared" si="526"/>
        <v>0.22660711307770853</v>
      </c>
      <c r="AN649" s="10">
        <v>41695</v>
      </c>
      <c r="AO649">
        <v>2448400</v>
      </c>
      <c r="AP649">
        <v>38.398634000000001</v>
      </c>
      <c r="AQ649">
        <f t="shared" si="527"/>
        <v>-1.9115633074665572E-3</v>
      </c>
      <c r="AR649">
        <f t="shared" si="515"/>
        <v>0.99808843669253344</v>
      </c>
      <c r="AS649" s="18"/>
      <c r="AT649" s="15">
        <f t="shared" si="528"/>
        <v>-0.50261371771959151</v>
      </c>
      <c r="AV649" s="10">
        <v>41695</v>
      </c>
      <c r="AW649">
        <v>14129700</v>
      </c>
      <c r="AX649">
        <v>35.683182000000002</v>
      </c>
      <c r="AY649">
        <f t="shared" si="529"/>
        <v>-1.2554411549714373E-2</v>
      </c>
      <c r="AZ649">
        <f t="shared" si="530"/>
        <v>0.98744558845028563</v>
      </c>
      <c r="BA649" s="18"/>
      <c r="BB649" s="18"/>
      <c r="BD649" s="10">
        <v>41695</v>
      </c>
      <c r="BE649">
        <v>633400</v>
      </c>
      <c r="BF649">
        <v>56.602958999999998</v>
      </c>
      <c r="BG649">
        <f t="shared" si="531"/>
        <v>-1.1369149996952599E-3</v>
      </c>
      <c r="BH649">
        <f t="shared" si="532"/>
        <v>0.99886308500030474</v>
      </c>
      <c r="BI649" s="18"/>
      <c r="BJ649" s="18">
        <v>0.51589222300000004</v>
      </c>
      <c r="BL649" s="10">
        <v>41695</v>
      </c>
      <c r="BM649">
        <v>209400</v>
      </c>
      <c r="BN649">
        <v>100.017903</v>
      </c>
      <c r="BO649">
        <f t="shared" si="499"/>
        <v>1.9749799738550955E-3</v>
      </c>
      <c r="BP649">
        <f t="shared" si="500"/>
        <v>1.0019749799738551</v>
      </c>
      <c r="BQ649" s="18"/>
      <c r="BR649" s="18">
        <v>0.51589222300000004</v>
      </c>
      <c r="BT649" s="10">
        <v>41695</v>
      </c>
      <c r="BU649">
        <v>71500</v>
      </c>
      <c r="BV649">
        <v>49.118597999999999</v>
      </c>
      <c r="BW649">
        <f t="shared" si="501"/>
        <v>8.0843260592455835E-4</v>
      </c>
      <c r="BX649">
        <f t="shared" si="502"/>
        <v>1.0008084326059246</v>
      </c>
      <c r="BY649" s="18"/>
      <c r="BZ649" s="18">
        <v>0.51589222300000004</v>
      </c>
      <c r="CB649" s="10">
        <v>41695</v>
      </c>
      <c r="CC649">
        <v>600400</v>
      </c>
      <c r="CD649">
        <v>97.073881999999998</v>
      </c>
      <c r="CE649">
        <f t="shared" si="533"/>
        <v>9.1439725766817581E-4</v>
      </c>
      <c r="CF649">
        <f t="shared" si="534"/>
        <v>1.0009143972576682</v>
      </c>
      <c r="CG649" s="18"/>
      <c r="CH649" s="18">
        <v>0.51589222300000004</v>
      </c>
      <c r="CJ649" s="10">
        <v>41695</v>
      </c>
      <c r="CK649">
        <v>187900</v>
      </c>
      <c r="CL649">
        <v>78.114136999999999</v>
      </c>
      <c r="CM649">
        <f t="shared" si="535"/>
        <v>2.2456246776729749E-3</v>
      </c>
      <c r="CN649">
        <f t="shared" si="536"/>
        <v>1.002245624677673</v>
      </c>
      <c r="CR649" s="10">
        <v>41695</v>
      </c>
      <c r="CS649">
        <v>25100</v>
      </c>
      <c r="CT649">
        <v>58.008591000000003</v>
      </c>
      <c r="CU649">
        <f t="shared" si="537"/>
        <v>6.7193794323960887E-4</v>
      </c>
      <c r="CV649">
        <f t="shared" si="538"/>
        <v>1.0006719379432396</v>
      </c>
      <c r="CZ649" s="10">
        <v>41695</v>
      </c>
      <c r="DA649">
        <v>82300</v>
      </c>
      <c r="DB649">
        <v>49.103385000000003</v>
      </c>
      <c r="DC649">
        <f t="shared" si="507"/>
        <v>-6.5044183732215766E-3</v>
      </c>
      <c r="DD649">
        <f t="shared" si="508"/>
        <v>0.99349558162677842</v>
      </c>
      <c r="DH649" s="10">
        <v>41695</v>
      </c>
      <c r="DI649">
        <v>149300</v>
      </c>
      <c r="DJ649">
        <v>30.935856000000001</v>
      </c>
      <c r="DK649">
        <f t="shared" si="509"/>
        <v>2.1368393514302753E-3</v>
      </c>
      <c r="DL649">
        <f t="shared" si="510"/>
        <v>1.0021368393514303</v>
      </c>
      <c r="DP649" s="10">
        <v>41695</v>
      </c>
      <c r="DQ649">
        <v>24100</v>
      </c>
      <c r="DR649">
        <v>23.884319000000001</v>
      </c>
      <c r="DS649">
        <f t="shared" si="539"/>
        <v>-3.926976238340929E-4</v>
      </c>
      <c r="DT649">
        <f t="shared" si="540"/>
        <v>0.99960730237616591</v>
      </c>
      <c r="DX649" s="10">
        <v>41695</v>
      </c>
      <c r="DY649">
        <v>2294100</v>
      </c>
      <c r="DZ649">
        <v>13</v>
      </c>
      <c r="EA649">
        <f t="shared" si="541"/>
        <v>2.3130300693907646E-3</v>
      </c>
      <c r="EB649">
        <f t="shared" si="542"/>
        <v>1.0023130300693908</v>
      </c>
      <c r="EF649" s="10">
        <v>41694</v>
      </c>
      <c r="EG649">
        <v>820800</v>
      </c>
      <c r="EH649">
        <v>98.944756999999996</v>
      </c>
      <c r="EI649">
        <f t="shared" si="505"/>
        <v>0</v>
      </c>
      <c r="EJ649">
        <f t="shared" si="506"/>
        <v>1</v>
      </c>
    </row>
    <row r="650" spans="1:140">
      <c r="A650" s="10">
        <v>41694</v>
      </c>
      <c r="B650" s="11">
        <v>0.9</v>
      </c>
      <c r="C650">
        <f t="shared" si="511"/>
        <v>9.0000000000000011E-3</v>
      </c>
      <c r="D650" s="12">
        <f t="shared" si="512"/>
        <v>1.877288733009852E-4</v>
      </c>
      <c r="E650" s="13">
        <f t="shared" si="513"/>
        <v>1.000187728873301</v>
      </c>
      <c r="H650" s="10">
        <v>41694</v>
      </c>
      <c r="I650">
        <v>2800</v>
      </c>
      <c r="J650">
        <v>62.221027999999997</v>
      </c>
      <c r="K650" s="15">
        <f t="shared" si="516"/>
        <v>-2.6857795632182491E-3</v>
      </c>
      <c r="L650">
        <f t="shared" si="517"/>
        <v>0.99731422043678175</v>
      </c>
      <c r="N650" s="15">
        <f t="shared" si="518"/>
        <v>-0.62529954171942914</v>
      </c>
      <c r="P650" s="10">
        <v>41694</v>
      </c>
      <c r="Q650">
        <v>335100</v>
      </c>
      <c r="R650">
        <v>42.446596999999997</v>
      </c>
      <c r="S650">
        <f t="shared" si="519"/>
        <v>6.1280123090727834E-3</v>
      </c>
      <c r="T650">
        <f t="shared" si="520"/>
        <v>1.0061280123090728</v>
      </c>
      <c r="V650" s="15">
        <f t="shared" si="521"/>
        <v>8.2989270763738823</v>
      </c>
      <c r="X650" s="10">
        <v>41694</v>
      </c>
      <c r="Y650">
        <v>226800</v>
      </c>
      <c r="Z650">
        <v>37.070788</v>
      </c>
      <c r="AA650">
        <f t="shared" si="522"/>
        <v>4.1764400456294482E-3</v>
      </c>
      <c r="AB650">
        <f t="shared" si="514"/>
        <v>1.0041764400456294</v>
      </c>
      <c r="AD650" s="15">
        <f t="shared" si="523"/>
        <v>3.5778349512429255</v>
      </c>
      <c r="AF650" s="10">
        <v>41694</v>
      </c>
      <c r="AG650">
        <v>247500</v>
      </c>
      <c r="AH650">
        <v>51.940963000000004</v>
      </c>
      <c r="AI650">
        <f t="shared" si="524"/>
        <v>8.0872758376866472E-3</v>
      </c>
      <c r="AJ650">
        <f t="shared" si="525"/>
        <v>1.0080872758376866</v>
      </c>
      <c r="AK650" s="18"/>
      <c r="AL650" s="15">
        <f t="shared" si="526"/>
        <v>17.915532534697139</v>
      </c>
      <c r="AN650" s="10">
        <v>41694</v>
      </c>
      <c r="AO650">
        <v>4067200</v>
      </c>
      <c r="AP650">
        <v>38.472175999999997</v>
      </c>
      <c r="AQ650">
        <f t="shared" si="527"/>
        <v>8.4337197178347978E-3</v>
      </c>
      <c r="AR650">
        <f t="shared" si="515"/>
        <v>1.0084337197178348</v>
      </c>
      <c r="AS650" s="18"/>
      <c r="AT650" s="15">
        <f t="shared" si="528"/>
        <v>20.443025275952639</v>
      </c>
      <c r="AV650" s="10">
        <v>41694</v>
      </c>
      <c r="AW650">
        <v>18554500</v>
      </c>
      <c r="AX650">
        <v>36.136859000000001</v>
      </c>
      <c r="AY650">
        <f t="shared" si="529"/>
        <v>-1.0238046255124367E-3</v>
      </c>
      <c r="AZ650">
        <f t="shared" si="530"/>
        <v>0.99897619537448756</v>
      </c>
      <c r="BA650" s="18"/>
      <c r="BB650" s="18"/>
      <c r="BD650" s="10">
        <v>41694</v>
      </c>
      <c r="BE650">
        <v>610200</v>
      </c>
      <c r="BF650">
        <v>56.667385000000003</v>
      </c>
      <c r="BG650">
        <f t="shared" si="531"/>
        <v>4.0769674065865846E-3</v>
      </c>
      <c r="BH650">
        <f t="shared" si="532"/>
        <v>1.0040769674065866</v>
      </c>
      <c r="BI650" s="18"/>
      <c r="BJ650" s="18">
        <v>0.87818561900000003</v>
      </c>
      <c r="BL650" s="10">
        <v>41694</v>
      </c>
      <c r="BM650">
        <v>157200</v>
      </c>
      <c r="BN650">
        <v>99.820758999999995</v>
      </c>
      <c r="BO650">
        <f t="shared" si="499"/>
        <v>1.1298580216694276E-3</v>
      </c>
      <c r="BP650">
        <f t="shared" si="500"/>
        <v>1.0011298580216694</v>
      </c>
      <c r="BQ650" s="18"/>
      <c r="BR650" s="18">
        <v>0.87818561900000003</v>
      </c>
      <c r="BT650" s="10">
        <v>41694</v>
      </c>
      <c r="BU650">
        <v>102800</v>
      </c>
      <c r="BV650">
        <v>49.078921000000001</v>
      </c>
      <c r="BW650">
        <f t="shared" si="501"/>
        <v>2.0210314438018351E-4</v>
      </c>
      <c r="BX650">
        <f t="shared" si="502"/>
        <v>1.0002021031443802</v>
      </c>
      <c r="BY650" s="18"/>
      <c r="BZ650" s="18">
        <v>0.87818561900000003</v>
      </c>
      <c r="CB650" s="10">
        <v>41694</v>
      </c>
      <c r="CC650">
        <v>717500</v>
      </c>
      <c r="CD650">
        <v>96.985198999999994</v>
      </c>
      <c r="CE650">
        <f t="shared" si="533"/>
        <v>5.8866729960767028E-3</v>
      </c>
      <c r="CF650">
        <f t="shared" si="534"/>
        <v>1.0058866729960767</v>
      </c>
      <c r="CG650" s="18"/>
      <c r="CH650" s="18">
        <v>0.87818561900000003</v>
      </c>
      <c r="CJ650" s="10">
        <v>41694</v>
      </c>
      <c r="CK650">
        <v>854100</v>
      </c>
      <c r="CL650">
        <v>77.939115000000001</v>
      </c>
      <c r="CM650">
        <f t="shared" si="535"/>
        <v>2.3648405157827845E-4</v>
      </c>
      <c r="CN650">
        <f t="shared" si="536"/>
        <v>1.0002364840515783</v>
      </c>
      <c r="CR650" s="10">
        <v>41694</v>
      </c>
      <c r="CS650">
        <v>8600</v>
      </c>
      <c r="CT650">
        <v>57.969639000000001</v>
      </c>
      <c r="CU650">
        <f t="shared" si="537"/>
        <v>-5.0373408233661543E-4</v>
      </c>
      <c r="CV650">
        <f t="shared" si="538"/>
        <v>0.99949626591766338</v>
      </c>
      <c r="CZ650" s="10">
        <v>41694</v>
      </c>
      <c r="DA650">
        <v>120500</v>
      </c>
      <c r="DB650">
        <v>49.424864999999997</v>
      </c>
      <c r="DC650">
        <f t="shared" si="507"/>
        <v>-5.5718204603905086E-4</v>
      </c>
      <c r="DD650">
        <f t="shared" si="508"/>
        <v>0.99944281795396095</v>
      </c>
      <c r="DH650" s="10">
        <v>41694</v>
      </c>
      <c r="DI650">
        <v>205400</v>
      </c>
      <c r="DJ650">
        <v>30.869892</v>
      </c>
      <c r="DK650">
        <f t="shared" si="509"/>
        <v>3.6764533754078954E-3</v>
      </c>
      <c r="DL650">
        <f t="shared" si="510"/>
        <v>1.0036764533754079</v>
      </c>
      <c r="DP650" s="10">
        <v>41694</v>
      </c>
      <c r="DQ650">
        <v>42200</v>
      </c>
      <c r="DR650">
        <v>23.893702000000001</v>
      </c>
      <c r="DS650">
        <f t="shared" si="539"/>
        <v>1.3938626115971298E-2</v>
      </c>
      <c r="DT650">
        <f t="shared" si="540"/>
        <v>1.0139386261159713</v>
      </c>
      <c r="DX650" s="10">
        <v>41694</v>
      </c>
      <c r="DY650">
        <v>2463900</v>
      </c>
      <c r="DZ650">
        <v>12.97</v>
      </c>
      <c r="EA650">
        <f t="shared" si="541"/>
        <v>1.0124610591900396E-2</v>
      </c>
      <c r="EB650">
        <f t="shared" si="542"/>
        <v>1.0101246105919004</v>
      </c>
      <c r="EF650" s="10">
        <v>41691</v>
      </c>
      <c r="EG650">
        <v>150000</v>
      </c>
      <c r="EH650">
        <v>98.944756999999996</v>
      </c>
      <c r="EI650">
        <f t="shared" si="505"/>
        <v>9.8640523548576553E-5</v>
      </c>
      <c r="EJ650">
        <f t="shared" si="506"/>
        <v>1.0000986405235486</v>
      </c>
    </row>
    <row r="651" spans="1:140">
      <c r="A651" s="10">
        <v>41691</v>
      </c>
      <c r="B651" s="11">
        <v>0.87</v>
      </c>
      <c r="C651">
        <f t="shared" si="511"/>
        <v>8.6999999999999994E-3</v>
      </c>
      <c r="D651" s="12">
        <f t="shared" si="512"/>
        <v>1.8146385822492839E-4</v>
      </c>
      <c r="E651" s="13">
        <f t="shared" si="513"/>
        <v>1.0001814638582249</v>
      </c>
      <c r="H651" s="10">
        <v>41691</v>
      </c>
      <c r="I651">
        <v>5200</v>
      </c>
      <c r="J651">
        <v>62.388590000000001</v>
      </c>
      <c r="K651" s="15">
        <f t="shared" ref="K651:K714" si="543">(J651/J652)-1</f>
        <v>4.9481809366411778E-3</v>
      </c>
      <c r="L651">
        <f t="shared" ref="L651:L714" si="544">1+K651</f>
        <v>1.0049481809366412</v>
      </c>
      <c r="N651" s="15">
        <f t="shared" si="518"/>
        <v>5.0595304131103749</v>
      </c>
      <c r="P651" s="10">
        <v>41691</v>
      </c>
      <c r="Q651">
        <v>306300</v>
      </c>
      <c r="R651">
        <v>42.188068000000001</v>
      </c>
      <c r="S651">
        <f t="shared" si="519"/>
        <v>-1.5861993251322648E-3</v>
      </c>
      <c r="T651">
        <f t="shared" ref="T651:T714" si="545">1+S651</f>
        <v>0.99841380067486774</v>
      </c>
      <c r="V651" s="15">
        <f t="shared" si="521"/>
        <v>-0.4397781511142077</v>
      </c>
      <c r="X651" s="10">
        <v>41691</v>
      </c>
      <c r="Y651">
        <v>113600</v>
      </c>
      <c r="Z651">
        <v>36.916607999999997</v>
      </c>
      <c r="AA651">
        <f t="shared" si="522"/>
        <v>1.0452284613002849E-3</v>
      </c>
      <c r="AB651">
        <f t="shared" si="514"/>
        <v>1.0010452284613003</v>
      </c>
      <c r="AD651" s="15">
        <f t="shared" si="523"/>
        <v>0.46420018632741566</v>
      </c>
      <c r="AF651" s="10">
        <v>41691</v>
      </c>
      <c r="AG651">
        <v>171300</v>
      </c>
      <c r="AH651">
        <v>51.524272000000003</v>
      </c>
      <c r="AI651">
        <f t="shared" si="524"/>
        <v>2.6400015598788684E-3</v>
      </c>
      <c r="AJ651">
        <f t="shared" ref="AJ651:AJ714" si="546">1+AI651</f>
        <v>1.0026400015598789</v>
      </c>
      <c r="AK651" s="18"/>
      <c r="AL651" s="15">
        <f t="shared" si="526"/>
        <v>1.6177910463369853</v>
      </c>
      <c r="AN651" s="10">
        <v>41691</v>
      </c>
      <c r="AO651">
        <v>2395000</v>
      </c>
      <c r="AP651">
        <v>38.150426000000003</v>
      </c>
      <c r="AQ651">
        <f t="shared" si="527"/>
        <v>2.4154131774878351E-3</v>
      </c>
      <c r="AR651">
        <f t="shared" si="515"/>
        <v>1.0024154131774878</v>
      </c>
      <c r="AS651" s="18"/>
      <c r="AT651" s="15">
        <f>((1+AQ651)^365)-1</f>
        <v>1.4122568845680563</v>
      </c>
      <c r="AV651" s="10">
        <v>41691</v>
      </c>
      <c r="AW651">
        <v>26589200</v>
      </c>
      <c r="AX651">
        <v>36.173893999999997</v>
      </c>
      <c r="AY651">
        <f t="shared" si="529"/>
        <v>6.9587640631971759E-3</v>
      </c>
      <c r="AZ651">
        <f t="shared" si="530"/>
        <v>1.0069587640631972</v>
      </c>
      <c r="BA651" s="18"/>
      <c r="BB651" s="18"/>
      <c r="BD651" s="10">
        <v>41691</v>
      </c>
      <c r="BE651">
        <v>380000</v>
      </c>
      <c r="BF651">
        <v>56.437291999999999</v>
      </c>
      <c r="BG651">
        <f t="shared" si="531"/>
        <v>-1.6281106331212936E-3</v>
      </c>
      <c r="BH651">
        <f t="shared" si="532"/>
        <v>0.99837188936687871</v>
      </c>
      <c r="BI651" s="18"/>
      <c r="BJ651" s="18"/>
      <c r="BL651" s="10">
        <v>41691</v>
      </c>
      <c r="BM651">
        <v>182400</v>
      </c>
      <c r="BN651">
        <v>99.708102999999994</v>
      </c>
      <c r="BO651">
        <f t="shared" ref="BO651:BO714" si="547">(BN651/BN652)-1</f>
        <v>9.4240555560798356E-4</v>
      </c>
      <c r="BP651">
        <f t="shared" ref="BP651:BP714" si="548">1+BO651</f>
        <v>1.000942405555608</v>
      </c>
      <c r="BQ651" s="18"/>
      <c r="BR651" s="18"/>
      <c r="BT651" s="10">
        <v>41691</v>
      </c>
      <c r="BU651">
        <v>90400</v>
      </c>
      <c r="BV651">
        <v>49.069004</v>
      </c>
      <c r="BW651">
        <f t="shared" ref="BW651:BW714" si="549">(BV651/BV652)-1</f>
        <v>4.044717173063983E-4</v>
      </c>
      <c r="BX651">
        <f t="shared" ref="BX651:BX714" si="550">1+BW651</f>
        <v>1.0004044717173064</v>
      </c>
      <c r="BY651" s="18"/>
      <c r="BZ651" s="18"/>
      <c r="CB651" s="10">
        <v>41691</v>
      </c>
      <c r="CC651">
        <v>860500</v>
      </c>
      <c r="CD651">
        <v>96.417619999999999</v>
      </c>
      <c r="CE651">
        <f t="shared" si="533"/>
        <v>4.4346226930820354E-3</v>
      </c>
      <c r="CF651">
        <f t="shared" si="534"/>
        <v>1.004434622693082</v>
      </c>
      <c r="CG651" s="18"/>
      <c r="CH651" s="18"/>
      <c r="CJ651" s="10">
        <v>41691</v>
      </c>
      <c r="CK651">
        <v>187300</v>
      </c>
      <c r="CL651">
        <v>77.920687999999998</v>
      </c>
      <c r="CM651">
        <f t="shared" si="535"/>
        <v>1.7763374084562855E-3</v>
      </c>
      <c r="CN651">
        <f t="shared" si="536"/>
        <v>1.0017763374084563</v>
      </c>
      <c r="CR651" s="10">
        <v>41691</v>
      </c>
      <c r="CS651">
        <v>43000</v>
      </c>
      <c r="CT651">
        <v>57.998854999999999</v>
      </c>
      <c r="CU651">
        <f t="shared" si="537"/>
        <v>5.0398795824824205E-4</v>
      </c>
      <c r="CV651">
        <f t="shared" si="538"/>
        <v>1.0005039879582482</v>
      </c>
      <c r="CZ651" s="10">
        <v>41691</v>
      </c>
      <c r="DA651">
        <v>67400</v>
      </c>
      <c r="DB651">
        <v>49.452418999999999</v>
      </c>
      <c r="DC651">
        <f t="shared" si="507"/>
        <v>-1.4836480097746296E-3</v>
      </c>
      <c r="DD651">
        <f t="shared" si="508"/>
        <v>0.99851635199022537</v>
      </c>
      <c r="DH651" s="10">
        <v>41691</v>
      </c>
      <c r="DI651">
        <v>111600</v>
      </c>
      <c r="DJ651">
        <v>30.756816000000001</v>
      </c>
      <c r="DK651">
        <f t="shared" si="509"/>
        <v>3.0639994054770803E-4</v>
      </c>
      <c r="DL651">
        <f t="shared" si="510"/>
        <v>1.0003063999405477</v>
      </c>
      <c r="DP651" s="10">
        <v>41691</v>
      </c>
      <c r="DQ651">
        <v>55700</v>
      </c>
      <c r="DR651">
        <v>23.565235000000001</v>
      </c>
      <c r="DS651">
        <f t="shared" si="539"/>
        <v>-5.938241729195437E-3</v>
      </c>
      <c r="DT651">
        <f t="shared" si="540"/>
        <v>0.99406175827080456</v>
      </c>
      <c r="DX651" s="10">
        <v>41691</v>
      </c>
      <c r="DY651">
        <v>1726700</v>
      </c>
      <c r="DZ651">
        <v>12.84</v>
      </c>
      <c r="EA651">
        <f t="shared" si="541"/>
        <v>0</v>
      </c>
      <c r="EB651">
        <f t="shared" si="542"/>
        <v>1</v>
      </c>
      <c r="EF651" s="10">
        <v>41690</v>
      </c>
      <c r="EG651">
        <v>206400</v>
      </c>
      <c r="EH651">
        <v>98.934997999999993</v>
      </c>
      <c r="EI651">
        <f t="shared" si="505"/>
        <v>1.9731997458838357E-4</v>
      </c>
      <c r="EJ651">
        <f t="shared" si="506"/>
        <v>1.0001973199745884</v>
      </c>
    </row>
    <row r="652" spans="1:140">
      <c r="A652" s="10">
        <v>41690</v>
      </c>
      <c r="B652" s="11">
        <v>0.87</v>
      </c>
      <c r="C652">
        <f t="shared" si="511"/>
        <v>8.6999999999999994E-3</v>
      </c>
      <c r="D652" s="12">
        <f t="shared" si="512"/>
        <v>1.8146385822492839E-4</v>
      </c>
      <c r="E652" s="13">
        <f t="shared" si="513"/>
        <v>1.0001814638582249</v>
      </c>
      <c r="H652" s="10">
        <v>41690</v>
      </c>
      <c r="I652">
        <v>2300</v>
      </c>
      <c r="J652">
        <v>62.081400000000002</v>
      </c>
      <c r="K652" s="15">
        <f t="shared" si="543"/>
        <v>-2.2440644985807223E-3</v>
      </c>
      <c r="L652">
        <f t="shared" si="544"/>
        <v>0.99775593550141928</v>
      </c>
      <c r="N652" s="15">
        <f t="shared" si="518"/>
        <v>-0.55957008844144784</v>
      </c>
      <c r="P652" s="10">
        <v>41690</v>
      </c>
      <c r="Q652">
        <v>266300</v>
      </c>
      <c r="R652">
        <v>42.255093000000002</v>
      </c>
      <c r="S652">
        <f t="shared" si="519"/>
        <v>6.3854546171651094E-3</v>
      </c>
      <c r="T652">
        <f t="shared" si="545"/>
        <v>1.0063854546171651</v>
      </c>
      <c r="V652" s="15">
        <f t="shared" si="521"/>
        <v>9.2091175753665429</v>
      </c>
      <c r="X652" s="10">
        <v>41690</v>
      </c>
      <c r="Y652">
        <v>134300</v>
      </c>
      <c r="Z652">
        <v>36.878062</v>
      </c>
      <c r="AA652">
        <f t="shared" si="522"/>
        <v>8.4321444137593904E-3</v>
      </c>
      <c r="AB652">
        <f t="shared" si="514"/>
        <v>1.0084321444137594</v>
      </c>
      <c r="AD652" s="15">
        <f t="shared" si="523"/>
        <v>20.430802425672525</v>
      </c>
      <c r="AF652" s="10">
        <v>41690</v>
      </c>
      <c r="AG652">
        <v>172300</v>
      </c>
      <c r="AH652">
        <v>51.388606000000003</v>
      </c>
      <c r="AI652">
        <f t="shared" si="524"/>
        <v>9.7105588821935207E-3</v>
      </c>
      <c r="AJ652">
        <f t="shared" si="546"/>
        <v>1.0097105588821935</v>
      </c>
      <c r="AL652" s="15">
        <f t="shared" si="526"/>
        <v>33.030451724589724</v>
      </c>
      <c r="AN652" s="10">
        <v>41690</v>
      </c>
      <c r="AO652">
        <v>2497100</v>
      </c>
      <c r="AP652">
        <v>38.058498999999998</v>
      </c>
      <c r="AQ652">
        <f t="shared" si="527"/>
        <v>3.6363871304267992E-3</v>
      </c>
      <c r="AR652">
        <f t="shared" ref="AR652:AR715" si="551">1+AQ652</f>
        <v>1.0036363871304268</v>
      </c>
      <c r="AV652" s="10">
        <v>41690</v>
      </c>
      <c r="AW652">
        <v>27963500</v>
      </c>
      <c r="AX652">
        <v>35.923907999999997</v>
      </c>
      <c r="AY652">
        <f t="shared" si="529"/>
        <v>5.1813813651810925E-3</v>
      </c>
      <c r="AZ652">
        <f t="shared" si="530"/>
        <v>1.0051813813651811</v>
      </c>
      <c r="BD652" s="10">
        <v>41690</v>
      </c>
      <c r="BE652">
        <v>350400</v>
      </c>
      <c r="BF652">
        <v>56.529328</v>
      </c>
      <c r="BG652">
        <f t="shared" si="531"/>
        <v>7.3806433990157849E-3</v>
      </c>
      <c r="BH652">
        <f t="shared" si="532"/>
        <v>1.0073806433990158</v>
      </c>
      <c r="BL652" s="10">
        <v>41690</v>
      </c>
      <c r="BM652">
        <v>192300</v>
      </c>
      <c r="BN652">
        <v>99.614226000000002</v>
      </c>
      <c r="BO652">
        <f t="shared" si="547"/>
        <v>0</v>
      </c>
      <c r="BP652">
        <f t="shared" si="548"/>
        <v>1</v>
      </c>
      <c r="BT652" s="10">
        <v>41690</v>
      </c>
      <c r="BU652">
        <v>135400</v>
      </c>
      <c r="BV652">
        <v>49.049165000000002</v>
      </c>
      <c r="BW652">
        <f t="shared" si="549"/>
        <v>-1.0100866296844924E-3</v>
      </c>
      <c r="BX652">
        <f t="shared" si="550"/>
        <v>0.99898991337031551</v>
      </c>
      <c r="CB652" s="10">
        <v>41690</v>
      </c>
      <c r="CC652">
        <v>491800</v>
      </c>
      <c r="CD652">
        <v>95.991932000000006</v>
      </c>
      <c r="CE652">
        <f t="shared" si="533"/>
        <v>-1.3839069477895594E-3</v>
      </c>
      <c r="CF652">
        <f t="shared" si="534"/>
        <v>0.99861609305221044</v>
      </c>
      <c r="CJ652" s="10">
        <v>41690</v>
      </c>
      <c r="CK652">
        <v>184100</v>
      </c>
      <c r="CL652">
        <v>77.782520000000005</v>
      </c>
      <c r="CM652">
        <f t="shared" si="535"/>
        <v>-4.7349395684492812E-4</v>
      </c>
      <c r="CN652">
        <f t="shared" si="536"/>
        <v>0.99952650604315507</v>
      </c>
      <c r="CR652" s="10">
        <v>41690</v>
      </c>
      <c r="CS652">
        <v>85300</v>
      </c>
      <c r="CT652">
        <v>57.969639000000001</v>
      </c>
      <c r="CU652">
        <f t="shared" si="537"/>
        <v>-8.3925199433954045E-4</v>
      </c>
      <c r="CV652">
        <f t="shared" si="538"/>
        <v>0.99916074800566046</v>
      </c>
      <c r="CZ652" s="10">
        <v>41690</v>
      </c>
      <c r="DA652">
        <v>195600</v>
      </c>
      <c r="DB652">
        <v>49.525897999999998</v>
      </c>
      <c r="DC652">
        <f t="shared" si="507"/>
        <v>5.9701442818382855E-3</v>
      </c>
      <c r="DD652">
        <f t="shared" si="508"/>
        <v>1.0059701442818383</v>
      </c>
      <c r="DH652" s="10">
        <v>41690</v>
      </c>
      <c r="DI652">
        <v>91900</v>
      </c>
      <c r="DJ652">
        <v>30.747395000000001</v>
      </c>
      <c r="DK652">
        <f t="shared" si="509"/>
        <v>-2.7505982219497849E-3</v>
      </c>
      <c r="DL652">
        <f t="shared" si="510"/>
        <v>0.99724940177805022</v>
      </c>
      <c r="DP652" s="10">
        <v>41690</v>
      </c>
      <c r="DQ652">
        <v>26100</v>
      </c>
      <c r="DR652">
        <v>23.706007</v>
      </c>
      <c r="DS652">
        <f t="shared" si="539"/>
        <v>7.5788129691412021E-3</v>
      </c>
      <c r="DT652">
        <f t="shared" si="540"/>
        <v>1.0075788129691412</v>
      </c>
      <c r="DX652" s="10">
        <v>41690</v>
      </c>
      <c r="DY652">
        <v>2389900</v>
      </c>
      <c r="DZ652">
        <v>12.84</v>
      </c>
      <c r="EA652">
        <f t="shared" si="541"/>
        <v>1.0228166797797034E-2</v>
      </c>
      <c r="EB652">
        <f t="shared" si="542"/>
        <v>1.010228166797797</v>
      </c>
      <c r="EF652" s="10">
        <v>41689</v>
      </c>
      <c r="EG652">
        <v>384700</v>
      </c>
      <c r="EH652">
        <v>98.915480000000002</v>
      </c>
      <c r="EI652">
        <f t="shared" si="505"/>
        <v>-2.958923836661187E-4</v>
      </c>
      <c r="EJ652">
        <f t="shared" si="506"/>
        <v>0.99970410761633388</v>
      </c>
    </row>
    <row r="653" spans="1:140">
      <c r="A653" s="10">
        <v>41689</v>
      </c>
      <c r="B653" s="11">
        <v>0.88</v>
      </c>
      <c r="C653">
        <f t="shared" si="511"/>
        <v>8.8000000000000005E-3</v>
      </c>
      <c r="D653" s="12">
        <f t="shared" si="512"/>
        <v>1.8355213989962316E-4</v>
      </c>
      <c r="E653" s="13">
        <f t="shared" si="513"/>
        <v>1.0001835521398996</v>
      </c>
      <c r="H653" s="10">
        <v>41689</v>
      </c>
      <c r="I653">
        <v>9300</v>
      </c>
      <c r="J653">
        <v>62.221027999999997</v>
      </c>
      <c r="K653" s="15">
        <f t="shared" si="543"/>
        <v>-4.3199988401527722E-3</v>
      </c>
      <c r="L653">
        <f t="shared" si="544"/>
        <v>0.99568000115984723</v>
      </c>
      <c r="N653" s="15">
        <f t="shared" si="518"/>
        <v>-0.79406924421549363</v>
      </c>
      <c r="P653" s="10">
        <v>41689</v>
      </c>
      <c r="Q653">
        <v>290300</v>
      </c>
      <c r="R653">
        <v>41.986986999999999</v>
      </c>
      <c r="S653">
        <f t="shared" si="519"/>
        <v>-6.5700269210686724E-3</v>
      </c>
      <c r="T653">
        <f t="shared" si="545"/>
        <v>0.99342997307893133</v>
      </c>
      <c r="V653" s="15">
        <f t="shared" si="521"/>
        <v>-0.90982221427193721</v>
      </c>
      <c r="X653" s="10">
        <v>41689</v>
      </c>
      <c r="Y653">
        <v>150600</v>
      </c>
      <c r="Z653">
        <v>36.569701000000002</v>
      </c>
      <c r="AA653">
        <f t="shared" si="522"/>
        <v>-6.0240814854909397E-3</v>
      </c>
      <c r="AB653">
        <f t="shared" si="514"/>
        <v>0.99397591851450906</v>
      </c>
      <c r="AD653" s="15">
        <f t="shared" si="523"/>
        <v>-0.88979789765968598</v>
      </c>
      <c r="AF653" s="10">
        <v>41689</v>
      </c>
      <c r="AG653">
        <v>332400</v>
      </c>
      <c r="AH653">
        <v>50.894393000000001</v>
      </c>
      <c r="AI653">
        <f t="shared" si="524"/>
        <v>-9.0566044054603001E-3</v>
      </c>
      <c r="AJ653">
        <f t="shared" si="546"/>
        <v>0.9909433955945397</v>
      </c>
      <c r="AL653" s="15">
        <f t="shared" si="526"/>
        <v>-0.96387321187987174</v>
      </c>
      <c r="AN653" s="10">
        <v>41689</v>
      </c>
      <c r="AO653">
        <v>3287500</v>
      </c>
      <c r="AP653">
        <v>37.920605000000002</v>
      </c>
      <c r="AQ653">
        <f t="shared" si="527"/>
        <v>-7.6978339477902225E-3</v>
      </c>
      <c r="AR653">
        <f t="shared" si="551"/>
        <v>0.99230216605220978</v>
      </c>
      <c r="AV653" s="10">
        <v>41689</v>
      </c>
      <c r="AW653">
        <v>34637000</v>
      </c>
      <c r="AX653">
        <v>35.738731999999999</v>
      </c>
      <c r="AY653">
        <f t="shared" si="529"/>
        <v>-4.384901292849519E-3</v>
      </c>
      <c r="AZ653">
        <f t="shared" si="530"/>
        <v>0.99561509870715048</v>
      </c>
      <c r="BD653" s="10">
        <v>41689</v>
      </c>
      <c r="BE653">
        <v>535500</v>
      </c>
      <c r="BF653">
        <v>56.115161999999998</v>
      </c>
      <c r="BG653">
        <f t="shared" si="531"/>
        <v>-6.6796990716380122E-3</v>
      </c>
      <c r="BH653">
        <f t="shared" si="532"/>
        <v>0.99332030092836199</v>
      </c>
      <c r="BL653" s="10">
        <v>41689</v>
      </c>
      <c r="BM653">
        <v>235600</v>
      </c>
      <c r="BN653">
        <v>99.614226000000002</v>
      </c>
      <c r="BO653">
        <f t="shared" si="547"/>
        <v>1.6992366000003756E-3</v>
      </c>
      <c r="BP653">
        <f t="shared" si="548"/>
        <v>1.0016992366000004</v>
      </c>
      <c r="BT653" s="10">
        <v>41689</v>
      </c>
      <c r="BU653">
        <v>236200</v>
      </c>
      <c r="BV653">
        <v>49.098759000000001</v>
      </c>
      <c r="BW653">
        <f t="shared" si="549"/>
        <v>-8.0745345659749557E-4</v>
      </c>
      <c r="BX653">
        <f t="shared" si="550"/>
        <v>0.9991925465434025</v>
      </c>
      <c r="CB653" s="10">
        <v>41689</v>
      </c>
      <c r="CC653">
        <v>806300</v>
      </c>
      <c r="CD653">
        <v>96.124960000000002</v>
      </c>
      <c r="CE653">
        <f t="shared" si="533"/>
        <v>-1.3819943961429493E-3</v>
      </c>
      <c r="CF653">
        <f t="shared" si="534"/>
        <v>0.99861800560385705</v>
      </c>
      <c r="CJ653" s="10">
        <v>41689</v>
      </c>
      <c r="CK653">
        <v>219600</v>
      </c>
      <c r="CL653">
        <v>77.819367</v>
      </c>
      <c r="CM653">
        <f t="shared" si="535"/>
        <v>-2.5973182056371336E-3</v>
      </c>
      <c r="CN653">
        <f t="shared" si="536"/>
        <v>0.99740268179436287</v>
      </c>
      <c r="CR653" s="10">
        <v>41689</v>
      </c>
      <c r="CS653">
        <v>91000</v>
      </c>
      <c r="CT653">
        <v>58.018331000000003</v>
      </c>
      <c r="CU653">
        <f t="shared" si="537"/>
        <v>-5.0325987952215545E-4</v>
      </c>
      <c r="CV653">
        <f t="shared" si="538"/>
        <v>0.99949674012047784</v>
      </c>
      <c r="CZ653" s="10">
        <v>41689</v>
      </c>
      <c r="DA653">
        <v>75700</v>
      </c>
      <c r="DB653">
        <v>49.231976000000003</v>
      </c>
      <c r="DC653">
        <f t="shared" si="507"/>
        <v>-3.1616507644630643E-3</v>
      </c>
      <c r="DD653">
        <f t="shared" si="508"/>
        <v>0.99683834923553694</v>
      </c>
      <c r="DH653" s="10">
        <v>41689</v>
      </c>
      <c r="DI653">
        <v>146500</v>
      </c>
      <c r="DJ653">
        <v>30.832201999999999</v>
      </c>
      <c r="DK653">
        <f t="shared" si="509"/>
        <v>2.1439408213697053E-3</v>
      </c>
      <c r="DL653">
        <f t="shared" si="510"/>
        <v>1.0021439408213697</v>
      </c>
      <c r="DP653" s="10">
        <v>41689</v>
      </c>
      <c r="DQ653">
        <v>44100</v>
      </c>
      <c r="DR653">
        <v>23.527695000000001</v>
      </c>
      <c r="DS653">
        <f t="shared" si="539"/>
        <v>0</v>
      </c>
      <c r="DT653">
        <f t="shared" si="540"/>
        <v>1</v>
      </c>
      <c r="DX653" s="10">
        <v>41689</v>
      </c>
      <c r="DY653">
        <v>3134000</v>
      </c>
      <c r="DZ653">
        <v>12.71</v>
      </c>
      <c r="EA653">
        <f t="shared" si="541"/>
        <v>-9.3530787217458444E-3</v>
      </c>
      <c r="EB653">
        <f t="shared" si="542"/>
        <v>0.99064692127825416</v>
      </c>
      <c r="EF653" s="10">
        <v>41688</v>
      </c>
      <c r="EG653">
        <v>272900</v>
      </c>
      <c r="EH653">
        <v>98.944756999999996</v>
      </c>
      <c r="EI653">
        <f t="shared" si="505"/>
        <v>2.9597996188246434E-4</v>
      </c>
      <c r="EJ653">
        <f t="shared" si="506"/>
        <v>1.0002959799618825</v>
      </c>
    </row>
    <row r="654" spans="1:140">
      <c r="A654" s="10">
        <v>41688</v>
      </c>
      <c r="B654" s="11">
        <v>0.91</v>
      </c>
      <c r="C654">
        <f t="shared" si="511"/>
        <v>9.1000000000000004E-3</v>
      </c>
      <c r="D654" s="12">
        <f t="shared" si="512"/>
        <v>1.8981732503386972E-4</v>
      </c>
      <c r="E654" s="13">
        <f t="shared" si="513"/>
        <v>1.0001898173250339</v>
      </c>
      <c r="H654" s="10">
        <v>41688</v>
      </c>
      <c r="I654">
        <v>6000</v>
      </c>
      <c r="J654">
        <v>62.490988999999999</v>
      </c>
      <c r="K654" s="15">
        <f t="shared" si="543"/>
        <v>3.4379046595569562E-3</v>
      </c>
      <c r="L654">
        <f t="shared" si="544"/>
        <v>1.003437904659557</v>
      </c>
      <c r="N654" s="15">
        <f t="shared" si="518"/>
        <v>2.4997205758806569</v>
      </c>
      <c r="P654" s="10">
        <v>41688</v>
      </c>
      <c r="Q654">
        <v>431800</v>
      </c>
      <c r="R654">
        <v>42.264667000000003</v>
      </c>
      <c r="S654">
        <f t="shared" si="519"/>
        <v>2.2706298101040634E-3</v>
      </c>
      <c r="T654">
        <f t="shared" si="545"/>
        <v>1.0022706298101041</v>
      </c>
      <c r="V654" s="15">
        <f t="shared" si="521"/>
        <v>1.2883713792356137</v>
      </c>
      <c r="X654" s="10">
        <v>41688</v>
      </c>
      <c r="Y654">
        <v>298900</v>
      </c>
      <c r="Z654">
        <v>36.791334999999997</v>
      </c>
      <c r="AA654">
        <f t="shared" si="522"/>
        <v>6.0605909794011481E-3</v>
      </c>
      <c r="AB654">
        <f t="shared" si="514"/>
        <v>1.0060605909794011</v>
      </c>
      <c r="AD654" s="15">
        <f t="shared" si="523"/>
        <v>8.0742370495976523</v>
      </c>
      <c r="AF654" s="10">
        <v>41688</v>
      </c>
      <c r="AG654">
        <v>768000</v>
      </c>
      <c r="AH654">
        <v>51.359535999999999</v>
      </c>
      <c r="AI654">
        <f t="shared" si="524"/>
        <v>9.1393761194871193E-3</v>
      </c>
      <c r="AJ654">
        <f t="shared" si="546"/>
        <v>1.0091393761194871</v>
      </c>
      <c r="AL654" s="15">
        <f t="shared" si="526"/>
        <v>26.680290776883353</v>
      </c>
      <c r="AN654" s="10">
        <v>41688</v>
      </c>
      <c r="AO654">
        <v>3290900</v>
      </c>
      <c r="AP654">
        <v>38.214776000000001</v>
      </c>
      <c r="AQ654">
        <f t="shared" si="527"/>
        <v>8.2464303276394979E-3</v>
      </c>
      <c r="AR654">
        <f t="shared" si="551"/>
        <v>1.0082464303276395</v>
      </c>
      <c r="AV654" s="10">
        <v>41688</v>
      </c>
      <c r="AW654">
        <v>12031000</v>
      </c>
      <c r="AX654">
        <v>35.896132999999999</v>
      </c>
      <c r="AY654">
        <f t="shared" si="529"/>
        <v>-8.4398318762597402E-3</v>
      </c>
      <c r="AZ654">
        <f t="shared" si="530"/>
        <v>0.99156016812374026</v>
      </c>
      <c r="BD654" s="10">
        <v>41688</v>
      </c>
      <c r="BE654">
        <v>486200</v>
      </c>
      <c r="BF654">
        <v>56.492514999999997</v>
      </c>
      <c r="BG654">
        <f t="shared" si="531"/>
        <v>-1.1391351593786903E-3</v>
      </c>
      <c r="BH654">
        <f t="shared" si="532"/>
        <v>0.99886086484062131</v>
      </c>
      <c r="BL654" s="10">
        <v>41688</v>
      </c>
      <c r="BM654">
        <v>312300</v>
      </c>
      <c r="BN654">
        <v>99.445245</v>
      </c>
      <c r="BO654">
        <f t="shared" si="547"/>
        <v>-1.225693773067027E-3</v>
      </c>
      <c r="BP654">
        <f t="shared" si="548"/>
        <v>0.99877430622693297</v>
      </c>
      <c r="BT654" s="10">
        <v>41688</v>
      </c>
      <c r="BU654">
        <v>82400</v>
      </c>
      <c r="BV654">
        <v>49.138435999999999</v>
      </c>
      <c r="BW654">
        <f t="shared" si="549"/>
        <v>1.4149869436925755E-3</v>
      </c>
      <c r="BX654">
        <f t="shared" si="550"/>
        <v>1.0014149869436926</v>
      </c>
      <c r="CB654" s="10">
        <v>41688</v>
      </c>
      <c r="CC654">
        <v>660500</v>
      </c>
      <c r="CD654">
        <v>96.257987999999997</v>
      </c>
      <c r="CE654">
        <f t="shared" si="533"/>
        <v>9.2156688646261031E-5</v>
      </c>
      <c r="CF654">
        <f t="shared" si="534"/>
        <v>1.0000921566886463</v>
      </c>
      <c r="CJ654" s="10">
        <v>41688</v>
      </c>
      <c r="CK654">
        <v>244500</v>
      </c>
      <c r="CL654">
        <v>78.022014999999996</v>
      </c>
      <c r="CM654">
        <f t="shared" si="535"/>
        <v>1.7740135284531888E-3</v>
      </c>
      <c r="CN654">
        <f t="shared" si="536"/>
        <v>1.0017740135284532</v>
      </c>
      <c r="CR654" s="10">
        <v>41688</v>
      </c>
      <c r="CS654">
        <v>108200</v>
      </c>
      <c r="CT654">
        <v>58.047544000000002</v>
      </c>
      <c r="CU654">
        <f t="shared" si="537"/>
        <v>1.343893136888541E-3</v>
      </c>
      <c r="CV654">
        <f t="shared" si="538"/>
        <v>1.0013438931368885</v>
      </c>
      <c r="CZ654" s="10">
        <v>41688</v>
      </c>
      <c r="DA654">
        <v>129700</v>
      </c>
      <c r="DB654">
        <v>49.388123999999998</v>
      </c>
      <c r="DC654">
        <f t="shared" si="507"/>
        <v>4.2958408819366856E-3</v>
      </c>
      <c r="DD654">
        <f t="shared" si="508"/>
        <v>1.0042958408819367</v>
      </c>
      <c r="DH654" s="10">
        <v>41688</v>
      </c>
      <c r="DI654">
        <v>221500</v>
      </c>
      <c r="DJ654">
        <v>30.766241000000001</v>
      </c>
      <c r="DK654">
        <f t="shared" si="509"/>
        <v>3.0722474031616986E-3</v>
      </c>
      <c r="DL654">
        <f t="shared" si="510"/>
        <v>1.0030722474031617</v>
      </c>
      <c r="DP654" s="10">
        <v>41688</v>
      </c>
      <c r="DQ654">
        <v>51100</v>
      </c>
      <c r="DR654">
        <v>23.527695000000001</v>
      </c>
      <c r="DS654">
        <f t="shared" si="539"/>
        <v>4.4070595943677127E-3</v>
      </c>
      <c r="DT654">
        <f t="shared" si="540"/>
        <v>1.0044070595943677</v>
      </c>
      <c r="DX654" s="10">
        <v>41688</v>
      </c>
      <c r="DY654">
        <v>4377500</v>
      </c>
      <c r="DZ654">
        <v>12.83</v>
      </c>
      <c r="EA654">
        <f t="shared" si="541"/>
        <v>2.3437499999998668E-3</v>
      </c>
      <c r="EB654">
        <f t="shared" si="542"/>
        <v>1.0023437499999999</v>
      </c>
      <c r="EF654" s="10">
        <v>41684</v>
      </c>
      <c r="EG654">
        <v>295500</v>
      </c>
      <c r="EH654">
        <v>98.915480000000002</v>
      </c>
      <c r="EI654">
        <f t="shared" si="505"/>
        <v>0</v>
      </c>
      <c r="EJ654">
        <f t="shared" si="506"/>
        <v>1</v>
      </c>
    </row>
    <row r="655" spans="1:140">
      <c r="A655" s="10">
        <v>41684</v>
      </c>
      <c r="B655" s="11">
        <v>0.88</v>
      </c>
      <c r="C655">
        <f t="shared" si="511"/>
        <v>8.8000000000000005E-3</v>
      </c>
      <c r="D655" s="12">
        <f t="shared" si="512"/>
        <v>1.8355213989962316E-4</v>
      </c>
      <c r="E655" s="13">
        <f t="shared" si="513"/>
        <v>1.0001835521398996</v>
      </c>
      <c r="H655" s="10">
        <v>41684</v>
      </c>
      <c r="I655">
        <v>134400</v>
      </c>
      <c r="J655">
        <v>62.276887000000002</v>
      </c>
      <c r="K655" s="15">
        <f t="shared" si="543"/>
        <v>-1.1944085902857449E-3</v>
      </c>
      <c r="L655">
        <f t="shared" si="544"/>
        <v>0.99880559140971426</v>
      </c>
      <c r="N655" s="15">
        <f t="shared" si="518"/>
        <v>-0.35352432013101331</v>
      </c>
      <c r="P655" s="10">
        <v>41684</v>
      </c>
      <c r="Q655">
        <v>367000</v>
      </c>
      <c r="R655">
        <v>42.168917</v>
      </c>
      <c r="S655">
        <f t="shared" si="519"/>
        <v>4.333009177343472E-3</v>
      </c>
      <c r="T655">
        <f t="shared" si="545"/>
        <v>1.0043330091773435</v>
      </c>
      <c r="V655" s="15">
        <f t="shared" si="521"/>
        <v>3.8458941711295607</v>
      </c>
      <c r="X655" s="10">
        <v>41684</v>
      </c>
      <c r="Y655">
        <v>211000</v>
      </c>
      <c r="Z655">
        <v>36.569701000000002</v>
      </c>
      <c r="AA655">
        <f t="shared" si="522"/>
        <v>4.7656835396880926E-3</v>
      </c>
      <c r="AB655">
        <f t="shared" si="514"/>
        <v>1.0047656835396881</v>
      </c>
      <c r="AD655" s="15">
        <f t="shared" si="523"/>
        <v>4.6708709999277085</v>
      </c>
      <c r="AF655" s="10">
        <v>41684</v>
      </c>
      <c r="AG655">
        <v>531100</v>
      </c>
      <c r="AH655">
        <v>50.894393000000001</v>
      </c>
      <c r="AI655">
        <f t="shared" si="524"/>
        <v>3.2474103459765313E-3</v>
      </c>
      <c r="AJ655">
        <f t="shared" si="546"/>
        <v>1.0032474103459765</v>
      </c>
      <c r="AL655" s="15">
        <f t="shared" si="526"/>
        <v>2.2654067938857656</v>
      </c>
      <c r="AN655" s="10">
        <v>41684</v>
      </c>
      <c r="AO655">
        <v>3600500</v>
      </c>
      <c r="AP655">
        <v>37.902217999999998</v>
      </c>
      <c r="AQ655">
        <f t="shared" si="527"/>
        <v>4.3849037752221598E-3</v>
      </c>
      <c r="AR655">
        <f t="shared" si="551"/>
        <v>1.0043849037752222</v>
      </c>
      <c r="AV655" s="10">
        <v>41684</v>
      </c>
      <c r="AW655">
        <v>10676700</v>
      </c>
      <c r="AX655">
        <v>36.201669000000003</v>
      </c>
      <c r="AY655">
        <f t="shared" si="529"/>
        <v>1.2166632635763674E-2</v>
      </c>
      <c r="AZ655">
        <f t="shared" si="530"/>
        <v>1.0121666326357637</v>
      </c>
      <c r="BD655" s="10">
        <v>41684</v>
      </c>
      <c r="BE655">
        <v>601200</v>
      </c>
      <c r="BF655">
        <v>56.556941000000002</v>
      </c>
      <c r="BG655">
        <f t="shared" si="531"/>
        <v>6.8818829310812735E-3</v>
      </c>
      <c r="BH655">
        <f t="shared" si="532"/>
        <v>1.0068818829310813</v>
      </c>
      <c r="BL655" s="10">
        <v>41684</v>
      </c>
      <c r="BM655">
        <v>121400</v>
      </c>
      <c r="BN655">
        <v>99.567284000000001</v>
      </c>
      <c r="BO655">
        <f t="shared" si="547"/>
        <v>-1.1301772452912973E-3</v>
      </c>
      <c r="BP655">
        <f t="shared" si="548"/>
        <v>0.9988698227547087</v>
      </c>
      <c r="BT655" s="10">
        <v>41684</v>
      </c>
      <c r="BU655">
        <v>79800</v>
      </c>
      <c r="BV655">
        <v>49.069004</v>
      </c>
      <c r="BW655">
        <f t="shared" si="549"/>
        <v>-8.0786130727983352E-4</v>
      </c>
      <c r="BX655">
        <f t="shared" si="550"/>
        <v>0.99919213869272017</v>
      </c>
      <c r="CB655" s="10">
        <v>41684</v>
      </c>
      <c r="CC655">
        <v>475900</v>
      </c>
      <c r="CD655">
        <v>96.249117999999996</v>
      </c>
      <c r="CE655">
        <f t="shared" si="533"/>
        <v>5.5313163057690851E-4</v>
      </c>
      <c r="CF655">
        <f t="shared" si="534"/>
        <v>1.0005531316305769</v>
      </c>
      <c r="CJ655" s="10">
        <v>41684</v>
      </c>
      <c r="CK655">
        <v>237800</v>
      </c>
      <c r="CL655">
        <v>77.883848</v>
      </c>
      <c r="CM655">
        <f t="shared" si="535"/>
        <v>7.1021474336929735E-4</v>
      </c>
      <c r="CN655">
        <f t="shared" si="536"/>
        <v>1.0007102147433693</v>
      </c>
      <c r="CR655" s="10">
        <v>41684</v>
      </c>
      <c r="CS655">
        <v>211500</v>
      </c>
      <c r="CT655">
        <v>57.969639000000001</v>
      </c>
      <c r="CU655">
        <f t="shared" si="537"/>
        <v>-5.0373408233661543E-4</v>
      </c>
      <c r="CV655">
        <f t="shared" si="538"/>
        <v>0.99949626591766338</v>
      </c>
      <c r="CZ655" s="10">
        <v>41684</v>
      </c>
      <c r="DA655">
        <v>52800</v>
      </c>
      <c r="DB655">
        <v>49.176867999999999</v>
      </c>
      <c r="DC655">
        <f t="shared" si="507"/>
        <v>3.3733282711236878E-3</v>
      </c>
      <c r="DD655">
        <f t="shared" si="508"/>
        <v>1.0033733282711237</v>
      </c>
      <c r="DH655" s="10">
        <v>41684</v>
      </c>
      <c r="DI655">
        <v>72900</v>
      </c>
      <c r="DJ655">
        <v>30.672008999999999</v>
      </c>
      <c r="DK655">
        <f t="shared" si="509"/>
        <v>3.3909251378074767E-3</v>
      </c>
      <c r="DL655">
        <f t="shared" si="510"/>
        <v>1.0033909251378075</v>
      </c>
      <c r="DP655" s="10">
        <v>41684</v>
      </c>
      <c r="DQ655">
        <v>76400</v>
      </c>
      <c r="DR655">
        <v>23.424461999999998</v>
      </c>
      <c r="DS655">
        <f t="shared" si="539"/>
        <v>1.4634110421581914E-2</v>
      </c>
      <c r="DT655">
        <f t="shared" si="540"/>
        <v>1.0146341104215819</v>
      </c>
      <c r="DX655" s="10">
        <v>41684</v>
      </c>
      <c r="DY655">
        <v>2630600</v>
      </c>
      <c r="DZ655">
        <v>12.8</v>
      </c>
      <c r="EA655">
        <f t="shared" si="541"/>
        <v>1.2658227848101333E-2</v>
      </c>
      <c r="EB655">
        <f t="shared" si="542"/>
        <v>1.0126582278481013</v>
      </c>
      <c r="EF655" s="10">
        <v>41683</v>
      </c>
      <c r="EG655">
        <v>461300</v>
      </c>
      <c r="EH655">
        <v>98.915480000000002</v>
      </c>
      <c r="EI655">
        <f t="shared" si="505"/>
        <v>-9.8650254461429832E-5</v>
      </c>
      <c r="EJ655">
        <f t="shared" si="506"/>
        <v>0.99990134974553857</v>
      </c>
    </row>
    <row r="656" spans="1:140">
      <c r="A656" s="10">
        <v>41683</v>
      </c>
      <c r="B656" s="11">
        <v>0.88</v>
      </c>
      <c r="C656">
        <f t="shared" si="511"/>
        <v>8.8000000000000005E-3</v>
      </c>
      <c r="D656" s="12">
        <f t="shared" si="512"/>
        <v>1.8355213989962316E-4</v>
      </c>
      <c r="E656" s="13">
        <f t="shared" si="513"/>
        <v>1.0001835521398996</v>
      </c>
      <c r="H656" s="10">
        <v>41683</v>
      </c>
      <c r="I656">
        <v>48700</v>
      </c>
      <c r="J656">
        <v>62.35136</v>
      </c>
      <c r="K656" s="15">
        <f t="shared" si="543"/>
        <v>6.310177670152628E-3</v>
      </c>
      <c r="L656">
        <f t="shared" si="544"/>
        <v>1.0063101776701526</v>
      </c>
      <c r="N656" s="15">
        <f t="shared" si="518"/>
        <v>8.9341511129762168</v>
      </c>
      <c r="P656" s="10">
        <v>41683</v>
      </c>
      <c r="Q656">
        <v>502100</v>
      </c>
      <c r="R656">
        <v>41.986986999999999</v>
      </c>
      <c r="S656">
        <f t="shared" si="519"/>
        <v>6.6574103801426698E-3</v>
      </c>
      <c r="T656">
        <f t="shared" si="545"/>
        <v>1.0066574103801427</v>
      </c>
      <c r="V656" s="15">
        <f t="shared" si="521"/>
        <v>10.267268243288521</v>
      </c>
      <c r="X656" s="10">
        <v>41683</v>
      </c>
      <c r="Y656">
        <v>211800</v>
      </c>
      <c r="Z656">
        <v>36.396248</v>
      </c>
      <c r="AA656">
        <f t="shared" si="522"/>
        <v>7.737480582094669E-3</v>
      </c>
      <c r="AB656">
        <f t="shared" si="514"/>
        <v>1.0077374805820947</v>
      </c>
      <c r="AD656" s="15">
        <f t="shared" si="523"/>
        <v>15.664995250763351</v>
      </c>
      <c r="AF656" s="10">
        <v>41683</v>
      </c>
      <c r="AG656">
        <v>242700</v>
      </c>
      <c r="AH656">
        <v>50.729652999999999</v>
      </c>
      <c r="AI656">
        <f t="shared" si="524"/>
        <v>1.1594168854547338E-2</v>
      </c>
      <c r="AJ656">
        <f t="shared" si="546"/>
        <v>1.0115941688545473</v>
      </c>
      <c r="AL656" s="15">
        <f t="shared" si="526"/>
        <v>66.190179858808435</v>
      </c>
      <c r="AN656" s="10">
        <v>41683</v>
      </c>
      <c r="AO656">
        <v>9339400</v>
      </c>
      <c r="AP656">
        <v>37.736745999999997</v>
      </c>
      <c r="AQ656">
        <f t="shared" si="527"/>
        <v>1.708120669889901E-3</v>
      </c>
      <c r="AR656">
        <f t="shared" si="551"/>
        <v>1.0017081206698899</v>
      </c>
      <c r="AV656" s="10">
        <v>41683</v>
      </c>
      <c r="AW656">
        <v>18583900</v>
      </c>
      <c r="AX656">
        <v>35.766511000000001</v>
      </c>
      <c r="AY656">
        <f t="shared" si="529"/>
        <v>1.0365671479919403E-3</v>
      </c>
      <c r="AZ656">
        <f t="shared" si="530"/>
        <v>1.0010365671479919</v>
      </c>
      <c r="BD656" s="10">
        <v>41683</v>
      </c>
      <c r="BE656">
        <v>535700</v>
      </c>
      <c r="BF656">
        <v>56.170383000000001</v>
      </c>
      <c r="BG656">
        <f t="shared" si="531"/>
        <v>4.939898044291402E-3</v>
      </c>
      <c r="BH656">
        <f t="shared" si="532"/>
        <v>1.0049398980442914</v>
      </c>
      <c r="BL656" s="10">
        <v>41683</v>
      </c>
      <c r="BM656">
        <v>218600</v>
      </c>
      <c r="BN656">
        <v>99.679940000000002</v>
      </c>
      <c r="BO656">
        <f t="shared" si="547"/>
        <v>-9.4192628238065623E-5</v>
      </c>
      <c r="BP656">
        <f t="shared" si="548"/>
        <v>0.99990580737176193</v>
      </c>
      <c r="BT656" s="10">
        <v>41683</v>
      </c>
      <c r="BU656">
        <v>253400</v>
      </c>
      <c r="BV656">
        <v>49.108677</v>
      </c>
      <c r="BW656">
        <f t="shared" si="549"/>
        <v>1.0109035262644284E-3</v>
      </c>
      <c r="BX656">
        <f t="shared" si="550"/>
        <v>1.0010109035262644</v>
      </c>
      <c r="CB656" s="10">
        <v>41683</v>
      </c>
      <c r="CC656">
        <v>1264000</v>
      </c>
      <c r="CD656">
        <v>96.195909</v>
      </c>
      <c r="CE656">
        <f t="shared" si="533"/>
        <v>-9.2209555491939987E-5</v>
      </c>
      <c r="CF656">
        <f t="shared" si="534"/>
        <v>0.99990779044450806</v>
      </c>
      <c r="CJ656" s="10">
        <v>41683</v>
      </c>
      <c r="CK656">
        <v>145600</v>
      </c>
      <c r="CL656">
        <v>77.828573000000006</v>
      </c>
      <c r="CM656">
        <f t="shared" si="535"/>
        <v>2.3727162615643227E-3</v>
      </c>
      <c r="CN656">
        <f t="shared" si="536"/>
        <v>1.0023727162615643</v>
      </c>
      <c r="CR656" s="10">
        <v>41683</v>
      </c>
      <c r="CS656">
        <v>136000</v>
      </c>
      <c r="CT656">
        <v>57.998854999999999</v>
      </c>
      <c r="CU656">
        <f t="shared" si="537"/>
        <v>1.6818397403837171E-3</v>
      </c>
      <c r="CV656">
        <f t="shared" si="538"/>
        <v>1.0016818397403837</v>
      </c>
      <c r="CZ656" s="10">
        <v>41683</v>
      </c>
      <c r="DA656">
        <v>85100</v>
      </c>
      <c r="DB656">
        <v>49.011536</v>
      </c>
      <c r="DC656">
        <f t="shared" si="507"/>
        <v>-1.4969741783719126E-3</v>
      </c>
      <c r="DD656">
        <f t="shared" si="508"/>
        <v>0.99850302582162809</v>
      </c>
      <c r="DH656" s="10">
        <v>41683</v>
      </c>
      <c r="DI656">
        <v>104500</v>
      </c>
      <c r="DJ656">
        <v>30.568353999999999</v>
      </c>
      <c r="DK656">
        <f t="shared" si="509"/>
        <v>4.3343451032631375E-3</v>
      </c>
      <c r="DL656">
        <f t="shared" si="510"/>
        <v>1.0043343451032631</v>
      </c>
      <c r="DP656" s="10">
        <v>41683</v>
      </c>
      <c r="DQ656">
        <v>18000</v>
      </c>
      <c r="DR656">
        <v>23.08661</v>
      </c>
      <c r="DS656">
        <f t="shared" si="539"/>
        <v>4.4916375865913238E-3</v>
      </c>
      <c r="DT656">
        <f t="shared" si="540"/>
        <v>1.0044916375865913</v>
      </c>
      <c r="DX656" s="10">
        <v>41683</v>
      </c>
      <c r="DY656">
        <v>3161700</v>
      </c>
      <c r="DZ656">
        <v>12.64</v>
      </c>
      <c r="EA656">
        <f t="shared" si="541"/>
        <v>8.7789305666401418E-3</v>
      </c>
      <c r="EB656">
        <f t="shared" si="542"/>
        <v>1.0087789305666401</v>
      </c>
      <c r="EF656" s="10">
        <v>41682</v>
      </c>
      <c r="EG656">
        <v>346400</v>
      </c>
      <c r="EH656">
        <v>98.925239000000005</v>
      </c>
      <c r="EI656">
        <f t="shared" si="505"/>
        <v>4.9341374020994699E-4</v>
      </c>
      <c r="EJ656">
        <f t="shared" si="506"/>
        <v>1.0004934137402099</v>
      </c>
    </row>
    <row r="657" spans="1:140">
      <c r="A657" s="10">
        <v>41682</v>
      </c>
      <c r="B657" s="11">
        <v>0.9</v>
      </c>
      <c r="C657">
        <f t="shared" si="511"/>
        <v>9.0000000000000011E-3</v>
      </c>
      <c r="D657" s="12">
        <f t="shared" si="512"/>
        <v>1.877288733009852E-4</v>
      </c>
      <c r="E657" s="13">
        <f t="shared" si="513"/>
        <v>1.000187728873301</v>
      </c>
      <c r="H657" s="10">
        <v>41682</v>
      </c>
      <c r="I657">
        <v>5800</v>
      </c>
      <c r="J657">
        <v>61.960379000000003</v>
      </c>
      <c r="K657" s="15">
        <f t="shared" si="543"/>
        <v>-5.0822707307126569E-3</v>
      </c>
      <c r="L657">
        <f t="shared" si="544"/>
        <v>0.99491772926928734</v>
      </c>
      <c r="N657" s="15">
        <f t="shared" si="518"/>
        <v>-0.84428980575356471</v>
      </c>
      <c r="P657" s="10">
        <v>41682</v>
      </c>
      <c r="Q657">
        <v>365400</v>
      </c>
      <c r="R657">
        <v>41.709311</v>
      </c>
      <c r="S657">
        <f t="shared" si="519"/>
        <v>6.8924179875318181E-4</v>
      </c>
      <c r="T657">
        <f t="shared" si="545"/>
        <v>1.0006892417987532</v>
      </c>
      <c r="V657" s="15">
        <f t="shared" si="521"/>
        <v>0.28593566707229545</v>
      </c>
      <c r="X657" s="10">
        <v>41682</v>
      </c>
      <c r="Y657">
        <v>267000</v>
      </c>
      <c r="Z657">
        <v>36.116795000000003</v>
      </c>
      <c r="AA657">
        <f t="shared" si="522"/>
        <v>5.6345312305354778E-3</v>
      </c>
      <c r="AB657">
        <f t="shared" si="514"/>
        <v>1.0056345312305355</v>
      </c>
      <c r="AD657" s="15">
        <f t="shared" si="523"/>
        <v>6.7743633653986981</v>
      </c>
      <c r="AF657" s="10">
        <v>41682</v>
      </c>
      <c r="AG657">
        <v>433700</v>
      </c>
      <c r="AH657">
        <v>50.148226000000001</v>
      </c>
      <c r="AI657">
        <f t="shared" si="524"/>
        <v>4.4642856248664486E-3</v>
      </c>
      <c r="AJ657">
        <f t="shared" si="546"/>
        <v>1.0044642856248664</v>
      </c>
      <c r="AL657" s="15">
        <f t="shared" si="526"/>
        <v>4.082675748317885</v>
      </c>
      <c r="AN657" s="10">
        <v>41682</v>
      </c>
      <c r="AO657">
        <v>3213200</v>
      </c>
      <c r="AP657">
        <v>37.672396999999997</v>
      </c>
      <c r="AQ657">
        <f t="shared" si="527"/>
        <v>2.4461642562256802E-3</v>
      </c>
      <c r="AR657">
        <f t="shared" si="551"/>
        <v>1.0024461642562257</v>
      </c>
      <c r="AV657" s="10">
        <v>41682</v>
      </c>
      <c r="AW657">
        <v>16511100</v>
      </c>
      <c r="AX657">
        <v>35.729475000000001</v>
      </c>
      <c r="AY657">
        <f t="shared" si="529"/>
        <v>-1.5524369143308236E-3</v>
      </c>
      <c r="AZ657">
        <f t="shared" si="530"/>
        <v>0.99844756308566918</v>
      </c>
      <c r="BD657" s="10">
        <v>41682</v>
      </c>
      <c r="BE657">
        <v>500200</v>
      </c>
      <c r="BF657">
        <v>55.894271000000003</v>
      </c>
      <c r="BG657">
        <f t="shared" si="531"/>
        <v>-3.2922765156706557E-4</v>
      </c>
      <c r="BH657">
        <f t="shared" si="532"/>
        <v>0.99967077234843293</v>
      </c>
      <c r="BL657" s="10">
        <v>41682</v>
      </c>
      <c r="BM657">
        <v>173500</v>
      </c>
      <c r="BN657">
        <v>99.689329999999998</v>
      </c>
      <c r="BO657">
        <f t="shared" si="547"/>
        <v>-1.5044341353683821E-3</v>
      </c>
      <c r="BP657">
        <f t="shared" si="548"/>
        <v>0.99849556586463162</v>
      </c>
      <c r="BT657" s="10">
        <v>41682</v>
      </c>
      <c r="BU657">
        <v>60800</v>
      </c>
      <c r="BV657">
        <v>49.059083000000001</v>
      </c>
      <c r="BW657">
        <f t="shared" si="549"/>
        <v>4.0455354491197859E-4</v>
      </c>
      <c r="BX657">
        <f t="shared" si="550"/>
        <v>1.000404553544912</v>
      </c>
      <c r="CB657" s="10">
        <v>41682</v>
      </c>
      <c r="CC657">
        <v>1621400</v>
      </c>
      <c r="CD657">
        <v>96.20478</v>
      </c>
      <c r="CE657">
        <f t="shared" si="533"/>
        <v>-9.2117913049083455E-5</v>
      </c>
      <c r="CF657">
        <f t="shared" si="534"/>
        <v>0.99990788208695092</v>
      </c>
      <c r="CJ657" s="10">
        <v>41682</v>
      </c>
      <c r="CK657">
        <v>191600</v>
      </c>
      <c r="CL657">
        <v>77.644345000000001</v>
      </c>
      <c r="CM657">
        <f t="shared" si="535"/>
        <v>-9.4822258703675111E-4</v>
      </c>
      <c r="CN657">
        <f t="shared" si="536"/>
        <v>0.99905177741296325</v>
      </c>
      <c r="CR657" s="10">
        <v>41682</v>
      </c>
      <c r="CS657">
        <v>6500</v>
      </c>
      <c r="CT657">
        <v>57.901474</v>
      </c>
      <c r="CU657">
        <f t="shared" si="537"/>
        <v>-1.0080934745525516E-3</v>
      </c>
      <c r="CV657">
        <f t="shared" si="538"/>
        <v>0.99899190652544745</v>
      </c>
      <c r="CZ657" s="10">
        <v>41682</v>
      </c>
      <c r="DA657">
        <v>107700</v>
      </c>
      <c r="DB657">
        <v>49.085014999999999</v>
      </c>
      <c r="DC657">
        <f t="shared" si="507"/>
        <v>2.0625722098297494E-3</v>
      </c>
      <c r="DD657">
        <f t="shared" si="508"/>
        <v>1.0020625722098297</v>
      </c>
      <c r="DH657" s="10">
        <v>41682</v>
      </c>
      <c r="DI657">
        <v>99100</v>
      </c>
      <c r="DJ657">
        <v>30.436432</v>
      </c>
      <c r="DK657">
        <f t="shared" si="509"/>
        <v>-9.2802477253683957E-4</v>
      </c>
      <c r="DL657">
        <f t="shared" si="510"/>
        <v>0.99907197522746316</v>
      </c>
      <c r="DP657" s="10">
        <v>41682</v>
      </c>
      <c r="DQ657">
        <v>30200</v>
      </c>
      <c r="DR657">
        <v>22.983377000000001</v>
      </c>
      <c r="DS657">
        <f t="shared" si="539"/>
        <v>-4.0817192819198045E-4</v>
      </c>
      <c r="DT657">
        <f t="shared" si="540"/>
        <v>0.99959182807180802</v>
      </c>
      <c r="DX657" s="10">
        <v>41682</v>
      </c>
      <c r="DY657">
        <v>2632800</v>
      </c>
      <c r="DZ657">
        <v>12.53</v>
      </c>
      <c r="EA657">
        <f t="shared" si="541"/>
        <v>7.9872204472852815E-4</v>
      </c>
      <c r="EB657">
        <f t="shared" si="542"/>
        <v>1.0007987220447285</v>
      </c>
      <c r="EF657" s="10">
        <v>41681</v>
      </c>
      <c r="EG657">
        <v>274900</v>
      </c>
      <c r="EH657">
        <v>98.876452</v>
      </c>
      <c r="EI657">
        <f t="shared" si="505"/>
        <v>-4.9317040315666194E-4</v>
      </c>
      <c r="EJ657">
        <f t="shared" si="506"/>
        <v>0.99950682959684334</v>
      </c>
    </row>
    <row r="658" spans="1:140">
      <c r="A658" s="10">
        <v>41681</v>
      </c>
      <c r="B658" s="11">
        <v>0.92</v>
      </c>
      <c r="C658">
        <f t="shared" si="511"/>
        <v>9.1999999999999998E-3</v>
      </c>
      <c r="D658" s="12">
        <f t="shared" si="512"/>
        <v>1.9190583345851664E-4</v>
      </c>
      <c r="E658" s="13">
        <f t="shared" si="513"/>
        <v>1.0001919058334585</v>
      </c>
      <c r="H658" s="10">
        <v>41681</v>
      </c>
      <c r="I658">
        <v>17200</v>
      </c>
      <c r="J658">
        <v>62.276887000000002</v>
      </c>
      <c r="K658" s="15">
        <f t="shared" si="543"/>
        <v>-4.4642132793624167E-3</v>
      </c>
      <c r="L658">
        <f t="shared" si="544"/>
        <v>0.99553578672063758</v>
      </c>
      <c r="N658" s="15">
        <f t="shared" si="518"/>
        <v>-0.804674090904827</v>
      </c>
      <c r="P658" s="10">
        <v>41681</v>
      </c>
      <c r="Q658">
        <v>451200</v>
      </c>
      <c r="R658">
        <v>41.680582999999999</v>
      </c>
      <c r="S658">
        <f t="shared" si="519"/>
        <v>1.0211157839456142E-2</v>
      </c>
      <c r="T658">
        <f t="shared" si="545"/>
        <v>1.0102111578394561</v>
      </c>
      <c r="V658" s="15">
        <f t="shared" si="521"/>
        <v>39.779206294494891</v>
      </c>
      <c r="X658" s="10">
        <v>41681</v>
      </c>
      <c r="Y658">
        <v>213300</v>
      </c>
      <c r="Z658">
        <v>35.914434</v>
      </c>
      <c r="AA658">
        <f t="shared" si="522"/>
        <v>9.4800425475209948E-3</v>
      </c>
      <c r="AB658">
        <f t="shared" si="514"/>
        <v>1.009480042547521</v>
      </c>
      <c r="AD658" s="15">
        <f t="shared" si="523"/>
        <v>30.309355826335125</v>
      </c>
      <c r="AF658" s="10">
        <v>41681</v>
      </c>
      <c r="AG658">
        <v>284500</v>
      </c>
      <c r="AH658">
        <v>49.925345</v>
      </c>
      <c r="AI658">
        <f t="shared" si="524"/>
        <v>8.8114448559388769E-3</v>
      </c>
      <c r="AJ658">
        <f t="shared" si="546"/>
        <v>1.0088114448559389</v>
      </c>
      <c r="AL658" s="15">
        <f t="shared" si="526"/>
        <v>23.583868547878929</v>
      </c>
      <c r="AN658" s="10">
        <v>41681</v>
      </c>
      <c r="AO658">
        <v>3055800</v>
      </c>
      <c r="AP658">
        <v>37.580469000000001</v>
      </c>
      <c r="AQ658">
        <f t="shared" si="527"/>
        <v>1.6409727552581854E-2</v>
      </c>
      <c r="AR658">
        <f t="shared" si="551"/>
        <v>1.0164097275525819</v>
      </c>
      <c r="AV658" s="10">
        <v>41681</v>
      </c>
      <c r="AW658">
        <v>26770500</v>
      </c>
      <c r="AX658">
        <v>35.785029000000002</v>
      </c>
      <c r="AY658">
        <f t="shared" si="529"/>
        <v>2.1136145659181871E-2</v>
      </c>
      <c r="AZ658">
        <f t="shared" si="530"/>
        <v>1.0211361456591819</v>
      </c>
      <c r="BD658" s="10">
        <v>41681</v>
      </c>
      <c r="BE658">
        <v>730900</v>
      </c>
      <c r="BF658">
        <v>55.912678999999997</v>
      </c>
      <c r="BG658">
        <f t="shared" si="531"/>
        <v>1.1151758794406108E-2</v>
      </c>
      <c r="BH658">
        <f t="shared" si="532"/>
        <v>1.0111517587944061</v>
      </c>
      <c r="BL658" s="10">
        <v>41681</v>
      </c>
      <c r="BM658">
        <v>240100</v>
      </c>
      <c r="BN658">
        <v>99.839532000000005</v>
      </c>
      <c r="BO658">
        <f t="shared" si="547"/>
        <v>1.1295851002339763E-3</v>
      </c>
      <c r="BP658">
        <f t="shared" si="548"/>
        <v>1.001129585100234</v>
      </c>
      <c r="BT658" s="10">
        <v>41681</v>
      </c>
      <c r="BU658">
        <v>397000</v>
      </c>
      <c r="BV658">
        <v>49.039243999999997</v>
      </c>
      <c r="BW658">
        <f t="shared" si="549"/>
        <v>-1.8170913572291836E-3</v>
      </c>
      <c r="BX658">
        <f t="shared" si="550"/>
        <v>0.99818290864277082</v>
      </c>
      <c r="CB658" s="10">
        <v>41681</v>
      </c>
      <c r="CC658">
        <v>830700</v>
      </c>
      <c r="CD658">
        <v>96.213643000000005</v>
      </c>
      <c r="CE658">
        <f t="shared" si="533"/>
        <v>6.4563692380503745E-4</v>
      </c>
      <c r="CF658">
        <f t="shared" si="534"/>
        <v>1.000645636923805</v>
      </c>
      <c r="CJ658" s="10">
        <v>41681</v>
      </c>
      <c r="CK658">
        <v>203900</v>
      </c>
      <c r="CL658">
        <v>77.718039000000005</v>
      </c>
      <c r="CM658">
        <f t="shared" si="535"/>
        <v>-1.6565956298892903E-3</v>
      </c>
      <c r="CN658">
        <f t="shared" si="536"/>
        <v>0.99834340437011071</v>
      </c>
      <c r="CR658" s="10">
        <v>41681</v>
      </c>
      <c r="CS658">
        <v>19600</v>
      </c>
      <c r="CT658">
        <v>57.959902999999997</v>
      </c>
      <c r="CU658">
        <f t="shared" si="537"/>
        <v>-1.8447132296439683E-3</v>
      </c>
      <c r="CV658">
        <f t="shared" si="538"/>
        <v>0.99815528677035603</v>
      </c>
      <c r="CZ658" s="10">
        <v>41681</v>
      </c>
      <c r="DA658">
        <v>185100</v>
      </c>
      <c r="DB658">
        <v>48.983981999999997</v>
      </c>
      <c r="DC658">
        <f t="shared" si="507"/>
        <v>1.6584124172733139E-2</v>
      </c>
      <c r="DD658">
        <f t="shared" si="508"/>
        <v>1.0165841241727331</v>
      </c>
      <c r="DH658" s="10">
        <v>41681</v>
      </c>
      <c r="DI658">
        <v>146400</v>
      </c>
      <c r="DJ658">
        <v>30.464704000000001</v>
      </c>
      <c r="DK658">
        <f t="shared" si="509"/>
        <v>5.286143877594407E-3</v>
      </c>
      <c r="DL658">
        <f t="shared" si="510"/>
        <v>1.0052861438775944</v>
      </c>
      <c r="DP658" s="10">
        <v>41681</v>
      </c>
      <c r="DQ658">
        <v>47700</v>
      </c>
      <c r="DR658">
        <v>22.992761999999999</v>
      </c>
      <c r="DS658">
        <f t="shared" si="539"/>
        <v>1.4913015099729643E-2</v>
      </c>
      <c r="DT658">
        <f t="shared" si="540"/>
        <v>1.0149130150997296</v>
      </c>
      <c r="DX658" s="10">
        <v>41681</v>
      </c>
      <c r="DY658">
        <v>3443400</v>
      </c>
      <c r="DZ658">
        <v>12.52</v>
      </c>
      <c r="EA658">
        <f t="shared" si="541"/>
        <v>1.2944983818770295E-2</v>
      </c>
      <c r="EB658">
        <f t="shared" si="542"/>
        <v>1.0129449838187703</v>
      </c>
      <c r="EF658" s="10">
        <v>41680</v>
      </c>
      <c r="EG658">
        <v>776400</v>
      </c>
      <c r="EH658">
        <v>98.925239000000005</v>
      </c>
      <c r="EI658">
        <f t="shared" si="505"/>
        <v>0</v>
      </c>
      <c r="EJ658">
        <f t="shared" si="506"/>
        <v>1</v>
      </c>
    </row>
    <row r="659" spans="1:140">
      <c r="A659" s="10">
        <v>41680</v>
      </c>
      <c r="B659" s="11">
        <v>0.93</v>
      </c>
      <c r="C659">
        <f t="shared" si="511"/>
        <v>9.300000000000001E-3</v>
      </c>
      <c r="D659" s="12">
        <f t="shared" si="512"/>
        <v>1.9399439857825662E-4</v>
      </c>
      <c r="E659" s="13">
        <f t="shared" si="513"/>
        <v>1.0001939943985783</v>
      </c>
      <c r="H659" s="10">
        <v>41680</v>
      </c>
      <c r="I659">
        <v>25900</v>
      </c>
      <c r="J659">
        <v>62.556151</v>
      </c>
      <c r="K659" s="15">
        <f t="shared" si="543"/>
        <v>1.7888379764361417E-3</v>
      </c>
      <c r="L659">
        <f t="shared" si="544"/>
        <v>1.0017888379764361</v>
      </c>
      <c r="N659" s="15">
        <f t="shared" si="518"/>
        <v>0.92003337292288134</v>
      </c>
      <c r="P659" s="10">
        <v>41680</v>
      </c>
      <c r="Q659">
        <v>631000</v>
      </c>
      <c r="R659">
        <v>41.259278000000002</v>
      </c>
      <c r="S659">
        <f t="shared" si="519"/>
        <v>2.3260882789251092E-3</v>
      </c>
      <c r="T659">
        <f t="shared" si="545"/>
        <v>1.0023260882789251</v>
      </c>
      <c r="V659" s="15">
        <f t="shared" si="521"/>
        <v>1.3350569956299267</v>
      </c>
      <c r="X659" s="10">
        <v>41680</v>
      </c>
      <c r="Y659">
        <v>346800</v>
      </c>
      <c r="Z659">
        <v>35.577160999999997</v>
      </c>
      <c r="AA659">
        <f t="shared" si="522"/>
        <v>2.4435595863876447E-3</v>
      </c>
      <c r="AB659">
        <f t="shared" si="514"/>
        <v>1.0024435595863876</v>
      </c>
      <c r="AD659" s="15">
        <f t="shared" si="523"/>
        <v>1.4371061137579111</v>
      </c>
      <c r="AF659" s="10">
        <v>41680</v>
      </c>
      <c r="AG659">
        <v>403300</v>
      </c>
      <c r="AH659">
        <v>49.489272999999997</v>
      </c>
      <c r="AI659">
        <f t="shared" si="524"/>
        <v>1.3725419574985853E-3</v>
      </c>
      <c r="AJ659">
        <f t="shared" si="546"/>
        <v>1.0013725419574986</v>
      </c>
      <c r="AL659" s="15">
        <f t="shared" si="526"/>
        <v>0.64976742300214374</v>
      </c>
      <c r="AN659" s="10">
        <v>41680</v>
      </c>
      <c r="AO659">
        <v>3818300</v>
      </c>
      <c r="AP659">
        <v>36.973739999999999</v>
      </c>
      <c r="AQ659">
        <f t="shared" si="527"/>
        <v>-4.4554526358825397E-3</v>
      </c>
      <c r="AR659">
        <f t="shared" si="551"/>
        <v>0.99554454736411746</v>
      </c>
      <c r="AV659" s="10">
        <v>41680</v>
      </c>
      <c r="AW659">
        <v>9570000</v>
      </c>
      <c r="AX659">
        <v>35.044327000000003</v>
      </c>
      <c r="AY659">
        <f t="shared" si="529"/>
        <v>-1.1233026111369782E-2</v>
      </c>
      <c r="AZ659">
        <f t="shared" si="530"/>
        <v>0.98876697388863022</v>
      </c>
      <c r="BD659" s="10">
        <v>41680</v>
      </c>
      <c r="BE659">
        <v>909300</v>
      </c>
      <c r="BF659">
        <v>55.296030999999999</v>
      </c>
      <c r="BG659">
        <f t="shared" si="531"/>
        <v>2.0013922839230425E-3</v>
      </c>
      <c r="BH659">
        <f t="shared" si="532"/>
        <v>1.002001392283923</v>
      </c>
      <c r="BL659" s="10">
        <v>41680</v>
      </c>
      <c r="BM659">
        <v>93700</v>
      </c>
      <c r="BN659">
        <v>99.726882000000003</v>
      </c>
      <c r="BO659">
        <f t="shared" si="547"/>
        <v>9.4229825343616902E-4</v>
      </c>
      <c r="BP659">
        <f t="shared" si="548"/>
        <v>1.0009422982534362</v>
      </c>
      <c r="BT659" s="10">
        <v>41680</v>
      </c>
      <c r="BU659">
        <v>59600</v>
      </c>
      <c r="BV659">
        <v>49.128515</v>
      </c>
      <c r="BW659">
        <f t="shared" si="549"/>
        <v>2.0189908514889332E-4</v>
      </c>
      <c r="BX659">
        <f t="shared" si="550"/>
        <v>1.0002018990851489</v>
      </c>
      <c r="CB659" s="10">
        <v>41680</v>
      </c>
      <c r="CC659">
        <v>603900</v>
      </c>
      <c r="CD659">
        <v>96.151563999999993</v>
      </c>
      <c r="CE659">
        <f t="shared" si="533"/>
        <v>-1.6574708338430444E-3</v>
      </c>
      <c r="CF659">
        <f t="shared" si="534"/>
        <v>0.99834252916615696</v>
      </c>
      <c r="CJ659" s="10">
        <v>41680</v>
      </c>
      <c r="CK659">
        <v>164800</v>
      </c>
      <c r="CL659">
        <v>77.846999999999994</v>
      </c>
      <c r="CM659">
        <f t="shared" si="535"/>
        <v>-4.7311478498091031E-4</v>
      </c>
      <c r="CN659">
        <f t="shared" si="536"/>
        <v>0.99952688521501909</v>
      </c>
      <c r="CR659" s="10">
        <v>41680</v>
      </c>
      <c r="CS659">
        <v>16200</v>
      </c>
      <c r="CT659">
        <v>58.067019999999999</v>
      </c>
      <c r="CU659">
        <f t="shared" si="537"/>
        <v>6.7126136269091141E-4</v>
      </c>
      <c r="CV659">
        <f t="shared" si="538"/>
        <v>1.0006712613626909</v>
      </c>
      <c r="CZ659" s="10">
        <v>41680</v>
      </c>
      <c r="DA659">
        <v>187500</v>
      </c>
      <c r="DB659">
        <v>48.184877999999998</v>
      </c>
      <c r="DC659">
        <f t="shared" si="507"/>
        <v>-6.0628975964751586E-3</v>
      </c>
      <c r="DD659">
        <f t="shared" si="508"/>
        <v>0.99393710240352484</v>
      </c>
      <c r="DH659" s="10">
        <v>41680</v>
      </c>
      <c r="DI659">
        <v>145400</v>
      </c>
      <c r="DJ659">
        <v>30.304510000000001</v>
      </c>
      <c r="DK659">
        <f t="shared" si="509"/>
        <v>1.0050237354811475E-2</v>
      </c>
      <c r="DL659">
        <f t="shared" si="510"/>
        <v>1.0100502373548115</v>
      </c>
      <c r="DP659" s="10">
        <v>41680</v>
      </c>
      <c r="DQ659">
        <v>19300</v>
      </c>
      <c r="DR659">
        <v>22.654909</v>
      </c>
      <c r="DS659">
        <f t="shared" si="539"/>
        <v>-6.1754239245835896E-3</v>
      </c>
      <c r="DT659">
        <f t="shared" si="540"/>
        <v>0.99382457607541641</v>
      </c>
      <c r="DX659" s="10">
        <v>41680</v>
      </c>
      <c r="DY659">
        <v>2837200</v>
      </c>
      <c r="DZ659">
        <v>12.36</v>
      </c>
      <c r="EA659">
        <f t="shared" si="541"/>
        <v>4.8780487804878092E-3</v>
      </c>
      <c r="EB659">
        <f t="shared" si="542"/>
        <v>1.0048780487804878</v>
      </c>
      <c r="EF659" s="10">
        <v>41677</v>
      </c>
      <c r="EG659">
        <v>249200</v>
      </c>
      <c r="EH659">
        <v>98.925239000000005</v>
      </c>
      <c r="EI659">
        <f t="shared" si="505"/>
        <v>1.9725854303143109E-4</v>
      </c>
      <c r="EJ659">
        <f t="shared" si="506"/>
        <v>1.0001972585430314</v>
      </c>
    </row>
    <row r="660" spans="1:140">
      <c r="A660" s="10">
        <v>41677</v>
      </c>
      <c r="B660" s="11">
        <v>0.93</v>
      </c>
      <c r="C660">
        <f t="shared" si="511"/>
        <v>9.300000000000001E-3</v>
      </c>
      <c r="D660" s="12">
        <f t="shared" si="512"/>
        <v>1.9399439857825662E-4</v>
      </c>
      <c r="E660" s="13">
        <f t="shared" si="513"/>
        <v>1.0001939943985783</v>
      </c>
      <c r="H660" s="10">
        <v>41677</v>
      </c>
      <c r="I660">
        <v>22300</v>
      </c>
      <c r="J660">
        <v>62.444448000000001</v>
      </c>
      <c r="K660" s="15">
        <f t="shared" si="543"/>
        <v>4.4739755849598772E-4</v>
      </c>
      <c r="L660">
        <f t="shared" si="544"/>
        <v>1.000447397558496</v>
      </c>
      <c r="N660" s="15">
        <f t="shared" si="518"/>
        <v>0.1773469853393943</v>
      </c>
      <c r="P660" s="10">
        <v>41677</v>
      </c>
      <c r="Q660">
        <v>479600</v>
      </c>
      <c r="R660">
        <v>41.163527999999999</v>
      </c>
      <c r="S660">
        <f t="shared" si="519"/>
        <v>1.2720858662511159E-2</v>
      </c>
      <c r="T660">
        <f t="shared" si="545"/>
        <v>1.0127208586625112</v>
      </c>
      <c r="V660" s="15">
        <f t="shared" si="521"/>
        <v>99.869671420748233</v>
      </c>
      <c r="X660" s="10">
        <v>41677</v>
      </c>
      <c r="Y660">
        <v>182200</v>
      </c>
      <c r="Z660">
        <v>35.490437999999997</v>
      </c>
      <c r="AA660">
        <f t="shared" si="522"/>
        <v>1.0980007540239534E-2</v>
      </c>
      <c r="AB660">
        <f t="shared" si="514"/>
        <v>1.0109800075402395</v>
      </c>
      <c r="AD660" s="15">
        <f t="shared" si="523"/>
        <v>52.831575013764557</v>
      </c>
      <c r="AF660" s="10">
        <v>41677</v>
      </c>
      <c r="AG660">
        <v>232400</v>
      </c>
      <c r="AH660">
        <v>49.421439999999997</v>
      </c>
      <c r="AI660">
        <f t="shared" si="524"/>
        <v>1.1503397576117846E-2</v>
      </c>
      <c r="AJ660">
        <f t="shared" si="546"/>
        <v>1.0115033975761178</v>
      </c>
      <c r="AL660" s="15">
        <f t="shared" si="526"/>
        <v>64.025132395662212</v>
      </c>
      <c r="AN660" s="10">
        <v>41677</v>
      </c>
      <c r="AO660">
        <v>4494500</v>
      </c>
      <c r="AP660">
        <v>37.139212000000001</v>
      </c>
      <c r="AQ660">
        <f t="shared" si="527"/>
        <v>1.101108071510426E-2</v>
      </c>
      <c r="AR660">
        <f t="shared" si="551"/>
        <v>1.0110110807151043</v>
      </c>
      <c r="AV660" s="10">
        <v>41677</v>
      </c>
      <c r="AW660">
        <v>18019700</v>
      </c>
      <c r="AX660">
        <v>35.442453</v>
      </c>
      <c r="AY660">
        <f t="shared" si="529"/>
        <v>3.9338510033006813E-3</v>
      </c>
      <c r="AZ660">
        <f t="shared" si="530"/>
        <v>1.0039338510033007</v>
      </c>
      <c r="BD660" s="10">
        <v>41677</v>
      </c>
      <c r="BE660">
        <v>667100</v>
      </c>
      <c r="BF660">
        <v>55.185583000000001</v>
      </c>
      <c r="BG660">
        <f t="shared" si="531"/>
        <v>1.1470988061542675E-2</v>
      </c>
      <c r="BH660">
        <f t="shared" si="532"/>
        <v>1.0114709880615427</v>
      </c>
      <c r="BL660" s="10">
        <v>41677</v>
      </c>
      <c r="BM660">
        <v>192200</v>
      </c>
      <c r="BN660">
        <v>99.632998000000001</v>
      </c>
      <c r="BO660">
        <f t="shared" si="547"/>
        <v>2.2664845694235769E-3</v>
      </c>
      <c r="BP660">
        <f t="shared" si="548"/>
        <v>1.0022664845694236</v>
      </c>
      <c r="BT660" s="10">
        <v>41677</v>
      </c>
      <c r="BU660">
        <v>91800</v>
      </c>
      <c r="BV660">
        <v>49.118597999999999</v>
      </c>
      <c r="BW660">
        <f t="shared" si="549"/>
        <v>1.618173395984801E-3</v>
      </c>
      <c r="BX660">
        <f t="shared" si="550"/>
        <v>1.0016181733959848</v>
      </c>
      <c r="CB660" s="10">
        <v>41677</v>
      </c>
      <c r="CC660">
        <v>471600</v>
      </c>
      <c r="CD660">
        <v>96.311197000000007</v>
      </c>
      <c r="CE660">
        <f t="shared" si="533"/>
        <v>6.2077156544784184E-3</v>
      </c>
      <c r="CF660">
        <f t="shared" si="534"/>
        <v>1.0062077156544784</v>
      </c>
      <c r="CJ660" s="10">
        <v>41677</v>
      </c>
      <c r="CK660">
        <v>230900</v>
      </c>
      <c r="CL660">
        <v>77.883848</v>
      </c>
      <c r="CM660">
        <f t="shared" si="535"/>
        <v>3.9183363353150202E-3</v>
      </c>
      <c r="CN660">
        <f t="shared" si="536"/>
        <v>1.003918336335315</v>
      </c>
      <c r="CR660" s="10">
        <v>41677</v>
      </c>
      <c r="CS660">
        <v>6200</v>
      </c>
      <c r="CT660">
        <v>58.028067999999998</v>
      </c>
      <c r="CU660">
        <f t="shared" si="537"/>
        <v>8.3976408232988575E-4</v>
      </c>
      <c r="CV660">
        <f t="shared" si="538"/>
        <v>1.0008397640823299</v>
      </c>
      <c r="CZ660" s="10">
        <v>41677</v>
      </c>
      <c r="DA660">
        <v>112600</v>
      </c>
      <c r="DB660">
        <v>48.4788</v>
      </c>
      <c r="DC660">
        <f t="shared" si="507"/>
        <v>9.756997671523493E-3</v>
      </c>
      <c r="DD660">
        <f t="shared" si="508"/>
        <v>1.0097569976715235</v>
      </c>
      <c r="DH660" s="10">
        <v>41677</v>
      </c>
      <c r="DI660">
        <v>61400</v>
      </c>
      <c r="DJ660">
        <v>30.002973000000001</v>
      </c>
      <c r="DK660">
        <f t="shared" si="509"/>
        <v>7.2761439810942186E-3</v>
      </c>
      <c r="DL660">
        <f t="shared" si="510"/>
        <v>1.0072761439810942</v>
      </c>
      <c r="DP660" s="10">
        <v>41677</v>
      </c>
      <c r="DQ660">
        <v>19400</v>
      </c>
      <c r="DR660">
        <v>22.795681999999999</v>
      </c>
      <c r="DS660">
        <f t="shared" si="539"/>
        <v>1.1240649353668086E-2</v>
      </c>
      <c r="DT660">
        <f t="shared" si="540"/>
        <v>1.0112406493536681</v>
      </c>
      <c r="DX660" s="10">
        <v>41677</v>
      </c>
      <c r="DY660">
        <v>2000600</v>
      </c>
      <c r="DZ660">
        <v>12.3</v>
      </c>
      <c r="EA660">
        <f t="shared" si="541"/>
        <v>8.19672131147553E-3</v>
      </c>
      <c r="EB660">
        <f t="shared" si="542"/>
        <v>1.0081967213114755</v>
      </c>
      <c r="EF660" s="10">
        <v>41676</v>
      </c>
      <c r="EG660">
        <v>377200</v>
      </c>
      <c r="EH660">
        <v>98.905728999999994</v>
      </c>
      <c r="EI660">
        <f t="shared" si="505"/>
        <v>-9.8579110165641914E-5</v>
      </c>
      <c r="EJ660">
        <f t="shared" si="506"/>
        <v>0.99990142088983436</v>
      </c>
    </row>
    <row r="661" spans="1:140">
      <c r="A661" s="10">
        <v>41676</v>
      </c>
      <c r="B661" s="11">
        <v>0.93</v>
      </c>
      <c r="C661">
        <f t="shared" si="511"/>
        <v>9.300000000000001E-3</v>
      </c>
      <c r="D661" s="12">
        <f t="shared" si="512"/>
        <v>1.9399439857825662E-4</v>
      </c>
      <c r="E661" s="13">
        <f t="shared" si="513"/>
        <v>1.0001939943985783</v>
      </c>
      <c r="H661" s="10">
        <v>41676</v>
      </c>
      <c r="I661">
        <v>11300</v>
      </c>
      <c r="J661">
        <v>62.416522999999998</v>
      </c>
      <c r="K661" s="15">
        <f t="shared" si="543"/>
        <v>-3.8626332719158274E-3</v>
      </c>
      <c r="L661">
        <f t="shared" si="544"/>
        <v>0.99613736672808417</v>
      </c>
      <c r="N661" s="15">
        <f t="shared" si="518"/>
        <v>-0.75648848902684263</v>
      </c>
      <c r="P661" s="10">
        <v>41676</v>
      </c>
      <c r="Q661">
        <v>465300</v>
      </c>
      <c r="R661">
        <v>40.646470000000001</v>
      </c>
      <c r="S661">
        <f t="shared" si="519"/>
        <v>1.2884789163738475E-2</v>
      </c>
      <c r="T661">
        <f t="shared" si="545"/>
        <v>1.0128847891637385</v>
      </c>
      <c r="V661" s="15">
        <f t="shared" si="521"/>
        <v>106.00842461373784</v>
      </c>
      <c r="X661" s="10">
        <v>41676</v>
      </c>
      <c r="Y661">
        <v>126900</v>
      </c>
      <c r="Z661">
        <v>35.104984999999999</v>
      </c>
      <c r="AA661">
        <f t="shared" si="522"/>
        <v>1.5045992258120311E-2</v>
      </c>
      <c r="AB661">
        <f t="shared" si="514"/>
        <v>1.0150459922581203</v>
      </c>
      <c r="AD661" s="15">
        <f t="shared" si="523"/>
        <v>231.96361286562305</v>
      </c>
      <c r="AF661" s="10">
        <v>41676</v>
      </c>
      <c r="AG661">
        <v>173900</v>
      </c>
      <c r="AH661">
        <v>48.859391000000002</v>
      </c>
      <c r="AI661">
        <f t="shared" si="524"/>
        <v>1.1028668275931519E-2</v>
      </c>
      <c r="AJ661">
        <f t="shared" si="546"/>
        <v>1.0110286682759315</v>
      </c>
      <c r="AL661" s="15">
        <f t="shared" si="526"/>
        <v>53.785635692556916</v>
      </c>
      <c r="AN661" s="10">
        <v>41676</v>
      </c>
      <c r="AO661">
        <v>3659200</v>
      </c>
      <c r="AP661">
        <v>36.734723000000002</v>
      </c>
      <c r="AQ661">
        <f t="shared" si="527"/>
        <v>1.9647890042962635E-2</v>
      </c>
      <c r="AR661">
        <f t="shared" si="551"/>
        <v>1.0196478900429626</v>
      </c>
      <c r="AV661" s="10">
        <v>41676</v>
      </c>
      <c r="AW661">
        <v>28605500</v>
      </c>
      <c r="AX661">
        <v>35.303573999999998</v>
      </c>
      <c r="AY661">
        <f t="shared" si="529"/>
        <v>1.9791425525816697E-2</v>
      </c>
      <c r="AZ661">
        <f t="shared" si="530"/>
        <v>1.0197914255258167</v>
      </c>
      <c r="BD661" s="10">
        <v>41676</v>
      </c>
      <c r="BE661">
        <v>614800</v>
      </c>
      <c r="BF661">
        <v>54.559728999999997</v>
      </c>
      <c r="BG661">
        <f t="shared" si="531"/>
        <v>1.0224911881231646E-2</v>
      </c>
      <c r="BH661">
        <f t="shared" si="532"/>
        <v>1.0102249118812316</v>
      </c>
      <c r="BL661" s="10">
        <v>41676</v>
      </c>
      <c r="BM661">
        <v>190500</v>
      </c>
      <c r="BN661">
        <v>99.407691999999997</v>
      </c>
      <c r="BO661">
        <f t="shared" si="547"/>
        <v>9.4524612768887017E-4</v>
      </c>
      <c r="BP661">
        <f t="shared" si="548"/>
        <v>1.0009452461276889</v>
      </c>
      <c r="BT661" s="10">
        <v>41676</v>
      </c>
      <c r="BU661">
        <v>134000</v>
      </c>
      <c r="BV661">
        <v>49.039243999999997</v>
      </c>
      <c r="BW661">
        <f t="shared" si="549"/>
        <v>6.0712732589385254E-4</v>
      </c>
      <c r="BX661">
        <f t="shared" si="550"/>
        <v>1.0006071273258939</v>
      </c>
      <c r="CB661" s="10">
        <v>41676</v>
      </c>
      <c r="CC661">
        <v>901100</v>
      </c>
      <c r="CD661">
        <v>95.717012999999994</v>
      </c>
      <c r="CE661">
        <f t="shared" si="533"/>
        <v>1.949486917708132E-3</v>
      </c>
      <c r="CF661">
        <f t="shared" si="534"/>
        <v>1.0019494869177081</v>
      </c>
      <c r="CJ661" s="10">
        <v>41676</v>
      </c>
      <c r="CK661">
        <v>222100</v>
      </c>
      <c r="CL661">
        <v>77.579864000000001</v>
      </c>
      <c r="CM661">
        <f t="shared" si="535"/>
        <v>-7.1188132599409037E-4</v>
      </c>
      <c r="CN661">
        <f t="shared" si="536"/>
        <v>0.99928811867400591</v>
      </c>
      <c r="CR661" s="10">
        <v>41676</v>
      </c>
      <c r="CS661">
        <v>10800</v>
      </c>
      <c r="CT661">
        <v>57.979379000000002</v>
      </c>
      <c r="CU661">
        <f t="shared" si="537"/>
        <v>-1.0066714447017899E-3</v>
      </c>
      <c r="CV661">
        <f t="shared" si="538"/>
        <v>0.99899332855529821</v>
      </c>
      <c r="CZ661" s="10">
        <v>41676</v>
      </c>
      <c r="DA661">
        <v>174400</v>
      </c>
      <c r="DB661">
        <v>48.010362999999998</v>
      </c>
      <c r="DC661">
        <f t="shared" si="507"/>
        <v>1.3377238275566139E-2</v>
      </c>
      <c r="DD661">
        <f t="shared" si="508"/>
        <v>1.0133772382755661</v>
      </c>
      <c r="DH661" s="10">
        <v>41676</v>
      </c>
      <c r="DI661">
        <v>181800</v>
      </c>
      <c r="DJ661">
        <v>29.786244</v>
      </c>
      <c r="DK661">
        <f t="shared" si="509"/>
        <v>1.0226894911996132E-2</v>
      </c>
      <c r="DL661">
        <f t="shared" si="510"/>
        <v>1.0102268949119961</v>
      </c>
      <c r="DP661" s="10">
        <v>41676</v>
      </c>
      <c r="DQ661">
        <v>15400</v>
      </c>
      <c r="DR661">
        <v>22.542292</v>
      </c>
      <c r="DS661">
        <f t="shared" si="539"/>
        <v>1.3929908493808707E-2</v>
      </c>
      <c r="DT661">
        <f t="shared" si="540"/>
        <v>1.0139299084938087</v>
      </c>
      <c r="DX661" s="10">
        <v>41676</v>
      </c>
      <c r="DY661">
        <v>1630300</v>
      </c>
      <c r="DZ661">
        <v>12.2</v>
      </c>
      <c r="EA661">
        <f t="shared" si="541"/>
        <v>-8.1900081900099231E-4</v>
      </c>
      <c r="EB661">
        <f t="shared" si="542"/>
        <v>0.99918099918099901</v>
      </c>
      <c r="EF661" s="10">
        <v>41675</v>
      </c>
      <c r="EG661">
        <v>427200</v>
      </c>
      <c r="EH661">
        <v>98.915480000000002</v>
      </c>
      <c r="EI661">
        <f t="shared" si="505"/>
        <v>9.8588828964629727E-5</v>
      </c>
      <c r="EJ661">
        <f t="shared" si="506"/>
        <v>1.0000985888289646</v>
      </c>
    </row>
    <row r="662" spans="1:140">
      <c r="A662" s="10">
        <v>41675</v>
      </c>
      <c r="B662" s="11">
        <v>0.94</v>
      </c>
      <c r="C662">
        <f t="shared" si="511"/>
        <v>9.3999999999999986E-3</v>
      </c>
      <c r="D662" s="12">
        <f t="shared" si="512"/>
        <v>1.960830203957542E-4</v>
      </c>
      <c r="E662" s="13">
        <f t="shared" si="513"/>
        <v>1.0001960830203958</v>
      </c>
      <c r="H662" s="10">
        <v>41675</v>
      </c>
      <c r="I662">
        <v>23900</v>
      </c>
      <c r="J662">
        <v>62.658549999999998</v>
      </c>
      <c r="K662" s="15">
        <f t="shared" si="543"/>
        <v>-8.8353161066738739E-3</v>
      </c>
      <c r="L662">
        <f t="shared" si="544"/>
        <v>0.99116468389332613</v>
      </c>
      <c r="N662" s="15">
        <f t="shared" si="518"/>
        <v>-0.96080559674859023</v>
      </c>
      <c r="P662" s="10">
        <v>41675</v>
      </c>
      <c r="Q662">
        <v>228000</v>
      </c>
      <c r="R662">
        <v>40.129410999999998</v>
      </c>
      <c r="S662">
        <f t="shared" si="519"/>
        <v>-1.9052622326601876E-3</v>
      </c>
      <c r="T662">
        <f t="shared" si="545"/>
        <v>0.99809473776733981</v>
      </c>
      <c r="V662" s="15">
        <f t="shared" si="521"/>
        <v>-0.50146627404885591</v>
      </c>
      <c r="X662" s="10">
        <v>41675</v>
      </c>
      <c r="Y662">
        <v>906900</v>
      </c>
      <c r="Z662">
        <v>34.584625000000003</v>
      </c>
      <c r="AA662">
        <f t="shared" si="522"/>
        <v>-3.0555805783261114E-3</v>
      </c>
      <c r="AB662">
        <f t="shared" si="514"/>
        <v>0.99694441942167389</v>
      </c>
      <c r="AD662" s="15">
        <f t="shared" si="523"/>
        <v>-0.67273803564203682</v>
      </c>
      <c r="AF662" s="10">
        <v>41675</v>
      </c>
      <c r="AG662">
        <v>275300</v>
      </c>
      <c r="AH662">
        <v>48.326414999999997</v>
      </c>
      <c r="AI662">
        <f t="shared" si="524"/>
        <v>-5.9796620240574194E-3</v>
      </c>
      <c r="AJ662">
        <f t="shared" si="546"/>
        <v>0.99402033797594258</v>
      </c>
      <c r="AL662" s="15">
        <f t="shared" si="526"/>
        <v>-0.88798565157904064</v>
      </c>
      <c r="AN662" s="10">
        <v>41675</v>
      </c>
      <c r="AO662">
        <v>3977200</v>
      </c>
      <c r="AP662">
        <v>36.026871</v>
      </c>
      <c r="AQ662">
        <f t="shared" si="527"/>
        <v>1.0216420059048215E-3</v>
      </c>
      <c r="AR662">
        <f t="shared" si="551"/>
        <v>1.0010216420059048</v>
      </c>
      <c r="AV662" s="10">
        <v>41675</v>
      </c>
      <c r="AW662">
        <v>17615800</v>
      </c>
      <c r="AX662">
        <v>34.618425999999999</v>
      </c>
      <c r="AY662">
        <f t="shared" si="529"/>
        <v>-3.4648299494600687E-3</v>
      </c>
      <c r="AZ662">
        <f t="shared" si="530"/>
        <v>0.99653517005053993</v>
      </c>
      <c r="BD662" s="10">
        <v>41675</v>
      </c>
      <c r="BE662">
        <v>844100</v>
      </c>
      <c r="BF662">
        <v>54.007506999999997</v>
      </c>
      <c r="BG662">
        <f t="shared" si="531"/>
        <v>-1.8710652850441045E-3</v>
      </c>
      <c r="BH662">
        <f t="shared" si="532"/>
        <v>0.9981289347149559</v>
      </c>
      <c r="BL662" s="10">
        <v>41675</v>
      </c>
      <c r="BM662">
        <v>217400</v>
      </c>
      <c r="BN662">
        <v>99.313816000000003</v>
      </c>
      <c r="BO662">
        <f t="shared" si="547"/>
        <v>-1.0387148558633763E-3</v>
      </c>
      <c r="BP662">
        <f t="shared" si="548"/>
        <v>0.99896128514413662</v>
      </c>
      <c r="BT662" s="10">
        <v>41675</v>
      </c>
      <c r="BU662">
        <v>167700</v>
      </c>
      <c r="BV662">
        <v>49.009489000000002</v>
      </c>
      <c r="BW662">
        <f t="shared" si="549"/>
        <v>-6.0675894595751956E-4</v>
      </c>
      <c r="BX662">
        <f t="shared" si="550"/>
        <v>0.99939324105404248</v>
      </c>
      <c r="CB662" s="10">
        <v>41675</v>
      </c>
      <c r="CC662">
        <v>1005300</v>
      </c>
      <c r="CD662">
        <v>95.530777</v>
      </c>
      <c r="CE662">
        <f t="shared" si="533"/>
        <v>2.9795168218811341E-3</v>
      </c>
      <c r="CF662">
        <f t="shared" si="534"/>
        <v>1.0029795168218811</v>
      </c>
      <c r="CJ662" s="10">
        <v>41675</v>
      </c>
      <c r="CK662">
        <v>227000</v>
      </c>
      <c r="CL662">
        <v>77.635131000000001</v>
      </c>
      <c r="CM662">
        <f t="shared" si="535"/>
        <v>-2.8395423887012106E-3</v>
      </c>
      <c r="CN662">
        <f t="shared" si="536"/>
        <v>0.99716045761129879</v>
      </c>
      <c r="CR662" s="10">
        <v>41675</v>
      </c>
      <c r="CS662">
        <v>54700</v>
      </c>
      <c r="CT662">
        <v>58.037804000000001</v>
      </c>
      <c r="CU662">
        <f t="shared" si="537"/>
        <v>-5.0314274781104729E-4</v>
      </c>
      <c r="CV662">
        <f t="shared" si="538"/>
        <v>0.99949685725218895</v>
      </c>
      <c r="CZ662" s="10">
        <v>41675</v>
      </c>
      <c r="DA662">
        <v>152200</v>
      </c>
      <c r="DB662">
        <v>47.376595000000002</v>
      </c>
      <c r="DC662">
        <f t="shared" si="507"/>
        <v>1.9395192576299181E-4</v>
      </c>
      <c r="DD662">
        <f t="shared" si="508"/>
        <v>1.000193951925763</v>
      </c>
      <c r="DH662" s="10">
        <v>41675</v>
      </c>
      <c r="DI662">
        <v>83500</v>
      </c>
      <c r="DJ662">
        <v>29.484707</v>
      </c>
      <c r="DK662">
        <f t="shared" si="509"/>
        <v>-1.9138327417761447E-3</v>
      </c>
      <c r="DL662">
        <f t="shared" si="510"/>
        <v>0.99808616725822386</v>
      </c>
      <c r="DP662" s="10">
        <v>41675</v>
      </c>
      <c r="DQ662">
        <v>21700</v>
      </c>
      <c r="DR662">
        <v>22.232593999999999</v>
      </c>
      <c r="DS662">
        <f t="shared" si="539"/>
        <v>-8.3716583671156197E-3</v>
      </c>
      <c r="DT662">
        <f t="shared" si="540"/>
        <v>0.99162834163288438</v>
      </c>
      <c r="DX662" s="10">
        <v>41675</v>
      </c>
      <c r="DY662">
        <v>4009900</v>
      </c>
      <c r="DZ662">
        <v>12.21</v>
      </c>
      <c r="EA662">
        <f t="shared" si="541"/>
        <v>3.2867707477404196E-3</v>
      </c>
      <c r="EB662">
        <f t="shared" si="542"/>
        <v>1.0032867707477404</v>
      </c>
      <c r="EF662" s="10">
        <v>41674</v>
      </c>
      <c r="EG662">
        <v>503500</v>
      </c>
      <c r="EH662">
        <v>98.905728999999994</v>
      </c>
      <c r="EI662">
        <f t="shared" si="505"/>
        <v>-2.9584070947263896E-4</v>
      </c>
      <c r="EJ662">
        <f t="shared" si="506"/>
        <v>0.99970415929052736</v>
      </c>
    </row>
    <row r="663" spans="1:140">
      <c r="A663" s="10">
        <v>41674</v>
      </c>
      <c r="B663" s="11">
        <v>0.94</v>
      </c>
      <c r="C663">
        <f t="shared" si="511"/>
        <v>9.3999999999999986E-3</v>
      </c>
      <c r="D663" s="12">
        <f t="shared" si="512"/>
        <v>1.960830203957542E-4</v>
      </c>
      <c r="E663" s="13">
        <f t="shared" si="513"/>
        <v>1.0001960830203958</v>
      </c>
      <c r="H663" s="10">
        <v>41674</v>
      </c>
      <c r="I663">
        <v>17100</v>
      </c>
      <c r="J663">
        <v>63.217092999999998</v>
      </c>
      <c r="K663" s="15">
        <f t="shared" si="543"/>
        <v>-8.4683084323579072E-3</v>
      </c>
      <c r="L663">
        <f t="shared" si="544"/>
        <v>0.99153169156764209</v>
      </c>
      <c r="N663" s="15">
        <f t="shared" si="518"/>
        <v>-0.95513487093041205</v>
      </c>
      <c r="P663" s="10">
        <v>41674</v>
      </c>
      <c r="Q663">
        <v>382600</v>
      </c>
      <c r="R663">
        <v>40.206014000000003</v>
      </c>
      <c r="S663">
        <f t="shared" si="519"/>
        <v>7.6794743286439093E-3</v>
      </c>
      <c r="T663">
        <f t="shared" si="545"/>
        <v>1.0076794743286439</v>
      </c>
      <c r="V663" s="15">
        <f t="shared" si="521"/>
        <v>15.318510906151598</v>
      </c>
      <c r="X663" s="10">
        <v>41674</v>
      </c>
      <c r="Y663">
        <v>473200</v>
      </c>
      <c r="Z663">
        <v>34.690624999999997</v>
      </c>
      <c r="AA663">
        <f t="shared" si="522"/>
        <v>1.1236002547953872E-2</v>
      </c>
      <c r="AB663">
        <f t="shared" si="514"/>
        <v>1.0112360025479539</v>
      </c>
      <c r="AD663" s="15">
        <f t="shared" si="523"/>
        <v>58.04334647702477</v>
      </c>
      <c r="AF663" s="10">
        <v>41674</v>
      </c>
      <c r="AG663">
        <v>276400</v>
      </c>
      <c r="AH663">
        <v>48.617128999999998</v>
      </c>
      <c r="AI663">
        <f t="shared" si="524"/>
        <v>9.2536713770237089E-3</v>
      </c>
      <c r="AJ663">
        <f t="shared" si="546"/>
        <v>1.0092536713770237</v>
      </c>
      <c r="AL663" s="15">
        <f t="shared" si="526"/>
        <v>27.848507035221228</v>
      </c>
      <c r="AN663" s="10">
        <v>41674</v>
      </c>
      <c r="AO663">
        <v>3388500</v>
      </c>
      <c r="AP663">
        <v>35.990102</v>
      </c>
      <c r="AQ663">
        <f t="shared" si="527"/>
        <v>1.0322610057619475E-2</v>
      </c>
      <c r="AR663">
        <f t="shared" si="551"/>
        <v>1.0103226100576195</v>
      </c>
      <c r="AV663" s="10">
        <v>41674</v>
      </c>
      <c r="AW663">
        <v>22462700</v>
      </c>
      <c r="AX663">
        <v>34.738790000000002</v>
      </c>
      <c r="AY663">
        <f t="shared" si="529"/>
        <v>2.3179745778397098E-2</v>
      </c>
      <c r="AZ663">
        <f t="shared" si="530"/>
        <v>1.0231797457783971</v>
      </c>
      <c r="BD663" s="10">
        <v>41674</v>
      </c>
      <c r="BE663">
        <v>1046100</v>
      </c>
      <c r="BF663">
        <v>54.108747999999999</v>
      </c>
      <c r="BG663">
        <f t="shared" si="531"/>
        <v>5.300981277094774E-3</v>
      </c>
      <c r="BH663">
        <f t="shared" si="532"/>
        <v>1.0053009812770948</v>
      </c>
      <c r="BL663" s="10">
        <v>41674</v>
      </c>
      <c r="BM663">
        <v>486100</v>
      </c>
      <c r="BN663">
        <v>99.417081999999994</v>
      </c>
      <c r="BO663">
        <f t="shared" si="547"/>
        <v>-3.2941084000100984E-3</v>
      </c>
      <c r="BP663">
        <f t="shared" si="548"/>
        <v>0.9967058915999899</v>
      </c>
      <c r="BT663" s="10">
        <v>41674</v>
      </c>
      <c r="BU663">
        <v>130800</v>
      </c>
      <c r="BV663">
        <v>49.039243999999997</v>
      </c>
      <c r="BW663">
        <f t="shared" si="549"/>
        <v>-1.4138641934907659E-3</v>
      </c>
      <c r="BX663">
        <f t="shared" si="550"/>
        <v>0.99858613580650923</v>
      </c>
      <c r="CB663" s="10">
        <v>41674</v>
      </c>
      <c r="CC663">
        <v>760700</v>
      </c>
      <c r="CD663">
        <v>95.246987000000004</v>
      </c>
      <c r="CE663">
        <f t="shared" si="533"/>
        <v>6.6547851926785917E-3</v>
      </c>
      <c r="CF663">
        <f t="shared" si="534"/>
        <v>1.0066547851926786</v>
      </c>
      <c r="CJ663" s="10">
        <v>41674</v>
      </c>
      <c r="CK663">
        <v>218600</v>
      </c>
      <c r="CL663">
        <v>77.856206999999998</v>
      </c>
      <c r="CM663">
        <f t="shared" si="535"/>
        <v>-9.4564472756097917E-4</v>
      </c>
      <c r="CN663">
        <f t="shared" si="536"/>
        <v>0.99905435527243902</v>
      </c>
      <c r="CR663" s="10">
        <v>41674</v>
      </c>
      <c r="CS663">
        <v>15900</v>
      </c>
      <c r="CT663">
        <v>58.067019999999999</v>
      </c>
      <c r="CU663">
        <f t="shared" si="537"/>
        <v>-1.1725257260297717E-3</v>
      </c>
      <c r="CV663">
        <f t="shared" si="538"/>
        <v>0.99882747427397023</v>
      </c>
      <c r="CZ663" s="10">
        <v>41674</v>
      </c>
      <c r="DA663">
        <v>250900</v>
      </c>
      <c r="DB663">
        <v>47.367407999999998</v>
      </c>
      <c r="DC663">
        <f t="shared" si="507"/>
        <v>1.8163837394142179E-2</v>
      </c>
      <c r="DD663">
        <f t="shared" si="508"/>
        <v>1.0181638373941422</v>
      </c>
      <c r="DH663" s="10">
        <v>41674</v>
      </c>
      <c r="DI663">
        <v>81700</v>
      </c>
      <c r="DJ663">
        <v>29.541243999999999</v>
      </c>
      <c r="DK663">
        <f t="shared" si="509"/>
        <v>1.2924044216627184E-2</v>
      </c>
      <c r="DL663">
        <f t="shared" si="510"/>
        <v>1.0129240442166272</v>
      </c>
      <c r="DP663" s="10">
        <v>41674</v>
      </c>
      <c r="DQ663">
        <v>26000</v>
      </c>
      <c r="DR663">
        <v>22.420289</v>
      </c>
      <c r="DS663">
        <f t="shared" si="539"/>
        <v>8.016822603780005E-3</v>
      </c>
      <c r="DT663">
        <f t="shared" si="540"/>
        <v>1.00801682260378</v>
      </c>
      <c r="DX663" s="10">
        <v>41674</v>
      </c>
      <c r="DY663">
        <v>3970200</v>
      </c>
      <c r="DZ663">
        <v>12.17</v>
      </c>
      <c r="EA663">
        <f t="shared" si="541"/>
        <v>-2.4590163934425924E-3</v>
      </c>
      <c r="EB663">
        <f t="shared" si="542"/>
        <v>0.99754098360655741</v>
      </c>
      <c r="EF663" s="10">
        <v>41673</v>
      </c>
      <c r="EG663">
        <v>2090300</v>
      </c>
      <c r="EH663">
        <v>98.934997999999993</v>
      </c>
      <c r="EI663">
        <f t="shared" si="505"/>
        <v>7.8959554291668788E-4</v>
      </c>
      <c r="EJ663">
        <f t="shared" si="506"/>
        <v>1.0007895955429167</v>
      </c>
    </row>
    <row r="664" spans="1:140">
      <c r="A664" s="10">
        <v>41673</v>
      </c>
      <c r="B664" s="11">
        <v>0.93</v>
      </c>
      <c r="C664">
        <f t="shared" si="511"/>
        <v>9.300000000000001E-3</v>
      </c>
      <c r="D664" s="12">
        <f t="shared" si="512"/>
        <v>1.9399439857825662E-4</v>
      </c>
      <c r="E664" s="13">
        <f t="shared" si="513"/>
        <v>1.0001939943985783</v>
      </c>
      <c r="H664" s="10">
        <v>41673</v>
      </c>
      <c r="I664">
        <v>63100</v>
      </c>
      <c r="J664">
        <v>63.757007000000002</v>
      </c>
      <c r="K664" s="15">
        <f t="shared" si="543"/>
        <v>1.0564476683641022E-2</v>
      </c>
      <c r="L664">
        <f t="shared" si="544"/>
        <v>1.010564476683641</v>
      </c>
      <c r="N664" s="15">
        <f t="shared" si="518"/>
        <v>45.330839847914596</v>
      </c>
      <c r="P664" s="10">
        <v>41673</v>
      </c>
      <c r="Q664">
        <v>1089800</v>
      </c>
      <c r="R664">
        <v>39.899605999999999</v>
      </c>
      <c r="S664">
        <f t="shared" si="519"/>
        <v>-2.3206803581130586E-2</v>
      </c>
      <c r="T664">
        <f t="shared" si="545"/>
        <v>0.97679319641886941</v>
      </c>
      <c r="V664" s="15">
        <f t="shared" si="521"/>
        <v>-0.99981034753737552</v>
      </c>
      <c r="X664" s="10">
        <v>41673</v>
      </c>
      <c r="Y664">
        <v>630200</v>
      </c>
      <c r="Z664">
        <v>34.305171999999999</v>
      </c>
      <c r="AA664">
        <f t="shared" si="522"/>
        <v>-3.1292552813281138E-2</v>
      </c>
      <c r="AB664">
        <f t="shared" si="514"/>
        <v>0.96870744718671886</v>
      </c>
      <c r="AD664" s="15">
        <f t="shared" si="523"/>
        <v>-0.99999087331519032</v>
      </c>
      <c r="AF664" s="10">
        <v>41673</v>
      </c>
      <c r="AG664">
        <v>655100</v>
      </c>
      <c r="AH664">
        <v>48.171366999999996</v>
      </c>
      <c r="AI664">
        <f t="shared" si="524"/>
        <v>-3.2126209089606061E-2</v>
      </c>
      <c r="AJ664">
        <f t="shared" si="546"/>
        <v>0.96787379091039394</v>
      </c>
      <c r="AL664" s="15">
        <f t="shared" si="526"/>
        <v>-0.99999333444439586</v>
      </c>
      <c r="AN664" s="10">
        <v>41673</v>
      </c>
      <c r="AO664">
        <v>4690100</v>
      </c>
      <c r="AP664">
        <v>35.622385999999999</v>
      </c>
      <c r="AQ664">
        <f t="shared" si="527"/>
        <v>-1.9235598493138051E-2</v>
      </c>
      <c r="AR664">
        <f t="shared" si="551"/>
        <v>0.98076440150686195</v>
      </c>
      <c r="AV664" s="10">
        <v>41673</v>
      </c>
      <c r="AW664">
        <v>31513700</v>
      </c>
      <c r="AX664">
        <v>33.951796000000002</v>
      </c>
      <c r="AY664">
        <f t="shared" si="529"/>
        <v>-2.6546298148537262E-2</v>
      </c>
      <c r="AZ664">
        <f t="shared" si="530"/>
        <v>0.97345370185146274</v>
      </c>
      <c r="BD664" s="10">
        <v>41673</v>
      </c>
      <c r="BE664">
        <v>1288100</v>
      </c>
      <c r="BF664">
        <v>53.823430999999999</v>
      </c>
      <c r="BG664">
        <f t="shared" si="531"/>
        <v>-2.256396726709653E-2</v>
      </c>
      <c r="BH664">
        <f t="shared" si="532"/>
        <v>0.97743603273290347</v>
      </c>
      <c r="BL664" s="10">
        <v>41673</v>
      </c>
      <c r="BM664">
        <v>303700</v>
      </c>
      <c r="BN664">
        <v>99.745654999999999</v>
      </c>
      <c r="BO664">
        <f t="shared" si="547"/>
        <v>1.1306494268641387E-3</v>
      </c>
      <c r="BP664">
        <f t="shared" si="548"/>
        <v>1.0011306494268641</v>
      </c>
      <c r="BT664" s="10">
        <v>41673</v>
      </c>
      <c r="BU664">
        <v>110500</v>
      </c>
      <c r="BV664">
        <v>49.108677</v>
      </c>
      <c r="BW664">
        <f t="shared" si="549"/>
        <v>2.0238529726355203E-3</v>
      </c>
      <c r="BX664">
        <f t="shared" si="550"/>
        <v>1.0020238529726355</v>
      </c>
      <c r="CB664" s="10">
        <v>41673</v>
      </c>
      <c r="CC664">
        <v>730000</v>
      </c>
      <c r="CD664">
        <v>94.617328999999998</v>
      </c>
      <c r="CE664">
        <f t="shared" si="533"/>
        <v>-1.5814859659990521E-3</v>
      </c>
      <c r="CF664">
        <f t="shared" si="534"/>
        <v>0.99841851403400095</v>
      </c>
      <c r="CJ664" s="10">
        <v>41673</v>
      </c>
      <c r="CK664">
        <v>264300</v>
      </c>
      <c r="CL664">
        <v>77.929901000000001</v>
      </c>
      <c r="CM664">
        <f t="shared" si="535"/>
        <v>5.2639754573382547E-3</v>
      </c>
      <c r="CN664">
        <f t="shared" si="536"/>
        <v>1.0052639754573383</v>
      </c>
      <c r="CR664" s="10">
        <v>41673</v>
      </c>
      <c r="CS664">
        <v>56500</v>
      </c>
      <c r="CT664">
        <v>58.135185</v>
      </c>
      <c r="CU664">
        <f t="shared" si="537"/>
        <v>2.3505982092439925E-3</v>
      </c>
      <c r="CV664">
        <f t="shared" si="538"/>
        <v>1.002350598209244</v>
      </c>
      <c r="CZ664" s="10">
        <v>41673</v>
      </c>
      <c r="DA664">
        <v>164300</v>
      </c>
      <c r="DB664">
        <v>46.522382999999998</v>
      </c>
      <c r="DC664">
        <f t="shared" si="507"/>
        <v>-1.8030253123931805E-2</v>
      </c>
      <c r="DD664">
        <f t="shared" si="508"/>
        <v>0.98196974687606819</v>
      </c>
      <c r="DH664" s="10">
        <v>41673</v>
      </c>
      <c r="DI664">
        <v>304500</v>
      </c>
      <c r="DJ664">
        <v>29.164323</v>
      </c>
      <c r="DK664">
        <f t="shared" si="509"/>
        <v>-1.4331176663092471E-2</v>
      </c>
      <c r="DL664">
        <f t="shared" si="510"/>
        <v>0.98566882333690753</v>
      </c>
      <c r="DP664" s="10">
        <v>41673</v>
      </c>
      <c r="DQ664">
        <v>100600</v>
      </c>
      <c r="DR664">
        <v>22.241979000000001</v>
      </c>
      <c r="DS664">
        <f t="shared" si="539"/>
        <v>-1.8226954696661912E-2</v>
      </c>
      <c r="DT664">
        <f t="shared" si="540"/>
        <v>0.98177304530333809</v>
      </c>
      <c r="DX664" s="10">
        <v>41673</v>
      </c>
      <c r="DY664">
        <v>4337300</v>
      </c>
      <c r="DZ664">
        <v>12.2</v>
      </c>
      <c r="EA664">
        <f t="shared" si="541"/>
        <v>1.0770505385252704E-2</v>
      </c>
      <c r="EB664">
        <f t="shared" si="542"/>
        <v>1.0107705053852527</v>
      </c>
      <c r="EF664" s="10">
        <v>41670</v>
      </c>
      <c r="EG664">
        <v>680700</v>
      </c>
      <c r="EH664">
        <v>98.856941000000006</v>
      </c>
      <c r="EI664">
        <f t="shared" si="505"/>
        <v>7.8938472887868372E-5</v>
      </c>
      <c r="EJ664">
        <f t="shared" si="506"/>
        <v>1.0000789384728879</v>
      </c>
    </row>
    <row r="665" spans="1:140">
      <c r="A665" s="10">
        <v>41670</v>
      </c>
      <c r="B665" s="11">
        <v>0.91</v>
      </c>
      <c r="C665">
        <f t="shared" si="511"/>
        <v>9.1000000000000004E-3</v>
      </c>
      <c r="D665" s="12">
        <f t="shared" si="512"/>
        <v>1.8981732503386972E-4</v>
      </c>
      <c r="E665" s="13">
        <f t="shared" si="513"/>
        <v>1.0001898173250339</v>
      </c>
      <c r="H665" s="10">
        <v>41670</v>
      </c>
      <c r="I665">
        <v>41200</v>
      </c>
      <c r="J665">
        <v>63.090488999999998</v>
      </c>
      <c r="K665" s="15">
        <f t="shared" si="543"/>
        <v>6.0687369090686172E-3</v>
      </c>
      <c r="L665">
        <f t="shared" si="544"/>
        <v>1.0060687369090686</v>
      </c>
      <c r="N665" s="15">
        <f t="shared" si="518"/>
        <v>8.1010941824529628</v>
      </c>
      <c r="P665" s="10">
        <v>41670</v>
      </c>
      <c r="Q665">
        <v>391600</v>
      </c>
      <c r="R665">
        <v>40.847546999999999</v>
      </c>
      <c r="S665">
        <f t="shared" si="519"/>
        <v>-6.289313531167573E-3</v>
      </c>
      <c r="T665">
        <f t="shared" si="545"/>
        <v>0.99371068646883243</v>
      </c>
      <c r="V665" s="15">
        <f t="shared" si="521"/>
        <v>-0.90002635947706899</v>
      </c>
      <c r="X665" s="10">
        <v>41670</v>
      </c>
      <c r="Y665">
        <v>122300</v>
      </c>
      <c r="Z665">
        <v>35.413345999999997</v>
      </c>
      <c r="AA665">
        <f t="shared" si="522"/>
        <v>-4.6044989368320133E-3</v>
      </c>
      <c r="AB665">
        <f t="shared" si="514"/>
        <v>0.99539550106316799</v>
      </c>
      <c r="AD665" s="15">
        <f t="shared" si="523"/>
        <v>-0.81446714335505432</v>
      </c>
      <c r="AF665" s="10">
        <v>41670</v>
      </c>
      <c r="AG665">
        <v>265200</v>
      </c>
      <c r="AH665">
        <v>49.770297999999997</v>
      </c>
      <c r="AI665">
        <f t="shared" si="524"/>
        <v>-5.8071739701781588E-3</v>
      </c>
      <c r="AJ665">
        <f t="shared" si="546"/>
        <v>0.99419282602982184</v>
      </c>
      <c r="AL665" s="15">
        <f t="shared" si="526"/>
        <v>-0.88066217316107864</v>
      </c>
      <c r="AN665" s="10">
        <v>41670</v>
      </c>
      <c r="AO665">
        <v>4159900</v>
      </c>
      <c r="AP665">
        <v>36.321043000000003</v>
      </c>
      <c r="AQ665">
        <f t="shared" si="527"/>
        <v>-1.5940306789139491E-2</v>
      </c>
      <c r="AR665">
        <f t="shared" si="551"/>
        <v>0.98405969321086051</v>
      </c>
      <c r="AV665" s="10">
        <v>41670</v>
      </c>
      <c r="AW665">
        <v>24855500</v>
      </c>
      <c r="AX665">
        <v>34.877668999999997</v>
      </c>
      <c r="AY665">
        <f t="shared" si="529"/>
        <v>-2.6545757967244565E-4</v>
      </c>
      <c r="AZ665">
        <f t="shared" si="530"/>
        <v>0.99973454242032755</v>
      </c>
      <c r="BD665" s="10">
        <v>41670</v>
      </c>
      <c r="BE665">
        <v>771100</v>
      </c>
      <c r="BF665">
        <v>55.065936999999998</v>
      </c>
      <c r="BG665">
        <f t="shared" si="531"/>
        <v>-5.4853507405563384E-3</v>
      </c>
      <c r="BH665">
        <f t="shared" si="532"/>
        <v>0.99451464925944366</v>
      </c>
      <c r="BL665" s="10">
        <v>41670</v>
      </c>
      <c r="BM665">
        <v>238500</v>
      </c>
      <c r="BN665">
        <v>99.633004999999997</v>
      </c>
      <c r="BO665">
        <f t="shared" si="547"/>
        <v>9.407132355985226E-4</v>
      </c>
      <c r="BP665">
        <f t="shared" si="548"/>
        <v>1.0009407132355985</v>
      </c>
      <c r="BT665" s="10">
        <v>41670</v>
      </c>
      <c r="BU665">
        <v>164600</v>
      </c>
      <c r="BV665">
        <v>49.009489000000002</v>
      </c>
      <c r="BW665">
        <f t="shared" si="549"/>
        <v>0</v>
      </c>
      <c r="BX665">
        <f t="shared" si="550"/>
        <v>1</v>
      </c>
      <c r="CB665" s="10">
        <v>41670</v>
      </c>
      <c r="CC665">
        <v>806000</v>
      </c>
      <c r="CD665">
        <v>94.767201999999997</v>
      </c>
      <c r="CE665">
        <f t="shared" si="533"/>
        <v>-2.4177215592284806E-3</v>
      </c>
      <c r="CF665">
        <f t="shared" si="534"/>
        <v>0.99758227844077152</v>
      </c>
      <c r="CJ665" s="10">
        <v>41670</v>
      </c>
      <c r="CK665">
        <v>397100</v>
      </c>
      <c r="CL665">
        <v>77.521827999999999</v>
      </c>
      <c r="CM665">
        <f t="shared" si="535"/>
        <v>1.5429883909150455E-3</v>
      </c>
      <c r="CN665">
        <f t="shared" si="536"/>
        <v>1.001542988390915</v>
      </c>
      <c r="CR665" s="10">
        <v>41670</v>
      </c>
      <c r="CS665">
        <v>17500</v>
      </c>
      <c r="CT665">
        <v>57.998852999999997</v>
      </c>
      <c r="CU665">
        <f t="shared" si="537"/>
        <v>1.6804212197827351E-3</v>
      </c>
      <c r="CV665">
        <f t="shared" si="538"/>
        <v>1.0016804212197827</v>
      </c>
      <c r="CZ665" s="10">
        <v>41670</v>
      </c>
      <c r="DA665">
        <v>176400</v>
      </c>
      <c r="DB665">
        <v>47.376595000000002</v>
      </c>
      <c r="DC665">
        <f t="shared" si="507"/>
        <v>-1.32006500346602E-2</v>
      </c>
      <c r="DD665">
        <f t="shared" si="508"/>
        <v>0.9867993499653398</v>
      </c>
      <c r="DH665" s="10">
        <v>41670</v>
      </c>
      <c r="DI665">
        <v>113400</v>
      </c>
      <c r="DJ665">
        <v>29.588359000000001</v>
      </c>
      <c r="DK665">
        <f t="shared" si="509"/>
        <v>4.7999773423545999E-3</v>
      </c>
      <c r="DL665">
        <f t="shared" si="510"/>
        <v>1.0047999773423546</v>
      </c>
      <c r="DP665" s="10">
        <v>41670</v>
      </c>
      <c r="DQ665">
        <v>27800</v>
      </c>
      <c r="DR665">
        <v>22.654909</v>
      </c>
      <c r="DS665">
        <f t="shared" si="539"/>
        <v>-1.2678987244702622E-2</v>
      </c>
      <c r="DT665">
        <f t="shared" si="540"/>
        <v>0.98732101275529738</v>
      </c>
      <c r="DX665" s="10">
        <v>41670</v>
      </c>
      <c r="DY665">
        <v>2705300</v>
      </c>
      <c r="DZ665">
        <v>12.07</v>
      </c>
      <c r="EA665">
        <f t="shared" si="541"/>
        <v>8.2918739635151617E-4</v>
      </c>
      <c r="EB665">
        <f t="shared" si="542"/>
        <v>1.0008291873963515</v>
      </c>
      <c r="EF665" s="10">
        <v>41669</v>
      </c>
      <c r="EG665">
        <v>368400</v>
      </c>
      <c r="EH665">
        <v>98.849137999999996</v>
      </c>
      <c r="EI665">
        <f t="shared" si="505"/>
        <v>-4.9296298947365536E-4</v>
      </c>
      <c r="EJ665">
        <f t="shared" si="506"/>
        <v>0.99950703701052634</v>
      </c>
    </row>
    <row r="666" spans="1:140">
      <c r="A666" s="10">
        <v>41669</v>
      </c>
      <c r="B666" s="11">
        <v>0.9</v>
      </c>
      <c r="C666">
        <f t="shared" si="511"/>
        <v>9.0000000000000011E-3</v>
      </c>
      <c r="D666" s="12">
        <f t="shared" si="512"/>
        <v>1.877288733009852E-4</v>
      </c>
      <c r="E666" s="13">
        <f t="shared" si="513"/>
        <v>1.000187728873301</v>
      </c>
      <c r="H666" s="10">
        <v>41669</v>
      </c>
      <c r="I666">
        <v>5900</v>
      </c>
      <c r="J666">
        <v>62.709918999999999</v>
      </c>
      <c r="K666" s="15">
        <f t="shared" si="543"/>
        <v>-2.6572197778466089E-3</v>
      </c>
      <c r="L666">
        <f t="shared" si="544"/>
        <v>0.99734278022215339</v>
      </c>
      <c r="N666" s="15">
        <f t="shared" si="518"/>
        <v>-0.62136254138874758</v>
      </c>
      <c r="P666" s="10">
        <v>41669</v>
      </c>
      <c r="Q666">
        <v>269100</v>
      </c>
      <c r="R666">
        <v>41.106076000000002</v>
      </c>
      <c r="S666">
        <f t="shared" si="519"/>
        <v>1.1307402586251625E-2</v>
      </c>
      <c r="T666">
        <f t="shared" si="545"/>
        <v>1.0113074025862516</v>
      </c>
      <c r="V666" s="15">
        <f t="shared" si="521"/>
        <v>59.584700631753485</v>
      </c>
      <c r="X666" s="10">
        <v>41669</v>
      </c>
      <c r="Y666">
        <v>161900</v>
      </c>
      <c r="Z666">
        <v>35.577160999999997</v>
      </c>
      <c r="AA666">
        <f t="shared" si="522"/>
        <v>1.3728714521614505E-2</v>
      </c>
      <c r="AB666">
        <f t="shared" si="514"/>
        <v>1.0137287145216145</v>
      </c>
      <c r="AD666" s="15">
        <f t="shared" si="523"/>
        <v>144.02342060858939</v>
      </c>
      <c r="AF666" s="10">
        <v>41669</v>
      </c>
      <c r="AG666">
        <v>337400</v>
      </c>
      <c r="AH666">
        <v>50.061011000000001</v>
      </c>
      <c r="AI666">
        <f t="shared" si="524"/>
        <v>1.4931189318614368E-2</v>
      </c>
      <c r="AJ666">
        <f t="shared" si="546"/>
        <v>1.0149311893186144</v>
      </c>
      <c r="AL666" s="15">
        <f t="shared" si="526"/>
        <v>222.54170442420863</v>
      </c>
      <c r="AN666" s="10">
        <v>41669</v>
      </c>
      <c r="AO666">
        <v>3562600</v>
      </c>
      <c r="AP666">
        <v>36.909390000000002</v>
      </c>
      <c r="AQ666">
        <f t="shared" si="527"/>
        <v>5.2579591477222021E-3</v>
      </c>
      <c r="AR666">
        <f t="shared" si="551"/>
        <v>1.0052579591477222</v>
      </c>
      <c r="AV666" s="10">
        <v>41669</v>
      </c>
      <c r="AW666">
        <v>25723100</v>
      </c>
      <c r="AX666">
        <v>34.88693</v>
      </c>
      <c r="AY666">
        <f t="shared" si="529"/>
        <v>1.0458543514075158E-2</v>
      </c>
      <c r="AZ666">
        <f t="shared" si="530"/>
        <v>1.0104585435140752</v>
      </c>
      <c r="BD666" s="10">
        <v>41669</v>
      </c>
      <c r="BE666">
        <v>581400</v>
      </c>
      <c r="BF666">
        <v>55.369658999999999</v>
      </c>
      <c r="BG666">
        <f t="shared" si="531"/>
        <v>6.188305166853203E-3</v>
      </c>
      <c r="BH666">
        <f t="shared" si="532"/>
        <v>1.0061883051668532</v>
      </c>
      <c r="BL666" s="10">
        <v>41669</v>
      </c>
      <c r="BM666">
        <v>342900</v>
      </c>
      <c r="BN666">
        <v>99.539366999999999</v>
      </c>
      <c r="BO666">
        <f t="shared" si="547"/>
        <v>1.7906240657845629E-3</v>
      </c>
      <c r="BP666">
        <f t="shared" si="548"/>
        <v>1.0017906240657846</v>
      </c>
      <c r="BT666" s="10">
        <v>41669</v>
      </c>
      <c r="BU666">
        <v>57100</v>
      </c>
      <c r="BV666">
        <v>49.009489000000002</v>
      </c>
      <c r="BW666">
        <f t="shared" si="549"/>
        <v>4.0496308914228507E-4</v>
      </c>
      <c r="BX666">
        <f t="shared" si="550"/>
        <v>1.0004049630891423</v>
      </c>
      <c r="CB666" s="10">
        <v>41669</v>
      </c>
      <c r="CC666">
        <v>891800</v>
      </c>
      <c r="CD666">
        <v>94.996877999999995</v>
      </c>
      <c r="CE666">
        <f t="shared" si="533"/>
        <v>-1.9489425895126145E-3</v>
      </c>
      <c r="CF666">
        <f t="shared" si="534"/>
        <v>0.99805105741048739</v>
      </c>
      <c r="CJ666" s="10">
        <v>41669</v>
      </c>
      <c r="CK666">
        <v>191100</v>
      </c>
      <c r="CL666">
        <v>77.402396999999993</v>
      </c>
      <c r="CM666">
        <f t="shared" si="535"/>
        <v>1.0693521050872956E-3</v>
      </c>
      <c r="CN666">
        <f t="shared" si="536"/>
        <v>1.0010693521050873</v>
      </c>
      <c r="CR666" s="10">
        <v>41669</v>
      </c>
      <c r="CS666">
        <v>17700</v>
      </c>
      <c r="CT666">
        <v>57.901553999999997</v>
      </c>
      <c r="CU666">
        <f t="shared" si="537"/>
        <v>-6.717066324259946E-4</v>
      </c>
      <c r="CV666">
        <f t="shared" si="538"/>
        <v>0.99932829336757401</v>
      </c>
      <c r="CZ666" s="10">
        <v>41669</v>
      </c>
      <c r="DA666">
        <v>196800</v>
      </c>
      <c r="DB666">
        <v>48.010362999999998</v>
      </c>
      <c r="DC666">
        <f t="shared" si="507"/>
        <v>7.9058817424007E-3</v>
      </c>
      <c r="DD666">
        <f t="shared" si="508"/>
        <v>1.0079058817424007</v>
      </c>
      <c r="DH666" s="10">
        <v>41669</v>
      </c>
      <c r="DI666">
        <v>61800</v>
      </c>
      <c r="DJ666">
        <v>29.447013999999999</v>
      </c>
      <c r="DK666">
        <f t="shared" si="509"/>
        <v>1.6260189818000592E-2</v>
      </c>
      <c r="DL666">
        <f t="shared" si="510"/>
        <v>1.0162601898180006</v>
      </c>
      <c r="DP666" s="10">
        <v>41669</v>
      </c>
      <c r="DQ666">
        <v>24900</v>
      </c>
      <c r="DR666">
        <v>22.945838999999999</v>
      </c>
      <c r="DS666">
        <f t="shared" si="539"/>
        <v>8.1868292889941685E-4</v>
      </c>
      <c r="DT666">
        <f t="shared" si="540"/>
        <v>1.0008186829288994</v>
      </c>
      <c r="DX666" s="10">
        <v>41669</v>
      </c>
      <c r="DY666">
        <v>4507500</v>
      </c>
      <c r="DZ666">
        <v>12.06</v>
      </c>
      <c r="EA666">
        <f t="shared" si="541"/>
        <v>-2.1897810218978075E-2</v>
      </c>
      <c r="EB666">
        <f t="shared" si="542"/>
        <v>0.97810218978102192</v>
      </c>
      <c r="EF666" s="10">
        <v>41668</v>
      </c>
      <c r="EG666">
        <v>347800</v>
      </c>
      <c r="EH666">
        <v>98.897891000000001</v>
      </c>
      <c r="EI666">
        <f t="shared" si="505"/>
        <v>1.9721194694599653E-4</v>
      </c>
      <c r="EJ666">
        <f t="shared" si="506"/>
        <v>1.000197211946946</v>
      </c>
    </row>
    <row r="667" spans="1:140">
      <c r="A667" s="10">
        <v>41668</v>
      </c>
      <c r="B667" s="11">
        <v>0.93</v>
      </c>
      <c r="C667">
        <f t="shared" si="511"/>
        <v>9.300000000000001E-3</v>
      </c>
      <c r="D667" s="12">
        <f t="shared" si="512"/>
        <v>1.9399439857825662E-4</v>
      </c>
      <c r="E667" s="13">
        <f t="shared" si="513"/>
        <v>1.0001939943985783</v>
      </c>
      <c r="H667" s="10">
        <v>41668</v>
      </c>
      <c r="I667">
        <v>252600</v>
      </c>
      <c r="J667">
        <v>62.876997000000003</v>
      </c>
      <c r="K667" s="15">
        <f t="shared" si="543"/>
        <v>8.7862451201967673E-3</v>
      </c>
      <c r="L667">
        <f t="shared" si="544"/>
        <v>1.0087862451201968</v>
      </c>
      <c r="N667" s="15">
        <f t="shared" si="518"/>
        <v>23.360739493267317</v>
      </c>
      <c r="P667" s="10">
        <v>41668</v>
      </c>
      <c r="Q667">
        <v>387200</v>
      </c>
      <c r="R667">
        <v>40.646470000000001</v>
      </c>
      <c r="S667">
        <f t="shared" si="519"/>
        <v>-9.1036060327696067E-3</v>
      </c>
      <c r="T667">
        <f t="shared" si="545"/>
        <v>0.99089639396723039</v>
      </c>
      <c r="V667" s="15">
        <f t="shared" si="521"/>
        <v>-0.96449328450862382</v>
      </c>
      <c r="X667" s="10">
        <v>41668</v>
      </c>
      <c r="Y667">
        <v>227800</v>
      </c>
      <c r="Z667">
        <v>35.095346999999997</v>
      </c>
      <c r="AA667">
        <f t="shared" si="522"/>
        <v>-8.4400006746893075E-3</v>
      </c>
      <c r="AB667">
        <f t="shared" si="514"/>
        <v>0.99155999932531069</v>
      </c>
      <c r="AD667" s="15">
        <f t="shared" si="523"/>
        <v>-0.95466491277785126</v>
      </c>
      <c r="AF667" s="10">
        <v>41668</v>
      </c>
      <c r="AG667">
        <v>335500</v>
      </c>
      <c r="AH667">
        <v>49.324536999999999</v>
      </c>
      <c r="AI667">
        <f t="shared" si="524"/>
        <v>-1.2992008592022652E-2</v>
      </c>
      <c r="AJ667">
        <f t="shared" si="546"/>
        <v>0.98700799140797735</v>
      </c>
      <c r="AL667" s="15">
        <f t="shared" si="526"/>
        <v>-0.99154635157595283</v>
      </c>
      <c r="AN667" s="10">
        <v>41668</v>
      </c>
      <c r="AO667">
        <v>3117900</v>
      </c>
      <c r="AP667">
        <v>36.716337000000003</v>
      </c>
      <c r="AQ667">
        <f t="shared" si="527"/>
        <v>-1.1875284497699146E-2</v>
      </c>
      <c r="AR667">
        <f t="shared" si="551"/>
        <v>0.98812471550230085</v>
      </c>
      <c r="AV667" s="10">
        <v>41668</v>
      </c>
      <c r="AW667">
        <v>33390800</v>
      </c>
      <c r="AX667">
        <v>34.525840000000002</v>
      </c>
      <c r="AY667">
        <f t="shared" si="529"/>
        <v>-1.7650114632676628E-2</v>
      </c>
      <c r="AZ667">
        <f t="shared" si="530"/>
        <v>0.98234988536732337</v>
      </c>
      <c r="BD667" s="10">
        <v>41668</v>
      </c>
      <c r="BE667">
        <v>1078600</v>
      </c>
      <c r="BF667">
        <v>55.029122000000001</v>
      </c>
      <c r="BG667">
        <f t="shared" si="531"/>
        <v>-7.9641397561603933E-3</v>
      </c>
      <c r="BH667">
        <f t="shared" si="532"/>
        <v>0.99203586024383961</v>
      </c>
      <c r="BL667" s="10">
        <v>41668</v>
      </c>
      <c r="BM667">
        <v>262200</v>
      </c>
      <c r="BN667">
        <v>99.361447999999996</v>
      </c>
      <c r="BO667">
        <f t="shared" si="547"/>
        <v>-3.7683513716779693E-4</v>
      </c>
      <c r="BP667">
        <f t="shared" si="548"/>
        <v>0.9996231648628322</v>
      </c>
      <c r="BT667" s="10">
        <v>41668</v>
      </c>
      <c r="BU667">
        <v>54600</v>
      </c>
      <c r="BV667">
        <v>48.989649999999997</v>
      </c>
      <c r="BW667">
        <f t="shared" si="549"/>
        <v>6.0774231644078469E-4</v>
      </c>
      <c r="BX667">
        <f t="shared" si="550"/>
        <v>1.0006077423164408</v>
      </c>
      <c r="CB667" s="10">
        <v>41668</v>
      </c>
      <c r="CC667">
        <v>1109600</v>
      </c>
      <c r="CD667">
        <v>95.182383000000002</v>
      </c>
      <c r="CE667">
        <f t="shared" si="533"/>
        <v>-2.5918654024399412E-3</v>
      </c>
      <c r="CF667">
        <f t="shared" si="534"/>
        <v>0.99740813459756006</v>
      </c>
      <c r="CJ667" s="10">
        <v>41668</v>
      </c>
      <c r="CK667">
        <v>139700</v>
      </c>
      <c r="CL667">
        <v>77.319715000000002</v>
      </c>
      <c r="CM667">
        <f t="shared" si="535"/>
        <v>1.5471317745030522E-3</v>
      </c>
      <c r="CN667">
        <f t="shared" si="536"/>
        <v>1.0015471317745031</v>
      </c>
      <c r="CR667" s="10">
        <v>41668</v>
      </c>
      <c r="CS667">
        <v>6800</v>
      </c>
      <c r="CT667">
        <v>57.940472999999997</v>
      </c>
      <c r="CU667">
        <f t="shared" si="537"/>
        <v>1.5136145451362104E-3</v>
      </c>
      <c r="CV667">
        <f t="shared" si="538"/>
        <v>1.0015136145451362</v>
      </c>
      <c r="CZ667" s="10">
        <v>41668</v>
      </c>
      <c r="DA667">
        <v>174700</v>
      </c>
      <c r="DB667">
        <v>47.633775999999997</v>
      </c>
      <c r="DC667">
        <f t="shared" si="507"/>
        <v>-2.4087295857213253E-2</v>
      </c>
      <c r="DD667">
        <f t="shared" si="508"/>
        <v>0.97591270414278675</v>
      </c>
      <c r="DH667" s="10">
        <v>41668</v>
      </c>
      <c r="DI667">
        <v>61600</v>
      </c>
      <c r="DJ667">
        <v>28.975860999999998</v>
      </c>
      <c r="DK667">
        <f t="shared" si="509"/>
        <v>-4.8543804355961617E-3</v>
      </c>
      <c r="DL667">
        <f t="shared" si="510"/>
        <v>0.99514561956440384</v>
      </c>
      <c r="DP667" s="10">
        <v>41668</v>
      </c>
      <c r="DQ667">
        <v>25000</v>
      </c>
      <c r="DR667">
        <v>22.927068999999999</v>
      </c>
      <c r="DS667">
        <f t="shared" si="539"/>
        <v>-6.1024786022445543E-3</v>
      </c>
      <c r="DT667">
        <f t="shared" si="540"/>
        <v>0.99389752139775545</v>
      </c>
      <c r="DX667" s="10">
        <v>41668</v>
      </c>
      <c r="DY667">
        <v>5120900</v>
      </c>
      <c r="DZ667">
        <v>12.33</v>
      </c>
      <c r="EA667">
        <f t="shared" si="541"/>
        <v>1.3147082990961456E-2</v>
      </c>
      <c r="EB667">
        <f t="shared" si="542"/>
        <v>1.0131470829909615</v>
      </c>
      <c r="EF667" s="10">
        <v>41667</v>
      </c>
      <c r="EG667">
        <v>224100</v>
      </c>
      <c r="EH667">
        <v>98.878390999999993</v>
      </c>
      <c r="EI667">
        <f t="shared" si="505"/>
        <v>6.9080972384494288E-4</v>
      </c>
      <c r="EJ667">
        <f t="shared" si="506"/>
        <v>1.0006908097238449</v>
      </c>
    </row>
    <row r="668" spans="1:140">
      <c r="A668" s="10">
        <v>41667</v>
      </c>
      <c r="B668" s="11">
        <v>0.93</v>
      </c>
      <c r="C668">
        <f t="shared" si="511"/>
        <v>9.300000000000001E-3</v>
      </c>
      <c r="D668" s="12">
        <f t="shared" si="512"/>
        <v>1.9399439857825662E-4</v>
      </c>
      <c r="E668" s="13">
        <f t="shared" si="513"/>
        <v>1.0001939943985783</v>
      </c>
      <c r="H668" s="10">
        <v>41667</v>
      </c>
      <c r="I668">
        <v>12600</v>
      </c>
      <c r="J668">
        <v>62.329355999999997</v>
      </c>
      <c r="K668" s="15">
        <f t="shared" si="543"/>
        <v>2.9799013294451449E-4</v>
      </c>
      <c r="L668">
        <f t="shared" si="544"/>
        <v>1.0002979901329445</v>
      </c>
      <c r="N668" s="15">
        <f t="shared" si="518"/>
        <v>0.11488381321360186</v>
      </c>
      <c r="P668" s="10">
        <v>41667</v>
      </c>
      <c r="Q668">
        <v>543000</v>
      </c>
      <c r="R668">
        <v>41.019899000000002</v>
      </c>
      <c r="S668">
        <f t="shared" si="519"/>
        <v>5.8699102936914382E-3</v>
      </c>
      <c r="T668">
        <f t="shared" si="545"/>
        <v>1.0058699102936914</v>
      </c>
      <c r="V668" s="15">
        <f t="shared" si="521"/>
        <v>7.4676546097107721</v>
      </c>
      <c r="X668" s="10">
        <v>41667</v>
      </c>
      <c r="Y668">
        <v>232600</v>
      </c>
      <c r="Z668">
        <v>35.394072999999999</v>
      </c>
      <c r="AA668">
        <f t="shared" si="522"/>
        <v>1.1288527044754915E-2</v>
      </c>
      <c r="AB668">
        <f t="shared" si="514"/>
        <v>1.0112885270447549</v>
      </c>
      <c r="AD668" s="15">
        <f t="shared" si="523"/>
        <v>59.173363781177173</v>
      </c>
      <c r="AF668" s="10">
        <v>41667</v>
      </c>
      <c r="AG668">
        <v>210200</v>
      </c>
      <c r="AH668">
        <v>49.973796999999998</v>
      </c>
      <c r="AI668">
        <f t="shared" si="524"/>
        <v>1.0978264324086107E-2</v>
      </c>
      <c r="AJ668">
        <f t="shared" si="546"/>
        <v>1.0109782643240861</v>
      </c>
      <c r="AL668" s="15">
        <f t="shared" si="526"/>
        <v>52.797706016240987</v>
      </c>
      <c r="AN668" s="10">
        <v>41667</v>
      </c>
      <c r="AO668">
        <v>2944800</v>
      </c>
      <c r="AP668">
        <v>37.157594000000003</v>
      </c>
      <c r="AQ668">
        <f t="shared" si="527"/>
        <v>9.994921973383919E-3</v>
      </c>
      <c r="AR668">
        <f t="shared" si="551"/>
        <v>1.0099949219733839</v>
      </c>
      <c r="AV668" s="10">
        <v>41667</v>
      </c>
      <c r="AW668">
        <v>22512700</v>
      </c>
      <c r="AX668">
        <v>35.146174000000002</v>
      </c>
      <c r="AY668">
        <f t="shared" si="529"/>
        <v>6.6295562285290099E-3</v>
      </c>
      <c r="AZ668">
        <f t="shared" si="530"/>
        <v>1.006629556228529</v>
      </c>
      <c r="BD668" s="10">
        <v>41667</v>
      </c>
      <c r="BE668">
        <v>707200</v>
      </c>
      <c r="BF668">
        <v>55.4709</v>
      </c>
      <c r="BG668">
        <f t="shared" si="531"/>
        <v>5.8411458983091968E-3</v>
      </c>
      <c r="BH668">
        <f t="shared" si="532"/>
        <v>1.0058411458983092</v>
      </c>
      <c r="BL668" s="10">
        <v>41667</v>
      </c>
      <c r="BM668">
        <v>237800</v>
      </c>
      <c r="BN668">
        <v>99.398904999999999</v>
      </c>
      <c r="BO668">
        <f t="shared" si="547"/>
        <v>1.0373439282251873E-3</v>
      </c>
      <c r="BP668">
        <f t="shared" si="548"/>
        <v>1.0010373439282252</v>
      </c>
      <c r="BT668" s="10">
        <v>41667</v>
      </c>
      <c r="BU668">
        <v>84100</v>
      </c>
      <c r="BV668">
        <v>48.959895000000003</v>
      </c>
      <c r="BW668">
        <f t="shared" si="549"/>
        <v>1.623427203884642E-3</v>
      </c>
      <c r="BX668">
        <f t="shared" si="550"/>
        <v>1.0016234272038846</v>
      </c>
      <c r="CB668" s="10">
        <v>41667</v>
      </c>
      <c r="CC668">
        <v>672000</v>
      </c>
      <c r="CD668">
        <v>95.429723999999993</v>
      </c>
      <c r="CE668">
        <f t="shared" si="533"/>
        <v>5.5850225122400232E-3</v>
      </c>
      <c r="CF668">
        <f t="shared" si="534"/>
        <v>1.00558502251224</v>
      </c>
      <c r="CJ668" s="10">
        <v>41667</v>
      </c>
      <c r="CK668">
        <v>152100</v>
      </c>
      <c r="CL668">
        <v>77.200276000000002</v>
      </c>
      <c r="CM668">
        <f t="shared" si="535"/>
        <v>3.3432655730307737E-3</v>
      </c>
      <c r="CN668">
        <f t="shared" si="536"/>
        <v>1.0033432655730308</v>
      </c>
      <c r="CR668" s="10">
        <v>41667</v>
      </c>
      <c r="CS668">
        <v>5800</v>
      </c>
      <c r="CT668">
        <v>57.852905999999997</v>
      </c>
      <c r="CU668">
        <f t="shared" si="537"/>
        <v>1.0100609867402799E-3</v>
      </c>
      <c r="CV668">
        <f t="shared" si="538"/>
        <v>1.0010100609867403</v>
      </c>
      <c r="CZ668" s="10">
        <v>41667</v>
      </c>
      <c r="DA668">
        <v>118500</v>
      </c>
      <c r="DB668">
        <v>48.809463999999998</v>
      </c>
      <c r="DC668">
        <f t="shared" si="507"/>
        <v>1.6644344055469773E-2</v>
      </c>
      <c r="DD668">
        <f t="shared" si="508"/>
        <v>1.0166443440554698</v>
      </c>
      <c r="DH668" s="10">
        <v>41667</v>
      </c>
      <c r="DI668">
        <v>112300</v>
      </c>
      <c r="DJ668">
        <v>29.117207000000001</v>
      </c>
      <c r="DK668">
        <f t="shared" si="509"/>
        <v>7.8277864144382647E-3</v>
      </c>
      <c r="DL668">
        <f t="shared" si="510"/>
        <v>1.0078277864144383</v>
      </c>
      <c r="DP668" s="10">
        <v>41667</v>
      </c>
      <c r="DQ668">
        <v>61000</v>
      </c>
      <c r="DR668">
        <v>23.06784</v>
      </c>
      <c r="DS668">
        <f t="shared" si="539"/>
        <v>7.7900685505587486E-3</v>
      </c>
      <c r="DT668">
        <f t="shared" si="540"/>
        <v>1.0077900685505587</v>
      </c>
      <c r="DX668" s="10">
        <v>41667</v>
      </c>
      <c r="DY668">
        <v>2367300</v>
      </c>
      <c r="DZ668">
        <v>12.17</v>
      </c>
      <c r="EA668">
        <f t="shared" si="541"/>
        <v>0</v>
      </c>
      <c r="EB668">
        <f t="shared" si="542"/>
        <v>1</v>
      </c>
      <c r="EF668" s="10">
        <v>41666</v>
      </c>
      <c r="EG668">
        <v>434100</v>
      </c>
      <c r="EH668">
        <v>98.810131999999996</v>
      </c>
      <c r="EI668">
        <f t="shared" si="505"/>
        <v>0</v>
      </c>
      <c r="EJ668">
        <f t="shared" si="506"/>
        <v>1</v>
      </c>
    </row>
    <row r="669" spans="1:140">
      <c r="A669" s="10">
        <v>41666</v>
      </c>
      <c r="B669" s="11">
        <v>0.93</v>
      </c>
      <c r="C669">
        <f t="shared" si="511"/>
        <v>9.300000000000001E-3</v>
      </c>
      <c r="D669" s="12">
        <f t="shared" si="512"/>
        <v>1.9399439857825662E-4</v>
      </c>
      <c r="E669" s="13">
        <f t="shared" si="513"/>
        <v>1.0001939943985783</v>
      </c>
      <c r="H669" s="10">
        <v>41666</v>
      </c>
      <c r="I669">
        <v>20000</v>
      </c>
      <c r="J669">
        <v>62.310788000000002</v>
      </c>
      <c r="K669" s="15">
        <f t="shared" si="543"/>
        <v>-5.3341414857974723E-3</v>
      </c>
      <c r="L669">
        <f t="shared" si="544"/>
        <v>0.99466585851420253</v>
      </c>
      <c r="N669" s="15">
        <f t="shared" si="518"/>
        <v>-0.85803473537429797</v>
      </c>
      <c r="P669" s="10">
        <v>41666</v>
      </c>
      <c r="Q669">
        <v>637000</v>
      </c>
      <c r="R669">
        <v>40.780521</v>
      </c>
      <c r="S669">
        <f t="shared" si="519"/>
        <v>-5.1390085792856199E-3</v>
      </c>
      <c r="T669">
        <f t="shared" si="545"/>
        <v>0.99486099142071438</v>
      </c>
      <c r="V669" s="15">
        <f t="shared" si="521"/>
        <v>-0.84749752062933725</v>
      </c>
      <c r="X669" s="10">
        <v>41666</v>
      </c>
      <c r="Y669">
        <v>380200</v>
      </c>
      <c r="Z669">
        <v>34.998986000000002</v>
      </c>
      <c r="AA669">
        <f t="shared" si="522"/>
        <v>-8.7336213621487246E-3</v>
      </c>
      <c r="AB669">
        <f t="shared" si="514"/>
        <v>0.99126637863785128</v>
      </c>
      <c r="AD669" s="15">
        <f t="shared" si="523"/>
        <v>-0.95931003503788415</v>
      </c>
      <c r="AF669" s="10">
        <v>41666</v>
      </c>
      <c r="AG669">
        <v>1159800</v>
      </c>
      <c r="AH669">
        <v>49.431128999999999</v>
      </c>
      <c r="AI669">
        <f t="shared" si="524"/>
        <v>-1.4680349413516924E-2</v>
      </c>
      <c r="AJ669">
        <f t="shared" si="546"/>
        <v>0.98531965058648308</v>
      </c>
      <c r="AL669" s="15">
        <f t="shared" si="526"/>
        <v>-0.99547459323875875</v>
      </c>
      <c r="AN669" s="10">
        <v>41666</v>
      </c>
      <c r="AO669">
        <v>5212800</v>
      </c>
      <c r="AP669">
        <v>36.789881999999999</v>
      </c>
      <c r="AQ669">
        <f t="shared" si="527"/>
        <v>-4.7251494641690206E-3</v>
      </c>
      <c r="AR669">
        <f t="shared" si="551"/>
        <v>0.99527485053583098</v>
      </c>
      <c r="AV669" s="10">
        <v>41666</v>
      </c>
      <c r="AW669">
        <v>33060600</v>
      </c>
      <c r="AX669">
        <v>34.914704999999998</v>
      </c>
      <c r="AY669">
        <f t="shared" si="529"/>
        <v>-6.5858946695024345E-3</v>
      </c>
      <c r="AZ669">
        <f t="shared" si="530"/>
        <v>0.99341410533049757</v>
      </c>
      <c r="BD669" s="10">
        <v>41666</v>
      </c>
      <c r="BE669">
        <v>877600</v>
      </c>
      <c r="BF669">
        <v>55.148767999999997</v>
      </c>
      <c r="BG669">
        <f t="shared" si="531"/>
        <v>-3.4924800128020017E-3</v>
      </c>
      <c r="BH669">
        <f t="shared" si="532"/>
        <v>0.996507519987198</v>
      </c>
      <c r="BL669" s="10">
        <v>41666</v>
      </c>
      <c r="BM669">
        <v>187100</v>
      </c>
      <c r="BN669">
        <v>99.295901000000001</v>
      </c>
      <c r="BO669">
        <f t="shared" si="547"/>
        <v>-2.1642573968180256E-3</v>
      </c>
      <c r="BP669">
        <f t="shared" si="548"/>
        <v>0.99783574260318197</v>
      </c>
      <c r="BT669" s="10">
        <v>41666</v>
      </c>
      <c r="BU669">
        <v>79000</v>
      </c>
      <c r="BV669">
        <v>48.880541000000001</v>
      </c>
      <c r="BW669">
        <f t="shared" si="549"/>
        <v>-8.1105525735791772E-4</v>
      </c>
      <c r="BX669">
        <f t="shared" si="550"/>
        <v>0.99918894474264208</v>
      </c>
      <c r="CB669" s="10">
        <v>41666</v>
      </c>
      <c r="CC669">
        <v>396700</v>
      </c>
      <c r="CD669">
        <v>94.899707000000006</v>
      </c>
      <c r="CE669">
        <f t="shared" si="533"/>
        <v>-1.1157855317605048E-3</v>
      </c>
      <c r="CF669">
        <f t="shared" si="534"/>
        <v>0.9988842144682395</v>
      </c>
      <c r="CJ669" s="10">
        <v>41666</v>
      </c>
      <c r="CK669">
        <v>220600</v>
      </c>
      <c r="CL669">
        <v>76.943034999999995</v>
      </c>
      <c r="CM669">
        <f t="shared" si="535"/>
        <v>-1.9068482963700006E-3</v>
      </c>
      <c r="CN669">
        <f t="shared" si="536"/>
        <v>0.99809315170363</v>
      </c>
      <c r="CR669" s="10">
        <v>41666</v>
      </c>
      <c r="CS669">
        <v>18500</v>
      </c>
      <c r="CT669">
        <v>57.794530000000002</v>
      </c>
      <c r="CU669">
        <f t="shared" si="537"/>
        <v>-1.1770462517980418E-3</v>
      </c>
      <c r="CV669">
        <f t="shared" si="538"/>
        <v>0.99882295374820196</v>
      </c>
      <c r="CZ669" s="10">
        <v>41666</v>
      </c>
      <c r="DA669">
        <v>142000</v>
      </c>
      <c r="DB669">
        <v>48.010362999999998</v>
      </c>
      <c r="DC669">
        <f t="shared" si="507"/>
        <v>-2.8614606625382288E-3</v>
      </c>
      <c r="DD669">
        <f t="shared" si="508"/>
        <v>0.99713853933746177</v>
      </c>
      <c r="DH669" s="10">
        <v>41666</v>
      </c>
      <c r="DI669">
        <v>139900</v>
      </c>
      <c r="DJ669">
        <v>28.891054</v>
      </c>
      <c r="DK669">
        <f t="shared" si="509"/>
        <v>-7.766988090581628E-3</v>
      </c>
      <c r="DL669">
        <f t="shared" si="510"/>
        <v>0.99223301190941837</v>
      </c>
      <c r="DP669" s="10">
        <v>41666</v>
      </c>
      <c r="DQ669">
        <v>40200</v>
      </c>
      <c r="DR669">
        <v>22.889529</v>
      </c>
      <c r="DS669">
        <f t="shared" si="539"/>
        <v>-4.8959777537288529E-3</v>
      </c>
      <c r="DT669">
        <f t="shared" si="540"/>
        <v>0.99510402224627115</v>
      </c>
      <c r="DX669" s="10">
        <v>41666</v>
      </c>
      <c r="DY669">
        <v>3066000</v>
      </c>
      <c r="DZ669">
        <v>12.17</v>
      </c>
      <c r="EA669">
        <f t="shared" si="541"/>
        <v>-1.1372867587327473E-2</v>
      </c>
      <c r="EB669">
        <f t="shared" si="542"/>
        <v>0.98862713241267253</v>
      </c>
      <c r="EF669" s="10">
        <v>41663</v>
      </c>
      <c r="EG669">
        <v>516000</v>
      </c>
      <c r="EH669">
        <v>98.810131999999996</v>
      </c>
      <c r="EI669">
        <f t="shared" si="505"/>
        <v>-3.9460131660429276E-4</v>
      </c>
      <c r="EJ669">
        <f t="shared" si="506"/>
        <v>0.99960539868339571</v>
      </c>
    </row>
    <row r="670" spans="1:140">
      <c r="A670" s="10">
        <v>41663</v>
      </c>
      <c r="B670" s="11">
        <v>0.94</v>
      </c>
      <c r="C670">
        <f t="shared" si="511"/>
        <v>9.3999999999999986E-3</v>
      </c>
      <c r="D670" s="12">
        <f t="shared" si="512"/>
        <v>1.960830203957542E-4</v>
      </c>
      <c r="E670" s="13">
        <f t="shared" si="513"/>
        <v>1.0001960830203958</v>
      </c>
      <c r="H670" s="10">
        <v>41663</v>
      </c>
      <c r="I670">
        <v>30000</v>
      </c>
      <c r="J670">
        <v>62.644945</v>
      </c>
      <c r="K670" s="15">
        <f t="shared" si="543"/>
        <v>6.2620895721665626E-3</v>
      </c>
      <c r="L670">
        <f t="shared" si="544"/>
        <v>1.0062620895721666</v>
      </c>
      <c r="N670" s="15">
        <f t="shared" si="518"/>
        <v>8.7623770252724871</v>
      </c>
      <c r="P670" s="10">
        <v>41663</v>
      </c>
      <c r="Q670">
        <v>632000</v>
      </c>
      <c r="R670">
        <v>40.991174999999998</v>
      </c>
      <c r="S670">
        <f t="shared" si="519"/>
        <v>-2.1038144600677544E-2</v>
      </c>
      <c r="T670">
        <f t="shared" si="545"/>
        <v>0.97896185539932246</v>
      </c>
      <c r="V670" s="15">
        <f t="shared" si="521"/>
        <v>-0.99957390533205759</v>
      </c>
      <c r="X670" s="10">
        <v>41663</v>
      </c>
      <c r="Y670">
        <v>274200</v>
      </c>
      <c r="Z670">
        <v>35.307347</v>
      </c>
      <c r="AA670">
        <f t="shared" si="522"/>
        <v>-2.3974464523657368E-2</v>
      </c>
      <c r="AB670">
        <f t="shared" si="514"/>
        <v>0.97602553547634263</v>
      </c>
      <c r="AD670" s="15">
        <f t="shared" si="523"/>
        <v>-0.99985765875826327</v>
      </c>
      <c r="AF670" s="10">
        <v>41663</v>
      </c>
      <c r="AG670">
        <v>417700</v>
      </c>
      <c r="AH670">
        <v>50.167606999999997</v>
      </c>
      <c r="AI670">
        <f t="shared" si="524"/>
        <v>-2.3944216519694694E-2</v>
      </c>
      <c r="AJ670">
        <f t="shared" si="546"/>
        <v>0.97605578348030531</v>
      </c>
      <c r="AL670" s="15">
        <f t="shared" si="526"/>
        <v>-0.99985603951905644</v>
      </c>
      <c r="AN670" s="10">
        <v>41663</v>
      </c>
      <c r="AO670">
        <v>5200000</v>
      </c>
      <c r="AP670">
        <v>36.964545000000001</v>
      </c>
      <c r="AQ670">
        <f t="shared" si="527"/>
        <v>-2.7569513127933654E-2</v>
      </c>
      <c r="AR670">
        <f t="shared" si="551"/>
        <v>0.97243048687206635</v>
      </c>
      <c r="AV670" s="10">
        <v>41663</v>
      </c>
      <c r="AW670">
        <v>32588900</v>
      </c>
      <c r="AX670">
        <v>35.146174000000002</v>
      </c>
      <c r="AY670">
        <f t="shared" si="529"/>
        <v>-2.4415338415530674E-2</v>
      </c>
      <c r="AZ670">
        <f t="shared" si="530"/>
        <v>0.97558466158446933</v>
      </c>
      <c r="BD670" s="10">
        <v>41663</v>
      </c>
      <c r="BE670">
        <v>775200</v>
      </c>
      <c r="BF670">
        <v>55.342049000000003</v>
      </c>
      <c r="BG670">
        <f t="shared" si="531"/>
        <v>-1.7965020620019034E-2</v>
      </c>
      <c r="BH670">
        <f t="shared" si="532"/>
        <v>0.98203497937998097</v>
      </c>
      <c r="BL670" s="10">
        <v>41663</v>
      </c>
      <c r="BM670">
        <v>222100</v>
      </c>
      <c r="BN670">
        <v>99.511268999999999</v>
      </c>
      <c r="BO670">
        <f t="shared" si="547"/>
        <v>1.6966820194446175E-3</v>
      </c>
      <c r="BP670">
        <f t="shared" si="548"/>
        <v>1.0016966820194446</v>
      </c>
      <c r="BT670" s="10">
        <v>41663</v>
      </c>
      <c r="BU670">
        <v>107500</v>
      </c>
      <c r="BV670">
        <v>48.920217999999998</v>
      </c>
      <c r="BW670">
        <f t="shared" si="549"/>
        <v>2.0275892393306627E-4</v>
      </c>
      <c r="BX670">
        <f t="shared" si="550"/>
        <v>1.0002027589239331</v>
      </c>
      <c r="CB670" s="10">
        <v>41663</v>
      </c>
      <c r="CC670">
        <v>678600</v>
      </c>
      <c r="CD670">
        <v>95.005713</v>
      </c>
      <c r="CE670">
        <f t="shared" si="533"/>
        <v>-5.4558666436295145E-3</v>
      </c>
      <c r="CF670">
        <f t="shared" si="534"/>
        <v>0.99454413335637049</v>
      </c>
      <c r="CJ670" s="10">
        <v>41663</v>
      </c>
      <c r="CK670">
        <v>302700</v>
      </c>
      <c r="CL670">
        <v>77.090034000000003</v>
      </c>
      <c r="CM670">
        <f t="shared" si="535"/>
        <v>-1.0713890126660131E-3</v>
      </c>
      <c r="CN670">
        <f t="shared" si="536"/>
        <v>0.99892861098733399</v>
      </c>
      <c r="CR670" s="10">
        <v>41663</v>
      </c>
      <c r="CS670">
        <v>12900</v>
      </c>
      <c r="CT670">
        <v>57.862636999999999</v>
      </c>
      <c r="CU670">
        <f t="shared" si="537"/>
        <v>1.5156537240024193E-3</v>
      </c>
      <c r="CV670">
        <f t="shared" si="538"/>
        <v>1.0015156537240024</v>
      </c>
      <c r="CZ670" s="10">
        <v>41663</v>
      </c>
      <c r="DA670">
        <v>396100</v>
      </c>
      <c r="DB670">
        <v>48.148136999999998</v>
      </c>
      <c r="DC670">
        <f t="shared" si="507"/>
        <v>-1.8535896099474147E-2</v>
      </c>
      <c r="DD670">
        <f t="shared" si="508"/>
        <v>0.98146410390052585</v>
      </c>
      <c r="DH670" s="10">
        <v>41663</v>
      </c>
      <c r="DI670">
        <v>111900</v>
      </c>
      <c r="DJ670">
        <v>29.117207000000001</v>
      </c>
      <c r="DK670">
        <f t="shared" si="509"/>
        <v>-1.2464088586669697E-2</v>
      </c>
      <c r="DL670">
        <f t="shared" si="510"/>
        <v>0.9875359114133303</v>
      </c>
      <c r="DP670" s="10">
        <v>41663</v>
      </c>
      <c r="DQ670">
        <v>57300</v>
      </c>
      <c r="DR670">
        <v>23.002147000000001</v>
      </c>
      <c r="DS670">
        <f t="shared" si="539"/>
        <v>-1.9599989804791496E-2</v>
      </c>
      <c r="DT670">
        <f t="shared" si="540"/>
        <v>0.9804000101952085</v>
      </c>
      <c r="DX670" s="10">
        <v>41663</v>
      </c>
      <c r="DY670">
        <v>3377200</v>
      </c>
      <c r="DZ670">
        <v>12.31</v>
      </c>
      <c r="EA670">
        <f t="shared" si="541"/>
        <v>4.8979591836735281E-3</v>
      </c>
      <c r="EB670">
        <f t="shared" si="542"/>
        <v>1.0048979591836735</v>
      </c>
      <c r="EF670" s="10">
        <v>41662</v>
      </c>
      <c r="EG670">
        <v>258200</v>
      </c>
      <c r="EH670">
        <v>98.849137999999996</v>
      </c>
      <c r="EI670">
        <f t="shared" si="505"/>
        <v>9.8675239632584066E-5</v>
      </c>
      <c r="EJ670">
        <f t="shared" si="506"/>
        <v>1.0000986752396326</v>
      </c>
    </row>
    <row r="671" spans="1:140">
      <c r="A671" s="10">
        <v>41662</v>
      </c>
      <c r="B671" s="11">
        <v>0.95</v>
      </c>
      <c r="C671">
        <f t="shared" si="511"/>
        <v>9.4999999999999998E-3</v>
      </c>
      <c r="D671" s="12">
        <f t="shared" si="512"/>
        <v>1.9817169891434006E-4</v>
      </c>
      <c r="E671" s="13">
        <f t="shared" si="513"/>
        <v>1.0001981716989143</v>
      </c>
      <c r="H671" s="10">
        <v>41662</v>
      </c>
      <c r="I671">
        <v>5800</v>
      </c>
      <c r="J671">
        <v>62.255097999999997</v>
      </c>
      <c r="K671" s="15">
        <f t="shared" si="543"/>
        <v>1.1613821877827446E-2</v>
      </c>
      <c r="L671">
        <f t="shared" si="544"/>
        <v>1.0116138218778274</v>
      </c>
      <c r="N671" s="15">
        <f t="shared" si="518"/>
        <v>66.66832331526146</v>
      </c>
      <c r="P671" s="10">
        <v>41662</v>
      </c>
      <c r="Q671">
        <v>333000</v>
      </c>
      <c r="R671">
        <v>41.872086000000003</v>
      </c>
      <c r="S671">
        <f t="shared" si="519"/>
        <v>-8.6148662526606135E-3</v>
      </c>
      <c r="T671">
        <f t="shared" si="545"/>
        <v>0.99138513374733939</v>
      </c>
      <c r="V671" s="15">
        <f t="shared" si="521"/>
        <v>-0.95749140051276693</v>
      </c>
      <c r="X671" s="10">
        <v>41662</v>
      </c>
      <c r="Y671">
        <v>205700</v>
      </c>
      <c r="Z671">
        <v>36.174613999999998</v>
      </c>
      <c r="AA671">
        <f t="shared" si="522"/>
        <v>-9.4987007797402434E-3</v>
      </c>
      <c r="AB671">
        <f t="shared" si="514"/>
        <v>0.99050129922025976</v>
      </c>
      <c r="AD671" s="15">
        <f t="shared" si="523"/>
        <v>-0.96930320184807051</v>
      </c>
      <c r="AF671" s="10">
        <v>41662</v>
      </c>
      <c r="AG671">
        <v>342200</v>
      </c>
      <c r="AH671">
        <v>51.398299000000002</v>
      </c>
      <c r="AI671">
        <f t="shared" si="524"/>
        <v>-7.6707082963481943E-3</v>
      </c>
      <c r="AJ671">
        <f t="shared" si="546"/>
        <v>0.99232929170365181</v>
      </c>
      <c r="AL671" s="15">
        <f t="shared" si="526"/>
        <v>-0.93983124110768501</v>
      </c>
      <c r="AN671" s="10">
        <v>41662</v>
      </c>
      <c r="AO671">
        <v>3645400</v>
      </c>
      <c r="AP671">
        <v>38.012532</v>
      </c>
      <c r="AQ671">
        <f t="shared" si="527"/>
        <v>-7.441214458004386E-3</v>
      </c>
      <c r="AR671">
        <f t="shared" si="551"/>
        <v>0.99255878554199561</v>
      </c>
      <c r="AV671" s="10">
        <v>41662</v>
      </c>
      <c r="AW671">
        <v>19647300</v>
      </c>
      <c r="AX671">
        <v>36.025754999999997</v>
      </c>
      <c r="AY671">
        <f t="shared" si="529"/>
        <v>-2.2852830209149855E-2</v>
      </c>
      <c r="AZ671">
        <f t="shared" si="530"/>
        <v>0.97714716979085015</v>
      </c>
      <c r="BD671" s="10">
        <v>41662</v>
      </c>
      <c r="BE671">
        <v>750800</v>
      </c>
      <c r="BF671">
        <v>56.354458000000001</v>
      </c>
      <c r="BG671">
        <f t="shared" si="531"/>
        <v>-8.7421149782257457E-3</v>
      </c>
      <c r="BH671">
        <f t="shared" si="532"/>
        <v>0.99125788502177425</v>
      </c>
      <c r="BL671" s="10">
        <v>41662</v>
      </c>
      <c r="BM671">
        <v>271600</v>
      </c>
      <c r="BN671">
        <v>99.342715999999996</v>
      </c>
      <c r="BO671">
        <f t="shared" si="547"/>
        <v>3.3099840712986772E-3</v>
      </c>
      <c r="BP671">
        <f t="shared" si="548"/>
        <v>1.0033099840712987</v>
      </c>
      <c r="BT671" s="10">
        <v>41662</v>
      </c>
      <c r="BU671">
        <v>70700</v>
      </c>
      <c r="BV671">
        <v>48.910300999999997</v>
      </c>
      <c r="BW671">
        <f t="shared" si="549"/>
        <v>1.0150897747007726E-3</v>
      </c>
      <c r="BX671">
        <f t="shared" si="550"/>
        <v>1.0010150897747008</v>
      </c>
      <c r="CB671" s="10">
        <v>41662</v>
      </c>
      <c r="CC671">
        <v>1222800</v>
      </c>
      <c r="CD671">
        <v>95.526894999999996</v>
      </c>
      <c r="CE671">
        <f t="shared" si="533"/>
        <v>-4.2357163769750628E-3</v>
      </c>
      <c r="CF671">
        <f t="shared" si="534"/>
        <v>0.99576428362302494</v>
      </c>
      <c r="CJ671" s="10">
        <v>41662</v>
      </c>
      <c r="CK671">
        <v>292300</v>
      </c>
      <c r="CL671">
        <v>77.172715999999994</v>
      </c>
      <c r="CM671">
        <f t="shared" si="535"/>
        <v>3.3444635166068881E-3</v>
      </c>
      <c r="CN671">
        <f t="shared" si="536"/>
        <v>1.0033444635166069</v>
      </c>
      <c r="CR671" s="10">
        <v>41662</v>
      </c>
      <c r="CS671">
        <v>5900</v>
      </c>
      <c r="CT671">
        <v>57.775069999999999</v>
      </c>
      <c r="CU671">
        <f t="shared" si="537"/>
        <v>2.8711676372763506E-3</v>
      </c>
      <c r="CV671">
        <f t="shared" si="538"/>
        <v>1.0028711676372764</v>
      </c>
      <c r="CZ671" s="10">
        <v>41662</v>
      </c>
      <c r="DA671">
        <v>128800</v>
      </c>
      <c r="DB671">
        <v>49.057461000000004</v>
      </c>
      <c r="DC671">
        <f t="shared" si="507"/>
        <v>-1.4211897780097682E-2</v>
      </c>
      <c r="DD671">
        <f t="shared" si="508"/>
        <v>0.98578810221990232</v>
      </c>
      <c r="DH671" s="10">
        <v>41662</v>
      </c>
      <c r="DI671">
        <v>95700</v>
      </c>
      <c r="DJ671">
        <v>29.484707</v>
      </c>
      <c r="DK671">
        <f t="shared" si="509"/>
        <v>-4.1374388430113207E-3</v>
      </c>
      <c r="DL671">
        <f t="shared" si="510"/>
        <v>0.99586256115698868</v>
      </c>
      <c r="DP671" s="10">
        <v>41662</v>
      </c>
      <c r="DQ671">
        <v>37300</v>
      </c>
      <c r="DR671">
        <v>23.462001999999998</v>
      </c>
      <c r="DS671">
        <f t="shared" si="539"/>
        <v>-1.2638204653039997E-2</v>
      </c>
      <c r="DT671">
        <f t="shared" si="540"/>
        <v>0.98736179534696</v>
      </c>
      <c r="DX671" s="10">
        <v>41662</v>
      </c>
      <c r="DY671">
        <v>3160600</v>
      </c>
      <c r="DZ671">
        <v>12.25</v>
      </c>
      <c r="EA671">
        <f t="shared" si="541"/>
        <v>2.1684737281067568E-2</v>
      </c>
      <c r="EB671">
        <f t="shared" si="542"/>
        <v>1.0216847372810676</v>
      </c>
      <c r="EF671" s="10">
        <v>41661</v>
      </c>
      <c r="EG671">
        <v>210300</v>
      </c>
      <c r="EH671">
        <v>98.839384999999993</v>
      </c>
      <c r="EI671">
        <f t="shared" si="505"/>
        <v>0</v>
      </c>
      <c r="EJ671">
        <f t="shared" si="506"/>
        <v>1</v>
      </c>
    </row>
    <row r="672" spans="1:140">
      <c r="A672" s="10">
        <v>41661</v>
      </c>
      <c r="B672" s="11">
        <v>0.98</v>
      </c>
      <c r="C672">
        <f t="shared" si="511"/>
        <v>9.7999999999999997E-3</v>
      </c>
      <c r="D672" s="12">
        <f t="shared" si="512"/>
        <v>2.044380747043828E-4</v>
      </c>
      <c r="E672" s="13">
        <f t="shared" si="513"/>
        <v>1.0002044380747044</v>
      </c>
      <c r="H672" s="10">
        <v>41661</v>
      </c>
      <c r="I672">
        <v>5200</v>
      </c>
      <c r="J672">
        <v>61.540379000000001</v>
      </c>
      <c r="K672" s="15">
        <f t="shared" si="543"/>
        <v>-2.1071397918808188E-3</v>
      </c>
      <c r="L672">
        <f t="shared" si="544"/>
        <v>0.99789286020811918</v>
      </c>
      <c r="N672" s="15">
        <f t="shared" si="518"/>
        <v>-0.53694871814291423</v>
      </c>
      <c r="P672" s="10">
        <v>41661</v>
      </c>
      <c r="Q672">
        <v>250500</v>
      </c>
      <c r="R672">
        <v>42.235942999999999</v>
      </c>
      <c r="S672">
        <f t="shared" si="519"/>
        <v>1.5894645812222219E-3</v>
      </c>
      <c r="T672">
        <f t="shared" si="545"/>
        <v>1.0015894645812222</v>
      </c>
      <c r="V672" s="15">
        <f t="shared" si="521"/>
        <v>0.78549197331539622</v>
      </c>
      <c r="X672" s="10">
        <v>41661</v>
      </c>
      <c r="Y672">
        <v>170100</v>
      </c>
      <c r="Z672">
        <v>36.521521</v>
      </c>
      <c r="AA672">
        <f t="shared" si="522"/>
        <v>5.5718530463648719E-3</v>
      </c>
      <c r="AB672">
        <f t="shared" si="514"/>
        <v>1.0055718530463649</v>
      </c>
      <c r="AD672" s="15">
        <f t="shared" si="523"/>
        <v>6.5994927998269475</v>
      </c>
      <c r="AF672" s="10">
        <v>41661</v>
      </c>
      <c r="AG672">
        <v>189200</v>
      </c>
      <c r="AH672">
        <v>51.795608000000001</v>
      </c>
      <c r="AI672">
        <f t="shared" si="524"/>
        <v>5.6443956568477116E-3</v>
      </c>
      <c r="AJ672">
        <f t="shared" si="546"/>
        <v>1.0056443956568477</v>
      </c>
      <c r="AL672" s="15">
        <f t="shared" si="526"/>
        <v>6.802247997215888</v>
      </c>
      <c r="AN672" s="10">
        <v>41661</v>
      </c>
      <c r="AO672">
        <v>2904100</v>
      </c>
      <c r="AP672">
        <v>38.297511999999998</v>
      </c>
      <c r="AQ672">
        <f t="shared" si="527"/>
        <v>9.6108961823526684E-4</v>
      </c>
      <c r="AR672">
        <f t="shared" si="551"/>
        <v>1.0009610896182353</v>
      </c>
      <c r="AV672" s="10">
        <v>41661</v>
      </c>
      <c r="AW672">
        <v>16219800</v>
      </c>
      <c r="AX672">
        <v>36.868299999999998</v>
      </c>
      <c r="AY672">
        <f t="shared" si="529"/>
        <v>1.2716175910675531E-2</v>
      </c>
      <c r="AZ672">
        <f t="shared" si="530"/>
        <v>1.0127161759106755</v>
      </c>
      <c r="BD672" s="10">
        <v>41661</v>
      </c>
      <c r="BE672">
        <v>452800</v>
      </c>
      <c r="BF672">
        <v>56.851460000000003</v>
      </c>
      <c r="BG672">
        <f t="shared" si="531"/>
        <v>0</v>
      </c>
      <c r="BH672">
        <f t="shared" si="532"/>
        <v>1</v>
      </c>
      <c r="BL672" s="10">
        <v>41661</v>
      </c>
      <c r="BM672">
        <v>270500</v>
      </c>
      <c r="BN672">
        <v>99.014977999999999</v>
      </c>
      <c r="BO672">
        <f t="shared" si="547"/>
        <v>-1.0392059838344458E-3</v>
      </c>
      <c r="BP672">
        <f t="shared" si="548"/>
        <v>0.99896079401616555</v>
      </c>
      <c r="BT672" s="10">
        <v>41661</v>
      </c>
      <c r="BU672">
        <v>96200</v>
      </c>
      <c r="BV672">
        <v>48.860703000000001</v>
      </c>
      <c r="BW672">
        <f t="shared" si="549"/>
        <v>-1.0140604123454189E-3</v>
      </c>
      <c r="BX672">
        <f t="shared" si="550"/>
        <v>0.99898593958765458</v>
      </c>
      <c r="CB672" s="10">
        <v>41661</v>
      </c>
      <c r="CC672">
        <v>643600</v>
      </c>
      <c r="CD672">
        <v>95.933240999999995</v>
      </c>
      <c r="CE672">
        <f t="shared" si="533"/>
        <v>-3.0294803981412155E-3</v>
      </c>
      <c r="CF672">
        <f t="shared" si="534"/>
        <v>0.99697051960185878</v>
      </c>
      <c r="CJ672" s="10">
        <v>41661</v>
      </c>
      <c r="CK672">
        <v>141400</v>
      </c>
      <c r="CL672">
        <v>76.915475000000001</v>
      </c>
      <c r="CM672">
        <f t="shared" si="535"/>
        <v>-1.7884896378979054E-3</v>
      </c>
      <c r="CN672">
        <f t="shared" si="536"/>
        <v>0.99821151036210209</v>
      </c>
      <c r="CR672" s="10">
        <v>41661</v>
      </c>
      <c r="CS672">
        <v>32500</v>
      </c>
      <c r="CT672">
        <v>57.609662999999998</v>
      </c>
      <c r="CU672">
        <f t="shared" si="537"/>
        <v>-1.5176985099630835E-3</v>
      </c>
      <c r="CV672">
        <f t="shared" si="538"/>
        <v>0.99848230149003692</v>
      </c>
      <c r="CZ672" s="10">
        <v>41661</v>
      </c>
      <c r="DA672">
        <v>122600</v>
      </c>
      <c r="DB672">
        <v>49.764712000000003</v>
      </c>
      <c r="DC672">
        <f t="shared" si="507"/>
        <v>4.6356436049317384E-3</v>
      </c>
      <c r="DD672">
        <f t="shared" si="508"/>
        <v>1.0046356436049317</v>
      </c>
      <c r="DH672" s="10">
        <v>41661</v>
      </c>
      <c r="DI672">
        <v>125300</v>
      </c>
      <c r="DJ672">
        <v>29.607205</v>
      </c>
      <c r="DK672">
        <f t="shared" si="509"/>
        <v>3.5132720125790051E-3</v>
      </c>
      <c r="DL672">
        <f t="shared" si="510"/>
        <v>1.003513272012579</v>
      </c>
      <c r="DP672" s="10">
        <v>41661</v>
      </c>
      <c r="DQ672">
        <v>28800</v>
      </c>
      <c r="DR672">
        <v>23.762315000000001</v>
      </c>
      <c r="DS672">
        <f t="shared" si="539"/>
        <v>6.3592660035876047E-3</v>
      </c>
      <c r="DT672">
        <f t="shared" si="540"/>
        <v>1.0063592660035876</v>
      </c>
      <c r="DX672" s="10">
        <v>41661</v>
      </c>
      <c r="DY672">
        <v>2136600</v>
      </c>
      <c r="DZ672">
        <v>11.99</v>
      </c>
      <c r="EA672">
        <f t="shared" si="541"/>
        <v>-4.1528239202657247E-3</v>
      </c>
      <c r="EB672">
        <f t="shared" si="542"/>
        <v>0.99584717607973428</v>
      </c>
      <c r="EF672" s="10">
        <v>41660</v>
      </c>
      <c r="EG672">
        <v>239900</v>
      </c>
      <c r="EH672">
        <v>98.839384999999993</v>
      </c>
      <c r="EI672">
        <f t="shared" si="505"/>
        <v>-3.9448457449109409E-4</v>
      </c>
      <c r="EJ672">
        <f t="shared" si="506"/>
        <v>0.99960551542550891</v>
      </c>
    </row>
    <row r="673" spans="1:140">
      <c r="A673" s="10">
        <v>41660</v>
      </c>
      <c r="B673" s="11">
        <v>0.95</v>
      </c>
      <c r="C673">
        <f t="shared" si="511"/>
        <v>9.4999999999999998E-3</v>
      </c>
      <c r="D673" s="12">
        <f t="shared" si="512"/>
        <v>1.9817169891434006E-4</v>
      </c>
      <c r="E673" s="13">
        <f t="shared" si="513"/>
        <v>1.0001981716989143</v>
      </c>
      <c r="H673" s="10">
        <v>41660</v>
      </c>
      <c r="I673">
        <v>4000</v>
      </c>
      <c r="J673">
        <v>61.670327</v>
      </c>
      <c r="K673" s="15">
        <f t="shared" si="543"/>
        <v>4.5171769689611452E-4</v>
      </c>
      <c r="L673">
        <f t="shared" si="544"/>
        <v>1.0004517176968961</v>
      </c>
      <c r="N673" s="15">
        <f t="shared" si="518"/>
        <v>0.17920411447713969</v>
      </c>
      <c r="P673" s="10">
        <v>41660</v>
      </c>
      <c r="Q673">
        <v>317000</v>
      </c>
      <c r="R673">
        <v>42.168917</v>
      </c>
      <c r="S673">
        <f t="shared" si="519"/>
        <v>2.9606293474389034E-3</v>
      </c>
      <c r="T673">
        <f t="shared" si="545"/>
        <v>1.0029606293474389</v>
      </c>
      <c r="V673" s="15">
        <f t="shared" si="521"/>
        <v>1.9418339816807757</v>
      </c>
      <c r="X673" s="10">
        <v>41660</v>
      </c>
      <c r="Y673">
        <v>192700</v>
      </c>
      <c r="Z673">
        <v>36.319156</v>
      </c>
      <c r="AA673">
        <f t="shared" si="522"/>
        <v>2.9270022279193064E-3</v>
      </c>
      <c r="AB673">
        <f t="shared" si="514"/>
        <v>1.0029270022279193</v>
      </c>
      <c r="AD673" s="15">
        <f t="shared" si="523"/>
        <v>1.9060515890125131</v>
      </c>
      <c r="AF673" s="10">
        <v>41660</v>
      </c>
      <c r="AG673">
        <v>248400</v>
      </c>
      <c r="AH673">
        <v>51.504894</v>
      </c>
      <c r="AI673">
        <f t="shared" si="524"/>
        <v>6.0571582671902213E-3</v>
      </c>
      <c r="AJ673">
        <f t="shared" si="546"/>
        <v>1.0060571582671902</v>
      </c>
      <c r="AL673" s="15">
        <f t="shared" si="526"/>
        <v>8.0629430809598226</v>
      </c>
      <c r="AN673" s="10">
        <v>41660</v>
      </c>
      <c r="AO673">
        <v>2855100</v>
      </c>
      <c r="AP673">
        <v>38.260739999999998</v>
      </c>
      <c r="AQ673">
        <f t="shared" si="527"/>
        <v>4.1012781101257278E-3</v>
      </c>
      <c r="AR673">
        <f t="shared" si="551"/>
        <v>1.0041012781101257</v>
      </c>
      <c r="AV673" s="10">
        <v>41660</v>
      </c>
      <c r="AW673">
        <v>19951000</v>
      </c>
      <c r="AX673">
        <v>36.405363000000001</v>
      </c>
      <c r="AY673">
        <f t="shared" si="529"/>
        <v>-3.042572546790967E-3</v>
      </c>
      <c r="AZ673">
        <f t="shared" si="530"/>
        <v>0.99695742745320903</v>
      </c>
      <c r="BD673" s="10">
        <v>41660</v>
      </c>
      <c r="BE673">
        <v>513100</v>
      </c>
      <c r="BF673">
        <v>56.851460000000003</v>
      </c>
      <c r="BG673">
        <f t="shared" si="531"/>
        <v>9.7230033038986363E-4</v>
      </c>
      <c r="BH673">
        <f t="shared" si="532"/>
        <v>1.0009723003303899</v>
      </c>
      <c r="BL673" s="10">
        <v>41660</v>
      </c>
      <c r="BM673">
        <v>251300</v>
      </c>
      <c r="BN673">
        <v>99.117981999999998</v>
      </c>
      <c r="BO673">
        <f t="shared" si="547"/>
        <v>-1.3208787692717827E-3</v>
      </c>
      <c r="BP673">
        <f t="shared" si="548"/>
        <v>0.99867912123072822</v>
      </c>
      <c r="BT673" s="10">
        <v>41660</v>
      </c>
      <c r="BU673">
        <v>89700</v>
      </c>
      <c r="BV673">
        <v>48.910300999999997</v>
      </c>
      <c r="BW673">
        <f t="shared" si="549"/>
        <v>6.0883123204380496E-4</v>
      </c>
      <c r="BX673">
        <f t="shared" si="550"/>
        <v>1.0006088312320438</v>
      </c>
      <c r="CB673" s="10">
        <v>41660</v>
      </c>
      <c r="CC673">
        <v>724500</v>
      </c>
      <c r="CD673">
        <v>96.224751999999995</v>
      </c>
      <c r="CE673">
        <f t="shared" si="533"/>
        <v>-2.1070347782747856E-3</v>
      </c>
      <c r="CF673">
        <f t="shared" si="534"/>
        <v>0.99789296522172521</v>
      </c>
      <c r="CJ673" s="10">
        <v>41660</v>
      </c>
      <c r="CK673">
        <v>199900</v>
      </c>
      <c r="CL673">
        <v>77.053284000000005</v>
      </c>
      <c r="CM673">
        <f t="shared" si="535"/>
        <v>-4.7671531705384407E-4</v>
      </c>
      <c r="CN673">
        <f t="shared" si="536"/>
        <v>0.99952328468294616</v>
      </c>
      <c r="CR673" s="10">
        <v>41660</v>
      </c>
      <c r="CS673">
        <v>7800</v>
      </c>
      <c r="CT673">
        <v>57.697229999999998</v>
      </c>
      <c r="CU673">
        <f t="shared" si="537"/>
        <v>0</v>
      </c>
      <c r="CV673">
        <f t="shared" si="538"/>
        <v>1</v>
      </c>
      <c r="CZ673" s="10">
        <v>41660</v>
      </c>
      <c r="DA673">
        <v>102400</v>
      </c>
      <c r="DB673">
        <v>49.535085000000002</v>
      </c>
      <c r="DC673">
        <f t="shared" si="507"/>
        <v>-7.4116696851145303E-4</v>
      </c>
      <c r="DD673">
        <f t="shared" si="508"/>
        <v>0.99925883303148855</v>
      </c>
      <c r="DH673" s="10">
        <v>41660</v>
      </c>
      <c r="DI673">
        <v>137900</v>
      </c>
      <c r="DJ673">
        <v>29.503551000000002</v>
      </c>
      <c r="DK673">
        <f t="shared" si="509"/>
        <v>8.0489340311382662E-3</v>
      </c>
      <c r="DL673">
        <f t="shared" si="510"/>
        <v>1.0080489340311383</v>
      </c>
      <c r="DP673" s="10">
        <v>41660</v>
      </c>
      <c r="DQ673">
        <v>29900</v>
      </c>
      <c r="DR673">
        <v>23.612158999999998</v>
      </c>
      <c r="DS673">
        <f t="shared" si="539"/>
        <v>5.1937498757457234E-3</v>
      </c>
      <c r="DT673">
        <f t="shared" si="540"/>
        <v>1.0051937498757457</v>
      </c>
      <c r="DX673" s="10">
        <v>41660</v>
      </c>
      <c r="DY673">
        <v>3627100</v>
      </c>
      <c r="DZ673">
        <v>12.04</v>
      </c>
      <c r="EA673">
        <f t="shared" si="541"/>
        <v>-9.8684210526316374E-3</v>
      </c>
      <c r="EB673">
        <f t="shared" si="542"/>
        <v>0.99013157894736836</v>
      </c>
      <c r="EF673" s="10">
        <v>41656</v>
      </c>
      <c r="EG673">
        <v>252100</v>
      </c>
      <c r="EH673">
        <v>98.878390999999993</v>
      </c>
      <c r="EI673">
        <f t="shared" si="505"/>
        <v>2.9593581281406323E-4</v>
      </c>
      <c r="EJ673">
        <f t="shared" si="506"/>
        <v>1.0002959358128141</v>
      </c>
    </row>
    <row r="674" spans="1:140">
      <c r="A674" s="10">
        <v>41656</v>
      </c>
      <c r="B674" s="11">
        <v>0.94</v>
      </c>
      <c r="C674">
        <f t="shared" si="511"/>
        <v>9.3999999999999986E-3</v>
      </c>
      <c r="D674" s="12">
        <f t="shared" si="512"/>
        <v>1.960830203957542E-4</v>
      </c>
      <c r="E674" s="13">
        <f t="shared" si="513"/>
        <v>1.0001960830203958</v>
      </c>
      <c r="H674" s="10">
        <v>41656</v>
      </c>
      <c r="I674">
        <v>121100</v>
      </c>
      <c r="J674">
        <v>61.642482000000001</v>
      </c>
      <c r="K674" s="15">
        <f t="shared" si="543"/>
        <v>5.7550235391694571E-3</v>
      </c>
      <c r="L674">
        <f t="shared" si="544"/>
        <v>1.0057550235391695</v>
      </c>
      <c r="N674" s="15">
        <f t="shared" si="518"/>
        <v>7.1218846646505405</v>
      </c>
      <c r="P674" s="10">
        <v>41656</v>
      </c>
      <c r="Q674">
        <v>207300</v>
      </c>
      <c r="R674">
        <v>42.044438999999997</v>
      </c>
      <c r="S674">
        <f t="shared" si="519"/>
        <v>-4.5341476097739974E-3</v>
      </c>
      <c r="T674">
        <f t="shared" si="545"/>
        <v>0.995465852390226</v>
      </c>
      <c r="V674" s="15">
        <f t="shared" si="521"/>
        <v>-0.80961885363468999</v>
      </c>
      <c r="X674" s="10">
        <v>41656</v>
      </c>
      <c r="Y674">
        <v>141500</v>
      </c>
      <c r="Z674">
        <v>36.213160000000002</v>
      </c>
      <c r="AA674">
        <f t="shared" si="522"/>
        <v>-2.9184598893211566E-3</v>
      </c>
      <c r="AB674">
        <f t="shared" si="514"/>
        <v>0.99708154011067884</v>
      </c>
      <c r="AD674" s="15">
        <f t="shared" si="523"/>
        <v>-0.65589048598417565</v>
      </c>
      <c r="AF674" s="10">
        <v>41656</v>
      </c>
      <c r="AG674">
        <v>445400</v>
      </c>
      <c r="AH674">
        <v>51.194799000000003</v>
      </c>
      <c r="AI674">
        <f t="shared" si="524"/>
        <v>-5.0846892067287763E-3</v>
      </c>
      <c r="AJ674">
        <f t="shared" si="546"/>
        <v>0.99491531079327122</v>
      </c>
      <c r="AL674" s="15">
        <f t="shared" si="526"/>
        <v>-0.84442789898841641</v>
      </c>
      <c r="AN674" s="10">
        <v>41656</v>
      </c>
      <c r="AO674">
        <v>2209600</v>
      </c>
      <c r="AP674">
        <v>38.104463000000003</v>
      </c>
      <c r="AQ674">
        <f t="shared" si="527"/>
        <v>-2.4066934074136181E-3</v>
      </c>
      <c r="AR674">
        <f t="shared" si="551"/>
        <v>0.99759330659258638</v>
      </c>
      <c r="AV674" s="10">
        <v>41656</v>
      </c>
      <c r="AW674">
        <v>9840600</v>
      </c>
      <c r="AX674">
        <v>36.516466999999999</v>
      </c>
      <c r="AY674">
        <f t="shared" si="529"/>
        <v>-3.5372120989055622E-3</v>
      </c>
      <c r="AZ674">
        <f t="shared" si="530"/>
        <v>0.99646278790109444</v>
      </c>
      <c r="BD674" s="10">
        <v>41656</v>
      </c>
      <c r="BE674">
        <v>462400</v>
      </c>
      <c r="BF674">
        <v>56.796236999999998</v>
      </c>
      <c r="BG674">
        <f t="shared" si="531"/>
        <v>-4.9984098190458681E-3</v>
      </c>
      <c r="BH674">
        <f t="shared" si="532"/>
        <v>0.99500159018095413</v>
      </c>
      <c r="BL674" s="10">
        <v>41656</v>
      </c>
      <c r="BM674">
        <v>128700</v>
      </c>
      <c r="BN674">
        <v>99.249077999999997</v>
      </c>
      <c r="BO674">
        <f t="shared" si="547"/>
        <v>2.0799941084215234E-3</v>
      </c>
      <c r="BP674">
        <f t="shared" si="548"/>
        <v>1.0020799941084215</v>
      </c>
      <c r="BT674" s="10">
        <v>41656</v>
      </c>
      <c r="BU674">
        <v>61400</v>
      </c>
      <c r="BV674">
        <v>48.880541000000001</v>
      </c>
      <c r="BW674">
        <f t="shared" si="549"/>
        <v>-6.0846078211618249E-4</v>
      </c>
      <c r="BX674">
        <f t="shared" si="550"/>
        <v>0.99939153921788382</v>
      </c>
      <c r="CB674" s="10">
        <v>41656</v>
      </c>
      <c r="CC674">
        <v>311100</v>
      </c>
      <c r="CD674">
        <v>96.427929000000006</v>
      </c>
      <c r="CE674">
        <f t="shared" si="533"/>
        <v>5.5000822724404763E-4</v>
      </c>
      <c r="CF674">
        <f t="shared" si="534"/>
        <v>1.000550008227244</v>
      </c>
      <c r="CJ674" s="10">
        <v>41656</v>
      </c>
      <c r="CK674">
        <v>203800</v>
      </c>
      <c r="CL674">
        <v>77.090034000000003</v>
      </c>
      <c r="CM674">
        <f t="shared" si="535"/>
        <v>1.6713181971843571E-3</v>
      </c>
      <c r="CN674">
        <f t="shared" si="536"/>
        <v>1.0016713181971844</v>
      </c>
      <c r="CR674" s="10">
        <v>41656</v>
      </c>
      <c r="CS674">
        <v>8900</v>
      </c>
      <c r="CT674">
        <v>57.697229999999998</v>
      </c>
      <c r="CU674">
        <f t="shared" si="537"/>
        <v>5.0613821776712697E-4</v>
      </c>
      <c r="CV674">
        <f t="shared" si="538"/>
        <v>1.0005061382177671</v>
      </c>
      <c r="CZ674" s="10">
        <v>41656</v>
      </c>
      <c r="DA674">
        <v>65600</v>
      </c>
      <c r="DB674">
        <v>49.571826000000001</v>
      </c>
      <c r="DC674">
        <f t="shared" si="507"/>
        <v>3.9063011826276917E-3</v>
      </c>
      <c r="DD674">
        <f t="shared" si="508"/>
        <v>1.0039063011826277</v>
      </c>
      <c r="DH674" s="10">
        <v>41656</v>
      </c>
      <c r="DI674">
        <v>113000</v>
      </c>
      <c r="DJ674">
        <v>29.267975</v>
      </c>
      <c r="DK674">
        <f t="shared" si="509"/>
        <v>-5.4434922841098965E-3</v>
      </c>
      <c r="DL674">
        <f t="shared" si="510"/>
        <v>0.9945565077158901</v>
      </c>
      <c r="DP674" s="10">
        <v>41656</v>
      </c>
      <c r="DQ674">
        <v>37400</v>
      </c>
      <c r="DR674">
        <v>23.490157</v>
      </c>
      <c r="DS674">
        <f t="shared" si="539"/>
        <v>-3.9936948558405572E-4</v>
      </c>
      <c r="DT674">
        <f t="shared" si="540"/>
        <v>0.99960063051441594</v>
      </c>
      <c r="DX674" s="10">
        <v>41656</v>
      </c>
      <c r="DY674">
        <v>1819400</v>
      </c>
      <c r="DZ674">
        <v>12.16</v>
      </c>
      <c r="EA674">
        <f t="shared" si="541"/>
        <v>9.1286307053941584E-3</v>
      </c>
      <c r="EB674">
        <f t="shared" si="542"/>
        <v>1.0091286307053942</v>
      </c>
      <c r="EF674" s="10">
        <v>41655</v>
      </c>
      <c r="EG674">
        <v>339900</v>
      </c>
      <c r="EH674">
        <v>98.849137999999996</v>
      </c>
      <c r="EI674">
        <f t="shared" ref="EI674:EI737" si="552">(EH674/EH675)-1</f>
        <v>-9.8584968853288046E-5</v>
      </c>
      <c r="EJ674">
        <f t="shared" ref="EJ674:EJ737" si="553">1+EI674</f>
        <v>0.99990141503114671</v>
      </c>
    </row>
    <row r="675" spans="1:140">
      <c r="A675" s="10">
        <v>41655</v>
      </c>
      <c r="B675" s="11">
        <v>0.94</v>
      </c>
      <c r="C675">
        <f t="shared" si="511"/>
        <v>9.3999999999999986E-3</v>
      </c>
      <c r="D675" s="12">
        <f t="shared" si="512"/>
        <v>1.960830203957542E-4</v>
      </c>
      <c r="E675" s="13">
        <f t="shared" si="513"/>
        <v>1.0001960830203958</v>
      </c>
      <c r="H675" s="10">
        <v>41655</v>
      </c>
      <c r="I675">
        <v>6400</v>
      </c>
      <c r="J675">
        <v>61.289757999999999</v>
      </c>
      <c r="K675" s="15">
        <f t="shared" si="543"/>
        <v>7.7839242225052896E-3</v>
      </c>
      <c r="L675">
        <f t="shared" si="544"/>
        <v>1.0077839242225053</v>
      </c>
      <c r="N675" s="15">
        <f t="shared" si="518"/>
        <v>15.947694549254219</v>
      </c>
      <c r="P675" s="10">
        <v>41655</v>
      </c>
      <c r="Q675">
        <v>410200</v>
      </c>
      <c r="R675">
        <v>42.235942999999999</v>
      </c>
      <c r="S675">
        <f t="shared" si="519"/>
        <v>-9.0601265394607555E-4</v>
      </c>
      <c r="T675">
        <f t="shared" si="545"/>
        <v>0.99909398734605392</v>
      </c>
      <c r="V675" s="15">
        <f t="shared" si="521"/>
        <v>-0.28168315285856649</v>
      </c>
      <c r="X675" s="10">
        <v>41655</v>
      </c>
      <c r="Y675">
        <v>183000</v>
      </c>
      <c r="Z675">
        <v>36.319156</v>
      </c>
      <c r="AA675">
        <f t="shared" si="522"/>
        <v>-1.5894394737331341E-3</v>
      </c>
      <c r="AB675">
        <f t="shared" si="514"/>
        <v>0.99841056052626687</v>
      </c>
      <c r="AD675" s="15">
        <f t="shared" si="523"/>
        <v>-0.44044136066451989</v>
      </c>
      <c r="AF675" s="10">
        <v>41655</v>
      </c>
      <c r="AG675">
        <v>268200</v>
      </c>
      <c r="AH675">
        <v>51.456439000000003</v>
      </c>
      <c r="AI675">
        <f t="shared" si="524"/>
        <v>-1.8833744879054315E-4</v>
      </c>
      <c r="AJ675">
        <f t="shared" si="546"/>
        <v>0.99981166255120946</v>
      </c>
      <c r="AL675" s="15">
        <f t="shared" si="526"/>
        <v>-6.6439625874702979E-2</v>
      </c>
      <c r="AN675" s="10">
        <v>41655</v>
      </c>
      <c r="AO675">
        <v>2871900</v>
      </c>
      <c r="AP675">
        <v>38.196390000000001</v>
      </c>
      <c r="AQ675">
        <f t="shared" si="527"/>
        <v>-1.6818806954596033E-3</v>
      </c>
      <c r="AR675">
        <f t="shared" si="551"/>
        <v>0.9983181193045404</v>
      </c>
      <c r="AV675" s="10">
        <v>41655</v>
      </c>
      <c r="AW675">
        <v>12403800</v>
      </c>
      <c r="AX675">
        <v>36.646092000000003</v>
      </c>
      <c r="AY675">
        <f t="shared" si="529"/>
        <v>-5.5275767981475266E-3</v>
      </c>
      <c r="AZ675">
        <f t="shared" si="530"/>
        <v>0.99447242320185247</v>
      </c>
      <c r="BD675" s="10">
        <v>41655</v>
      </c>
      <c r="BE675">
        <v>470500</v>
      </c>
      <c r="BF675">
        <v>57.081553999999997</v>
      </c>
      <c r="BG675">
        <f t="shared" si="531"/>
        <v>3.2258999530099253E-4</v>
      </c>
      <c r="BH675">
        <f t="shared" si="532"/>
        <v>1.000322589995301</v>
      </c>
      <c r="BL675" s="10">
        <v>41655</v>
      </c>
      <c r="BM675">
        <v>263400</v>
      </c>
      <c r="BN675">
        <v>99.043069000000003</v>
      </c>
      <c r="BO675">
        <f t="shared" si="547"/>
        <v>1.9893890952555893E-3</v>
      </c>
      <c r="BP675">
        <f t="shared" si="548"/>
        <v>1.0019893890952556</v>
      </c>
      <c r="BT675" s="10">
        <v>41655</v>
      </c>
      <c r="BU675">
        <v>62600</v>
      </c>
      <c r="BV675">
        <v>48.910300999999997</v>
      </c>
      <c r="BW675">
        <f t="shared" si="549"/>
        <v>-2.0271782108582936E-4</v>
      </c>
      <c r="BX675">
        <f t="shared" si="550"/>
        <v>0.99979728217891417</v>
      </c>
      <c r="CB675" s="10">
        <v>41655</v>
      </c>
      <c r="CC675">
        <v>428000</v>
      </c>
      <c r="CD675">
        <v>96.374921999999998</v>
      </c>
      <c r="CE675">
        <f t="shared" si="533"/>
        <v>9.174175007367058E-4</v>
      </c>
      <c r="CF675">
        <f t="shared" si="534"/>
        <v>1.0009174175007367</v>
      </c>
      <c r="CJ675" s="10">
        <v>41655</v>
      </c>
      <c r="CK675">
        <v>225900</v>
      </c>
      <c r="CL675">
        <v>76.961406999999994</v>
      </c>
      <c r="CM675">
        <f t="shared" si="535"/>
        <v>1.9135991597409863E-3</v>
      </c>
      <c r="CN675">
        <f t="shared" si="536"/>
        <v>1.001913599159741</v>
      </c>
      <c r="CR675" s="10">
        <v>41655</v>
      </c>
      <c r="CS675">
        <v>4600</v>
      </c>
      <c r="CT675">
        <v>57.668042</v>
      </c>
      <c r="CU675">
        <f t="shared" si="537"/>
        <v>1.013354304815195E-3</v>
      </c>
      <c r="CV675">
        <f t="shared" si="538"/>
        <v>1.0010133543048152</v>
      </c>
      <c r="CZ675" s="10">
        <v>41655</v>
      </c>
      <c r="DA675">
        <v>88400</v>
      </c>
      <c r="DB675">
        <v>49.378937000000001</v>
      </c>
      <c r="DC675">
        <f t="shared" si="507"/>
        <v>-2.2272150103174182E-3</v>
      </c>
      <c r="DD675">
        <f t="shared" si="508"/>
        <v>0.99777278498968258</v>
      </c>
      <c r="DH675" s="10">
        <v>41655</v>
      </c>
      <c r="DI675">
        <v>197800</v>
      </c>
      <c r="DJ675">
        <v>29.428166999999998</v>
      </c>
      <c r="DK675">
        <f t="shared" si="509"/>
        <v>1.9249187711039006E-3</v>
      </c>
      <c r="DL675">
        <f t="shared" si="510"/>
        <v>1.0019249187711039</v>
      </c>
      <c r="DP675" s="10">
        <v>41655</v>
      </c>
      <c r="DQ675">
        <v>45200</v>
      </c>
      <c r="DR675">
        <v>23.499542000000002</v>
      </c>
      <c r="DS675">
        <f t="shared" si="539"/>
        <v>1.1995456425306639E-3</v>
      </c>
      <c r="DT675">
        <f t="shared" si="540"/>
        <v>1.0011995456425307</v>
      </c>
      <c r="DX675" s="10">
        <v>41655</v>
      </c>
      <c r="DY675">
        <v>2554800</v>
      </c>
      <c r="DZ675">
        <v>12.05</v>
      </c>
      <c r="EA675">
        <f t="shared" si="541"/>
        <v>1.6625103906899863E-3</v>
      </c>
      <c r="EB675">
        <f t="shared" si="542"/>
        <v>1.00166251039069</v>
      </c>
      <c r="EF675" s="10">
        <v>41654</v>
      </c>
      <c r="EG675">
        <v>452000</v>
      </c>
      <c r="EH675">
        <v>98.858884000000003</v>
      </c>
      <c r="EI675">
        <f t="shared" si="552"/>
        <v>7.8967711959720965E-4</v>
      </c>
      <c r="EJ675">
        <f t="shared" si="553"/>
        <v>1.0007896771195972</v>
      </c>
    </row>
    <row r="676" spans="1:140">
      <c r="A676" s="10">
        <v>41654</v>
      </c>
      <c r="B676" s="11">
        <v>0.95</v>
      </c>
      <c r="C676">
        <f t="shared" si="511"/>
        <v>9.4999999999999998E-3</v>
      </c>
      <c r="D676" s="12">
        <f t="shared" si="512"/>
        <v>1.9817169891434006E-4</v>
      </c>
      <c r="E676" s="13">
        <f t="shared" si="513"/>
        <v>1.0001981716989143</v>
      </c>
      <c r="H676" s="10">
        <v>41654</v>
      </c>
      <c r="I676">
        <v>63600</v>
      </c>
      <c r="J676">
        <v>60.816367999999997</v>
      </c>
      <c r="K676" s="15">
        <f t="shared" si="543"/>
        <v>-2.8915249407593935E-3</v>
      </c>
      <c r="L676">
        <f t="shared" si="544"/>
        <v>0.99710847505924061</v>
      </c>
      <c r="N676" s="15">
        <f t="shared" si="518"/>
        <v>-0.65248081901371946</v>
      </c>
      <c r="P676" s="10">
        <v>41654</v>
      </c>
      <c r="Q676">
        <v>382100</v>
      </c>
      <c r="R676">
        <v>42.274244000000003</v>
      </c>
      <c r="S676">
        <f t="shared" si="519"/>
        <v>5.236860510791308E-3</v>
      </c>
      <c r="T676">
        <f t="shared" si="545"/>
        <v>1.0052368605107913</v>
      </c>
      <c r="V676" s="15">
        <f t="shared" si="521"/>
        <v>5.729268750636801</v>
      </c>
      <c r="X676" s="10">
        <v>41654</v>
      </c>
      <c r="Y676">
        <v>178300</v>
      </c>
      <c r="Z676">
        <v>36.376975000000002</v>
      </c>
      <c r="AA676">
        <f t="shared" si="522"/>
        <v>3.9894095976837907E-3</v>
      </c>
      <c r="AB676">
        <f t="shared" si="514"/>
        <v>1.0039894095976838</v>
      </c>
      <c r="AD676" s="15">
        <f t="shared" si="523"/>
        <v>3.276939341325372</v>
      </c>
      <c r="AF676" s="10">
        <v>41654</v>
      </c>
      <c r="AG676">
        <v>257900</v>
      </c>
      <c r="AH676">
        <v>51.466132000000002</v>
      </c>
      <c r="AI676">
        <f t="shared" si="524"/>
        <v>7.2065595191284082E-3</v>
      </c>
      <c r="AJ676">
        <f t="shared" si="546"/>
        <v>1.0072065595191284</v>
      </c>
      <c r="AL676" s="15">
        <f t="shared" si="526"/>
        <v>12.748936416238198</v>
      </c>
      <c r="AN676" s="10">
        <v>41654</v>
      </c>
      <c r="AO676">
        <v>3691100</v>
      </c>
      <c r="AP676">
        <v>38.260739999999998</v>
      </c>
      <c r="AQ676">
        <f t="shared" si="527"/>
        <v>4.8285991484282587E-3</v>
      </c>
      <c r="AR676">
        <f t="shared" si="551"/>
        <v>1.0048285991484283</v>
      </c>
      <c r="AV676" s="10">
        <v>41654</v>
      </c>
      <c r="AW676">
        <v>13821900</v>
      </c>
      <c r="AX676">
        <v>36.849781999999998</v>
      </c>
      <c r="AY676">
        <f t="shared" si="529"/>
        <v>-2.5125448862040045E-4</v>
      </c>
      <c r="AZ676">
        <f t="shared" si="530"/>
        <v>0.9997487455113796</v>
      </c>
      <c r="BD676" s="10">
        <v>41654</v>
      </c>
      <c r="BE676">
        <v>584500</v>
      </c>
      <c r="BF676">
        <v>57.063146000000003</v>
      </c>
      <c r="BG676">
        <f t="shared" si="531"/>
        <v>4.6994134488171913E-3</v>
      </c>
      <c r="BH676">
        <f t="shared" si="532"/>
        <v>1.0046994134488172</v>
      </c>
      <c r="BL676" s="10">
        <v>41654</v>
      </c>
      <c r="BM676">
        <v>172100</v>
      </c>
      <c r="BN676">
        <v>98.846424999999996</v>
      </c>
      <c r="BO676">
        <f t="shared" si="547"/>
        <v>-1.8947018917903069E-4</v>
      </c>
      <c r="BP676">
        <f t="shared" si="548"/>
        <v>0.99981052981082097</v>
      </c>
      <c r="BT676" s="10">
        <v>41654</v>
      </c>
      <c r="BU676">
        <v>69900</v>
      </c>
      <c r="BV676">
        <v>48.920217999999998</v>
      </c>
      <c r="BW676">
        <f t="shared" si="549"/>
        <v>-2.0275846753670113E-4</v>
      </c>
      <c r="BX676">
        <f t="shared" si="550"/>
        <v>0.9997972415324633</v>
      </c>
      <c r="CB676" s="10">
        <v>41654</v>
      </c>
      <c r="CC676">
        <v>284000</v>
      </c>
      <c r="CD676">
        <v>96.286586999999997</v>
      </c>
      <c r="CE676">
        <f t="shared" si="533"/>
        <v>1.8348600409701099E-4</v>
      </c>
      <c r="CF676">
        <f t="shared" si="534"/>
        <v>1.000183486004097</v>
      </c>
      <c r="CJ676" s="10">
        <v>41654</v>
      </c>
      <c r="CK676">
        <v>252100</v>
      </c>
      <c r="CL676">
        <v>76.814414999999997</v>
      </c>
      <c r="CM676">
        <f t="shared" si="535"/>
        <v>-9.5592397005328511E-4</v>
      </c>
      <c r="CN676">
        <f t="shared" si="536"/>
        <v>0.99904407602994671</v>
      </c>
      <c r="CR676" s="10">
        <v>41654</v>
      </c>
      <c r="CS676">
        <v>7400</v>
      </c>
      <c r="CT676">
        <v>57.609662999999998</v>
      </c>
      <c r="CU676">
        <f t="shared" si="537"/>
        <v>-1.012328457414946E-3</v>
      </c>
      <c r="CV676">
        <f t="shared" si="538"/>
        <v>0.99898767154258505</v>
      </c>
      <c r="CZ676" s="10">
        <v>41654</v>
      </c>
      <c r="DA676">
        <v>218500</v>
      </c>
      <c r="DB676">
        <v>49.489159999999998</v>
      </c>
      <c r="DC676">
        <f t="shared" si="507"/>
        <v>3.7133023345692351E-4</v>
      </c>
      <c r="DD676">
        <f t="shared" si="508"/>
        <v>1.0003713302334569</v>
      </c>
      <c r="DH676" s="10">
        <v>41654</v>
      </c>
      <c r="DI676">
        <v>168600</v>
      </c>
      <c r="DJ676">
        <v>29.371628999999999</v>
      </c>
      <c r="DK676">
        <f t="shared" si="509"/>
        <v>6.7829826709935315E-3</v>
      </c>
      <c r="DL676">
        <f t="shared" si="510"/>
        <v>1.0067829826709935</v>
      </c>
      <c r="DP676" s="10">
        <v>41654</v>
      </c>
      <c r="DQ676">
        <v>25100</v>
      </c>
      <c r="DR676">
        <v>23.471387</v>
      </c>
      <c r="DS676">
        <f t="shared" si="539"/>
        <v>-3.5856485756191603E-3</v>
      </c>
      <c r="DT676">
        <f t="shared" si="540"/>
        <v>0.99641435142438084</v>
      </c>
      <c r="DX676" s="10">
        <v>41654</v>
      </c>
      <c r="DY676">
        <v>2518500</v>
      </c>
      <c r="DZ676">
        <v>12.03</v>
      </c>
      <c r="EA676">
        <f t="shared" si="541"/>
        <v>-1.6597510373445035E-3</v>
      </c>
      <c r="EB676">
        <f t="shared" si="542"/>
        <v>0.9983402489626555</v>
      </c>
      <c r="EF676" s="10">
        <v>41653</v>
      </c>
      <c r="EG676">
        <v>211100</v>
      </c>
      <c r="EH676">
        <v>98.780878999999999</v>
      </c>
      <c r="EI676">
        <f t="shared" si="552"/>
        <v>-1.9736766394395922E-4</v>
      </c>
      <c r="EJ676">
        <f t="shared" si="553"/>
        <v>0.99980263233605604</v>
      </c>
    </row>
    <row r="677" spans="1:140">
      <c r="A677" s="10">
        <v>41653</v>
      </c>
      <c r="B677" s="11">
        <v>0.91</v>
      </c>
      <c r="C677">
        <f t="shared" si="511"/>
        <v>9.1000000000000004E-3</v>
      </c>
      <c r="D677" s="12">
        <f t="shared" si="512"/>
        <v>1.8981732503386972E-4</v>
      </c>
      <c r="E677" s="13">
        <f t="shared" si="513"/>
        <v>1.0001898173250339</v>
      </c>
      <c r="H677" s="10">
        <v>41653</v>
      </c>
      <c r="I677">
        <v>22400</v>
      </c>
      <c r="J677">
        <v>60.992730000000002</v>
      </c>
      <c r="K677" s="15">
        <f t="shared" si="543"/>
        <v>-5.2982012359484854E-3</v>
      </c>
      <c r="L677">
        <f t="shared" si="544"/>
        <v>0.99470179876405151</v>
      </c>
      <c r="N677" s="15">
        <f t="shared" si="518"/>
        <v>-0.85615005396664723</v>
      </c>
      <c r="P677" s="10">
        <v>41653</v>
      </c>
      <c r="Q677">
        <v>286800</v>
      </c>
      <c r="R677">
        <v>42.054012999999998</v>
      </c>
      <c r="S677">
        <f t="shared" si="519"/>
        <v>1.0584435259884062E-2</v>
      </c>
      <c r="T677">
        <f t="shared" si="545"/>
        <v>1.0105844352598841</v>
      </c>
      <c r="V677" s="15">
        <f t="shared" si="521"/>
        <v>45.666029465171611</v>
      </c>
      <c r="X677" s="10">
        <v>41653</v>
      </c>
      <c r="Y677">
        <v>210400</v>
      </c>
      <c r="Z677">
        <v>36.232429000000003</v>
      </c>
      <c r="AA677">
        <f t="shared" si="522"/>
        <v>1.2385537621292686E-2</v>
      </c>
      <c r="AB677">
        <f t="shared" si="514"/>
        <v>1.0123855376212927</v>
      </c>
      <c r="AD677" s="15">
        <f t="shared" si="523"/>
        <v>88.385143292281057</v>
      </c>
      <c r="AF677" s="10">
        <v>41653</v>
      </c>
      <c r="AG677">
        <v>236500</v>
      </c>
      <c r="AH677">
        <v>51.097892000000002</v>
      </c>
      <c r="AI677">
        <f t="shared" si="524"/>
        <v>1.1703757038684648E-2</v>
      </c>
      <c r="AJ677">
        <f t="shared" si="546"/>
        <v>1.0117037570386846</v>
      </c>
      <c r="AL677" s="15">
        <f t="shared" si="526"/>
        <v>68.900038607308446</v>
      </c>
      <c r="AN677" s="10">
        <v>41653</v>
      </c>
      <c r="AO677">
        <v>2298700</v>
      </c>
      <c r="AP677">
        <v>38.076881999999998</v>
      </c>
      <c r="AQ677">
        <f t="shared" si="527"/>
        <v>7.5406889385438713E-3</v>
      </c>
      <c r="AR677">
        <f t="shared" si="551"/>
        <v>1.0075406889385439</v>
      </c>
      <c r="AV677" s="10">
        <v>41653</v>
      </c>
      <c r="AW677">
        <v>12584300</v>
      </c>
      <c r="AX677">
        <v>36.859043</v>
      </c>
      <c r="AY677">
        <f t="shared" si="529"/>
        <v>1.1176090326321608E-2</v>
      </c>
      <c r="AZ677">
        <f t="shared" si="530"/>
        <v>1.0111760903263216</v>
      </c>
      <c r="BD677" s="10">
        <v>41653</v>
      </c>
      <c r="BE677">
        <v>407400</v>
      </c>
      <c r="BF677">
        <v>56.796236999999998</v>
      </c>
      <c r="BG677">
        <f t="shared" si="531"/>
        <v>7.6746784949963676E-3</v>
      </c>
      <c r="BH677">
        <f t="shared" si="532"/>
        <v>1.0076746784949964</v>
      </c>
      <c r="BL677" s="10">
        <v>41653</v>
      </c>
      <c r="BM677">
        <v>234700</v>
      </c>
      <c r="BN677">
        <v>98.865156999999996</v>
      </c>
      <c r="BO677">
        <f t="shared" si="547"/>
        <v>7.5830362358453307E-4</v>
      </c>
      <c r="BP677">
        <f t="shared" si="548"/>
        <v>1.0007583036235845</v>
      </c>
      <c r="BT677" s="10">
        <v>41653</v>
      </c>
      <c r="BU677">
        <v>152700</v>
      </c>
      <c r="BV677">
        <v>48.930138999999997</v>
      </c>
      <c r="BW677">
        <f t="shared" si="549"/>
        <v>-1.0125412484385254E-3</v>
      </c>
      <c r="BX677">
        <f t="shared" si="550"/>
        <v>0.99898745875156147</v>
      </c>
      <c r="CB677" s="10">
        <v>41653</v>
      </c>
      <c r="CC677">
        <v>385700</v>
      </c>
      <c r="CD677">
        <v>96.268923000000001</v>
      </c>
      <c r="CE677">
        <f t="shared" si="533"/>
        <v>9.1850141766136595E-4</v>
      </c>
      <c r="CF677">
        <f t="shared" si="534"/>
        <v>1.0009185014176614</v>
      </c>
      <c r="CJ677" s="10">
        <v>41653</v>
      </c>
      <c r="CK677">
        <v>397100</v>
      </c>
      <c r="CL677">
        <v>76.887913999999995</v>
      </c>
      <c r="CM677">
        <f t="shared" si="535"/>
        <v>-1.7890518305724301E-3</v>
      </c>
      <c r="CN677">
        <f t="shared" si="536"/>
        <v>0.99821094816942757</v>
      </c>
      <c r="CR677" s="10">
        <v>41653</v>
      </c>
      <c r="CS677">
        <v>12400</v>
      </c>
      <c r="CT677">
        <v>57.668042</v>
      </c>
      <c r="CU677">
        <f t="shared" si="537"/>
        <v>-1.8524945101754398E-3</v>
      </c>
      <c r="CV677">
        <f t="shared" si="538"/>
        <v>0.99814750548982456</v>
      </c>
      <c r="CZ677" s="10">
        <v>41653</v>
      </c>
      <c r="DA677">
        <v>111700</v>
      </c>
      <c r="DB677">
        <v>49.470790000000001</v>
      </c>
      <c r="DC677">
        <f t="shared" si="507"/>
        <v>6.1648016305670961E-3</v>
      </c>
      <c r="DD677">
        <f t="shared" si="508"/>
        <v>1.0061648016305671</v>
      </c>
      <c r="DH677" s="10">
        <v>41653</v>
      </c>
      <c r="DI677">
        <v>90800</v>
      </c>
      <c r="DJ677">
        <v>29.173743999999999</v>
      </c>
      <c r="DK677">
        <f t="shared" si="509"/>
        <v>6.5018853532059495E-3</v>
      </c>
      <c r="DL677">
        <f t="shared" si="510"/>
        <v>1.0065018853532059</v>
      </c>
      <c r="DP677" s="10">
        <v>41653</v>
      </c>
      <c r="DQ677">
        <v>107200</v>
      </c>
      <c r="DR677">
        <v>23.55585</v>
      </c>
      <c r="DS677">
        <f t="shared" si="539"/>
        <v>1.2505006464238244E-2</v>
      </c>
      <c r="DT677">
        <f t="shared" si="540"/>
        <v>1.0125050064642382</v>
      </c>
      <c r="DX677" s="10">
        <v>41653</v>
      </c>
      <c r="DY677">
        <v>3699200</v>
      </c>
      <c r="DZ677">
        <v>12.05</v>
      </c>
      <c r="EA677">
        <f t="shared" si="541"/>
        <v>-9.8603122432209256E-3</v>
      </c>
      <c r="EB677">
        <f t="shared" si="542"/>
        <v>0.99013968775677907</v>
      </c>
      <c r="EF677" s="10">
        <v>41652</v>
      </c>
      <c r="EG677">
        <v>351400</v>
      </c>
      <c r="EH677">
        <v>98.800379000000007</v>
      </c>
      <c r="EI677">
        <f t="shared" si="552"/>
        <v>-9.8704452697107037E-5</v>
      </c>
      <c r="EJ677">
        <f t="shared" si="553"/>
        <v>0.99990129554730289</v>
      </c>
    </row>
    <row r="678" spans="1:140">
      <c r="A678" s="10">
        <v>41652</v>
      </c>
      <c r="B678" s="11">
        <v>0.89</v>
      </c>
      <c r="C678">
        <f t="shared" si="511"/>
        <v>8.8999999999999999E-3</v>
      </c>
      <c r="D678" s="12">
        <f t="shared" si="512"/>
        <v>1.8564047825742058E-4</v>
      </c>
      <c r="E678" s="13">
        <f t="shared" si="513"/>
        <v>1.0001856404782574</v>
      </c>
      <c r="H678" s="10">
        <v>41652</v>
      </c>
      <c r="I678">
        <v>59200</v>
      </c>
      <c r="J678">
        <v>61.317602999999998</v>
      </c>
      <c r="K678" s="15">
        <f t="shared" si="543"/>
        <v>4.4093196120502665E-3</v>
      </c>
      <c r="L678">
        <f t="shared" si="544"/>
        <v>1.0044093196120503</v>
      </c>
      <c r="N678" s="15">
        <f t="shared" si="518"/>
        <v>3.9821616888928535</v>
      </c>
      <c r="P678" s="10">
        <v>41652</v>
      </c>
      <c r="Q678">
        <v>360600</v>
      </c>
      <c r="R678">
        <v>41.613557</v>
      </c>
      <c r="S678">
        <f t="shared" si="519"/>
        <v>-1.2497143759844009E-2</v>
      </c>
      <c r="T678">
        <f t="shared" si="545"/>
        <v>0.98750285624015599</v>
      </c>
      <c r="V678" s="15">
        <f t="shared" si="521"/>
        <v>-0.98984916979071602</v>
      </c>
      <c r="X678" s="10">
        <v>41652</v>
      </c>
      <c r="Y678">
        <v>211100</v>
      </c>
      <c r="Z678">
        <v>35.789161</v>
      </c>
      <c r="AA678">
        <f t="shared" si="522"/>
        <v>-1.3807759043145684E-2</v>
      </c>
      <c r="AB678">
        <f t="shared" si="514"/>
        <v>0.98619224095685432</v>
      </c>
      <c r="AD678" s="15">
        <f t="shared" si="523"/>
        <v>-0.99374860153803468</v>
      </c>
      <c r="AF678" s="10">
        <v>41652</v>
      </c>
      <c r="AG678">
        <v>390700</v>
      </c>
      <c r="AH678">
        <v>50.506773000000003</v>
      </c>
      <c r="AI678">
        <f t="shared" si="524"/>
        <v>-1.3626051685156848E-2</v>
      </c>
      <c r="AJ678">
        <f t="shared" si="546"/>
        <v>0.98637394831484315</v>
      </c>
      <c r="AL678" s="15">
        <f t="shared" si="526"/>
        <v>-0.99331376604043031</v>
      </c>
      <c r="AN678" s="10">
        <v>41652</v>
      </c>
      <c r="AO678">
        <v>2572300</v>
      </c>
      <c r="AP678">
        <v>37.791905</v>
      </c>
      <c r="AQ678">
        <f t="shared" si="527"/>
        <v>-8.4418303214904844E-3</v>
      </c>
      <c r="AR678">
        <f t="shared" si="551"/>
        <v>0.99155816967850952</v>
      </c>
      <c r="AV678" s="10">
        <v>41652</v>
      </c>
      <c r="AW678">
        <v>16094200</v>
      </c>
      <c r="AX678">
        <v>36.451656</v>
      </c>
      <c r="AY678">
        <f t="shared" si="529"/>
        <v>-1.2540758610016467E-2</v>
      </c>
      <c r="AZ678">
        <f t="shared" si="530"/>
        <v>0.98745924138998353</v>
      </c>
      <c r="BD678" s="10">
        <v>41652</v>
      </c>
      <c r="BE678">
        <v>559300</v>
      </c>
      <c r="BF678">
        <v>56.363664</v>
      </c>
      <c r="BG678">
        <f t="shared" si="531"/>
        <v>-1.0342582165811964E-2</v>
      </c>
      <c r="BH678">
        <f t="shared" si="532"/>
        <v>0.98965741783418804</v>
      </c>
      <c r="BL678" s="10">
        <v>41652</v>
      </c>
      <c r="BM678">
        <v>292900</v>
      </c>
      <c r="BN678">
        <v>98.790244000000001</v>
      </c>
      <c r="BO678">
        <f t="shared" si="547"/>
        <v>2.8443081835205497E-4</v>
      </c>
      <c r="BP678">
        <f t="shared" si="548"/>
        <v>1.0002844308183521</v>
      </c>
      <c r="BT678" s="10">
        <v>41652</v>
      </c>
      <c r="BU678">
        <v>212100</v>
      </c>
      <c r="BV678">
        <v>48.979733000000003</v>
      </c>
      <c r="BW678">
        <f t="shared" si="549"/>
        <v>0</v>
      </c>
      <c r="BX678">
        <f t="shared" si="550"/>
        <v>1</v>
      </c>
      <c r="CB678" s="10">
        <v>41652</v>
      </c>
      <c r="CC678">
        <v>1013500</v>
      </c>
      <c r="CD678">
        <v>96.180581000000004</v>
      </c>
      <c r="CE678">
        <f t="shared" si="533"/>
        <v>8.2724354758045848E-4</v>
      </c>
      <c r="CF678">
        <f t="shared" si="534"/>
        <v>1.0008272435475805</v>
      </c>
      <c r="CJ678" s="10">
        <v>41652</v>
      </c>
      <c r="CK678">
        <v>351400</v>
      </c>
      <c r="CL678">
        <v>77.025717</v>
      </c>
      <c r="CM678">
        <f t="shared" si="535"/>
        <v>2.3911670672180918E-3</v>
      </c>
      <c r="CN678">
        <f t="shared" si="536"/>
        <v>1.0023911670672181</v>
      </c>
      <c r="CR678" s="10">
        <v>41652</v>
      </c>
      <c r="CS678">
        <v>60400</v>
      </c>
      <c r="CT678">
        <v>57.775069999999999</v>
      </c>
      <c r="CU678">
        <f t="shared" si="537"/>
        <v>1.8559326151561528E-3</v>
      </c>
      <c r="CV678">
        <f t="shared" si="538"/>
        <v>1.0018559326151562</v>
      </c>
      <c r="CZ678" s="10">
        <v>41652</v>
      </c>
      <c r="DA678">
        <v>137900</v>
      </c>
      <c r="DB678">
        <v>49.167681000000002</v>
      </c>
      <c r="DC678">
        <f t="shared" si="507"/>
        <v>-9.8039669804697027E-3</v>
      </c>
      <c r="DD678">
        <f t="shared" si="508"/>
        <v>0.9901960330195303</v>
      </c>
      <c r="DH678" s="10">
        <v>41652</v>
      </c>
      <c r="DI678">
        <v>141100</v>
      </c>
      <c r="DJ678">
        <v>28.985285000000001</v>
      </c>
      <c r="DK678">
        <f t="shared" si="509"/>
        <v>-6.7807237377380813E-3</v>
      </c>
      <c r="DL678">
        <f t="shared" si="510"/>
        <v>0.99321927626226192</v>
      </c>
      <c r="DP678" s="10">
        <v>41652</v>
      </c>
      <c r="DQ678">
        <v>102700</v>
      </c>
      <c r="DR678">
        <v>23.264921999999999</v>
      </c>
      <c r="DS678">
        <f t="shared" si="539"/>
        <v>-1.8217786484504117E-2</v>
      </c>
      <c r="DT678">
        <f t="shared" si="540"/>
        <v>0.98178221351549588</v>
      </c>
      <c r="DX678" s="10">
        <v>41652</v>
      </c>
      <c r="DY678">
        <v>4751100</v>
      </c>
      <c r="DZ678">
        <v>12.17</v>
      </c>
      <c r="EA678">
        <f t="shared" si="541"/>
        <v>6.6170388751034537E-3</v>
      </c>
      <c r="EB678">
        <f t="shared" si="542"/>
        <v>1.0066170388751035</v>
      </c>
      <c r="EF678" s="10">
        <v>41649</v>
      </c>
      <c r="EG678">
        <v>200500</v>
      </c>
      <c r="EH678">
        <v>98.810131999999996</v>
      </c>
      <c r="EI678">
        <f t="shared" si="552"/>
        <v>1.9745800778148137E-4</v>
      </c>
      <c r="EJ678">
        <f t="shared" si="553"/>
        <v>1.0001974580077815</v>
      </c>
    </row>
    <row r="679" spans="1:140">
      <c r="A679" s="10">
        <v>41649</v>
      </c>
      <c r="B679" s="11">
        <v>0.88</v>
      </c>
      <c r="C679">
        <f t="shared" si="511"/>
        <v>8.8000000000000005E-3</v>
      </c>
      <c r="D679" s="12">
        <f t="shared" si="512"/>
        <v>1.8355213989962316E-4</v>
      </c>
      <c r="E679" s="13">
        <f t="shared" si="513"/>
        <v>1.0001835521398996</v>
      </c>
      <c r="H679" s="10">
        <v>41649</v>
      </c>
      <c r="I679">
        <v>3100</v>
      </c>
      <c r="J679">
        <v>61.048420999999998</v>
      </c>
      <c r="K679" s="15">
        <f t="shared" si="543"/>
        <v>1.3093018466831863E-2</v>
      </c>
      <c r="L679">
        <f t="shared" si="544"/>
        <v>1.0130930184668319</v>
      </c>
      <c r="N679" s="15">
        <f t="shared" si="518"/>
        <v>114.34604713179962</v>
      </c>
      <c r="P679" s="10">
        <v>41649</v>
      </c>
      <c r="Q679">
        <v>280500</v>
      </c>
      <c r="R679">
        <v>42.140188999999999</v>
      </c>
      <c r="S679">
        <f t="shared" si="519"/>
        <v>2.9625581761489883E-3</v>
      </c>
      <c r="T679">
        <f t="shared" si="545"/>
        <v>1.002962558176149</v>
      </c>
      <c r="V679" s="15">
        <f t="shared" si="521"/>
        <v>1.9438997081650999</v>
      </c>
      <c r="X679" s="10">
        <v>41649</v>
      </c>
      <c r="Y679">
        <v>117200</v>
      </c>
      <c r="Z679">
        <v>36.290247999999998</v>
      </c>
      <c r="AA679">
        <f t="shared" si="522"/>
        <v>6.413715131566633E-3</v>
      </c>
      <c r="AB679">
        <f t="shared" si="514"/>
        <v>1.0064137151315666</v>
      </c>
      <c r="AD679" s="15">
        <f t="shared" si="523"/>
        <v>9.314293959058805</v>
      </c>
      <c r="AF679" s="10">
        <v>41649</v>
      </c>
      <c r="AG679">
        <v>214800</v>
      </c>
      <c r="AH679">
        <v>51.204487999999998</v>
      </c>
      <c r="AI679">
        <f t="shared" si="524"/>
        <v>7.0516148565011871E-3</v>
      </c>
      <c r="AJ679">
        <f t="shared" si="546"/>
        <v>1.0070516148565012</v>
      </c>
      <c r="AL679" s="15">
        <f t="shared" si="526"/>
        <v>11.998149455211696</v>
      </c>
      <c r="AN679" s="10">
        <v>41649</v>
      </c>
      <c r="AO679">
        <v>2911100</v>
      </c>
      <c r="AP679">
        <v>38.113653999999997</v>
      </c>
      <c r="AQ679">
        <f t="shared" si="527"/>
        <v>9.0045886378760098E-3</v>
      </c>
      <c r="AR679">
        <f t="shared" si="551"/>
        <v>1.009004588637876</v>
      </c>
      <c r="AV679" s="10">
        <v>41649</v>
      </c>
      <c r="AW679">
        <v>26005300</v>
      </c>
      <c r="AX679">
        <v>36.914593000000004</v>
      </c>
      <c r="AY679">
        <f t="shared" si="529"/>
        <v>1.9432337142404332E-2</v>
      </c>
      <c r="AZ679">
        <f t="shared" si="530"/>
        <v>1.0194323371424043</v>
      </c>
      <c r="BD679" s="10">
        <v>41649</v>
      </c>
      <c r="BE679">
        <v>568400</v>
      </c>
      <c r="BF679">
        <v>56.952702000000002</v>
      </c>
      <c r="BG679">
        <f t="shared" si="531"/>
        <v>2.9173384382543688E-3</v>
      </c>
      <c r="BH679">
        <f t="shared" si="532"/>
        <v>1.0029173384382544</v>
      </c>
      <c r="BL679" s="10">
        <v>41649</v>
      </c>
      <c r="BM679">
        <v>285300</v>
      </c>
      <c r="BN679">
        <v>98.762152999999998</v>
      </c>
      <c r="BO679">
        <f t="shared" si="547"/>
        <v>6.3931165841879523E-3</v>
      </c>
      <c r="BP679">
        <f t="shared" si="548"/>
        <v>1.006393116584188</v>
      </c>
      <c r="BT679" s="10">
        <v>41649</v>
      </c>
      <c r="BU679">
        <v>181500</v>
      </c>
      <c r="BV679">
        <v>48.979733000000003</v>
      </c>
      <c r="BW679">
        <f t="shared" si="549"/>
        <v>1.4195782602115514E-3</v>
      </c>
      <c r="BX679">
        <f t="shared" si="550"/>
        <v>1.0014195782602116</v>
      </c>
      <c r="CB679" s="10">
        <v>41649</v>
      </c>
      <c r="CC679">
        <v>1398300</v>
      </c>
      <c r="CD679">
        <v>96.101082000000005</v>
      </c>
      <c r="CE679">
        <f t="shared" si="533"/>
        <v>4.2462732746344489E-3</v>
      </c>
      <c r="CF679">
        <f t="shared" si="534"/>
        <v>1.0042462732746344</v>
      </c>
      <c r="CJ679" s="10">
        <v>41649</v>
      </c>
      <c r="CK679">
        <v>326800</v>
      </c>
      <c r="CL679">
        <v>76.841975000000005</v>
      </c>
      <c r="CM679">
        <f t="shared" si="535"/>
        <v>6.2559777650905701E-3</v>
      </c>
      <c r="CN679">
        <f t="shared" si="536"/>
        <v>1.0062559777650906</v>
      </c>
      <c r="CR679" s="10">
        <v>41649</v>
      </c>
      <c r="CS679">
        <v>30400</v>
      </c>
      <c r="CT679">
        <v>57.668042</v>
      </c>
      <c r="CU679">
        <f t="shared" si="537"/>
        <v>3.3858244138376126E-3</v>
      </c>
      <c r="CV679">
        <f t="shared" si="538"/>
        <v>1.0033858244138376</v>
      </c>
      <c r="CZ679" s="10">
        <v>41649</v>
      </c>
      <c r="DA679">
        <v>87600</v>
      </c>
      <c r="DB679">
        <v>49.654491999999998</v>
      </c>
      <c r="DC679">
        <f t="shared" si="507"/>
        <v>9.9010364145504237E-3</v>
      </c>
      <c r="DD679">
        <f t="shared" si="508"/>
        <v>1.0099010364145504</v>
      </c>
      <c r="DH679" s="10">
        <v>41649</v>
      </c>
      <c r="DI679">
        <v>88800</v>
      </c>
      <c r="DJ679">
        <v>29.183167999999998</v>
      </c>
      <c r="DK679">
        <f t="shared" si="509"/>
        <v>1.2422336330363271E-2</v>
      </c>
      <c r="DL679">
        <f t="shared" si="510"/>
        <v>1.0124223363303633</v>
      </c>
      <c r="DP679" s="10">
        <v>41649</v>
      </c>
      <c r="DQ679">
        <v>27200</v>
      </c>
      <c r="DR679">
        <v>23.696622000000001</v>
      </c>
      <c r="DS679">
        <f t="shared" si="539"/>
        <v>1.1895573971902884E-3</v>
      </c>
      <c r="DT679">
        <f t="shared" si="540"/>
        <v>1.0011895573971903</v>
      </c>
      <c r="DX679" s="10">
        <v>41649</v>
      </c>
      <c r="DY679">
        <v>1699900</v>
      </c>
      <c r="DZ679">
        <v>12.09</v>
      </c>
      <c r="EA679">
        <f t="shared" si="541"/>
        <v>1.4261744966443057E-2</v>
      </c>
      <c r="EB679">
        <f t="shared" si="542"/>
        <v>1.0142617449664431</v>
      </c>
      <c r="EF679" s="10">
        <v>41648</v>
      </c>
      <c r="EG679">
        <v>339100</v>
      </c>
      <c r="EH679">
        <v>98.790625000000006</v>
      </c>
      <c r="EI679">
        <f t="shared" si="552"/>
        <v>3.9499099250206449E-4</v>
      </c>
      <c r="EJ679">
        <f t="shared" si="553"/>
        <v>1.0003949909925021</v>
      </c>
    </row>
    <row r="680" spans="1:140">
      <c r="A680" s="10">
        <v>41648</v>
      </c>
      <c r="B680" s="11">
        <v>0.87</v>
      </c>
      <c r="C680">
        <f t="shared" si="511"/>
        <v>8.6999999999999994E-3</v>
      </c>
      <c r="D680" s="12">
        <f t="shared" si="512"/>
        <v>1.8146385822492839E-4</v>
      </c>
      <c r="E680" s="13">
        <f t="shared" si="513"/>
        <v>1.0001814638582249</v>
      </c>
      <c r="H680" s="10">
        <v>41648</v>
      </c>
      <c r="I680">
        <v>4900</v>
      </c>
      <c r="J680">
        <v>60.259442999999997</v>
      </c>
      <c r="K680" s="15">
        <f t="shared" si="543"/>
        <v>3.2452269659359878E-3</v>
      </c>
      <c r="L680">
        <f t="shared" si="544"/>
        <v>1.003245226965936</v>
      </c>
      <c r="N680" s="15">
        <f t="shared" si="518"/>
        <v>2.2628139316825755</v>
      </c>
      <c r="P680" s="10">
        <v>41648</v>
      </c>
      <c r="Q680">
        <v>785500</v>
      </c>
      <c r="R680">
        <v>42.015715</v>
      </c>
      <c r="S680">
        <f t="shared" si="519"/>
        <v>0</v>
      </c>
      <c r="T680">
        <f t="shared" si="545"/>
        <v>1</v>
      </c>
      <c r="V680" s="15">
        <f t="shared" si="521"/>
        <v>0</v>
      </c>
      <c r="X680" s="10">
        <v>41648</v>
      </c>
      <c r="Y680">
        <v>175800</v>
      </c>
      <c r="Z680">
        <v>36.058976000000001</v>
      </c>
      <c r="AA680">
        <f t="shared" si="522"/>
        <v>5.3468804656731095E-4</v>
      </c>
      <c r="AB680">
        <f t="shared" si="514"/>
        <v>1.0005346880465673</v>
      </c>
      <c r="AD680" s="15">
        <f t="shared" si="523"/>
        <v>0.21544343881395767</v>
      </c>
      <c r="AF680" s="10">
        <v>41648</v>
      </c>
      <c r="AG680">
        <v>243300</v>
      </c>
      <c r="AH680">
        <v>50.845942000000001</v>
      </c>
      <c r="AI680">
        <f t="shared" si="524"/>
        <v>1.3358709360367094E-3</v>
      </c>
      <c r="AJ680">
        <f t="shared" si="546"/>
        <v>1.0013358709360367</v>
      </c>
      <c r="AL680" s="15">
        <f t="shared" si="526"/>
        <v>0.62786200556558414</v>
      </c>
      <c r="AN680" s="10">
        <v>41648</v>
      </c>
      <c r="AO680">
        <v>3564500</v>
      </c>
      <c r="AP680">
        <v>37.773519</v>
      </c>
      <c r="AQ680">
        <f t="shared" si="527"/>
        <v>-1.2153260057872206E-3</v>
      </c>
      <c r="AR680">
        <f t="shared" si="551"/>
        <v>0.99878467399421278</v>
      </c>
      <c r="AV680" s="10">
        <v>41648</v>
      </c>
      <c r="AW680">
        <v>16266900</v>
      </c>
      <c r="AX680">
        <v>36.210929999999998</v>
      </c>
      <c r="AY680">
        <f t="shared" si="529"/>
        <v>-6.3516400223817548E-3</v>
      </c>
      <c r="AZ680">
        <f t="shared" si="530"/>
        <v>0.99364835997761825</v>
      </c>
      <c r="BD680" s="10">
        <v>41648</v>
      </c>
      <c r="BE680">
        <v>551900</v>
      </c>
      <c r="BF680">
        <v>56.787035000000003</v>
      </c>
      <c r="BG680">
        <f t="shared" si="531"/>
        <v>-4.8596625042707231E-4</v>
      </c>
      <c r="BH680">
        <f t="shared" si="532"/>
        <v>0.99951403374957293</v>
      </c>
      <c r="BL680" s="10">
        <v>41648</v>
      </c>
      <c r="BM680">
        <v>247400</v>
      </c>
      <c r="BN680">
        <v>98.134765999999999</v>
      </c>
      <c r="BO680">
        <f t="shared" si="547"/>
        <v>3.831426089992318E-3</v>
      </c>
      <c r="BP680">
        <f t="shared" si="548"/>
        <v>1.0038314260899923</v>
      </c>
      <c r="BT680" s="10">
        <v>41648</v>
      </c>
      <c r="BU680">
        <v>88600</v>
      </c>
      <c r="BV680">
        <v>48.910300999999997</v>
      </c>
      <c r="BW680">
        <f t="shared" si="549"/>
        <v>6.0883123204380496E-4</v>
      </c>
      <c r="BX680">
        <f t="shared" si="550"/>
        <v>1.0006088312320438</v>
      </c>
      <c r="CB680" s="10">
        <v>41648</v>
      </c>
      <c r="CC680">
        <v>746500</v>
      </c>
      <c r="CD680">
        <v>95.694736000000006</v>
      </c>
      <c r="CE680">
        <f t="shared" si="533"/>
        <v>7.3905036352517328E-4</v>
      </c>
      <c r="CF680">
        <f t="shared" si="534"/>
        <v>1.0007390503635252</v>
      </c>
      <c r="CJ680" s="10">
        <v>41648</v>
      </c>
      <c r="CK680">
        <v>216700</v>
      </c>
      <c r="CL680">
        <v>76.364242000000004</v>
      </c>
      <c r="CM680">
        <f t="shared" si="535"/>
        <v>2.1702421001719152E-3</v>
      </c>
      <c r="CN680">
        <f t="shared" si="536"/>
        <v>1.0021702421001719</v>
      </c>
      <c r="CR680" s="10">
        <v>41648</v>
      </c>
      <c r="CS680">
        <v>9900</v>
      </c>
      <c r="CT680">
        <v>57.473447</v>
      </c>
      <c r="CU680">
        <f t="shared" si="537"/>
        <v>6.7762374577196027E-4</v>
      </c>
      <c r="CV680">
        <f t="shared" si="538"/>
        <v>1.000677623745772</v>
      </c>
      <c r="CZ680" s="10">
        <v>41648</v>
      </c>
      <c r="DA680">
        <v>66500</v>
      </c>
      <c r="DB680">
        <v>49.167681000000002</v>
      </c>
      <c r="DC680">
        <f t="shared" si="507"/>
        <v>-1.8681547592658276E-4</v>
      </c>
      <c r="DD680">
        <f t="shared" si="508"/>
        <v>0.99981318452407342</v>
      </c>
      <c r="DH680" s="10">
        <v>41648</v>
      </c>
      <c r="DI680">
        <v>71300</v>
      </c>
      <c r="DJ680">
        <v>28.825092999999999</v>
      </c>
      <c r="DK680">
        <f t="shared" si="509"/>
        <v>3.2704428968832744E-4</v>
      </c>
      <c r="DL680">
        <f t="shared" si="510"/>
        <v>1.0003270442896883</v>
      </c>
      <c r="DP680" s="10">
        <v>41648</v>
      </c>
      <c r="DQ680">
        <v>38200</v>
      </c>
      <c r="DR680">
        <v>23.668467</v>
      </c>
      <c r="DS680">
        <f t="shared" si="539"/>
        <v>-2.7679511077746133E-3</v>
      </c>
      <c r="DT680">
        <f t="shared" si="540"/>
        <v>0.99723204889222539</v>
      </c>
      <c r="DX680" s="10">
        <v>41648</v>
      </c>
      <c r="DY680">
        <v>2214000</v>
      </c>
      <c r="DZ680">
        <v>11.92</v>
      </c>
      <c r="EA680">
        <f t="shared" si="541"/>
        <v>2.523128679562614E-3</v>
      </c>
      <c r="EB680">
        <f t="shared" si="542"/>
        <v>1.0025231286795626</v>
      </c>
      <c r="EF680" s="10">
        <v>41647</v>
      </c>
      <c r="EG680">
        <v>152000</v>
      </c>
      <c r="EH680">
        <v>98.751619000000005</v>
      </c>
      <c r="EI680">
        <f t="shared" si="552"/>
        <v>-4.935203740463745E-4</v>
      </c>
      <c r="EJ680">
        <f t="shared" si="553"/>
        <v>0.99950647962595363</v>
      </c>
    </row>
    <row r="681" spans="1:140">
      <c r="A681" s="10">
        <v>41647</v>
      </c>
      <c r="B681" s="11">
        <v>0.86</v>
      </c>
      <c r="C681">
        <f t="shared" si="511"/>
        <v>8.6E-3</v>
      </c>
      <c r="D681" s="12">
        <f t="shared" si="512"/>
        <v>1.7937563323044969E-4</v>
      </c>
      <c r="E681" s="13">
        <f t="shared" si="513"/>
        <v>1.0001793756332304</v>
      </c>
      <c r="H681" s="10">
        <v>41647</v>
      </c>
      <c r="I681">
        <v>8000</v>
      </c>
      <c r="J681">
        <v>60.064520000000002</v>
      </c>
      <c r="K681" s="15">
        <f t="shared" si="543"/>
        <v>-2.1588196084925126E-3</v>
      </c>
      <c r="L681">
        <f t="shared" si="544"/>
        <v>0.99784118039150749</v>
      </c>
      <c r="N681" s="15">
        <f t="shared" si="518"/>
        <v>-0.54561977199254752</v>
      </c>
      <c r="P681" s="10">
        <v>41647</v>
      </c>
      <c r="Q681">
        <v>412100</v>
      </c>
      <c r="R681">
        <v>42.015715</v>
      </c>
      <c r="S681">
        <f t="shared" si="519"/>
        <v>4.5601349672330649E-4</v>
      </c>
      <c r="T681">
        <f t="shared" si="545"/>
        <v>1.0004560134967233</v>
      </c>
      <c r="V681" s="15">
        <f t="shared" si="521"/>
        <v>0.18105367773565306</v>
      </c>
      <c r="X681" s="10">
        <v>41647</v>
      </c>
      <c r="Y681">
        <v>215700</v>
      </c>
      <c r="Z681">
        <v>36.039706000000002</v>
      </c>
      <c r="AA681">
        <f t="shared" si="522"/>
        <v>3.2189561605329153E-3</v>
      </c>
      <c r="AB681">
        <f t="shared" si="514"/>
        <v>1.0032189561605329</v>
      </c>
      <c r="AD681" s="15">
        <f t="shared" si="523"/>
        <v>2.2317766759791557</v>
      </c>
      <c r="AF681" s="10">
        <v>41647</v>
      </c>
      <c r="AG681">
        <v>311300</v>
      </c>
      <c r="AH681">
        <v>50.778109000000001</v>
      </c>
      <c r="AI681">
        <f t="shared" si="524"/>
        <v>2.1036672025167569E-3</v>
      </c>
      <c r="AJ681">
        <f t="shared" si="546"/>
        <v>1.0021036672025168</v>
      </c>
      <c r="AL681" s="15">
        <f t="shared" si="526"/>
        <v>1.1533656170190731</v>
      </c>
      <c r="AN681" s="10">
        <v>41647</v>
      </c>
      <c r="AO681">
        <v>3068400</v>
      </c>
      <c r="AP681">
        <v>37.819482000000001</v>
      </c>
      <c r="AQ681">
        <f t="shared" si="527"/>
        <v>-2.4306956333675078E-4</v>
      </c>
      <c r="AR681">
        <f t="shared" si="551"/>
        <v>0.99975693043666325</v>
      </c>
      <c r="AV681" s="10">
        <v>41647</v>
      </c>
      <c r="AW681">
        <v>21010100</v>
      </c>
      <c r="AX681">
        <v>36.442399000000002</v>
      </c>
      <c r="AY681">
        <f t="shared" si="529"/>
        <v>-1.7752931544207096E-3</v>
      </c>
      <c r="AZ681">
        <f t="shared" si="530"/>
        <v>0.99822470684557929</v>
      </c>
      <c r="BD681" s="10">
        <v>41647</v>
      </c>
      <c r="BE681">
        <v>746300</v>
      </c>
      <c r="BF681">
        <v>56.814644999999999</v>
      </c>
      <c r="BG681">
        <f t="shared" si="531"/>
        <v>-2.9074428374488148E-3</v>
      </c>
      <c r="BH681">
        <f t="shared" si="532"/>
        <v>0.99709255716255119</v>
      </c>
      <c r="BL681" s="10">
        <v>41647</v>
      </c>
      <c r="BM681">
        <v>162900</v>
      </c>
      <c r="BN681">
        <v>97.760204999999999</v>
      </c>
      <c r="BO681">
        <f t="shared" si="547"/>
        <v>7.6689130198714928E-4</v>
      </c>
      <c r="BP681">
        <f t="shared" si="548"/>
        <v>1.0007668913019871</v>
      </c>
      <c r="BT681" s="10">
        <v>41647</v>
      </c>
      <c r="BU681">
        <v>78200</v>
      </c>
      <c r="BV681">
        <v>48.880541000000001</v>
      </c>
      <c r="BW681">
        <f t="shared" si="549"/>
        <v>-1.4184481487160561E-3</v>
      </c>
      <c r="BX681">
        <f t="shared" si="550"/>
        <v>0.99858155185128394</v>
      </c>
      <c r="CB681" s="10">
        <v>41647</v>
      </c>
      <c r="CC681">
        <v>665400</v>
      </c>
      <c r="CD681">
        <v>95.624065000000002</v>
      </c>
      <c r="CE681">
        <f t="shared" si="533"/>
        <v>-5.5121632797658915E-3</v>
      </c>
      <c r="CF681">
        <f t="shared" si="534"/>
        <v>0.99448783672023411</v>
      </c>
      <c r="CJ681" s="10">
        <v>41647</v>
      </c>
      <c r="CK681">
        <v>271900</v>
      </c>
      <c r="CL681">
        <v>76.198871999999994</v>
      </c>
      <c r="CM681">
        <f t="shared" si="535"/>
        <v>-4.4411856758392876E-3</v>
      </c>
      <c r="CN681">
        <f t="shared" si="536"/>
        <v>0.99555881432416071</v>
      </c>
      <c r="CR681" s="10">
        <v>41647</v>
      </c>
      <c r="CS681">
        <v>15400</v>
      </c>
      <c r="CT681">
        <v>57.434528</v>
      </c>
      <c r="CU681">
        <f t="shared" si="537"/>
        <v>-2.5346612718981643E-3</v>
      </c>
      <c r="CV681">
        <f t="shared" si="538"/>
        <v>0.99746533872810184</v>
      </c>
      <c r="CZ681" s="10">
        <v>41647</v>
      </c>
      <c r="DA681">
        <v>122400</v>
      </c>
      <c r="DB681">
        <v>49.176867999999999</v>
      </c>
      <c r="DC681">
        <f t="shared" ref="DC681:DC728" si="554">(DB681/DB682)-1</f>
        <v>-1.1193538118398072E-3</v>
      </c>
      <c r="DD681">
        <f t="shared" ref="DD681:DD728" si="555">1+DC681</f>
        <v>0.99888064618816019</v>
      </c>
      <c r="DH681" s="10">
        <v>41647</v>
      </c>
      <c r="DI681">
        <v>230400</v>
      </c>
      <c r="DJ681">
        <v>28.815669</v>
      </c>
      <c r="DK681">
        <f t="shared" ref="DK681:DK728" si="556">(DJ681/DJ682)-1</f>
        <v>-3.2594716688747472E-3</v>
      </c>
      <c r="DL681">
        <f t="shared" ref="DL681:DL728" si="557">1+DK681</f>
        <v>0.99674052833112525</v>
      </c>
      <c r="DP681" s="10">
        <v>41647</v>
      </c>
      <c r="DQ681">
        <v>26700</v>
      </c>
      <c r="DR681">
        <v>23.734162000000001</v>
      </c>
      <c r="DS681">
        <f t="shared" si="539"/>
        <v>-7.4567782034412611E-3</v>
      </c>
      <c r="DT681">
        <f t="shared" si="540"/>
        <v>0.99254322179655874</v>
      </c>
      <c r="DX681" s="10">
        <v>41647</v>
      </c>
      <c r="DY681">
        <v>2719000</v>
      </c>
      <c r="DZ681">
        <v>11.89</v>
      </c>
      <c r="EA681">
        <f t="shared" si="541"/>
        <v>-5.0209205020919079E-3</v>
      </c>
      <c r="EB681">
        <f t="shared" si="542"/>
        <v>0.99497907949790809</v>
      </c>
      <c r="EF681" s="10">
        <v>41646</v>
      </c>
      <c r="EG681">
        <v>280100</v>
      </c>
      <c r="EH681">
        <v>98.800379000000007</v>
      </c>
      <c r="EI681">
        <f t="shared" si="552"/>
        <v>0</v>
      </c>
      <c r="EJ681">
        <f t="shared" si="553"/>
        <v>1</v>
      </c>
    </row>
    <row r="682" spans="1:140">
      <c r="A682" s="10">
        <v>41646</v>
      </c>
      <c r="B682" s="11">
        <v>0.84</v>
      </c>
      <c r="C682">
        <f t="shared" si="511"/>
        <v>8.3999999999999995E-3</v>
      </c>
      <c r="D682" s="12">
        <f t="shared" si="512"/>
        <v>1.7519935327015013E-4</v>
      </c>
      <c r="E682" s="13">
        <f t="shared" si="513"/>
        <v>1.0001751993532702</v>
      </c>
      <c r="H682" s="10">
        <v>41646</v>
      </c>
      <c r="I682">
        <v>3600</v>
      </c>
      <c r="J682">
        <v>60.194468999999998</v>
      </c>
      <c r="K682" s="15">
        <f t="shared" si="543"/>
        <v>6.1721480067467027E-4</v>
      </c>
      <c r="L682">
        <f t="shared" si="544"/>
        <v>1.0006172148006747</v>
      </c>
      <c r="N682" s="15">
        <f t="shared" si="518"/>
        <v>0.25259062508353614</v>
      </c>
      <c r="P682" s="10">
        <v>41646</v>
      </c>
      <c r="Q682">
        <v>313400</v>
      </c>
      <c r="R682">
        <v>41.996563999999999</v>
      </c>
      <c r="S682">
        <f t="shared" si="519"/>
        <v>6.1940865208436335E-3</v>
      </c>
      <c r="T682">
        <f t="shared" si="545"/>
        <v>1.0061940865208436</v>
      </c>
      <c r="V682" s="15">
        <f t="shared" si="521"/>
        <v>8.5245096174384436</v>
      </c>
      <c r="X682" s="10">
        <v>41646</v>
      </c>
      <c r="Y682">
        <v>240400</v>
      </c>
      <c r="Z682">
        <v>35.924067999999998</v>
      </c>
      <c r="AA682">
        <f t="shared" si="522"/>
        <v>7.2953347094404375E-3</v>
      </c>
      <c r="AB682">
        <f t="shared" si="514"/>
        <v>1.0072953347094404</v>
      </c>
      <c r="AD682" s="15">
        <f t="shared" si="523"/>
        <v>13.198426567800032</v>
      </c>
      <c r="AF682" s="10">
        <v>41646</v>
      </c>
      <c r="AG682">
        <v>335400</v>
      </c>
      <c r="AH682">
        <v>50.671512999999997</v>
      </c>
      <c r="AI682">
        <f t="shared" si="524"/>
        <v>8.0972040094053899E-3</v>
      </c>
      <c r="AJ682">
        <f t="shared" si="546"/>
        <v>1.0080972040094054</v>
      </c>
      <c r="AL682" s="15">
        <f t="shared" si="526"/>
        <v>17.983650435721998</v>
      </c>
      <c r="AN682" s="10">
        <v>41646</v>
      </c>
      <c r="AO682">
        <v>2195900</v>
      </c>
      <c r="AP682">
        <v>37.828676999999999</v>
      </c>
      <c r="AQ682">
        <f t="shared" si="527"/>
        <v>5.866563610708031E-3</v>
      </c>
      <c r="AR682">
        <f t="shared" si="551"/>
        <v>1.005866563610708</v>
      </c>
      <c r="AV682" s="10">
        <v>41646</v>
      </c>
      <c r="AW682">
        <v>15990800</v>
      </c>
      <c r="AX682">
        <v>36.507210000000001</v>
      </c>
      <c r="AY682">
        <f t="shared" si="529"/>
        <v>4.074361637962598E-3</v>
      </c>
      <c r="AZ682">
        <f t="shared" si="530"/>
        <v>1.0040743616379626</v>
      </c>
      <c r="BD682" s="10">
        <v>41646</v>
      </c>
      <c r="BE682">
        <v>694100</v>
      </c>
      <c r="BF682">
        <v>56.980311999999998</v>
      </c>
      <c r="BG682">
        <f t="shared" si="531"/>
        <v>5.6854805950976584E-3</v>
      </c>
      <c r="BH682">
        <f t="shared" si="532"/>
        <v>1.0056854805950977</v>
      </c>
      <c r="BL682" s="10">
        <v>41646</v>
      </c>
      <c r="BM682">
        <v>184900</v>
      </c>
      <c r="BN682">
        <v>97.685291000000007</v>
      </c>
      <c r="BO682">
        <f t="shared" si="547"/>
        <v>1.728451991493074E-3</v>
      </c>
      <c r="BP682">
        <f t="shared" si="548"/>
        <v>1.0017284519914931</v>
      </c>
      <c r="BT682" s="10">
        <v>41646</v>
      </c>
      <c r="BU682">
        <v>107900</v>
      </c>
      <c r="BV682">
        <v>48.949973999999997</v>
      </c>
      <c r="BW682">
        <f t="shared" si="549"/>
        <v>4.0537387396355484E-4</v>
      </c>
      <c r="BX682">
        <f t="shared" si="550"/>
        <v>1.0004053738739636</v>
      </c>
      <c r="CB682" s="10">
        <v>41646</v>
      </c>
      <c r="CC682">
        <v>902000</v>
      </c>
      <c r="CD682">
        <v>96.154082000000002</v>
      </c>
      <c r="CE682">
        <f t="shared" si="533"/>
        <v>1.2878316224222974E-3</v>
      </c>
      <c r="CF682">
        <f t="shared" si="534"/>
        <v>1.0012878316224223</v>
      </c>
      <c r="CJ682" s="10">
        <v>41646</v>
      </c>
      <c r="CK682">
        <v>271400</v>
      </c>
      <c r="CL682">
        <v>76.538794999999993</v>
      </c>
      <c r="CM682">
        <f t="shared" si="535"/>
        <v>1.081430859557253E-3</v>
      </c>
      <c r="CN682">
        <f t="shared" si="536"/>
        <v>1.0010814308595573</v>
      </c>
      <c r="CR682" s="10">
        <v>41646</v>
      </c>
      <c r="CS682">
        <v>4700</v>
      </c>
      <c r="CT682">
        <v>57.580475</v>
      </c>
      <c r="CU682">
        <f t="shared" si="537"/>
        <v>5.0716502656134033E-4</v>
      </c>
      <c r="CV682">
        <f t="shared" si="538"/>
        <v>1.0005071650265613</v>
      </c>
      <c r="CZ682" s="10">
        <v>41646</v>
      </c>
      <c r="DA682">
        <v>73700</v>
      </c>
      <c r="DB682">
        <v>49.231976000000003</v>
      </c>
      <c r="DC682">
        <f t="shared" si="554"/>
        <v>1.6819361248407994E-3</v>
      </c>
      <c r="DD682">
        <f t="shared" si="555"/>
        <v>1.0016819361248408</v>
      </c>
      <c r="DH682" s="10">
        <v>41646</v>
      </c>
      <c r="DI682">
        <v>1024500</v>
      </c>
      <c r="DJ682">
        <v>28.9099</v>
      </c>
      <c r="DK682">
        <f t="shared" si="556"/>
        <v>3.5983168372581975E-3</v>
      </c>
      <c r="DL682">
        <f t="shared" si="557"/>
        <v>1.0035983168372582</v>
      </c>
      <c r="DP682" s="10">
        <v>41646</v>
      </c>
      <c r="DQ682">
        <v>37700</v>
      </c>
      <c r="DR682">
        <v>23.912472000000001</v>
      </c>
      <c r="DS682">
        <f t="shared" si="539"/>
        <v>7.5127994828718681E-3</v>
      </c>
      <c r="DT682">
        <f t="shared" si="540"/>
        <v>1.0075127994828719</v>
      </c>
      <c r="DX682" s="10">
        <v>41646</v>
      </c>
      <c r="DY682">
        <v>3065300</v>
      </c>
      <c r="DZ682">
        <v>11.95</v>
      </c>
      <c r="EA682">
        <f t="shared" si="541"/>
        <v>-4.9958368026644662E-3</v>
      </c>
      <c r="EB682">
        <f t="shared" si="542"/>
        <v>0.99500416319733553</v>
      </c>
      <c r="EF682" s="10">
        <v>41645</v>
      </c>
      <c r="EG682">
        <v>593900</v>
      </c>
      <c r="EH682">
        <v>98.800379000000007</v>
      </c>
      <c r="EI682">
        <f t="shared" si="552"/>
        <v>4.9376405666823331E-4</v>
      </c>
      <c r="EJ682">
        <f t="shared" si="553"/>
        <v>1.0004937640566682</v>
      </c>
    </row>
    <row r="683" spans="1:140">
      <c r="A683" s="10">
        <v>41645</v>
      </c>
      <c r="B683" s="11">
        <v>0.92</v>
      </c>
      <c r="C683">
        <f t="shared" si="511"/>
        <v>9.1999999999999998E-3</v>
      </c>
      <c r="D683" s="12">
        <f t="shared" si="512"/>
        <v>1.9190583345851664E-4</v>
      </c>
      <c r="E683" s="13">
        <f t="shared" si="513"/>
        <v>1.0001919058334585</v>
      </c>
      <c r="H683" s="10">
        <v>41645</v>
      </c>
      <c r="I683">
        <v>3300</v>
      </c>
      <c r="J683">
        <v>60.157339</v>
      </c>
      <c r="K683" s="15">
        <f t="shared" si="543"/>
        <v>6.2101097444771103E-3</v>
      </c>
      <c r="L683">
        <f t="shared" si="544"/>
        <v>1.0062101097444771</v>
      </c>
      <c r="N683" s="15">
        <f t="shared" si="518"/>
        <v>8.5800313396082011</v>
      </c>
      <c r="P683" s="10">
        <v>41645</v>
      </c>
      <c r="Q683">
        <v>436900</v>
      </c>
      <c r="R683">
        <v>41.738035000000004</v>
      </c>
      <c r="S683">
        <f t="shared" si="519"/>
        <v>-2.5171734527449363E-3</v>
      </c>
      <c r="T683">
        <f t="shared" si="545"/>
        <v>0.99748282654725506</v>
      </c>
      <c r="V683" s="15">
        <f t="shared" si="521"/>
        <v>-0.60145170814287363</v>
      </c>
      <c r="X683" s="10">
        <v>41645</v>
      </c>
      <c r="Y683">
        <v>156700</v>
      </c>
      <c r="Z683">
        <v>35.663888</v>
      </c>
      <c r="AA683">
        <f t="shared" si="522"/>
        <v>-5.1075990222886336E-3</v>
      </c>
      <c r="AB683">
        <f t="shared" si="514"/>
        <v>0.99489240097771137</v>
      </c>
      <c r="AD683" s="15">
        <f t="shared" si="523"/>
        <v>-0.84572998968035407</v>
      </c>
      <c r="AF683" s="10">
        <v>41645</v>
      </c>
      <c r="AG683">
        <v>263800</v>
      </c>
      <c r="AH683">
        <v>50.264510999999999</v>
      </c>
      <c r="AI683">
        <f t="shared" si="524"/>
        <v>-6.8925861641928599E-3</v>
      </c>
      <c r="AJ683">
        <f t="shared" si="546"/>
        <v>0.99310741383580714</v>
      </c>
      <c r="AL683" s="15">
        <f t="shared" si="526"/>
        <v>-0.91990198127291856</v>
      </c>
      <c r="AN683" s="10">
        <v>41645</v>
      </c>
      <c r="AO683">
        <v>2922600</v>
      </c>
      <c r="AP683">
        <v>37.608046999999999</v>
      </c>
      <c r="AQ683">
        <f t="shared" si="527"/>
        <v>-1.9517222614087171E-3</v>
      </c>
      <c r="AR683">
        <f t="shared" si="551"/>
        <v>0.99804827773859128</v>
      </c>
      <c r="AV683" s="10">
        <v>41645</v>
      </c>
      <c r="AW683">
        <v>14390900</v>
      </c>
      <c r="AX683">
        <v>36.359070000000003</v>
      </c>
      <c r="AY683">
        <f t="shared" si="529"/>
        <v>-9.5838830224360683E-3</v>
      </c>
      <c r="AZ683">
        <f t="shared" si="530"/>
        <v>0.99041611697756393</v>
      </c>
      <c r="BD683" s="10">
        <v>41645</v>
      </c>
      <c r="BE683">
        <v>550400</v>
      </c>
      <c r="BF683">
        <v>56.658183000000001</v>
      </c>
      <c r="BG683">
        <f t="shared" si="531"/>
        <v>-2.753902624930582E-3</v>
      </c>
      <c r="BH683">
        <f t="shared" si="532"/>
        <v>0.99724609737506942</v>
      </c>
      <c r="BL683" s="10">
        <v>41645</v>
      </c>
      <c r="BM683">
        <v>225000</v>
      </c>
      <c r="BN683">
        <v>97.516738000000004</v>
      </c>
      <c r="BO683">
        <f t="shared" si="547"/>
        <v>5.7644858319472192E-4</v>
      </c>
      <c r="BP683">
        <f t="shared" si="548"/>
        <v>1.0005764485831947</v>
      </c>
      <c r="BT683" s="10">
        <v>41645</v>
      </c>
      <c r="BU683">
        <v>108100</v>
      </c>
      <c r="BV683">
        <v>48.930138999999997</v>
      </c>
      <c r="BW683">
        <f t="shared" si="549"/>
        <v>8.1154888657009039E-4</v>
      </c>
      <c r="BX683">
        <f t="shared" si="550"/>
        <v>1.0008115488865701</v>
      </c>
      <c r="CB683" s="10">
        <v>41645</v>
      </c>
      <c r="CC683">
        <v>534100</v>
      </c>
      <c r="CD683">
        <v>96.030411000000001</v>
      </c>
      <c r="CE683">
        <f t="shared" si="533"/>
        <v>3.9711840698484213E-3</v>
      </c>
      <c r="CF683">
        <f t="shared" si="534"/>
        <v>1.0039711840698484</v>
      </c>
      <c r="CJ683" s="10">
        <v>41645</v>
      </c>
      <c r="CK683">
        <v>294300</v>
      </c>
      <c r="CL683">
        <v>76.456113000000002</v>
      </c>
      <c r="CM683">
        <f t="shared" si="535"/>
        <v>3.6179733883059395E-3</v>
      </c>
      <c r="CN683">
        <f t="shared" si="536"/>
        <v>1.0036179733883059</v>
      </c>
      <c r="CR683" s="10">
        <v>41645</v>
      </c>
      <c r="CS683">
        <v>23800</v>
      </c>
      <c r="CT683">
        <v>57.551287000000002</v>
      </c>
      <c r="CU683">
        <f t="shared" si="537"/>
        <v>1.1848335667030696E-3</v>
      </c>
      <c r="CV683">
        <f t="shared" si="538"/>
        <v>1.0011848335667031</v>
      </c>
      <c r="CZ683" s="10">
        <v>41645</v>
      </c>
      <c r="DA683">
        <v>366200</v>
      </c>
      <c r="DB683">
        <v>49.14931</v>
      </c>
      <c r="DC683">
        <f t="shared" si="554"/>
        <v>-3.3525945499107701E-3</v>
      </c>
      <c r="DD683">
        <f t="shared" si="555"/>
        <v>0.99664740545008923</v>
      </c>
      <c r="DH683" s="10">
        <v>41645</v>
      </c>
      <c r="DI683">
        <v>210800</v>
      </c>
      <c r="DJ683">
        <v>28.806246000000002</v>
      </c>
      <c r="DK683">
        <f t="shared" si="556"/>
        <v>4.6007013103430694E-3</v>
      </c>
      <c r="DL683">
        <f t="shared" si="557"/>
        <v>1.0046007013103431</v>
      </c>
      <c r="DP683" s="10">
        <v>41645</v>
      </c>
      <c r="DQ683">
        <v>62700</v>
      </c>
      <c r="DR683">
        <v>23.734162000000001</v>
      </c>
      <c r="DS683">
        <f t="shared" si="539"/>
        <v>-3.951810902710351E-4</v>
      </c>
      <c r="DT683">
        <f t="shared" si="540"/>
        <v>0.99960481890972896</v>
      </c>
      <c r="DX683" s="10">
        <v>41645</v>
      </c>
      <c r="DY683">
        <v>4271300</v>
      </c>
      <c r="DZ683">
        <v>12.01</v>
      </c>
      <c r="EA683">
        <f t="shared" si="541"/>
        <v>0</v>
      </c>
      <c r="EB683">
        <f t="shared" si="542"/>
        <v>1</v>
      </c>
      <c r="EF683" s="10">
        <v>41642</v>
      </c>
      <c r="EG683">
        <v>161200</v>
      </c>
      <c r="EH683">
        <v>98.751619000000005</v>
      </c>
      <c r="EI683">
        <f t="shared" si="552"/>
        <v>-9.8763309011484779E-5</v>
      </c>
      <c r="EJ683">
        <f t="shared" si="553"/>
        <v>0.99990123669098852</v>
      </c>
    </row>
    <row r="684" spans="1:140">
      <c r="A684" s="10">
        <v>41642</v>
      </c>
      <c r="B684" s="11">
        <v>1.05</v>
      </c>
      <c r="C684">
        <f t="shared" si="511"/>
        <v>1.0500000000000001E-2</v>
      </c>
      <c r="D684" s="12">
        <f t="shared" si="512"/>
        <v>2.1906160329709934E-4</v>
      </c>
      <c r="E684" s="13">
        <f t="shared" si="513"/>
        <v>1.0002190616032971</v>
      </c>
      <c r="H684" s="10">
        <v>41642</v>
      </c>
      <c r="I684">
        <v>1500</v>
      </c>
      <c r="J684">
        <v>59.786060999999997</v>
      </c>
      <c r="K684" s="15">
        <f t="shared" si="543"/>
        <v>0</v>
      </c>
      <c r="L684">
        <f t="shared" si="544"/>
        <v>1</v>
      </c>
      <c r="N684" s="15">
        <f t="shared" si="518"/>
        <v>0</v>
      </c>
      <c r="P684" s="10">
        <v>41642</v>
      </c>
      <c r="Q684">
        <v>373000</v>
      </c>
      <c r="R684">
        <v>41.843361999999999</v>
      </c>
      <c r="S684">
        <f t="shared" si="519"/>
        <v>2.2892979920419165E-4</v>
      </c>
      <c r="T684">
        <f t="shared" si="545"/>
        <v>1.0002289297992042</v>
      </c>
      <c r="V684" s="15">
        <f t="shared" si="521"/>
        <v>8.7139368219042224E-2</v>
      </c>
      <c r="X684" s="10">
        <v>41642</v>
      </c>
      <c r="Y684">
        <v>129200</v>
      </c>
      <c r="Z684">
        <v>35.846980000000002</v>
      </c>
      <c r="AA684">
        <f t="shared" si="522"/>
        <v>1.6155449969894597E-3</v>
      </c>
      <c r="AB684">
        <f t="shared" si="514"/>
        <v>1.0016155449969895</v>
      </c>
      <c r="AD684" s="15">
        <f t="shared" si="523"/>
        <v>0.80254240203662963</v>
      </c>
      <c r="AF684" s="10">
        <v>41642</v>
      </c>
      <c r="AG684">
        <v>245400</v>
      </c>
      <c r="AH684">
        <v>50.613368000000001</v>
      </c>
      <c r="AI684">
        <f t="shared" si="524"/>
        <v>3.6509961252448875E-3</v>
      </c>
      <c r="AJ684">
        <f t="shared" si="546"/>
        <v>1.0036509961252449</v>
      </c>
      <c r="AL684" s="15">
        <f t="shared" si="526"/>
        <v>2.7817497795781643</v>
      </c>
      <c r="AN684" s="10">
        <v>41642</v>
      </c>
      <c r="AO684">
        <v>2613700</v>
      </c>
      <c r="AP684">
        <v>37.681590999999997</v>
      </c>
      <c r="AQ684">
        <f t="shared" si="527"/>
        <v>2.440513673711564E-4</v>
      </c>
      <c r="AR684">
        <f t="shared" si="551"/>
        <v>1.0002440513673712</v>
      </c>
      <c r="AV684" s="10">
        <v>41642</v>
      </c>
      <c r="AW684">
        <v>44478300</v>
      </c>
      <c r="AX684">
        <v>36.710903000000002</v>
      </c>
      <c r="AY684">
        <f t="shared" si="529"/>
        <v>-1.2594268616136217E-3</v>
      </c>
      <c r="AZ684">
        <f t="shared" si="530"/>
        <v>0.99874057313838638</v>
      </c>
      <c r="BD684" s="10">
        <v>41642</v>
      </c>
      <c r="BE684">
        <v>509500</v>
      </c>
      <c r="BF684">
        <v>56.814644999999999</v>
      </c>
      <c r="BG684">
        <f t="shared" si="531"/>
        <v>1.6200912581587623E-4</v>
      </c>
      <c r="BH684">
        <f t="shared" si="532"/>
        <v>1.0001620091258159</v>
      </c>
      <c r="BL684" s="10">
        <v>41642</v>
      </c>
      <c r="BM684">
        <v>174000</v>
      </c>
      <c r="BN684">
        <v>97.460556999999994</v>
      </c>
      <c r="BO684">
        <f t="shared" si="547"/>
        <v>9.6109651446019129E-5</v>
      </c>
      <c r="BP684">
        <f t="shared" si="548"/>
        <v>1.000096109651446</v>
      </c>
      <c r="BT684" s="10">
        <v>41642</v>
      </c>
      <c r="BU684">
        <v>46100</v>
      </c>
      <c r="BV684">
        <v>48.890461999999999</v>
      </c>
      <c r="BW684">
        <f t="shared" si="549"/>
        <v>-1.4181607211372071E-3</v>
      </c>
      <c r="BX684">
        <f t="shared" si="550"/>
        <v>0.99858183927886279</v>
      </c>
      <c r="CB684" s="10">
        <v>41642</v>
      </c>
      <c r="CC684">
        <v>442000</v>
      </c>
      <c r="CD684">
        <v>95.650565</v>
      </c>
      <c r="CE684">
        <f t="shared" si="533"/>
        <v>9.2437148023849502E-4</v>
      </c>
      <c r="CF684">
        <f t="shared" si="534"/>
        <v>1.0009243714802385</v>
      </c>
      <c r="CJ684" s="10">
        <v>41642</v>
      </c>
      <c r="CK684">
        <v>212400</v>
      </c>
      <c r="CL684">
        <v>76.180493999999996</v>
      </c>
      <c r="CM684">
        <f t="shared" si="535"/>
        <v>6.0330024621402245E-4</v>
      </c>
      <c r="CN684">
        <f t="shared" si="536"/>
        <v>1.000603300246214</v>
      </c>
      <c r="CR684" s="10">
        <v>41642</v>
      </c>
      <c r="CS684">
        <v>48500</v>
      </c>
      <c r="CT684">
        <v>57.483179</v>
      </c>
      <c r="CU684">
        <f t="shared" si="537"/>
        <v>-3.3834971214796727E-4</v>
      </c>
      <c r="CV684">
        <f t="shared" si="538"/>
        <v>0.99966165028785203</v>
      </c>
      <c r="CZ684" s="10">
        <v>41642</v>
      </c>
      <c r="DA684">
        <v>88200</v>
      </c>
      <c r="DB684">
        <v>49.314641999999999</v>
      </c>
      <c r="DC684">
        <f t="shared" si="554"/>
        <v>7.4552683896622618E-4</v>
      </c>
      <c r="DD684">
        <f t="shared" si="555"/>
        <v>1.0007455268389662</v>
      </c>
      <c r="DH684" s="10">
        <v>41642</v>
      </c>
      <c r="DI684">
        <v>108700</v>
      </c>
      <c r="DJ684">
        <v>28.674323999999999</v>
      </c>
      <c r="DK684">
        <f t="shared" si="556"/>
        <v>7.9496499089519723E-3</v>
      </c>
      <c r="DL684">
        <f t="shared" si="557"/>
        <v>1.007949649908952</v>
      </c>
      <c r="DP684" s="10">
        <v>41642</v>
      </c>
      <c r="DQ684">
        <v>48000</v>
      </c>
      <c r="DR684">
        <v>23.743545000000001</v>
      </c>
      <c r="DS684">
        <f t="shared" si="539"/>
        <v>-3.1521132371038485E-3</v>
      </c>
      <c r="DT684">
        <f t="shared" si="540"/>
        <v>0.99684788676289615</v>
      </c>
      <c r="DX684" s="10">
        <v>41642</v>
      </c>
      <c r="DY684">
        <v>2685600</v>
      </c>
      <c r="DZ684">
        <v>12.01</v>
      </c>
      <c r="EA684">
        <f t="shared" si="541"/>
        <v>1.094276094276081E-2</v>
      </c>
      <c r="EB684">
        <f t="shared" si="542"/>
        <v>1.0109427609427608</v>
      </c>
      <c r="EF684" s="10">
        <v>41641</v>
      </c>
      <c r="EG684">
        <v>743600</v>
      </c>
      <c r="EH684">
        <v>98.761373000000006</v>
      </c>
      <c r="EI684">
        <f t="shared" si="552"/>
        <v>-3.9479605639969328E-4</v>
      </c>
      <c r="EJ684">
        <f t="shared" si="553"/>
        <v>0.99960520394360031</v>
      </c>
    </row>
    <row r="685" spans="1:140">
      <c r="A685" s="10">
        <v>41641</v>
      </c>
      <c r="B685" s="11">
        <v>1.0900000000000001</v>
      </c>
      <c r="C685">
        <f t="shared" si="511"/>
        <v>1.09E-2</v>
      </c>
      <c r="D685" s="12">
        <f t="shared" si="512"/>
        <v>2.2741915342061603E-4</v>
      </c>
      <c r="E685" s="13">
        <f t="shared" si="513"/>
        <v>1.0002274191534206</v>
      </c>
      <c r="H685" s="10">
        <v>41641</v>
      </c>
      <c r="I685">
        <v>10700</v>
      </c>
      <c r="J685">
        <v>59.786060999999997</v>
      </c>
      <c r="K685" s="15">
        <f t="shared" si="543"/>
        <v>6.2490516879007973E-3</v>
      </c>
      <c r="L685">
        <f t="shared" si="544"/>
        <v>1.0062490516879008</v>
      </c>
      <c r="N685" s="15">
        <f t="shared" si="518"/>
        <v>8.7163173653430128</v>
      </c>
      <c r="P685" s="10">
        <v>41641</v>
      </c>
      <c r="Q685">
        <v>339200</v>
      </c>
      <c r="R685">
        <v>41.833784999999999</v>
      </c>
      <c r="S685">
        <f t="shared" si="519"/>
        <v>-8.8476099040689649E-3</v>
      </c>
      <c r="T685">
        <f t="shared" si="545"/>
        <v>0.99115239009593104</v>
      </c>
      <c r="V685" s="15">
        <f t="shared" si="521"/>
        <v>-0.96098263908597092</v>
      </c>
      <c r="X685" s="10">
        <v>41641</v>
      </c>
      <c r="Y685">
        <v>193200</v>
      </c>
      <c r="Z685">
        <v>35.789161</v>
      </c>
      <c r="AA685">
        <f t="shared" si="522"/>
        <v>-8.012805721253291E-3</v>
      </c>
      <c r="AB685">
        <f t="shared" si="514"/>
        <v>0.99198719427874671</v>
      </c>
      <c r="AD685" s="15">
        <f t="shared" si="523"/>
        <v>-0.94694650221911525</v>
      </c>
      <c r="AF685" s="10">
        <v>41641</v>
      </c>
      <c r="AG685">
        <v>489000</v>
      </c>
      <c r="AH685">
        <v>50.429251000000001</v>
      </c>
      <c r="AI685">
        <f t="shared" si="524"/>
        <v>-8.7618849112015562E-3</v>
      </c>
      <c r="AJ685">
        <f t="shared" si="546"/>
        <v>0.99123811508879844</v>
      </c>
      <c r="AL685" s="15">
        <f t="shared" si="526"/>
        <v>-0.9597313091271793</v>
      </c>
      <c r="AN685" s="10">
        <v>41641</v>
      </c>
      <c r="AO685">
        <v>4919500</v>
      </c>
      <c r="AP685">
        <v>37.672396999999997</v>
      </c>
      <c r="AQ685">
        <f t="shared" si="527"/>
        <v>-1.67946213866631E-2</v>
      </c>
      <c r="AR685">
        <f t="shared" si="551"/>
        <v>0.9832053786133369</v>
      </c>
      <c r="AV685" s="10">
        <v>41641</v>
      </c>
      <c r="AW685">
        <v>48716300</v>
      </c>
      <c r="AX685">
        <v>36.757196</v>
      </c>
      <c r="AY685">
        <f t="shared" si="529"/>
        <v>-3.5002392856813613E-2</v>
      </c>
      <c r="AZ685">
        <f t="shared" si="530"/>
        <v>0.96499760714318639</v>
      </c>
      <c r="BD685" s="10">
        <v>41641</v>
      </c>
      <c r="BE685">
        <v>782200</v>
      </c>
      <c r="BF685">
        <v>56.805441999999999</v>
      </c>
      <c r="BG685">
        <f t="shared" si="531"/>
        <v>-9.6277106119992961E-3</v>
      </c>
      <c r="BH685">
        <f t="shared" si="532"/>
        <v>0.9903722893880007</v>
      </c>
      <c r="BL685" s="10">
        <v>41641</v>
      </c>
      <c r="BM685">
        <v>435300</v>
      </c>
      <c r="BN685">
        <v>97.451190999999994</v>
      </c>
      <c r="BO685">
        <f t="shared" si="547"/>
        <v>3.1810487426073841E-3</v>
      </c>
      <c r="BP685">
        <f t="shared" si="548"/>
        <v>1.0031810487426074</v>
      </c>
      <c r="BT685" s="10">
        <v>41641</v>
      </c>
      <c r="BU685">
        <v>114300</v>
      </c>
      <c r="BV685">
        <v>48.959895000000003</v>
      </c>
      <c r="BW685">
        <f t="shared" si="549"/>
        <v>6.0813234150036699E-4</v>
      </c>
      <c r="BX685">
        <f t="shared" si="550"/>
        <v>1.0006081323415004</v>
      </c>
      <c r="CB685" s="10">
        <v>41641</v>
      </c>
      <c r="CC685">
        <v>841500</v>
      </c>
      <c r="CD685">
        <v>95.56223</v>
      </c>
      <c r="CE685">
        <f t="shared" si="533"/>
        <v>1.848770761070373E-4</v>
      </c>
      <c r="CF685">
        <f t="shared" si="534"/>
        <v>1.000184877076107</v>
      </c>
      <c r="CJ685" s="10">
        <v>41641</v>
      </c>
      <c r="CK685">
        <v>952400</v>
      </c>
      <c r="CL685">
        <v>76.134562000000003</v>
      </c>
      <c r="CM685">
        <f t="shared" si="535"/>
        <v>2.0557034039145883E-3</v>
      </c>
      <c r="CN685">
        <f t="shared" si="536"/>
        <v>1.0020557034039146</v>
      </c>
      <c r="CR685" s="10">
        <v>41641</v>
      </c>
      <c r="CS685">
        <v>42000</v>
      </c>
      <c r="CT685">
        <v>57.502634999999998</v>
      </c>
      <c r="CU685">
        <f t="shared" si="537"/>
        <v>-3.3830478531771124E-4</v>
      </c>
      <c r="CV685">
        <f t="shared" si="538"/>
        <v>0.99966169521468229</v>
      </c>
      <c r="CZ685" s="10">
        <v>41641</v>
      </c>
      <c r="DA685">
        <v>176300</v>
      </c>
      <c r="DB685">
        <v>49.277903999999999</v>
      </c>
      <c r="DC685">
        <f t="shared" si="554"/>
        <v>-1.5234911934815409E-2</v>
      </c>
      <c r="DD685">
        <f t="shared" si="555"/>
        <v>0.98476508806518459</v>
      </c>
      <c r="DH685" s="10">
        <v>41641</v>
      </c>
      <c r="DI685">
        <v>293600</v>
      </c>
      <c r="DJ685">
        <v>28.448170999999999</v>
      </c>
      <c r="DK685">
        <f t="shared" si="556"/>
        <v>-1.9834617501269802E-3</v>
      </c>
      <c r="DL685">
        <f t="shared" si="557"/>
        <v>0.99801653824987302</v>
      </c>
      <c r="DP685" s="10">
        <v>41641</v>
      </c>
      <c r="DQ685">
        <v>62100</v>
      </c>
      <c r="DR685">
        <v>23.818624</v>
      </c>
      <c r="DS685">
        <f t="shared" si="539"/>
        <v>-1.4751576271382016E-2</v>
      </c>
      <c r="DT685">
        <f t="shared" si="540"/>
        <v>0.98524842372861798</v>
      </c>
      <c r="DX685" s="10">
        <v>41641</v>
      </c>
      <c r="DY685">
        <v>4861400</v>
      </c>
      <c r="DZ685">
        <v>11.88</v>
      </c>
      <c r="EA685">
        <f t="shared" si="541"/>
        <v>1.7123287671233056E-2</v>
      </c>
      <c r="EB685">
        <f t="shared" si="542"/>
        <v>1.0171232876712331</v>
      </c>
      <c r="EF685" s="10">
        <v>41639</v>
      </c>
      <c r="EG685">
        <v>502600</v>
      </c>
      <c r="EH685">
        <v>98.800379000000007</v>
      </c>
      <c r="EI685">
        <f t="shared" si="552"/>
        <v>6.9135555885968536E-4</v>
      </c>
      <c r="EJ685">
        <f t="shared" si="553"/>
        <v>1.0006913555588597</v>
      </c>
    </row>
    <row r="686" spans="1:140">
      <c r="A686" s="10">
        <v>41639</v>
      </c>
      <c r="B686" s="11">
        <v>1.04</v>
      </c>
      <c r="C686">
        <f t="shared" si="511"/>
        <v>1.04E-2</v>
      </c>
      <c r="D686" s="12">
        <f t="shared" si="512"/>
        <v>2.1697235760731459E-4</v>
      </c>
      <c r="E686" s="13">
        <f t="shared" si="513"/>
        <v>1.0002169723576073</v>
      </c>
      <c r="H686" s="10">
        <v>41639</v>
      </c>
      <c r="I686">
        <v>16400</v>
      </c>
      <c r="J686">
        <v>59.414774999999999</v>
      </c>
      <c r="K686" s="15">
        <f t="shared" si="543"/>
        <v>-9.8994432969188306E-3</v>
      </c>
      <c r="L686">
        <f t="shared" si="544"/>
        <v>0.99010055670308117</v>
      </c>
      <c r="N686" s="15">
        <f t="shared" si="518"/>
        <v>-0.97351827835603832</v>
      </c>
      <c r="P686" s="10">
        <v>41639</v>
      </c>
      <c r="Q686">
        <v>309900</v>
      </c>
      <c r="R686">
        <v>42.207217999999997</v>
      </c>
      <c r="S686">
        <f t="shared" si="519"/>
        <v>3.6430530422864038E-3</v>
      </c>
      <c r="T686">
        <f t="shared" si="545"/>
        <v>1.0036430530422864</v>
      </c>
      <c r="V686" s="15">
        <f t="shared" si="521"/>
        <v>2.7708412394996733</v>
      </c>
      <c r="X686" s="10">
        <v>41639</v>
      </c>
      <c r="Y686">
        <v>219800</v>
      </c>
      <c r="Z686">
        <v>36.078249</v>
      </c>
      <c r="AA686">
        <f t="shared" si="522"/>
        <v>2.9466044286967641E-3</v>
      </c>
      <c r="AB686">
        <f t="shared" si="514"/>
        <v>1.0029466044286968</v>
      </c>
      <c r="AD686" s="15">
        <f t="shared" si="523"/>
        <v>1.926857055917313</v>
      </c>
      <c r="AF686" s="10">
        <v>41639</v>
      </c>
      <c r="AG686">
        <v>264500</v>
      </c>
      <c r="AH686">
        <v>50.875011999999998</v>
      </c>
      <c r="AI686">
        <f t="shared" si="524"/>
        <v>1.9083617312334322E-3</v>
      </c>
      <c r="AJ686">
        <f t="shared" si="546"/>
        <v>1.0019083617312334</v>
      </c>
      <c r="AL686" s="15">
        <f t="shared" si="526"/>
        <v>1.0054896384528713</v>
      </c>
      <c r="AN686" s="10">
        <v>41639</v>
      </c>
      <c r="AO686">
        <v>3160100</v>
      </c>
      <c r="AP686">
        <v>38.315897999999997</v>
      </c>
      <c r="AQ686">
        <f t="shared" si="527"/>
        <v>1.6822586714069221E-3</v>
      </c>
      <c r="AR686">
        <f t="shared" si="551"/>
        <v>1.0016822586714069</v>
      </c>
      <c r="AV686" s="10">
        <v>41639</v>
      </c>
      <c r="AW686">
        <v>13949700</v>
      </c>
      <c r="AX686">
        <v>38.090452999999997</v>
      </c>
      <c r="AY686">
        <f t="shared" si="529"/>
        <v>7.8392770271946688E-3</v>
      </c>
      <c r="AZ686">
        <f t="shared" si="530"/>
        <v>1.0078392770271947</v>
      </c>
      <c r="BD686" s="10">
        <v>41639</v>
      </c>
      <c r="BE686">
        <v>457700</v>
      </c>
      <c r="BF686">
        <v>57.357664999999997</v>
      </c>
      <c r="BG686">
        <f t="shared" si="531"/>
        <v>1.7682208334950378E-3</v>
      </c>
      <c r="BH686">
        <f t="shared" si="532"/>
        <v>1.001768220833495</v>
      </c>
      <c r="BL686" s="10">
        <v>41639</v>
      </c>
      <c r="BM686">
        <v>508700</v>
      </c>
      <c r="BN686">
        <v>97.142177000000004</v>
      </c>
      <c r="BO686">
        <f t="shared" si="547"/>
        <v>-7.7058467013779719E-4</v>
      </c>
      <c r="BP686">
        <f t="shared" si="548"/>
        <v>0.9992294153298622</v>
      </c>
      <c r="BT686" s="10">
        <v>41639</v>
      </c>
      <c r="BU686">
        <v>74300</v>
      </c>
      <c r="BV686">
        <v>48.930138999999997</v>
      </c>
      <c r="BW686">
        <f t="shared" si="549"/>
        <v>1.2178072455142352E-3</v>
      </c>
      <c r="BX686">
        <f t="shared" si="550"/>
        <v>1.0012178072455142</v>
      </c>
      <c r="CB686" s="10">
        <v>41639</v>
      </c>
      <c r="CC686">
        <v>309800</v>
      </c>
      <c r="CD686">
        <v>95.544566000000003</v>
      </c>
      <c r="CE686">
        <f t="shared" si="533"/>
        <v>-2.0298332234859329E-3</v>
      </c>
      <c r="CF686">
        <f t="shared" si="534"/>
        <v>0.99797016677651407</v>
      </c>
      <c r="CJ686" s="10">
        <v>41639</v>
      </c>
      <c r="CK686">
        <v>412600</v>
      </c>
      <c r="CL686">
        <v>75.978373000000005</v>
      </c>
      <c r="CM686">
        <f t="shared" si="535"/>
        <v>-2.4126034723663814E-3</v>
      </c>
      <c r="CN686">
        <f t="shared" si="536"/>
        <v>0.99758739652763362</v>
      </c>
      <c r="CR686" s="10">
        <v>41639</v>
      </c>
      <c r="CS686">
        <v>20100</v>
      </c>
      <c r="CT686">
        <v>57.522095</v>
      </c>
      <c r="CU686">
        <f t="shared" si="537"/>
        <v>1.6914622901897935E-4</v>
      </c>
      <c r="CV686">
        <f t="shared" si="538"/>
        <v>1.000169146229019</v>
      </c>
      <c r="CZ686" s="10">
        <v>41639</v>
      </c>
      <c r="DA686">
        <v>201700</v>
      </c>
      <c r="DB686">
        <v>50.040263000000003</v>
      </c>
      <c r="DC686">
        <f t="shared" si="554"/>
        <v>4.2396189031019826E-3</v>
      </c>
      <c r="DD686">
        <f t="shared" si="555"/>
        <v>1.004239618903102</v>
      </c>
      <c r="DH686" s="10">
        <v>41639</v>
      </c>
      <c r="DI686">
        <v>193600</v>
      </c>
      <c r="DJ686">
        <v>28.504708999999998</v>
      </c>
      <c r="DK686">
        <f t="shared" si="556"/>
        <v>-5.5884372320003095E-3</v>
      </c>
      <c r="DL686">
        <f t="shared" si="557"/>
        <v>0.99441156276799969</v>
      </c>
      <c r="DP686" s="10">
        <v>41639</v>
      </c>
      <c r="DQ686">
        <v>36300</v>
      </c>
      <c r="DR686">
        <v>24.175246999999999</v>
      </c>
      <c r="DS686">
        <f t="shared" si="539"/>
        <v>9.8000775000588458E-3</v>
      </c>
      <c r="DT686">
        <f t="shared" si="540"/>
        <v>1.0098000775000588</v>
      </c>
      <c r="DX686" s="10">
        <v>41639</v>
      </c>
      <c r="DY686">
        <v>9587000</v>
      </c>
      <c r="DZ686">
        <v>11.68</v>
      </c>
      <c r="EA686">
        <f t="shared" si="541"/>
        <v>6.8965517241379448E-3</v>
      </c>
      <c r="EB686">
        <f t="shared" si="542"/>
        <v>1.0068965517241379</v>
      </c>
      <c r="EF686" s="10">
        <v>41638</v>
      </c>
      <c r="EG686">
        <v>823000</v>
      </c>
      <c r="EH686">
        <v>98.732119999999995</v>
      </c>
      <c r="EI686">
        <f t="shared" si="552"/>
        <v>-3.9491298297034128E-4</v>
      </c>
      <c r="EJ686">
        <f t="shared" si="553"/>
        <v>0.99960508701702966</v>
      </c>
    </row>
    <row r="687" spans="1:140">
      <c r="A687" s="10">
        <v>41638</v>
      </c>
      <c r="B687" s="11">
        <v>1.05</v>
      </c>
      <c r="C687">
        <f t="shared" si="511"/>
        <v>1.0500000000000001E-2</v>
      </c>
      <c r="D687" s="12">
        <f t="shared" si="512"/>
        <v>2.1906160329709934E-4</v>
      </c>
      <c r="E687" s="13">
        <f t="shared" si="513"/>
        <v>1.0002190616032971</v>
      </c>
      <c r="H687" s="10">
        <v>41638</v>
      </c>
      <c r="I687">
        <v>44600</v>
      </c>
      <c r="J687">
        <v>60.008828999999999</v>
      </c>
      <c r="K687" s="15">
        <f t="shared" si="543"/>
        <v>6.6957393409374788E-3</v>
      </c>
      <c r="L687">
        <f t="shared" si="544"/>
        <v>1.0066957393409375</v>
      </c>
      <c r="N687" s="15">
        <f t="shared" si="518"/>
        <v>10.424945781897669</v>
      </c>
      <c r="P687" s="10">
        <v>41638</v>
      </c>
      <c r="Q687">
        <v>253000</v>
      </c>
      <c r="R687">
        <v>42.054012999999998</v>
      </c>
      <c r="S687">
        <f t="shared" si="519"/>
        <v>0</v>
      </c>
      <c r="T687">
        <f t="shared" si="545"/>
        <v>1</v>
      </c>
      <c r="V687" s="15">
        <f t="shared" si="521"/>
        <v>0</v>
      </c>
      <c r="X687" s="10">
        <v>41638</v>
      </c>
      <c r="Y687">
        <v>101100</v>
      </c>
      <c r="Z687">
        <v>35.972253000000002</v>
      </c>
      <c r="AA687">
        <f t="shared" si="522"/>
        <v>1.6099098206587836E-3</v>
      </c>
      <c r="AB687">
        <f t="shared" si="514"/>
        <v>1.0016099098206588</v>
      </c>
      <c r="AD687" s="15">
        <f t="shared" si="523"/>
        <v>0.79884462953738744</v>
      </c>
      <c r="AF687" s="10">
        <v>41638</v>
      </c>
      <c r="AG687">
        <v>203800</v>
      </c>
      <c r="AH687">
        <v>50.778109000000001</v>
      </c>
      <c r="AI687">
        <f t="shared" si="524"/>
        <v>0</v>
      </c>
      <c r="AJ687">
        <f t="shared" si="546"/>
        <v>1</v>
      </c>
      <c r="AL687" s="15">
        <f t="shared" si="526"/>
        <v>0</v>
      </c>
      <c r="AN687" s="10">
        <v>41638</v>
      </c>
      <c r="AO687">
        <v>2218000</v>
      </c>
      <c r="AP687">
        <v>38.251548999999997</v>
      </c>
      <c r="AQ687">
        <f t="shared" si="527"/>
        <v>5.3153403279071476E-3</v>
      </c>
      <c r="AR687">
        <f t="shared" si="551"/>
        <v>1.0053153403279071</v>
      </c>
      <c r="AV687" s="10">
        <v>41638</v>
      </c>
      <c r="AW687">
        <v>12105200</v>
      </c>
      <c r="AX687">
        <v>37.794173999999998</v>
      </c>
      <c r="AY687">
        <f t="shared" si="529"/>
        <v>3.6882731831762161E-3</v>
      </c>
      <c r="AZ687">
        <f t="shared" si="530"/>
        <v>1.0036882731831762</v>
      </c>
      <c r="BD687" s="10">
        <v>41638</v>
      </c>
      <c r="BE687">
        <v>502200</v>
      </c>
      <c r="BF687">
        <v>57.256422999999998</v>
      </c>
      <c r="BG687">
        <f t="shared" si="531"/>
        <v>0</v>
      </c>
      <c r="BH687">
        <f t="shared" si="532"/>
        <v>1</v>
      </c>
      <c r="BL687" s="10">
        <v>41638</v>
      </c>
      <c r="BM687">
        <v>496000</v>
      </c>
      <c r="BN687">
        <v>97.217090999999996</v>
      </c>
      <c r="BO687">
        <f t="shared" si="547"/>
        <v>2.2203318776372605E-3</v>
      </c>
      <c r="BP687">
        <f t="shared" si="548"/>
        <v>1.0022203318776373</v>
      </c>
      <c r="BT687" s="10">
        <v>41638</v>
      </c>
      <c r="BU687">
        <v>73600</v>
      </c>
      <c r="BV687">
        <v>48.870623999999999</v>
      </c>
      <c r="BW687">
        <f t="shared" si="549"/>
        <v>8.1253799972369478E-4</v>
      </c>
      <c r="BX687">
        <f t="shared" si="550"/>
        <v>1.0008125379997237</v>
      </c>
      <c r="CB687" s="10">
        <v>41638</v>
      </c>
      <c r="CC687">
        <v>600900</v>
      </c>
      <c r="CD687">
        <v>95.738900000000001</v>
      </c>
      <c r="CE687">
        <f t="shared" si="533"/>
        <v>-1.8454086038643958E-4</v>
      </c>
      <c r="CF687">
        <f t="shared" si="534"/>
        <v>0.99981545913961356</v>
      </c>
      <c r="CJ687" s="10">
        <v>41638</v>
      </c>
      <c r="CK687">
        <v>448000</v>
      </c>
      <c r="CL687">
        <v>76.162121999999997</v>
      </c>
      <c r="CM687">
        <f t="shared" si="535"/>
        <v>1.691622727044706E-3</v>
      </c>
      <c r="CN687">
        <f t="shared" si="536"/>
        <v>1.0016916227270447</v>
      </c>
      <c r="CR687" s="10">
        <v>41638</v>
      </c>
      <c r="CS687">
        <v>4200</v>
      </c>
      <c r="CT687">
        <v>57.512366999999998</v>
      </c>
      <c r="CU687">
        <f t="shared" si="537"/>
        <v>8.465863478137603E-4</v>
      </c>
      <c r="CV687">
        <f t="shared" si="538"/>
        <v>1.0008465863478138</v>
      </c>
      <c r="CZ687" s="10">
        <v>41638</v>
      </c>
      <c r="DA687">
        <v>186600</v>
      </c>
      <c r="DB687">
        <v>49.829006999999997</v>
      </c>
      <c r="DC687">
        <f t="shared" si="554"/>
        <v>7.2409799803074826E-3</v>
      </c>
      <c r="DD687">
        <f t="shared" si="555"/>
        <v>1.0072409799803075</v>
      </c>
      <c r="DH687" s="10">
        <v>41638</v>
      </c>
      <c r="DI687">
        <v>134200</v>
      </c>
      <c r="DJ687">
        <v>28.664901</v>
      </c>
      <c r="DK687">
        <f t="shared" si="556"/>
        <v>3.9604124766250415E-3</v>
      </c>
      <c r="DL687">
        <f t="shared" si="557"/>
        <v>1.003960412476625</v>
      </c>
      <c r="DP687" s="10">
        <v>41638</v>
      </c>
      <c r="DQ687">
        <v>67300</v>
      </c>
      <c r="DR687">
        <v>23.940626999999999</v>
      </c>
      <c r="DS687">
        <f t="shared" si="539"/>
        <v>-7.3930283583371059E-3</v>
      </c>
      <c r="DT687">
        <f t="shared" si="540"/>
        <v>0.99260697164166289</v>
      </c>
      <c r="DX687" s="10">
        <v>41638</v>
      </c>
      <c r="DY687">
        <v>11257800</v>
      </c>
      <c r="DZ687">
        <v>11.6</v>
      </c>
      <c r="EA687">
        <f t="shared" si="541"/>
        <v>-1.5280135823429464E-2</v>
      </c>
      <c r="EB687">
        <f t="shared" si="542"/>
        <v>0.98471986417657054</v>
      </c>
      <c r="EF687" s="10">
        <v>41635</v>
      </c>
      <c r="EG687">
        <v>192000</v>
      </c>
      <c r="EH687">
        <v>98.771125999999995</v>
      </c>
      <c r="EI687">
        <f t="shared" si="552"/>
        <v>1.4813202618957355E-4</v>
      </c>
      <c r="EJ687">
        <f t="shared" si="553"/>
        <v>1.0001481320261896</v>
      </c>
    </row>
    <row r="688" spans="1:140">
      <c r="A688" s="10">
        <v>41635</v>
      </c>
      <c r="B688" s="11">
        <v>1.0900000000000001</v>
      </c>
      <c r="C688">
        <f t="shared" si="511"/>
        <v>1.09E-2</v>
      </c>
      <c r="D688" s="12">
        <f t="shared" si="512"/>
        <v>2.2741915342061603E-4</v>
      </c>
      <c r="E688" s="13">
        <f t="shared" si="513"/>
        <v>1.0002274191534206</v>
      </c>
      <c r="H688" s="10">
        <v>41635</v>
      </c>
      <c r="I688">
        <v>5500</v>
      </c>
      <c r="J688">
        <v>59.609698000000002</v>
      </c>
      <c r="K688" s="15">
        <f t="shared" si="543"/>
        <v>-3.5685998185686074E-3</v>
      </c>
      <c r="L688">
        <f t="shared" si="544"/>
        <v>0.99643140018143139</v>
      </c>
      <c r="N688" s="15">
        <f t="shared" si="518"/>
        <v>-0.72879182998792125</v>
      </c>
      <c r="P688" s="10">
        <v>41635</v>
      </c>
      <c r="Q688">
        <v>189000</v>
      </c>
      <c r="R688">
        <v>42.054012999999998</v>
      </c>
      <c r="S688">
        <f t="shared" si="519"/>
        <v>-4.5515950393371085E-4</v>
      </c>
      <c r="T688">
        <f t="shared" si="545"/>
        <v>0.99954484049606629</v>
      </c>
      <c r="V688" s="15">
        <f t="shared" si="521"/>
        <v>-0.15309863133609802</v>
      </c>
      <c r="X688" s="10">
        <v>41635</v>
      </c>
      <c r="Y688">
        <v>175200</v>
      </c>
      <c r="Z688">
        <v>35.914434</v>
      </c>
      <c r="AA688">
        <f t="shared" si="522"/>
        <v>-5.3634878249542162E-4</v>
      </c>
      <c r="AB688">
        <f t="shared" si="514"/>
        <v>0.99946365121750458</v>
      </c>
      <c r="AD688" s="15">
        <f t="shared" si="523"/>
        <v>-0.17783964524051632</v>
      </c>
      <c r="AF688" s="10">
        <v>41635</v>
      </c>
      <c r="AG688">
        <v>162500</v>
      </c>
      <c r="AH688">
        <v>50.778109000000001</v>
      </c>
      <c r="AI688">
        <f t="shared" si="524"/>
        <v>-3.8145588543492259E-4</v>
      </c>
      <c r="AJ688">
        <f t="shared" si="546"/>
        <v>0.99961854411456508</v>
      </c>
      <c r="AL688" s="15">
        <f t="shared" si="526"/>
        <v>-0.12999642683605206</v>
      </c>
      <c r="AN688" s="10">
        <v>41635</v>
      </c>
      <c r="AO688">
        <v>2871500</v>
      </c>
      <c r="AP688">
        <v>38.049303999999999</v>
      </c>
      <c r="AQ688">
        <f t="shared" si="527"/>
        <v>5.0995271455140934E-3</v>
      </c>
      <c r="AR688">
        <f t="shared" si="551"/>
        <v>1.0050995271455141</v>
      </c>
      <c r="AV688" s="10">
        <v>41635</v>
      </c>
      <c r="AW688">
        <v>12732200</v>
      </c>
      <c r="AX688">
        <v>37.655290999999998</v>
      </c>
      <c r="AY688">
        <f t="shared" si="529"/>
        <v>1.1943256798711888E-2</v>
      </c>
      <c r="AZ688">
        <f t="shared" si="530"/>
        <v>1.0119432567987119</v>
      </c>
      <c r="BD688" s="10">
        <v>41635</v>
      </c>
      <c r="BE688">
        <v>444700</v>
      </c>
      <c r="BF688">
        <v>57.256422999999998</v>
      </c>
      <c r="BG688">
        <f t="shared" si="531"/>
        <v>1.4487983000541771E-3</v>
      </c>
      <c r="BH688">
        <f t="shared" si="532"/>
        <v>1.0014487983000542</v>
      </c>
      <c r="BL688" s="10">
        <v>41635</v>
      </c>
      <c r="BM688">
        <v>447600</v>
      </c>
      <c r="BN688">
        <v>97.001715000000004</v>
      </c>
      <c r="BO688">
        <f t="shared" si="547"/>
        <v>-7.7169964358769771E-4</v>
      </c>
      <c r="BP688">
        <f t="shared" si="548"/>
        <v>0.9992283003564123</v>
      </c>
      <c r="BT688" s="10">
        <v>41635</v>
      </c>
      <c r="BU688">
        <v>218700</v>
      </c>
      <c r="BV688">
        <v>48.830947000000002</v>
      </c>
      <c r="BW688">
        <f t="shared" si="549"/>
        <v>-2.0312906805830533E-4</v>
      </c>
      <c r="BX688">
        <f t="shared" si="550"/>
        <v>0.99979687093194169</v>
      </c>
      <c r="CB688" s="10">
        <v>41635</v>
      </c>
      <c r="CC688">
        <v>870900</v>
      </c>
      <c r="CD688">
        <v>95.756570999999994</v>
      </c>
      <c r="CE688">
        <f t="shared" si="533"/>
        <v>-1.1978023979328789E-3</v>
      </c>
      <c r="CF688">
        <f t="shared" si="534"/>
        <v>0.99880219760206712</v>
      </c>
      <c r="CJ688" s="10">
        <v>41635</v>
      </c>
      <c r="CK688">
        <v>189600</v>
      </c>
      <c r="CL688">
        <v>76.033501999999999</v>
      </c>
      <c r="CM688">
        <f t="shared" si="535"/>
        <v>4.8357329797465987E-4</v>
      </c>
      <c r="CN688">
        <f t="shared" si="536"/>
        <v>1.0004835732979747</v>
      </c>
      <c r="CR688" s="10">
        <v>41635</v>
      </c>
      <c r="CS688">
        <v>1769100</v>
      </c>
      <c r="CT688">
        <v>57.463718999999998</v>
      </c>
      <c r="CU688">
        <f t="shared" si="537"/>
        <v>-1.1849551619758092E-4</v>
      </c>
      <c r="CV688">
        <f t="shared" si="538"/>
        <v>0.99988150448380242</v>
      </c>
      <c r="CZ688" s="10">
        <v>41635</v>
      </c>
      <c r="DA688">
        <v>165900</v>
      </c>
      <c r="DB688">
        <v>49.470790000000001</v>
      </c>
      <c r="DC688">
        <f t="shared" si="554"/>
        <v>3.5402069255907609E-3</v>
      </c>
      <c r="DD688">
        <f t="shared" si="555"/>
        <v>1.0035402069255908</v>
      </c>
      <c r="DH688" s="10">
        <v>41635</v>
      </c>
      <c r="DI688">
        <v>90000</v>
      </c>
      <c r="DJ688">
        <v>28.551824</v>
      </c>
      <c r="DK688">
        <f t="shared" si="556"/>
        <v>3.301053639424012E-4</v>
      </c>
      <c r="DL688">
        <f t="shared" si="557"/>
        <v>1.0003301053639424</v>
      </c>
      <c r="DP688" s="10">
        <v>41635</v>
      </c>
      <c r="DQ688">
        <v>35300</v>
      </c>
      <c r="DR688">
        <v>24.118939000000001</v>
      </c>
      <c r="DS688">
        <f t="shared" si="539"/>
        <v>5.4773830591285932E-3</v>
      </c>
      <c r="DT688">
        <f t="shared" si="540"/>
        <v>1.0054773830591286</v>
      </c>
      <c r="DX688" s="10">
        <v>41635</v>
      </c>
      <c r="DY688">
        <v>7282600</v>
      </c>
      <c r="DZ688">
        <v>11.78</v>
      </c>
      <c r="EA688">
        <f t="shared" si="541"/>
        <v>4.2625745950553018E-3</v>
      </c>
      <c r="EB688">
        <f t="shared" si="542"/>
        <v>1.0042625745950553</v>
      </c>
      <c r="EF688" s="10">
        <v>41634</v>
      </c>
      <c r="EG688">
        <v>233600</v>
      </c>
      <c r="EH688">
        <v>98.756496999999996</v>
      </c>
      <c r="EI688">
        <f t="shared" si="552"/>
        <v>-1.9735565092948715E-4</v>
      </c>
      <c r="EJ688">
        <f t="shared" si="553"/>
        <v>0.99980264434907051</v>
      </c>
    </row>
    <row r="689" spans="1:140">
      <c r="A689" s="10">
        <v>41634</v>
      </c>
      <c r="B689" s="11">
        <v>1.1100000000000001</v>
      </c>
      <c r="C689">
        <f t="shared" si="511"/>
        <v>1.11E-2</v>
      </c>
      <c r="D689" s="12">
        <f t="shared" si="512"/>
        <v>2.3159826894203484E-4</v>
      </c>
      <c r="E689" s="13">
        <f t="shared" si="513"/>
        <v>1.000231598268942</v>
      </c>
      <c r="H689" s="10">
        <v>41634</v>
      </c>
      <c r="I689">
        <v>1900</v>
      </c>
      <c r="J689">
        <v>59.823183</v>
      </c>
      <c r="K689" s="15">
        <f t="shared" si="543"/>
        <v>-5.8615650635467365E-3</v>
      </c>
      <c r="L689">
        <f t="shared" si="544"/>
        <v>0.99413843493645326</v>
      </c>
      <c r="N689" s="15">
        <f t="shared" si="518"/>
        <v>-0.88302162425905384</v>
      </c>
      <c r="P689" s="10">
        <v>41634</v>
      </c>
      <c r="Q689">
        <v>305400</v>
      </c>
      <c r="R689">
        <v>42.073163000000001</v>
      </c>
      <c r="S689">
        <f t="shared" si="519"/>
        <v>4.5724067833694537E-3</v>
      </c>
      <c r="T689">
        <f t="shared" si="545"/>
        <v>1.0045724067833695</v>
      </c>
      <c r="V689" s="15">
        <f t="shared" si="521"/>
        <v>4.2863316581393702</v>
      </c>
      <c r="X689" s="10">
        <v>41634</v>
      </c>
      <c r="Y689">
        <v>146600</v>
      </c>
      <c r="Z689">
        <v>35.933706999999998</v>
      </c>
      <c r="AA689">
        <f t="shared" si="522"/>
        <v>1.3426304521773069E-3</v>
      </c>
      <c r="AB689">
        <f t="shared" si="514"/>
        <v>1.0013426304521773</v>
      </c>
      <c r="AD689" s="15">
        <f t="shared" si="523"/>
        <v>0.63187787851639587</v>
      </c>
      <c r="AF689" s="10">
        <v>41634</v>
      </c>
      <c r="AG689">
        <v>201300</v>
      </c>
      <c r="AH689">
        <v>50.797485999999999</v>
      </c>
      <c r="AI689">
        <f t="shared" si="524"/>
        <v>1.1458563143482703E-3</v>
      </c>
      <c r="AJ689">
        <f t="shared" si="546"/>
        <v>1.0011458563143483</v>
      </c>
      <c r="AL689" s="15">
        <f t="shared" si="526"/>
        <v>0.51891781512068147</v>
      </c>
      <c r="AN689" s="10">
        <v>41634</v>
      </c>
      <c r="AO689">
        <v>2428100</v>
      </c>
      <c r="AP689">
        <v>37.856254999999997</v>
      </c>
      <c r="AQ689">
        <f t="shared" si="527"/>
        <v>5.862291535275066E-3</v>
      </c>
      <c r="AR689">
        <f t="shared" si="551"/>
        <v>1.0058622915352751</v>
      </c>
      <c r="AV689" s="10">
        <v>41634</v>
      </c>
      <c r="AW689">
        <v>8545800</v>
      </c>
      <c r="AX689">
        <v>37.210872000000002</v>
      </c>
      <c r="AY689">
        <f t="shared" si="529"/>
        <v>-6.4277358930528994E-3</v>
      </c>
      <c r="AZ689">
        <f t="shared" si="530"/>
        <v>0.9935722641069471</v>
      </c>
      <c r="BD689" s="10">
        <v>41634</v>
      </c>
      <c r="BE689">
        <v>444300</v>
      </c>
      <c r="BF689">
        <v>57.173589999999997</v>
      </c>
      <c r="BG689">
        <f t="shared" si="531"/>
        <v>5.6661693472779273E-3</v>
      </c>
      <c r="BH689">
        <f t="shared" si="532"/>
        <v>1.0056661693472779</v>
      </c>
      <c r="BL689" s="10">
        <v>41634</v>
      </c>
      <c r="BM689">
        <v>356300</v>
      </c>
      <c r="BN689">
        <v>97.076628999999997</v>
      </c>
      <c r="BO689">
        <f t="shared" si="547"/>
        <v>4.8170453519125189E-5</v>
      </c>
      <c r="BP689">
        <f t="shared" si="548"/>
        <v>1.0000481704535191</v>
      </c>
      <c r="BT689" s="10">
        <v>41634</v>
      </c>
      <c r="BU689">
        <v>54400</v>
      </c>
      <c r="BV689">
        <v>48.840868</v>
      </c>
      <c r="BW689">
        <f t="shared" si="549"/>
        <v>4.0634128366412448E-4</v>
      </c>
      <c r="BX689">
        <f t="shared" si="550"/>
        <v>1.0004063412836641</v>
      </c>
      <c r="CB689" s="10">
        <v>41634</v>
      </c>
      <c r="CC689">
        <v>457500</v>
      </c>
      <c r="CD689">
        <v>95.871405999999993</v>
      </c>
      <c r="CE689">
        <f t="shared" si="533"/>
        <v>-1.4996449267329348E-3</v>
      </c>
      <c r="CF689">
        <f t="shared" si="534"/>
        <v>0.99850035507326707</v>
      </c>
      <c r="CJ689" s="10">
        <v>41634</v>
      </c>
      <c r="CK689">
        <v>332500</v>
      </c>
      <c r="CL689">
        <v>75.996752000000001</v>
      </c>
      <c r="CM689">
        <f t="shared" si="535"/>
        <v>-7.2478162372147104E-4</v>
      </c>
      <c r="CN689">
        <f t="shared" si="536"/>
        <v>0.99927521837627853</v>
      </c>
      <c r="CR689" s="10">
        <v>41634</v>
      </c>
      <c r="CS689">
        <v>4000</v>
      </c>
      <c r="CT689">
        <v>57.470528999999999</v>
      </c>
      <c r="CU689">
        <f t="shared" si="537"/>
        <v>3.3807878302627437E-4</v>
      </c>
      <c r="CV689">
        <f t="shared" si="538"/>
        <v>1.0003380787830263</v>
      </c>
      <c r="CZ689" s="10">
        <v>41634</v>
      </c>
      <c r="DA689">
        <v>244200</v>
      </c>
      <c r="DB689">
        <v>49.296270999999997</v>
      </c>
      <c r="DC689">
        <f t="shared" si="554"/>
        <v>7.698087495783712E-3</v>
      </c>
      <c r="DD689">
        <f t="shared" si="555"/>
        <v>1.0076980874957837</v>
      </c>
      <c r="DH689" s="10">
        <v>41634</v>
      </c>
      <c r="DI689">
        <v>147500</v>
      </c>
      <c r="DJ689">
        <v>28.542401999999999</v>
      </c>
      <c r="DK689">
        <f t="shared" si="556"/>
        <v>9.9143821035818647E-4</v>
      </c>
      <c r="DL689">
        <f t="shared" si="557"/>
        <v>1.0009914382103582</v>
      </c>
      <c r="DP689" s="10">
        <v>41634</v>
      </c>
      <c r="DQ689">
        <v>63900</v>
      </c>
      <c r="DR689">
        <v>23.987549999999999</v>
      </c>
      <c r="DS689">
        <f t="shared" si="539"/>
        <v>8.2839893453134916E-3</v>
      </c>
      <c r="DT689">
        <f t="shared" si="540"/>
        <v>1.0082839893453135</v>
      </c>
      <c r="DX689" s="10">
        <v>41634</v>
      </c>
      <c r="DY689">
        <v>6680500</v>
      </c>
      <c r="DZ689">
        <v>11.73</v>
      </c>
      <c r="EA689">
        <f t="shared" si="541"/>
        <v>5.1413881748072487E-3</v>
      </c>
      <c r="EB689">
        <f t="shared" si="542"/>
        <v>1.0051413881748072</v>
      </c>
      <c r="EF689" s="10">
        <v>41632</v>
      </c>
      <c r="EG689">
        <v>180000</v>
      </c>
      <c r="EH689">
        <v>98.775991000000005</v>
      </c>
      <c r="EI689">
        <f t="shared" si="552"/>
        <v>5.9227580092335863E-4</v>
      </c>
      <c r="EJ689">
        <f t="shared" si="553"/>
        <v>1.0005922758009234</v>
      </c>
    </row>
    <row r="690" spans="1:140">
      <c r="A690" s="10">
        <v>41632</v>
      </c>
      <c r="B690" s="11">
        <v>1.1399999999999999</v>
      </c>
      <c r="C690">
        <f t="shared" si="511"/>
        <v>1.1399999999999999E-2</v>
      </c>
      <c r="D690" s="12">
        <f t="shared" si="512"/>
        <v>2.378673678657961E-4</v>
      </c>
      <c r="E690" s="13">
        <f t="shared" si="513"/>
        <v>1.0002378673678658</v>
      </c>
      <c r="H690" s="10">
        <v>41632</v>
      </c>
      <c r="I690">
        <v>1900</v>
      </c>
      <c r="J690">
        <v>60.175908</v>
      </c>
      <c r="K690" s="15">
        <f t="shared" si="543"/>
        <v>-3.5810929024616689E-3</v>
      </c>
      <c r="L690">
        <f t="shared" si="544"/>
        <v>0.99641890709753833</v>
      </c>
      <c r="N690" s="15">
        <f t="shared" si="518"/>
        <v>-0.73003013390641147</v>
      </c>
      <c r="P690" s="10">
        <v>41632</v>
      </c>
      <c r="Q690">
        <v>128900</v>
      </c>
      <c r="R690">
        <v>41.881663000000003</v>
      </c>
      <c r="S690">
        <f t="shared" si="519"/>
        <v>3.9018061940487847E-3</v>
      </c>
      <c r="T690">
        <f t="shared" si="545"/>
        <v>1.0039018061940488</v>
      </c>
      <c r="V690" s="15">
        <f t="shared" si="521"/>
        <v>3.1428670413045054</v>
      </c>
      <c r="X690" s="10">
        <v>41632</v>
      </c>
      <c r="Y690">
        <v>55000</v>
      </c>
      <c r="Z690">
        <v>35.885525999999999</v>
      </c>
      <c r="AA690">
        <f t="shared" si="522"/>
        <v>3.7736693480656669E-3</v>
      </c>
      <c r="AB690">
        <f t="shared" si="514"/>
        <v>1.0037736693480657</v>
      </c>
      <c r="AD690" s="15">
        <f t="shared" si="523"/>
        <v>2.9542736310403241</v>
      </c>
      <c r="AF690" s="10">
        <v>41632</v>
      </c>
      <c r="AG690">
        <v>155100</v>
      </c>
      <c r="AH690">
        <v>50.739345999999998</v>
      </c>
      <c r="AI690">
        <f t="shared" si="524"/>
        <v>3.2573659595092064E-3</v>
      </c>
      <c r="AJ690">
        <f t="shared" si="546"/>
        <v>1.0032573659595092</v>
      </c>
      <c r="AL690" s="15">
        <f t="shared" si="526"/>
        <v>2.2772556038018918</v>
      </c>
      <c r="AN690" s="10">
        <v>41632</v>
      </c>
      <c r="AO690">
        <v>1492800</v>
      </c>
      <c r="AP690">
        <v>37.635624</v>
      </c>
      <c r="AQ690">
        <f t="shared" si="527"/>
        <v>1.7127446889344533E-3</v>
      </c>
      <c r="AR690">
        <f t="shared" si="551"/>
        <v>1.0017127446889345</v>
      </c>
      <c r="AV690" s="10">
        <v>41632</v>
      </c>
      <c r="AW690">
        <v>10329600</v>
      </c>
      <c r="AX690">
        <v>37.451600999999997</v>
      </c>
      <c r="AY690">
        <f t="shared" si="529"/>
        <v>5.218646644891356E-3</v>
      </c>
      <c r="AZ690">
        <f t="shared" si="530"/>
        <v>1.0052186466448914</v>
      </c>
      <c r="BD690" s="10">
        <v>41632</v>
      </c>
      <c r="BE690">
        <v>203500</v>
      </c>
      <c r="BF690">
        <v>56.851460000000003</v>
      </c>
      <c r="BG690">
        <f t="shared" si="531"/>
        <v>4.5535587962468593E-3</v>
      </c>
      <c r="BH690">
        <f t="shared" si="532"/>
        <v>1.0045535587962469</v>
      </c>
      <c r="BL690" s="10">
        <v>41632</v>
      </c>
      <c r="BM690">
        <v>157300</v>
      </c>
      <c r="BN690">
        <v>97.071952999999993</v>
      </c>
      <c r="BO690">
        <f t="shared" si="547"/>
        <v>1.9249222419293055E-4</v>
      </c>
      <c r="BP690">
        <f t="shared" si="548"/>
        <v>1.0001924922241929</v>
      </c>
      <c r="BT690" s="10">
        <v>41632</v>
      </c>
      <c r="BU690">
        <v>56000</v>
      </c>
      <c r="BV690">
        <v>48.82103</v>
      </c>
      <c r="BW690">
        <f t="shared" si="549"/>
        <v>0</v>
      </c>
      <c r="BX690">
        <f t="shared" si="550"/>
        <v>1</v>
      </c>
      <c r="CB690" s="10">
        <v>41632</v>
      </c>
      <c r="CC690">
        <v>198400</v>
      </c>
      <c r="CD690">
        <v>96.015394999999998</v>
      </c>
      <c r="CE690">
        <f t="shared" si="533"/>
        <v>-1.8323911015905026E-4</v>
      </c>
      <c r="CF690">
        <f t="shared" si="534"/>
        <v>0.99981676088984095</v>
      </c>
      <c r="CJ690" s="10">
        <v>41632</v>
      </c>
      <c r="CK690">
        <v>416500</v>
      </c>
      <c r="CL690">
        <v>76.051873000000001</v>
      </c>
      <c r="CM690">
        <f t="shared" si="535"/>
        <v>-1.3873480403052696E-3</v>
      </c>
      <c r="CN690">
        <f t="shared" si="536"/>
        <v>0.99861265195969473</v>
      </c>
      <c r="CR690" s="10">
        <v>41632</v>
      </c>
      <c r="CS690">
        <v>7400</v>
      </c>
      <c r="CT690">
        <v>57.451106000000003</v>
      </c>
      <c r="CU690">
        <f t="shared" si="537"/>
        <v>-2.1926329644336162E-3</v>
      </c>
      <c r="CV690">
        <f t="shared" si="538"/>
        <v>0.99780736703556638</v>
      </c>
      <c r="CZ690" s="10">
        <v>41632</v>
      </c>
      <c r="DA690">
        <v>96100</v>
      </c>
      <c r="DB690">
        <v>48.919682999999999</v>
      </c>
      <c r="DC690">
        <f t="shared" si="554"/>
        <v>-3.7411270119158679E-3</v>
      </c>
      <c r="DD690">
        <f t="shared" si="555"/>
        <v>0.99625887298808413</v>
      </c>
      <c r="DH690" s="10">
        <v>41632</v>
      </c>
      <c r="DI690">
        <v>117300</v>
      </c>
      <c r="DJ690">
        <v>28.514132</v>
      </c>
      <c r="DK690">
        <f t="shared" si="556"/>
        <v>6.6137255123521754E-4</v>
      </c>
      <c r="DL690">
        <f t="shared" si="557"/>
        <v>1.0006613725512352</v>
      </c>
      <c r="DP690" s="10">
        <v>41632</v>
      </c>
      <c r="DQ690">
        <v>23800</v>
      </c>
      <c r="DR690">
        <v>23.790469999999999</v>
      </c>
      <c r="DS690">
        <f t="shared" si="539"/>
        <v>5.1546642205428927E-3</v>
      </c>
      <c r="DT690">
        <f t="shared" si="540"/>
        <v>1.0051546642205429</v>
      </c>
      <c r="DX690" s="10">
        <v>41632</v>
      </c>
      <c r="DY690">
        <v>4454600</v>
      </c>
      <c r="DZ690">
        <v>11.67</v>
      </c>
      <c r="EA690">
        <f t="shared" si="541"/>
        <v>4.3029259896729677E-3</v>
      </c>
      <c r="EB690">
        <f t="shared" si="542"/>
        <v>1.004302925989673</v>
      </c>
      <c r="EF690" s="10">
        <v>41631</v>
      </c>
      <c r="EG690">
        <v>315600</v>
      </c>
      <c r="EH690">
        <v>98.717523</v>
      </c>
      <c r="EI690">
        <f t="shared" si="552"/>
        <v>-2.960502287685518E-4</v>
      </c>
      <c r="EJ690">
        <f t="shared" si="553"/>
        <v>0.99970394977123145</v>
      </c>
    </row>
    <row r="691" spans="1:140">
      <c r="A691" s="10">
        <v>41631</v>
      </c>
      <c r="B691" s="11">
        <v>1.1599999999999999</v>
      </c>
      <c r="C691">
        <f t="shared" si="511"/>
        <v>1.1599999999999999E-2</v>
      </c>
      <c r="D691" s="12">
        <f t="shared" si="512"/>
        <v>2.4204705094388324E-4</v>
      </c>
      <c r="E691" s="13">
        <f t="shared" si="513"/>
        <v>1.0002420470509439</v>
      </c>
      <c r="H691" s="10">
        <v>41631</v>
      </c>
      <c r="I691">
        <v>15200</v>
      </c>
      <c r="J691">
        <v>60.392178000000001</v>
      </c>
      <c r="K691" s="15">
        <f t="shared" si="543"/>
        <v>-5.0343544848250321E-3</v>
      </c>
      <c r="L691">
        <f t="shared" si="544"/>
        <v>0.99496564551517497</v>
      </c>
      <c r="N691" s="15">
        <f t="shared" si="518"/>
        <v>-0.84152847932875763</v>
      </c>
      <c r="P691" s="10">
        <v>41631</v>
      </c>
      <c r="Q691">
        <v>374900</v>
      </c>
      <c r="R691">
        <v>41.718884000000003</v>
      </c>
      <c r="S691">
        <f t="shared" si="519"/>
        <v>3.5702268254473868E-3</v>
      </c>
      <c r="T691">
        <f t="shared" si="545"/>
        <v>1.0035702268254474</v>
      </c>
      <c r="V691" s="15">
        <f t="shared" si="521"/>
        <v>2.6722776163553492</v>
      </c>
      <c r="X691" s="10">
        <v>41631</v>
      </c>
      <c r="Y691">
        <v>128800</v>
      </c>
      <c r="Z691">
        <v>35.750615000000003</v>
      </c>
      <c r="AA691">
        <f t="shared" si="522"/>
        <v>7.5498710992463192E-3</v>
      </c>
      <c r="AB691">
        <f t="shared" si="514"/>
        <v>1.0075498710992463</v>
      </c>
      <c r="AD691" s="15">
        <f t="shared" si="523"/>
        <v>14.570100092242535</v>
      </c>
      <c r="AF691" s="10">
        <v>41631</v>
      </c>
      <c r="AG691">
        <v>250900</v>
      </c>
      <c r="AH691">
        <v>50.574606000000003</v>
      </c>
      <c r="AI691">
        <f t="shared" si="524"/>
        <v>9.888013878755153E-3</v>
      </c>
      <c r="AJ691">
        <f t="shared" si="546"/>
        <v>1.0098880138787552</v>
      </c>
      <c r="AL691" s="15">
        <f t="shared" si="526"/>
        <v>35.284776955315749</v>
      </c>
      <c r="AN691" s="10">
        <v>41631</v>
      </c>
      <c r="AO691">
        <v>4007500</v>
      </c>
      <c r="AP691">
        <v>37.571274000000003</v>
      </c>
      <c r="AQ691">
        <f t="shared" si="527"/>
        <v>9.8837847838335602E-3</v>
      </c>
      <c r="AR691">
        <f t="shared" si="551"/>
        <v>1.0098837847838336</v>
      </c>
      <c r="AV691" s="10">
        <v>41631</v>
      </c>
      <c r="AW691">
        <v>19991100</v>
      </c>
      <c r="AX691">
        <v>37.257168999999998</v>
      </c>
      <c r="AY691">
        <f t="shared" si="529"/>
        <v>7.2591159280583906E-3</v>
      </c>
      <c r="AZ691">
        <f t="shared" si="530"/>
        <v>1.0072591159280584</v>
      </c>
      <c r="BD691" s="10">
        <v>41631</v>
      </c>
      <c r="BE691">
        <v>480400</v>
      </c>
      <c r="BF691">
        <v>56.593756999999997</v>
      </c>
      <c r="BG691">
        <f t="shared" si="531"/>
        <v>1.4658051152340867E-3</v>
      </c>
      <c r="BH691">
        <f t="shared" si="532"/>
        <v>1.0014658051152341</v>
      </c>
      <c r="BL691" s="10">
        <v>41631</v>
      </c>
      <c r="BM691">
        <v>514800</v>
      </c>
      <c r="BN691">
        <v>97.053270999999995</v>
      </c>
      <c r="BO691">
        <f t="shared" si="547"/>
        <v>-2.2083812987109264E-3</v>
      </c>
      <c r="BP691">
        <f t="shared" si="548"/>
        <v>0.99779161870128907</v>
      </c>
      <c r="BT691" s="10">
        <v>41631</v>
      </c>
      <c r="BU691">
        <v>297100</v>
      </c>
      <c r="BV691">
        <v>48.82103</v>
      </c>
      <c r="BW691">
        <f t="shared" si="549"/>
        <v>-8.1196130149829848E-4</v>
      </c>
      <c r="BX691">
        <f t="shared" si="550"/>
        <v>0.9991880386985017</v>
      </c>
      <c r="CB691" s="10">
        <v>41631</v>
      </c>
      <c r="CC691">
        <v>428700</v>
      </c>
      <c r="CD691">
        <v>96.032991999999993</v>
      </c>
      <c r="CE691">
        <f t="shared" si="533"/>
        <v>2.7565496141757073E-3</v>
      </c>
      <c r="CF691">
        <f t="shared" si="534"/>
        <v>1.0027565496141757</v>
      </c>
      <c r="CJ691" s="10">
        <v>41631</v>
      </c>
      <c r="CK691">
        <v>203700</v>
      </c>
      <c r="CL691">
        <v>76.157529999999994</v>
      </c>
      <c r="CM691">
        <f t="shared" si="535"/>
        <v>-1.9077600230598124E-3</v>
      </c>
      <c r="CN691">
        <f t="shared" si="536"/>
        <v>0.99809223997694019</v>
      </c>
      <c r="CR691" s="10">
        <v>41631</v>
      </c>
      <c r="CS691">
        <v>119600</v>
      </c>
      <c r="CT691">
        <v>57.577351999999998</v>
      </c>
      <c r="CU691">
        <f t="shared" si="537"/>
        <v>-1.6861426269676461E-4</v>
      </c>
      <c r="CV691">
        <f t="shared" si="538"/>
        <v>0.99983138573730324</v>
      </c>
      <c r="CZ691" s="10">
        <v>41631</v>
      </c>
      <c r="DA691">
        <v>357700</v>
      </c>
      <c r="DB691">
        <v>49.103385000000003</v>
      </c>
      <c r="DC691">
        <f t="shared" si="554"/>
        <v>3.3783729937444384E-3</v>
      </c>
      <c r="DD691">
        <f t="shared" si="555"/>
        <v>1.0033783729937444</v>
      </c>
      <c r="DH691" s="10">
        <v>41631</v>
      </c>
      <c r="DI691">
        <v>121100</v>
      </c>
      <c r="DJ691">
        <v>28.495286</v>
      </c>
      <c r="DK691">
        <f t="shared" si="556"/>
        <v>1.6535292811736824E-4</v>
      </c>
      <c r="DL691">
        <f t="shared" si="557"/>
        <v>1.0001653529281174</v>
      </c>
      <c r="DP691" s="10">
        <v>41631</v>
      </c>
      <c r="DQ691">
        <v>88100</v>
      </c>
      <c r="DR691">
        <v>23.668467</v>
      </c>
      <c r="DS691">
        <f t="shared" si="539"/>
        <v>-6.3041844902543831E-3</v>
      </c>
      <c r="DT691">
        <f t="shared" si="540"/>
        <v>0.99369581550974562</v>
      </c>
      <c r="DX691" s="10">
        <v>41631</v>
      </c>
      <c r="DY691">
        <v>8140100</v>
      </c>
      <c r="DZ691">
        <v>11.62</v>
      </c>
      <c r="EA691">
        <f t="shared" si="541"/>
        <v>-2.5751072961374133E-3</v>
      </c>
      <c r="EB691">
        <f t="shared" si="542"/>
        <v>0.99742489270386259</v>
      </c>
      <c r="EF691" s="10">
        <v>41628</v>
      </c>
      <c r="EG691">
        <v>355800</v>
      </c>
      <c r="EH691">
        <v>98.746757000000002</v>
      </c>
      <c r="EI691">
        <f t="shared" si="552"/>
        <v>-9.8626422522785084E-5</v>
      </c>
      <c r="EJ691">
        <f t="shared" si="553"/>
        <v>0.99990137357747721</v>
      </c>
    </row>
    <row r="692" spans="1:140">
      <c r="A692" s="10">
        <v>41628</v>
      </c>
      <c r="B692" s="11">
        <v>1.1299999999999999</v>
      </c>
      <c r="C692">
        <f t="shared" si="511"/>
        <v>1.1299999999999999E-2</v>
      </c>
      <c r="D692" s="12">
        <f t="shared" si="512"/>
        <v>2.35777611468313E-4</v>
      </c>
      <c r="E692" s="13">
        <f t="shared" si="513"/>
        <v>1.0002357776114683</v>
      </c>
      <c r="H692" s="10">
        <v>41628</v>
      </c>
      <c r="I692">
        <v>3800</v>
      </c>
      <c r="J692">
        <v>60.697752000000001</v>
      </c>
      <c r="K692" s="15">
        <f t="shared" si="543"/>
        <v>1.1730238126447468E-2</v>
      </c>
      <c r="L692">
        <f t="shared" si="544"/>
        <v>1.0117302381264475</v>
      </c>
      <c r="N692" s="15">
        <f t="shared" si="518"/>
        <v>69.571039744298972</v>
      </c>
      <c r="P692" s="10">
        <v>41628</v>
      </c>
      <c r="Q692">
        <v>319100</v>
      </c>
      <c r="R692">
        <v>41.570467999999998</v>
      </c>
      <c r="S692">
        <f t="shared" si="519"/>
        <v>6.4605225328284721E-3</v>
      </c>
      <c r="T692">
        <f t="shared" si="545"/>
        <v>1.0064605225328285</v>
      </c>
      <c r="V692" s="15">
        <f t="shared" si="521"/>
        <v>9.4908780749460213</v>
      </c>
      <c r="X692" s="10">
        <v>41628</v>
      </c>
      <c r="Y692">
        <v>190900</v>
      </c>
      <c r="Z692">
        <v>35.482725000000002</v>
      </c>
      <c r="AA692">
        <f t="shared" si="522"/>
        <v>1.0393813174307098E-2</v>
      </c>
      <c r="AB692">
        <f t="shared" si="514"/>
        <v>1.0103938131743071</v>
      </c>
      <c r="AD692" s="15">
        <f t="shared" si="523"/>
        <v>42.560973443402382</v>
      </c>
      <c r="AF692" s="10">
        <v>41628</v>
      </c>
      <c r="AG692">
        <v>489200</v>
      </c>
      <c r="AH692">
        <v>50.079419999999999</v>
      </c>
      <c r="AI692">
        <f t="shared" si="524"/>
        <v>1.5471952848787662E-2</v>
      </c>
      <c r="AJ692">
        <f t="shared" si="546"/>
        <v>1.0154719528487877</v>
      </c>
      <c r="AL692" s="15">
        <f t="shared" si="526"/>
        <v>270.51602168947841</v>
      </c>
      <c r="AN692" s="10">
        <v>41628</v>
      </c>
      <c r="AO692">
        <v>3157800</v>
      </c>
      <c r="AP692">
        <v>37.203561999999998</v>
      </c>
      <c r="AQ692">
        <f t="shared" si="527"/>
        <v>5.2909992862577582E-3</v>
      </c>
      <c r="AR692">
        <f t="shared" si="551"/>
        <v>1.0052909992862578</v>
      </c>
      <c r="AV692" s="10">
        <v>41628</v>
      </c>
      <c r="AW692">
        <v>21910500</v>
      </c>
      <c r="AX692">
        <v>36.988664</v>
      </c>
      <c r="AY692">
        <f t="shared" si="529"/>
        <v>-2.0982323685917459E-3</v>
      </c>
      <c r="AZ692">
        <f t="shared" si="530"/>
        <v>0.99790176763140825</v>
      </c>
      <c r="BD692" s="10">
        <v>41628</v>
      </c>
      <c r="BE692">
        <v>780300</v>
      </c>
      <c r="BF692">
        <v>56.510922999999998</v>
      </c>
      <c r="BG692">
        <f t="shared" si="531"/>
        <v>4.7784426821488868E-3</v>
      </c>
      <c r="BH692">
        <f t="shared" si="532"/>
        <v>1.0047784426821489</v>
      </c>
      <c r="BL692" s="10">
        <v>41628</v>
      </c>
      <c r="BM692">
        <v>391300</v>
      </c>
      <c r="BN692">
        <v>97.268075999999994</v>
      </c>
      <c r="BO692">
        <f t="shared" si="547"/>
        <v>-2.8795606417619801E-4</v>
      </c>
      <c r="BP692">
        <f t="shared" si="548"/>
        <v>0.9997120439358238</v>
      </c>
      <c r="BT692" s="10">
        <v>41628</v>
      </c>
      <c r="BU692">
        <v>296400</v>
      </c>
      <c r="BV692">
        <v>48.860703000000001</v>
      </c>
      <c r="BW692">
        <f t="shared" si="549"/>
        <v>-5.4787025563407532E-4</v>
      </c>
      <c r="BX692">
        <f t="shared" si="550"/>
        <v>0.99945212974436592</v>
      </c>
      <c r="CB692" s="10">
        <v>41628</v>
      </c>
      <c r="CC692">
        <v>611700</v>
      </c>
      <c r="CD692">
        <v>95.769000000000005</v>
      </c>
      <c r="CE692">
        <f t="shared" si="533"/>
        <v>2.2102016205940433E-3</v>
      </c>
      <c r="CF692">
        <f t="shared" si="534"/>
        <v>1.002210201620594</v>
      </c>
      <c r="CJ692" s="10">
        <v>41628</v>
      </c>
      <c r="CK692">
        <v>305900</v>
      </c>
      <c r="CL692">
        <v>76.303098000000006</v>
      </c>
      <c r="CM692">
        <f t="shared" si="535"/>
        <v>1.9114065280216863E-3</v>
      </c>
      <c r="CN692">
        <f t="shared" si="536"/>
        <v>1.0019114065280217</v>
      </c>
      <c r="CR692" s="10">
        <v>41628</v>
      </c>
      <c r="CS692">
        <v>48200</v>
      </c>
      <c r="CT692">
        <v>57.587062000000003</v>
      </c>
      <c r="CU692">
        <f t="shared" si="537"/>
        <v>-8.4244782180431521E-4</v>
      </c>
      <c r="CV692">
        <f t="shared" si="538"/>
        <v>0.99915755217819568</v>
      </c>
      <c r="CZ692" s="10">
        <v>41628</v>
      </c>
      <c r="DA692">
        <v>139500</v>
      </c>
      <c r="DB692">
        <v>48.938054000000001</v>
      </c>
      <c r="DC692">
        <f t="shared" si="554"/>
        <v>3.6922535852403904E-3</v>
      </c>
      <c r="DD692">
        <f t="shared" si="555"/>
        <v>1.0036922535852404</v>
      </c>
      <c r="DH692" s="10">
        <v>41628</v>
      </c>
      <c r="DI692">
        <v>156900</v>
      </c>
      <c r="DJ692">
        <v>28.490575</v>
      </c>
      <c r="DK692">
        <f t="shared" si="556"/>
        <v>7.5908003476312658E-3</v>
      </c>
      <c r="DL692">
        <f t="shared" si="557"/>
        <v>1.0075908003476313</v>
      </c>
      <c r="DP692" s="10">
        <v>41628</v>
      </c>
      <c r="DQ692">
        <v>23200</v>
      </c>
      <c r="DR692">
        <v>23.818624</v>
      </c>
      <c r="DS692">
        <f t="shared" si="539"/>
        <v>1.0068916378128012E-2</v>
      </c>
      <c r="DT692">
        <f t="shared" si="540"/>
        <v>1.010068916378128</v>
      </c>
      <c r="DX692" s="10">
        <v>41628</v>
      </c>
      <c r="DY692">
        <v>10440800</v>
      </c>
      <c r="DZ692">
        <v>11.65</v>
      </c>
      <c r="EA692">
        <f t="shared" si="541"/>
        <v>9.5320623916812508E-3</v>
      </c>
      <c r="EB692">
        <f t="shared" si="542"/>
        <v>1.0095320623916813</v>
      </c>
      <c r="EF692" s="10">
        <v>41627</v>
      </c>
      <c r="EG692">
        <v>636200</v>
      </c>
      <c r="EH692">
        <v>98.756496999999996</v>
      </c>
      <c r="EI692">
        <f t="shared" si="552"/>
        <v>9.8636150653419463E-5</v>
      </c>
      <c r="EJ692">
        <f t="shared" si="553"/>
        <v>1.0000986361506534</v>
      </c>
    </row>
    <row r="693" spans="1:140">
      <c r="A693" s="10">
        <v>41627</v>
      </c>
      <c r="B693" s="11">
        <v>1.1000000000000001</v>
      </c>
      <c r="C693">
        <f t="shared" si="511"/>
        <v>1.1000000000000001E-2</v>
      </c>
      <c r="D693" s="12">
        <f t="shared" si="512"/>
        <v>2.2950868280702252E-4</v>
      </c>
      <c r="E693" s="13">
        <f t="shared" si="513"/>
        <v>1.000229508682807</v>
      </c>
      <c r="H693" s="10">
        <v>41627</v>
      </c>
      <c r="I693">
        <v>245900</v>
      </c>
      <c r="J693">
        <v>59.994008000000001</v>
      </c>
      <c r="K693" s="15">
        <f t="shared" si="543"/>
        <v>0</v>
      </c>
      <c r="L693">
        <f t="shared" si="544"/>
        <v>1</v>
      </c>
      <c r="N693" s="15">
        <f t="shared" si="518"/>
        <v>0</v>
      </c>
      <c r="P693" s="10">
        <v>41627</v>
      </c>
      <c r="Q693">
        <v>232500</v>
      </c>
      <c r="R693">
        <v>41.303624999999997</v>
      </c>
      <c r="S693">
        <f t="shared" si="519"/>
        <v>-2.3065292957302752E-4</v>
      </c>
      <c r="T693">
        <f t="shared" si="545"/>
        <v>0.99976934707042697</v>
      </c>
      <c r="V693" s="15">
        <f t="shared" si="521"/>
        <v>-8.0750800783942811E-2</v>
      </c>
      <c r="X693" s="10">
        <v>41627</v>
      </c>
      <c r="Y693">
        <v>161200</v>
      </c>
      <c r="Z693">
        <v>35.117718000000004</v>
      </c>
      <c r="AA693">
        <f t="shared" si="522"/>
        <v>-4.0860365632507945E-3</v>
      </c>
      <c r="AB693">
        <f t="shared" si="514"/>
        <v>0.99591396343674921</v>
      </c>
      <c r="AD693" s="15">
        <f t="shared" si="523"/>
        <v>-0.77562996214887903</v>
      </c>
      <c r="AF693" s="10">
        <v>41627</v>
      </c>
      <c r="AG693">
        <v>276900</v>
      </c>
      <c r="AH693">
        <v>49.316398999999997</v>
      </c>
      <c r="AI693">
        <f t="shared" si="524"/>
        <v>-6.0346086049062331E-3</v>
      </c>
      <c r="AJ693">
        <f t="shared" si="546"/>
        <v>0.99396539139509377</v>
      </c>
      <c r="AL693" s="15">
        <f t="shared" si="526"/>
        <v>-0.89022308426420849</v>
      </c>
      <c r="AN693" s="10">
        <v>41627</v>
      </c>
      <c r="AO693">
        <v>3711800</v>
      </c>
      <c r="AP693">
        <v>37.007753999999998</v>
      </c>
      <c r="AQ693">
        <f t="shared" si="527"/>
        <v>-4.9394962351234639E-4</v>
      </c>
      <c r="AR693">
        <f t="shared" si="551"/>
        <v>0.99950605037648765</v>
      </c>
      <c r="AV693" s="10">
        <v>41627</v>
      </c>
      <c r="AW693">
        <v>20168300</v>
      </c>
      <c r="AX693">
        <v>37.066437999999998</v>
      </c>
      <c r="AY693">
        <f t="shared" si="529"/>
        <v>-1.661374123456516E-2</v>
      </c>
      <c r="AZ693">
        <f t="shared" si="530"/>
        <v>0.98338625876543484</v>
      </c>
      <c r="BD693" s="10">
        <v>41627</v>
      </c>
      <c r="BE693">
        <v>434500</v>
      </c>
      <c r="BF693">
        <v>56.242173000000001</v>
      </c>
      <c r="BG693">
        <f t="shared" si="531"/>
        <v>-2.4276043442315043E-3</v>
      </c>
      <c r="BH693">
        <f t="shared" si="532"/>
        <v>0.9975723956557685</v>
      </c>
      <c r="BL693" s="10">
        <v>41627</v>
      </c>
      <c r="BM693">
        <v>313000</v>
      </c>
      <c r="BN693">
        <v>97.296092999999999</v>
      </c>
      <c r="BO693">
        <f t="shared" si="547"/>
        <v>-1.820463276495321E-3</v>
      </c>
      <c r="BP693">
        <f t="shared" si="548"/>
        <v>0.99817953672350468</v>
      </c>
      <c r="BT693" s="10">
        <v>41627</v>
      </c>
      <c r="BU693">
        <v>172200</v>
      </c>
      <c r="BV693">
        <v>48.887487</v>
      </c>
      <c r="BW693">
        <f t="shared" si="549"/>
        <v>-1.2152743833728774E-3</v>
      </c>
      <c r="BX693">
        <f t="shared" si="550"/>
        <v>0.99878472561662712</v>
      </c>
      <c r="CB693" s="10">
        <v>41627</v>
      </c>
      <c r="CC693">
        <v>447000</v>
      </c>
      <c r="CD693">
        <v>95.557798000000005</v>
      </c>
      <c r="CE693">
        <f t="shared" si="533"/>
        <v>-1.7466701853573463E-3</v>
      </c>
      <c r="CF693">
        <f t="shared" si="534"/>
        <v>0.99825332981464265</v>
      </c>
      <c r="CJ693" s="10">
        <v>41627</v>
      </c>
      <c r="CK693">
        <v>331200</v>
      </c>
      <c r="CL693">
        <v>76.157529999999994</v>
      </c>
      <c r="CM693">
        <f t="shared" si="535"/>
        <v>-2.9776143803149635E-3</v>
      </c>
      <c r="CN693">
        <f t="shared" si="536"/>
        <v>0.99702238561968504</v>
      </c>
      <c r="CR693" s="10">
        <v>41627</v>
      </c>
      <c r="CS693">
        <v>12300</v>
      </c>
      <c r="CT693">
        <v>57.635617000000003</v>
      </c>
      <c r="CU693">
        <f t="shared" si="537"/>
        <v>-1.5141273714087689E-3</v>
      </c>
      <c r="CV693">
        <f t="shared" si="538"/>
        <v>0.99848587262859123</v>
      </c>
      <c r="CZ693" s="10">
        <v>41627</v>
      </c>
      <c r="DA693">
        <v>160000</v>
      </c>
      <c r="DB693">
        <v>48.758026999999998</v>
      </c>
      <c r="DC693">
        <f t="shared" si="554"/>
        <v>1.2822722782306339E-3</v>
      </c>
      <c r="DD693">
        <f t="shared" si="555"/>
        <v>1.0012822722782306</v>
      </c>
      <c r="DH693" s="10">
        <v>41627</v>
      </c>
      <c r="DI693">
        <v>78800</v>
      </c>
      <c r="DJ693">
        <v>28.275938</v>
      </c>
      <c r="DK693">
        <f t="shared" si="556"/>
        <v>-1.3029360416421776E-2</v>
      </c>
      <c r="DL693">
        <f t="shared" si="557"/>
        <v>0.98697063958357822</v>
      </c>
      <c r="DP693" s="10">
        <v>41627</v>
      </c>
      <c r="DQ693">
        <v>20600</v>
      </c>
      <c r="DR693">
        <v>23.581187</v>
      </c>
      <c r="DS693">
        <f t="shared" si="539"/>
        <v>2.3856683237928333E-3</v>
      </c>
      <c r="DT693">
        <f t="shared" si="540"/>
        <v>1.0023856683237928</v>
      </c>
      <c r="DX693" s="10">
        <v>41627</v>
      </c>
      <c r="DY693">
        <v>8453300</v>
      </c>
      <c r="DZ693">
        <v>11.54</v>
      </c>
      <c r="EA693">
        <f t="shared" si="541"/>
        <v>-2.533783783783794E-2</v>
      </c>
      <c r="EB693">
        <f t="shared" si="542"/>
        <v>0.97466216216216206</v>
      </c>
      <c r="EF693" s="10">
        <v>41626</v>
      </c>
      <c r="EG693">
        <v>407500</v>
      </c>
      <c r="EH693">
        <v>98.746757000000002</v>
      </c>
      <c r="EI693">
        <f t="shared" si="552"/>
        <v>-3.9460149601744376E-4</v>
      </c>
      <c r="EJ693">
        <f t="shared" si="553"/>
        <v>0.99960539850398256</v>
      </c>
    </row>
    <row r="694" spans="1:140">
      <c r="A694" s="10">
        <v>41626</v>
      </c>
      <c r="B694" s="11">
        <v>1.1499999999999999</v>
      </c>
      <c r="C694">
        <f t="shared" si="511"/>
        <v>1.15E-2</v>
      </c>
      <c r="D694" s="12">
        <f t="shared" si="512"/>
        <v>2.3995718102320929E-4</v>
      </c>
      <c r="E694" s="13">
        <f t="shared" si="513"/>
        <v>1.0002399571810232</v>
      </c>
      <c r="H694" s="10">
        <v>41626</v>
      </c>
      <c r="I694">
        <v>11600</v>
      </c>
      <c r="J694">
        <v>59.994008000000001</v>
      </c>
      <c r="K694" s="15">
        <f t="shared" si="543"/>
        <v>-5.0675973176729228E-3</v>
      </c>
      <c r="L694">
        <f t="shared" si="544"/>
        <v>0.99493240268232708</v>
      </c>
      <c r="N694" s="15">
        <f t="shared" si="518"/>
        <v>-0.84344933978338188</v>
      </c>
      <c r="P694" s="10">
        <v>41626</v>
      </c>
      <c r="Q694">
        <v>308200</v>
      </c>
      <c r="R694">
        <v>41.313153999999997</v>
      </c>
      <c r="S694">
        <f t="shared" si="519"/>
        <v>1.5698185965327349E-2</v>
      </c>
      <c r="T694">
        <f t="shared" si="545"/>
        <v>1.0156981859653273</v>
      </c>
      <c r="V694" s="15">
        <f t="shared" si="521"/>
        <v>293.51473859883458</v>
      </c>
      <c r="X694" s="10">
        <v>41626</v>
      </c>
      <c r="Y694">
        <v>166000</v>
      </c>
      <c r="Z694">
        <v>35.261799000000003</v>
      </c>
      <c r="AA694">
        <f t="shared" si="522"/>
        <v>1.2410410125884619E-2</v>
      </c>
      <c r="AB694">
        <f t="shared" si="514"/>
        <v>1.0124104101258846</v>
      </c>
      <c r="AD694" s="15">
        <f t="shared" si="523"/>
        <v>89.190290209658528</v>
      </c>
      <c r="AF694" s="10">
        <v>41626</v>
      </c>
      <c r="AG694">
        <v>210000</v>
      </c>
      <c r="AH694">
        <v>49.615811000000001</v>
      </c>
      <c r="AI694">
        <f t="shared" si="524"/>
        <v>1.2216724717293959E-2</v>
      </c>
      <c r="AJ694">
        <f t="shared" si="546"/>
        <v>1.012216724717294</v>
      </c>
      <c r="AL694" s="15">
        <f t="shared" si="526"/>
        <v>83.106724375012575</v>
      </c>
      <c r="AN694" s="10">
        <v>41626</v>
      </c>
      <c r="AO694">
        <v>4402500</v>
      </c>
      <c r="AP694">
        <v>37.026043000000001</v>
      </c>
      <c r="AQ694">
        <f t="shared" si="527"/>
        <v>1.4786968709922022E-2</v>
      </c>
      <c r="AR694">
        <f t="shared" si="551"/>
        <v>1.014786968709922</v>
      </c>
      <c r="AV694" s="10">
        <v>41626</v>
      </c>
      <c r="AW694">
        <v>37865600</v>
      </c>
      <c r="AX694">
        <v>37.692653999999997</v>
      </c>
      <c r="AY694">
        <f t="shared" si="529"/>
        <v>1.6389358060622916E-2</v>
      </c>
      <c r="AZ694">
        <f t="shared" si="530"/>
        <v>1.0163893580606229</v>
      </c>
      <c r="BD694" s="10">
        <v>41626</v>
      </c>
      <c r="BE694">
        <v>556000</v>
      </c>
      <c r="BF694">
        <v>56.379038999999999</v>
      </c>
      <c r="BG694">
        <f t="shared" si="531"/>
        <v>1.6951983860383102E-2</v>
      </c>
      <c r="BH694">
        <f t="shared" si="532"/>
        <v>1.0169519838603831</v>
      </c>
      <c r="BL694" s="10">
        <v>41626</v>
      </c>
      <c r="BM694">
        <v>411000</v>
      </c>
      <c r="BN694">
        <v>97.47354</v>
      </c>
      <c r="BO694">
        <f t="shared" si="547"/>
        <v>-9.5760409200118524E-5</v>
      </c>
      <c r="BP694">
        <f t="shared" si="548"/>
        <v>0.99990423959079988</v>
      </c>
      <c r="BT694" s="10">
        <v>41626</v>
      </c>
      <c r="BU694">
        <v>129000</v>
      </c>
      <c r="BV694">
        <v>48.946970999999998</v>
      </c>
      <c r="BW694">
        <f t="shared" si="549"/>
        <v>-6.0732940934637991E-4</v>
      </c>
      <c r="BX694">
        <f t="shared" si="550"/>
        <v>0.99939267059065362</v>
      </c>
      <c r="CB694" s="10">
        <v>41626</v>
      </c>
      <c r="CC694">
        <v>992200</v>
      </c>
      <c r="CD694">
        <v>95.724997999999999</v>
      </c>
      <c r="CE694">
        <f t="shared" si="533"/>
        <v>-1.8385754947258803E-4</v>
      </c>
      <c r="CF694">
        <f t="shared" si="534"/>
        <v>0.99981614245052741</v>
      </c>
      <c r="CJ694" s="10">
        <v>41626</v>
      </c>
      <c r="CK694">
        <v>395600</v>
      </c>
      <c r="CL694">
        <v>76.384974999999997</v>
      </c>
      <c r="CM694">
        <f t="shared" si="535"/>
        <v>7.1510180001554957E-4</v>
      </c>
      <c r="CN694">
        <f t="shared" si="536"/>
        <v>1.0007151018000155</v>
      </c>
      <c r="CR694" s="10">
        <v>41626</v>
      </c>
      <c r="CS694">
        <v>22900</v>
      </c>
      <c r="CT694">
        <v>57.723016999999999</v>
      </c>
      <c r="CU694">
        <f t="shared" si="537"/>
        <v>-1.1762732238821405E-3</v>
      </c>
      <c r="CV694">
        <f t="shared" si="538"/>
        <v>0.99882372677611786</v>
      </c>
      <c r="CZ694" s="10">
        <v>41626</v>
      </c>
      <c r="DA694">
        <v>371800</v>
      </c>
      <c r="DB694">
        <v>48.695585999999999</v>
      </c>
      <c r="DC694">
        <f t="shared" si="554"/>
        <v>8.8708085983058016E-3</v>
      </c>
      <c r="DD694">
        <f t="shared" si="555"/>
        <v>1.0088708085983058</v>
      </c>
      <c r="DH694" s="10">
        <v>41626</v>
      </c>
      <c r="DI694">
        <v>87800</v>
      </c>
      <c r="DJ694">
        <v>28.649218999999999</v>
      </c>
      <c r="DK694">
        <f t="shared" si="556"/>
        <v>1.7567132758268489E-2</v>
      </c>
      <c r="DL694">
        <f t="shared" si="557"/>
        <v>1.0175671327582685</v>
      </c>
      <c r="DP694" s="10">
        <v>41626</v>
      </c>
      <c r="DQ694">
        <v>18100</v>
      </c>
      <c r="DR694">
        <v>23.525064</v>
      </c>
      <c r="DS694">
        <f t="shared" si="539"/>
        <v>1.6161612322073804E-2</v>
      </c>
      <c r="DT694">
        <f t="shared" si="540"/>
        <v>1.0161616123220738</v>
      </c>
      <c r="DX694" s="10">
        <v>41626</v>
      </c>
      <c r="DY694">
        <v>9261900</v>
      </c>
      <c r="DZ694">
        <v>11.84</v>
      </c>
      <c r="EA694">
        <f t="shared" si="541"/>
        <v>-7.5440067057837012E-3</v>
      </c>
      <c r="EB694">
        <f t="shared" si="542"/>
        <v>0.9924559932942163</v>
      </c>
      <c r="EF694" s="10">
        <v>41625</v>
      </c>
      <c r="EG694">
        <v>222300</v>
      </c>
      <c r="EH694">
        <v>98.785737999999995</v>
      </c>
      <c r="EI694">
        <f t="shared" si="552"/>
        <v>-9.8587508225889131E-5</v>
      </c>
      <c r="EJ694">
        <f t="shared" si="553"/>
        <v>0.99990141249177411</v>
      </c>
    </row>
    <row r="695" spans="1:140">
      <c r="A695" s="10">
        <v>41625</v>
      </c>
      <c r="B695" s="11">
        <v>1.1399999999999999</v>
      </c>
      <c r="C695">
        <f t="shared" si="511"/>
        <v>1.1399999999999999E-2</v>
      </c>
      <c r="D695" s="12">
        <f t="shared" si="512"/>
        <v>2.378673678657961E-4</v>
      </c>
      <c r="E695" s="13">
        <f t="shared" si="513"/>
        <v>1.0002378673678658</v>
      </c>
      <c r="H695" s="10">
        <v>41625</v>
      </c>
      <c r="I695">
        <v>1100</v>
      </c>
      <c r="J695">
        <v>60.299582000000001</v>
      </c>
      <c r="K695" s="15">
        <f t="shared" si="543"/>
        <v>3.8538766849691708E-3</v>
      </c>
      <c r="L695">
        <f t="shared" si="544"/>
        <v>1.0038538766849692</v>
      </c>
      <c r="N695" s="15">
        <f t="shared" si="518"/>
        <v>3.0712960043051911</v>
      </c>
      <c r="P695" s="10">
        <v>41625</v>
      </c>
      <c r="Q695">
        <v>252100</v>
      </c>
      <c r="R695">
        <v>40.674636</v>
      </c>
      <c r="S695">
        <f t="shared" si="519"/>
        <v>-2.8037217978172935E-3</v>
      </c>
      <c r="T695">
        <f t="shared" si="545"/>
        <v>0.99719627820218271</v>
      </c>
      <c r="V695" s="15">
        <f t="shared" si="521"/>
        <v>-0.64113024277021968</v>
      </c>
      <c r="X695" s="10">
        <v>41625</v>
      </c>
      <c r="Y695">
        <v>201300</v>
      </c>
      <c r="Z695">
        <v>34.829549999999998</v>
      </c>
      <c r="AA695">
        <f t="shared" si="522"/>
        <v>2.7579019577483876E-4</v>
      </c>
      <c r="AB695">
        <f t="shared" si="514"/>
        <v>1.0002757901957748</v>
      </c>
      <c r="AD695" s="15">
        <f t="shared" si="523"/>
        <v>0.1058890073178691</v>
      </c>
      <c r="AF695" s="10">
        <v>41625</v>
      </c>
      <c r="AG695">
        <v>204200</v>
      </c>
      <c r="AH695">
        <v>49.016984000000001</v>
      </c>
      <c r="AI695">
        <f t="shared" si="524"/>
        <v>1.9705216732202047E-4</v>
      </c>
      <c r="AJ695">
        <f t="shared" si="546"/>
        <v>1.000197052167322</v>
      </c>
      <c r="AL695" s="15">
        <f t="shared" si="526"/>
        <v>7.4566103670989925E-2</v>
      </c>
      <c r="AN695" s="10">
        <v>41625</v>
      </c>
      <c r="AO695">
        <v>3148200</v>
      </c>
      <c r="AP695">
        <v>36.486517999999997</v>
      </c>
      <c r="AQ695">
        <f t="shared" si="527"/>
        <v>-3.7452541296844055E-3</v>
      </c>
      <c r="AR695">
        <f t="shared" si="551"/>
        <v>0.99625474587031559</v>
      </c>
      <c r="AV695" s="10">
        <v>41625</v>
      </c>
      <c r="AW695">
        <v>15132200</v>
      </c>
      <c r="AX695">
        <v>37.084857</v>
      </c>
      <c r="AY695">
        <f t="shared" si="529"/>
        <v>-6.6600772319745927E-3</v>
      </c>
      <c r="AZ695">
        <f t="shared" si="530"/>
        <v>0.99333992276802541</v>
      </c>
      <c r="BD695" s="10">
        <v>41625</v>
      </c>
      <c r="BE695">
        <v>1069200</v>
      </c>
      <c r="BF695">
        <v>55.439233999999999</v>
      </c>
      <c r="BG695">
        <f t="shared" si="531"/>
        <v>-3.2808406500195453E-3</v>
      </c>
      <c r="BH695">
        <f t="shared" si="532"/>
        <v>0.99671915934998045</v>
      </c>
      <c r="BL695" s="10">
        <v>41625</v>
      </c>
      <c r="BM695">
        <v>250200</v>
      </c>
      <c r="BN695">
        <v>97.482875000000007</v>
      </c>
      <c r="BO695">
        <f t="shared" si="547"/>
        <v>1.3430523335464795E-3</v>
      </c>
      <c r="BP695">
        <f t="shared" si="548"/>
        <v>1.0013430523335465</v>
      </c>
      <c r="BT695" s="10">
        <v>41625</v>
      </c>
      <c r="BU695">
        <v>103600</v>
      </c>
      <c r="BV695">
        <v>48.976716000000003</v>
      </c>
      <c r="BW695">
        <f t="shared" si="549"/>
        <v>6.0769848250674663E-4</v>
      </c>
      <c r="BX695">
        <f t="shared" si="550"/>
        <v>1.0006076984825067</v>
      </c>
      <c r="CB695" s="10">
        <v>41625</v>
      </c>
      <c r="CC695">
        <v>504300</v>
      </c>
      <c r="CD695">
        <v>95.742600999999993</v>
      </c>
      <c r="CE695">
        <f t="shared" si="533"/>
        <v>2.6725723949936331E-3</v>
      </c>
      <c r="CF695">
        <f t="shared" si="534"/>
        <v>1.0026725723949936</v>
      </c>
      <c r="CJ695" s="10">
        <v>41625</v>
      </c>
      <c r="CK695">
        <v>447400</v>
      </c>
      <c r="CL695">
        <v>76.330391000000006</v>
      </c>
      <c r="CM695">
        <f t="shared" si="535"/>
        <v>2.8687311861252951E-3</v>
      </c>
      <c r="CN695">
        <f t="shared" si="536"/>
        <v>1.0028687311861253</v>
      </c>
      <c r="CR695" s="10">
        <v>41625</v>
      </c>
      <c r="CS695">
        <v>10500</v>
      </c>
      <c r="CT695">
        <v>57.790995000000002</v>
      </c>
      <c r="CU695">
        <f t="shared" si="537"/>
        <v>1.0092195536224313E-3</v>
      </c>
      <c r="CV695">
        <f t="shared" si="538"/>
        <v>1.0010092195536224</v>
      </c>
      <c r="CZ695" s="10">
        <v>41625</v>
      </c>
      <c r="DA695">
        <v>244400</v>
      </c>
      <c r="DB695">
        <v>48.267415</v>
      </c>
      <c r="DC695">
        <f t="shared" si="554"/>
        <v>-6.4267070665967596E-3</v>
      </c>
      <c r="DD695">
        <f t="shared" si="555"/>
        <v>0.99357329293340324</v>
      </c>
      <c r="DH695" s="10">
        <v>41625</v>
      </c>
      <c r="DI695">
        <v>100100</v>
      </c>
      <c r="DJ695">
        <v>28.154623000000001</v>
      </c>
      <c r="DK695">
        <f t="shared" si="556"/>
        <v>4.6620081555168724E-3</v>
      </c>
      <c r="DL695">
        <f t="shared" si="557"/>
        <v>1.0046620081555169</v>
      </c>
      <c r="DP695" s="10">
        <v>41625</v>
      </c>
      <c r="DQ695">
        <v>22400</v>
      </c>
      <c r="DR695">
        <v>23.150908000000001</v>
      </c>
      <c r="DS695">
        <f t="shared" si="539"/>
        <v>-6.0240736250094518E-3</v>
      </c>
      <c r="DT695">
        <f t="shared" si="540"/>
        <v>0.99397592637499055</v>
      </c>
      <c r="DX695" s="10">
        <v>41625</v>
      </c>
      <c r="DY695">
        <v>7268100</v>
      </c>
      <c r="DZ695">
        <v>11.93</v>
      </c>
      <c r="EA695">
        <f t="shared" si="541"/>
        <v>-8.3125519534497094E-3</v>
      </c>
      <c r="EB695">
        <f t="shared" si="542"/>
        <v>0.99168744804655029</v>
      </c>
      <c r="EF695" s="10">
        <v>41624</v>
      </c>
      <c r="EG695">
        <v>257500</v>
      </c>
      <c r="EH695">
        <v>98.795478000000003</v>
      </c>
      <c r="EI695">
        <f t="shared" si="552"/>
        <v>2.9599181679929032E-4</v>
      </c>
      <c r="EJ695">
        <f t="shared" si="553"/>
        <v>1.0002959918167993</v>
      </c>
    </row>
    <row r="696" spans="1:140">
      <c r="A696" s="10">
        <v>41624</v>
      </c>
      <c r="B696" s="11">
        <v>1.0900000000000001</v>
      </c>
      <c r="C696">
        <f t="shared" si="511"/>
        <v>1.09E-2</v>
      </c>
      <c r="D696" s="12">
        <f t="shared" si="512"/>
        <v>2.2741915342061603E-4</v>
      </c>
      <c r="E696" s="13">
        <f t="shared" si="513"/>
        <v>1.0002274191534206</v>
      </c>
      <c r="H696" s="10">
        <v>41624</v>
      </c>
      <c r="I696">
        <v>7600</v>
      </c>
      <c r="J696">
        <v>60.068086999999998</v>
      </c>
      <c r="K696" s="15">
        <f t="shared" si="543"/>
        <v>-3.0735754136538285E-3</v>
      </c>
      <c r="L696">
        <f t="shared" si="544"/>
        <v>0.99692642458634617</v>
      </c>
      <c r="N696" s="15">
        <f t="shared" si="518"/>
        <v>-0.67488705041057973</v>
      </c>
      <c r="P696" s="10">
        <v>41624</v>
      </c>
      <c r="Q696">
        <v>245200</v>
      </c>
      <c r="R696">
        <v>40.788997000000002</v>
      </c>
      <c r="S696">
        <f t="shared" si="519"/>
        <v>7.0588189400746515E-3</v>
      </c>
      <c r="T696">
        <f t="shared" si="545"/>
        <v>1.0070588189400747</v>
      </c>
      <c r="V696" s="15">
        <f t="shared" si="521"/>
        <v>12.032132865531304</v>
      </c>
      <c r="X696" s="10">
        <v>41624</v>
      </c>
      <c r="Y696">
        <v>107000</v>
      </c>
      <c r="Z696">
        <v>34.819946999999999</v>
      </c>
      <c r="AA696">
        <f t="shared" si="522"/>
        <v>6.9444570963361762E-3</v>
      </c>
      <c r="AB696">
        <f t="shared" si="514"/>
        <v>1.0069444570963362</v>
      </c>
      <c r="AD696" s="15">
        <f t="shared" si="523"/>
        <v>11.502970103476619</v>
      </c>
      <c r="AF696" s="10">
        <v>41624</v>
      </c>
      <c r="AG696">
        <v>179900</v>
      </c>
      <c r="AH696">
        <v>49.007326999999997</v>
      </c>
      <c r="AI696">
        <f t="shared" si="524"/>
        <v>9.3495249434354388E-3</v>
      </c>
      <c r="AJ696">
        <f t="shared" si="546"/>
        <v>1.0093495249434354</v>
      </c>
      <c r="AL696" s="15">
        <f t="shared" si="526"/>
        <v>28.866049363128454</v>
      </c>
      <c r="AN696" s="10">
        <v>41624</v>
      </c>
      <c r="AO696">
        <v>4917900</v>
      </c>
      <c r="AP696">
        <v>36.623683</v>
      </c>
      <c r="AQ696">
        <f t="shared" si="527"/>
        <v>7.2937843516722722E-3</v>
      </c>
      <c r="AR696">
        <f t="shared" si="551"/>
        <v>1.0072937843516723</v>
      </c>
      <c r="AV696" s="10">
        <v>41624</v>
      </c>
      <c r="AW696">
        <v>15484000</v>
      </c>
      <c r="AX696">
        <v>37.333500999999998</v>
      </c>
      <c r="AY696">
        <f t="shared" si="529"/>
        <v>4.9578565637269367E-3</v>
      </c>
      <c r="AZ696">
        <f t="shared" si="530"/>
        <v>1.0049578565637269</v>
      </c>
      <c r="BD696" s="10">
        <v>41624</v>
      </c>
      <c r="BE696">
        <v>1086000</v>
      </c>
      <c r="BF696">
        <v>55.621720000000003</v>
      </c>
      <c r="BG696">
        <f t="shared" si="531"/>
        <v>6.1065996489915175E-3</v>
      </c>
      <c r="BH696">
        <f t="shared" si="532"/>
        <v>1.0061065996489915</v>
      </c>
      <c r="BL696" s="10">
        <v>41624</v>
      </c>
      <c r="BM696">
        <v>293300</v>
      </c>
      <c r="BN696">
        <v>97.352125999999998</v>
      </c>
      <c r="BO696">
        <f t="shared" si="547"/>
        <v>6.7197227429272033E-4</v>
      </c>
      <c r="BP696">
        <f t="shared" si="548"/>
        <v>1.0006719722742927</v>
      </c>
      <c r="BT696" s="10">
        <v>41624</v>
      </c>
      <c r="BU696">
        <v>150800</v>
      </c>
      <c r="BV696">
        <v>48.946970999999998</v>
      </c>
      <c r="BW696">
        <f t="shared" si="549"/>
        <v>6.0800663913318509E-4</v>
      </c>
      <c r="BX696">
        <f t="shared" si="550"/>
        <v>1.0006080066391332</v>
      </c>
      <c r="CB696" s="10">
        <v>41624</v>
      </c>
      <c r="CC696">
        <v>379600</v>
      </c>
      <c r="CD696">
        <v>95.487403999999998</v>
      </c>
      <c r="CE696">
        <f t="shared" si="533"/>
        <v>1.4767280172529595E-3</v>
      </c>
      <c r="CF696">
        <f t="shared" si="534"/>
        <v>1.001476728017253</v>
      </c>
      <c r="CJ696" s="10">
        <v>41624</v>
      </c>
      <c r="CK696">
        <v>1040700</v>
      </c>
      <c r="CL696">
        <v>76.112046000000007</v>
      </c>
      <c r="CM696">
        <f t="shared" si="535"/>
        <v>1.3165821120015853E-3</v>
      </c>
      <c r="CN696">
        <f t="shared" si="536"/>
        <v>1.0013165821120016</v>
      </c>
      <c r="CR696" s="10">
        <v>41624</v>
      </c>
      <c r="CS696">
        <v>17800</v>
      </c>
      <c r="CT696">
        <v>57.732729999999997</v>
      </c>
      <c r="CU696">
        <f t="shared" si="537"/>
        <v>3.3652550292218031E-4</v>
      </c>
      <c r="CV696">
        <f t="shared" si="538"/>
        <v>1.0003365255029222</v>
      </c>
      <c r="CZ696" s="10">
        <v>41624</v>
      </c>
      <c r="DA696">
        <v>155600</v>
      </c>
      <c r="DB696">
        <v>48.579622000000001</v>
      </c>
      <c r="DC696">
        <f t="shared" si="554"/>
        <v>-3.6711792959231992E-4</v>
      </c>
      <c r="DD696">
        <f t="shared" si="555"/>
        <v>0.99963288207040768</v>
      </c>
      <c r="DH696" s="10">
        <v>41624</v>
      </c>
      <c r="DI696">
        <v>153400</v>
      </c>
      <c r="DJ696">
        <v>28.023975</v>
      </c>
      <c r="DK696">
        <f t="shared" si="556"/>
        <v>2.0020393319761798E-3</v>
      </c>
      <c r="DL696">
        <f t="shared" si="557"/>
        <v>1.0020020393319762</v>
      </c>
      <c r="DP696" s="10">
        <v>41624</v>
      </c>
      <c r="DQ696">
        <v>34700</v>
      </c>
      <c r="DR696">
        <v>23.291215999999999</v>
      </c>
      <c r="DS696">
        <f t="shared" si="539"/>
        <v>8.9140635927480449E-3</v>
      </c>
      <c r="DT696">
        <f t="shared" si="540"/>
        <v>1.008914063592748</v>
      </c>
      <c r="DX696" s="10">
        <v>41624</v>
      </c>
      <c r="DY696">
        <v>7121000</v>
      </c>
      <c r="DZ696">
        <v>12.03</v>
      </c>
      <c r="EA696">
        <f t="shared" si="541"/>
        <v>1.6652789342215257E-3</v>
      </c>
      <c r="EB696">
        <f t="shared" si="542"/>
        <v>1.0016652789342215</v>
      </c>
      <c r="EF696" s="10">
        <v>41621</v>
      </c>
      <c r="EG696">
        <v>320400</v>
      </c>
      <c r="EH696">
        <v>98.766244</v>
      </c>
      <c r="EI696">
        <f t="shared" si="552"/>
        <v>-2.9590423156822254E-4</v>
      </c>
      <c r="EJ696">
        <f t="shared" si="553"/>
        <v>0.99970409576843178</v>
      </c>
    </row>
    <row r="697" spans="1:140">
      <c r="A697" s="10">
        <v>41621</v>
      </c>
      <c r="B697" s="11">
        <v>1.1499999999999999</v>
      </c>
      <c r="C697">
        <f t="shared" si="511"/>
        <v>1.15E-2</v>
      </c>
      <c r="D697" s="12">
        <f t="shared" si="512"/>
        <v>2.3995718102320929E-4</v>
      </c>
      <c r="E697" s="13">
        <f t="shared" si="513"/>
        <v>1.0002399571810232</v>
      </c>
      <c r="H697" s="10">
        <v>41621</v>
      </c>
      <c r="I697">
        <v>1400</v>
      </c>
      <c r="J697">
        <v>60.253279999999997</v>
      </c>
      <c r="K697" s="15">
        <f t="shared" si="543"/>
        <v>5.0973426739631122E-3</v>
      </c>
      <c r="L697">
        <f t="shared" si="544"/>
        <v>1.0050973426739631</v>
      </c>
      <c r="N697" s="15">
        <f t="shared" si="518"/>
        <v>5.3968408349538937</v>
      </c>
      <c r="P697" s="10">
        <v>41621</v>
      </c>
      <c r="Q697">
        <v>212900</v>
      </c>
      <c r="R697">
        <v>40.503093</v>
      </c>
      <c r="S697">
        <f t="shared" si="519"/>
        <v>-7.0534945971412188E-4</v>
      </c>
      <c r="T697">
        <f t="shared" si="545"/>
        <v>0.99929465054028588</v>
      </c>
      <c r="V697" s="15">
        <f t="shared" si="521"/>
        <v>-0.22705191458218943</v>
      </c>
      <c r="X697" s="10">
        <v>41621</v>
      </c>
      <c r="Y697">
        <v>105500</v>
      </c>
      <c r="Z697">
        <v>34.579808999999997</v>
      </c>
      <c r="AA697">
        <f t="shared" si="522"/>
        <v>3.6242412407905267E-3</v>
      </c>
      <c r="AB697">
        <f t="shared" si="514"/>
        <v>1.0036242412407905</v>
      </c>
      <c r="AD697" s="15">
        <f t="shared" si="523"/>
        <v>2.7451312717100436</v>
      </c>
      <c r="AF697" s="10">
        <v>41621</v>
      </c>
      <c r="AG697">
        <v>135400</v>
      </c>
      <c r="AH697">
        <v>48.553376</v>
      </c>
      <c r="AI697">
        <f t="shared" si="524"/>
        <v>3.9944413799410938E-3</v>
      </c>
      <c r="AJ697">
        <f t="shared" si="546"/>
        <v>1.0039944413799411</v>
      </c>
      <c r="AL697" s="15">
        <f t="shared" si="526"/>
        <v>3.2847702987396055</v>
      </c>
      <c r="AN697" s="10">
        <v>41621</v>
      </c>
      <c r="AO697">
        <v>2611300</v>
      </c>
      <c r="AP697">
        <v>36.358491999999998</v>
      </c>
      <c r="AQ697">
        <f t="shared" si="527"/>
        <v>-1.0050536788347442E-3</v>
      </c>
      <c r="AR697">
        <f t="shared" si="551"/>
        <v>0.99899494632116526</v>
      </c>
      <c r="AV697" s="10">
        <v>41621</v>
      </c>
      <c r="AW697">
        <v>18957500</v>
      </c>
      <c r="AX697">
        <v>37.149320000000003</v>
      </c>
      <c r="AY697">
        <f t="shared" si="529"/>
        <v>2.9835730152469875E-3</v>
      </c>
      <c r="AZ697">
        <f t="shared" si="530"/>
        <v>1.002983573015247</v>
      </c>
      <c r="BD697" s="10">
        <v>41621</v>
      </c>
      <c r="BE697">
        <v>393500</v>
      </c>
      <c r="BF697">
        <v>55.284122000000004</v>
      </c>
      <c r="BG697">
        <f t="shared" si="531"/>
        <v>-3.299858517820109E-4</v>
      </c>
      <c r="BH697">
        <f t="shared" si="532"/>
        <v>0.99967001414821799</v>
      </c>
      <c r="BL697" s="10">
        <v>41621</v>
      </c>
      <c r="BM697">
        <v>347600</v>
      </c>
      <c r="BN697">
        <v>97.286752000000007</v>
      </c>
      <c r="BO697">
        <f t="shared" si="547"/>
        <v>3.8414635262418173E-4</v>
      </c>
      <c r="BP697">
        <f t="shared" si="548"/>
        <v>1.0003841463526242</v>
      </c>
      <c r="BT697" s="10">
        <v>41621</v>
      </c>
      <c r="BU697">
        <v>177100</v>
      </c>
      <c r="BV697">
        <v>48.917228999999999</v>
      </c>
      <c r="BW697">
        <f t="shared" si="549"/>
        <v>4.0552258402293262E-4</v>
      </c>
      <c r="BX697">
        <f t="shared" si="550"/>
        <v>1.0004055225840229</v>
      </c>
      <c r="CB697" s="10">
        <v>41621</v>
      </c>
      <c r="CC697">
        <v>658300</v>
      </c>
      <c r="CD697">
        <v>95.346603000000002</v>
      </c>
      <c r="CE697">
        <f t="shared" si="533"/>
        <v>9.2376955421746842E-4</v>
      </c>
      <c r="CF697">
        <f t="shared" si="534"/>
        <v>1.0009237695542175</v>
      </c>
      <c r="CJ697" s="10">
        <v>41621</v>
      </c>
      <c r="CK697">
        <v>246400</v>
      </c>
      <c r="CL697">
        <v>76.011970000000005</v>
      </c>
      <c r="CM697">
        <f t="shared" si="535"/>
        <v>7.1871885835772531E-4</v>
      </c>
      <c r="CN697">
        <f t="shared" si="536"/>
        <v>1.0007187188583577</v>
      </c>
      <c r="CR697" s="10">
        <v>41621</v>
      </c>
      <c r="CS697">
        <v>10600</v>
      </c>
      <c r="CT697">
        <v>57.713307999999998</v>
      </c>
      <c r="CU697">
        <f t="shared" si="537"/>
        <v>-1.6819980147608771E-4</v>
      </c>
      <c r="CV697">
        <f t="shared" si="538"/>
        <v>0.99983180019852391</v>
      </c>
      <c r="CZ697" s="10">
        <v>41621</v>
      </c>
      <c r="DA697">
        <v>83800</v>
      </c>
      <c r="DB697">
        <v>48.597462999999998</v>
      </c>
      <c r="DC697">
        <f t="shared" si="554"/>
        <v>1.8388826216861887E-3</v>
      </c>
      <c r="DD697">
        <f t="shared" si="555"/>
        <v>1.0018388826216862</v>
      </c>
      <c r="DH697" s="10">
        <v>41621</v>
      </c>
      <c r="DI697">
        <v>73700</v>
      </c>
      <c r="DJ697">
        <v>27.967981999999999</v>
      </c>
      <c r="DK697">
        <f t="shared" si="556"/>
        <v>4.6932294344985692E-3</v>
      </c>
      <c r="DL697">
        <f t="shared" si="557"/>
        <v>1.0046932294344986</v>
      </c>
      <c r="DP697" s="10">
        <v>41621</v>
      </c>
      <c r="DQ697">
        <v>17100</v>
      </c>
      <c r="DR697">
        <v>23.085431</v>
      </c>
      <c r="DS697">
        <f t="shared" si="539"/>
        <v>-2.8282691979080177E-3</v>
      </c>
      <c r="DT697">
        <f t="shared" si="540"/>
        <v>0.99717173080209198</v>
      </c>
      <c r="DX697" s="10">
        <v>41621</v>
      </c>
      <c r="DY697">
        <v>5700000</v>
      </c>
      <c r="DZ697">
        <v>12.01</v>
      </c>
      <c r="EA697">
        <f t="shared" si="541"/>
        <v>9.2436974789915638E-3</v>
      </c>
      <c r="EB697">
        <f t="shared" si="542"/>
        <v>1.0092436974789916</v>
      </c>
      <c r="EF697" s="10">
        <v>41620</v>
      </c>
      <c r="EG697">
        <v>192000</v>
      </c>
      <c r="EH697">
        <v>98.795478000000003</v>
      </c>
      <c r="EI697">
        <f t="shared" si="552"/>
        <v>-1.972777971337436E-4</v>
      </c>
      <c r="EJ697">
        <f t="shared" si="553"/>
        <v>0.99980272220286626</v>
      </c>
    </row>
    <row r="698" spans="1:140">
      <c r="A698" s="10">
        <v>41620</v>
      </c>
      <c r="B698" s="11">
        <v>1.19</v>
      </c>
      <c r="C698">
        <f t="shared" si="511"/>
        <v>1.1899999999999999E-2</v>
      </c>
      <c r="D698" s="12">
        <f t="shared" si="512"/>
        <v>2.4831700131366929E-4</v>
      </c>
      <c r="E698" s="13">
        <f t="shared" si="513"/>
        <v>1.0002483170013137</v>
      </c>
      <c r="H698" s="10">
        <v>41620</v>
      </c>
      <c r="I698">
        <v>10600</v>
      </c>
      <c r="J698">
        <v>59.947705999999997</v>
      </c>
      <c r="K698" s="15">
        <f t="shared" si="543"/>
        <v>-3.3867196024061075E-3</v>
      </c>
      <c r="L698">
        <f t="shared" si="544"/>
        <v>0.99661328039759389</v>
      </c>
      <c r="N698" s="15">
        <f t="shared" si="518"/>
        <v>-0.71010910307795849</v>
      </c>
      <c r="P698" s="10">
        <v>41620</v>
      </c>
      <c r="Q698">
        <v>236500</v>
      </c>
      <c r="R698">
        <v>40.531682000000004</v>
      </c>
      <c r="S698">
        <f t="shared" si="519"/>
        <v>-2.1117030131923009E-3</v>
      </c>
      <c r="T698">
        <f t="shared" si="545"/>
        <v>0.9978882969868077</v>
      </c>
      <c r="V698" s="15">
        <f t="shared" si="521"/>
        <v>-0.53772095082149018</v>
      </c>
      <c r="X698" s="10">
        <v>41620</v>
      </c>
      <c r="Y698">
        <v>107100</v>
      </c>
      <c r="Z698">
        <v>34.454935999999996</v>
      </c>
      <c r="AA698">
        <f t="shared" si="522"/>
        <v>0</v>
      </c>
      <c r="AB698">
        <f t="shared" si="514"/>
        <v>1</v>
      </c>
      <c r="AD698" s="15">
        <f t="shared" si="523"/>
        <v>0</v>
      </c>
      <c r="AF698" s="10">
        <v>41620</v>
      </c>
      <c r="AG698">
        <v>201300</v>
      </c>
      <c r="AH698">
        <v>48.360204000000003</v>
      </c>
      <c r="AI698">
        <f t="shared" si="524"/>
        <v>7.9951872424688375E-4</v>
      </c>
      <c r="AJ698">
        <f t="shared" si="546"/>
        <v>1.0007995187242469</v>
      </c>
      <c r="AL698" s="15">
        <f t="shared" si="526"/>
        <v>0.33871170453867117</v>
      </c>
      <c r="AN698" s="10">
        <v>41620</v>
      </c>
      <c r="AO698">
        <v>3794100</v>
      </c>
      <c r="AP698">
        <v>36.395071000000002</v>
      </c>
      <c r="AQ698">
        <f t="shared" si="527"/>
        <v>-7.4812776482191534E-3</v>
      </c>
      <c r="AR698">
        <f t="shared" si="551"/>
        <v>0.99251872235178085</v>
      </c>
      <c r="AV698" s="10">
        <v>41620</v>
      </c>
      <c r="AW698">
        <v>19571300</v>
      </c>
      <c r="AX698">
        <v>37.038812</v>
      </c>
      <c r="AY698">
        <f t="shared" si="529"/>
        <v>-8.8713674465560333E-3</v>
      </c>
      <c r="AZ698">
        <f t="shared" si="530"/>
        <v>0.99112863255344397</v>
      </c>
      <c r="BD698" s="10">
        <v>41620</v>
      </c>
      <c r="BE698">
        <v>412000</v>
      </c>
      <c r="BF698">
        <v>55.302371000000001</v>
      </c>
      <c r="BG698">
        <f t="shared" si="531"/>
        <v>-3.4528068908949994E-3</v>
      </c>
      <c r="BH698">
        <f t="shared" si="532"/>
        <v>0.996547193109105</v>
      </c>
      <c r="BL698" s="10">
        <v>41620</v>
      </c>
      <c r="BM698">
        <v>298000</v>
      </c>
      <c r="BN698">
        <v>97.249393999999995</v>
      </c>
      <c r="BO698">
        <f t="shared" si="547"/>
        <v>-1.9206712796493441E-4</v>
      </c>
      <c r="BP698">
        <f t="shared" si="548"/>
        <v>0.99980793287203507</v>
      </c>
      <c r="BT698" s="10">
        <v>41620</v>
      </c>
      <c r="BU698">
        <v>48300</v>
      </c>
      <c r="BV698">
        <v>48.897399999999998</v>
      </c>
      <c r="BW698">
        <f t="shared" si="549"/>
        <v>-1.0127490830842412E-3</v>
      </c>
      <c r="BX698">
        <f t="shared" si="550"/>
        <v>0.99898725091691576</v>
      </c>
      <c r="CB698" s="10">
        <v>41620</v>
      </c>
      <c r="CC698">
        <v>451400</v>
      </c>
      <c r="CD698">
        <v>95.258606</v>
      </c>
      <c r="CE698">
        <f t="shared" si="533"/>
        <v>1.572889887088591E-3</v>
      </c>
      <c r="CF698">
        <f t="shared" si="534"/>
        <v>1.0015728898870886</v>
      </c>
      <c r="CJ698" s="10">
        <v>41620</v>
      </c>
      <c r="CK698">
        <v>1217500</v>
      </c>
      <c r="CL698">
        <v>75.957378000000006</v>
      </c>
      <c r="CM698">
        <f t="shared" si="535"/>
        <v>-2.6281314533177502E-3</v>
      </c>
      <c r="CN698">
        <f t="shared" si="536"/>
        <v>0.99737186854668225</v>
      </c>
      <c r="CR698" s="10">
        <v>41620</v>
      </c>
      <c r="CS698">
        <v>34500</v>
      </c>
      <c r="CT698">
        <v>57.723016999999999</v>
      </c>
      <c r="CU698">
        <f t="shared" si="537"/>
        <v>-1.008423402144798E-3</v>
      </c>
      <c r="CV698">
        <f t="shared" si="538"/>
        <v>0.9989915765978552</v>
      </c>
      <c r="CZ698" s="10">
        <v>41620</v>
      </c>
      <c r="DA698">
        <v>62400</v>
      </c>
      <c r="DB698">
        <v>48.508262000000002</v>
      </c>
      <c r="DC698">
        <f t="shared" si="554"/>
        <v>-3.6643502419255736E-3</v>
      </c>
      <c r="DD698">
        <f t="shared" si="555"/>
        <v>0.99633564975807443</v>
      </c>
      <c r="DH698" s="10">
        <v>41620</v>
      </c>
      <c r="DI698">
        <v>173300</v>
      </c>
      <c r="DJ698">
        <v>27.837334999999999</v>
      </c>
      <c r="DK698">
        <f t="shared" si="556"/>
        <v>-8.3111411021211667E-3</v>
      </c>
      <c r="DL698">
        <f t="shared" si="557"/>
        <v>0.99168885889787883</v>
      </c>
      <c r="DP698" s="10">
        <v>41620</v>
      </c>
      <c r="DQ698">
        <v>17900</v>
      </c>
      <c r="DR698">
        <v>23.150908000000001</v>
      </c>
      <c r="DS698">
        <f t="shared" si="539"/>
        <v>4.8721147465990988E-3</v>
      </c>
      <c r="DT698">
        <f t="shared" si="540"/>
        <v>1.0048721147465991</v>
      </c>
      <c r="DX698" s="10">
        <v>41620</v>
      </c>
      <c r="DY698">
        <v>5118100</v>
      </c>
      <c r="DZ698">
        <v>11.9</v>
      </c>
      <c r="EA698">
        <f t="shared" si="541"/>
        <v>-2.1381578947368363E-2</v>
      </c>
      <c r="EB698">
        <f t="shared" si="542"/>
        <v>0.97861842105263164</v>
      </c>
      <c r="EF698" s="10">
        <v>41619</v>
      </c>
      <c r="EG698">
        <v>252500</v>
      </c>
      <c r="EH698">
        <v>98.814971999999997</v>
      </c>
      <c r="EI698">
        <f t="shared" si="552"/>
        <v>2.7625914206841351E-4</v>
      </c>
      <c r="EJ698">
        <f t="shared" si="553"/>
        <v>1.0002762591420684</v>
      </c>
    </row>
    <row r="699" spans="1:140">
      <c r="A699" s="10">
        <v>41619</v>
      </c>
      <c r="B699" s="11">
        <v>1.17</v>
      </c>
      <c r="C699">
        <f t="shared" si="511"/>
        <v>1.1699999999999999E-2</v>
      </c>
      <c r="D699" s="12">
        <f t="shared" si="512"/>
        <v>2.4413697763048248E-4</v>
      </c>
      <c r="E699" s="13">
        <f t="shared" si="513"/>
        <v>1.0002441369776305</v>
      </c>
      <c r="H699" s="10">
        <v>41619</v>
      </c>
      <c r="I699">
        <v>26500</v>
      </c>
      <c r="J699">
        <v>60.151421999999997</v>
      </c>
      <c r="K699" s="15">
        <f t="shared" si="543"/>
        <v>-7.6382497165278229E-3</v>
      </c>
      <c r="L699">
        <f t="shared" si="544"/>
        <v>0.99236175028347218</v>
      </c>
      <c r="N699" s="15">
        <f t="shared" si="518"/>
        <v>-0.93910859516700307</v>
      </c>
      <c r="P699" s="10">
        <v>41619</v>
      </c>
      <c r="Q699">
        <v>349000</v>
      </c>
      <c r="R699">
        <v>40.617454000000002</v>
      </c>
      <c r="S699">
        <f t="shared" si="519"/>
        <v>-1.20537964832651E-2</v>
      </c>
      <c r="T699">
        <f t="shared" si="545"/>
        <v>0.9879462035167349</v>
      </c>
      <c r="V699" s="15">
        <f t="shared" si="521"/>
        <v>-0.98804214504909627</v>
      </c>
      <c r="X699" s="10">
        <v>41619</v>
      </c>
      <c r="Y699">
        <v>172900</v>
      </c>
      <c r="Z699">
        <v>34.454935999999996</v>
      </c>
      <c r="AA699">
        <f t="shared" si="522"/>
        <v>-1.5912261310439546E-2</v>
      </c>
      <c r="AB699">
        <f t="shared" si="514"/>
        <v>0.98408773868956045</v>
      </c>
      <c r="AD699" s="15">
        <f t="shared" si="523"/>
        <v>-0.99713354873701787</v>
      </c>
      <c r="AF699" s="10">
        <v>41619</v>
      </c>
      <c r="AG699">
        <v>275600</v>
      </c>
      <c r="AH699">
        <v>48.321570000000001</v>
      </c>
      <c r="AI699">
        <f t="shared" si="524"/>
        <v>-1.6512667635942835E-2</v>
      </c>
      <c r="AJ699">
        <f t="shared" si="546"/>
        <v>0.98348733236405717</v>
      </c>
      <c r="AL699" s="15">
        <f t="shared" si="526"/>
        <v>-0.99770595881941548</v>
      </c>
      <c r="AN699" s="10">
        <v>41619</v>
      </c>
      <c r="AO699">
        <v>4804800</v>
      </c>
      <c r="AP699">
        <v>36.669404999999998</v>
      </c>
      <c r="AQ699">
        <f t="shared" si="527"/>
        <v>-8.1623048226086015E-3</v>
      </c>
      <c r="AR699">
        <f t="shared" si="551"/>
        <v>0.9918376951773914</v>
      </c>
      <c r="AV699" s="10">
        <v>41619</v>
      </c>
      <c r="AW699">
        <v>25228300</v>
      </c>
      <c r="AX699">
        <v>37.370337999999997</v>
      </c>
      <c r="AY699">
        <f t="shared" si="529"/>
        <v>-2.0279994471461449E-2</v>
      </c>
      <c r="AZ699">
        <f t="shared" si="530"/>
        <v>0.97972000552853855</v>
      </c>
      <c r="BD699" s="10">
        <v>41619</v>
      </c>
      <c r="BE699">
        <v>503700</v>
      </c>
      <c r="BF699">
        <v>55.493980999999998</v>
      </c>
      <c r="BG699">
        <f t="shared" si="531"/>
        <v>-1.0735186550300924E-2</v>
      </c>
      <c r="BH699">
        <f t="shared" si="532"/>
        <v>0.98926481344969908</v>
      </c>
      <c r="BL699" s="10">
        <v>41619</v>
      </c>
      <c r="BM699">
        <v>241800</v>
      </c>
      <c r="BN699">
        <v>97.268075999999994</v>
      </c>
      <c r="BO699">
        <f t="shared" si="547"/>
        <v>-1.1508095767617244E-3</v>
      </c>
      <c r="BP699">
        <f t="shared" si="548"/>
        <v>0.99884919042323828</v>
      </c>
      <c r="BT699" s="10">
        <v>41619</v>
      </c>
      <c r="BU699">
        <v>74500</v>
      </c>
      <c r="BV699">
        <v>48.946970999999998</v>
      </c>
      <c r="BW699">
        <f t="shared" si="549"/>
        <v>-2.0254555809484653E-4</v>
      </c>
      <c r="BX699">
        <f t="shared" si="550"/>
        <v>0.99979745444190515</v>
      </c>
      <c r="CB699" s="10">
        <v>41619</v>
      </c>
      <c r="CC699">
        <v>1213400</v>
      </c>
      <c r="CD699">
        <v>95.109009999999998</v>
      </c>
      <c r="CE699">
        <f t="shared" si="533"/>
        <v>-4.7881791337139878E-3</v>
      </c>
      <c r="CF699">
        <f t="shared" si="534"/>
        <v>0.99521182086628601</v>
      </c>
      <c r="CJ699" s="10">
        <v>41619</v>
      </c>
      <c r="CK699">
        <v>904000</v>
      </c>
      <c r="CL699">
        <v>76.157529999999994</v>
      </c>
      <c r="CM699">
        <f t="shared" si="535"/>
        <v>-3.8081635938180813E-3</v>
      </c>
      <c r="CN699">
        <f t="shared" si="536"/>
        <v>0.99619183640618192</v>
      </c>
      <c r="CR699" s="10">
        <v>41619</v>
      </c>
      <c r="CS699">
        <v>20000</v>
      </c>
      <c r="CT699">
        <v>57.781284999999997</v>
      </c>
      <c r="CU699">
        <f t="shared" si="537"/>
        <v>-6.718421305549338E-4</v>
      </c>
      <c r="CV699">
        <f t="shared" si="538"/>
        <v>0.99932815786944507</v>
      </c>
      <c r="CZ699" s="10">
        <v>41619</v>
      </c>
      <c r="DA699">
        <v>149200</v>
      </c>
      <c r="DB699">
        <v>48.686667</v>
      </c>
      <c r="DC699">
        <f t="shared" si="554"/>
        <v>-1.2841361749308944E-2</v>
      </c>
      <c r="DD699">
        <f t="shared" si="555"/>
        <v>0.98715863825069106</v>
      </c>
      <c r="DH699" s="10">
        <v>41619</v>
      </c>
      <c r="DI699">
        <v>115700</v>
      </c>
      <c r="DJ699">
        <v>28.070633999999998</v>
      </c>
      <c r="DK699">
        <f t="shared" si="556"/>
        <v>-2.3693624101667199E-2</v>
      </c>
      <c r="DL699">
        <f t="shared" si="557"/>
        <v>0.9763063758983328</v>
      </c>
      <c r="DP699" s="10">
        <v>41619</v>
      </c>
      <c r="DQ699">
        <v>48700</v>
      </c>
      <c r="DR699">
        <v>23.038661000000001</v>
      </c>
      <c r="DS699">
        <f t="shared" si="539"/>
        <v>-1.7158827533728438E-2</v>
      </c>
      <c r="DT699">
        <f t="shared" si="540"/>
        <v>0.98284117246627156</v>
      </c>
      <c r="DX699" s="10">
        <v>41619</v>
      </c>
      <c r="DY699">
        <v>4876400</v>
      </c>
      <c r="DZ699">
        <v>12.16</v>
      </c>
      <c r="EA699">
        <f t="shared" si="541"/>
        <v>-7.3469387755101812E-3</v>
      </c>
      <c r="EB699">
        <f t="shared" si="542"/>
        <v>0.99265306122448982</v>
      </c>
      <c r="EF699" s="10">
        <v>41618</v>
      </c>
      <c r="EG699">
        <v>203000</v>
      </c>
      <c r="EH699">
        <v>98.787681000000006</v>
      </c>
      <c r="EI699">
        <f t="shared" si="552"/>
        <v>0</v>
      </c>
      <c r="EJ699">
        <f t="shared" si="553"/>
        <v>1</v>
      </c>
    </row>
    <row r="700" spans="1:140">
      <c r="A700" s="10">
        <v>41618</v>
      </c>
      <c r="B700" s="11">
        <v>1.1599999999999999</v>
      </c>
      <c r="C700">
        <f t="shared" si="511"/>
        <v>1.1599999999999999E-2</v>
      </c>
      <c r="D700" s="12">
        <f t="shared" si="512"/>
        <v>2.4204705094388324E-4</v>
      </c>
      <c r="E700" s="13">
        <f t="shared" si="513"/>
        <v>1.0002420470509439</v>
      </c>
      <c r="H700" s="10">
        <v>41618</v>
      </c>
      <c r="I700">
        <v>3200</v>
      </c>
      <c r="J700">
        <v>60.614409999999999</v>
      </c>
      <c r="K700" s="15">
        <f t="shared" si="543"/>
        <v>7.541902282892865E-3</v>
      </c>
      <c r="L700">
        <f t="shared" si="544"/>
        <v>1.0075419022828929</v>
      </c>
      <c r="N700" s="15">
        <f t="shared" si="518"/>
        <v>14.525216610856196</v>
      </c>
      <c r="P700" s="10">
        <v>41618</v>
      </c>
      <c r="Q700">
        <v>241900</v>
      </c>
      <c r="R700">
        <v>41.113022000000001</v>
      </c>
      <c r="S700">
        <f t="shared" si="519"/>
        <v>-2.5433638539260617E-3</v>
      </c>
      <c r="T700">
        <f t="shared" si="545"/>
        <v>0.99745663614607394</v>
      </c>
      <c r="V700" s="15">
        <f t="shared" si="521"/>
        <v>-0.60525304905617616</v>
      </c>
      <c r="X700" s="10">
        <v>41618</v>
      </c>
      <c r="Y700">
        <v>91600</v>
      </c>
      <c r="Z700">
        <v>35.012056999999999</v>
      </c>
      <c r="AA700">
        <f t="shared" si="522"/>
        <v>-1.0962189390845145E-3</v>
      </c>
      <c r="AB700">
        <f t="shared" si="514"/>
        <v>0.99890378106091549</v>
      </c>
      <c r="AD700" s="15">
        <f t="shared" si="523"/>
        <v>-0.32990741038184679</v>
      </c>
      <c r="AF700" s="10">
        <v>41618</v>
      </c>
      <c r="AG700">
        <v>209600</v>
      </c>
      <c r="AH700">
        <v>49.132885000000002</v>
      </c>
      <c r="AI700">
        <f t="shared" si="524"/>
        <v>-6.4453502815621233E-3</v>
      </c>
      <c r="AJ700">
        <f t="shared" si="546"/>
        <v>0.99355464971843788</v>
      </c>
      <c r="AL700" s="15">
        <f t="shared" si="526"/>
        <v>-0.90559555326225938</v>
      </c>
      <c r="AN700" s="10">
        <v>41618</v>
      </c>
      <c r="AO700">
        <v>2741000</v>
      </c>
      <c r="AP700">
        <v>36.971175000000002</v>
      </c>
      <c r="AQ700">
        <f t="shared" si="527"/>
        <v>-3.2051449695921219E-3</v>
      </c>
      <c r="AR700">
        <f t="shared" si="551"/>
        <v>0.99679485503040788</v>
      </c>
      <c r="AV700" s="10">
        <v>41618</v>
      </c>
      <c r="AW700">
        <v>26049000</v>
      </c>
      <c r="AX700">
        <v>38.143895999999998</v>
      </c>
      <c r="AY700">
        <f t="shared" si="529"/>
        <v>1.935134347117673E-3</v>
      </c>
      <c r="AZ700">
        <f t="shared" si="530"/>
        <v>1.0019351343471177</v>
      </c>
      <c r="BD700" s="10">
        <v>41618</v>
      </c>
      <c r="BE700">
        <v>434800</v>
      </c>
      <c r="BF700">
        <v>56.096184000000001</v>
      </c>
      <c r="BG700">
        <f t="shared" si="531"/>
        <v>-4.6948596710585377E-3</v>
      </c>
      <c r="BH700">
        <f t="shared" si="532"/>
        <v>0.99530514032894146</v>
      </c>
      <c r="BL700" s="10">
        <v>41618</v>
      </c>
      <c r="BM700">
        <v>362000</v>
      </c>
      <c r="BN700">
        <v>97.380142000000006</v>
      </c>
      <c r="BO700">
        <f t="shared" si="547"/>
        <v>2.7889292716740677E-3</v>
      </c>
      <c r="BP700">
        <f t="shared" si="548"/>
        <v>1.0027889292716741</v>
      </c>
      <c r="BT700" s="10">
        <v>41618</v>
      </c>
      <c r="BU700">
        <v>98900</v>
      </c>
      <c r="BV700">
        <v>48.956887000000002</v>
      </c>
      <c r="BW700">
        <f t="shared" si="549"/>
        <v>6.0794476816150578E-4</v>
      </c>
      <c r="BX700">
        <f t="shared" si="550"/>
        <v>1.0006079447681615</v>
      </c>
      <c r="CB700" s="10">
        <v>41618</v>
      </c>
      <c r="CC700">
        <v>850700</v>
      </c>
      <c r="CD700">
        <v>95.566599999999994</v>
      </c>
      <c r="CE700">
        <f t="shared" si="533"/>
        <v>4.0680016822964848E-3</v>
      </c>
      <c r="CF700">
        <f t="shared" si="534"/>
        <v>1.0040680016822965</v>
      </c>
      <c r="CJ700" s="10">
        <v>41618</v>
      </c>
      <c r="CK700">
        <v>278100</v>
      </c>
      <c r="CL700">
        <v>76.448659000000006</v>
      </c>
      <c r="CM700">
        <f t="shared" si="535"/>
        <v>4.1825824845049819E-3</v>
      </c>
      <c r="CN700">
        <f t="shared" si="536"/>
        <v>1.004182582484505</v>
      </c>
      <c r="CR700" s="10">
        <v>41618</v>
      </c>
      <c r="CS700">
        <v>5300</v>
      </c>
      <c r="CT700">
        <v>57.820131000000003</v>
      </c>
      <c r="CU700">
        <f t="shared" si="537"/>
        <v>1.3454748361863E-3</v>
      </c>
      <c r="CV700">
        <f t="shared" si="538"/>
        <v>1.0013454748361863</v>
      </c>
      <c r="CZ700" s="10">
        <v>41618</v>
      </c>
      <c r="DA700">
        <v>67000</v>
      </c>
      <c r="DB700">
        <v>49.320003</v>
      </c>
      <c r="DC700">
        <f t="shared" si="554"/>
        <v>9.051168998051029E-4</v>
      </c>
      <c r="DD700">
        <f t="shared" si="555"/>
        <v>1.0009051168998051</v>
      </c>
      <c r="DH700" s="10">
        <v>41618</v>
      </c>
      <c r="DI700">
        <v>143300</v>
      </c>
      <c r="DJ700">
        <v>28.75187</v>
      </c>
      <c r="DK700">
        <f t="shared" si="556"/>
        <v>-9.7276338951679531E-4</v>
      </c>
      <c r="DL700">
        <f t="shared" si="557"/>
        <v>0.9990272366104832</v>
      </c>
      <c r="DP700" s="10">
        <v>41618</v>
      </c>
      <c r="DQ700">
        <v>27800</v>
      </c>
      <c r="DR700">
        <v>23.440878999999999</v>
      </c>
      <c r="DS700">
        <f t="shared" si="539"/>
        <v>0</v>
      </c>
      <c r="DT700">
        <f t="shared" si="540"/>
        <v>1</v>
      </c>
      <c r="DX700" s="10">
        <v>41618</v>
      </c>
      <c r="DY700">
        <v>5826400</v>
      </c>
      <c r="DZ700">
        <v>12.25</v>
      </c>
      <c r="EA700">
        <f t="shared" si="541"/>
        <v>1.8287614297589405E-2</v>
      </c>
      <c r="EB700">
        <f t="shared" si="542"/>
        <v>1.0182876142975894</v>
      </c>
      <c r="EF700" s="10">
        <v>41617</v>
      </c>
      <c r="EG700">
        <v>186200</v>
      </c>
      <c r="EH700">
        <v>98.787681000000006</v>
      </c>
      <c r="EI700">
        <f t="shared" si="552"/>
        <v>9.845314069867328E-5</v>
      </c>
      <c r="EJ700">
        <f t="shared" si="553"/>
        <v>1.0000984531406987</v>
      </c>
    </row>
    <row r="701" spans="1:140">
      <c r="A701" s="10">
        <v>41617</v>
      </c>
      <c r="B701" s="11">
        <v>1.1499999999999999</v>
      </c>
      <c r="C701">
        <f t="shared" si="511"/>
        <v>1.15E-2</v>
      </c>
      <c r="D701" s="12">
        <f t="shared" si="512"/>
        <v>2.3995718102320929E-4</v>
      </c>
      <c r="E701" s="13">
        <f t="shared" si="513"/>
        <v>1.0002399571810232</v>
      </c>
      <c r="H701" s="10">
        <v>41617</v>
      </c>
      <c r="I701">
        <v>2100</v>
      </c>
      <c r="J701">
        <v>60.160684000000003</v>
      </c>
      <c r="K701" s="15">
        <f t="shared" si="543"/>
        <v>4.4836259843736848E-3</v>
      </c>
      <c r="L701">
        <f t="shared" si="544"/>
        <v>1.0044836259843737</v>
      </c>
      <c r="N701" s="15">
        <f t="shared" si="518"/>
        <v>4.1185215328336549</v>
      </c>
      <c r="P701" s="10">
        <v>41617</v>
      </c>
      <c r="Q701">
        <v>242700</v>
      </c>
      <c r="R701">
        <v>41.217854000000003</v>
      </c>
      <c r="S701">
        <f t="shared" si="519"/>
        <v>2.0852822378407687E-3</v>
      </c>
      <c r="T701">
        <f t="shared" si="545"/>
        <v>1.0020852822378408</v>
      </c>
      <c r="V701" s="15">
        <f t="shared" si="521"/>
        <v>1.1389938072877661</v>
      </c>
      <c r="X701" s="10">
        <v>41617</v>
      </c>
      <c r="Y701">
        <v>179400</v>
      </c>
      <c r="Z701">
        <v>35.05048</v>
      </c>
      <c r="AA701">
        <f t="shared" si="522"/>
        <v>0</v>
      </c>
      <c r="AB701">
        <f t="shared" si="514"/>
        <v>1</v>
      </c>
      <c r="AD701" s="15">
        <f t="shared" si="523"/>
        <v>0</v>
      </c>
      <c r="AF701" s="10">
        <v>41617</v>
      </c>
      <c r="AG701">
        <v>225000</v>
      </c>
      <c r="AH701">
        <v>49.451618000000003</v>
      </c>
      <c r="AI701">
        <f t="shared" si="524"/>
        <v>-1.9524365273637656E-4</v>
      </c>
      <c r="AJ701">
        <f t="shared" si="546"/>
        <v>0.99980475634726362</v>
      </c>
      <c r="AL701" s="15">
        <f t="shared" si="526"/>
        <v>-6.8790398407625686E-2</v>
      </c>
      <c r="AN701" s="10">
        <v>41617</v>
      </c>
      <c r="AO701">
        <v>2660800</v>
      </c>
      <c r="AP701">
        <v>37.090054000000002</v>
      </c>
      <c r="AQ701">
        <f t="shared" si="527"/>
        <v>2.4664983931899087E-4</v>
      </c>
      <c r="AR701">
        <f t="shared" si="551"/>
        <v>1.000246649839319</v>
      </c>
      <c r="AV701" s="10">
        <v>41617</v>
      </c>
      <c r="AW701">
        <v>15373900</v>
      </c>
      <c r="AX701">
        <v>38.070225000000001</v>
      </c>
      <c r="AY701">
        <f t="shared" si="529"/>
        <v>2.4192732422267937E-4</v>
      </c>
      <c r="AZ701">
        <f t="shared" si="530"/>
        <v>1.0002419273242227</v>
      </c>
      <c r="BD701" s="10">
        <v>41617</v>
      </c>
      <c r="BE701">
        <v>327700</v>
      </c>
      <c r="BF701">
        <v>56.360790000000001</v>
      </c>
      <c r="BG701">
        <f t="shared" si="531"/>
        <v>2.7597747024656893E-3</v>
      </c>
      <c r="BH701">
        <f t="shared" si="532"/>
        <v>1.0027597747024657</v>
      </c>
      <c r="BL701" s="10">
        <v>41617</v>
      </c>
      <c r="BM701">
        <v>239700</v>
      </c>
      <c r="BN701">
        <v>97.109311000000005</v>
      </c>
      <c r="BO701">
        <f t="shared" si="547"/>
        <v>-9.6109248641118583E-5</v>
      </c>
      <c r="BP701">
        <f t="shared" si="548"/>
        <v>0.99990389075135888</v>
      </c>
      <c r="BT701" s="10">
        <v>41617</v>
      </c>
      <c r="BU701">
        <v>186100</v>
      </c>
      <c r="BV701">
        <v>48.927142000000003</v>
      </c>
      <c r="BW701">
        <f t="shared" si="549"/>
        <v>4.0537902345749721E-4</v>
      </c>
      <c r="BX701">
        <f t="shared" si="550"/>
        <v>1.0004053790234575</v>
      </c>
      <c r="CB701" s="10">
        <v>41617</v>
      </c>
      <c r="CC701">
        <v>937400</v>
      </c>
      <c r="CD701">
        <v>95.179410000000004</v>
      </c>
      <c r="CE701">
        <f t="shared" si="533"/>
        <v>2.7814134419119618E-3</v>
      </c>
      <c r="CF701">
        <f t="shared" si="534"/>
        <v>1.002781413441912</v>
      </c>
      <c r="CJ701" s="10">
        <v>41617</v>
      </c>
      <c r="CK701">
        <v>336700</v>
      </c>
      <c r="CL701">
        <v>76.130238000000006</v>
      </c>
      <c r="CM701">
        <f t="shared" si="535"/>
        <v>1.4361283192807495E-3</v>
      </c>
      <c r="CN701">
        <f t="shared" si="536"/>
        <v>1.0014361283192807</v>
      </c>
      <c r="CR701" s="10">
        <v>41617</v>
      </c>
      <c r="CS701">
        <v>4700</v>
      </c>
      <c r="CT701">
        <v>57.742440000000002</v>
      </c>
      <c r="CU701">
        <f t="shared" si="537"/>
        <v>5.0477092735712326E-4</v>
      </c>
      <c r="CV701">
        <f t="shared" si="538"/>
        <v>1.0005047709273571</v>
      </c>
      <c r="CZ701" s="10">
        <v>41617</v>
      </c>
      <c r="DA701">
        <v>104300</v>
      </c>
      <c r="DB701">
        <v>49.275402999999997</v>
      </c>
      <c r="DC701">
        <f t="shared" si="554"/>
        <v>-5.5805094001589728E-3</v>
      </c>
      <c r="DD701">
        <f t="shared" si="555"/>
        <v>0.99441949059984103</v>
      </c>
      <c r="DH701" s="10">
        <v>41617</v>
      </c>
      <c r="DI701">
        <v>61300</v>
      </c>
      <c r="DJ701">
        <v>28.779865999999998</v>
      </c>
      <c r="DK701">
        <f t="shared" si="556"/>
        <v>4.2331871023895129E-3</v>
      </c>
      <c r="DL701">
        <f t="shared" si="557"/>
        <v>1.0042331871023895</v>
      </c>
      <c r="DP701" s="10">
        <v>41617</v>
      </c>
      <c r="DQ701">
        <v>27000</v>
      </c>
      <c r="DR701">
        <v>23.440878999999999</v>
      </c>
      <c r="DS701">
        <f t="shared" si="539"/>
        <v>3.9920577085772457E-4</v>
      </c>
      <c r="DT701">
        <f t="shared" si="540"/>
        <v>1.0003992057708577</v>
      </c>
      <c r="DX701" s="10">
        <v>41617</v>
      </c>
      <c r="DY701">
        <v>4741200</v>
      </c>
      <c r="DZ701">
        <v>12.03</v>
      </c>
      <c r="EA701">
        <f t="shared" si="541"/>
        <v>8.3822296730931001E-3</v>
      </c>
      <c r="EB701">
        <f t="shared" si="542"/>
        <v>1.0083822296730931</v>
      </c>
      <c r="EF701" s="10">
        <v>41614</v>
      </c>
      <c r="EG701">
        <v>203500</v>
      </c>
      <c r="EH701">
        <v>98.777956000000003</v>
      </c>
      <c r="EI701">
        <f t="shared" si="552"/>
        <v>-9.8443448632079544E-5</v>
      </c>
      <c r="EJ701">
        <f t="shared" si="553"/>
        <v>0.99990155655136792</v>
      </c>
    </row>
    <row r="702" spans="1:140">
      <c r="A702" s="10">
        <v>41614</v>
      </c>
      <c r="B702" s="11">
        <v>1.1599999999999999</v>
      </c>
      <c r="C702">
        <f t="shared" si="511"/>
        <v>1.1599999999999999E-2</v>
      </c>
      <c r="D702" s="12">
        <f t="shared" si="512"/>
        <v>2.4204705094388324E-4</v>
      </c>
      <c r="E702" s="13">
        <f t="shared" si="513"/>
        <v>1.0002420470509439</v>
      </c>
      <c r="H702" s="10">
        <v>41614</v>
      </c>
      <c r="I702">
        <v>159800</v>
      </c>
      <c r="J702">
        <v>59.892150000000001</v>
      </c>
      <c r="K702" s="15">
        <f t="shared" si="543"/>
        <v>1.7035875991373572E-3</v>
      </c>
      <c r="L702">
        <f t="shared" si="544"/>
        <v>1.0017035875991374</v>
      </c>
      <c r="N702" s="15">
        <f t="shared" si="518"/>
        <v>0.86130977684261767</v>
      </c>
      <c r="P702" s="10">
        <v>41614</v>
      </c>
      <c r="Q702">
        <v>278500</v>
      </c>
      <c r="R702">
        <v>41.132081999999997</v>
      </c>
      <c r="S702">
        <f t="shared" si="519"/>
        <v>1.077279854912172E-2</v>
      </c>
      <c r="T702">
        <f t="shared" si="545"/>
        <v>1.0107727985491217</v>
      </c>
      <c r="V702" s="15">
        <f t="shared" si="521"/>
        <v>48.951006489696326</v>
      </c>
      <c r="X702" s="10">
        <v>41614</v>
      </c>
      <c r="Y702">
        <v>132300</v>
      </c>
      <c r="Z702">
        <v>35.05048</v>
      </c>
      <c r="AA702">
        <f t="shared" si="522"/>
        <v>7.4544572868298076E-3</v>
      </c>
      <c r="AB702">
        <f t="shared" si="514"/>
        <v>1.0074544572868298</v>
      </c>
      <c r="AD702" s="15">
        <f t="shared" si="523"/>
        <v>14.041088626465081</v>
      </c>
      <c r="AF702" s="10">
        <v>41614</v>
      </c>
      <c r="AG702">
        <v>133000</v>
      </c>
      <c r="AH702">
        <v>49.461275000000001</v>
      </c>
      <c r="AI702">
        <f t="shared" si="524"/>
        <v>7.8724094948914303E-3</v>
      </c>
      <c r="AJ702">
        <f t="shared" si="546"/>
        <v>1.0078724094948914</v>
      </c>
      <c r="AL702" s="15">
        <f t="shared" si="526"/>
        <v>16.499600826342661</v>
      </c>
      <c r="AN702" s="10">
        <v>41614</v>
      </c>
      <c r="AO702">
        <v>2557700</v>
      </c>
      <c r="AP702">
        <v>37.080908000000001</v>
      </c>
      <c r="AQ702">
        <f t="shared" si="527"/>
        <v>1.2231596630672525E-2</v>
      </c>
      <c r="AR702">
        <f t="shared" si="551"/>
        <v>1.0122315966306725</v>
      </c>
      <c r="AV702" s="10">
        <v>41614</v>
      </c>
      <c r="AW702">
        <v>23180700</v>
      </c>
      <c r="AX702">
        <v>38.061017</v>
      </c>
      <c r="AY702">
        <f t="shared" si="529"/>
        <v>2.2260730704585452E-2</v>
      </c>
      <c r="AZ702">
        <f t="shared" si="530"/>
        <v>1.0222607307045855</v>
      </c>
      <c r="BD702" s="10">
        <v>41614</v>
      </c>
      <c r="BE702">
        <v>373000</v>
      </c>
      <c r="BF702">
        <v>56.205674999999999</v>
      </c>
      <c r="BG702">
        <f t="shared" si="531"/>
        <v>1.2824706160475374E-2</v>
      </c>
      <c r="BH702">
        <f t="shared" si="532"/>
        <v>1.0128247061604754</v>
      </c>
      <c r="BL702" s="10">
        <v>41614</v>
      </c>
      <c r="BM702">
        <v>174200</v>
      </c>
      <c r="BN702">
        <v>97.118645000000001</v>
      </c>
      <c r="BO702">
        <f t="shared" si="547"/>
        <v>5.7728716387717149E-4</v>
      </c>
      <c r="BP702">
        <f t="shared" si="548"/>
        <v>1.0005772871638772</v>
      </c>
      <c r="BT702" s="10">
        <v>41614</v>
      </c>
      <c r="BU702">
        <v>130500</v>
      </c>
      <c r="BV702">
        <v>48.907316000000002</v>
      </c>
      <c r="BW702">
        <f t="shared" si="549"/>
        <v>-2.0230394941009866E-3</v>
      </c>
      <c r="BX702">
        <f t="shared" si="550"/>
        <v>0.99797696050589901</v>
      </c>
      <c r="CB702" s="10">
        <v>41614</v>
      </c>
      <c r="CC702">
        <v>733500</v>
      </c>
      <c r="CD702">
        <v>94.915411000000006</v>
      </c>
      <c r="CE702">
        <f t="shared" si="533"/>
        <v>4.2830425677675699E-3</v>
      </c>
      <c r="CF702">
        <f t="shared" si="534"/>
        <v>1.0042830425677676</v>
      </c>
      <c r="CJ702" s="10">
        <v>41614</v>
      </c>
      <c r="CK702">
        <v>283000</v>
      </c>
      <c r="CL702">
        <v>76.021062000000001</v>
      </c>
      <c r="CM702">
        <f t="shared" si="535"/>
        <v>1.1961273994076649E-4</v>
      </c>
      <c r="CN702">
        <f t="shared" si="536"/>
        <v>1.0001196127399408</v>
      </c>
      <c r="CR702" s="10">
        <v>41614</v>
      </c>
      <c r="CS702">
        <v>48000</v>
      </c>
      <c r="CT702">
        <v>57.713307999999998</v>
      </c>
      <c r="CU702">
        <f t="shared" si="537"/>
        <v>-5.0451626221548196E-4</v>
      </c>
      <c r="CV702">
        <f t="shared" si="538"/>
        <v>0.99949548373778452</v>
      </c>
      <c r="CZ702" s="10">
        <v>41614</v>
      </c>
      <c r="DA702">
        <v>130600</v>
      </c>
      <c r="DB702">
        <v>49.551927999999997</v>
      </c>
      <c r="DC702">
        <f t="shared" si="554"/>
        <v>1.036739341981785E-2</v>
      </c>
      <c r="DD702">
        <f t="shared" si="555"/>
        <v>1.0103673934198178</v>
      </c>
      <c r="DH702" s="10">
        <v>41614</v>
      </c>
      <c r="DI702">
        <v>98700</v>
      </c>
      <c r="DJ702">
        <v>28.658549000000001</v>
      </c>
      <c r="DK702">
        <f t="shared" si="556"/>
        <v>8.8698441667773853E-3</v>
      </c>
      <c r="DL702">
        <f t="shared" si="557"/>
        <v>1.0088698441667774</v>
      </c>
      <c r="DP702" s="10">
        <v>41614</v>
      </c>
      <c r="DQ702">
        <v>20000</v>
      </c>
      <c r="DR702">
        <v>23.431525000000001</v>
      </c>
      <c r="DS702">
        <f t="shared" si="539"/>
        <v>1.199010539636447E-3</v>
      </c>
      <c r="DT702">
        <f t="shared" si="540"/>
        <v>1.0011990105396364</v>
      </c>
      <c r="DX702" s="10">
        <v>41614</v>
      </c>
      <c r="DY702">
        <v>6484100</v>
      </c>
      <c r="DZ702">
        <v>11.93</v>
      </c>
      <c r="EA702">
        <f t="shared" si="541"/>
        <v>1.6792611251048584E-3</v>
      </c>
      <c r="EB702">
        <f t="shared" si="542"/>
        <v>1.0016792611251049</v>
      </c>
      <c r="EF702" s="10">
        <v>41613</v>
      </c>
      <c r="EG702">
        <v>253400</v>
      </c>
      <c r="EH702">
        <v>98.787681000000006</v>
      </c>
      <c r="EI702">
        <f t="shared" si="552"/>
        <v>0</v>
      </c>
      <c r="EJ702">
        <f t="shared" si="553"/>
        <v>1</v>
      </c>
    </row>
    <row r="703" spans="1:140">
      <c r="A703" s="10">
        <v>41613</v>
      </c>
      <c r="B703" s="11">
        <v>1.1499999999999999</v>
      </c>
      <c r="C703">
        <f t="shared" si="511"/>
        <v>1.15E-2</v>
      </c>
      <c r="D703" s="12">
        <f t="shared" si="512"/>
        <v>2.3995718102320929E-4</v>
      </c>
      <c r="E703" s="13">
        <f t="shared" si="513"/>
        <v>1.0002399571810232</v>
      </c>
      <c r="H703" s="10">
        <v>41613</v>
      </c>
      <c r="I703">
        <v>10800</v>
      </c>
      <c r="J703">
        <v>59.790292000000001</v>
      </c>
      <c r="K703" s="15">
        <f t="shared" si="543"/>
        <v>-3.3956057744967127E-3</v>
      </c>
      <c r="L703">
        <f t="shared" si="544"/>
        <v>0.99660439422550329</v>
      </c>
      <c r="N703" s="15">
        <f t="shared" si="518"/>
        <v>-0.71105101635003376</v>
      </c>
      <c r="P703" s="10">
        <v>41613</v>
      </c>
      <c r="Q703">
        <v>146700</v>
      </c>
      <c r="R703">
        <v>40.693697</v>
      </c>
      <c r="S703">
        <f t="shared" si="519"/>
        <v>-4.1977486048717649E-3</v>
      </c>
      <c r="T703">
        <f t="shared" si="545"/>
        <v>0.99580225139512824</v>
      </c>
      <c r="V703" s="15">
        <f t="shared" si="521"/>
        <v>-0.78463114545730916</v>
      </c>
      <c r="X703" s="10">
        <v>41613</v>
      </c>
      <c r="Y703">
        <v>94800</v>
      </c>
      <c r="Z703">
        <v>34.791131</v>
      </c>
      <c r="AA703">
        <f t="shared" si="522"/>
        <v>-1.6537459781211794E-3</v>
      </c>
      <c r="AB703">
        <f t="shared" si="514"/>
        <v>0.99834625402187882</v>
      </c>
      <c r="AD703" s="15">
        <f t="shared" si="523"/>
        <v>-0.45344314816266873</v>
      </c>
      <c r="AF703" s="10">
        <v>41613</v>
      </c>
      <c r="AG703">
        <v>118800</v>
      </c>
      <c r="AH703">
        <v>49.074936999999998</v>
      </c>
      <c r="AI703">
        <f t="shared" si="524"/>
        <v>0</v>
      </c>
      <c r="AJ703">
        <f t="shared" si="546"/>
        <v>1</v>
      </c>
      <c r="AL703" s="15">
        <f t="shared" si="526"/>
        <v>0</v>
      </c>
      <c r="AN703" s="10">
        <v>41613</v>
      </c>
      <c r="AO703">
        <v>2103500</v>
      </c>
      <c r="AP703">
        <v>36.632829999999998</v>
      </c>
      <c r="AQ703">
        <f t="shared" si="527"/>
        <v>-5.4616921113604944E-3</v>
      </c>
      <c r="AR703">
        <f t="shared" si="551"/>
        <v>0.99453830788863951</v>
      </c>
      <c r="AV703" s="10">
        <v>41613</v>
      </c>
      <c r="AW703">
        <v>27715500</v>
      </c>
      <c r="AX703">
        <v>37.232201000000003</v>
      </c>
      <c r="AY703">
        <f t="shared" si="529"/>
        <v>-3.2051632151706144E-3</v>
      </c>
      <c r="AZ703">
        <f t="shared" si="530"/>
        <v>0.99679483678482939</v>
      </c>
      <c r="BD703" s="10">
        <v>41613</v>
      </c>
      <c r="BE703">
        <v>322100</v>
      </c>
      <c r="BF703">
        <v>55.493980999999998</v>
      </c>
      <c r="BG703">
        <f t="shared" si="531"/>
        <v>-6.2091622947811898E-3</v>
      </c>
      <c r="BH703">
        <f t="shared" si="532"/>
        <v>0.99379083770521881</v>
      </c>
      <c r="BL703" s="10">
        <v>41613</v>
      </c>
      <c r="BM703">
        <v>243600</v>
      </c>
      <c r="BN703">
        <v>97.062612000000001</v>
      </c>
      <c r="BO703">
        <f t="shared" si="547"/>
        <v>-5.769540956837016E-4</v>
      </c>
      <c r="BP703">
        <f t="shared" si="548"/>
        <v>0.9994230459043163</v>
      </c>
      <c r="BT703" s="10">
        <v>41613</v>
      </c>
      <c r="BU703">
        <v>174500</v>
      </c>
      <c r="BV703">
        <v>49.006458000000002</v>
      </c>
      <c r="BW703">
        <f t="shared" si="549"/>
        <v>2.0238162929953063E-4</v>
      </c>
      <c r="BX703">
        <f t="shared" si="550"/>
        <v>1.0002023816292995</v>
      </c>
      <c r="CB703" s="10">
        <v>41613</v>
      </c>
      <c r="CC703">
        <v>665400</v>
      </c>
      <c r="CD703">
        <v>94.510617999999994</v>
      </c>
      <c r="CE703">
        <f t="shared" si="533"/>
        <v>4.3954100439500543E-3</v>
      </c>
      <c r="CF703">
        <f t="shared" si="534"/>
        <v>1.0043954100439501</v>
      </c>
      <c r="CJ703" s="10">
        <v>41613</v>
      </c>
      <c r="CK703">
        <v>424900</v>
      </c>
      <c r="CL703">
        <v>76.011970000000005</v>
      </c>
      <c r="CM703">
        <f t="shared" si="535"/>
        <v>-4.7844558899390321E-4</v>
      </c>
      <c r="CN703">
        <f t="shared" si="536"/>
        <v>0.9995215544110061</v>
      </c>
      <c r="CR703" s="10">
        <v>41613</v>
      </c>
      <c r="CS703">
        <v>9600</v>
      </c>
      <c r="CT703">
        <v>57.742440000000002</v>
      </c>
      <c r="CU703">
        <f t="shared" si="537"/>
        <v>-1.0080845376495562E-3</v>
      </c>
      <c r="CV703">
        <f t="shared" si="538"/>
        <v>0.99899191546235044</v>
      </c>
      <c r="CZ703" s="10">
        <v>41613</v>
      </c>
      <c r="DA703">
        <v>106900</v>
      </c>
      <c r="DB703">
        <v>49.043475000000001</v>
      </c>
      <c r="DC703">
        <f t="shared" si="554"/>
        <v>-8.1183522194792079E-3</v>
      </c>
      <c r="DD703">
        <f t="shared" si="555"/>
        <v>0.99188164778052079</v>
      </c>
      <c r="DH703" s="10">
        <v>41613</v>
      </c>
      <c r="DI703">
        <v>93500</v>
      </c>
      <c r="DJ703">
        <v>28.406586999999998</v>
      </c>
      <c r="DK703">
        <f t="shared" si="556"/>
        <v>3.2960167859121814E-3</v>
      </c>
      <c r="DL703">
        <f t="shared" si="557"/>
        <v>1.0032960167859122</v>
      </c>
      <c r="DP703" s="10">
        <v>41613</v>
      </c>
      <c r="DQ703">
        <v>13900</v>
      </c>
      <c r="DR703">
        <v>23.403464</v>
      </c>
      <c r="DS703">
        <f t="shared" si="539"/>
        <v>-1.19757463502701E-3</v>
      </c>
      <c r="DT703">
        <f t="shared" si="540"/>
        <v>0.99880242536497299</v>
      </c>
      <c r="DX703" s="10">
        <v>41613</v>
      </c>
      <c r="DY703">
        <v>3846700</v>
      </c>
      <c r="DZ703">
        <v>11.91</v>
      </c>
      <c r="EA703">
        <f t="shared" si="541"/>
        <v>-1.2437810945273631E-2</v>
      </c>
      <c r="EB703">
        <f t="shared" si="542"/>
        <v>0.98756218905472637</v>
      </c>
      <c r="EF703" s="10">
        <v>41612</v>
      </c>
      <c r="EG703">
        <v>153600</v>
      </c>
      <c r="EH703">
        <v>98.787681000000006</v>
      </c>
      <c r="EI703">
        <f t="shared" si="552"/>
        <v>1.9700668300970392E-4</v>
      </c>
      <c r="EJ703">
        <f t="shared" si="553"/>
        <v>1.0001970066830097</v>
      </c>
    </row>
    <row r="704" spans="1:140">
      <c r="A704" s="10">
        <v>41612</v>
      </c>
      <c r="B704" s="11">
        <v>1.17</v>
      </c>
      <c r="C704">
        <f t="shared" si="511"/>
        <v>1.1699999999999999E-2</v>
      </c>
      <c r="D704" s="12">
        <f t="shared" si="512"/>
        <v>2.4413697763048248E-4</v>
      </c>
      <c r="E704" s="13">
        <f t="shared" si="513"/>
        <v>1.0002441369776305</v>
      </c>
      <c r="H704" s="10">
        <v>41612</v>
      </c>
      <c r="I704">
        <v>2400</v>
      </c>
      <c r="J704">
        <v>59.994008000000001</v>
      </c>
      <c r="K704" s="15">
        <f t="shared" si="543"/>
        <v>-9.1756852795968902E-3</v>
      </c>
      <c r="L704">
        <f t="shared" si="544"/>
        <v>0.99082431472040311</v>
      </c>
      <c r="N704" s="15">
        <f t="shared" si="518"/>
        <v>-0.96542363866842096</v>
      </c>
      <c r="P704" s="10">
        <v>41612</v>
      </c>
      <c r="Q704">
        <v>355100</v>
      </c>
      <c r="R704">
        <v>40.865239000000003</v>
      </c>
      <c r="S704">
        <f t="shared" si="519"/>
        <v>-9.319039510619076E-4</v>
      </c>
      <c r="T704">
        <f t="shared" si="545"/>
        <v>0.99906809604893809</v>
      </c>
      <c r="V704" s="15">
        <f t="shared" si="521"/>
        <v>-0.28844568943659188</v>
      </c>
      <c r="X704" s="10">
        <v>41612</v>
      </c>
      <c r="Y704">
        <v>116600</v>
      </c>
      <c r="Z704">
        <v>34.848762000000001</v>
      </c>
      <c r="AA704">
        <f t="shared" si="522"/>
        <v>-8.2629010308943318E-4</v>
      </c>
      <c r="AB704">
        <f t="shared" si="514"/>
        <v>0.99917370989691057</v>
      </c>
      <c r="AD704" s="15">
        <f t="shared" si="523"/>
        <v>-0.26045530498959857</v>
      </c>
      <c r="AF704" s="10">
        <v>41612</v>
      </c>
      <c r="AG704">
        <v>218900</v>
      </c>
      <c r="AH704">
        <v>49.074936999999998</v>
      </c>
      <c r="AI704">
        <f t="shared" si="524"/>
        <v>-2.5519661946490357E-3</v>
      </c>
      <c r="AJ704">
        <f t="shared" si="546"/>
        <v>0.99744803380535096</v>
      </c>
      <c r="AL704" s="15">
        <f t="shared" si="526"/>
        <v>-0.60649370901104005</v>
      </c>
      <c r="AN704" s="10">
        <v>41612</v>
      </c>
      <c r="AO704">
        <v>5513100</v>
      </c>
      <c r="AP704">
        <v>36.834006000000002</v>
      </c>
      <c r="AQ704">
        <f t="shared" si="527"/>
        <v>-5.677603176453716E-3</v>
      </c>
      <c r="AR704">
        <f t="shared" si="551"/>
        <v>0.99432239682354628</v>
      </c>
      <c r="AV704" s="10">
        <v>41612</v>
      </c>
      <c r="AW704">
        <v>29191100</v>
      </c>
      <c r="AX704">
        <v>37.35192</v>
      </c>
      <c r="AY704">
        <f t="shared" si="529"/>
        <v>2.46661269272197E-4</v>
      </c>
      <c r="AZ704">
        <f t="shared" si="530"/>
        <v>1.0002466612692722</v>
      </c>
      <c r="BD704" s="10">
        <v>41612</v>
      </c>
      <c r="BE704">
        <v>569900</v>
      </c>
      <c r="BF704">
        <v>55.840705</v>
      </c>
      <c r="BG704">
        <f t="shared" si="531"/>
        <v>-4.8993989895163015E-4</v>
      </c>
      <c r="BH704">
        <f t="shared" si="532"/>
        <v>0.99951006010104837</v>
      </c>
      <c r="BL704" s="10">
        <v>41612</v>
      </c>
      <c r="BM704">
        <v>260200</v>
      </c>
      <c r="BN704">
        <v>97.118645000000001</v>
      </c>
      <c r="BO704">
        <f t="shared" si="547"/>
        <v>-3.8318033513567995E-3</v>
      </c>
      <c r="BP704">
        <f t="shared" si="548"/>
        <v>0.9961681966486432</v>
      </c>
      <c r="BT704" s="10">
        <v>41612</v>
      </c>
      <c r="BU704">
        <v>141900</v>
      </c>
      <c r="BV704">
        <v>48.996541999999998</v>
      </c>
      <c r="BW704">
        <f t="shared" si="549"/>
        <v>-6.0671533212386386E-4</v>
      </c>
      <c r="BX704">
        <f t="shared" si="550"/>
        <v>0.99939328466787614</v>
      </c>
      <c r="CB704" s="10">
        <v>41612</v>
      </c>
      <c r="CC704">
        <v>643300</v>
      </c>
      <c r="CD704">
        <v>94.097022999999993</v>
      </c>
      <c r="CE704">
        <f t="shared" si="533"/>
        <v>-6.319123264838189E-3</v>
      </c>
      <c r="CF704">
        <f t="shared" si="534"/>
        <v>0.99368087673516181</v>
      </c>
      <c r="CJ704" s="10">
        <v>41612</v>
      </c>
      <c r="CK704">
        <v>250400</v>
      </c>
      <c r="CL704">
        <v>76.048355000000001</v>
      </c>
      <c r="CM704">
        <f t="shared" si="535"/>
        <v>-2.2678725339132511E-3</v>
      </c>
      <c r="CN704">
        <f t="shared" si="536"/>
        <v>0.99773212746608675</v>
      </c>
      <c r="CR704" s="10">
        <v>41612</v>
      </c>
      <c r="CS704">
        <v>5200</v>
      </c>
      <c r="CT704">
        <v>57.800708</v>
      </c>
      <c r="CU704">
        <f t="shared" si="537"/>
        <v>-1.3422452367588544E-3</v>
      </c>
      <c r="CV704">
        <f t="shared" si="538"/>
        <v>0.99865775476324115</v>
      </c>
      <c r="CZ704" s="10">
        <v>41612</v>
      </c>
      <c r="DA704">
        <v>140800</v>
      </c>
      <c r="DB704">
        <v>49.444885999999997</v>
      </c>
      <c r="DC704">
        <f t="shared" si="554"/>
        <v>-1.2612678268559829E-3</v>
      </c>
      <c r="DD704">
        <f t="shared" si="555"/>
        <v>0.99873873217314402</v>
      </c>
      <c r="DH704" s="10">
        <v>41612</v>
      </c>
      <c r="DI704">
        <v>110400</v>
      </c>
      <c r="DJ704">
        <v>28.313265999999999</v>
      </c>
      <c r="DK704">
        <f t="shared" si="556"/>
        <v>5.3014926348233793E-3</v>
      </c>
      <c r="DL704">
        <f t="shared" si="557"/>
        <v>1.0053014926348234</v>
      </c>
      <c r="DP704" s="10">
        <v>41612</v>
      </c>
      <c r="DQ704">
        <v>20700</v>
      </c>
      <c r="DR704">
        <v>23.431525000000001</v>
      </c>
      <c r="DS704">
        <f t="shared" si="539"/>
        <v>-3.5799471927489002E-3</v>
      </c>
      <c r="DT704">
        <f t="shared" si="540"/>
        <v>0.9964200528072511</v>
      </c>
      <c r="DX704" s="10">
        <v>41612</v>
      </c>
      <c r="DY704">
        <v>6342900</v>
      </c>
      <c r="DZ704">
        <v>12.06</v>
      </c>
      <c r="EA704">
        <f t="shared" si="541"/>
        <v>1.6006739679865323E-2</v>
      </c>
      <c r="EB704">
        <f t="shared" si="542"/>
        <v>1.0160067396798653</v>
      </c>
      <c r="EF704" s="10">
        <v>41611</v>
      </c>
      <c r="EG704">
        <v>207200</v>
      </c>
      <c r="EH704">
        <v>98.768223000000006</v>
      </c>
      <c r="EI704">
        <f t="shared" si="552"/>
        <v>-2.9546319906714746E-4</v>
      </c>
      <c r="EJ704">
        <f t="shared" si="553"/>
        <v>0.99970453680093285</v>
      </c>
    </row>
    <row r="705" spans="1:140">
      <c r="A705" s="10">
        <v>41611</v>
      </c>
      <c r="B705" s="11">
        <v>1.18</v>
      </c>
      <c r="C705">
        <f t="shared" si="511"/>
        <v>1.18E-2</v>
      </c>
      <c r="D705" s="12">
        <f t="shared" si="512"/>
        <v>2.4622696108611564E-4</v>
      </c>
      <c r="E705" s="13">
        <f t="shared" si="513"/>
        <v>1.0002462269610861</v>
      </c>
      <c r="H705" s="10">
        <v>41611</v>
      </c>
      <c r="I705">
        <v>1900</v>
      </c>
      <c r="J705">
        <v>60.549591999999997</v>
      </c>
      <c r="K705" s="15">
        <f t="shared" si="543"/>
        <v>3.5297137372010123E-3</v>
      </c>
      <c r="L705">
        <f t="shared" si="544"/>
        <v>1.003529713737201</v>
      </c>
      <c r="N705" s="15">
        <f t="shared" si="518"/>
        <v>2.6185634315850708</v>
      </c>
      <c r="P705" s="10">
        <v>41611</v>
      </c>
      <c r="Q705">
        <v>326400</v>
      </c>
      <c r="R705">
        <v>40.903357</v>
      </c>
      <c r="S705">
        <f t="shared" si="519"/>
        <v>-2.556367461142961E-3</v>
      </c>
      <c r="T705">
        <f t="shared" si="545"/>
        <v>0.99744363253885704</v>
      </c>
      <c r="V705" s="15">
        <f t="shared" si="521"/>
        <v>-0.60712697068457189</v>
      </c>
      <c r="X705" s="10">
        <v>41611</v>
      </c>
      <c r="Y705">
        <v>130100</v>
      </c>
      <c r="Z705">
        <v>34.877580999999999</v>
      </c>
      <c r="AA705">
        <f t="shared" si="522"/>
        <v>-3.2939589995052421E-3</v>
      </c>
      <c r="AB705">
        <f t="shared" si="514"/>
        <v>0.99670604100049476</v>
      </c>
      <c r="AD705" s="15">
        <f t="shared" si="523"/>
        <v>-0.70009200935944738</v>
      </c>
      <c r="AF705" s="10">
        <v>41611</v>
      </c>
      <c r="AG705">
        <v>190000</v>
      </c>
      <c r="AH705">
        <v>49.200494999999997</v>
      </c>
      <c r="AI705">
        <f t="shared" si="524"/>
        <v>-4.3002463542830549E-3</v>
      </c>
      <c r="AJ705">
        <f t="shared" si="546"/>
        <v>0.99569975364571695</v>
      </c>
      <c r="AL705" s="15">
        <f t="shared" si="526"/>
        <v>-0.7925727155892337</v>
      </c>
      <c r="AN705" s="10">
        <v>41611</v>
      </c>
      <c r="AO705">
        <v>2755700</v>
      </c>
      <c r="AP705">
        <v>37.044328999999998</v>
      </c>
      <c r="AQ705">
        <f t="shared" si="527"/>
        <v>-8.0803620212115401E-3</v>
      </c>
      <c r="AR705">
        <f t="shared" si="551"/>
        <v>0.99191963797878846</v>
      </c>
      <c r="AV705" s="10">
        <v>41611</v>
      </c>
      <c r="AW705">
        <v>21322000</v>
      </c>
      <c r="AX705">
        <v>37.342708999999999</v>
      </c>
      <c r="AY705">
        <f t="shared" si="529"/>
        <v>-3.6855358067424682E-3</v>
      </c>
      <c r="AZ705">
        <f t="shared" si="530"/>
        <v>0.99631446419325753</v>
      </c>
      <c r="BD705" s="10">
        <v>41611</v>
      </c>
      <c r="BE705">
        <v>2909400</v>
      </c>
      <c r="BF705">
        <v>55.868077</v>
      </c>
      <c r="BG705">
        <f t="shared" si="531"/>
        <v>-2.281224011451144E-3</v>
      </c>
      <c r="BH705">
        <f t="shared" si="532"/>
        <v>0.99771877598854886</v>
      </c>
      <c r="BL705" s="10">
        <v>41611</v>
      </c>
      <c r="BM705">
        <v>532300</v>
      </c>
      <c r="BN705">
        <v>97.492215999999999</v>
      </c>
      <c r="BO705">
        <f t="shared" si="547"/>
        <v>2.6894483830774973E-3</v>
      </c>
      <c r="BP705">
        <f t="shared" si="548"/>
        <v>1.0026894483830775</v>
      </c>
      <c r="BT705" s="10">
        <v>41611</v>
      </c>
      <c r="BU705">
        <v>118500</v>
      </c>
      <c r="BV705">
        <v>49.026287000000004</v>
      </c>
      <c r="BW705">
        <f t="shared" si="549"/>
        <v>0</v>
      </c>
      <c r="BX705">
        <f t="shared" si="550"/>
        <v>1</v>
      </c>
      <c r="CB705" s="10">
        <v>41611</v>
      </c>
      <c r="CC705">
        <v>420600</v>
      </c>
      <c r="CD705">
        <v>94.695414999999997</v>
      </c>
      <c r="CE705">
        <f t="shared" si="533"/>
        <v>3.263093747026824E-3</v>
      </c>
      <c r="CF705">
        <f t="shared" si="534"/>
        <v>1.0032630937470268</v>
      </c>
      <c r="CJ705" s="10">
        <v>41611</v>
      </c>
      <c r="CK705">
        <v>532100</v>
      </c>
      <c r="CL705">
        <v>76.221215000000001</v>
      </c>
      <c r="CM705">
        <f t="shared" si="535"/>
        <v>1.1950179375506131E-3</v>
      </c>
      <c r="CN705">
        <f t="shared" si="536"/>
        <v>1.0011950179375506</v>
      </c>
      <c r="CR705" s="10">
        <v>41611</v>
      </c>
      <c r="CS705">
        <v>23700</v>
      </c>
      <c r="CT705">
        <v>57.878394999999998</v>
      </c>
      <c r="CU705">
        <f t="shared" si="537"/>
        <v>3.3562640306672442E-4</v>
      </c>
      <c r="CV705">
        <f t="shared" si="538"/>
        <v>1.0003356264030667</v>
      </c>
      <c r="CZ705" s="10">
        <v>41611</v>
      </c>
      <c r="DA705">
        <v>72700</v>
      </c>
      <c r="DB705">
        <v>49.507328000000001</v>
      </c>
      <c r="DC705">
        <f t="shared" si="554"/>
        <v>-4.8413033210022993E-3</v>
      </c>
      <c r="DD705">
        <f t="shared" si="555"/>
        <v>0.9951586966789977</v>
      </c>
      <c r="DH705" s="10">
        <v>41611</v>
      </c>
      <c r="DI705">
        <v>88300</v>
      </c>
      <c r="DJ705">
        <v>28.163955000000001</v>
      </c>
      <c r="DK705">
        <f t="shared" si="556"/>
        <v>6.6316602173932537E-4</v>
      </c>
      <c r="DL705">
        <f t="shared" si="557"/>
        <v>1.0006631660217393</v>
      </c>
      <c r="DP705" s="10">
        <v>41611</v>
      </c>
      <c r="DQ705">
        <v>33300</v>
      </c>
      <c r="DR705">
        <v>23.515709999999999</v>
      </c>
      <c r="DS705">
        <f t="shared" si="539"/>
        <v>4.3946867053763494E-3</v>
      </c>
      <c r="DT705">
        <f t="shared" si="540"/>
        <v>1.0043946867053763</v>
      </c>
      <c r="DX705" s="10">
        <v>41611</v>
      </c>
      <c r="DY705">
        <v>5814500</v>
      </c>
      <c r="DZ705">
        <v>11.87</v>
      </c>
      <c r="EA705">
        <f t="shared" si="541"/>
        <v>4.230118443316222E-3</v>
      </c>
      <c r="EB705">
        <f t="shared" si="542"/>
        <v>1.0042301184433162</v>
      </c>
      <c r="EF705" s="10">
        <v>41610</v>
      </c>
      <c r="EG705">
        <v>1459000</v>
      </c>
      <c r="EH705">
        <v>98.797414000000003</v>
      </c>
      <c r="EI705">
        <f t="shared" si="552"/>
        <v>0</v>
      </c>
      <c r="EJ705">
        <f t="shared" si="553"/>
        <v>1</v>
      </c>
    </row>
    <row r="706" spans="1:140">
      <c r="A706" s="10">
        <v>41610</v>
      </c>
      <c r="B706" s="11">
        <v>1.2</v>
      </c>
      <c r="C706">
        <f t="shared" si="511"/>
        <v>1.2E-2</v>
      </c>
      <c r="D706" s="12">
        <f t="shared" si="512"/>
        <v>2.5040709831625207E-4</v>
      </c>
      <c r="E706" s="13">
        <f t="shared" si="513"/>
        <v>1.0002504070983163</v>
      </c>
      <c r="H706" s="10">
        <v>41610</v>
      </c>
      <c r="I706">
        <v>15700</v>
      </c>
      <c r="J706">
        <v>60.336621000000001</v>
      </c>
      <c r="K706" s="15">
        <f t="shared" si="543"/>
        <v>-4.8869975515286601E-3</v>
      </c>
      <c r="L706">
        <f t="shared" si="544"/>
        <v>0.99511300244847134</v>
      </c>
      <c r="N706" s="15">
        <f t="shared" si="518"/>
        <v>-0.83272681417729655</v>
      </c>
      <c r="P706" s="10">
        <v>41610</v>
      </c>
      <c r="Q706">
        <v>326000</v>
      </c>
      <c r="R706">
        <v>41.008189000000002</v>
      </c>
      <c r="S706">
        <f t="shared" si="519"/>
        <v>-1.1607117651926124E-3</v>
      </c>
      <c r="T706">
        <f t="shared" si="545"/>
        <v>0.99883928823480739</v>
      </c>
      <c r="V706" s="15">
        <f t="shared" si="521"/>
        <v>-0.34551450653167282</v>
      </c>
      <c r="X706" s="10">
        <v>41610</v>
      </c>
      <c r="Y706">
        <v>101200</v>
      </c>
      <c r="Z706">
        <v>34.992846</v>
      </c>
      <c r="AA706">
        <f t="shared" si="522"/>
        <v>-8.227765096578965E-4</v>
      </c>
      <c r="AB706">
        <f t="shared" si="514"/>
        <v>0.9991772234903421</v>
      </c>
      <c r="AD706" s="15">
        <f t="shared" si="523"/>
        <v>-0.25950547521881262</v>
      </c>
      <c r="AF706" s="10">
        <v>41610</v>
      </c>
      <c r="AG706">
        <v>474700</v>
      </c>
      <c r="AH706">
        <v>49.412982999999997</v>
      </c>
      <c r="AI706">
        <f t="shared" si="524"/>
        <v>-7.1802593620655664E-3</v>
      </c>
      <c r="AJ706">
        <f t="shared" si="546"/>
        <v>0.99281974063793443</v>
      </c>
      <c r="AL706" s="15">
        <f t="shared" si="526"/>
        <v>-0.92793947896829465</v>
      </c>
      <c r="AN706" s="10">
        <v>41610</v>
      </c>
      <c r="AO706">
        <v>3005100</v>
      </c>
      <c r="AP706">
        <v>37.346099000000002</v>
      </c>
      <c r="AQ706">
        <f t="shared" si="527"/>
        <v>-6.8092927575962303E-3</v>
      </c>
      <c r="AR706">
        <f t="shared" si="551"/>
        <v>0.99319070724240377</v>
      </c>
      <c r="AV706" s="10">
        <v>41610</v>
      </c>
      <c r="AW706">
        <v>24138300</v>
      </c>
      <c r="AX706">
        <v>37.480846</v>
      </c>
      <c r="AY706">
        <f t="shared" si="529"/>
        <v>-1.8804213737629971E-2</v>
      </c>
      <c r="AZ706">
        <f t="shared" si="530"/>
        <v>0.98119578626237003</v>
      </c>
      <c r="BD706" s="10">
        <v>41610</v>
      </c>
      <c r="BE706">
        <v>420800</v>
      </c>
      <c r="BF706">
        <v>55.995815999999998</v>
      </c>
      <c r="BG706">
        <f t="shared" si="531"/>
        <v>-3.8955043174484505E-3</v>
      </c>
      <c r="BH706">
        <f t="shared" si="532"/>
        <v>0.99610449568255155</v>
      </c>
      <c r="BL706" s="10">
        <v>41610</v>
      </c>
      <c r="BM706">
        <v>744300</v>
      </c>
      <c r="BN706">
        <v>97.230718999999993</v>
      </c>
      <c r="BO706">
        <f t="shared" si="547"/>
        <v>-3.2455430115231332E-3</v>
      </c>
      <c r="BP706">
        <f t="shared" si="548"/>
        <v>0.99675445698847687</v>
      </c>
      <c r="BT706" s="10">
        <v>41610</v>
      </c>
      <c r="BU706">
        <v>249800</v>
      </c>
      <c r="BV706">
        <v>49.026287000000004</v>
      </c>
      <c r="BW706">
        <f t="shared" si="549"/>
        <v>-2.0181401367506124E-3</v>
      </c>
      <c r="BX706">
        <f t="shared" si="550"/>
        <v>0.99798185986324939</v>
      </c>
      <c r="CB706" s="10">
        <v>41610</v>
      </c>
      <c r="CC706">
        <v>555900</v>
      </c>
      <c r="CD706">
        <v>94.387420000000006</v>
      </c>
      <c r="CE706">
        <f t="shared" si="533"/>
        <v>-9.282788041557799E-3</v>
      </c>
      <c r="CF706">
        <f t="shared" si="534"/>
        <v>0.9907172119584422</v>
      </c>
      <c r="CJ706" s="10">
        <v>41610</v>
      </c>
      <c r="CK706">
        <v>190100</v>
      </c>
      <c r="CL706">
        <v>76.130238000000006</v>
      </c>
      <c r="CM706">
        <f t="shared" si="535"/>
        <v>-2.8598435153668333E-3</v>
      </c>
      <c r="CN706">
        <f t="shared" si="536"/>
        <v>0.99714015648463317</v>
      </c>
      <c r="CR706" s="10">
        <v>41610</v>
      </c>
      <c r="CS706">
        <v>1600</v>
      </c>
      <c r="CT706">
        <v>57.858975999999998</v>
      </c>
      <c r="CU706">
        <f t="shared" si="537"/>
        <v>-9.7254091798648634E-4</v>
      </c>
      <c r="CV706">
        <f t="shared" si="538"/>
        <v>0.99902745908201351</v>
      </c>
      <c r="CZ706" s="10">
        <v>41610</v>
      </c>
      <c r="DA706">
        <v>80800</v>
      </c>
      <c r="DB706">
        <v>49.748173999999999</v>
      </c>
      <c r="DC706">
        <f t="shared" si="554"/>
        <v>-9.413840989773492E-3</v>
      </c>
      <c r="DD706">
        <f t="shared" si="555"/>
        <v>0.99058615901022651</v>
      </c>
      <c r="DH706" s="10">
        <v>41610</v>
      </c>
      <c r="DI706">
        <v>357400</v>
      </c>
      <c r="DJ706">
        <v>28.145289999999999</v>
      </c>
      <c r="DK706">
        <f t="shared" si="556"/>
        <v>-8.5470151707476294E-3</v>
      </c>
      <c r="DL706">
        <f t="shared" si="557"/>
        <v>0.99145298482925237</v>
      </c>
      <c r="DP706" s="10">
        <v>41610</v>
      </c>
      <c r="DQ706">
        <v>16400</v>
      </c>
      <c r="DR706">
        <v>23.412818000000001</v>
      </c>
      <c r="DS706">
        <f t="shared" si="539"/>
        <v>-1.5955065350523601E-3</v>
      </c>
      <c r="DT706">
        <f t="shared" si="540"/>
        <v>0.99840449346494764</v>
      </c>
      <c r="DX706" s="10">
        <v>41610</v>
      </c>
      <c r="DY706">
        <v>5852000</v>
      </c>
      <c r="DZ706">
        <v>11.82</v>
      </c>
      <c r="EA706">
        <f t="shared" si="541"/>
        <v>-2.5556471558120353E-2</v>
      </c>
      <c r="EB706">
        <f t="shared" si="542"/>
        <v>0.97444352844187965</v>
      </c>
      <c r="EF706" s="10">
        <v>41607</v>
      </c>
      <c r="EG706">
        <v>139300</v>
      </c>
      <c r="EH706">
        <v>98.797414000000003</v>
      </c>
      <c r="EI706">
        <f t="shared" si="552"/>
        <v>9.8463688090966173E-5</v>
      </c>
      <c r="EJ706">
        <f t="shared" si="553"/>
        <v>1.000098463688091</v>
      </c>
    </row>
    <row r="707" spans="1:140">
      <c r="A707" s="10">
        <v>41607</v>
      </c>
      <c r="B707" s="11">
        <v>1.1599999999999999</v>
      </c>
      <c r="C707">
        <f t="shared" ref="C707:C770" si="558">B707/100</f>
        <v>1.1599999999999999E-2</v>
      </c>
      <c r="D707" s="12">
        <f t="shared" ref="D707:D770" si="559">1/((1-($D$2*C707)))^(1/12)-1</f>
        <v>2.4204705094388324E-4</v>
      </c>
      <c r="E707" s="13">
        <f t="shared" ref="E707:E770" si="560">1+(D707)</f>
        <v>1.0002420470509439</v>
      </c>
      <c r="H707" s="10">
        <v>41607</v>
      </c>
      <c r="I707">
        <v>1700</v>
      </c>
      <c r="J707">
        <v>60.632933999999999</v>
      </c>
      <c r="K707" s="15">
        <f t="shared" si="543"/>
        <v>-3.6636621625374399E-4</v>
      </c>
      <c r="L707">
        <f t="shared" si="544"/>
        <v>0.99963363378374626</v>
      </c>
      <c r="N707" s="15">
        <f t="shared" si="518"/>
        <v>-0.12518966037591495</v>
      </c>
      <c r="P707" s="10">
        <v>41607</v>
      </c>
      <c r="Q707">
        <v>128600</v>
      </c>
      <c r="R707">
        <v>41.055843000000003</v>
      </c>
      <c r="S707">
        <f t="shared" si="519"/>
        <v>-2.7777613149547742E-3</v>
      </c>
      <c r="T707">
        <f t="shared" si="545"/>
        <v>0.99722223868504523</v>
      </c>
      <c r="V707" s="15">
        <f t="shared" si="521"/>
        <v>-0.63770397597997941</v>
      </c>
      <c r="X707" s="10">
        <v>41607</v>
      </c>
      <c r="Y707">
        <v>67100</v>
      </c>
      <c r="Z707">
        <v>35.021661000000002</v>
      </c>
      <c r="AA707">
        <f t="shared" si="522"/>
        <v>-2.4623939465155953E-3</v>
      </c>
      <c r="AB707">
        <f t="shared" ref="AB707:AB770" si="561">1+AA707</f>
        <v>0.9975376060534844</v>
      </c>
      <c r="AD707" s="15">
        <f t="shared" si="523"/>
        <v>-0.59338243456525697</v>
      </c>
      <c r="AF707" s="10">
        <v>41607</v>
      </c>
      <c r="AG707">
        <v>147700</v>
      </c>
      <c r="AH707">
        <v>49.770347000000001</v>
      </c>
      <c r="AI707">
        <f t="shared" si="524"/>
        <v>-1.1630539271859641E-3</v>
      </c>
      <c r="AJ707">
        <f t="shared" si="546"/>
        <v>0.99883694607281404</v>
      </c>
      <c r="AL707" s="15">
        <f t="shared" si="526"/>
        <v>-0.34607443025947804</v>
      </c>
      <c r="AN707" s="10">
        <v>41607</v>
      </c>
      <c r="AO707">
        <v>3048200</v>
      </c>
      <c r="AP707">
        <v>37.602142999999998</v>
      </c>
      <c r="AQ707">
        <f t="shared" si="527"/>
        <v>1.7052260352219406E-3</v>
      </c>
      <c r="AR707">
        <f t="shared" si="551"/>
        <v>1.0017052260352219</v>
      </c>
      <c r="AV707" s="10">
        <v>41607</v>
      </c>
      <c r="AW707">
        <v>8886600</v>
      </c>
      <c r="AX707">
        <v>38.199151000000001</v>
      </c>
      <c r="AY707">
        <f t="shared" si="529"/>
        <v>8.264468263418312E-3</v>
      </c>
      <c r="AZ707">
        <f t="shared" si="530"/>
        <v>1.0082644682634183</v>
      </c>
      <c r="BD707" s="10">
        <v>41607</v>
      </c>
      <c r="BE707">
        <v>229000</v>
      </c>
      <c r="BF707">
        <v>56.214801000000001</v>
      </c>
      <c r="BG707">
        <f t="shared" si="531"/>
        <v>-9.7288862030076029E-4</v>
      </c>
      <c r="BH707">
        <f t="shared" si="532"/>
        <v>0.99902711137969924</v>
      </c>
      <c r="BL707" s="10">
        <v>41607</v>
      </c>
      <c r="BM707">
        <v>52100</v>
      </c>
      <c r="BN707">
        <v>97.547313000000003</v>
      </c>
      <c r="BO707">
        <f t="shared" si="547"/>
        <v>-4.7719178796079564E-4</v>
      </c>
      <c r="BP707">
        <f t="shared" si="548"/>
        <v>0.9995228082120392</v>
      </c>
      <c r="BT707" s="10">
        <v>41607</v>
      </c>
      <c r="BU707">
        <v>52100</v>
      </c>
      <c r="BV707">
        <v>49.125428999999997</v>
      </c>
      <c r="BW707">
        <f t="shared" si="549"/>
        <v>4.0380323221778092E-4</v>
      </c>
      <c r="BX707">
        <f t="shared" si="550"/>
        <v>1.0004038032322178</v>
      </c>
      <c r="CB707" s="10">
        <v>41607</v>
      </c>
      <c r="CC707">
        <v>262100</v>
      </c>
      <c r="CD707">
        <v>95.271807999999993</v>
      </c>
      <c r="CE707">
        <f t="shared" si="533"/>
        <v>-6.43742307636197E-4</v>
      </c>
      <c r="CF707">
        <f t="shared" si="534"/>
        <v>0.9993562576923638</v>
      </c>
      <c r="CJ707" s="10">
        <v>41607</v>
      </c>
      <c r="CK707">
        <v>162600</v>
      </c>
      <c r="CL707">
        <v>76.348583000000005</v>
      </c>
      <c r="CM707">
        <f t="shared" si="535"/>
        <v>-5.4788272186312437E-4</v>
      </c>
      <c r="CN707">
        <f t="shared" si="536"/>
        <v>0.99945211727813688</v>
      </c>
      <c r="CR707" s="10">
        <v>41607</v>
      </c>
      <c r="CS707">
        <v>58900</v>
      </c>
      <c r="CT707">
        <v>57.915300999999999</v>
      </c>
      <c r="CU707">
        <f t="shared" si="537"/>
        <v>-3.3489426881150308E-4</v>
      </c>
      <c r="CV707">
        <f t="shared" si="538"/>
        <v>0.9996651057311885</v>
      </c>
      <c r="CZ707" s="10">
        <v>41607</v>
      </c>
      <c r="DA707">
        <v>40600</v>
      </c>
      <c r="DB707">
        <v>50.220945999999998</v>
      </c>
      <c r="DC707">
        <f t="shared" si="554"/>
        <v>-3.8924420860250164E-3</v>
      </c>
      <c r="DD707">
        <f t="shared" si="555"/>
        <v>0.99610755791397498</v>
      </c>
      <c r="DH707" s="10">
        <v>41607</v>
      </c>
      <c r="DI707">
        <v>59900</v>
      </c>
      <c r="DJ707">
        <v>28.387922</v>
      </c>
      <c r="DK707">
        <f t="shared" si="556"/>
        <v>-9.4431508029244604E-3</v>
      </c>
      <c r="DL707">
        <f t="shared" si="557"/>
        <v>0.99055684919707554</v>
      </c>
      <c r="DP707" s="10">
        <v>41607</v>
      </c>
      <c r="DQ707">
        <v>13900</v>
      </c>
      <c r="DR707">
        <v>23.450233000000001</v>
      </c>
      <c r="DS707">
        <f t="shared" si="539"/>
        <v>-3.9872824700615261E-4</v>
      </c>
      <c r="DT707">
        <f t="shared" si="540"/>
        <v>0.99960127175299385</v>
      </c>
      <c r="DX707" s="10">
        <v>41607</v>
      </c>
      <c r="DY707">
        <v>3439300</v>
      </c>
      <c r="DZ707">
        <v>12.13</v>
      </c>
      <c r="EA707">
        <f t="shared" si="541"/>
        <v>9.1514143094841849E-3</v>
      </c>
      <c r="EB707">
        <f t="shared" si="542"/>
        <v>1.0091514143094842</v>
      </c>
      <c r="EF707" s="10">
        <v>41605</v>
      </c>
      <c r="EG707">
        <v>230600</v>
      </c>
      <c r="EH707">
        <v>98.787687000000005</v>
      </c>
      <c r="EI707">
        <f t="shared" si="552"/>
        <v>5.9107055025009458E-4</v>
      </c>
      <c r="EJ707">
        <f t="shared" si="553"/>
        <v>1.0005910705502501</v>
      </c>
    </row>
    <row r="708" spans="1:140">
      <c r="A708" s="10">
        <v>41605</v>
      </c>
      <c r="B708" s="11">
        <v>1.2</v>
      </c>
      <c r="C708">
        <f t="shared" si="558"/>
        <v>1.2E-2</v>
      </c>
      <c r="D708" s="12">
        <f t="shared" si="559"/>
        <v>2.5040709831625207E-4</v>
      </c>
      <c r="E708" s="13">
        <f t="shared" si="560"/>
        <v>1.0002504070983163</v>
      </c>
      <c r="H708" s="10">
        <v>41605</v>
      </c>
      <c r="I708">
        <v>1800</v>
      </c>
      <c r="J708">
        <v>60.655155999999998</v>
      </c>
      <c r="K708" s="15">
        <f t="shared" si="543"/>
        <v>-4.696922500606493E-3</v>
      </c>
      <c r="L708">
        <f t="shared" si="544"/>
        <v>0.99530307749939351</v>
      </c>
      <c r="N708" s="15">
        <f t="shared" ref="N708:N771" si="562">((1+K708)^365)-1</f>
        <v>-0.82064989894970597</v>
      </c>
      <c r="P708" s="10">
        <v>41605</v>
      </c>
      <c r="Q708">
        <v>192000</v>
      </c>
      <c r="R708">
        <v>41.170203999999998</v>
      </c>
      <c r="S708">
        <f t="shared" ref="S708:S771" si="563">(R708/R709)-1</f>
        <v>2.5528077524781256E-3</v>
      </c>
      <c r="T708">
        <f t="shared" si="545"/>
        <v>1.0025528077524781</v>
      </c>
      <c r="V708" s="15">
        <f t="shared" ref="V708:V771" si="564">((1+S708)^365)-1</f>
        <v>1.5359987124216228</v>
      </c>
      <c r="X708" s="10">
        <v>41605</v>
      </c>
      <c r="Y708">
        <v>71500</v>
      </c>
      <c r="Z708">
        <v>35.108111000000001</v>
      </c>
      <c r="AA708">
        <f t="shared" ref="AA708:AA771" si="565">(Z708/Z709)-1</f>
        <v>1.3698484008195511E-3</v>
      </c>
      <c r="AB708">
        <f t="shared" si="561"/>
        <v>1.0013698484008196</v>
      </c>
      <c r="AD708" s="15">
        <f t="shared" ref="AD708:AD771" si="566">((1+AA708)^365)-1</f>
        <v>0.64814847301036149</v>
      </c>
      <c r="AF708" s="10">
        <v>41605</v>
      </c>
      <c r="AG708">
        <v>195900</v>
      </c>
      <c r="AH708">
        <v>49.828299999999999</v>
      </c>
      <c r="AI708">
        <f t="shared" ref="AI708:AI771" si="567">(AH708/AH709)-1</f>
        <v>5.065233641768252E-3</v>
      </c>
      <c r="AJ708">
        <f t="shared" si="546"/>
        <v>1.0050652336417683</v>
      </c>
      <c r="AL708" s="15">
        <f t="shared" ref="AL708:AL771" si="568">((1+AI708)^365)-1</f>
        <v>5.3226833756310468</v>
      </c>
      <c r="AN708" s="10">
        <v>41605</v>
      </c>
      <c r="AO708">
        <v>2515200</v>
      </c>
      <c r="AP708">
        <v>37.538131999999997</v>
      </c>
      <c r="AQ708">
        <f t="shared" ref="AQ708:AQ771" si="569">(AP708/AP709)-1</f>
        <v>3.4221230571092054E-3</v>
      </c>
      <c r="AR708">
        <f t="shared" si="551"/>
        <v>1.0034221230571092</v>
      </c>
      <c r="AV708" s="10">
        <v>41605</v>
      </c>
      <c r="AW708">
        <v>9395600</v>
      </c>
      <c r="AX708">
        <v>37.886043000000001</v>
      </c>
      <c r="AY708">
        <f t="shared" ref="AY708:AY771" si="570">(AX708/AX709)-1</f>
        <v>6.360041617559764E-3</v>
      </c>
      <c r="AZ708">
        <f t="shared" ref="AZ708:AZ771" si="571">1+AY708</f>
        <v>1.0063600416175598</v>
      </c>
      <c r="BD708" s="10">
        <v>41605</v>
      </c>
      <c r="BE708">
        <v>397300</v>
      </c>
      <c r="BF708">
        <v>56.269545000000001</v>
      </c>
      <c r="BG708">
        <f t="shared" ref="BG708:BG771" si="572">(BF708/BF709)-1</f>
        <v>4.8668105337967837E-4</v>
      </c>
      <c r="BH708">
        <f t="shared" ref="BH708:BH771" si="573">1+BG708</f>
        <v>1.0004866810533797</v>
      </c>
      <c r="BL708" s="10">
        <v>41605</v>
      </c>
      <c r="BM708">
        <v>185300</v>
      </c>
      <c r="BN708">
        <v>97.593884000000003</v>
      </c>
      <c r="BO708">
        <f t="shared" si="547"/>
        <v>2.8641142595464686E-4</v>
      </c>
      <c r="BP708">
        <f t="shared" si="548"/>
        <v>1.0002864114259546</v>
      </c>
      <c r="BT708" s="10">
        <v>41605</v>
      </c>
      <c r="BU708">
        <v>63600</v>
      </c>
      <c r="BV708">
        <v>49.105600000000003</v>
      </c>
      <c r="BW708">
        <f t="shared" si="549"/>
        <v>4.039663551378414E-4</v>
      </c>
      <c r="BX708">
        <f t="shared" si="550"/>
        <v>1.0004039663551378</v>
      </c>
      <c r="CB708" s="10">
        <v>41605</v>
      </c>
      <c r="CC708">
        <v>548700</v>
      </c>
      <c r="CD708">
        <v>95.333178000000004</v>
      </c>
      <c r="CE708">
        <f t="shared" ref="CE708:CE771" si="574">(CD708/CD709)-1</f>
        <v>-3.4824477589716629E-3</v>
      </c>
      <c r="CF708">
        <f t="shared" ref="CF708:CF771" si="575">1+CE708</f>
        <v>0.99651755224102834</v>
      </c>
      <c r="CJ708" s="10">
        <v>41605</v>
      </c>
      <c r="CK708">
        <v>246700</v>
      </c>
      <c r="CL708">
        <v>76.390435999999994</v>
      </c>
      <c r="CM708">
        <f t="shared" ref="CM708:CM771" si="576">(CL708/CL709)-1</f>
        <v>-9.4926933307115657E-4</v>
      </c>
      <c r="CN708">
        <f t="shared" ref="CN708:CN771" si="577">1+CM708</f>
        <v>0.99905073066692884</v>
      </c>
      <c r="CR708" s="10">
        <v>41605</v>
      </c>
      <c r="CS708">
        <v>4800</v>
      </c>
      <c r="CT708">
        <v>57.934702999999999</v>
      </c>
      <c r="CU708">
        <f t="shared" ref="CU708:CU771" si="578">(CT708/CT709)-1</f>
        <v>-8.3653529483918021E-4</v>
      </c>
      <c r="CV708">
        <f t="shared" ref="CV708:CV771" si="579">1+CU708</f>
        <v>0.99916346470516082</v>
      </c>
      <c r="CZ708" s="10">
        <v>41605</v>
      </c>
      <c r="DA708">
        <v>56800</v>
      </c>
      <c r="DB708">
        <v>50.417192</v>
      </c>
      <c r="DC708">
        <f t="shared" si="554"/>
        <v>6.5894552384648808E-3</v>
      </c>
      <c r="DD708">
        <f t="shared" si="555"/>
        <v>1.0065894552384649</v>
      </c>
      <c r="DH708" s="10">
        <v>41605</v>
      </c>
      <c r="DI708">
        <v>89000</v>
      </c>
      <c r="DJ708">
        <v>28.658549000000001</v>
      </c>
      <c r="DK708">
        <f t="shared" si="556"/>
        <v>8.8698441667773853E-3</v>
      </c>
      <c r="DL708">
        <f t="shared" si="557"/>
        <v>1.0088698441667774</v>
      </c>
      <c r="DP708" s="10">
        <v>41605</v>
      </c>
      <c r="DQ708">
        <v>36400</v>
      </c>
      <c r="DR708">
        <v>23.459586999999999</v>
      </c>
      <c r="DS708">
        <f t="shared" ref="DS708:DS732" si="580">(DR708/DR709)-1</f>
        <v>-7.9114324192679497E-3</v>
      </c>
      <c r="DT708">
        <f t="shared" ref="DT708:DT732" si="581">1+DS708</f>
        <v>0.99208856758073205</v>
      </c>
      <c r="DX708" s="10">
        <v>41605</v>
      </c>
      <c r="DY708">
        <v>6105500</v>
      </c>
      <c r="DZ708">
        <v>12.02</v>
      </c>
      <c r="EA708">
        <f t="shared" ref="EA708:EA771" si="582">(DZ708/DZ709)-1</f>
        <v>-2.4896265560166997E-3</v>
      </c>
      <c r="EB708">
        <f t="shared" ref="EB708:EB771" si="583">1+EA708</f>
        <v>0.9975103734439833</v>
      </c>
      <c r="EF708" s="10">
        <v>41604</v>
      </c>
      <c r="EG708">
        <v>1016600</v>
      </c>
      <c r="EH708">
        <v>98.729331000000002</v>
      </c>
      <c r="EI708">
        <f t="shared" si="552"/>
        <v>-2.9548845070193064E-4</v>
      </c>
      <c r="EJ708">
        <f t="shared" si="553"/>
        <v>0.99970451154929807</v>
      </c>
    </row>
    <row r="709" spans="1:140">
      <c r="A709" s="10">
        <v>41604</v>
      </c>
      <c r="B709" s="11">
        <v>1.19</v>
      </c>
      <c r="C709">
        <f t="shared" si="558"/>
        <v>1.1899999999999999E-2</v>
      </c>
      <c r="D709" s="12">
        <f t="shared" si="559"/>
        <v>2.4831700131366929E-4</v>
      </c>
      <c r="E709" s="13">
        <f t="shared" si="560"/>
        <v>1.0002483170013137</v>
      </c>
      <c r="H709" s="10">
        <v>41604</v>
      </c>
      <c r="I709">
        <v>1000</v>
      </c>
      <c r="J709">
        <v>60.941392999999998</v>
      </c>
      <c r="K709" s="15">
        <f t="shared" si="543"/>
        <v>5.3312682996751182E-3</v>
      </c>
      <c r="L709">
        <f t="shared" si="544"/>
        <v>1.0053312682996751</v>
      </c>
      <c r="N709" s="15">
        <f t="shared" si="562"/>
        <v>5.9639315997124029</v>
      </c>
      <c r="P709" s="10">
        <v>41604</v>
      </c>
      <c r="Q709">
        <v>303100</v>
      </c>
      <c r="R709">
        <v>41.065372000000004</v>
      </c>
      <c r="S709">
        <f t="shared" si="563"/>
        <v>1.1616929872411141E-3</v>
      </c>
      <c r="T709">
        <f t="shared" si="545"/>
        <v>1.0011616929872411</v>
      </c>
      <c r="V709" s="15">
        <f t="shared" si="564"/>
        <v>0.52771299344207523</v>
      </c>
      <c r="X709" s="10">
        <v>41604</v>
      </c>
      <c r="Y709">
        <v>124200</v>
      </c>
      <c r="Z709">
        <v>35.060084000000003</v>
      </c>
      <c r="AA709">
        <f t="shared" si="565"/>
        <v>2.1966520080274332E-3</v>
      </c>
      <c r="AB709">
        <f t="shared" si="561"/>
        <v>1.0021966520080274</v>
      </c>
      <c r="AD709" s="15">
        <f t="shared" si="566"/>
        <v>1.2275418249112495</v>
      </c>
      <c r="AF709" s="10">
        <v>41604</v>
      </c>
      <c r="AG709">
        <v>163600</v>
      </c>
      <c r="AH709">
        <v>49.577179999999998</v>
      </c>
      <c r="AI709">
        <f t="shared" si="567"/>
        <v>7.0629844036722567E-3</v>
      </c>
      <c r="AJ709">
        <f t="shared" si="546"/>
        <v>1.0070629844036723</v>
      </c>
      <c r="AL709" s="15">
        <f t="shared" si="568"/>
        <v>12.0518227808193</v>
      </c>
      <c r="AN709" s="10">
        <v>41604</v>
      </c>
      <c r="AO709">
        <v>3171300</v>
      </c>
      <c r="AP709">
        <v>37.410110000000003</v>
      </c>
      <c r="AQ709">
        <f t="shared" si="569"/>
        <v>-2.4433945808577384E-4</v>
      </c>
      <c r="AR709">
        <f t="shared" si="551"/>
        <v>0.99975566054191423</v>
      </c>
      <c r="AV709" s="10">
        <v>41604</v>
      </c>
      <c r="AW709">
        <v>12566300</v>
      </c>
      <c r="AX709">
        <v>37.646608999999998</v>
      </c>
      <c r="AY709">
        <f t="shared" si="570"/>
        <v>7.344430922899825E-4</v>
      </c>
      <c r="AZ709">
        <f t="shared" si="571"/>
        <v>1.00073444309229</v>
      </c>
      <c r="BD709" s="10">
        <v>41604</v>
      </c>
      <c r="BE709">
        <v>505600</v>
      </c>
      <c r="BF709">
        <v>56.242173000000001</v>
      </c>
      <c r="BG709">
        <f t="shared" si="572"/>
        <v>-2.9116903041392916E-3</v>
      </c>
      <c r="BH709">
        <f t="shared" si="573"/>
        <v>0.99708830969586071</v>
      </c>
      <c r="BL709" s="10">
        <v>41604</v>
      </c>
      <c r="BM709">
        <v>181700</v>
      </c>
      <c r="BN709">
        <v>97.565939999999998</v>
      </c>
      <c r="BO709">
        <f t="shared" si="547"/>
        <v>3.8205172449834457E-4</v>
      </c>
      <c r="BP709">
        <f t="shared" si="548"/>
        <v>1.0003820517244983</v>
      </c>
      <c r="BT709" s="10">
        <v>41604</v>
      </c>
      <c r="BU709">
        <v>154000</v>
      </c>
      <c r="BV709">
        <v>49.085771000000001</v>
      </c>
      <c r="BW709">
        <f t="shared" si="549"/>
        <v>-1.0089274838713802E-3</v>
      </c>
      <c r="BX709">
        <f t="shared" si="550"/>
        <v>0.99899107251612862</v>
      </c>
      <c r="CB709" s="10">
        <v>41604</v>
      </c>
      <c r="CC709">
        <v>300700</v>
      </c>
      <c r="CD709">
        <v>95.666331</v>
      </c>
      <c r="CE709">
        <f t="shared" si="574"/>
        <v>-1.3726824357850331E-3</v>
      </c>
      <c r="CF709">
        <f t="shared" si="575"/>
        <v>0.99862731756421497</v>
      </c>
      <c r="CJ709" s="10">
        <v>41604</v>
      </c>
      <c r="CK709">
        <v>476700</v>
      </c>
      <c r="CL709">
        <v>76.46302</v>
      </c>
      <c r="CM709">
        <f t="shared" si="576"/>
        <v>2.7367494706629358E-3</v>
      </c>
      <c r="CN709">
        <f t="shared" si="577"/>
        <v>1.0027367494706629</v>
      </c>
      <c r="CR709" s="10">
        <v>41604</v>
      </c>
      <c r="CS709">
        <v>800</v>
      </c>
      <c r="CT709">
        <v>57.983207999999998</v>
      </c>
      <c r="CU709">
        <f t="shared" si="578"/>
        <v>8.3723567202897975E-4</v>
      </c>
      <c r="CV709">
        <f t="shared" si="579"/>
        <v>1.000837235672029</v>
      </c>
      <c r="CZ709" s="10">
        <v>41604</v>
      </c>
      <c r="DA709">
        <v>98700</v>
      </c>
      <c r="DB709">
        <v>50.087145</v>
      </c>
      <c r="DC709">
        <f t="shared" si="554"/>
        <v>2.4996268183075099E-3</v>
      </c>
      <c r="DD709">
        <f t="shared" si="555"/>
        <v>1.0024996268183075</v>
      </c>
      <c r="DH709" s="10">
        <v>41604</v>
      </c>
      <c r="DI709">
        <v>61800</v>
      </c>
      <c r="DJ709">
        <v>28.406586999999998</v>
      </c>
      <c r="DK709">
        <f t="shared" si="556"/>
        <v>-3.6005874166327168E-3</v>
      </c>
      <c r="DL709">
        <f t="shared" si="557"/>
        <v>0.99639941258336728</v>
      </c>
      <c r="DP709" s="10">
        <v>41604</v>
      </c>
      <c r="DQ709">
        <v>22200</v>
      </c>
      <c r="DR709">
        <v>23.646666</v>
      </c>
      <c r="DS709">
        <f t="shared" si="580"/>
        <v>-2.3677804329270691E-3</v>
      </c>
      <c r="DT709">
        <f t="shared" si="581"/>
        <v>0.99763221956707293</v>
      </c>
      <c r="DX709" s="10">
        <v>41604</v>
      </c>
      <c r="DY709">
        <v>5077200</v>
      </c>
      <c r="DZ709">
        <v>12.05</v>
      </c>
      <c r="EA709">
        <f t="shared" si="582"/>
        <v>-5.7755775577557067E-3</v>
      </c>
      <c r="EB709">
        <f t="shared" si="583"/>
        <v>0.99422442244224429</v>
      </c>
      <c r="EF709" s="10">
        <v>41603</v>
      </c>
      <c r="EG709">
        <v>277100</v>
      </c>
      <c r="EH709">
        <v>98.758512999999994</v>
      </c>
      <c r="EI709">
        <f t="shared" si="552"/>
        <v>2.9557578993411049E-4</v>
      </c>
      <c r="EJ709">
        <f t="shared" si="553"/>
        <v>1.0002955757899341</v>
      </c>
    </row>
    <row r="710" spans="1:140">
      <c r="A710" s="10">
        <v>41603</v>
      </c>
      <c r="B710" s="11">
        <v>1.2</v>
      </c>
      <c r="C710">
        <f t="shared" si="558"/>
        <v>1.2E-2</v>
      </c>
      <c r="D710" s="12">
        <f t="shared" si="559"/>
        <v>2.5040709831625207E-4</v>
      </c>
      <c r="E710" s="13">
        <f t="shared" si="560"/>
        <v>1.0002504070983163</v>
      </c>
      <c r="H710" s="10">
        <v>41603</v>
      </c>
      <c r="I710">
        <v>4500</v>
      </c>
      <c r="J710">
        <v>60.618220999999998</v>
      </c>
      <c r="K710" s="15">
        <f t="shared" si="543"/>
        <v>2.9025798796384894E-3</v>
      </c>
      <c r="L710">
        <f t="shared" si="544"/>
        <v>1.0029025798796385</v>
      </c>
      <c r="N710" s="15">
        <f t="shared" si="562"/>
        <v>1.8803363278803489</v>
      </c>
      <c r="P710" s="10">
        <v>41603</v>
      </c>
      <c r="Q710">
        <v>290100</v>
      </c>
      <c r="R710">
        <v>41.017721999999999</v>
      </c>
      <c r="S710">
        <f t="shared" si="563"/>
        <v>-1.8552361014797514E-3</v>
      </c>
      <c r="T710">
        <f t="shared" si="545"/>
        <v>0.99814476389852025</v>
      </c>
      <c r="V710" s="15">
        <f t="shared" si="564"/>
        <v>-0.49226219775484625</v>
      </c>
      <c r="X710" s="10">
        <v>41603</v>
      </c>
      <c r="Y710">
        <v>132300</v>
      </c>
      <c r="Z710">
        <v>34.983238</v>
      </c>
      <c r="AA710">
        <f t="shared" si="565"/>
        <v>-2.1918373042119077E-3</v>
      </c>
      <c r="AB710">
        <f t="shared" si="561"/>
        <v>0.99780816269578809</v>
      </c>
      <c r="AD710" s="15">
        <f t="shared" si="566"/>
        <v>-0.55107464703167675</v>
      </c>
      <c r="AF710" s="10">
        <v>41603</v>
      </c>
      <c r="AG710">
        <v>205300</v>
      </c>
      <c r="AH710">
        <v>49.229472999999999</v>
      </c>
      <c r="AI710">
        <f t="shared" si="567"/>
        <v>-1.7626185561520069E-3</v>
      </c>
      <c r="AJ710">
        <f t="shared" si="546"/>
        <v>0.99823738144384799</v>
      </c>
      <c r="AL710" s="15">
        <f t="shared" si="568"/>
        <v>-0.47477232070558717</v>
      </c>
      <c r="AN710" s="10">
        <v>41603</v>
      </c>
      <c r="AO710">
        <v>3176600</v>
      </c>
      <c r="AP710">
        <v>37.419252999999998</v>
      </c>
      <c r="AQ710">
        <f t="shared" si="569"/>
        <v>-2.9240329389104147E-3</v>
      </c>
      <c r="AR710">
        <f t="shared" si="551"/>
        <v>0.99707596706108959</v>
      </c>
      <c r="AV710" s="10">
        <v>41603</v>
      </c>
      <c r="AW710">
        <v>15174100</v>
      </c>
      <c r="AX710">
        <v>37.618980000000001</v>
      </c>
      <c r="AY710">
        <f t="shared" si="570"/>
        <v>-1.2091882042778224E-2</v>
      </c>
      <c r="AZ710">
        <f t="shared" si="571"/>
        <v>0.98790811795722178</v>
      </c>
      <c r="BD710" s="10">
        <v>41603</v>
      </c>
      <c r="BE710">
        <v>533500</v>
      </c>
      <c r="BF710">
        <v>56.406410999999999</v>
      </c>
      <c r="BG710">
        <f t="shared" si="572"/>
        <v>-1.6149520691586261E-3</v>
      </c>
      <c r="BH710">
        <f t="shared" si="573"/>
        <v>0.99838504793084137</v>
      </c>
      <c r="BL710" s="10">
        <v>41603</v>
      </c>
      <c r="BM710">
        <v>181900</v>
      </c>
      <c r="BN710">
        <v>97.528678999999997</v>
      </c>
      <c r="BO710">
        <f t="shared" si="547"/>
        <v>5.7337026493886611E-4</v>
      </c>
      <c r="BP710">
        <f t="shared" si="548"/>
        <v>1.0005733702649389</v>
      </c>
      <c r="BT710" s="10">
        <v>41603</v>
      </c>
      <c r="BU710">
        <v>56000</v>
      </c>
      <c r="BV710">
        <v>49.135345000000001</v>
      </c>
      <c r="BW710">
        <f t="shared" si="549"/>
        <v>-2.0170816887354892E-4</v>
      </c>
      <c r="BX710">
        <f t="shared" si="550"/>
        <v>0.99979829183112645</v>
      </c>
      <c r="CB710" s="10">
        <v>41603</v>
      </c>
      <c r="CC710">
        <v>1018800</v>
      </c>
      <c r="CD710">
        <v>95.797831000000002</v>
      </c>
      <c r="CE710">
        <f t="shared" si="574"/>
        <v>8.1188023559490841E-3</v>
      </c>
      <c r="CF710">
        <f t="shared" si="575"/>
        <v>1.0081188023559491</v>
      </c>
      <c r="CJ710" s="10">
        <v>41603</v>
      </c>
      <c r="CK710">
        <v>411600</v>
      </c>
      <c r="CL710">
        <v>76.254330999999993</v>
      </c>
      <c r="CM710">
        <f t="shared" si="576"/>
        <v>1.0721037386296484E-3</v>
      </c>
      <c r="CN710">
        <f t="shared" si="577"/>
        <v>1.0010721037386296</v>
      </c>
      <c r="CR710" s="10">
        <v>41603</v>
      </c>
      <c r="CS710">
        <v>19000</v>
      </c>
      <c r="CT710">
        <v>57.934702999999999</v>
      </c>
      <c r="CU710">
        <f t="shared" si="578"/>
        <v>1.6750971083290267E-4</v>
      </c>
      <c r="CV710">
        <f t="shared" si="579"/>
        <v>1.0001675097108329</v>
      </c>
      <c r="CZ710" s="10">
        <v>41603</v>
      </c>
      <c r="DA710">
        <v>147900</v>
      </c>
      <c r="DB710">
        <v>49.962257999999999</v>
      </c>
      <c r="DC710">
        <f t="shared" si="554"/>
        <v>-1.164637830860471E-2</v>
      </c>
      <c r="DD710">
        <f t="shared" si="555"/>
        <v>0.98835362169139529</v>
      </c>
      <c r="DH710" s="10">
        <v>41603</v>
      </c>
      <c r="DI710">
        <v>133500</v>
      </c>
      <c r="DJ710">
        <v>28.509236999999999</v>
      </c>
      <c r="DK710">
        <f t="shared" si="556"/>
        <v>-5.5338586064314077E-3</v>
      </c>
      <c r="DL710">
        <f t="shared" si="557"/>
        <v>0.99446614139356859</v>
      </c>
      <c r="DP710" s="10">
        <v>41603</v>
      </c>
      <c r="DQ710">
        <v>49800</v>
      </c>
      <c r="DR710">
        <v>23.702788999999999</v>
      </c>
      <c r="DS710">
        <f t="shared" si="580"/>
        <v>-8.2191385325546262E-3</v>
      </c>
      <c r="DT710">
        <f t="shared" si="581"/>
        <v>0.99178086146744537</v>
      </c>
      <c r="DX710" s="10">
        <v>41603</v>
      </c>
      <c r="DY710">
        <v>4887500</v>
      </c>
      <c r="DZ710">
        <v>12.12</v>
      </c>
      <c r="EA710">
        <f t="shared" si="582"/>
        <v>4.9751243781093191E-3</v>
      </c>
      <c r="EB710">
        <f t="shared" si="583"/>
        <v>1.0049751243781093</v>
      </c>
      <c r="EF710" s="10">
        <v>41600</v>
      </c>
      <c r="EG710">
        <v>247200</v>
      </c>
      <c r="EH710">
        <v>98.729331000000002</v>
      </c>
      <c r="EI710">
        <f t="shared" si="552"/>
        <v>-1.9700495555463604E-4</v>
      </c>
      <c r="EJ710">
        <f t="shared" si="553"/>
        <v>0.99980299504444536</v>
      </c>
    </row>
    <row r="711" spans="1:140">
      <c r="A711" s="10">
        <v>41600</v>
      </c>
      <c r="B711" s="11">
        <v>1.21</v>
      </c>
      <c r="C711">
        <f t="shared" si="558"/>
        <v>1.21E-2</v>
      </c>
      <c r="D711" s="12">
        <f t="shared" si="559"/>
        <v>2.5249725209652851E-4</v>
      </c>
      <c r="E711" s="13">
        <f t="shared" si="560"/>
        <v>1.0002524972520965</v>
      </c>
      <c r="H711" s="10">
        <v>41600</v>
      </c>
      <c r="I711">
        <v>3600</v>
      </c>
      <c r="J711">
        <v>60.442780999999997</v>
      </c>
      <c r="K711" s="15">
        <f t="shared" si="543"/>
        <v>7.5418975788434928E-3</v>
      </c>
      <c r="L711">
        <f t="shared" si="544"/>
        <v>1.0075418975788435</v>
      </c>
      <c r="N711" s="15">
        <f t="shared" si="562"/>
        <v>14.525190153958333</v>
      </c>
      <c r="P711" s="10">
        <v>41600</v>
      </c>
      <c r="Q711">
        <v>329600</v>
      </c>
      <c r="R711">
        <v>41.093961</v>
      </c>
      <c r="S711">
        <f t="shared" si="563"/>
        <v>5.1281543281895825E-3</v>
      </c>
      <c r="T711">
        <f t="shared" si="545"/>
        <v>1.0051281543281896</v>
      </c>
      <c r="V711" s="15">
        <f t="shared" si="564"/>
        <v>5.4688173109379683</v>
      </c>
      <c r="X711" s="10">
        <v>41600</v>
      </c>
      <c r="Y711">
        <v>237800</v>
      </c>
      <c r="Z711">
        <v>35.060084000000003</v>
      </c>
      <c r="AA711">
        <f t="shared" si="565"/>
        <v>3.2984861074827343E-3</v>
      </c>
      <c r="AB711">
        <f t="shared" si="561"/>
        <v>1.0032984861074827</v>
      </c>
      <c r="AD711" s="15">
        <f t="shared" si="566"/>
        <v>2.3266513014550085</v>
      </c>
      <c r="AF711" s="10">
        <v>41600</v>
      </c>
      <c r="AG711">
        <v>130200</v>
      </c>
      <c r="AH711">
        <v>49.316398999999997</v>
      </c>
      <c r="AI711">
        <f t="shared" si="567"/>
        <v>4.7225816866811599E-3</v>
      </c>
      <c r="AJ711">
        <f t="shared" si="546"/>
        <v>1.0047225816866812</v>
      </c>
      <c r="AL711" s="15">
        <f t="shared" si="568"/>
        <v>4.5827686558435525</v>
      </c>
      <c r="AN711" s="10">
        <v>41600</v>
      </c>
      <c r="AO711">
        <v>2345400</v>
      </c>
      <c r="AP711">
        <v>37.528989000000003</v>
      </c>
      <c r="AQ711">
        <f t="shared" si="569"/>
        <v>2.932607981244395E-3</v>
      </c>
      <c r="AR711">
        <f t="shared" si="551"/>
        <v>1.0029326079812444</v>
      </c>
      <c r="AV711" s="10">
        <v>41600</v>
      </c>
      <c r="AW711">
        <v>9531100</v>
      </c>
      <c r="AX711">
        <v>38.079431999999997</v>
      </c>
      <c r="AY711">
        <f t="shared" si="570"/>
        <v>6.3275107380420526E-3</v>
      </c>
      <c r="AZ711">
        <f t="shared" si="571"/>
        <v>1.0063275107380421</v>
      </c>
      <c r="BD711" s="10">
        <v>41600</v>
      </c>
      <c r="BE711">
        <v>432700</v>
      </c>
      <c r="BF711">
        <v>56.497652000000002</v>
      </c>
      <c r="BG711">
        <f t="shared" si="572"/>
        <v>3.5655947074901828E-3</v>
      </c>
      <c r="BH711">
        <f t="shared" si="573"/>
        <v>1.0035655947074902</v>
      </c>
      <c r="BL711" s="10">
        <v>41600</v>
      </c>
      <c r="BM711">
        <v>330800</v>
      </c>
      <c r="BN711">
        <v>97.472791000000001</v>
      </c>
      <c r="BO711">
        <f t="shared" si="547"/>
        <v>4.780848866619003E-4</v>
      </c>
      <c r="BP711">
        <f t="shared" si="548"/>
        <v>1.0004780848866619</v>
      </c>
      <c r="BT711" s="10">
        <v>41600</v>
      </c>
      <c r="BU711">
        <v>212000</v>
      </c>
      <c r="BV711">
        <v>49.145257999999998</v>
      </c>
      <c r="BW711">
        <f t="shared" si="549"/>
        <v>2.0174886326729258E-4</v>
      </c>
      <c r="BX711">
        <f t="shared" si="550"/>
        <v>1.0002017488632673</v>
      </c>
      <c r="CB711" s="10">
        <v>41600</v>
      </c>
      <c r="CC711">
        <v>458600</v>
      </c>
      <c r="CD711">
        <v>95.026330999999999</v>
      </c>
      <c r="CE711">
        <f t="shared" si="574"/>
        <v>2.1264398095803827E-3</v>
      </c>
      <c r="CF711">
        <f t="shared" si="575"/>
        <v>1.0021264398095804</v>
      </c>
      <c r="CJ711" s="10">
        <v>41600</v>
      </c>
      <c r="CK711">
        <v>213500</v>
      </c>
      <c r="CL711">
        <v>76.172666000000007</v>
      </c>
      <c r="CM711">
        <f t="shared" si="576"/>
        <v>3.1066377629660469E-3</v>
      </c>
      <c r="CN711">
        <f t="shared" si="577"/>
        <v>1.003106637762966</v>
      </c>
      <c r="CR711" s="10">
        <v>41600</v>
      </c>
      <c r="CS711">
        <v>55900</v>
      </c>
      <c r="CT711">
        <v>57.924999999999997</v>
      </c>
      <c r="CU711">
        <f t="shared" si="578"/>
        <v>8.3806041056799785E-4</v>
      </c>
      <c r="CV711">
        <f t="shared" si="579"/>
        <v>1.000838060410568</v>
      </c>
      <c r="CZ711" s="10">
        <v>41600</v>
      </c>
      <c r="DA711">
        <v>57900</v>
      </c>
      <c r="DB711">
        <v>50.550994000000003</v>
      </c>
      <c r="DC711">
        <f t="shared" si="554"/>
        <v>2.6538963137812122E-3</v>
      </c>
      <c r="DD711">
        <f t="shared" si="555"/>
        <v>1.0026538963137812</v>
      </c>
      <c r="DH711" s="10">
        <v>41600</v>
      </c>
      <c r="DI711">
        <v>75200</v>
      </c>
      <c r="DJ711">
        <v>28.667881000000001</v>
      </c>
      <c r="DK711">
        <f t="shared" si="556"/>
        <v>-3.8910883045806255E-3</v>
      </c>
      <c r="DL711">
        <f t="shared" si="557"/>
        <v>0.99610891169541937</v>
      </c>
      <c r="DP711" s="10">
        <v>41600</v>
      </c>
      <c r="DQ711">
        <v>47500</v>
      </c>
      <c r="DR711">
        <v>23.89922</v>
      </c>
      <c r="DS711">
        <f t="shared" si="580"/>
        <v>4.7188011388081819E-3</v>
      </c>
      <c r="DT711">
        <f t="shared" si="581"/>
        <v>1.0047188011388082</v>
      </c>
      <c r="DX711" s="10">
        <v>41600</v>
      </c>
      <c r="DY711">
        <v>3465300</v>
      </c>
      <c r="DZ711">
        <v>12.06</v>
      </c>
      <c r="EA711">
        <f t="shared" si="582"/>
        <v>0</v>
      </c>
      <c r="EB711">
        <f t="shared" si="583"/>
        <v>1</v>
      </c>
      <c r="EF711" s="10">
        <v>41599</v>
      </c>
      <c r="EG711">
        <v>484600</v>
      </c>
      <c r="EH711">
        <v>98.748784999999998</v>
      </c>
      <c r="EI711">
        <f t="shared" si="552"/>
        <v>-9.8502900706898266E-5</v>
      </c>
      <c r="EJ711">
        <f t="shared" si="553"/>
        <v>0.9999014970992931</v>
      </c>
    </row>
    <row r="712" spans="1:140">
      <c r="A712" s="10">
        <v>41599</v>
      </c>
      <c r="B712" s="11">
        <v>1.2</v>
      </c>
      <c r="C712">
        <f t="shared" si="558"/>
        <v>1.2E-2</v>
      </c>
      <c r="D712" s="12">
        <f t="shared" si="559"/>
        <v>2.5040709831625207E-4</v>
      </c>
      <c r="E712" s="13">
        <f t="shared" si="560"/>
        <v>1.0002504070983163</v>
      </c>
      <c r="H712" s="10">
        <v>41599</v>
      </c>
      <c r="I712">
        <v>1700</v>
      </c>
      <c r="J712">
        <v>59.990340000000003</v>
      </c>
      <c r="K712" s="15">
        <f t="shared" si="543"/>
        <v>1.3872448192149278E-3</v>
      </c>
      <c r="L712">
        <f t="shared" si="544"/>
        <v>1.0013872448192149</v>
      </c>
      <c r="N712" s="15">
        <f t="shared" si="562"/>
        <v>0.65863250665214945</v>
      </c>
      <c r="P712" s="10">
        <v>41599</v>
      </c>
      <c r="Q712">
        <v>553800</v>
      </c>
      <c r="R712">
        <v>40.884300000000003</v>
      </c>
      <c r="S712">
        <f t="shared" si="563"/>
        <v>8.2256692559248279E-3</v>
      </c>
      <c r="T712">
        <f t="shared" si="545"/>
        <v>1.0082256692559248</v>
      </c>
      <c r="V712" s="15">
        <f t="shared" si="564"/>
        <v>18.887439074032887</v>
      </c>
      <c r="X712" s="10">
        <v>41599</v>
      </c>
      <c r="Y712">
        <v>119400</v>
      </c>
      <c r="Z712">
        <v>34.944819000000003</v>
      </c>
      <c r="AA712">
        <f t="shared" si="565"/>
        <v>1.1117313421486585E-2</v>
      </c>
      <c r="AB712">
        <f t="shared" si="561"/>
        <v>1.0111173134214866</v>
      </c>
      <c r="AD712" s="15">
        <f t="shared" si="566"/>
        <v>55.567191808734762</v>
      </c>
      <c r="AF712" s="10">
        <v>41599</v>
      </c>
      <c r="AG712">
        <v>142700</v>
      </c>
      <c r="AH712">
        <v>49.084592999999998</v>
      </c>
      <c r="AI712">
        <f t="shared" si="567"/>
        <v>1.5181730722059195E-2</v>
      </c>
      <c r="AJ712">
        <f t="shared" si="546"/>
        <v>1.0151817307220592</v>
      </c>
      <c r="AL712" s="15">
        <f t="shared" si="568"/>
        <v>243.61588218836582</v>
      </c>
      <c r="AN712" s="10">
        <v>41599</v>
      </c>
      <c r="AO712">
        <v>2725200</v>
      </c>
      <c r="AP712">
        <v>37.419252999999998</v>
      </c>
      <c r="AQ712">
        <f t="shared" si="569"/>
        <v>5.8996574362104592E-3</v>
      </c>
      <c r="AR712">
        <f t="shared" si="551"/>
        <v>1.0058996574362105</v>
      </c>
      <c r="AV712" s="10">
        <v>41599</v>
      </c>
      <c r="AW712">
        <v>12720800</v>
      </c>
      <c r="AX712">
        <v>37.839998999999999</v>
      </c>
      <c r="AY712">
        <f t="shared" si="570"/>
        <v>-2.4325477263653639E-4</v>
      </c>
      <c r="AZ712">
        <f t="shared" si="571"/>
        <v>0.99975674522736346</v>
      </c>
      <c r="BD712" s="10">
        <v>41599</v>
      </c>
      <c r="BE712">
        <v>325100</v>
      </c>
      <c r="BF712">
        <v>56.29692</v>
      </c>
      <c r="BG712">
        <f t="shared" si="572"/>
        <v>6.3611042998763523E-3</v>
      </c>
      <c r="BH712">
        <f t="shared" si="573"/>
        <v>1.0063611042998764</v>
      </c>
      <c r="BL712" s="10">
        <v>41599</v>
      </c>
      <c r="BM712">
        <v>279000</v>
      </c>
      <c r="BN712">
        <v>97.426213000000004</v>
      </c>
      <c r="BO712">
        <f t="shared" si="547"/>
        <v>-9.5622202701539649E-5</v>
      </c>
      <c r="BP712">
        <f t="shared" si="548"/>
        <v>0.99990437779729846</v>
      </c>
      <c r="BT712" s="10">
        <v>41599</v>
      </c>
      <c r="BU712">
        <v>134200</v>
      </c>
      <c r="BV712">
        <v>49.135345000000001</v>
      </c>
      <c r="BW712">
        <f t="shared" si="549"/>
        <v>1.0099464465984642E-3</v>
      </c>
      <c r="BX712">
        <f t="shared" si="550"/>
        <v>1.0010099464465985</v>
      </c>
      <c r="CB712" s="10">
        <v>41599</v>
      </c>
      <c r="CC712">
        <v>400100</v>
      </c>
      <c r="CD712">
        <v>94.824691999999999</v>
      </c>
      <c r="CE712">
        <f t="shared" si="574"/>
        <v>-1.1081967615829136E-3</v>
      </c>
      <c r="CF712">
        <f t="shared" si="575"/>
        <v>0.99889180323841709</v>
      </c>
      <c r="CJ712" s="10">
        <v>41599</v>
      </c>
      <c r="CK712">
        <v>350100</v>
      </c>
      <c r="CL712">
        <v>75.936757999999998</v>
      </c>
      <c r="CM712">
        <f t="shared" si="576"/>
        <v>1.1963977119113789E-3</v>
      </c>
      <c r="CN712">
        <f t="shared" si="577"/>
        <v>1.0011963977119114</v>
      </c>
      <c r="CR712" s="10">
        <v>41599</v>
      </c>
      <c r="CS712">
        <v>3500</v>
      </c>
      <c r="CT712">
        <v>57.876496000000003</v>
      </c>
      <c r="CU712">
        <f t="shared" si="578"/>
        <v>-5.025766248022423E-4</v>
      </c>
      <c r="CV712">
        <f t="shared" si="579"/>
        <v>0.99949742337519776</v>
      </c>
      <c r="CZ712" s="10">
        <v>41599</v>
      </c>
      <c r="DA712">
        <v>61000</v>
      </c>
      <c r="DB712">
        <v>50.417192</v>
      </c>
      <c r="DC712">
        <f t="shared" si="554"/>
        <v>-1.9424603817186359E-3</v>
      </c>
      <c r="DD712">
        <f t="shared" si="555"/>
        <v>0.99805753961828136</v>
      </c>
      <c r="DH712" s="10">
        <v>41599</v>
      </c>
      <c r="DI712">
        <v>57600</v>
      </c>
      <c r="DJ712">
        <v>28.779865999999998</v>
      </c>
      <c r="DK712">
        <f t="shared" si="556"/>
        <v>6.5274201658811482E-3</v>
      </c>
      <c r="DL712">
        <f t="shared" si="557"/>
        <v>1.0065274201658811</v>
      </c>
      <c r="DP712" s="10">
        <v>41599</v>
      </c>
      <c r="DQ712">
        <v>43800</v>
      </c>
      <c r="DR712">
        <v>23.786974000000001</v>
      </c>
      <c r="DS712">
        <f t="shared" si="580"/>
        <v>8.7267447563179612E-3</v>
      </c>
      <c r="DT712">
        <f t="shared" si="581"/>
        <v>1.008726744756318</v>
      </c>
      <c r="DX712" s="10">
        <v>41599</v>
      </c>
      <c r="DY712">
        <v>7011300</v>
      </c>
      <c r="DZ712">
        <v>12.06</v>
      </c>
      <c r="EA712">
        <f t="shared" si="582"/>
        <v>-8.2850041425019949E-4</v>
      </c>
      <c r="EB712">
        <f t="shared" si="583"/>
        <v>0.9991714995857498</v>
      </c>
      <c r="EF712" s="10">
        <v>41598</v>
      </c>
      <c r="EG712">
        <v>169000</v>
      </c>
      <c r="EH712">
        <v>98.758512999999994</v>
      </c>
      <c r="EI712">
        <f t="shared" si="552"/>
        <v>2.9557578993411049E-4</v>
      </c>
      <c r="EJ712">
        <f t="shared" si="553"/>
        <v>1.0002955757899341</v>
      </c>
    </row>
    <row r="713" spans="1:140">
      <c r="A713" s="10">
        <v>41598</v>
      </c>
      <c r="B713" s="11">
        <v>1.2</v>
      </c>
      <c r="C713">
        <f t="shared" si="558"/>
        <v>1.2E-2</v>
      </c>
      <c r="D713" s="12">
        <f t="shared" si="559"/>
        <v>2.5040709831625207E-4</v>
      </c>
      <c r="E713" s="13">
        <f t="shared" si="560"/>
        <v>1.0002504070983163</v>
      </c>
      <c r="H713" s="10">
        <v>41598</v>
      </c>
      <c r="I713">
        <v>2900</v>
      </c>
      <c r="J713">
        <v>59.907234000000003</v>
      </c>
      <c r="K713" s="15">
        <f t="shared" si="543"/>
        <v>-1.6969730245581904E-2</v>
      </c>
      <c r="L713">
        <f t="shared" si="544"/>
        <v>0.9830302697544181</v>
      </c>
      <c r="N713" s="15">
        <f t="shared" si="562"/>
        <v>-0.99806395610122522</v>
      </c>
      <c r="P713" s="10">
        <v>41598</v>
      </c>
      <c r="Q713">
        <v>225800</v>
      </c>
      <c r="R713">
        <v>40.550742999999997</v>
      </c>
      <c r="S713">
        <f t="shared" si="563"/>
        <v>-3.2794332458202513E-3</v>
      </c>
      <c r="T713">
        <f t="shared" si="545"/>
        <v>0.99672056675417975</v>
      </c>
      <c r="V713" s="15">
        <f t="shared" si="564"/>
        <v>-0.69849243319745369</v>
      </c>
      <c r="X713" s="10">
        <v>41598</v>
      </c>
      <c r="Y713">
        <v>116200</v>
      </c>
      <c r="Z713">
        <v>34.560597999999999</v>
      </c>
      <c r="AA713">
        <f t="shared" si="565"/>
        <v>-3.0479493042498973E-3</v>
      </c>
      <c r="AB713">
        <f t="shared" si="561"/>
        <v>0.9969520506957501</v>
      </c>
      <c r="AD713" s="15">
        <f t="shared" si="566"/>
        <v>-0.67182240634983659</v>
      </c>
      <c r="AF713" s="10">
        <v>41598</v>
      </c>
      <c r="AG713">
        <v>141000</v>
      </c>
      <c r="AH713">
        <v>48.350548000000003</v>
      </c>
      <c r="AI713">
        <f t="shared" si="567"/>
        <v>-1.9966830578299621E-4</v>
      </c>
      <c r="AJ713">
        <f t="shared" si="546"/>
        <v>0.999800331694217</v>
      </c>
      <c r="AL713" s="15">
        <f t="shared" si="568"/>
        <v>-7.0293383176516122E-2</v>
      </c>
      <c r="AN713" s="10">
        <v>41598</v>
      </c>
      <c r="AO713">
        <v>3792100</v>
      </c>
      <c r="AP713">
        <v>37.199787000000001</v>
      </c>
      <c r="AQ713">
        <f t="shared" si="569"/>
        <v>-6.8359181021530047E-3</v>
      </c>
      <c r="AR713">
        <f t="shared" si="551"/>
        <v>0.993164081897847</v>
      </c>
      <c r="AV713" s="10">
        <v>41598</v>
      </c>
      <c r="AW713">
        <v>25865700</v>
      </c>
      <c r="AX713">
        <v>37.849206000000002</v>
      </c>
      <c r="AY713">
        <f t="shared" si="570"/>
        <v>-1.2494000155551688E-2</v>
      </c>
      <c r="AZ713">
        <f t="shared" si="571"/>
        <v>0.98750599984444831</v>
      </c>
      <c r="BD713" s="10">
        <v>41598</v>
      </c>
      <c r="BE713">
        <v>359100</v>
      </c>
      <c r="BF713">
        <v>55.941073000000003</v>
      </c>
      <c r="BG713">
        <f t="shared" si="572"/>
        <v>-4.0610705016522752E-3</v>
      </c>
      <c r="BH713">
        <f t="shared" si="573"/>
        <v>0.99593892949834772</v>
      </c>
      <c r="BL713" s="10">
        <v>41598</v>
      </c>
      <c r="BM713">
        <v>213100</v>
      </c>
      <c r="BN713">
        <v>97.43553</v>
      </c>
      <c r="BO713">
        <f t="shared" si="547"/>
        <v>-1.9084459751402827E-3</v>
      </c>
      <c r="BP713">
        <f t="shared" si="548"/>
        <v>0.99809155402485972</v>
      </c>
      <c r="BT713" s="10">
        <v>41598</v>
      </c>
      <c r="BU713">
        <v>151500</v>
      </c>
      <c r="BV713">
        <v>49.085771000000001</v>
      </c>
      <c r="BW713">
        <f t="shared" si="549"/>
        <v>-6.056131019777089E-4</v>
      </c>
      <c r="BX713">
        <f t="shared" si="550"/>
        <v>0.99939438689802229</v>
      </c>
      <c r="CB713" s="10">
        <v>41598</v>
      </c>
      <c r="CC713">
        <v>528000</v>
      </c>
      <c r="CD713">
        <v>94.929893000000007</v>
      </c>
      <c r="CE713">
        <f t="shared" si="574"/>
        <v>-2.7629684345812366E-3</v>
      </c>
      <c r="CF713">
        <f t="shared" si="575"/>
        <v>0.99723703156541876</v>
      </c>
      <c r="CJ713" s="10">
        <v>41598</v>
      </c>
      <c r="CK713">
        <v>423300</v>
      </c>
      <c r="CL713">
        <v>75.846016000000006</v>
      </c>
      <c r="CM713">
        <f t="shared" si="576"/>
        <v>-4.4068958728574747E-3</v>
      </c>
      <c r="CN713">
        <f t="shared" si="577"/>
        <v>0.99559310412714253</v>
      </c>
      <c r="CR713" s="10">
        <v>41598</v>
      </c>
      <c r="CS713">
        <v>4900</v>
      </c>
      <c r="CT713">
        <v>57.905597999999998</v>
      </c>
      <c r="CU713">
        <f t="shared" si="578"/>
        <v>0</v>
      </c>
      <c r="CV713">
        <f t="shared" si="579"/>
        <v>1</v>
      </c>
      <c r="CZ713" s="10">
        <v>41598</v>
      </c>
      <c r="DA713">
        <v>49000</v>
      </c>
      <c r="DB713">
        <v>50.515315999999999</v>
      </c>
      <c r="DC713">
        <f t="shared" si="554"/>
        <v>-1.2210016818038572E-2</v>
      </c>
      <c r="DD713">
        <f t="shared" si="555"/>
        <v>0.98778998318196143</v>
      </c>
      <c r="DH713" s="10">
        <v>41598</v>
      </c>
      <c r="DI713">
        <v>235400</v>
      </c>
      <c r="DJ713">
        <v>28.593226000000001</v>
      </c>
      <c r="DK713">
        <f t="shared" si="556"/>
        <v>-8.7350438669323571E-3</v>
      </c>
      <c r="DL713">
        <f t="shared" si="557"/>
        <v>0.99126495613306764</v>
      </c>
      <c r="DP713" s="10">
        <v>41598</v>
      </c>
      <c r="DQ713">
        <v>40900</v>
      </c>
      <c r="DR713">
        <v>23.581187</v>
      </c>
      <c r="DS713">
        <f t="shared" si="580"/>
        <v>-1.5841749827456564E-3</v>
      </c>
      <c r="DT713">
        <f t="shared" si="581"/>
        <v>0.99841582501725434</v>
      </c>
      <c r="DX713" s="10">
        <v>41598</v>
      </c>
      <c r="DY713">
        <v>6757900</v>
      </c>
      <c r="DZ713">
        <v>12.07</v>
      </c>
      <c r="EA713">
        <f t="shared" si="582"/>
        <v>-2.3462783171520951E-2</v>
      </c>
      <c r="EB713">
        <f t="shared" si="583"/>
        <v>0.97653721682847905</v>
      </c>
      <c r="EF713" s="10">
        <v>41597</v>
      </c>
      <c r="EG713">
        <v>608600</v>
      </c>
      <c r="EH713">
        <v>98.729331000000002</v>
      </c>
      <c r="EI713">
        <f t="shared" si="552"/>
        <v>9.8460679712308874E-5</v>
      </c>
      <c r="EJ713">
        <f t="shared" si="553"/>
        <v>1.0000984606797123</v>
      </c>
    </row>
    <row r="714" spans="1:140">
      <c r="A714" s="10">
        <v>41597</v>
      </c>
      <c r="B714" s="11">
        <v>1.28</v>
      </c>
      <c r="C714">
        <f t="shared" si="558"/>
        <v>1.2800000000000001E-2</v>
      </c>
      <c r="D714" s="12">
        <f t="shared" si="559"/>
        <v>2.6712991858968138E-4</v>
      </c>
      <c r="E714" s="13">
        <f t="shared" si="560"/>
        <v>1.0002671299185897</v>
      </c>
      <c r="H714" s="10">
        <v>41597</v>
      </c>
      <c r="I714">
        <v>2400</v>
      </c>
      <c r="J714">
        <v>60.941392999999998</v>
      </c>
      <c r="K714" s="15">
        <f t="shared" si="543"/>
        <v>-2.5691196107680003E-3</v>
      </c>
      <c r="L714">
        <f t="shared" si="544"/>
        <v>0.997430880389232</v>
      </c>
      <c r="N714" s="15">
        <f t="shared" si="562"/>
        <v>-0.60895603918959873</v>
      </c>
      <c r="P714" s="10">
        <v>41597</v>
      </c>
      <c r="Q714">
        <v>256700</v>
      </c>
      <c r="R714">
        <v>40.684164000000003</v>
      </c>
      <c r="S714">
        <f t="shared" si="563"/>
        <v>-2.1038051175747974E-3</v>
      </c>
      <c r="T714">
        <f t="shared" si="545"/>
        <v>0.9978961948824252</v>
      </c>
      <c r="V714" s="15">
        <f t="shared" si="564"/>
        <v>-0.53638357869344433</v>
      </c>
      <c r="X714" s="10">
        <v>41597</v>
      </c>
      <c r="Y714">
        <v>126100</v>
      </c>
      <c r="Z714">
        <v>34.666258999999997</v>
      </c>
      <c r="AA714">
        <f t="shared" si="565"/>
        <v>-6.0589637796268914E-3</v>
      </c>
      <c r="AB714">
        <f t="shared" si="561"/>
        <v>0.99394103622037311</v>
      </c>
      <c r="AD714" s="15">
        <f t="shared" si="566"/>
        <v>-0.89120052073551692</v>
      </c>
      <c r="AF714" s="10">
        <v>41597</v>
      </c>
      <c r="AG714">
        <v>150200</v>
      </c>
      <c r="AH714">
        <v>48.360204000000003</v>
      </c>
      <c r="AI714">
        <f t="shared" si="567"/>
        <v>-6.1532745220779228E-3</v>
      </c>
      <c r="AJ714">
        <f t="shared" si="546"/>
        <v>0.99384672547792208</v>
      </c>
      <c r="AL714" s="15">
        <f t="shared" si="568"/>
        <v>-0.89490427070712453</v>
      </c>
      <c r="AN714" s="10">
        <v>41597</v>
      </c>
      <c r="AO714">
        <v>2304000</v>
      </c>
      <c r="AP714">
        <v>37.455832000000001</v>
      </c>
      <c r="AQ714">
        <f t="shared" si="569"/>
        <v>-2.9211856985630336E-3</v>
      </c>
      <c r="AR714">
        <f t="shared" si="551"/>
        <v>0.99707881430143697</v>
      </c>
      <c r="AV714" s="10">
        <v>41597</v>
      </c>
      <c r="AW714">
        <v>18596600</v>
      </c>
      <c r="AX714">
        <v>38.328077</v>
      </c>
      <c r="AY714">
        <f t="shared" si="570"/>
        <v>-9.5193250459389978E-3</v>
      </c>
      <c r="AZ714">
        <f t="shared" si="571"/>
        <v>0.990480674954061</v>
      </c>
      <c r="BD714" s="10">
        <v>41597</v>
      </c>
      <c r="BE714">
        <v>416000</v>
      </c>
      <c r="BF714">
        <v>56.169179999999997</v>
      </c>
      <c r="BG714">
        <f t="shared" si="572"/>
        <v>-1.2978339225976354E-3</v>
      </c>
      <c r="BH714">
        <f t="shared" si="573"/>
        <v>0.99870216607740236</v>
      </c>
      <c r="BL714" s="10">
        <v>41597</v>
      </c>
      <c r="BM714">
        <v>218300</v>
      </c>
      <c r="BN714">
        <v>97.621836000000002</v>
      </c>
      <c r="BO714">
        <f t="shared" si="547"/>
        <v>-1.4291916548463401E-3</v>
      </c>
      <c r="BP714">
        <f t="shared" si="548"/>
        <v>0.99857080834515366</v>
      </c>
      <c r="BT714" s="10">
        <v>41597</v>
      </c>
      <c r="BU714">
        <v>69200</v>
      </c>
      <c r="BV714">
        <v>49.115516</v>
      </c>
      <c r="BW714">
        <f t="shared" si="549"/>
        <v>-2.014481132836532E-3</v>
      </c>
      <c r="BX714">
        <f t="shared" si="550"/>
        <v>0.99798551886716347</v>
      </c>
      <c r="CB714" s="10">
        <v>41597</v>
      </c>
      <c r="CC714">
        <v>686500</v>
      </c>
      <c r="CD714">
        <v>95.192908000000003</v>
      </c>
      <c r="CE714">
        <f t="shared" si="574"/>
        <v>-7.8581921952498579E-3</v>
      </c>
      <c r="CF714">
        <f t="shared" si="575"/>
        <v>0.99214180780475014</v>
      </c>
      <c r="CJ714" s="10">
        <v>41597</v>
      </c>
      <c r="CK714">
        <v>237100</v>
      </c>
      <c r="CL714">
        <v>76.181741000000002</v>
      </c>
      <c r="CM714">
        <f t="shared" si="576"/>
        <v>-2.4949364812117958E-3</v>
      </c>
      <c r="CN714">
        <f t="shared" si="577"/>
        <v>0.9975050635187882</v>
      </c>
      <c r="CR714" s="10">
        <v>41597</v>
      </c>
      <c r="CS714">
        <v>15700</v>
      </c>
      <c r="CT714">
        <v>57.905597999999998</v>
      </c>
      <c r="CU714">
        <f t="shared" si="578"/>
        <v>-1.5055116999049822E-3</v>
      </c>
      <c r="CV714">
        <f t="shared" si="579"/>
        <v>0.99849448830009502</v>
      </c>
      <c r="CZ714" s="10">
        <v>41597</v>
      </c>
      <c r="DA714">
        <v>119500</v>
      </c>
      <c r="DB714">
        <v>51.139733</v>
      </c>
      <c r="DC714">
        <f t="shared" si="554"/>
        <v>-5.8955522399560811E-3</v>
      </c>
      <c r="DD714">
        <f t="shared" si="555"/>
        <v>0.99410444776004392</v>
      </c>
      <c r="DH714" s="10">
        <v>41597</v>
      </c>
      <c r="DI714">
        <v>56200</v>
      </c>
      <c r="DJ714">
        <v>28.845189999999999</v>
      </c>
      <c r="DK714">
        <f t="shared" si="556"/>
        <v>-8.3413601747150956E-3</v>
      </c>
      <c r="DL714">
        <f t="shared" si="557"/>
        <v>0.9916586398252849</v>
      </c>
      <c r="DP714" s="10">
        <v>41597</v>
      </c>
      <c r="DQ714">
        <v>35500</v>
      </c>
      <c r="DR714">
        <v>23.618603</v>
      </c>
      <c r="DS714">
        <f t="shared" si="580"/>
        <v>0</v>
      </c>
      <c r="DT714">
        <f t="shared" si="581"/>
        <v>1</v>
      </c>
      <c r="DX714" s="10">
        <v>41597</v>
      </c>
      <c r="DY714">
        <v>2414400</v>
      </c>
      <c r="DZ714">
        <v>12.36</v>
      </c>
      <c r="EA714">
        <f t="shared" si="582"/>
        <v>0</v>
      </c>
      <c r="EB714">
        <f t="shared" si="583"/>
        <v>1</v>
      </c>
      <c r="EF714" s="10">
        <v>41596</v>
      </c>
      <c r="EG714">
        <v>311600</v>
      </c>
      <c r="EH714">
        <v>98.719611</v>
      </c>
      <c r="EI714">
        <f t="shared" si="552"/>
        <v>9.85412970397892E-5</v>
      </c>
      <c r="EJ714">
        <f t="shared" si="553"/>
        <v>1.0000985412970398</v>
      </c>
    </row>
    <row r="715" spans="1:140">
      <c r="A715" s="10">
        <v>41596</v>
      </c>
      <c r="B715" s="11">
        <v>1.47</v>
      </c>
      <c r="C715">
        <f t="shared" si="558"/>
        <v>1.47E-2</v>
      </c>
      <c r="D715" s="12">
        <f t="shared" si="559"/>
        <v>3.068611891505757E-4</v>
      </c>
      <c r="E715" s="13">
        <f t="shared" si="560"/>
        <v>1.0003068611891506</v>
      </c>
      <c r="H715" s="10">
        <v>41596</v>
      </c>
      <c r="I715">
        <v>2100</v>
      </c>
      <c r="J715">
        <v>61.098362000000002</v>
      </c>
      <c r="K715" s="15">
        <f t="shared" ref="K715:K778" si="584">(J715/J716)-1</f>
        <v>3.6401905035714499E-3</v>
      </c>
      <c r="L715">
        <f t="shared" ref="L715:L778" si="585">1+K715</f>
        <v>1.0036401905035714</v>
      </c>
      <c r="N715" s="15">
        <f t="shared" si="562"/>
        <v>2.7669177022538838</v>
      </c>
      <c r="P715" s="10">
        <v>41596</v>
      </c>
      <c r="Q715">
        <v>269700</v>
      </c>
      <c r="R715">
        <v>40.769936000000001</v>
      </c>
      <c r="S715">
        <f t="shared" si="563"/>
        <v>-4.6533323206512378E-3</v>
      </c>
      <c r="T715">
        <f t="shared" ref="T715:T778" si="586">1+S715</f>
        <v>0.99534666767934876</v>
      </c>
      <c r="V715" s="15">
        <f t="shared" si="564"/>
        <v>-0.81775992418896115</v>
      </c>
      <c r="X715" s="10">
        <v>41596</v>
      </c>
      <c r="Y715">
        <v>113800</v>
      </c>
      <c r="Z715">
        <v>34.877580999999999</v>
      </c>
      <c r="AA715">
        <f t="shared" si="565"/>
        <v>-8.4652464997574395E-3</v>
      </c>
      <c r="AB715">
        <f t="shared" si="561"/>
        <v>0.99153475350024256</v>
      </c>
      <c r="AD715" s="15">
        <f t="shared" si="566"/>
        <v>-0.9550842727472828</v>
      </c>
      <c r="AF715" s="10">
        <v>41596</v>
      </c>
      <c r="AG715">
        <v>146500</v>
      </c>
      <c r="AH715">
        <v>48.659619999999997</v>
      </c>
      <c r="AI715">
        <f t="shared" si="567"/>
        <v>-7.0950003047502985E-3</v>
      </c>
      <c r="AJ715">
        <f t="shared" ref="AJ715:AJ778" si="587">1+AI715</f>
        <v>0.9929049996952497</v>
      </c>
      <c r="AL715" s="15">
        <f t="shared" si="568"/>
        <v>-0.92564509753168112</v>
      </c>
      <c r="AN715" s="10">
        <v>41596</v>
      </c>
      <c r="AO715">
        <v>3023700</v>
      </c>
      <c r="AP715">
        <v>37.565567999999999</v>
      </c>
      <c r="AQ715">
        <f t="shared" si="569"/>
        <v>7.3088346537875104E-4</v>
      </c>
      <c r="AR715">
        <f t="shared" si="551"/>
        <v>1.0007308834653788</v>
      </c>
      <c r="AV715" s="10">
        <v>41596</v>
      </c>
      <c r="AW715">
        <v>17858700</v>
      </c>
      <c r="AX715">
        <v>38.696441</v>
      </c>
      <c r="AY715">
        <f t="shared" si="570"/>
        <v>9.853395990017555E-3</v>
      </c>
      <c r="AZ715">
        <f t="shared" si="571"/>
        <v>1.0098533959900176</v>
      </c>
      <c r="BD715" s="10">
        <v>41596</v>
      </c>
      <c r="BE715">
        <v>548000</v>
      </c>
      <c r="BF715">
        <v>56.242173000000001</v>
      </c>
      <c r="BG715">
        <f t="shared" si="572"/>
        <v>-1.4579677273173219E-3</v>
      </c>
      <c r="BH715">
        <f t="shared" si="573"/>
        <v>0.99854203227268268</v>
      </c>
      <c r="BL715" s="10">
        <v>41596</v>
      </c>
      <c r="BM715">
        <v>295100</v>
      </c>
      <c r="BN715">
        <v>97.761555999999999</v>
      </c>
      <c r="BO715">
        <f t="shared" ref="BO715:BO778" si="588">(BN715/BN716)-1</f>
        <v>2.6750670135973209E-3</v>
      </c>
      <c r="BP715">
        <f t="shared" ref="BP715:BP778" si="589">1+BO715</f>
        <v>1.0026750670135973</v>
      </c>
      <c r="BT715" s="10">
        <v>41596</v>
      </c>
      <c r="BU715">
        <v>104000</v>
      </c>
      <c r="BV715">
        <v>49.214658</v>
      </c>
      <c r="BW715">
        <f t="shared" ref="BW715:BW778" si="590">(BV715/BV716)-1</f>
        <v>6.0469758655279371E-4</v>
      </c>
      <c r="BX715">
        <f t="shared" ref="BX715:BX778" si="591">1+BW715</f>
        <v>1.0006046975865528</v>
      </c>
      <c r="CB715" s="10">
        <v>41596</v>
      </c>
      <c r="CC715">
        <v>751700</v>
      </c>
      <c r="CD715">
        <v>95.946877000000001</v>
      </c>
      <c r="CE715">
        <f t="shared" si="574"/>
        <v>4.9586872598115228E-3</v>
      </c>
      <c r="CF715">
        <f t="shared" si="575"/>
        <v>1.0049586872598115</v>
      </c>
      <c r="CJ715" s="10">
        <v>41596</v>
      </c>
      <c r="CK715">
        <v>165500</v>
      </c>
      <c r="CL715">
        <v>76.372285000000005</v>
      </c>
      <c r="CM715">
        <f t="shared" si="576"/>
        <v>1.1894619185182087E-3</v>
      </c>
      <c r="CN715">
        <f t="shared" si="577"/>
        <v>1.0011894619185182</v>
      </c>
      <c r="CR715" s="10">
        <v>41596</v>
      </c>
      <c r="CS715">
        <v>5300</v>
      </c>
      <c r="CT715">
        <v>57.992907000000002</v>
      </c>
      <c r="CU715">
        <f t="shared" si="578"/>
        <v>1.6755763940305979E-3</v>
      </c>
      <c r="CV715">
        <f t="shared" si="579"/>
        <v>1.0016755763940306</v>
      </c>
      <c r="CZ715" s="10">
        <v>41596</v>
      </c>
      <c r="DA715">
        <v>119000</v>
      </c>
      <c r="DB715">
        <v>51.443018000000002</v>
      </c>
      <c r="DC715">
        <f t="shared" si="554"/>
        <v>-1.7310334493241264E-3</v>
      </c>
      <c r="DD715">
        <f t="shared" si="555"/>
        <v>0.99826896655067587</v>
      </c>
      <c r="DH715" s="10">
        <v>41596</v>
      </c>
      <c r="DI715">
        <v>111600</v>
      </c>
      <c r="DJ715">
        <v>29.087821999999999</v>
      </c>
      <c r="DK715">
        <f t="shared" si="556"/>
        <v>-6.0586780239828553E-3</v>
      </c>
      <c r="DL715">
        <f t="shared" si="557"/>
        <v>0.99394132197601714</v>
      </c>
      <c r="DP715" s="10">
        <v>41596</v>
      </c>
      <c r="DQ715">
        <v>65700</v>
      </c>
      <c r="DR715">
        <v>23.618603</v>
      </c>
      <c r="DS715">
        <f t="shared" si="580"/>
        <v>-9.0266979886456378E-3</v>
      </c>
      <c r="DT715">
        <f t="shared" si="581"/>
        <v>0.99097330201135436</v>
      </c>
      <c r="DX715" s="10">
        <v>41596</v>
      </c>
      <c r="DY715">
        <v>3289600</v>
      </c>
      <c r="DZ715">
        <v>12.36</v>
      </c>
      <c r="EA715">
        <f t="shared" si="582"/>
        <v>-1.040832666132907E-2</v>
      </c>
      <c r="EB715">
        <f t="shared" si="583"/>
        <v>0.98959167333867093</v>
      </c>
      <c r="EF715" s="10">
        <v>41593</v>
      </c>
      <c r="EG715">
        <v>193800</v>
      </c>
      <c r="EH715">
        <v>98.709884000000002</v>
      </c>
      <c r="EI715">
        <f t="shared" si="552"/>
        <v>-4.9240312073139947E-4</v>
      </c>
      <c r="EJ715">
        <f t="shared" si="553"/>
        <v>0.9995075968792686</v>
      </c>
    </row>
    <row r="716" spans="1:140">
      <c r="A716" s="10">
        <v>41593</v>
      </c>
      <c r="B716" s="11">
        <v>1.64</v>
      </c>
      <c r="C716">
        <f t="shared" si="558"/>
        <v>1.6399999999999998E-2</v>
      </c>
      <c r="D716" s="12">
        <f t="shared" si="559"/>
        <v>3.4242761866831728E-4</v>
      </c>
      <c r="E716" s="13">
        <f t="shared" si="560"/>
        <v>1.0003424276186683</v>
      </c>
      <c r="H716" s="10">
        <v>41593</v>
      </c>
      <c r="I716">
        <v>1700</v>
      </c>
      <c r="J716">
        <v>60.876759</v>
      </c>
      <c r="K716" s="15">
        <f t="shared" si="584"/>
        <v>4.5522478827497714E-4</v>
      </c>
      <c r="L716">
        <f t="shared" si="585"/>
        <v>1.000455224788275</v>
      </c>
      <c r="N716" s="15">
        <f t="shared" si="562"/>
        <v>0.18071388140579892</v>
      </c>
      <c r="P716" s="10">
        <v>41593</v>
      </c>
      <c r="Q716">
        <v>244500</v>
      </c>
      <c r="R716">
        <v>40.960538999999997</v>
      </c>
      <c r="S716">
        <f t="shared" si="563"/>
        <v>3.9709765026085808E-3</v>
      </c>
      <c r="T716">
        <f t="shared" si="586"/>
        <v>1.0039709765026086</v>
      </c>
      <c r="V716" s="15">
        <f t="shared" si="564"/>
        <v>3.2483736529517184</v>
      </c>
      <c r="X716" s="10">
        <v>41593</v>
      </c>
      <c r="Y716">
        <v>181000</v>
      </c>
      <c r="Z716">
        <v>35.175348999999997</v>
      </c>
      <c r="AA716">
        <f t="shared" si="565"/>
        <v>3.8376897744527572E-3</v>
      </c>
      <c r="AB716">
        <f t="shared" si="561"/>
        <v>1.0038376897744528</v>
      </c>
      <c r="AD716" s="15">
        <f t="shared" si="566"/>
        <v>3.0474044118436332</v>
      </c>
      <c r="AF716" s="10">
        <v>41593</v>
      </c>
      <c r="AG716">
        <v>145200</v>
      </c>
      <c r="AH716">
        <v>49.007326999999997</v>
      </c>
      <c r="AI716">
        <f t="shared" si="567"/>
        <v>3.5601194377445911E-3</v>
      </c>
      <c r="AJ716">
        <f t="shared" si="587"/>
        <v>1.0035601194377446</v>
      </c>
      <c r="AL716" s="15">
        <f t="shared" si="568"/>
        <v>2.6588027736308617</v>
      </c>
      <c r="AN716" s="10">
        <v>41593</v>
      </c>
      <c r="AO716">
        <v>2559800</v>
      </c>
      <c r="AP716">
        <v>37.538131999999997</v>
      </c>
      <c r="AQ716">
        <f t="shared" si="569"/>
        <v>9.0953477771256175E-3</v>
      </c>
      <c r="AR716">
        <f t="shared" ref="AR716:AR779" si="592">1+AQ716</f>
        <v>1.0090953477771256</v>
      </c>
      <c r="AV716" s="10">
        <v>41593</v>
      </c>
      <c r="AW716">
        <v>18723400</v>
      </c>
      <c r="AX716">
        <v>38.318869999999997</v>
      </c>
      <c r="AY716">
        <f t="shared" si="570"/>
        <v>1.6862233103275726E-2</v>
      </c>
      <c r="AZ716">
        <f t="shared" si="571"/>
        <v>1.0168622331032757</v>
      </c>
      <c r="BD716" s="10">
        <v>41593</v>
      </c>
      <c r="BE716">
        <v>430100</v>
      </c>
      <c r="BF716">
        <v>56.324292</v>
      </c>
      <c r="BG716">
        <f t="shared" si="572"/>
        <v>5.0472474501321862E-3</v>
      </c>
      <c r="BH716">
        <f t="shared" si="573"/>
        <v>1.0050472474501322</v>
      </c>
      <c r="BL716" s="10">
        <v>41593</v>
      </c>
      <c r="BM716">
        <v>136000</v>
      </c>
      <c r="BN716">
        <v>97.500735000000006</v>
      </c>
      <c r="BO716">
        <f t="shared" si="588"/>
        <v>8.6054881050778853E-4</v>
      </c>
      <c r="BP716">
        <f t="shared" si="589"/>
        <v>1.0008605488105078</v>
      </c>
      <c r="BT716" s="10">
        <v>41593</v>
      </c>
      <c r="BU716">
        <v>114900</v>
      </c>
      <c r="BV716">
        <v>49.184916000000001</v>
      </c>
      <c r="BW716">
        <f t="shared" si="590"/>
        <v>-4.0298958972351251E-4</v>
      </c>
      <c r="BX716">
        <f t="shared" si="591"/>
        <v>0.99959701041027649</v>
      </c>
      <c r="CB716" s="10">
        <v>41593</v>
      </c>
      <c r="CC716">
        <v>667900</v>
      </c>
      <c r="CD716">
        <v>95.473454000000004</v>
      </c>
      <c r="CE716">
        <f t="shared" si="574"/>
        <v>5.0761721641301438E-3</v>
      </c>
      <c r="CF716">
        <f t="shared" si="575"/>
        <v>1.0050761721641301</v>
      </c>
      <c r="CJ716" s="10">
        <v>41593</v>
      </c>
      <c r="CK716">
        <v>164100</v>
      </c>
      <c r="CL716">
        <v>76.281550999999993</v>
      </c>
      <c r="CM716">
        <f t="shared" si="576"/>
        <v>9.5251265792728468E-4</v>
      </c>
      <c r="CN716">
        <f t="shared" si="577"/>
        <v>1.0009525126579273</v>
      </c>
      <c r="CR716" s="10">
        <v>41593</v>
      </c>
      <c r="CS716">
        <v>4600</v>
      </c>
      <c r="CT716">
        <v>57.895898000000003</v>
      </c>
      <c r="CU716">
        <f t="shared" si="578"/>
        <v>-6.6980579843478605E-4</v>
      </c>
      <c r="CV716">
        <f t="shared" si="579"/>
        <v>0.99933019420156521</v>
      </c>
      <c r="CZ716" s="10">
        <v>41593</v>
      </c>
      <c r="DA716">
        <v>216600</v>
      </c>
      <c r="DB716">
        <v>51.532221999999997</v>
      </c>
      <c r="DC716">
        <f t="shared" si="554"/>
        <v>1.6182957420023181E-2</v>
      </c>
      <c r="DD716">
        <f t="shared" si="555"/>
        <v>1.0161829574200232</v>
      </c>
      <c r="DH716" s="10">
        <v>41593</v>
      </c>
      <c r="DI716">
        <v>88000</v>
      </c>
      <c r="DJ716">
        <v>29.265129999999999</v>
      </c>
      <c r="DK716">
        <f t="shared" si="556"/>
        <v>2.5575466845793038E-3</v>
      </c>
      <c r="DL716">
        <f t="shared" si="557"/>
        <v>1.0025575466845793</v>
      </c>
      <c r="DP716" s="10">
        <v>41593</v>
      </c>
      <c r="DQ716">
        <v>49400</v>
      </c>
      <c r="DR716">
        <v>23.833742999999998</v>
      </c>
      <c r="DS716">
        <f t="shared" si="580"/>
        <v>7.1146568074229588E-3</v>
      </c>
      <c r="DT716">
        <f t="shared" si="581"/>
        <v>1.007114656807423</v>
      </c>
      <c r="DX716" s="10">
        <v>41593</v>
      </c>
      <c r="DY716">
        <v>3742700</v>
      </c>
      <c r="DZ716">
        <v>12.49</v>
      </c>
      <c r="EA716">
        <f t="shared" si="582"/>
        <v>-8.0000000000002292E-4</v>
      </c>
      <c r="EB716">
        <f t="shared" si="583"/>
        <v>0.99919999999999998</v>
      </c>
      <c r="EF716" s="10">
        <v>41592</v>
      </c>
      <c r="EG716">
        <v>280900</v>
      </c>
      <c r="EH716">
        <v>98.758512999999994</v>
      </c>
      <c r="EI716">
        <f t="shared" si="552"/>
        <v>1.9703449064700784E-4</v>
      </c>
      <c r="EJ716">
        <f t="shared" si="553"/>
        <v>1.000197034490647</v>
      </c>
    </row>
    <row r="717" spans="1:140">
      <c r="A717" s="10">
        <v>41592</v>
      </c>
      <c r="B717" s="11">
        <v>1.64</v>
      </c>
      <c r="C717">
        <f t="shared" si="558"/>
        <v>1.6399999999999998E-2</v>
      </c>
      <c r="D717" s="12">
        <f t="shared" si="559"/>
        <v>3.4242761866831728E-4</v>
      </c>
      <c r="E717" s="13">
        <f t="shared" si="560"/>
        <v>1.0003424276186683</v>
      </c>
      <c r="H717" s="10">
        <v>41592</v>
      </c>
      <c r="I717">
        <v>1000</v>
      </c>
      <c r="J717">
        <v>60.849058999999997</v>
      </c>
      <c r="K717" s="15">
        <f t="shared" si="584"/>
        <v>7.9535640455730139E-3</v>
      </c>
      <c r="L717">
        <f t="shared" si="585"/>
        <v>1.007953564045573</v>
      </c>
      <c r="N717" s="15">
        <f t="shared" si="562"/>
        <v>17.021525925060526</v>
      </c>
      <c r="P717" s="10">
        <v>41592</v>
      </c>
      <c r="Q717">
        <v>290600</v>
      </c>
      <c r="R717">
        <v>40.798529000000002</v>
      </c>
      <c r="S717">
        <f t="shared" si="563"/>
        <v>5.874072599360014E-3</v>
      </c>
      <c r="T717">
        <f t="shared" si="586"/>
        <v>1.00587407259936</v>
      </c>
      <c r="V717" s="15">
        <f t="shared" si="564"/>
        <v>7.4804535870226889</v>
      </c>
      <c r="X717" s="10">
        <v>41592</v>
      </c>
      <c r="Y717">
        <v>167000</v>
      </c>
      <c r="Z717">
        <v>35.040872999999998</v>
      </c>
      <c r="AA717">
        <f t="shared" si="565"/>
        <v>4.9587052278605714E-3</v>
      </c>
      <c r="AB717">
        <f t="shared" si="561"/>
        <v>1.0049587052278606</v>
      </c>
      <c r="AD717" s="15">
        <f t="shared" si="566"/>
        <v>5.0827368809616127</v>
      </c>
      <c r="AF717" s="10">
        <v>41592</v>
      </c>
      <c r="AG717">
        <v>192400</v>
      </c>
      <c r="AH717">
        <v>48.833474000000002</v>
      </c>
      <c r="AI717">
        <f t="shared" si="567"/>
        <v>1.9818254288959114E-3</v>
      </c>
      <c r="AJ717">
        <f t="shared" si="587"/>
        <v>1.0019818254288959</v>
      </c>
      <c r="AL717" s="15">
        <f t="shared" si="568"/>
        <v>1.0598855733369152</v>
      </c>
      <c r="AN717" s="10">
        <v>41592</v>
      </c>
      <c r="AO717">
        <v>1856700</v>
      </c>
      <c r="AP717">
        <v>37.199787000000001</v>
      </c>
      <c r="AQ717">
        <f t="shared" si="569"/>
        <v>4.6924809113411126E-3</v>
      </c>
      <c r="AR717">
        <f t="shared" si="592"/>
        <v>1.0046924809113411</v>
      </c>
      <c r="AV717" s="10">
        <v>41592</v>
      </c>
      <c r="AW717">
        <v>14657100</v>
      </c>
      <c r="AX717">
        <v>37.683442999999997</v>
      </c>
      <c r="AY717">
        <f t="shared" si="570"/>
        <v>1.6393429800252157E-2</v>
      </c>
      <c r="AZ717">
        <f t="shared" si="571"/>
        <v>1.0163934298002522</v>
      </c>
      <c r="BD717" s="10">
        <v>41592</v>
      </c>
      <c r="BE717">
        <v>396200</v>
      </c>
      <c r="BF717">
        <v>56.041437000000002</v>
      </c>
      <c r="BG717">
        <f t="shared" si="572"/>
        <v>2.7754731989360071E-3</v>
      </c>
      <c r="BH717">
        <f t="shared" si="573"/>
        <v>1.002775473198936</v>
      </c>
      <c r="BL717" s="10">
        <v>41592</v>
      </c>
      <c r="BM717">
        <v>196100</v>
      </c>
      <c r="BN717">
        <v>97.416903000000005</v>
      </c>
      <c r="BO717">
        <f t="shared" si="588"/>
        <v>1.7241370091229946E-3</v>
      </c>
      <c r="BP717">
        <f t="shared" si="589"/>
        <v>1.001724137009123</v>
      </c>
      <c r="BT717" s="10">
        <v>41592</v>
      </c>
      <c r="BU717">
        <v>196100</v>
      </c>
      <c r="BV717">
        <v>49.204745000000003</v>
      </c>
      <c r="BW717">
        <f t="shared" si="590"/>
        <v>2.6262811339947678E-3</v>
      </c>
      <c r="BX717">
        <f t="shared" si="591"/>
        <v>1.0026262811339948</v>
      </c>
      <c r="CB717" s="10">
        <v>41592</v>
      </c>
      <c r="CC717">
        <v>604800</v>
      </c>
      <c r="CD717">
        <v>94.991262000000006</v>
      </c>
      <c r="CE717">
        <f t="shared" si="574"/>
        <v>6.6895907792825504E-3</v>
      </c>
      <c r="CF717">
        <f t="shared" si="575"/>
        <v>1.0066895907792826</v>
      </c>
      <c r="CJ717" s="10">
        <v>41592</v>
      </c>
      <c r="CK717">
        <v>211300</v>
      </c>
      <c r="CL717">
        <v>76.208961000000002</v>
      </c>
      <c r="CM717">
        <f t="shared" si="576"/>
        <v>4.4247219009736494E-3</v>
      </c>
      <c r="CN717">
        <f t="shared" si="577"/>
        <v>1.0044247219009736</v>
      </c>
      <c r="CR717" s="10">
        <v>41592</v>
      </c>
      <c r="CS717">
        <v>2100</v>
      </c>
      <c r="CT717">
        <v>57.934702999999999</v>
      </c>
      <c r="CU717">
        <f t="shared" si="578"/>
        <v>2.013463283450978E-3</v>
      </c>
      <c r="CV717">
        <f t="shared" si="579"/>
        <v>1.002013463283451</v>
      </c>
      <c r="CZ717" s="10">
        <v>41592</v>
      </c>
      <c r="DA717">
        <v>457600</v>
      </c>
      <c r="DB717">
        <v>50.711559000000001</v>
      </c>
      <c r="DC717">
        <f t="shared" si="554"/>
        <v>2.2919187554617526E-3</v>
      </c>
      <c r="DD717">
        <f t="shared" si="555"/>
        <v>1.0022919187554618</v>
      </c>
      <c r="DH717" s="10">
        <v>41592</v>
      </c>
      <c r="DI717">
        <v>75500</v>
      </c>
      <c r="DJ717">
        <v>29.190473999999998</v>
      </c>
      <c r="DK717">
        <f t="shared" si="556"/>
        <v>7.407447798660538E-3</v>
      </c>
      <c r="DL717">
        <f t="shared" si="557"/>
        <v>1.0074074477986605</v>
      </c>
      <c r="DP717" s="10">
        <v>41592</v>
      </c>
      <c r="DQ717">
        <v>22800</v>
      </c>
      <c r="DR717">
        <v>23.665372000000001</v>
      </c>
      <c r="DS717">
        <f t="shared" si="580"/>
        <v>7.5666576931561202E-3</v>
      </c>
      <c r="DT717">
        <f t="shared" si="581"/>
        <v>1.0075666576931561</v>
      </c>
      <c r="DX717" s="10">
        <v>41592</v>
      </c>
      <c r="DY717">
        <v>3176600</v>
      </c>
      <c r="DZ717">
        <v>12.5</v>
      </c>
      <c r="EA717">
        <f t="shared" si="582"/>
        <v>1.1326860841424091E-2</v>
      </c>
      <c r="EB717">
        <f t="shared" si="583"/>
        <v>1.0113268608414241</v>
      </c>
      <c r="EF717" s="10">
        <v>41591</v>
      </c>
      <c r="EG717">
        <v>238200</v>
      </c>
      <c r="EH717">
        <v>98.739058</v>
      </c>
      <c r="EI717">
        <f t="shared" si="552"/>
        <v>0</v>
      </c>
      <c r="EJ717">
        <f t="shared" si="553"/>
        <v>1</v>
      </c>
    </row>
    <row r="718" spans="1:140">
      <c r="A718" s="10">
        <v>41591</v>
      </c>
      <c r="B718" s="11">
        <v>1.56</v>
      </c>
      <c r="C718">
        <f t="shared" si="558"/>
        <v>1.5600000000000001E-2</v>
      </c>
      <c r="D718" s="12">
        <f t="shared" si="559"/>
        <v>3.2568842754798766E-4</v>
      </c>
      <c r="E718" s="13">
        <f t="shared" si="560"/>
        <v>1.000325688427548</v>
      </c>
      <c r="H718" s="10">
        <v>41591</v>
      </c>
      <c r="I718">
        <v>600</v>
      </c>
      <c r="J718">
        <v>60.368910999999997</v>
      </c>
      <c r="K718" s="15">
        <f t="shared" si="584"/>
        <v>3.5302393701339696E-3</v>
      </c>
      <c r="L718">
        <f t="shared" si="585"/>
        <v>1.003530239370134</v>
      </c>
      <c r="N718" s="15">
        <f t="shared" si="562"/>
        <v>2.619255298857091</v>
      </c>
      <c r="P718" s="10">
        <v>41591</v>
      </c>
      <c r="Q718">
        <v>287000</v>
      </c>
      <c r="R718">
        <v>40.560274999999997</v>
      </c>
      <c r="S718">
        <f t="shared" si="563"/>
        <v>7.8143847085181406E-3</v>
      </c>
      <c r="T718">
        <f t="shared" si="586"/>
        <v>1.0078143847085181</v>
      </c>
      <c r="V718" s="15">
        <f t="shared" si="564"/>
        <v>16.135697259473961</v>
      </c>
      <c r="X718" s="10">
        <v>41591</v>
      </c>
      <c r="Y718">
        <v>175200</v>
      </c>
      <c r="Z718">
        <v>34.867972999999999</v>
      </c>
      <c r="AA718">
        <f t="shared" si="565"/>
        <v>1.0860467372864502E-2</v>
      </c>
      <c r="AB718">
        <f t="shared" si="561"/>
        <v>1.0108604673728645</v>
      </c>
      <c r="AD718" s="15">
        <f t="shared" si="566"/>
        <v>50.557585941362419</v>
      </c>
      <c r="AF718" s="10">
        <v>41591</v>
      </c>
      <c r="AG718">
        <v>111800</v>
      </c>
      <c r="AH718">
        <v>48.736885999999998</v>
      </c>
      <c r="AI718">
        <f t="shared" si="567"/>
        <v>1.0008007632948734E-2</v>
      </c>
      <c r="AJ718">
        <f t="shared" si="587"/>
        <v>1.0100080076329487</v>
      </c>
      <c r="AL718" s="15">
        <f t="shared" si="568"/>
        <v>36.892931755735887</v>
      </c>
      <c r="AN718" s="10">
        <v>41591</v>
      </c>
      <c r="AO718">
        <v>7775400</v>
      </c>
      <c r="AP718">
        <v>37.026043000000001</v>
      </c>
      <c r="AQ718">
        <f t="shared" si="569"/>
        <v>2.7241371960962102E-3</v>
      </c>
      <c r="AR718">
        <f t="shared" si="592"/>
        <v>1.0027241371960962</v>
      </c>
      <c r="AV718" s="10">
        <v>41591</v>
      </c>
      <c r="AW718">
        <v>19114000</v>
      </c>
      <c r="AX718">
        <v>37.075645999999999</v>
      </c>
      <c r="AY718">
        <f t="shared" si="570"/>
        <v>3.9900292190535591E-3</v>
      </c>
      <c r="AZ718">
        <f t="shared" si="571"/>
        <v>1.0039900292190536</v>
      </c>
      <c r="BD718" s="10">
        <v>41591</v>
      </c>
      <c r="BE718">
        <v>363100</v>
      </c>
      <c r="BF718">
        <v>55.886325999999997</v>
      </c>
      <c r="BG718">
        <f t="shared" si="572"/>
        <v>5.582003775004063E-3</v>
      </c>
      <c r="BH718">
        <f t="shared" si="573"/>
        <v>1.0055820037750041</v>
      </c>
      <c r="BL718" s="10">
        <v>41591</v>
      </c>
      <c r="BM718">
        <v>319300</v>
      </c>
      <c r="BN718">
        <v>97.249232000000006</v>
      </c>
      <c r="BO718">
        <f t="shared" si="588"/>
        <v>9.5875623145502686E-4</v>
      </c>
      <c r="BP718">
        <f t="shared" si="589"/>
        <v>1.000958756231455</v>
      </c>
      <c r="BT718" s="10">
        <v>41591</v>
      </c>
      <c r="BU718">
        <v>68800</v>
      </c>
      <c r="BV718">
        <v>49.075857999999997</v>
      </c>
      <c r="BW718">
        <f t="shared" si="590"/>
        <v>8.0874945448461411E-4</v>
      </c>
      <c r="BX718">
        <f t="shared" si="591"/>
        <v>1.0008087494544846</v>
      </c>
      <c r="CB718" s="10">
        <v>41591</v>
      </c>
      <c r="CC718">
        <v>670400</v>
      </c>
      <c r="CD718">
        <v>94.360032000000004</v>
      </c>
      <c r="CE718">
        <f t="shared" si="574"/>
        <v>3.9175325647502479E-3</v>
      </c>
      <c r="CF718">
        <f t="shared" si="575"/>
        <v>1.0039175325647502</v>
      </c>
      <c r="CJ718" s="10">
        <v>41591</v>
      </c>
      <c r="CK718">
        <v>172800</v>
      </c>
      <c r="CL718">
        <v>75.873243000000002</v>
      </c>
      <c r="CM718">
        <f t="shared" si="576"/>
        <v>3.2394111131908154E-3</v>
      </c>
      <c r="CN718">
        <f t="shared" si="577"/>
        <v>1.0032394111131908</v>
      </c>
      <c r="CR718" s="10">
        <v>41591</v>
      </c>
      <c r="CS718">
        <v>5400</v>
      </c>
      <c r="CT718">
        <v>57.818288000000003</v>
      </c>
      <c r="CU718">
        <f t="shared" si="578"/>
        <v>1.6806453647708608E-3</v>
      </c>
      <c r="CV718">
        <f t="shared" si="579"/>
        <v>1.0016806453647709</v>
      </c>
      <c r="CZ718" s="10">
        <v>41591</v>
      </c>
      <c r="DA718">
        <v>69400</v>
      </c>
      <c r="DB718">
        <v>50.595598000000003</v>
      </c>
      <c r="DC718">
        <f t="shared" si="554"/>
        <v>5.852143410892463E-3</v>
      </c>
      <c r="DD718">
        <f t="shared" si="555"/>
        <v>1.0058521434108925</v>
      </c>
      <c r="DH718" s="10">
        <v>41591</v>
      </c>
      <c r="DI718">
        <v>73100</v>
      </c>
      <c r="DJ718">
        <v>28.975836999999999</v>
      </c>
      <c r="DK718">
        <f t="shared" si="556"/>
        <v>7.4626575064560274E-3</v>
      </c>
      <c r="DL718">
        <f t="shared" si="557"/>
        <v>1.007462657506456</v>
      </c>
      <c r="DP718" s="10">
        <v>41591</v>
      </c>
      <c r="DQ718">
        <v>45600</v>
      </c>
      <c r="DR718">
        <v>23.487649000000001</v>
      </c>
      <c r="DS718">
        <f t="shared" si="580"/>
        <v>7.6243917558722618E-3</v>
      </c>
      <c r="DT718">
        <f t="shared" si="581"/>
        <v>1.0076243917558723</v>
      </c>
      <c r="DX718" s="10">
        <v>41591</v>
      </c>
      <c r="DY718">
        <v>2265700</v>
      </c>
      <c r="DZ718">
        <v>12.36</v>
      </c>
      <c r="EA718">
        <f t="shared" si="582"/>
        <v>4.0617384240453358E-3</v>
      </c>
      <c r="EB718">
        <f t="shared" si="583"/>
        <v>1.0040617384240453</v>
      </c>
      <c r="EF718" s="10">
        <v>41590</v>
      </c>
      <c r="EG718">
        <v>217500</v>
      </c>
      <c r="EH718">
        <v>98.739058</v>
      </c>
      <c r="EI718">
        <f t="shared" si="552"/>
        <v>0</v>
      </c>
      <c r="EJ718">
        <f t="shared" si="553"/>
        <v>1</v>
      </c>
    </row>
    <row r="719" spans="1:140">
      <c r="A719" s="10">
        <v>41590</v>
      </c>
      <c r="B719" s="11">
        <v>1.55</v>
      </c>
      <c r="C719">
        <f t="shared" si="558"/>
        <v>1.55E-2</v>
      </c>
      <c r="D719" s="12">
        <f t="shared" si="559"/>
        <v>3.2359628467082402E-4</v>
      </c>
      <c r="E719" s="13">
        <f t="shared" si="560"/>
        <v>1.0003235962846708</v>
      </c>
      <c r="H719" s="10">
        <v>41590</v>
      </c>
      <c r="I719">
        <v>3800</v>
      </c>
      <c r="J719">
        <v>60.156543999999997</v>
      </c>
      <c r="K719" s="15">
        <f t="shared" si="584"/>
        <v>-3.0683834724209991E-4</v>
      </c>
      <c r="L719">
        <f t="shared" si="585"/>
        <v>0.9996931616527579</v>
      </c>
      <c r="N719" s="15">
        <f t="shared" si="562"/>
        <v>-0.10596752824286404</v>
      </c>
      <c r="P719" s="10">
        <v>41590</v>
      </c>
      <c r="Q719">
        <v>275300</v>
      </c>
      <c r="R719">
        <v>40.245778999999999</v>
      </c>
      <c r="S719">
        <f t="shared" si="563"/>
        <v>-2.1266477484748192E-3</v>
      </c>
      <c r="T719">
        <f t="shared" si="586"/>
        <v>0.99787335225152518</v>
      </c>
      <c r="V719" s="15">
        <f t="shared" si="564"/>
        <v>-0.54024106460446608</v>
      </c>
      <c r="X719" s="10">
        <v>41590</v>
      </c>
      <c r="Y719">
        <v>78700</v>
      </c>
      <c r="Z719">
        <v>34.493358999999998</v>
      </c>
      <c r="AA719">
        <f t="shared" si="565"/>
        <v>-1.3904190179283571E-3</v>
      </c>
      <c r="AB719">
        <f t="shared" si="561"/>
        <v>0.99860958098207164</v>
      </c>
      <c r="AD719" s="15">
        <f t="shared" si="566"/>
        <v>-0.39821563156148343</v>
      </c>
      <c r="AF719" s="10">
        <v>41590</v>
      </c>
      <c r="AG719">
        <v>121500</v>
      </c>
      <c r="AH719">
        <v>48.253959999999999</v>
      </c>
      <c r="AI719">
        <f t="shared" si="567"/>
        <v>-2.0017147076467623E-4</v>
      </c>
      <c r="AJ719">
        <f t="shared" si="587"/>
        <v>0.99979982852923532</v>
      </c>
      <c r="AL719" s="15">
        <f t="shared" si="568"/>
        <v>-7.0464147105976926E-2</v>
      </c>
      <c r="AN719" s="10">
        <v>41590</v>
      </c>
      <c r="AO719">
        <v>2732800</v>
      </c>
      <c r="AP719">
        <v>36.925452999999997</v>
      </c>
      <c r="AQ719">
        <f t="shared" si="569"/>
        <v>-2.2238852971191436E-3</v>
      </c>
      <c r="AR719">
        <f t="shared" si="592"/>
        <v>0.99777611470288086</v>
      </c>
      <c r="AV719" s="10">
        <v>41590</v>
      </c>
      <c r="AW719">
        <v>18527500</v>
      </c>
      <c r="AX719">
        <v>36.928300999999998</v>
      </c>
      <c r="AY719">
        <f t="shared" si="570"/>
        <v>-6.9341932805803141E-3</v>
      </c>
      <c r="AZ719">
        <f t="shared" si="571"/>
        <v>0.99306580671941969</v>
      </c>
      <c r="BD719" s="10">
        <v>41590</v>
      </c>
      <c r="BE719">
        <v>334800</v>
      </c>
      <c r="BF719">
        <v>55.576099999999997</v>
      </c>
      <c r="BG719">
        <f t="shared" si="572"/>
        <v>-1.966217831219863E-3</v>
      </c>
      <c r="BH719">
        <f t="shared" si="573"/>
        <v>0.99803378216878014</v>
      </c>
      <c r="BL719" s="10">
        <v>41590</v>
      </c>
      <c r="BM719">
        <v>450800</v>
      </c>
      <c r="BN719">
        <v>97.156082999999995</v>
      </c>
      <c r="BO719">
        <f t="shared" si="588"/>
        <v>-1.2448243768918843E-3</v>
      </c>
      <c r="BP719">
        <f t="shared" si="589"/>
        <v>0.99875517562310812</v>
      </c>
      <c r="BT719" s="10">
        <v>41590</v>
      </c>
      <c r="BU719">
        <v>50300</v>
      </c>
      <c r="BV719">
        <v>49.036200000000001</v>
      </c>
      <c r="BW719">
        <f t="shared" si="590"/>
        <v>0</v>
      </c>
      <c r="BX719">
        <f t="shared" si="591"/>
        <v>1</v>
      </c>
      <c r="CB719" s="10">
        <v>41590</v>
      </c>
      <c r="CC719">
        <v>431200</v>
      </c>
      <c r="CD719">
        <v>93.991816</v>
      </c>
      <c r="CE719">
        <f t="shared" si="574"/>
        <v>-6.5789436135632595E-3</v>
      </c>
      <c r="CF719">
        <f t="shared" si="575"/>
        <v>0.99342105638643674</v>
      </c>
      <c r="CJ719" s="10">
        <v>41590</v>
      </c>
      <c r="CK719">
        <v>222400</v>
      </c>
      <c r="CL719">
        <v>75.628252000000003</v>
      </c>
      <c r="CM719">
        <f t="shared" si="576"/>
        <v>-1.1999366238846232E-4</v>
      </c>
      <c r="CN719">
        <f t="shared" si="577"/>
        <v>0.99988000633761154</v>
      </c>
      <c r="CR719" s="10">
        <v>41590</v>
      </c>
      <c r="CS719">
        <v>700</v>
      </c>
      <c r="CT719">
        <v>57.721279000000003</v>
      </c>
      <c r="CU719">
        <f t="shared" si="578"/>
        <v>-1.0074163517581614E-3</v>
      </c>
      <c r="CV719">
        <f t="shared" si="579"/>
        <v>0.99899258364824184</v>
      </c>
      <c r="CZ719" s="10">
        <v>41590</v>
      </c>
      <c r="DA719">
        <v>62200</v>
      </c>
      <c r="DB719">
        <v>50.301228000000002</v>
      </c>
      <c r="DC719">
        <f t="shared" si="554"/>
        <v>-1.9469297938592423E-3</v>
      </c>
      <c r="DD719">
        <f t="shared" si="555"/>
        <v>0.99805307020614076</v>
      </c>
      <c r="DH719" s="10">
        <v>41590</v>
      </c>
      <c r="DI719">
        <v>51900</v>
      </c>
      <c r="DJ719">
        <v>28.761202000000001</v>
      </c>
      <c r="DK719">
        <f t="shared" si="556"/>
        <v>-7.08766852696463E-3</v>
      </c>
      <c r="DL719">
        <f t="shared" si="557"/>
        <v>0.99291233147303537</v>
      </c>
      <c r="DP719" s="10">
        <v>41590</v>
      </c>
      <c r="DQ719">
        <v>22300</v>
      </c>
      <c r="DR719">
        <v>23.309925</v>
      </c>
      <c r="DS719">
        <f t="shared" si="580"/>
        <v>-1.0325635756374685E-2</v>
      </c>
      <c r="DT719">
        <f t="shared" si="581"/>
        <v>0.98967436424362532</v>
      </c>
      <c r="DX719" s="10">
        <v>41590</v>
      </c>
      <c r="DY719">
        <v>2470800</v>
      </c>
      <c r="DZ719">
        <v>12.31</v>
      </c>
      <c r="EA719">
        <f t="shared" si="582"/>
        <v>-1.1244979919678655E-2</v>
      </c>
      <c r="EB719">
        <f t="shared" si="583"/>
        <v>0.98875502008032135</v>
      </c>
      <c r="EF719" s="10">
        <v>41589</v>
      </c>
      <c r="EG719">
        <v>128400</v>
      </c>
      <c r="EH719">
        <v>98.739058</v>
      </c>
      <c r="EI719">
        <f t="shared" si="552"/>
        <v>4.9266171554185334E-4</v>
      </c>
      <c r="EJ719">
        <f t="shared" si="553"/>
        <v>1.0004926617155419</v>
      </c>
    </row>
    <row r="720" spans="1:140">
      <c r="A720" s="10">
        <v>41589</v>
      </c>
      <c r="B720" s="11">
        <v>1.62</v>
      </c>
      <c r="C720">
        <f t="shared" si="558"/>
        <v>1.6200000000000003E-2</v>
      </c>
      <c r="D720" s="12">
        <f t="shared" si="559"/>
        <v>3.3824247949598707E-4</v>
      </c>
      <c r="E720" s="13">
        <f t="shared" si="560"/>
        <v>1.000338242479496</v>
      </c>
      <c r="H720" s="10">
        <v>41589</v>
      </c>
      <c r="I720">
        <v>2400</v>
      </c>
      <c r="J720">
        <v>60.175007999999998</v>
      </c>
      <c r="K720" s="15">
        <f t="shared" si="584"/>
        <v>3.0693252591107445E-4</v>
      </c>
      <c r="L720">
        <f t="shared" si="585"/>
        <v>1.0003069325259111</v>
      </c>
      <c r="N720" s="15">
        <f t="shared" si="562"/>
        <v>0.11852760564120723</v>
      </c>
      <c r="P720" s="10">
        <v>41589</v>
      </c>
      <c r="Q720">
        <v>179300</v>
      </c>
      <c r="R720">
        <v>40.33155</v>
      </c>
      <c r="S720">
        <f t="shared" si="563"/>
        <v>1.1828546888459357E-3</v>
      </c>
      <c r="T720">
        <f t="shared" si="586"/>
        <v>1.0011828546888459</v>
      </c>
      <c r="V720" s="15">
        <f t="shared" si="564"/>
        <v>0.5395448466311048</v>
      </c>
      <c r="X720" s="10">
        <v>41589</v>
      </c>
      <c r="Y720">
        <v>91100</v>
      </c>
      <c r="Z720">
        <v>34.541386000000003</v>
      </c>
      <c r="AA720">
        <f t="shared" si="565"/>
        <v>5.3116686011009939E-3</v>
      </c>
      <c r="AB720">
        <f t="shared" si="561"/>
        <v>1.005311668601101</v>
      </c>
      <c r="AD720" s="15">
        <f t="shared" si="566"/>
        <v>5.9145520087189292</v>
      </c>
      <c r="AF720" s="10">
        <v>41589</v>
      </c>
      <c r="AG720">
        <v>127300</v>
      </c>
      <c r="AH720">
        <v>48.263621000000001</v>
      </c>
      <c r="AI720">
        <f t="shared" si="567"/>
        <v>3.0108642491111226E-3</v>
      </c>
      <c r="AJ720">
        <f t="shared" si="587"/>
        <v>1.0030108642491111</v>
      </c>
      <c r="AL720" s="15">
        <f t="shared" si="568"/>
        <v>1.9961086989926384</v>
      </c>
      <c r="AN720" s="10">
        <v>41589</v>
      </c>
      <c r="AO720">
        <v>1952600</v>
      </c>
      <c r="AP720">
        <v>37.007753999999998</v>
      </c>
      <c r="AQ720">
        <f t="shared" si="569"/>
        <v>1.2371074444292862E-3</v>
      </c>
      <c r="AR720">
        <f t="shared" si="592"/>
        <v>1.0012371074444293</v>
      </c>
      <c r="AV720" s="10">
        <v>41589</v>
      </c>
      <c r="AW720">
        <v>10337900</v>
      </c>
      <c r="AX720">
        <v>37.186157000000001</v>
      </c>
      <c r="AY720">
        <f t="shared" si="570"/>
        <v>-4.6832099042408704E-3</v>
      </c>
      <c r="AZ720">
        <f t="shared" si="571"/>
        <v>0.99531679009575913</v>
      </c>
      <c r="BD720" s="10">
        <v>41589</v>
      </c>
      <c r="BE720">
        <v>386600</v>
      </c>
      <c r="BF720">
        <v>55.685589999999998</v>
      </c>
      <c r="BG720">
        <f t="shared" si="572"/>
        <v>-4.9135780154585529E-4</v>
      </c>
      <c r="BH720">
        <f t="shared" si="573"/>
        <v>0.99950864219845414</v>
      </c>
      <c r="BL720" s="10">
        <v>41589</v>
      </c>
      <c r="BM720">
        <v>115400</v>
      </c>
      <c r="BN720">
        <v>97.277175999999997</v>
      </c>
      <c r="BO720">
        <f t="shared" si="588"/>
        <v>9.5848055359959439E-4</v>
      </c>
      <c r="BP720">
        <f t="shared" si="589"/>
        <v>1.0009584805535996</v>
      </c>
      <c r="BT720" s="10">
        <v>41589</v>
      </c>
      <c r="BU720">
        <v>94600</v>
      </c>
      <c r="BV720">
        <v>49.036200000000001</v>
      </c>
      <c r="BW720">
        <f t="shared" si="590"/>
        <v>2.021976495996114E-4</v>
      </c>
      <c r="BX720">
        <f t="shared" si="591"/>
        <v>1.0002021976495996</v>
      </c>
      <c r="CB720" s="10">
        <v>41589</v>
      </c>
      <c r="CC720">
        <v>374700</v>
      </c>
      <c r="CD720">
        <v>94.614277999999999</v>
      </c>
      <c r="CE720">
        <f t="shared" si="574"/>
        <v>-5.8038214412349243E-3</v>
      </c>
      <c r="CF720">
        <f t="shared" si="575"/>
        <v>0.99419617855876508</v>
      </c>
      <c r="CJ720" s="10">
        <v>41589</v>
      </c>
      <c r="CK720">
        <v>139300</v>
      </c>
      <c r="CL720">
        <v>75.637327999999997</v>
      </c>
      <c r="CM720">
        <f t="shared" si="576"/>
        <v>1.2000806259537811E-4</v>
      </c>
      <c r="CN720">
        <f t="shared" si="577"/>
        <v>1.0001200080625954</v>
      </c>
      <c r="CR720" s="10">
        <v>41589</v>
      </c>
      <c r="CS720">
        <v>1800</v>
      </c>
      <c r="CT720">
        <v>57.779487000000003</v>
      </c>
      <c r="CU720">
        <f t="shared" si="578"/>
        <v>1.6795977634265213E-4</v>
      </c>
      <c r="CV720">
        <f t="shared" si="579"/>
        <v>1.0001679597763427</v>
      </c>
      <c r="CZ720" s="10">
        <v>41589</v>
      </c>
      <c r="DA720">
        <v>50000</v>
      </c>
      <c r="DB720">
        <v>50.399352</v>
      </c>
      <c r="DC720">
        <f t="shared" si="554"/>
        <v>-3.7030304185236007E-3</v>
      </c>
      <c r="DD720">
        <f t="shared" si="555"/>
        <v>0.9962969695814764</v>
      </c>
      <c r="DH720" s="10">
        <v>41589</v>
      </c>
      <c r="DI720">
        <v>54900</v>
      </c>
      <c r="DJ720">
        <v>28.966507</v>
      </c>
      <c r="DK720">
        <f t="shared" si="556"/>
        <v>9.6746515283618884E-4</v>
      </c>
      <c r="DL720">
        <f t="shared" si="557"/>
        <v>1.0009674651528362</v>
      </c>
      <c r="DP720" s="10">
        <v>41589</v>
      </c>
      <c r="DQ720">
        <v>40700</v>
      </c>
      <c r="DR720">
        <v>23.553125999999999</v>
      </c>
      <c r="DS720">
        <f t="shared" si="580"/>
        <v>1.9896746224723483E-3</v>
      </c>
      <c r="DT720">
        <f t="shared" si="581"/>
        <v>1.0019896746224723</v>
      </c>
      <c r="DX720" s="10">
        <v>41589</v>
      </c>
      <c r="DY720">
        <v>1897200</v>
      </c>
      <c r="DZ720">
        <v>12.45</v>
      </c>
      <c r="EA720">
        <f t="shared" si="582"/>
        <v>-3.2025620496397567E-3</v>
      </c>
      <c r="EB720">
        <f t="shared" si="583"/>
        <v>0.99679743795036024</v>
      </c>
      <c r="EF720" s="10">
        <v>41586</v>
      </c>
      <c r="EG720">
        <v>621400</v>
      </c>
      <c r="EH720">
        <v>98.690437000000003</v>
      </c>
      <c r="EI720">
        <f t="shared" si="552"/>
        <v>-1.9701167919516926E-4</v>
      </c>
      <c r="EJ720">
        <f t="shared" si="553"/>
        <v>0.99980298832080483</v>
      </c>
    </row>
    <row r="721" spans="1:140">
      <c r="A721" s="10">
        <v>41586</v>
      </c>
      <c r="B721" s="11">
        <v>1.65</v>
      </c>
      <c r="C721">
        <f t="shared" si="558"/>
        <v>1.6500000000000001E-2</v>
      </c>
      <c r="D721" s="12">
        <f t="shared" si="559"/>
        <v>3.4452027361608906E-4</v>
      </c>
      <c r="E721" s="13">
        <f t="shared" si="560"/>
        <v>1.0003445202736161</v>
      </c>
      <c r="H721" s="10">
        <v>41586</v>
      </c>
      <c r="I721">
        <v>115900</v>
      </c>
      <c r="J721">
        <v>60.156543999999997</v>
      </c>
      <c r="K721" s="15">
        <f t="shared" si="584"/>
        <v>-2.1477922917472414E-2</v>
      </c>
      <c r="L721">
        <f t="shared" si="585"/>
        <v>0.97852207708252759</v>
      </c>
      <c r="N721" s="15">
        <f t="shared" si="562"/>
        <v>-0.99963835754747665</v>
      </c>
      <c r="P721" s="10">
        <v>41586</v>
      </c>
      <c r="Q721">
        <v>304900</v>
      </c>
      <c r="R721">
        <v>40.283900000000003</v>
      </c>
      <c r="S721">
        <f t="shared" si="563"/>
        <v>1.3183108351580763E-2</v>
      </c>
      <c r="T721">
        <f t="shared" si="586"/>
        <v>1.0131831083515808</v>
      </c>
      <c r="V721" s="15">
        <f t="shared" si="564"/>
        <v>118.1511802832885</v>
      </c>
      <c r="X721" s="10">
        <v>41586</v>
      </c>
      <c r="Y721">
        <v>178300</v>
      </c>
      <c r="Z721">
        <v>34.358882999999999</v>
      </c>
      <c r="AA721">
        <f t="shared" si="565"/>
        <v>1.1309075313510997E-2</v>
      </c>
      <c r="AB721">
        <f t="shared" si="561"/>
        <v>1.011309075313511</v>
      </c>
      <c r="AD721" s="15">
        <f t="shared" si="566"/>
        <v>59.621287776798653</v>
      </c>
      <c r="AF721" s="10">
        <v>41586</v>
      </c>
      <c r="AG721">
        <v>160300</v>
      </c>
      <c r="AH721">
        <v>48.118741999999997</v>
      </c>
      <c r="AI721">
        <f t="shared" si="567"/>
        <v>1.777323457572666E-2</v>
      </c>
      <c r="AJ721">
        <f t="shared" si="587"/>
        <v>1.0177732345757267</v>
      </c>
      <c r="AL721" s="15">
        <f t="shared" si="568"/>
        <v>619.33222772526301</v>
      </c>
      <c r="AN721" s="10">
        <v>41586</v>
      </c>
      <c r="AO721">
        <v>4894600</v>
      </c>
      <c r="AP721">
        <v>36.962027999999997</v>
      </c>
      <c r="AQ721">
        <f t="shared" si="569"/>
        <v>5.9730454840616343E-3</v>
      </c>
      <c r="AR721">
        <f t="shared" si="592"/>
        <v>1.0059730454840616</v>
      </c>
      <c r="AV721" s="10">
        <v>41586</v>
      </c>
      <c r="AW721">
        <v>47208300</v>
      </c>
      <c r="AX721">
        <v>37.361127000000003</v>
      </c>
      <c r="AY721">
        <f t="shared" si="570"/>
        <v>-3.4389654386733914E-3</v>
      </c>
      <c r="AZ721">
        <f t="shared" si="571"/>
        <v>0.99656103456132661</v>
      </c>
      <c r="BD721" s="10">
        <v>41586</v>
      </c>
      <c r="BE721">
        <v>399600</v>
      </c>
      <c r="BF721">
        <v>55.712964999999997</v>
      </c>
      <c r="BG721">
        <f t="shared" si="572"/>
        <v>1.1429544083772392E-2</v>
      </c>
      <c r="BH721">
        <f t="shared" si="573"/>
        <v>1.0114295440837724</v>
      </c>
      <c r="BL721" s="10">
        <v>41586</v>
      </c>
      <c r="BM721">
        <v>179800</v>
      </c>
      <c r="BN721">
        <v>97.184027</v>
      </c>
      <c r="BO721">
        <f t="shared" si="588"/>
        <v>-6.8538855849885616E-3</v>
      </c>
      <c r="BP721">
        <f t="shared" si="589"/>
        <v>0.99314611441501144</v>
      </c>
      <c r="BT721" s="10">
        <v>41586</v>
      </c>
      <c r="BU721">
        <v>80000</v>
      </c>
      <c r="BV721">
        <v>49.026287000000004</v>
      </c>
      <c r="BW721">
        <f t="shared" si="590"/>
        <v>-1.615151836043105E-3</v>
      </c>
      <c r="BX721">
        <f t="shared" si="591"/>
        <v>0.9983848481639569</v>
      </c>
      <c r="CB721" s="10">
        <v>41586</v>
      </c>
      <c r="CC721">
        <v>1973700</v>
      </c>
      <c r="CD721">
        <v>95.166607999999997</v>
      </c>
      <c r="CE721">
        <f t="shared" si="574"/>
        <v>-7.6789120311402392E-3</v>
      </c>
      <c r="CF721">
        <f t="shared" si="575"/>
        <v>0.99232108796885976</v>
      </c>
      <c r="CJ721" s="10">
        <v>41586</v>
      </c>
      <c r="CK721">
        <v>292300</v>
      </c>
      <c r="CL721">
        <v>75.628252000000003</v>
      </c>
      <c r="CM721">
        <f t="shared" si="576"/>
        <v>-8.9179656687170539E-3</v>
      </c>
      <c r="CN721">
        <f t="shared" si="577"/>
        <v>0.99108203433128295</v>
      </c>
      <c r="CR721" s="10">
        <v>41586</v>
      </c>
      <c r="CS721">
        <v>4500</v>
      </c>
      <c r="CT721">
        <v>57.769784000000001</v>
      </c>
      <c r="CU721">
        <f t="shared" si="578"/>
        <v>-3.5140362826088234E-3</v>
      </c>
      <c r="CV721">
        <f t="shared" si="579"/>
        <v>0.99648596371739118</v>
      </c>
      <c r="CZ721" s="10">
        <v>41586</v>
      </c>
      <c r="DA721">
        <v>78100</v>
      </c>
      <c r="DB721">
        <v>50.586675999999997</v>
      </c>
      <c r="DC721">
        <f t="shared" si="554"/>
        <v>4.4279140102378989E-3</v>
      </c>
      <c r="DD721">
        <f t="shared" si="555"/>
        <v>1.0044279140102379</v>
      </c>
      <c r="DH721" s="10">
        <v>41586</v>
      </c>
      <c r="DI721">
        <v>130800</v>
      </c>
      <c r="DJ721">
        <v>28.938510000000001</v>
      </c>
      <c r="DK721">
        <f t="shared" si="556"/>
        <v>-1.1160722675757739E-2</v>
      </c>
      <c r="DL721">
        <f t="shared" si="557"/>
        <v>0.98883927732424226</v>
      </c>
      <c r="DP721" s="10">
        <v>41586</v>
      </c>
      <c r="DQ721">
        <v>34600</v>
      </c>
      <c r="DR721">
        <v>23.506356</v>
      </c>
      <c r="DS721">
        <f t="shared" si="580"/>
        <v>1.6174682909537275E-2</v>
      </c>
      <c r="DT721">
        <f t="shared" si="581"/>
        <v>1.0161746829095373</v>
      </c>
      <c r="DX721" s="10">
        <v>41586</v>
      </c>
      <c r="DY721">
        <v>3429100</v>
      </c>
      <c r="DZ721">
        <v>12.49</v>
      </c>
      <c r="EA721">
        <f t="shared" si="582"/>
        <v>-1.4984227129337446E-2</v>
      </c>
      <c r="EB721">
        <f t="shared" si="583"/>
        <v>0.98501577287066255</v>
      </c>
      <c r="EF721" s="10">
        <v>41585</v>
      </c>
      <c r="EG721">
        <v>616000</v>
      </c>
      <c r="EH721">
        <v>98.709884000000002</v>
      </c>
      <c r="EI721">
        <f t="shared" si="552"/>
        <v>1.970505004451617E-4</v>
      </c>
      <c r="EJ721">
        <f t="shared" si="553"/>
        <v>1.0001970505004452</v>
      </c>
    </row>
    <row r="722" spans="1:140">
      <c r="A722" s="10">
        <v>41585</v>
      </c>
      <c r="B722" s="11">
        <v>1.66</v>
      </c>
      <c r="C722">
        <f t="shared" si="558"/>
        <v>1.66E-2</v>
      </c>
      <c r="D722" s="12">
        <f t="shared" si="559"/>
        <v>3.4661298547522534E-4</v>
      </c>
      <c r="E722" s="13">
        <f t="shared" si="560"/>
        <v>1.0003466129854752</v>
      </c>
      <c r="H722" s="10">
        <v>41585</v>
      </c>
      <c r="I722">
        <v>6000</v>
      </c>
      <c r="J722">
        <v>61.476940999999997</v>
      </c>
      <c r="K722" s="15">
        <f t="shared" si="584"/>
        <v>7.4142198512687774E-3</v>
      </c>
      <c r="L722">
        <f t="shared" si="585"/>
        <v>1.0074142198512688</v>
      </c>
      <c r="N722" s="15">
        <f t="shared" si="562"/>
        <v>13.823405938856402</v>
      </c>
      <c r="P722" s="10">
        <v>41585</v>
      </c>
      <c r="Q722">
        <v>222000</v>
      </c>
      <c r="R722">
        <v>39.759743</v>
      </c>
      <c r="S722">
        <f t="shared" si="563"/>
        <v>-1.3944712395623338E-2</v>
      </c>
      <c r="T722">
        <f t="shared" si="586"/>
        <v>0.98605528760437666</v>
      </c>
      <c r="V722" s="15">
        <f t="shared" si="564"/>
        <v>-0.99405759571436891</v>
      </c>
      <c r="X722" s="10">
        <v>41585</v>
      </c>
      <c r="Y722">
        <v>181500</v>
      </c>
      <c r="Z722">
        <v>33.974660999999998</v>
      </c>
      <c r="AA722">
        <f t="shared" si="565"/>
        <v>-1.8045568920738386E-2</v>
      </c>
      <c r="AB722">
        <f t="shared" si="561"/>
        <v>0.98195443107926161</v>
      </c>
      <c r="AD722" s="15">
        <f t="shared" si="566"/>
        <v>-0.99870181377950529</v>
      </c>
      <c r="AF722" s="10">
        <v>41585</v>
      </c>
      <c r="AG722">
        <v>250000</v>
      </c>
      <c r="AH722">
        <v>47.278450999999997</v>
      </c>
      <c r="AI722">
        <f t="shared" si="567"/>
        <v>-1.6475797501375622E-2</v>
      </c>
      <c r="AJ722">
        <f t="shared" si="587"/>
        <v>0.98352420249862438</v>
      </c>
      <c r="AL722" s="15">
        <f t="shared" si="568"/>
        <v>-0.99767435303571583</v>
      </c>
      <c r="AN722" s="10">
        <v>41585</v>
      </c>
      <c r="AO722">
        <v>3235900</v>
      </c>
      <c r="AP722">
        <v>36.742562999999997</v>
      </c>
      <c r="AQ722">
        <f t="shared" si="569"/>
        <v>-1.6882750522020595E-2</v>
      </c>
      <c r="AR722">
        <f t="shared" si="592"/>
        <v>0.9831172494779794</v>
      </c>
      <c r="AV722" s="10">
        <v>41585</v>
      </c>
      <c r="AW722">
        <v>19648100</v>
      </c>
      <c r="AX722">
        <v>37.490054000000001</v>
      </c>
      <c r="AY722">
        <f t="shared" si="570"/>
        <v>-1.7378741920022311E-2</v>
      </c>
      <c r="AZ722">
        <f t="shared" si="571"/>
        <v>0.98262125807997769</v>
      </c>
      <c r="BD722" s="10">
        <v>41585</v>
      </c>
      <c r="BE722">
        <v>733000</v>
      </c>
      <c r="BF722">
        <v>55.083387000000002</v>
      </c>
      <c r="BG722">
        <f t="shared" si="572"/>
        <v>-1.1300385825812609E-2</v>
      </c>
      <c r="BH722">
        <f t="shared" si="573"/>
        <v>0.98869961417418739</v>
      </c>
      <c r="BL722" s="10">
        <v>41585</v>
      </c>
      <c r="BM722">
        <v>216600</v>
      </c>
      <c r="BN722">
        <v>97.854712000000006</v>
      </c>
      <c r="BO722">
        <f t="shared" si="588"/>
        <v>2.2899044942072955E-3</v>
      </c>
      <c r="BP722">
        <f t="shared" si="589"/>
        <v>1.0022899044942073</v>
      </c>
      <c r="BT722" s="10">
        <v>41585</v>
      </c>
      <c r="BU722">
        <v>173000</v>
      </c>
      <c r="BV722">
        <v>49.105600000000003</v>
      </c>
      <c r="BW722">
        <f t="shared" si="590"/>
        <v>-2.01891394157383E-4</v>
      </c>
      <c r="BX722">
        <f t="shared" si="591"/>
        <v>0.99979810860584262</v>
      </c>
      <c r="CB722" s="10">
        <v>41585</v>
      </c>
      <c r="CC722">
        <v>622700</v>
      </c>
      <c r="CD722">
        <v>95.903039000000007</v>
      </c>
      <c r="CE722">
        <f t="shared" si="574"/>
        <v>-2.3712021675423856E-3</v>
      </c>
      <c r="CF722">
        <f t="shared" si="575"/>
        <v>0.99762879783245761</v>
      </c>
      <c r="CJ722" s="10">
        <v>41585</v>
      </c>
      <c r="CK722">
        <v>234500</v>
      </c>
      <c r="CL722">
        <v>76.308770999999993</v>
      </c>
      <c r="CM722">
        <f t="shared" si="576"/>
        <v>-1.1891058875024285E-4</v>
      </c>
      <c r="CN722">
        <f t="shared" si="577"/>
        <v>0.99988108941124976</v>
      </c>
      <c r="CR722" s="10">
        <v>41585</v>
      </c>
      <c r="CS722">
        <v>4100</v>
      </c>
      <c r="CT722">
        <v>57.973505000000003</v>
      </c>
      <c r="CU722">
        <f t="shared" si="578"/>
        <v>1.0049848484772195E-3</v>
      </c>
      <c r="CV722">
        <f t="shared" si="579"/>
        <v>1.0010049848484772</v>
      </c>
      <c r="CZ722" s="10">
        <v>41585</v>
      </c>
      <c r="DA722">
        <v>93600</v>
      </c>
      <c r="DB722">
        <v>50.363669999999999</v>
      </c>
      <c r="DC722">
        <f t="shared" si="554"/>
        <v>-1.3454493292322178E-2</v>
      </c>
      <c r="DD722">
        <f t="shared" si="555"/>
        <v>0.98654550670767782</v>
      </c>
      <c r="DH722" s="10">
        <v>41585</v>
      </c>
      <c r="DI722">
        <v>49700</v>
      </c>
      <c r="DJ722">
        <v>29.265129999999999</v>
      </c>
      <c r="DK722">
        <f t="shared" si="556"/>
        <v>-1.3526276152224126E-2</v>
      </c>
      <c r="DL722">
        <f t="shared" si="557"/>
        <v>0.98647372384777587</v>
      </c>
      <c r="DP722" s="10">
        <v>41585</v>
      </c>
      <c r="DQ722">
        <v>43900</v>
      </c>
      <c r="DR722">
        <v>23.132200000000001</v>
      </c>
      <c r="DS722">
        <f t="shared" si="580"/>
        <v>-1.5917226813037311E-2</v>
      </c>
      <c r="DT722">
        <f t="shared" si="581"/>
        <v>0.98408277318696269</v>
      </c>
      <c r="DX722" s="10">
        <v>41585</v>
      </c>
      <c r="DY722">
        <v>2444000</v>
      </c>
      <c r="DZ722">
        <v>12.68</v>
      </c>
      <c r="EA722">
        <f t="shared" si="582"/>
        <v>-8.6004691164972558E-3</v>
      </c>
      <c r="EB722">
        <f t="shared" si="583"/>
        <v>0.99139953088350274</v>
      </c>
      <c r="EF722" s="10">
        <v>41584</v>
      </c>
      <c r="EG722">
        <v>2088600</v>
      </c>
      <c r="EH722">
        <v>98.690437000000003</v>
      </c>
      <c r="EI722">
        <f t="shared" si="552"/>
        <v>9.8570429823530148E-5</v>
      </c>
      <c r="EJ722">
        <f t="shared" si="553"/>
        <v>1.0000985704298235</v>
      </c>
    </row>
    <row r="723" spans="1:140">
      <c r="A723" s="10">
        <v>41584</v>
      </c>
      <c r="B723" s="11">
        <v>1.61</v>
      </c>
      <c r="C723">
        <f t="shared" si="558"/>
        <v>1.61E-2</v>
      </c>
      <c r="D723" s="12">
        <f t="shared" si="559"/>
        <v>3.3614999526543343E-4</v>
      </c>
      <c r="E723" s="13">
        <f t="shared" si="560"/>
        <v>1.0003361499952654</v>
      </c>
      <c r="H723" s="10">
        <v>41584</v>
      </c>
      <c r="I723">
        <v>5700</v>
      </c>
      <c r="J723">
        <v>61.024492000000002</v>
      </c>
      <c r="K723" s="15">
        <f t="shared" si="584"/>
        <v>-1.3599945460137652E-3</v>
      </c>
      <c r="L723">
        <f t="shared" si="585"/>
        <v>0.99864000545398623</v>
      </c>
      <c r="N723" s="15">
        <f t="shared" si="562"/>
        <v>-0.39148630761571268</v>
      </c>
      <c r="P723" s="10">
        <v>41584</v>
      </c>
      <c r="Q723">
        <v>1120100</v>
      </c>
      <c r="R723">
        <v>40.322021999999997</v>
      </c>
      <c r="S723">
        <f t="shared" si="563"/>
        <v>4.2725019544598286E-3</v>
      </c>
      <c r="T723">
        <f t="shared" si="586"/>
        <v>1.0042725019544598</v>
      </c>
      <c r="V723" s="15">
        <f t="shared" si="564"/>
        <v>3.7404936090589427</v>
      </c>
      <c r="X723" s="10">
        <v>41584</v>
      </c>
      <c r="Y723">
        <v>984800</v>
      </c>
      <c r="Z723">
        <v>34.599020000000003</v>
      </c>
      <c r="AA723">
        <f t="shared" si="565"/>
        <v>2.7774394436819172E-4</v>
      </c>
      <c r="AB723">
        <f t="shared" si="561"/>
        <v>1.0002777439443682</v>
      </c>
      <c r="AD723" s="15">
        <f t="shared" si="566"/>
        <v>0.10667769983457043</v>
      </c>
      <c r="AF723" s="10">
        <v>41584</v>
      </c>
      <c r="AG723">
        <v>375700</v>
      </c>
      <c r="AH723">
        <v>48.070450000000001</v>
      </c>
      <c r="AI723">
        <f t="shared" si="567"/>
        <v>-6.1901144441894873E-3</v>
      </c>
      <c r="AJ723">
        <f t="shared" si="587"/>
        <v>0.99380988555581051</v>
      </c>
      <c r="AL723" s="15">
        <f t="shared" si="568"/>
        <v>-0.89631664748514295</v>
      </c>
      <c r="AN723" s="10">
        <v>41584</v>
      </c>
      <c r="AO723">
        <v>2109600</v>
      </c>
      <c r="AP723">
        <v>37.373531</v>
      </c>
      <c r="AQ723">
        <f t="shared" si="569"/>
        <v>9.63435698027304E-3</v>
      </c>
      <c r="AR723">
        <f t="shared" si="592"/>
        <v>1.009634356980273</v>
      </c>
      <c r="AV723" s="10">
        <v>41584</v>
      </c>
      <c r="AW723">
        <v>15901700</v>
      </c>
      <c r="AX723">
        <v>38.153106999999999</v>
      </c>
      <c r="AY723">
        <f t="shared" si="570"/>
        <v>3.6337791042260204E-3</v>
      </c>
      <c r="AZ723">
        <f t="shared" si="571"/>
        <v>1.003633779104226</v>
      </c>
      <c r="BD723" s="10">
        <v>41584</v>
      </c>
      <c r="BE723">
        <v>369300</v>
      </c>
      <c r="BF723">
        <v>55.712964999999997</v>
      </c>
      <c r="BG723">
        <f t="shared" si="572"/>
        <v>9.92395519627709E-3</v>
      </c>
      <c r="BH723">
        <f t="shared" si="573"/>
        <v>1.0099239551962771</v>
      </c>
      <c r="BL723" s="10">
        <v>41584</v>
      </c>
      <c r="BM723">
        <v>192700</v>
      </c>
      <c r="BN723">
        <v>97.631146000000001</v>
      </c>
      <c r="BO723">
        <f t="shared" si="588"/>
        <v>6.6832749215550713E-4</v>
      </c>
      <c r="BP723">
        <f t="shared" si="589"/>
        <v>1.0006683274921555</v>
      </c>
      <c r="BT723" s="10">
        <v>41584</v>
      </c>
      <c r="BU723">
        <v>69400</v>
      </c>
      <c r="BV723">
        <v>49.115516</v>
      </c>
      <c r="BW723">
        <f t="shared" si="590"/>
        <v>2.0226915615602081E-3</v>
      </c>
      <c r="BX723">
        <f t="shared" si="591"/>
        <v>1.0020226915615602</v>
      </c>
      <c r="CB723" s="10">
        <v>41584</v>
      </c>
      <c r="CC723">
        <v>248500</v>
      </c>
      <c r="CD723">
        <v>96.130984999999995</v>
      </c>
      <c r="CE723">
        <f t="shared" si="574"/>
        <v>-7.2907672813760094E-4</v>
      </c>
      <c r="CF723">
        <f t="shared" si="575"/>
        <v>0.9992709232718624</v>
      </c>
      <c r="CJ723" s="10">
        <v>41584</v>
      </c>
      <c r="CK723">
        <v>201500</v>
      </c>
      <c r="CL723">
        <v>76.317846000000003</v>
      </c>
      <c r="CM723">
        <f t="shared" si="576"/>
        <v>3.1008019499401129E-3</v>
      </c>
      <c r="CN723">
        <f t="shared" si="577"/>
        <v>1.0031008019499401</v>
      </c>
      <c r="CR723" s="10">
        <v>41584</v>
      </c>
      <c r="CS723">
        <v>4400</v>
      </c>
      <c r="CT723">
        <v>57.915300999999999</v>
      </c>
      <c r="CU723">
        <f t="shared" si="578"/>
        <v>1.0060650644856395E-3</v>
      </c>
      <c r="CV723">
        <f t="shared" si="579"/>
        <v>1.0010060650644856</v>
      </c>
      <c r="CZ723" s="10">
        <v>41584</v>
      </c>
      <c r="DA723">
        <v>84800</v>
      </c>
      <c r="DB723">
        <v>51.050528999999997</v>
      </c>
      <c r="DC723">
        <f t="shared" si="554"/>
        <v>-1.7473748395779864E-4</v>
      </c>
      <c r="DD723">
        <f t="shared" si="555"/>
        <v>0.9998252625160422</v>
      </c>
      <c r="DH723" s="10">
        <v>41584</v>
      </c>
      <c r="DI723">
        <v>73000</v>
      </c>
      <c r="DJ723">
        <v>29.666405999999998</v>
      </c>
      <c r="DK723">
        <f t="shared" si="556"/>
        <v>-1.2566433989963377E-3</v>
      </c>
      <c r="DL723">
        <f t="shared" si="557"/>
        <v>0.99874335660100366</v>
      </c>
      <c r="DP723" s="10">
        <v>41584</v>
      </c>
      <c r="DQ723">
        <v>16700</v>
      </c>
      <c r="DR723">
        <v>23.506356</v>
      </c>
      <c r="DS723">
        <f t="shared" si="580"/>
        <v>2.7932826239152053E-3</v>
      </c>
      <c r="DT723">
        <f t="shared" si="581"/>
        <v>1.0027932826239152</v>
      </c>
      <c r="DX723" s="10">
        <v>41584</v>
      </c>
      <c r="DY723">
        <v>3899300</v>
      </c>
      <c r="DZ723">
        <v>12.79</v>
      </c>
      <c r="EA723">
        <f t="shared" si="582"/>
        <v>4.7132757266299397E-3</v>
      </c>
      <c r="EB723">
        <f t="shared" si="583"/>
        <v>1.0047132757266299</v>
      </c>
      <c r="EF723" s="10">
        <v>41583</v>
      </c>
      <c r="EG723">
        <v>223400</v>
      </c>
      <c r="EH723">
        <v>98.680710000000005</v>
      </c>
      <c r="EI723">
        <f t="shared" si="552"/>
        <v>-3.9405544254011993E-4</v>
      </c>
      <c r="EJ723">
        <f t="shared" si="553"/>
        <v>0.99960594455745988</v>
      </c>
    </row>
    <row r="724" spans="1:140">
      <c r="A724" s="10">
        <v>41583</v>
      </c>
      <c r="B724" s="11">
        <v>1.65</v>
      </c>
      <c r="C724">
        <f t="shared" si="558"/>
        <v>1.6500000000000001E-2</v>
      </c>
      <c r="D724" s="12">
        <f t="shared" si="559"/>
        <v>3.4452027361608906E-4</v>
      </c>
      <c r="E724" s="13">
        <f t="shared" si="560"/>
        <v>1.0003445202736161</v>
      </c>
      <c r="H724" s="10">
        <v>41583</v>
      </c>
      <c r="I724">
        <v>2400</v>
      </c>
      <c r="J724">
        <v>61.107598000000003</v>
      </c>
      <c r="K724" s="15">
        <f t="shared" si="584"/>
        <v>-9.4296729669911539E-3</v>
      </c>
      <c r="L724">
        <f t="shared" si="585"/>
        <v>0.99057032703300885</v>
      </c>
      <c r="N724" s="15">
        <f t="shared" si="562"/>
        <v>-0.96851238682269225</v>
      </c>
      <c r="P724" s="10">
        <v>41583</v>
      </c>
      <c r="Q724">
        <v>198400</v>
      </c>
      <c r="R724">
        <v>40.150478999999997</v>
      </c>
      <c r="S724">
        <f t="shared" si="563"/>
        <v>-2.8402199040156173E-3</v>
      </c>
      <c r="T724">
        <f t="shared" si="586"/>
        <v>0.99715978009598438</v>
      </c>
      <c r="V724" s="15">
        <f t="shared" si="564"/>
        <v>-0.64589268372104058</v>
      </c>
      <c r="X724" s="10">
        <v>41583</v>
      </c>
      <c r="Y724">
        <v>172400</v>
      </c>
      <c r="Z724">
        <v>34.589413</v>
      </c>
      <c r="AA724">
        <f t="shared" si="565"/>
        <v>-5.5233634960905054E-3</v>
      </c>
      <c r="AB724">
        <f t="shared" si="561"/>
        <v>0.99447663650390949</v>
      </c>
      <c r="AD724" s="15">
        <f t="shared" si="566"/>
        <v>-0.86755871840662246</v>
      </c>
      <c r="AF724" s="10">
        <v>41583</v>
      </c>
      <c r="AG724">
        <v>138300</v>
      </c>
      <c r="AH724">
        <v>48.369864999999997</v>
      </c>
      <c r="AI724">
        <f t="shared" si="567"/>
        <v>-2.5890690756529278E-3</v>
      </c>
      <c r="AJ724">
        <f t="shared" si="587"/>
        <v>0.99741093092434707</v>
      </c>
      <c r="AL724" s="15">
        <f t="shared" si="568"/>
        <v>-0.61180041474848901</v>
      </c>
      <c r="AN724" s="10">
        <v>41583</v>
      </c>
      <c r="AO724">
        <v>3421600</v>
      </c>
      <c r="AP724">
        <v>37.016897</v>
      </c>
      <c r="AQ724">
        <f t="shared" si="569"/>
        <v>-8.5721771212414755E-3</v>
      </c>
      <c r="AR724">
        <f t="shared" si="592"/>
        <v>0.99142782287875852</v>
      </c>
      <c r="AV724" s="10">
        <v>41583</v>
      </c>
      <c r="AW724">
        <v>17095000</v>
      </c>
      <c r="AX724">
        <v>38.014969000000001</v>
      </c>
      <c r="AY724">
        <f t="shared" si="570"/>
        <v>-1.9943034706393914E-2</v>
      </c>
      <c r="AZ724">
        <f t="shared" si="571"/>
        <v>0.98005696529360609</v>
      </c>
      <c r="BD724" s="10">
        <v>41583</v>
      </c>
      <c r="BE724">
        <v>373700</v>
      </c>
      <c r="BF724">
        <v>55.165505000000003</v>
      </c>
      <c r="BG724">
        <f t="shared" si="572"/>
        <v>-2.9683492294551028E-3</v>
      </c>
      <c r="BH724">
        <f t="shared" si="573"/>
        <v>0.9970316507705449</v>
      </c>
      <c r="BL724" s="10">
        <v>41583</v>
      </c>
      <c r="BM724">
        <v>295800</v>
      </c>
      <c r="BN724">
        <v>97.565939999999998</v>
      </c>
      <c r="BO724">
        <f t="shared" si="588"/>
        <v>-1.7156022024439332E-3</v>
      </c>
      <c r="BP724">
        <f t="shared" si="589"/>
        <v>0.99828439779755607</v>
      </c>
      <c r="BT724" s="10">
        <v>41583</v>
      </c>
      <c r="BU724">
        <v>102600</v>
      </c>
      <c r="BV724">
        <v>49.016370999999999</v>
      </c>
      <c r="BW724">
        <f t="shared" si="590"/>
        <v>0</v>
      </c>
      <c r="BX724">
        <f t="shared" si="591"/>
        <v>1</v>
      </c>
      <c r="CB724" s="10">
        <v>41583</v>
      </c>
      <c r="CC724">
        <v>609200</v>
      </c>
      <c r="CD724">
        <v>96.201122999999995</v>
      </c>
      <c r="CE724">
        <f t="shared" si="574"/>
        <v>-5.1677210766077897E-3</v>
      </c>
      <c r="CF724">
        <f t="shared" si="575"/>
        <v>0.99483227892339221</v>
      </c>
      <c r="CJ724" s="10">
        <v>41583</v>
      </c>
      <c r="CK724">
        <v>139900</v>
      </c>
      <c r="CL724">
        <v>76.081930999999997</v>
      </c>
      <c r="CM724">
        <f t="shared" si="576"/>
        <v>-4.0385291163935744E-3</v>
      </c>
      <c r="CN724">
        <f t="shared" si="577"/>
        <v>0.99596147088360643</v>
      </c>
      <c r="CR724" s="10">
        <v>41583</v>
      </c>
      <c r="CS724">
        <v>5000</v>
      </c>
      <c r="CT724">
        <v>57.857092999999999</v>
      </c>
      <c r="CU724">
        <f t="shared" si="578"/>
        <v>-1.0050539148540594E-3</v>
      </c>
      <c r="CV724">
        <f t="shared" si="579"/>
        <v>0.99899494608514594</v>
      </c>
      <c r="CZ724" s="10">
        <v>41583</v>
      </c>
      <c r="DA724">
        <v>57900</v>
      </c>
      <c r="DB724">
        <v>51.059451000000003</v>
      </c>
      <c r="DC724">
        <f t="shared" si="554"/>
        <v>-9.1742793470073192E-3</v>
      </c>
      <c r="DD724">
        <f t="shared" si="555"/>
        <v>0.99082572065299268</v>
      </c>
      <c r="DH724" s="10">
        <v>41583</v>
      </c>
      <c r="DI724">
        <v>142500</v>
      </c>
      <c r="DJ724">
        <v>29.703733</v>
      </c>
      <c r="DK724">
        <f t="shared" si="556"/>
        <v>-1.819859174486782E-2</v>
      </c>
      <c r="DL724">
        <f t="shared" si="557"/>
        <v>0.98180140825513218</v>
      </c>
      <c r="DP724" s="10">
        <v>41583</v>
      </c>
      <c r="DQ724">
        <v>37000</v>
      </c>
      <c r="DR724">
        <v>23.440878999999999</v>
      </c>
      <c r="DS724">
        <f t="shared" si="580"/>
        <v>-7.9176964848168829E-3</v>
      </c>
      <c r="DT724">
        <f t="shared" si="581"/>
        <v>0.99208230351518312</v>
      </c>
      <c r="DX724" s="10">
        <v>41583</v>
      </c>
      <c r="DY724">
        <v>1793900</v>
      </c>
      <c r="DZ724">
        <v>12.73</v>
      </c>
      <c r="EA724">
        <f t="shared" si="582"/>
        <v>-1.5686274509804088E-3</v>
      </c>
      <c r="EB724">
        <f t="shared" si="583"/>
        <v>0.99843137254901959</v>
      </c>
      <c r="EF724" s="10">
        <v>41582</v>
      </c>
      <c r="EG724">
        <v>410400</v>
      </c>
      <c r="EH724">
        <v>98.719611</v>
      </c>
      <c r="EI724">
        <f t="shared" si="552"/>
        <v>1.9710201676770289E-4</v>
      </c>
      <c r="EJ724">
        <f t="shared" si="553"/>
        <v>1.0001971020167677</v>
      </c>
    </row>
    <row r="725" spans="1:140">
      <c r="A725" s="10">
        <v>41582</v>
      </c>
      <c r="B725" s="11">
        <v>1.61</v>
      </c>
      <c r="C725">
        <f t="shared" si="558"/>
        <v>1.61E-2</v>
      </c>
      <c r="D725" s="12">
        <f t="shared" si="559"/>
        <v>3.3614999526543343E-4</v>
      </c>
      <c r="E725" s="13">
        <f t="shared" si="560"/>
        <v>1.0003361499952654</v>
      </c>
      <c r="H725" s="10">
        <v>41582</v>
      </c>
      <c r="I725">
        <v>1100</v>
      </c>
      <c r="J725">
        <v>61.689307999999997</v>
      </c>
      <c r="K725" s="15">
        <f t="shared" si="584"/>
        <v>1.0488331345979152E-3</v>
      </c>
      <c r="L725">
        <f t="shared" si="585"/>
        <v>1.0010488331345979</v>
      </c>
      <c r="N725" s="15">
        <f t="shared" si="562"/>
        <v>0.46612589321699427</v>
      </c>
      <c r="P725" s="10">
        <v>41582</v>
      </c>
      <c r="Q725">
        <v>282200</v>
      </c>
      <c r="R725">
        <v>40.26484</v>
      </c>
      <c r="S725">
        <f t="shared" si="563"/>
        <v>3.8013721357392782E-3</v>
      </c>
      <c r="T725">
        <f t="shared" si="586"/>
        <v>1.0038013721357393</v>
      </c>
      <c r="V725" s="15">
        <f t="shared" si="564"/>
        <v>2.9943077710718371</v>
      </c>
      <c r="X725" s="10">
        <v>41582</v>
      </c>
      <c r="Y725">
        <v>121400</v>
      </c>
      <c r="Z725">
        <v>34.781523999999997</v>
      </c>
      <c r="AA725">
        <f t="shared" si="565"/>
        <v>6.6721669425775509E-3</v>
      </c>
      <c r="AB725">
        <f t="shared" si="561"/>
        <v>1.0066721669425776</v>
      </c>
      <c r="AD725" s="15">
        <f t="shared" si="566"/>
        <v>10.327715163886555</v>
      </c>
      <c r="AF725" s="10">
        <v>41582</v>
      </c>
      <c r="AG725">
        <v>116400</v>
      </c>
      <c r="AH725">
        <v>48.495423000000002</v>
      </c>
      <c r="AI725">
        <f t="shared" si="567"/>
        <v>1.189037501275414E-2</v>
      </c>
      <c r="AJ725">
        <f t="shared" si="587"/>
        <v>1.0118903750127541</v>
      </c>
      <c r="AL725" s="15">
        <f t="shared" si="568"/>
        <v>73.76781919107529</v>
      </c>
      <c r="AN725" s="10">
        <v>41582</v>
      </c>
      <c r="AO725">
        <v>3206400</v>
      </c>
      <c r="AP725">
        <v>37.336956000000001</v>
      </c>
      <c r="AQ725">
        <f t="shared" si="569"/>
        <v>4.4280487475167885E-3</v>
      </c>
      <c r="AR725">
        <f t="shared" si="592"/>
        <v>1.0044280487475168</v>
      </c>
      <c r="AV725" s="10">
        <v>41582</v>
      </c>
      <c r="AW725">
        <v>12040900</v>
      </c>
      <c r="AX725">
        <v>38.788530000000002</v>
      </c>
      <c r="AY725">
        <f t="shared" si="570"/>
        <v>6.451627969310314E-3</v>
      </c>
      <c r="AZ725">
        <f t="shared" si="571"/>
        <v>1.0064516279693103</v>
      </c>
      <c r="BD725" s="10">
        <v>41582</v>
      </c>
      <c r="BE725">
        <v>320600</v>
      </c>
      <c r="BF725">
        <v>55.329743000000001</v>
      </c>
      <c r="BG725">
        <f t="shared" si="572"/>
        <v>3.8073011219090791E-3</v>
      </c>
      <c r="BH725">
        <f t="shared" si="573"/>
        <v>1.0038073011219091</v>
      </c>
      <c r="BL725" s="10">
        <v>41582</v>
      </c>
      <c r="BM725">
        <v>124100</v>
      </c>
      <c r="BN725">
        <v>97.733611999999994</v>
      </c>
      <c r="BO725">
        <f t="shared" si="588"/>
        <v>7.6308308832273575E-4</v>
      </c>
      <c r="BP725">
        <f t="shared" si="589"/>
        <v>1.0007630830883227</v>
      </c>
      <c r="BT725" s="10">
        <v>41582</v>
      </c>
      <c r="BU725">
        <v>85200</v>
      </c>
      <c r="BV725">
        <v>49.016370999999999</v>
      </c>
      <c r="BW725">
        <f t="shared" si="590"/>
        <v>2.0227946284134823E-4</v>
      </c>
      <c r="BX725">
        <f t="shared" si="591"/>
        <v>1.0002022794628413</v>
      </c>
      <c r="CB725" s="10">
        <v>41582</v>
      </c>
      <c r="CC725">
        <v>618900</v>
      </c>
      <c r="CD725">
        <v>96.700845999999999</v>
      </c>
      <c r="CE725">
        <f t="shared" si="574"/>
        <v>-1.8125821114645113E-4</v>
      </c>
      <c r="CF725">
        <f t="shared" si="575"/>
        <v>0.99981874178885355</v>
      </c>
      <c r="CJ725" s="10">
        <v>41582</v>
      </c>
      <c r="CK725">
        <v>105700</v>
      </c>
      <c r="CL725">
        <v>76.390435999999994</v>
      </c>
      <c r="CM725">
        <f t="shared" si="576"/>
        <v>8.3213102710999465E-4</v>
      </c>
      <c r="CN725">
        <f t="shared" si="577"/>
        <v>1.00083213102711</v>
      </c>
      <c r="CR725" s="10">
        <v>41582</v>
      </c>
      <c r="CS725">
        <v>4000</v>
      </c>
      <c r="CT725">
        <v>57.915300999999999</v>
      </c>
      <c r="CU725">
        <f t="shared" si="578"/>
        <v>1.6756583707167039E-4</v>
      </c>
      <c r="CV725">
        <f t="shared" si="579"/>
        <v>1.0001675658370717</v>
      </c>
      <c r="CZ725" s="10">
        <v>41582</v>
      </c>
      <c r="DA725">
        <v>84900</v>
      </c>
      <c r="DB725">
        <v>51.532221999999997</v>
      </c>
      <c r="DC725">
        <f t="shared" si="554"/>
        <v>3.2997266754017929E-3</v>
      </c>
      <c r="DD725">
        <f t="shared" si="555"/>
        <v>1.0032997266754018</v>
      </c>
      <c r="DH725" s="10">
        <v>41582</v>
      </c>
      <c r="DI725">
        <v>270000</v>
      </c>
      <c r="DJ725">
        <v>30.254318999999999</v>
      </c>
      <c r="DK725">
        <f t="shared" si="556"/>
        <v>2.1638348676396024E-3</v>
      </c>
      <c r="DL725">
        <f t="shared" si="557"/>
        <v>1.0021638348676396</v>
      </c>
      <c r="DP725" s="10">
        <v>41582</v>
      </c>
      <c r="DQ725">
        <v>48800</v>
      </c>
      <c r="DR725">
        <v>23.627958</v>
      </c>
      <c r="DS725">
        <f t="shared" si="580"/>
        <v>1.4050599875857106E-2</v>
      </c>
      <c r="DT725">
        <f t="shared" si="581"/>
        <v>1.0140505998758571</v>
      </c>
      <c r="DX725" s="10">
        <v>41582</v>
      </c>
      <c r="DY725">
        <v>1701800</v>
      </c>
      <c r="DZ725">
        <v>12.75</v>
      </c>
      <c r="EA725">
        <f t="shared" si="582"/>
        <v>-1.5661707126076729E-3</v>
      </c>
      <c r="EB725">
        <f t="shared" si="583"/>
        <v>0.99843382928739233</v>
      </c>
      <c r="EF725" s="10">
        <v>41579</v>
      </c>
      <c r="EG725">
        <v>698100</v>
      </c>
      <c r="EH725">
        <v>98.700157000000004</v>
      </c>
      <c r="EI725">
        <f t="shared" si="552"/>
        <v>-1.9706317521850369E-4</v>
      </c>
      <c r="EJ725">
        <f t="shared" si="553"/>
        <v>0.9998029368247815</v>
      </c>
    </row>
    <row r="726" spans="1:140">
      <c r="A726" s="10">
        <v>41579</v>
      </c>
      <c r="B726" s="11">
        <v>1.61</v>
      </c>
      <c r="C726">
        <f t="shared" si="558"/>
        <v>1.61E-2</v>
      </c>
      <c r="D726" s="12">
        <f t="shared" si="559"/>
        <v>3.3614999526543343E-4</v>
      </c>
      <c r="E726" s="13">
        <f t="shared" si="560"/>
        <v>1.0003361499952654</v>
      </c>
      <c r="H726" s="10">
        <v>41579</v>
      </c>
      <c r="I726">
        <v>1500</v>
      </c>
      <c r="J726">
        <v>61.624673999999999</v>
      </c>
      <c r="K726" s="15">
        <f t="shared" si="584"/>
        <v>-8.0261691244085664E-3</v>
      </c>
      <c r="L726">
        <f t="shared" si="585"/>
        <v>0.99197383087559143</v>
      </c>
      <c r="N726" s="15">
        <f t="shared" si="562"/>
        <v>-0.94720672992006016</v>
      </c>
      <c r="P726" s="10">
        <v>41579</v>
      </c>
      <c r="Q726">
        <v>239300</v>
      </c>
      <c r="R726">
        <v>40.112358</v>
      </c>
      <c r="S726">
        <f t="shared" si="563"/>
        <v>2.8591681728462603E-3</v>
      </c>
      <c r="T726">
        <f t="shared" si="586"/>
        <v>1.0028591681728463</v>
      </c>
      <c r="V726" s="15">
        <f t="shared" si="564"/>
        <v>1.8351853435837522</v>
      </c>
      <c r="X726" s="10">
        <v>41579</v>
      </c>
      <c r="Y726">
        <v>135100</v>
      </c>
      <c r="Z726">
        <v>34.550994000000003</v>
      </c>
      <c r="AA726">
        <f t="shared" si="565"/>
        <v>2.5083749838676894E-3</v>
      </c>
      <c r="AB726">
        <f t="shared" si="561"/>
        <v>1.0025083749838677</v>
      </c>
      <c r="AD726" s="15">
        <f t="shared" si="566"/>
        <v>1.4953038509697989</v>
      </c>
      <c r="AF726" s="10">
        <v>41579</v>
      </c>
      <c r="AG726">
        <v>406400</v>
      </c>
      <c r="AH726">
        <v>47.92557</v>
      </c>
      <c r="AI726">
        <f t="shared" si="567"/>
        <v>-3.214156740541263E-3</v>
      </c>
      <c r="AJ726">
        <f t="shared" si="587"/>
        <v>0.99678584325945874</v>
      </c>
      <c r="AL726" s="15">
        <f t="shared" si="568"/>
        <v>-0.69119850873889521</v>
      </c>
      <c r="AN726" s="10">
        <v>41579</v>
      </c>
      <c r="AO726">
        <v>4260900</v>
      </c>
      <c r="AP726">
        <v>37.172355000000003</v>
      </c>
      <c r="AQ726">
        <f t="shared" si="569"/>
        <v>-4.8958858304275488E-3</v>
      </c>
      <c r="AR726">
        <f t="shared" si="592"/>
        <v>0.99510411416957245</v>
      </c>
      <c r="AV726" s="10">
        <v>41579</v>
      </c>
      <c r="AW726">
        <v>19047400</v>
      </c>
      <c r="AX726">
        <v>38.539884999999998</v>
      </c>
      <c r="AY726">
        <f t="shared" si="570"/>
        <v>-4.7769217235282824E-4</v>
      </c>
      <c r="AZ726">
        <f t="shared" si="571"/>
        <v>0.99952230782764717</v>
      </c>
      <c r="BD726" s="10">
        <v>41579</v>
      </c>
      <c r="BE726">
        <v>325200</v>
      </c>
      <c r="BF726">
        <v>55.119884999999996</v>
      </c>
      <c r="BG726">
        <f t="shared" si="572"/>
        <v>3.1550858431008688E-3</v>
      </c>
      <c r="BH726">
        <f t="shared" si="573"/>
        <v>1.0031550858431009</v>
      </c>
      <c r="BL726" s="10">
        <v>41579</v>
      </c>
      <c r="BM726">
        <v>110000</v>
      </c>
      <c r="BN726">
        <v>97.659090000000006</v>
      </c>
      <c r="BO726">
        <f t="shared" si="588"/>
        <v>-3.5452529151418499E-3</v>
      </c>
      <c r="BP726">
        <f t="shared" si="589"/>
        <v>0.99645474708485815</v>
      </c>
      <c r="BT726" s="10">
        <v>41579</v>
      </c>
      <c r="BU726">
        <v>46300</v>
      </c>
      <c r="BV726">
        <v>49.006458000000002</v>
      </c>
      <c r="BW726">
        <f t="shared" si="590"/>
        <v>-2.2204388527649055E-3</v>
      </c>
      <c r="BX726">
        <f t="shared" si="591"/>
        <v>0.99777956114723509</v>
      </c>
      <c r="CB726" s="10">
        <v>41579</v>
      </c>
      <c r="CC726">
        <v>1301800</v>
      </c>
      <c r="CD726">
        <v>96.718377000000004</v>
      </c>
      <c r="CE726">
        <f t="shared" si="574"/>
        <v>-5.3465371888319346E-3</v>
      </c>
      <c r="CF726">
        <f t="shared" si="575"/>
        <v>0.99465346281116807</v>
      </c>
      <c r="CJ726" s="10">
        <v>41579</v>
      </c>
      <c r="CK726">
        <v>169100</v>
      </c>
      <c r="CL726">
        <v>76.326921999999996</v>
      </c>
      <c r="CM726">
        <f t="shared" si="576"/>
        <v>-1.4244372401414074E-3</v>
      </c>
      <c r="CN726">
        <f t="shared" si="577"/>
        <v>0.99857556275985859</v>
      </c>
      <c r="CR726" s="10">
        <v>41579</v>
      </c>
      <c r="CS726">
        <v>117400</v>
      </c>
      <c r="CT726">
        <v>57.905597999999998</v>
      </c>
      <c r="CU726">
        <f t="shared" si="578"/>
        <v>-1.4219652650878656E-3</v>
      </c>
      <c r="CV726">
        <f t="shared" si="579"/>
        <v>0.99857803473491213</v>
      </c>
      <c r="CZ726" s="10">
        <v>41579</v>
      </c>
      <c r="DA726">
        <v>65100</v>
      </c>
      <c r="DB726">
        <v>51.362738999999998</v>
      </c>
      <c r="DC726">
        <f t="shared" si="554"/>
        <v>-4.6671760111537397E-3</v>
      </c>
      <c r="DD726">
        <f t="shared" si="555"/>
        <v>0.99533282398884626</v>
      </c>
      <c r="DH726" s="10">
        <v>41579</v>
      </c>
      <c r="DI726">
        <v>272700</v>
      </c>
      <c r="DJ726">
        <v>30.188994999999998</v>
      </c>
      <c r="DK726">
        <f t="shared" si="556"/>
        <v>5.595279760490568E-3</v>
      </c>
      <c r="DL726">
        <f t="shared" si="557"/>
        <v>1.0055952797604906</v>
      </c>
      <c r="DP726" s="10">
        <v>41579</v>
      </c>
      <c r="DQ726">
        <v>51700</v>
      </c>
      <c r="DR726">
        <v>23.300571000000001</v>
      </c>
      <c r="DS726">
        <f t="shared" si="580"/>
        <v>-3.5999948000311477E-3</v>
      </c>
      <c r="DT726">
        <f t="shared" si="581"/>
        <v>0.99640000519996885</v>
      </c>
      <c r="DX726" s="10">
        <v>41579</v>
      </c>
      <c r="DY726">
        <v>3018200</v>
      </c>
      <c r="DZ726">
        <v>12.77</v>
      </c>
      <c r="EA726">
        <f t="shared" si="582"/>
        <v>-6.225680933852118E-3</v>
      </c>
      <c r="EB726">
        <f t="shared" si="583"/>
        <v>0.99377431906614788</v>
      </c>
      <c r="EF726" s="10">
        <v>41578</v>
      </c>
      <c r="EG726">
        <v>455700</v>
      </c>
      <c r="EH726">
        <v>98.719611</v>
      </c>
      <c r="EI726">
        <f t="shared" si="552"/>
        <v>3.6466029698445368E-4</v>
      </c>
      <c r="EJ726">
        <f t="shared" si="553"/>
        <v>1.0003646602969845</v>
      </c>
    </row>
    <row r="727" spans="1:140">
      <c r="A727" s="10">
        <v>41578</v>
      </c>
      <c r="B727" s="11">
        <v>1.59</v>
      </c>
      <c r="C727">
        <f t="shared" si="558"/>
        <v>1.5900000000000001E-2</v>
      </c>
      <c r="D727" s="12">
        <f t="shared" si="559"/>
        <v>3.3196519750000597E-4</v>
      </c>
      <c r="E727" s="13">
        <f t="shared" si="560"/>
        <v>1.0003319651975</v>
      </c>
      <c r="H727" s="10">
        <v>41578</v>
      </c>
      <c r="I727">
        <v>1500</v>
      </c>
      <c r="J727">
        <v>62.123286</v>
      </c>
      <c r="K727" s="15">
        <f t="shared" si="584"/>
        <v>-2.4169074260383949E-3</v>
      </c>
      <c r="L727">
        <f t="shared" si="585"/>
        <v>0.99758309257396161</v>
      </c>
      <c r="N727" s="15">
        <f t="shared" si="562"/>
        <v>-0.58655839443893809</v>
      </c>
      <c r="P727" s="10">
        <v>41578</v>
      </c>
      <c r="Q727">
        <v>191000</v>
      </c>
      <c r="R727">
        <v>39.997996999999998</v>
      </c>
      <c r="S727">
        <f t="shared" si="563"/>
        <v>-3.3246021857488151E-3</v>
      </c>
      <c r="T727">
        <f t="shared" si="586"/>
        <v>0.99667539781425118</v>
      </c>
      <c r="V727" s="15">
        <f t="shared" si="564"/>
        <v>-0.703438733237151</v>
      </c>
      <c r="X727" s="10">
        <v>41578</v>
      </c>
      <c r="Y727">
        <v>147100</v>
      </c>
      <c r="Z727">
        <v>34.464543999999997</v>
      </c>
      <c r="AA727">
        <f t="shared" si="565"/>
        <v>-2.5020987818760165E-3</v>
      </c>
      <c r="AB727">
        <f t="shared" si="561"/>
        <v>0.99749790121812398</v>
      </c>
      <c r="AD727" s="15">
        <f t="shared" si="566"/>
        <v>-0.59924720205462556</v>
      </c>
      <c r="AF727" s="10">
        <v>41578</v>
      </c>
      <c r="AG727">
        <v>166500</v>
      </c>
      <c r="AH727">
        <v>48.080106999999998</v>
      </c>
      <c r="AI727">
        <f t="shared" si="567"/>
        <v>-4.4000120515370611E-3</v>
      </c>
      <c r="AJ727">
        <f t="shared" si="587"/>
        <v>0.99559998794846294</v>
      </c>
      <c r="AL727" s="15">
        <f t="shared" si="568"/>
        <v>-0.80002201962631314</v>
      </c>
      <c r="AN727" s="10">
        <v>41578</v>
      </c>
      <c r="AO727">
        <v>3825400</v>
      </c>
      <c r="AP727">
        <v>37.355241999999997</v>
      </c>
      <c r="AQ727">
        <f t="shared" si="569"/>
        <v>-6.5661417222949714E-3</v>
      </c>
      <c r="AR727">
        <f t="shared" si="592"/>
        <v>0.99343385827770503</v>
      </c>
      <c r="AV727" s="10">
        <v>41578</v>
      </c>
      <c r="AW727">
        <v>20353600</v>
      </c>
      <c r="AX727">
        <v>38.558304</v>
      </c>
      <c r="AY727">
        <f t="shared" si="570"/>
        <v>-6.6429808266190715E-3</v>
      </c>
      <c r="AZ727">
        <f t="shared" si="571"/>
        <v>0.99335701917338093</v>
      </c>
      <c r="BD727" s="10">
        <v>41578</v>
      </c>
      <c r="BE727">
        <v>315900</v>
      </c>
      <c r="BF727">
        <v>54.946523999999997</v>
      </c>
      <c r="BG727">
        <f t="shared" si="572"/>
        <v>-2.6498881980570044E-3</v>
      </c>
      <c r="BH727">
        <f t="shared" si="573"/>
        <v>0.997350111801943</v>
      </c>
      <c r="BL727" s="10">
        <v>41578</v>
      </c>
      <c r="BM727">
        <v>300600</v>
      </c>
      <c r="BN727">
        <v>98.006547999999995</v>
      </c>
      <c r="BO727">
        <f t="shared" si="588"/>
        <v>1.0438453343100118E-3</v>
      </c>
      <c r="BP727">
        <f t="shared" si="589"/>
        <v>1.00104384533431</v>
      </c>
      <c r="BT727" s="10">
        <v>41578</v>
      </c>
      <c r="BU727">
        <v>228400</v>
      </c>
      <c r="BV727">
        <v>49.115516</v>
      </c>
      <c r="BW727">
        <f t="shared" si="590"/>
        <v>-8.0679197677135939E-4</v>
      </c>
      <c r="BX727">
        <f t="shared" si="591"/>
        <v>0.99919320802322864</v>
      </c>
      <c r="CB727" s="10">
        <v>41578</v>
      </c>
      <c r="CC727">
        <v>301700</v>
      </c>
      <c r="CD727">
        <v>97.238264999999998</v>
      </c>
      <c r="CE727">
        <f t="shared" si="574"/>
        <v>3.5147689585834918E-3</v>
      </c>
      <c r="CF727">
        <f t="shared" si="575"/>
        <v>1.0035147689585835</v>
      </c>
      <c r="CJ727" s="10">
        <v>41578</v>
      </c>
      <c r="CK727">
        <v>141700</v>
      </c>
      <c r="CL727">
        <v>76.4358</v>
      </c>
      <c r="CM727">
        <f t="shared" si="576"/>
        <v>-1.1501256628460022E-3</v>
      </c>
      <c r="CN727">
        <f t="shared" si="577"/>
        <v>0.998849874337154</v>
      </c>
      <c r="CR727" s="10">
        <v>41578</v>
      </c>
      <c r="CS727">
        <v>8700</v>
      </c>
      <c r="CT727">
        <v>57.988055000000003</v>
      </c>
      <c r="CU727">
        <f t="shared" si="578"/>
        <v>0</v>
      </c>
      <c r="CV727">
        <f t="shared" si="579"/>
        <v>1</v>
      </c>
      <c r="CZ727" s="10">
        <v>41578</v>
      </c>
      <c r="DA727">
        <v>53100</v>
      </c>
      <c r="DB727">
        <v>51.603582000000003</v>
      </c>
      <c r="DC727">
        <f t="shared" si="554"/>
        <v>-4.1315636152686741E-3</v>
      </c>
      <c r="DD727">
        <f t="shared" si="555"/>
        <v>0.99586843638473133</v>
      </c>
      <c r="DH727" s="10">
        <v>41578</v>
      </c>
      <c r="DI727">
        <v>74000</v>
      </c>
      <c r="DJ727">
        <v>30.021018999999999</v>
      </c>
      <c r="DK727">
        <f t="shared" si="556"/>
        <v>-5.5641468025020568E-3</v>
      </c>
      <c r="DL727">
        <f t="shared" si="557"/>
        <v>0.99443585319749794</v>
      </c>
      <c r="DP727" s="10">
        <v>41578</v>
      </c>
      <c r="DQ727">
        <v>32100</v>
      </c>
      <c r="DR727">
        <v>23.384755999999999</v>
      </c>
      <c r="DS727">
        <f t="shared" si="580"/>
        <v>-2.3942361547106827E-3</v>
      </c>
      <c r="DT727">
        <f t="shared" si="581"/>
        <v>0.99760576384528932</v>
      </c>
      <c r="DX727" s="10">
        <v>41578</v>
      </c>
      <c r="DY727">
        <v>3547700</v>
      </c>
      <c r="DZ727">
        <v>12.85</v>
      </c>
      <c r="EA727">
        <f t="shared" si="582"/>
        <v>-1.4570552147239235E-2</v>
      </c>
      <c r="EB727">
        <f t="shared" si="583"/>
        <v>0.98542944785276076</v>
      </c>
      <c r="EF727" s="10">
        <v>41577</v>
      </c>
      <c r="EG727">
        <v>320600</v>
      </c>
      <c r="EH727">
        <v>98.683625000000006</v>
      </c>
      <c r="EI727">
        <f t="shared" si="552"/>
        <v>1.9699143323426149E-4</v>
      </c>
      <c r="EJ727">
        <f t="shared" si="553"/>
        <v>1.0001969914332343</v>
      </c>
    </row>
    <row r="728" spans="1:140">
      <c r="A728" s="10">
        <v>41577</v>
      </c>
      <c r="B728" s="11">
        <v>1.66</v>
      </c>
      <c r="C728">
        <f t="shared" si="558"/>
        <v>1.66E-2</v>
      </c>
      <c r="D728" s="12">
        <f t="shared" si="559"/>
        <v>3.4661298547522534E-4</v>
      </c>
      <c r="E728" s="13">
        <f t="shared" si="560"/>
        <v>1.0003466129854752</v>
      </c>
      <c r="H728" s="10">
        <v>41577</v>
      </c>
      <c r="I728">
        <v>5300</v>
      </c>
      <c r="J728">
        <v>62.273795999999997</v>
      </c>
      <c r="K728" s="15">
        <f t="shared" si="584"/>
        <v>-3.0964080040699615E-3</v>
      </c>
      <c r="L728">
        <f t="shared" si="585"/>
        <v>0.99690359199593004</v>
      </c>
      <c r="N728" s="15">
        <f t="shared" si="562"/>
        <v>-0.67759356371719726</v>
      </c>
      <c r="P728" s="10">
        <v>41577</v>
      </c>
      <c r="Q728">
        <v>467300</v>
      </c>
      <c r="R728">
        <v>40.131417999999996</v>
      </c>
      <c r="S728">
        <f t="shared" si="563"/>
        <v>-5.4322101838806258E-3</v>
      </c>
      <c r="T728">
        <f t="shared" si="586"/>
        <v>0.99456778981611937</v>
      </c>
      <c r="V728" s="15">
        <f t="shared" si="564"/>
        <v>-0.86305305289081513</v>
      </c>
      <c r="X728" s="10">
        <v>41577</v>
      </c>
      <c r="Y728">
        <v>180000</v>
      </c>
      <c r="Z728">
        <v>34.550994000000003</v>
      </c>
      <c r="AA728">
        <f t="shared" si="565"/>
        <v>-6.6279441924395055E-3</v>
      </c>
      <c r="AB728">
        <f t="shared" si="561"/>
        <v>0.99337205580756049</v>
      </c>
      <c r="AD728" s="15">
        <f t="shared" si="566"/>
        <v>-0.91172094411518534</v>
      </c>
      <c r="AF728" s="10">
        <v>41577</v>
      </c>
      <c r="AG728">
        <v>228400</v>
      </c>
      <c r="AH728">
        <v>48.292594999999999</v>
      </c>
      <c r="AI728">
        <f t="shared" si="567"/>
        <v>-1.1075988572920359E-2</v>
      </c>
      <c r="AJ728">
        <f t="shared" si="587"/>
        <v>0.98892401142707964</v>
      </c>
      <c r="AL728" s="15">
        <f t="shared" si="568"/>
        <v>-0.98284200752184891</v>
      </c>
      <c r="AN728" s="10">
        <v>41577</v>
      </c>
      <c r="AO728">
        <v>3053800</v>
      </c>
      <c r="AP728">
        <v>37.602142999999998</v>
      </c>
      <c r="AQ728">
        <f t="shared" si="569"/>
        <v>-2.1839515530599485E-3</v>
      </c>
      <c r="AR728">
        <f t="shared" si="592"/>
        <v>0.99781604844694005</v>
      </c>
      <c r="AV728" s="10">
        <v>41577</v>
      </c>
      <c r="AW728">
        <v>17838800</v>
      </c>
      <c r="AX728">
        <v>38.816158999999999</v>
      </c>
      <c r="AY728">
        <f t="shared" si="570"/>
        <v>-4.9575041229007466E-3</v>
      </c>
      <c r="AZ728">
        <f t="shared" si="571"/>
        <v>0.99504249587709925</v>
      </c>
      <c r="BD728" s="10">
        <v>41577</v>
      </c>
      <c r="BE728">
        <v>467900</v>
      </c>
      <c r="BF728">
        <v>55.092512999999997</v>
      </c>
      <c r="BG728">
        <f t="shared" si="572"/>
        <v>-5.435644719545607E-3</v>
      </c>
      <c r="BH728">
        <f t="shared" si="573"/>
        <v>0.99456435528045439</v>
      </c>
      <c r="BL728" s="10">
        <v>41577</v>
      </c>
      <c r="BM728">
        <v>532400</v>
      </c>
      <c r="BN728">
        <v>97.904351000000005</v>
      </c>
      <c r="BO728">
        <f t="shared" si="588"/>
        <v>-4.7427888981044219E-4</v>
      </c>
      <c r="BP728">
        <f t="shared" si="589"/>
        <v>0.99952572111018956</v>
      </c>
      <c r="BT728" s="10">
        <v>41577</v>
      </c>
      <c r="BU728">
        <v>56300</v>
      </c>
      <c r="BV728">
        <v>49.155174000000002</v>
      </c>
      <c r="BW728">
        <f t="shared" si="590"/>
        <v>0</v>
      </c>
      <c r="BX728">
        <f t="shared" si="591"/>
        <v>1</v>
      </c>
      <c r="CB728" s="10">
        <v>41577</v>
      </c>
      <c r="CC728">
        <v>707700</v>
      </c>
      <c r="CD728">
        <v>96.897692000000006</v>
      </c>
      <c r="CE728">
        <f t="shared" si="574"/>
        <v>-2.9652355536331498E-3</v>
      </c>
      <c r="CF728">
        <f t="shared" si="575"/>
        <v>0.99703476444636685</v>
      </c>
      <c r="CJ728" s="10">
        <v>41577</v>
      </c>
      <c r="CK728">
        <v>170900</v>
      </c>
      <c r="CL728">
        <v>76.523812000000007</v>
      </c>
      <c r="CM728">
        <f t="shared" si="576"/>
        <v>-2.2419102011078662E-3</v>
      </c>
      <c r="CN728">
        <f t="shared" si="577"/>
        <v>0.99775808979889213</v>
      </c>
      <c r="CR728" s="10">
        <v>41577</v>
      </c>
      <c r="CS728">
        <v>1500</v>
      </c>
      <c r="CT728">
        <v>57.988055000000003</v>
      </c>
      <c r="CU728">
        <f t="shared" si="578"/>
        <v>-3.3411233690794351E-4</v>
      </c>
      <c r="CV728">
        <f t="shared" si="579"/>
        <v>0.99966588766309206</v>
      </c>
      <c r="CZ728" s="10">
        <v>41577</v>
      </c>
      <c r="DA728">
        <v>81200</v>
      </c>
      <c r="DB728">
        <v>51.81767</v>
      </c>
      <c r="DC728">
        <f t="shared" si="554"/>
        <v>-4.6264667892864653E-3</v>
      </c>
      <c r="DD728">
        <f t="shared" si="555"/>
        <v>0.99537353321071353</v>
      </c>
      <c r="DH728" s="10">
        <v>41577</v>
      </c>
      <c r="DI728">
        <v>136600</v>
      </c>
      <c r="DJ728">
        <v>30.188994999999998</v>
      </c>
      <c r="DK728">
        <f t="shared" si="556"/>
        <v>-7.3642934847030217E-3</v>
      </c>
      <c r="DL728">
        <f t="shared" si="557"/>
        <v>0.99263570651529698</v>
      </c>
      <c r="DP728" s="10">
        <v>41577</v>
      </c>
      <c r="DQ728">
        <v>50200</v>
      </c>
      <c r="DR728">
        <v>23.440878999999999</v>
      </c>
      <c r="DS728">
        <f t="shared" si="580"/>
        <v>-6.3441529382477491E-3</v>
      </c>
      <c r="DT728">
        <f t="shared" si="581"/>
        <v>0.99365584706175225</v>
      </c>
      <c r="DX728" s="10">
        <v>41577</v>
      </c>
      <c r="DY728">
        <v>3816700</v>
      </c>
      <c r="DZ728">
        <v>13.04</v>
      </c>
      <c r="EA728">
        <f t="shared" si="582"/>
        <v>-1.5313935681471325E-3</v>
      </c>
      <c r="EB728">
        <f t="shared" si="583"/>
        <v>0.99846860643185287</v>
      </c>
      <c r="EF728" s="10">
        <v>41576</v>
      </c>
      <c r="EG728">
        <v>206000</v>
      </c>
      <c r="EH728">
        <v>98.664188999999993</v>
      </c>
      <c r="EI728">
        <f t="shared" si="552"/>
        <v>1.971113615832909E-4</v>
      </c>
      <c r="EJ728">
        <f t="shared" si="553"/>
        <v>1.0001971113615833</v>
      </c>
    </row>
    <row r="729" spans="1:140">
      <c r="A729" s="10">
        <v>41576</v>
      </c>
      <c r="B729" s="11">
        <v>1.67</v>
      </c>
      <c r="C729">
        <f t="shared" si="558"/>
        <v>1.67E-2</v>
      </c>
      <c r="D729" s="12">
        <f t="shared" si="559"/>
        <v>3.4870575424905681E-4</v>
      </c>
      <c r="E729" s="13">
        <f t="shared" si="560"/>
        <v>1.0003487057542491</v>
      </c>
      <c r="H729" s="10">
        <v>41576</v>
      </c>
      <c r="I729">
        <v>2600</v>
      </c>
      <c r="J729">
        <v>62.467219999999998</v>
      </c>
      <c r="K729" s="15">
        <f t="shared" si="584"/>
        <v>-1.3253531515949879E-3</v>
      </c>
      <c r="L729">
        <f t="shared" si="585"/>
        <v>0.99867464684840501</v>
      </c>
      <c r="N729" s="15">
        <f t="shared" si="562"/>
        <v>-0.38373286962323372</v>
      </c>
      <c r="P729" s="10">
        <v>41576</v>
      </c>
      <c r="Q729">
        <v>323100</v>
      </c>
      <c r="R729">
        <v>40.350611000000001</v>
      </c>
      <c r="S729">
        <f t="shared" si="563"/>
        <v>4.9845482540820107E-3</v>
      </c>
      <c r="T729">
        <f t="shared" si="586"/>
        <v>1.004984548254082</v>
      </c>
      <c r="V729" s="15">
        <f t="shared" si="564"/>
        <v>5.1400984747834002</v>
      </c>
      <c r="X729" s="10">
        <v>41576</v>
      </c>
      <c r="Y729">
        <v>154900</v>
      </c>
      <c r="Z729">
        <v>34.781523999999997</v>
      </c>
      <c r="AA729">
        <f t="shared" si="565"/>
        <v>4.7169364397350311E-3</v>
      </c>
      <c r="AB729">
        <f t="shared" si="561"/>
        <v>1.004716936439735</v>
      </c>
      <c r="AD729" s="15">
        <f t="shared" si="566"/>
        <v>4.5713310469997293</v>
      </c>
      <c r="AF729" s="10">
        <v>41576</v>
      </c>
      <c r="AG729">
        <v>255100</v>
      </c>
      <c r="AH729">
        <v>48.833474000000002</v>
      </c>
      <c r="AI729">
        <f t="shared" si="567"/>
        <v>3.1746173915014886E-3</v>
      </c>
      <c r="AJ729">
        <f t="shared" si="587"/>
        <v>1.0031746173915015</v>
      </c>
      <c r="AL729" s="15">
        <f t="shared" si="568"/>
        <v>2.1800596695112664</v>
      </c>
      <c r="AN729" s="10">
        <v>41576</v>
      </c>
      <c r="AO729">
        <v>2652700</v>
      </c>
      <c r="AP729">
        <v>37.684443999999999</v>
      </c>
      <c r="AQ729">
        <f t="shared" si="569"/>
        <v>1.7014955675815902E-3</v>
      </c>
      <c r="AR729">
        <f t="shared" si="592"/>
        <v>1.0017014955675816</v>
      </c>
      <c r="AV729" s="10">
        <v>41576</v>
      </c>
      <c r="AW729">
        <v>9218500</v>
      </c>
      <c r="AX729">
        <v>39.009549</v>
      </c>
      <c r="AY729">
        <f t="shared" si="570"/>
        <v>2.8408926585106187E-3</v>
      </c>
      <c r="AZ729">
        <f t="shared" si="571"/>
        <v>1.0028408926585106</v>
      </c>
      <c r="BD729" s="10">
        <v>41576</v>
      </c>
      <c r="BE729">
        <v>380800</v>
      </c>
      <c r="BF729">
        <v>55.393613000000002</v>
      </c>
      <c r="BG729">
        <f t="shared" si="572"/>
        <v>5.7985159819839982E-3</v>
      </c>
      <c r="BH729">
        <f t="shared" si="573"/>
        <v>1.005798515981984</v>
      </c>
      <c r="BL729" s="10">
        <v>41576</v>
      </c>
      <c r="BM729">
        <v>300700</v>
      </c>
      <c r="BN729">
        <v>97.950806999999998</v>
      </c>
      <c r="BO729">
        <f t="shared" si="588"/>
        <v>1.1395214461686898E-3</v>
      </c>
      <c r="BP729">
        <f t="shared" si="589"/>
        <v>1.0011395214461687</v>
      </c>
      <c r="BT729" s="10">
        <v>41576</v>
      </c>
      <c r="BU729">
        <v>104600</v>
      </c>
      <c r="BV729">
        <v>49.155174000000002</v>
      </c>
      <c r="BW729">
        <f t="shared" si="590"/>
        <v>-2.0162681701341167E-4</v>
      </c>
      <c r="BX729">
        <f t="shared" si="591"/>
        <v>0.99979837318298659</v>
      </c>
      <c r="CB729" s="10">
        <v>41576</v>
      </c>
      <c r="CC729">
        <v>332300</v>
      </c>
      <c r="CD729">
        <v>97.185871000000006</v>
      </c>
      <c r="CE729">
        <f t="shared" si="574"/>
        <v>-3.8489104540714303E-3</v>
      </c>
      <c r="CF729">
        <f t="shared" si="575"/>
        <v>0.99615108954592857</v>
      </c>
      <c r="CJ729" s="10">
        <v>41576</v>
      </c>
      <c r="CK729">
        <v>148100</v>
      </c>
      <c r="CL729">
        <v>76.695757</v>
      </c>
      <c r="CM729">
        <f t="shared" si="576"/>
        <v>1.1813157169282551E-3</v>
      </c>
      <c r="CN729">
        <f t="shared" si="577"/>
        <v>1.0011813157169283</v>
      </c>
      <c r="CR729" s="10">
        <v>41576</v>
      </c>
      <c r="CS729">
        <v>7200</v>
      </c>
      <c r="CT729">
        <v>58.007435999999998</v>
      </c>
      <c r="CU729">
        <f t="shared" si="578"/>
        <v>1.6710994827673353E-4</v>
      </c>
      <c r="CV729">
        <f t="shared" si="579"/>
        <v>1.0001671099482767</v>
      </c>
      <c r="CZ729" s="10">
        <v>41576</v>
      </c>
      <c r="DA729">
        <v>83600</v>
      </c>
      <c r="DB729">
        <v>52.058517000000002</v>
      </c>
      <c r="DC729">
        <f t="shared" ref="DC729:DC792" si="593">(DB729/DB730)-1</f>
        <v>2.9215014713561693E-3</v>
      </c>
      <c r="DD729">
        <f t="shared" ref="DD729:DD792" si="594">1+DC729</f>
        <v>1.0029215014713562</v>
      </c>
      <c r="DH729" s="10">
        <v>41576</v>
      </c>
      <c r="DI729">
        <v>110400</v>
      </c>
      <c r="DJ729">
        <v>30.412965</v>
      </c>
      <c r="DK729">
        <f t="shared" ref="DK729:DK792" si="595">(DJ729/DJ730)-1</f>
        <v>-7.9147052927859285E-3</v>
      </c>
      <c r="DL729">
        <f t="shared" ref="DL729:DL792" si="596">1+DK729</f>
        <v>0.99208529470721407</v>
      </c>
      <c r="DP729" s="10">
        <v>41576</v>
      </c>
      <c r="DQ729">
        <v>36100</v>
      </c>
      <c r="DR729">
        <v>23.590541000000002</v>
      </c>
      <c r="DS729">
        <f t="shared" si="580"/>
        <v>7.1884452048256442E-3</v>
      </c>
      <c r="DT729">
        <f t="shared" si="581"/>
        <v>1.0071884452048256</v>
      </c>
      <c r="DX729" s="10">
        <v>41576</v>
      </c>
      <c r="DY729">
        <v>2577400</v>
      </c>
      <c r="DZ729">
        <v>13.06</v>
      </c>
      <c r="EA729">
        <f t="shared" si="582"/>
        <v>-5.331302361005319E-3</v>
      </c>
      <c r="EB729">
        <f t="shared" si="583"/>
        <v>0.99466869763899468</v>
      </c>
      <c r="EF729" s="10">
        <v>41575</v>
      </c>
      <c r="EG729">
        <v>827700</v>
      </c>
      <c r="EH729">
        <v>98.644745</v>
      </c>
      <c r="EI729">
        <f t="shared" si="552"/>
        <v>-9.8545968526653205E-5</v>
      </c>
      <c r="EJ729">
        <f t="shared" si="553"/>
        <v>0.99990145403147335</v>
      </c>
    </row>
    <row r="730" spans="1:140">
      <c r="A730" s="10">
        <v>41575</v>
      </c>
      <c r="B730" s="11">
        <v>1.69</v>
      </c>
      <c r="C730">
        <f t="shared" si="558"/>
        <v>1.6899999999999998E-2</v>
      </c>
      <c r="D730" s="12">
        <f t="shared" si="559"/>
        <v>3.528914625523516E-4</v>
      </c>
      <c r="E730" s="13">
        <f t="shared" si="560"/>
        <v>1.0003528914625524</v>
      </c>
      <c r="H730" s="10">
        <v>41575</v>
      </c>
      <c r="I730">
        <v>4100</v>
      </c>
      <c r="J730">
        <v>62.550120999999997</v>
      </c>
      <c r="K730" s="15">
        <f t="shared" si="584"/>
        <v>-2.643444190323252E-3</v>
      </c>
      <c r="L730">
        <f t="shared" si="585"/>
        <v>0.99735655580967675</v>
      </c>
      <c r="N730" s="15">
        <f t="shared" si="562"/>
        <v>-0.61944883934345274</v>
      </c>
      <c r="P730" s="10">
        <v>41575</v>
      </c>
      <c r="Q730">
        <v>376500</v>
      </c>
      <c r="R730">
        <v>40.150478999999997</v>
      </c>
      <c r="S730">
        <f t="shared" si="563"/>
        <v>9.5035549892119597E-4</v>
      </c>
      <c r="T730">
        <f t="shared" si="586"/>
        <v>1.0009503554989212</v>
      </c>
      <c r="V730" s="15">
        <f t="shared" si="564"/>
        <v>0.41441360520648418</v>
      </c>
      <c r="X730" s="10">
        <v>41575</v>
      </c>
      <c r="Y730">
        <v>213200</v>
      </c>
      <c r="Z730">
        <v>34.618231999999999</v>
      </c>
      <c r="AA730">
        <f t="shared" si="565"/>
        <v>-1.1086759527139112E-3</v>
      </c>
      <c r="AB730">
        <f t="shared" si="561"/>
        <v>0.99889132404728609</v>
      </c>
      <c r="AD730" s="15">
        <f t="shared" si="566"/>
        <v>-0.3329506253282607</v>
      </c>
      <c r="AF730" s="10">
        <v>41575</v>
      </c>
      <c r="AG730">
        <v>337000</v>
      </c>
      <c r="AH730">
        <v>48.678936999999998</v>
      </c>
      <c r="AI730">
        <f t="shared" si="567"/>
        <v>-3.9660561936816219E-4</v>
      </c>
      <c r="AJ730">
        <f t="shared" si="587"/>
        <v>0.99960339438063184</v>
      </c>
      <c r="AL730" s="15">
        <f t="shared" si="568"/>
        <v>-0.13479582996965289</v>
      </c>
      <c r="AN730" s="10">
        <v>41575</v>
      </c>
      <c r="AO730">
        <v>2391500</v>
      </c>
      <c r="AP730">
        <v>37.620432999999998</v>
      </c>
      <c r="AQ730">
        <f t="shared" si="569"/>
        <v>-1.4563387297157337E-3</v>
      </c>
      <c r="AR730">
        <f t="shared" si="592"/>
        <v>0.99854366127028427</v>
      </c>
      <c r="AV730" s="10">
        <v>41575</v>
      </c>
      <c r="AW730">
        <v>13861700</v>
      </c>
      <c r="AX730">
        <v>38.899040999999997</v>
      </c>
      <c r="AY730">
        <f t="shared" si="570"/>
        <v>2.8490638856382144E-3</v>
      </c>
      <c r="AZ730">
        <f t="shared" si="571"/>
        <v>1.0028490638856382</v>
      </c>
      <c r="BD730" s="10">
        <v>41575</v>
      </c>
      <c r="BE730">
        <v>496400</v>
      </c>
      <c r="BF730">
        <v>55.074263999999999</v>
      </c>
      <c r="BG730">
        <f t="shared" si="572"/>
        <v>2.9910384671825163E-3</v>
      </c>
      <c r="BH730">
        <f t="shared" si="573"/>
        <v>1.0029910384671825</v>
      </c>
      <c r="BL730" s="10">
        <v>41575</v>
      </c>
      <c r="BM730">
        <v>142100</v>
      </c>
      <c r="BN730">
        <v>97.839316999999994</v>
      </c>
      <c r="BO730">
        <f t="shared" si="588"/>
        <v>1.4263362471658159E-3</v>
      </c>
      <c r="BP730">
        <f t="shared" si="589"/>
        <v>1.0014263362471658</v>
      </c>
      <c r="BT730" s="10">
        <v>41575</v>
      </c>
      <c r="BU730">
        <v>98000</v>
      </c>
      <c r="BV730">
        <v>49.165087</v>
      </c>
      <c r="BW730">
        <f t="shared" si="590"/>
        <v>0</v>
      </c>
      <c r="BX730">
        <f t="shared" si="591"/>
        <v>1</v>
      </c>
      <c r="CB730" s="10">
        <v>41575</v>
      </c>
      <c r="CC730">
        <v>846300</v>
      </c>
      <c r="CD730">
        <v>97.561375999999996</v>
      </c>
      <c r="CE730">
        <f t="shared" si="574"/>
        <v>6.2695225144460132E-4</v>
      </c>
      <c r="CF730">
        <f t="shared" si="575"/>
        <v>1.0006269522514446</v>
      </c>
      <c r="CJ730" s="10">
        <v>41575</v>
      </c>
      <c r="CK730">
        <v>212800</v>
      </c>
      <c r="CL730">
        <v>76.605261999999996</v>
      </c>
      <c r="CM730">
        <f t="shared" si="576"/>
        <v>5.9105268414860745E-4</v>
      </c>
      <c r="CN730">
        <f t="shared" si="577"/>
        <v>1.0005910526841486</v>
      </c>
      <c r="CR730" s="10">
        <v>41575</v>
      </c>
      <c r="CS730">
        <v>5300</v>
      </c>
      <c r="CT730">
        <v>57.997743999999997</v>
      </c>
      <c r="CU730">
        <f t="shared" si="578"/>
        <v>0</v>
      </c>
      <c r="CV730">
        <f t="shared" si="579"/>
        <v>1</v>
      </c>
      <c r="CZ730" s="10">
        <v>41575</v>
      </c>
      <c r="DA730">
        <v>120700</v>
      </c>
      <c r="DB730">
        <v>51.906871000000002</v>
      </c>
      <c r="DC730">
        <f t="shared" si="593"/>
        <v>-2.9129911633863914E-3</v>
      </c>
      <c r="DD730">
        <f t="shared" si="594"/>
        <v>0.99708700883661361</v>
      </c>
      <c r="DH730" s="10">
        <v>41575</v>
      </c>
      <c r="DI730">
        <v>266700</v>
      </c>
      <c r="DJ730">
        <v>30.655595000000002</v>
      </c>
      <c r="DK730">
        <f t="shared" si="595"/>
        <v>-7.8526830777259082E-3</v>
      </c>
      <c r="DL730">
        <f t="shared" si="596"/>
        <v>0.99214731692227409</v>
      </c>
      <c r="DP730" s="10">
        <v>41575</v>
      </c>
      <c r="DQ730">
        <v>47500</v>
      </c>
      <c r="DR730">
        <v>23.422172</v>
      </c>
      <c r="DS730">
        <f t="shared" si="580"/>
        <v>1.6000166946363859E-3</v>
      </c>
      <c r="DT730">
        <f t="shared" si="581"/>
        <v>1.0016000166946364</v>
      </c>
      <c r="DX730" s="10">
        <v>41575</v>
      </c>
      <c r="DY730">
        <v>2431800</v>
      </c>
      <c r="DZ730">
        <v>13.13</v>
      </c>
      <c r="EA730">
        <f t="shared" si="582"/>
        <v>7.6219512195141448E-4</v>
      </c>
      <c r="EB730">
        <f t="shared" si="583"/>
        <v>1.0007621951219514</v>
      </c>
      <c r="EF730" s="10">
        <v>41572</v>
      </c>
      <c r="EG730">
        <v>548600</v>
      </c>
      <c r="EH730">
        <v>98.654466999999997</v>
      </c>
      <c r="EI730">
        <f t="shared" si="552"/>
        <v>1.9704966686728831E-4</v>
      </c>
      <c r="EJ730">
        <f t="shared" si="553"/>
        <v>1.0001970496668673</v>
      </c>
    </row>
    <row r="731" spans="1:140">
      <c r="A731" s="10">
        <v>41572</v>
      </c>
      <c r="B731" s="11">
        <v>1.69</v>
      </c>
      <c r="C731">
        <f t="shared" si="558"/>
        <v>1.6899999999999998E-2</v>
      </c>
      <c r="D731" s="12">
        <f t="shared" si="559"/>
        <v>3.528914625523516E-4</v>
      </c>
      <c r="E731" s="13">
        <f t="shared" si="560"/>
        <v>1.0003528914625524</v>
      </c>
      <c r="H731" s="10">
        <v>41572</v>
      </c>
      <c r="I731">
        <v>1500</v>
      </c>
      <c r="J731">
        <v>62.715907000000001</v>
      </c>
      <c r="K731" s="15">
        <f t="shared" si="584"/>
        <v>3.537187407647524E-3</v>
      </c>
      <c r="L731">
        <f t="shared" si="585"/>
        <v>1.0035371874076475</v>
      </c>
      <c r="N731" s="15">
        <f t="shared" si="562"/>
        <v>2.6284130985506526</v>
      </c>
      <c r="P731" s="10">
        <v>41572</v>
      </c>
      <c r="Q731">
        <v>245100</v>
      </c>
      <c r="R731">
        <v>40.112358</v>
      </c>
      <c r="S731">
        <f t="shared" si="563"/>
        <v>3.8159028275239759E-3</v>
      </c>
      <c r="T731">
        <f t="shared" si="586"/>
        <v>1.003815902827524</v>
      </c>
      <c r="V731" s="15">
        <f t="shared" si="564"/>
        <v>3.0154678640716535</v>
      </c>
      <c r="X731" s="10">
        <v>41572</v>
      </c>
      <c r="Y731">
        <v>109800</v>
      </c>
      <c r="Z731">
        <v>34.656655000000001</v>
      </c>
      <c r="AA731">
        <f t="shared" si="565"/>
        <v>3.337127236295645E-3</v>
      </c>
      <c r="AB731">
        <f t="shared" si="561"/>
        <v>1.0033371272362956</v>
      </c>
      <c r="AD731" s="15">
        <f t="shared" si="566"/>
        <v>2.3737455124701063</v>
      </c>
      <c r="AF731" s="10">
        <v>41572</v>
      </c>
      <c r="AG731">
        <v>352900</v>
      </c>
      <c r="AH731">
        <v>48.698250999999999</v>
      </c>
      <c r="AI731">
        <f t="shared" si="567"/>
        <v>2.7843812803043377E-3</v>
      </c>
      <c r="AJ731">
        <f t="shared" si="587"/>
        <v>1.0027843812803043</v>
      </c>
      <c r="AL731" s="15">
        <f t="shared" si="568"/>
        <v>1.7590513476643528</v>
      </c>
      <c r="AN731" s="10">
        <v>41572</v>
      </c>
      <c r="AO731">
        <v>2544000</v>
      </c>
      <c r="AP731">
        <v>37.675300999999997</v>
      </c>
      <c r="AQ731">
        <f t="shared" si="569"/>
        <v>-2.6628094622573872E-3</v>
      </c>
      <c r="AR731">
        <f t="shared" si="592"/>
        <v>0.99733719053774261</v>
      </c>
      <c r="AV731" s="10">
        <v>41572</v>
      </c>
      <c r="AW731">
        <v>14390700</v>
      </c>
      <c r="AX731">
        <v>38.788530000000002</v>
      </c>
      <c r="AY731">
        <f t="shared" si="570"/>
        <v>5.7305999621701798E-3</v>
      </c>
      <c r="AZ731">
        <f t="shared" si="571"/>
        <v>1.0057305999621702</v>
      </c>
      <c r="BD731" s="10">
        <v>41572</v>
      </c>
      <c r="BE731">
        <v>295600</v>
      </c>
      <c r="BF731">
        <v>54.910026000000002</v>
      </c>
      <c r="BG731">
        <f t="shared" si="572"/>
        <v>5.8498816565326628E-3</v>
      </c>
      <c r="BH731">
        <f t="shared" si="573"/>
        <v>1.0058498816565327</v>
      </c>
      <c r="BL731" s="10">
        <v>41572</v>
      </c>
      <c r="BM731">
        <v>106700</v>
      </c>
      <c r="BN731">
        <v>97.699963999999994</v>
      </c>
      <c r="BO731">
        <f t="shared" si="588"/>
        <v>2.854244353909241E-4</v>
      </c>
      <c r="BP731">
        <f t="shared" si="589"/>
        <v>1.0002854244353909</v>
      </c>
      <c r="BT731" s="10">
        <v>41572</v>
      </c>
      <c r="BU731">
        <v>97500</v>
      </c>
      <c r="BV731">
        <v>49.165087</v>
      </c>
      <c r="BW731">
        <f t="shared" si="590"/>
        <v>8.0728048196787583E-4</v>
      </c>
      <c r="BX731">
        <f t="shared" si="591"/>
        <v>1.0008072804819679</v>
      </c>
      <c r="CB731" s="10">
        <v>41572</v>
      </c>
      <c r="CC731">
        <v>344100</v>
      </c>
      <c r="CD731">
        <v>97.500247999999999</v>
      </c>
      <c r="CE731">
        <f t="shared" si="574"/>
        <v>-8.9581490148482601E-5</v>
      </c>
      <c r="CF731">
        <f t="shared" si="575"/>
        <v>0.99991041850985152</v>
      </c>
      <c r="CJ731" s="10">
        <v>41572</v>
      </c>
      <c r="CK731">
        <v>115800</v>
      </c>
      <c r="CL731">
        <v>76.560011000000003</v>
      </c>
      <c r="CM731">
        <f t="shared" si="576"/>
        <v>4.7304229956557364E-4</v>
      </c>
      <c r="CN731">
        <f t="shared" si="577"/>
        <v>1.0004730422995656</v>
      </c>
      <c r="CR731" s="10">
        <v>41572</v>
      </c>
      <c r="CS731">
        <v>800</v>
      </c>
      <c r="CT731">
        <v>57.997743999999997</v>
      </c>
      <c r="CU731">
        <f t="shared" si="578"/>
        <v>1.6708613523941374E-4</v>
      </c>
      <c r="CV731">
        <f t="shared" si="579"/>
        <v>1.0001670861352394</v>
      </c>
      <c r="CZ731" s="10">
        <v>41572</v>
      </c>
      <c r="DA731">
        <v>49800</v>
      </c>
      <c r="DB731">
        <v>52.058517000000002</v>
      </c>
      <c r="DC731">
        <f t="shared" si="593"/>
        <v>6.8589110916383866E-4</v>
      </c>
      <c r="DD731">
        <f t="shared" si="594"/>
        <v>1.0006858911091638</v>
      </c>
      <c r="DH731" s="10">
        <v>41572</v>
      </c>
      <c r="DI731">
        <v>103500</v>
      </c>
      <c r="DJ731">
        <v>30.898229000000001</v>
      </c>
      <c r="DK731">
        <f t="shared" si="595"/>
        <v>1.1301136067206174E-2</v>
      </c>
      <c r="DL731">
        <f t="shared" si="596"/>
        <v>1.0113011360672062</v>
      </c>
      <c r="DP731" s="10">
        <v>41572</v>
      </c>
      <c r="DQ731">
        <v>21800</v>
      </c>
      <c r="DR731">
        <v>23.384755999999999</v>
      </c>
      <c r="DS731">
        <f t="shared" si="580"/>
        <v>2.8078483901667894E-3</v>
      </c>
      <c r="DT731">
        <f t="shared" si="581"/>
        <v>1.0028078483901668</v>
      </c>
      <c r="DX731" s="10">
        <v>41572</v>
      </c>
      <c r="DY731">
        <v>2309100</v>
      </c>
      <c r="DZ731">
        <v>13.12</v>
      </c>
      <c r="EA731">
        <f t="shared" si="582"/>
        <v>3.8255547054322214E-3</v>
      </c>
      <c r="EB731">
        <f t="shared" si="583"/>
        <v>1.0038255547054322</v>
      </c>
      <c r="EF731" s="10">
        <v>41571</v>
      </c>
      <c r="EG731">
        <v>188400</v>
      </c>
      <c r="EH731">
        <v>98.635030999999998</v>
      </c>
      <c r="EI731">
        <f t="shared" si="552"/>
        <v>9.8575103070208669E-5</v>
      </c>
      <c r="EJ731">
        <f t="shared" si="553"/>
        <v>1.0000985751030702</v>
      </c>
    </row>
    <row r="732" spans="1:140">
      <c r="A732" s="10">
        <v>41571</v>
      </c>
      <c r="B732" s="11">
        <v>1.69</v>
      </c>
      <c r="C732">
        <f t="shared" si="558"/>
        <v>1.6899999999999998E-2</v>
      </c>
      <c r="D732" s="12">
        <f t="shared" si="559"/>
        <v>3.528914625523516E-4</v>
      </c>
      <c r="E732" s="13">
        <f t="shared" si="560"/>
        <v>1.0003528914625524</v>
      </c>
      <c r="H732" s="10">
        <v>41571</v>
      </c>
      <c r="I732">
        <v>1000</v>
      </c>
      <c r="J732">
        <v>62.494850999999997</v>
      </c>
      <c r="K732" s="15">
        <f t="shared" si="584"/>
        <v>-3.2319954631675474E-3</v>
      </c>
      <c r="L732">
        <f t="shared" si="585"/>
        <v>0.99676800453683245</v>
      </c>
      <c r="N732" s="15">
        <f t="shared" si="562"/>
        <v>-0.69320908410211113</v>
      </c>
      <c r="P732" s="10">
        <v>41571</v>
      </c>
      <c r="Q732">
        <v>196600</v>
      </c>
      <c r="R732">
        <v>39.959874999999997</v>
      </c>
      <c r="S732">
        <f t="shared" si="563"/>
        <v>4.0709223040906739E-3</v>
      </c>
      <c r="T732">
        <f t="shared" si="586"/>
        <v>1.0040709223040907</v>
      </c>
      <c r="V732" s="15">
        <f t="shared" si="564"/>
        <v>3.4055731292393432</v>
      </c>
      <c r="X732" s="10">
        <v>41571</v>
      </c>
      <c r="Y732">
        <v>191200</v>
      </c>
      <c r="Z732">
        <v>34.541386000000003</v>
      </c>
      <c r="AA732">
        <f t="shared" si="565"/>
        <v>3.3481843626821384E-3</v>
      </c>
      <c r="AB732">
        <f t="shared" si="561"/>
        <v>1.0033481843626821</v>
      </c>
      <c r="AD732" s="15">
        <f t="shared" si="566"/>
        <v>2.3873434151644357</v>
      </c>
      <c r="AF732" s="10">
        <v>41571</v>
      </c>
      <c r="AG732">
        <v>181500</v>
      </c>
      <c r="AH732">
        <v>48.563032999999997</v>
      </c>
      <c r="AI732">
        <f t="shared" si="567"/>
        <v>5.5999889838183048E-3</v>
      </c>
      <c r="AJ732">
        <f t="shared" si="587"/>
        <v>1.0055999889838183</v>
      </c>
      <c r="AL732" s="15">
        <f t="shared" si="568"/>
        <v>6.67750080940983</v>
      </c>
      <c r="AN732" s="10">
        <v>41571</v>
      </c>
      <c r="AO732">
        <v>2246700</v>
      </c>
      <c r="AP732">
        <v>37.775891000000001</v>
      </c>
      <c r="AQ732">
        <f t="shared" si="569"/>
        <v>6.8243355922357196E-3</v>
      </c>
      <c r="AR732">
        <f t="shared" si="592"/>
        <v>1.0068243355922357</v>
      </c>
      <c r="AV732" s="10">
        <v>41571</v>
      </c>
      <c r="AW732">
        <v>18132700</v>
      </c>
      <c r="AX732">
        <v>38.567515</v>
      </c>
      <c r="AY732">
        <f t="shared" si="570"/>
        <v>-2.1443764767636875E-3</v>
      </c>
      <c r="AZ732">
        <f t="shared" si="571"/>
        <v>0.99785562352323631</v>
      </c>
      <c r="BD732" s="10">
        <v>41571</v>
      </c>
      <c r="BE732">
        <v>282400</v>
      </c>
      <c r="BF732">
        <v>54.590676999999999</v>
      </c>
      <c r="BG732">
        <f t="shared" si="572"/>
        <v>1.8419422066406899E-3</v>
      </c>
      <c r="BH732">
        <f t="shared" si="573"/>
        <v>1.0018419422066407</v>
      </c>
      <c r="BL732" s="10">
        <v>41571</v>
      </c>
      <c r="BM732">
        <v>233300</v>
      </c>
      <c r="BN732">
        <v>97.672085999999993</v>
      </c>
      <c r="BO732">
        <f t="shared" si="588"/>
        <v>3.3403215362262095E-3</v>
      </c>
      <c r="BP732">
        <f t="shared" si="589"/>
        <v>1.0033403215362262</v>
      </c>
      <c r="BT732" s="10">
        <v>41571</v>
      </c>
      <c r="BU732">
        <v>65700</v>
      </c>
      <c r="BV732">
        <v>49.125428999999997</v>
      </c>
      <c r="BW732">
        <f t="shared" si="590"/>
        <v>4.0380323221778092E-4</v>
      </c>
      <c r="BX732">
        <f t="shared" si="591"/>
        <v>1.0004038032322178</v>
      </c>
      <c r="CB732" s="10">
        <v>41571</v>
      </c>
      <c r="CC732">
        <v>601000</v>
      </c>
      <c r="CD732">
        <v>97.508983000000001</v>
      </c>
      <c r="CE732">
        <f t="shared" si="574"/>
        <v>-8.9475720741394316E-4</v>
      </c>
      <c r="CF732">
        <f t="shared" si="575"/>
        <v>0.99910524279258606</v>
      </c>
      <c r="CJ732" s="10">
        <v>41571</v>
      </c>
      <c r="CK732">
        <v>205700</v>
      </c>
      <c r="CL732">
        <v>76.523812000000007</v>
      </c>
      <c r="CM732">
        <f t="shared" si="576"/>
        <v>-9.4519036907947385E-4</v>
      </c>
      <c r="CN732">
        <f t="shared" si="577"/>
        <v>0.99905480963092053</v>
      </c>
      <c r="CR732" s="10">
        <v>41571</v>
      </c>
      <c r="CS732">
        <v>6200</v>
      </c>
      <c r="CT732">
        <v>57.988055000000003</v>
      </c>
      <c r="CU732">
        <f t="shared" si="578"/>
        <v>0</v>
      </c>
      <c r="CV732">
        <f t="shared" si="579"/>
        <v>1</v>
      </c>
      <c r="CZ732" s="10">
        <v>41571</v>
      </c>
      <c r="DA732">
        <v>109900</v>
      </c>
      <c r="DB732">
        <v>52.022835000000001</v>
      </c>
      <c r="DC732">
        <f t="shared" si="593"/>
        <v>0</v>
      </c>
      <c r="DD732">
        <f t="shared" si="594"/>
        <v>1</v>
      </c>
      <c r="DH732" s="10">
        <v>41571</v>
      </c>
      <c r="DI732">
        <v>120100</v>
      </c>
      <c r="DJ732">
        <v>30.552945999999999</v>
      </c>
      <c r="DK732">
        <f t="shared" si="595"/>
        <v>-9.1543945622862832E-4</v>
      </c>
      <c r="DL732">
        <f t="shared" si="596"/>
        <v>0.99908456054377137</v>
      </c>
      <c r="DP732" s="10">
        <v>41571</v>
      </c>
      <c r="DQ732">
        <v>24400</v>
      </c>
      <c r="DR732">
        <v>23.319279000000002</v>
      </c>
      <c r="DS732" t="e">
        <f t="shared" si="580"/>
        <v>#DIV/0!</v>
      </c>
      <c r="DT732" t="e">
        <f t="shared" si="581"/>
        <v>#DIV/0!</v>
      </c>
      <c r="DX732" s="10">
        <v>41571</v>
      </c>
      <c r="DY732">
        <v>2146500</v>
      </c>
      <c r="DZ732">
        <v>13.07</v>
      </c>
      <c r="EA732">
        <f t="shared" si="582"/>
        <v>9.2664092664094255E-3</v>
      </c>
      <c r="EB732">
        <f t="shared" si="583"/>
        <v>1.0092664092664094</v>
      </c>
      <c r="EF732" s="10">
        <v>41570</v>
      </c>
      <c r="EG732">
        <v>327200</v>
      </c>
      <c r="EH732">
        <v>98.625309000000001</v>
      </c>
      <c r="EI732">
        <f t="shared" si="552"/>
        <v>-2.9555681447246407E-4</v>
      </c>
      <c r="EJ732">
        <f t="shared" si="553"/>
        <v>0.99970444318552754</v>
      </c>
    </row>
    <row r="733" spans="1:140">
      <c r="A733" s="10">
        <v>41570</v>
      </c>
      <c r="B733" s="11">
        <v>1.68</v>
      </c>
      <c r="C733">
        <f t="shared" si="558"/>
        <v>1.6799999999999999E-2</v>
      </c>
      <c r="D733" s="12">
        <f t="shared" si="559"/>
        <v>3.5079857994047003E-4</v>
      </c>
      <c r="E733" s="13">
        <f t="shared" si="560"/>
        <v>1.0003507985799405</v>
      </c>
      <c r="H733" s="10">
        <v>41570</v>
      </c>
      <c r="I733">
        <v>8200</v>
      </c>
      <c r="J733">
        <v>62.697488999999997</v>
      </c>
      <c r="K733" s="15">
        <f t="shared" si="584"/>
        <v>5.4653318748210111E-3</v>
      </c>
      <c r="L733">
        <f t="shared" si="585"/>
        <v>1.005465331874821</v>
      </c>
      <c r="N733" s="15">
        <f t="shared" si="562"/>
        <v>6.3112529925920358</v>
      </c>
      <c r="P733" s="10">
        <v>41570</v>
      </c>
      <c r="Q733">
        <v>562000</v>
      </c>
      <c r="R733">
        <v>39.797860999999997</v>
      </c>
      <c r="S733">
        <f t="shared" si="563"/>
        <v>-5.2406141094707426E-3</v>
      </c>
      <c r="T733">
        <f t="shared" si="586"/>
        <v>0.99475938589052926</v>
      </c>
      <c r="V733" s="15">
        <f t="shared" si="564"/>
        <v>-0.85307806930404317</v>
      </c>
      <c r="X733" s="10">
        <v>41570</v>
      </c>
      <c r="Y733">
        <v>165800</v>
      </c>
      <c r="Z733">
        <v>34.426121000000002</v>
      </c>
      <c r="AA733">
        <f t="shared" si="565"/>
        <v>-6.1009699821085173E-3</v>
      </c>
      <c r="AB733">
        <f t="shared" si="561"/>
        <v>0.99389903001789148</v>
      </c>
      <c r="AD733" s="15">
        <f t="shared" si="566"/>
        <v>-0.89286598853208188</v>
      </c>
      <c r="AF733" s="10">
        <v>41570</v>
      </c>
      <c r="AG733">
        <v>192000</v>
      </c>
      <c r="AH733">
        <v>48.292594999999999</v>
      </c>
      <c r="AI733">
        <f t="shared" si="567"/>
        <v>-3.5871000163432143E-3</v>
      </c>
      <c r="AJ733">
        <f t="shared" si="587"/>
        <v>0.99641289998365679</v>
      </c>
      <c r="AL733" s="15">
        <f t="shared" si="568"/>
        <v>-0.73062354495627613</v>
      </c>
      <c r="AN733" s="10">
        <v>41570</v>
      </c>
      <c r="AO733">
        <v>2865800</v>
      </c>
      <c r="AP733">
        <v>37.519843000000002</v>
      </c>
      <c r="AQ733">
        <f t="shared" si="569"/>
        <v>-1.0848626357735758E-2</v>
      </c>
      <c r="AR733">
        <f t="shared" si="592"/>
        <v>0.98915137364226424</v>
      </c>
      <c r="AV733" s="10">
        <v>41570</v>
      </c>
      <c r="AW733">
        <v>22265300</v>
      </c>
      <c r="AX733">
        <v>38.650396000000001</v>
      </c>
      <c r="AY733">
        <f t="shared" si="570"/>
        <v>-2.1906290927994232E-2</v>
      </c>
      <c r="AZ733">
        <f t="shared" si="571"/>
        <v>0.97809370907200577</v>
      </c>
      <c r="BD733" s="10">
        <v>41570</v>
      </c>
      <c r="BE733">
        <v>536300</v>
      </c>
      <c r="BF733">
        <v>54.490309000000003</v>
      </c>
      <c r="BG733">
        <f t="shared" si="572"/>
        <v>-3.5040833149984074E-3</v>
      </c>
      <c r="BH733">
        <f t="shared" si="573"/>
        <v>0.99649591668500159</v>
      </c>
      <c r="BL733" s="10">
        <v>41570</v>
      </c>
      <c r="BM733">
        <v>752500</v>
      </c>
      <c r="BN733">
        <v>97.346915999999993</v>
      </c>
      <c r="BO733">
        <f t="shared" si="588"/>
        <v>4.1207491648564964E-3</v>
      </c>
      <c r="BP733">
        <f t="shared" si="589"/>
        <v>1.0041207491648565</v>
      </c>
      <c r="BT733" s="10">
        <v>41570</v>
      </c>
      <c r="BU733">
        <v>118100</v>
      </c>
      <c r="BV733">
        <v>49.105600000000003</v>
      </c>
      <c r="BW733">
        <f t="shared" si="590"/>
        <v>-1.0085204865717401E-3</v>
      </c>
      <c r="BX733">
        <f t="shared" si="591"/>
        <v>0.99899147951342826</v>
      </c>
      <c r="CB733" s="10">
        <v>41570</v>
      </c>
      <c r="CC733">
        <v>515900</v>
      </c>
      <c r="CD733">
        <v>97.596307999999993</v>
      </c>
      <c r="CE733">
        <f t="shared" si="574"/>
        <v>2.8714961763613989E-3</v>
      </c>
      <c r="CF733">
        <f t="shared" si="575"/>
        <v>1.0028714961763614</v>
      </c>
      <c r="CJ733" s="10">
        <v>41570</v>
      </c>
      <c r="CK733">
        <v>175600</v>
      </c>
      <c r="CL733">
        <v>76.596209999999999</v>
      </c>
      <c r="CM733">
        <f t="shared" si="576"/>
        <v>1.3013116493552079E-3</v>
      </c>
      <c r="CN733">
        <f t="shared" si="577"/>
        <v>1.0013013116493552</v>
      </c>
      <c r="CR733" s="10">
        <v>41570</v>
      </c>
      <c r="CS733">
        <v>5500</v>
      </c>
      <c r="CT733">
        <v>57.988055000000003</v>
      </c>
      <c r="CU733">
        <f t="shared" si="578"/>
        <v>0</v>
      </c>
      <c r="CV733">
        <f t="shared" si="579"/>
        <v>1</v>
      </c>
      <c r="CZ733" s="10">
        <v>41570</v>
      </c>
      <c r="DA733">
        <v>64800</v>
      </c>
      <c r="DB733">
        <v>52.022835000000001</v>
      </c>
      <c r="DC733">
        <f t="shared" si="593"/>
        <v>-1.2027764039280409E-2</v>
      </c>
      <c r="DD733">
        <f t="shared" si="594"/>
        <v>0.98797223596071959</v>
      </c>
      <c r="DH733" s="10">
        <v>41570</v>
      </c>
      <c r="DI733">
        <v>337600</v>
      </c>
      <c r="DJ733">
        <v>30.580940999999999</v>
      </c>
      <c r="DK733">
        <f t="shared" si="595"/>
        <v>3.0531597504834807E-4</v>
      </c>
      <c r="DL733">
        <f t="shared" si="596"/>
        <v>1.0003053159750483</v>
      </c>
      <c r="DP733" s="10"/>
      <c r="DX733" s="10">
        <v>41570</v>
      </c>
      <c r="DY733">
        <v>2464500</v>
      </c>
      <c r="DZ733">
        <v>12.95</v>
      </c>
      <c r="EA733">
        <f t="shared" si="582"/>
        <v>-3.8461538461539435E-3</v>
      </c>
      <c r="EB733">
        <f t="shared" si="583"/>
        <v>0.99615384615384606</v>
      </c>
      <c r="EF733" s="10">
        <v>41569</v>
      </c>
      <c r="EG733">
        <v>240800</v>
      </c>
      <c r="EH733">
        <v>98.654466999999997</v>
      </c>
      <c r="EI733">
        <f t="shared" si="552"/>
        <v>3.9424801685505884E-4</v>
      </c>
      <c r="EJ733">
        <f t="shared" si="553"/>
        <v>1.0003942480168551</v>
      </c>
    </row>
    <row r="734" spans="1:140">
      <c r="A734" s="10">
        <v>41569</v>
      </c>
      <c r="B734" s="11">
        <v>1.7</v>
      </c>
      <c r="C734">
        <f t="shared" si="558"/>
        <v>1.7000000000000001E-2</v>
      </c>
      <c r="D734" s="12">
        <f t="shared" si="559"/>
        <v>3.5498440208781012E-4</v>
      </c>
      <c r="E734" s="13">
        <f t="shared" si="560"/>
        <v>1.0003549844020878</v>
      </c>
      <c r="H734" s="10">
        <v>41569</v>
      </c>
      <c r="I734">
        <v>1400</v>
      </c>
      <c r="J734">
        <v>62.356689000000003</v>
      </c>
      <c r="K734" s="15">
        <f t="shared" si="584"/>
        <v>1.029689124569666E-2</v>
      </c>
      <c r="L734">
        <f t="shared" si="585"/>
        <v>1.0102968912456967</v>
      </c>
      <c r="N734" s="15">
        <f t="shared" si="562"/>
        <v>41.062111704818179</v>
      </c>
      <c r="P734" s="10">
        <v>41569</v>
      </c>
      <c r="Q734">
        <v>329600</v>
      </c>
      <c r="R734">
        <v>40.007525000000001</v>
      </c>
      <c r="S734">
        <f t="shared" si="563"/>
        <v>5.9908816032638867E-3</v>
      </c>
      <c r="T734">
        <f t="shared" si="586"/>
        <v>1.0059908816032639</v>
      </c>
      <c r="V734" s="15">
        <f t="shared" si="564"/>
        <v>7.8476136862637524</v>
      </c>
      <c r="X734" s="10">
        <v>41569</v>
      </c>
      <c r="Y734">
        <v>430500</v>
      </c>
      <c r="Z734">
        <v>34.637442999999998</v>
      </c>
      <c r="AA734">
        <f t="shared" si="565"/>
        <v>6.7001948155180902E-3</v>
      </c>
      <c r="AB734">
        <f t="shared" si="561"/>
        <v>1.0067001948155181</v>
      </c>
      <c r="AD734" s="15">
        <f t="shared" si="566"/>
        <v>10.443416876128213</v>
      </c>
      <c r="AF734" s="10">
        <v>41569</v>
      </c>
      <c r="AG734">
        <v>318300</v>
      </c>
      <c r="AH734">
        <v>48.466448999999997</v>
      </c>
      <c r="AI734">
        <f t="shared" si="567"/>
        <v>3.8007422000707614E-3</v>
      </c>
      <c r="AJ734">
        <f t="shared" si="587"/>
        <v>1.0038007422000708</v>
      </c>
      <c r="AL734" s="15">
        <f t="shared" si="568"/>
        <v>2.9933929562279151</v>
      </c>
      <c r="AN734" s="10">
        <v>41569</v>
      </c>
      <c r="AO734">
        <v>8545300</v>
      </c>
      <c r="AP734">
        <v>37.931345999999998</v>
      </c>
      <c r="AQ734">
        <f t="shared" si="569"/>
        <v>9.4913570991936869E-3</v>
      </c>
      <c r="AR734">
        <f t="shared" si="592"/>
        <v>1.0094913570991937</v>
      </c>
      <c r="AV734" s="10">
        <v>41569</v>
      </c>
      <c r="AW734">
        <v>19353200</v>
      </c>
      <c r="AX734">
        <v>39.516046000000003</v>
      </c>
      <c r="AY734">
        <f t="shared" si="570"/>
        <v>9.1721526526633568E-3</v>
      </c>
      <c r="AZ734">
        <f t="shared" si="571"/>
        <v>1.0091721526526634</v>
      </c>
      <c r="BD734" s="10">
        <v>41569</v>
      </c>
      <c r="BE734">
        <v>459100</v>
      </c>
      <c r="BF734">
        <v>54.681919000000001</v>
      </c>
      <c r="BG734">
        <f t="shared" si="572"/>
        <v>6.7193396093983004E-3</v>
      </c>
      <c r="BH734">
        <f t="shared" si="573"/>
        <v>1.0067193396093983</v>
      </c>
      <c r="BL734" s="10">
        <v>41569</v>
      </c>
      <c r="BM734">
        <v>165500</v>
      </c>
      <c r="BN734">
        <v>96.947419999999994</v>
      </c>
      <c r="BO734">
        <f t="shared" si="588"/>
        <v>4.7178640367167013E-3</v>
      </c>
      <c r="BP734">
        <f t="shared" si="589"/>
        <v>1.0047178640367167</v>
      </c>
      <c r="BT734" s="10">
        <v>41569</v>
      </c>
      <c r="BU734">
        <v>97200</v>
      </c>
      <c r="BV734">
        <v>49.155174000000002</v>
      </c>
      <c r="BW734">
        <f t="shared" si="590"/>
        <v>6.0549089556061197E-4</v>
      </c>
      <c r="BX734">
        <f t="shared" si="591"/>
        <v>1.0006054908955606</v>
      </c>
      <c r="CB734" s="10">
        <v>41569</v>
      </c>
      <c r="CC734">
        <v>2200000</v>
      </c>
      <c r="CD734">
        <v>97.316862999999998</v>
      </c>
      <c r="CE734">
        <f t="shared" si="574"/>
        <v>1.9780747322029058E-3</v>
      </c>
      <c r="CF734">
        <f t="shared" si="575"/>
        <v>1.0019780747322029</v>
      </c>
      <c r="CJ734" s="10">
        <v>41569</v>
      </c>
      <c r="CK734">
        <v>475900</v>
      </c>
      <c r="CL734">
        <v>76.496663999999996</v>
      </c>
      <c r="CM734">
        <f t="shared" si="576"/>
        <v>4.7545614464221675E-3</v>
      </c>
      <c r="CN734">
        <f t="shared" si="577"/>
        <v>1.0047545614464222</v>
      </c>
      <c r="CR734" s="10">
        <v>41569</v>
      </c>
      <c r="CS734">
        <v>7200</v>
      </c>
      <c r="CT734">
        <v>57.988055000000003</v>
      </c>
      <c r="CU734">
        <f t="shared" si="578"/>
        <v>2.6809603726813958E-3</v>
      </c>
      <c r="CV734">
        <f t="shared" si="579"/>
        <v>1.0026809603726814</v>
      </c>
      <c r="CZ734" s="10">
        <v>41569</v>
      </c>
      <c r="DA734">
        <v>71100</v>
      </c>
      <c r="DB734">
        <v>52.656171000000001</v>
      </c>
      <c r="DC734">
        <f t="shared" si="593"/>
        <v>7.5097847105376481E-3</v>
      </c>
      <c r="DD734">
        <f t="shared" si="594"/>
        <v>1.0075097847105376</v>
      </c>
      <c r="DH734" s="10">
        <v>41569</v>
      </c>
      <c r="DI734">
        <v>97300</v>
      </c>
      <c r="DJ734">
        <v>30.571607</v>
      </c>
      <c r="DK734">
        <f t="shared" si="595"/>
        <v>9.8643397690825196E-3</v>
      </c>
      <c r="DL734">
        <f t="shared" si="596"/>
        <v>1.0098643397690825</v>
      </c>
      <c r="DP734" s="10"/>
      <c r="DX734" s="10">
        <v>41569</v>
      </c>
      <c r="DY734">
        <v>5879200</v>
      </c>
      <c r="DZ734">
        <v>13</v>
      </c>
      <c r="EA734">
        <f t="shared" si="582"/>
        <v>1.8010963194988294E-2</v>
      </c>
      <c r="EB734">
        <f t="shared" si="583"/>
        <v>1.0180109631949883</v>
      </c>
      <c r="EF734" s="10">
        <v>41568</v>
      </c>
      <c r="EG734">
        <v>501900</v>
      </c>
      <c r="EH734">
        <v>98.615588000000002</v>
      </c>
      <c r="EI734">
        <f t="shared" si="552"/>
        <v>9.8594540004270925E-5</v>
      </c>
      <c r="EJ734">
        <f t="shared" si="553"/>
        <v>1.0000985945400043</v>
      </c>
    </row>
    <row r="735" spans="1:140">
      <c r="A735" s="10">
        <v>41568</v>
      </c>
      <c r="B735" s="11">
        <v>1.71</v>
      </c>
      <c r="C735">
        <f t="shared" si="558"/>
        <v>1.7100000000000001E-2</v>
      </c>
      <c r="D735" s="12">
        <f t="shared" si="559"/>
        <v>3.5707739854973219E-4</v>
      </c>
      <c r="E735" s="13">
        <f t="shared" si="560"/>
        <v>1.0003570773985497</v>
      </c>
      <c r="H735" s="10">
        <v>41568</v>
      </c>
      <c r="I735">
        <v>2300</v>
      </c>
      <c r="J735">
        <v>61.721153000000001</v>
      </c>
      <c r="K735" s="15">
        <f t="shared" si="584"/>
        <v>-3.1240623169553894E-3</v>
      </c>
      <c r="L735">
        <f t="shared" si="585"/>
        <v>0.99687593768304461</v>
      </c>
      <c r="N735" s="15">
        <f t="shared" si="562"/>
        <v>-0.68084155962553017</v>
      </c>
      <c r="P735" s="10">
        <v>41568</v>
      </c>
      <c r="Q735">
        <v>596400</v>
      </c>
      <c r="R735">
        <v>39.769272000000001</v>
      </c>
      <c r="S735">
        <f t="shared" si="563"/>
        <v>0</v>
      </c>
      <c r="T735">
        <f t="shared" si="586"/>
        <v>1</v>
      </c>
      <c r="V735" s="15">
        <f t="shared" si="564"/>
        <v>0</v>
      </c>
      <c r="X735" s="10">
        <v>41568</v>
      </c>
      <c r="Y735">
        <v>266400</v>
      </c>
      <c r="Z735">
        <v>34.406910000000003</v>
      </c>
      <c r="AA735">
        <f t="shared" si="565"/>
        <v>-2.7913922841160677E-4</v>
      </c>
      <c r="AB735">
        <f t="shared" si="561"/>
        <v>0.99972086077158839</v>
      </c>
      <c r="AD735" s="15">
        <f t="shared" si="566"/>
        <v>-9.6880178052421217E-2</v>
      </c>
      <c r="AF735" s="10">
        <v>41568</v>
      </c>
      <c r="AG735">
        <v>322300</v>
      </c>
      <c r="AH735">
        <v>48.282938000000001</v>
      </c>
      <c r="AI735">
        <f t="shared" si="567"/>
        <v>-7.994773348630746E-4</v>
      </c>
      <c r="AJ735">
        <f t="shared" si="587"/>
        <v>0.99920052266513693</v>
      </c>
      <c r="AL735" s="15">
        <f t="shared" si="568"/>
        <v>-0.25317615395976956</v>
      </c>
      <c r="AN735" s="10">
        <v>41568</v>
      </c>
      <c r="AO735">
        <v>2215100</v>
      </c>
      <c r="AP735">
        <v>37.574711000000001</v>
      </c>
      <c r="AQ735">
        <f t="shared" si="569"/>
        <v>1.4623728569440608E-3</v>
      </c>
      <c r="AR735">
        <f t="shared" si="592"/>
        <v>1.0014623728569441</v>
      </c>
      <c r="AV735" s="10">
        <v>41568</v>
      </c>
      <c r="AW735">
        <v>13128700</v>
      </c>
      <c r="AX735">
        <v>39.156892999999997</v>
      </c>
      <c r="AY735">
        <f t="shared" si="570"/>
        <v>4.7058552996759317E-4</v>
      </c>
      <c r="AZ735">
        <f t="shared" si="571"/>
        <v>1.0004705855299676</v>
      </c>
      <c r="BD735" s="10">
        <v>41568</v>
      </c>
      <c r="BE735">
        <v>412900</v>
      </c>
      <c r="BF735">
        <v>54.316944999999997</v>
      </c>
      <c r="BG735">
        <f t="shared" si="572"/>
        <v>3.3608541906793299E-4</v>
      </c>
      <c r="BH735">
        <f t="shared" si="573"/>
        <v>1.0003360854190679</v>
      </c>
      <c r="BL735" s="10">
        <v>41568</v>
      </c>
      <c r="BM735">
        <v>245000</v>
      </c>
      <c r="BN735">
        <v>96.492182999999997</v>
      </c>
      <c r="BO735">
        <f t="shared" si="588"/>
        <v>-8.6576558857220931E-4</v>
      </c>
      <c r="BP735">
        <f t="shared" si="589"/>
        <v>0.99913423441142779</v>
      </c>
      <c r="BT735" s="10">
        <v>41568</v>
      </c>
      <c r="BU735">
        <v>106600</v>
      </c>
      <c r="BV735">
        <v>49.125428999999997</v>
      </c>
      <c r="BW735">
        <f t="shared" si="590"/>
        <v>-2.0180991911222801E-4</v>
      </c>
      <c r="BX735">
        <f t="shared" si="591"/>
        <v>0.99979819008088777</v>
      </c>
      <c r="CB735" s="10">
        <v>41568</v>
      </c>
      <c r="CC735">
        <v>316300</v>
      </c>
      <c r="CD735">
        <v>97.124742999999995</v>
      </c>
      <c r="CE735">
        <f t="shared" si="574"/>
        <v>-2.0636710030356165E-3</v>
      </c>
      <c r="CF735">
        <f t="shared" si="575"/>
        <v>0.99793632899696438</v>
      </c>
      <c r="CJ735" s="10">
        <v>41568</v>
      </c>
      <c r="CK735">
        <v>189600</v>
      </c>
      <c r="CL735">
        <v>76.134676999999996</v>
      </c>
      <c r="CM735">
        <f t="shared" si="576"/>
        <v>-8.313470176077864E-4</v>
      </c>
      <c r="CN735">
        <f t="shared" si="577"/>
        <v>0.99916865298239221</v>
      </c>
      <c r="CR735" s="10">
        <v>41568</v>
      </c>
      <c r="CS735">
        <v>6800</v>
      </c>
      <c r="CT735">
        <v>57.833007000000002</v>
      </c>
      <c r="CU735">
        <f t="shared" si="578"/>
        <v>-3.3500777876260823E-4</v>
      </c>
      <c r="CV735">
        <f t="shared" si="579"/>
        <v>0.99966499222123739</v>
      </c>
      <c r="CZ735" s="10">
        <v>41568</v>
      </c>
      <c r="DA735">
        <v>107600</v>
      </c>
      <c r="DB735">
        <v>52.263682000000003</v>
      </c>
      <c r="DC735">
        <f t="shared" si="593"/>
        <v>-2.3837645177676725E-3</v>
      </c>
      <c r="DD735">
        <f t="shared" si="594"/>
        <v>0.99761623548223233</v>
      </c>
      <c r="DH735" s="10">
        <v>41568</v>
      </c>
      <c r="DI735">
        <v>134200</v>
      </c>
      <c r="DJ735">
        <v>30.272984000000001</v>
      </c>
      <c r="DK735">
        <f t="shared" si="595"/>
        <v>-6.4319232708909269E-3</v>
      </c>
      <c r="DL735">
        <f t="shared" si="596"/>
        <v>0.99356807672910907</v>
      </c>
      <c r="DP735" s="10"/>
      <c r="DX735" s="10">
        <v>41568</v>
      </c>
      <c r="DY735">
        <v>2273100</v>
      </c>
      <c r="DZ735">
        <v>12.77</v>
      </c>
      <c r="EA735">
        <f t="shared" si="582"/>
        <v>7.8369905956110486E-4</v>
      </c>
      <c r="EB735">
        <f t="shared" si="583"/>
        <v>1.0007836990595611</v>
      </c>
      <c r="EF735" s="10">
        <v>41565</v>
      </c>
      <c r="EG735">
        <v>153400</v>
      </c>
      <c r="EH735">
        <v>98.605866000000006</v>
      </c>
      <c r="EI735">
        <f t="shared" si="552"/>
        <v>-1.9714006675497497E-4</v>
      </c>
      <c r="EJ735">
        <f t="shared" si="553"/>
        <v>0.99980285993324503</v>
      </c>
    </row>
    <row r="736" spans="1:140">
      <c r="A736" s="10">
        <v>41565</v>
      </c>
      <c r="B736" s="11">
        <v>1.72</v>
      </c>
      <c r="C736">
        <f t="shared" si="558"/>
        <v>1.72E-2</v>
      </c>
      <c r="D736" s="12">
        <f t="shared" si="559"/>
        <v>3.5917045194100439E-4</v>
      </c>
      <c r="E736" s="13">
        <f t="shared" si="560"/>
        <v>1.000359170451941</v>
      </c>
      <c r="H736" s="10">
        <v>41565</v>
      </c>
      <c r="I736">
        <v>25300</v>
      </c>
      <c r="J736">
        <v>61.914577999999999</v>
      </c>
      <c r="K736" s="15">
        <f t="shared" si="584"/>
        <v>1.3407528959630266E-3</v>
      </c>
      <c r="L736">
        <f t="shared" si="585"/>
        <v>1.001340752895963</v>
      </c>
      <c r="N736" s="15">
        <f t="shared" si="562"/>
        <v>0.6307614200670808</v>
      </c>
      <c r="P736" s="10">
        <v>41565</v>
      </c>
      <c r="Q736">
        <v>1310800</v>
      </c>
      <c r="R736">
        <v>39.769272000000001</v>
      </c>
      <c r="S736">
        <f t="shared" si="563"/>
        <v>6.5123069831163338E-3</v>
      </c>
      <c r="T736">
        <f t="shared" si="586"/>
        <v>1.0065123069831163</v>
      </c>
      <c r="V736" s="15">
        <f t="shared" si="564"/>
        <v>9.6897531966679846</v>
      </c>
      <c r="X736" s="10">
        <v>41565</v>
      </c>
      <c r="Y736">
        <v>229600</v>
      </c>
      <c r="Z736">
        <v>34.416516999999999</v>
      </c>
      <c r="AA736">
        <f t="shared" si="565"/>
        <v>8.1598321774205562E-3</v>
      </c>
      <c r="AB736">
        <f t="shared" si="561"/>
        <v>1.0081598321774206</v>
      </c>
      <c r="AD736" s="15">
        <f t="shared" si="566"/>
        <v>18.419021449386129</v>
      </c>
      <c r="AF736" s="10">
        <v>41565</v>
      </c>
      <c r="AG736">
        <v>302300</v>
      </c>
      <c r="AH736">
        <v>48.321570000000001</v>
      </c>
      <c r="AI736">
        <f t="shared" si="567"/>
        <v>1.0707060113718914E-2</v>
      </c>
      <c r="AJ736">
        <f t="shared" si="587"/>
        <v>1.0107070601137189</v>
      </c>
      <c r="AL736" s="15">
        <f t="shared" si="568"/>
        <v>47.779155839945268</v>
      </c>
      <c r="AN736" s="10">
        <v>41565</v>
      </c>
      <c r="AO736">
        <v>2437800</v>
      </c>
      <c r="AP736">
        <v>37.519843000000002</v>
      </c>
      <c r="AQ736">
        <f t="shared" si="569"/>
        <v>5.8837475020696584E-3</v>
      </c>
      <c r="AR736">
        <f t="shared" si="592"/>
        <v>1.0058837475020697</v>
      </c>
      <c r="AV736" s="10">
        <v>41565</v>
      </c>
      <c r="AW736">
        <v>16546000</v>
      </c>
      <c r="AX736">
        <v>39.138475</v>
      </c>
      <c r="AY736">
        <f t="shared" si="570"/>
        <v>0</v>
      </c>
      <c r="AZ736">
        <f t="shared" si="571"/>
        <v>1</v>
      </c>
      <c r="BD736" s="10">
        <v>41565</v>
      </c>
      <c r="BE736">
        <v>656400</v>
      </c>
      <c r="BF736">
        <v>54.298696</v>
      </c>
      <c r="BG736">
        <f t="shared" si="572"/>
        <v>4.2186890177948744E-3</v>
      </c>
      <c r="BH736">
        <f t="shared" si="573"/>
        <v>1.0042186890177949</v>
      </c>
      <c r="BL736" s="10">
        <v>41565</v>
      </c>
      <c r="BM736">
        <v>120600</v>
      </c>
      <c r="BN736">
        <v>96.575794999999999</v>
      </c>
      <c r="BO736">
        <f t="shared" si="588"/>
        <v>1.0593260966591522E-3</v>
      </c>
      <c r="BP736">
        <f t="shared" si="589"/>
        <v>1.0010593260966592</v>
      </c>
      <c r="BT736" s="10">
        <v>41565</v>
      </c>
      <c r="BU736">
        <v>119800</v>
      </c>
      <c r="BV736">
        <v>49.135345000000001</v>
      </c>
      <c r="BW736">
        <f t="shared" si="590"/>
        <v>1.2121438610406265E-3</v>
      </c>
      <c r="BX736">
        <f t="shared" si="591"/>
        <v>1.0012121438610406</v>
      </c>
      <c r="CB736" s="10">
        <v>41565</v>
      </c>
      <c r="CC736">
        <v>740800</v>
      </c>
      <c r="CD736">
        <v>97.325591000000003</v>
      </c>
      <c r="CE736">
        <f t="shared" si="574"/>
        <v>6.284823741686818E-4</v>
      </c>
      <c r="CF736">
        <f t="shared" si="575"/>
        <v>1.0006284823741687</v>
      </c>
      <c r="CJ736" s="10">
        <v>41565</v>
      </c>
      <c r="CK736">
        <v>267200</v>
      </c>
      <c r="CL736">
        <v>76.198024000000004</v>
      </c>
      <c r="CM736">
        <f t="shared" si="576"/>
        <v>3.5640918715440506E-4</v>
      </c>
      <c r="CN736">
        <f t="shared" si="577"/>
        <v>1.0003564091871544</v>
      </c>
      <c r="CR736" s="10">
        <v>41565</v>
      </c>
      <c r="CS736">
        <v>18000</v>
      </c>
      <c r="CT736">
        <v>57.852387999999998</v>
      </c>
      <c r="CU736">
        <f t="shared" si="578"/>
        <v>-3.3491285993159092E-4</v>
      </c>
      <c r="CV736">
        <f t="shared" si="579"/>
        <v>0.99966508714006841</v>
      </c>
      <c r="CZ736" s="10">
        <v>41565</v>
      </c>
      <c r="DA736">
        <v>53800</v>
      </c>
      <c r="DB736">
        <v>52.388564000000002</v>
      </c>
      <c r="DC736">
        <f t="shared" si="593"/>
        <v>6.8574851316285379E-3</v>
      </c>
      <c r="DD736">
        <f t="shared" si="594"/>
        <v>1.0068574851316285</v>
      </c>
      <c r="DH736" s="10">
        <v>41565</v>
      </c>
      <c r="DI736">
        <v>78500</v>
      </c>
      <c r="DJ736">
        <v>30.468958000000001</v>
      </c>
      <c r="DK736">
        <f t="shared" si="595"/>
        <v>-2.4441771981650318E-3</v>
      </c>
      <c r="DL736">
        <f t="shared" si="596"/>
        <v>0.99755582280183497</v>
      </c>
      <c r="DP736" s="10"/>
      <c r="DX736" s="10">
        <v>41565</v>
      </c>
      <c r="DY736">
        <v>2159800</v>
      </c>
      <c r="DZ736">
        <v>12.76</v>
      </c>
      <c r="EA736">
        <f t="shared" si="582"/>
        <v>-3.9032006245121043E-3</v>
      </c>
      <c r="EB736">
        <f t="shared" si="583"/>
        <v>0.9960967993754879</v>
      </c>
      <c r="EF736" s="10">
        <v>41564</v>
      </c>
      <c r="EG736">
        <v>420600</v>
      </c>
      <c r="EH736">
        <v>98.625309000000001</v>
      </c>
      <c r="EI736">
        <f t="shared" si="552"/>
        <v>4.9302721693655904E-4</v>
      </c>
      <c r="EJ736">
        <f t="shared" si="553"/>
        <v>1.0004930272169366</v>
      </c>
    </row>
    <row r="737" spans="1:140">
      <c r="A737" s="10">
        <v>41564</v>
      </c>
      <c r="B737" s="11">
        <v>1.72</v>
      </c>
      <c r="C737">
        <f t="shared" si="558"/>
        <v>1.72E-2</v>
      </c>
      <c r="D737" s="12">
        <f t="shared" si="559"/>
        <v>3.5917045194100439E-4</v>
      </c>
      <c r="E737" s="13">
        <f t="shared" si="560"/>
        <v>1.000359170451941</v>
      </c>
      <c r="H737" s="10">
        <v>41564</v>
      </c>
      <c r="I737">
        <v>54800</v>
      </c>
      <c r="J737">
        <v>61.831676999999999</v>
      </c>
      <c r="K737" s="15">
        <f t="shared" si="584"/>
        <v>8.8667897451855104E-3</v>
      </c>
      <c r="L737">
        <f t="shared" si="585"/>
        <v>1.0088667897451855</v>
      </c>
      <c r="N737" s="15">
        <f t="shared" si="562"/>
        <v>24.081094842325889</v>
      </c>
      <c r="P737" s="10">
        <v>41564</v>
      </c>
      <c r="Q737">
        <v>497700</v>
      </c>
      <c r="R737">
        <v>39.511958</v>
      </c>
      <c r="S737">
        <f t="shared" si="563"/>
        <v>7.0439886161497434E-3</v>
      </c>
      <c r="T737">
        <f t="shared" si="586"/>
        <v>1.0070439886161497</v>
      </c>
      <c r="V737" s="15">
        <f t="shared" si="564"/>
        <v>11.962270919040153</v>
      </c>
      <c r="X737" s="10">
        <v>41564</v>
      </c>
      <c r="Y737">
        <v>415400</v>
      </c>
      <c r="Z737">
        <v>34.137957</v>
      </c>
      <c r="AA737">
        <f t="shared" si="565"/>
        <v>8.7993608781986588E-3</v>
      </c>
      <c r="AB737">
        <f t="shared" si="561"/>
        <v>1.0087993608781987</v>
      </c>
      <c r="AD737" s="15">
        <f t="shared" si="566"/>
        <v>23.476618732944896</v>
      </c>
      <c r="AF737" s="10">
        <v>41564</v>
      </c>
      <c r="AG737">
        <v>448100</v>
      </c>
      <c r="AH737">
        <v>47.809669</v>
      </c>
      <c r="AI737">
        <f t="shared" si="567"/>
        <v>7.7361835061300344E-3</v>
      </c>
      <c r="AJ737">
        <f t="shared" si="587"/>
        <v>1.00773618350613</v>
      </c>
      <c r="AL737" s="15">
        <f t="shared" si="568"/>
        <v>15.657167908453044</v>
      </c>
      <c r="AN737" s="10">
        <v>41564</v>
      </c>
      <c r="AO737">
        <v>3721200</v>
      </c>
      <c r="AP737">
        <v>37.300376999999997</v>
      </c>
      <c r="AQ737">
        <f t="shared" si="569"/>
        <v>1.2158862833373085E-2</v>
      </c>
      <c r="AR737">
        <f t="shared" si="592"/>
        <v>1.0121588628333731</v>
      </c>
      <c r="AV737" s="10">
        <v>41564</v>
      </c>
      <c r="AW737">
        <v>17451300</v>
      </c>
      <c r="AX737">
        <v>39.138475</v>
      </c>
      <c r="AY737">
        <f t="shared" si="570"/>
        <v>6.8704218925723648E-3</v>
      </c>
      <c r="AZ737">
        <f t="shared" si="571"/>
        <v>1.0068704218925724</v>
      </c>
      <c r="BD737" s="10">
        <v>41564</v>
      </c>
      <c r="BE737">
        <v>569900</v>
      </c>
      <c r="BF737">
        <v>54.070588999999998</v>
      </c>
      <c r="BG737">
        <f t="shared" si="572"/>
        <v>8.8525050008743111E-3</v>
      </c>
      <c r="BH737">
        <f t="shared" si="573"/>
        <v>1.0088525050008743</v>
      </c>
      <c r="BL737" s="10">
        <v>41564</v>
      </c>
      <c r="BM737">
        <v>137500</v>
      </c>
      <c r="BN737">
        <v>96.473597999999996</v>
      </c>
      <c r="BO737">
        <f t="shared" si="588"/>
        <v>3.8669234896817617E-3</v>
      </c>
      <c r="BP737">
        <f t="shared" si="589"/>
        <v>1.0038669234896818</v>
      </c>
      <c r="BT737" s="10">
        <v>41564</v>
      </c>
      <c r="BU737">
        <v>80000</v>
      </c>
      <c r="BV737">
        <v>49.075857999999997</v>
      </c>
      <c r="BW737">
        <f t="shared" si="590"/>
        <v>-2.0195261881505999E-4</v>
      </c>
      <c r="BX737">
        <f t="shared" si="591"/>
        <v>0.99979804738118494</v>
      </c>
      <c r="CB737" s="10">
        <v>41564</v>
      </c>
      <c r="CC737">
        <v>792600</v>
      </c>
      <c r="CD737">
        <v>97.264461999999995</v>
      </c>
      <c r="CE737">
        <f t="shared" si="574"/>
        <v>8.4200977884161254E-3</v>
      </c>
      <c r="CF737">
        <f t="shared" si="575"/>
        <v>1.0084200977884161</v>
      </c>
      <c r="CJ737" s="10">
        <v>41564</v>
      </c>
      <c r="CK737">
        <v>134800</v>
      </c>
      <c r="CL737">
        <v>76.170876000000007</v>
      </c>
      <c r="CM737">
        <f t="shared" si="576"/>
        <v>4.1755927890028133E-3</v>
      </c>
      <c r="CN737">
        <f t="shared" si="577"/>
        <v>1.0041755927890028</v>
      </c>
      <c r="CR737" s="10">
        <v>41564</v>
      </c>
      <c r="CS737">
        <v>7000</v>
      </c>
      <c r="CT737">
        <v>57.871769999999998</v>
      </c>
      <c r="CU737">
        <f t="shared" si="578"/>
        <v>2.0134712409372035E-3</v>
      </c>
      <c r="CV737">
        <f t="shared" si="579"/>
        <v>1.0020134712409372</v>
      </c>
      <c r="CZ737" s="10">
        <v>41564</v>
      </c>
      <c r="DA737">
        <v>95700</v>
      </c>
      <c r="DB737">
        <v>52.031756999999999</v>
      </c>
      <c r="DC737">
        <f t="shared" si="593"/>
        <v>1.0568268233479339E-2</v>
      </c>
      <c r="DD737">
        <f t="shared" si="594"/>
        <v>1.0105682682334793</v>
      </c>
      <c r="DH737" s="10">
        <v>41564</v>
      </c>
      <c r="DI737">
        <v>120200</v>
      </c>
      <c r="DJ737">
        <v>30.543612</v>
      </c>
      <c r="DK737">
        <f t="shared" si="595"/>
        <v>1.5828622904818568E-2</v>
      </c>
      <c r="DL737">
        <f t="shared" si="596"/>
        <v>1.0158286229048186</v>
      </c>
      <c r="DP737" s="10"/>
      <c r="DX737" s="10">
        <v>41564</v>
      </c>
      <c r="DY737">
        <v>5477800</v>
      </c>
      <c r="DZ737">
        <v>12.81</v>
      </c>
      <c r="EA737">
        <f t="shared" si="582"/>
        <v>3.0571198712791681E-2</v>
      </c>
      <c r="EB737">
        <f t="shared" si="583"/>
        <v>1.0305711987127917</v>
      </c>
      <c r="EF737" s="10">
        <v>41563</v>
      </c>
      <c r="EG737">
        <v>388500</v>
      </c>
      <c r="EH737">
        <v>98.576707999999996</v>
      </c>
      <c r="EI737">
        <f t="shared" si="552"/>
        <v>2.9587747234716133E-4</v>
      </c>
      <c r="EJ737">
        <f t="shared" si="553"/>
        <v>1.0002958774723472</v>
      </c>
    </row>
    <row r="738" spans="1:140">
      <c r="A738" s="10">
        <v>41563</v>
      </c>
      <c r="B738" s="11">
        <v>1.72</v>
      </c>
      <c r="C738">
        <f t="shared" si="558"/>
        <v>1.72E-2</v>
      </c>
      <c r="D738" s="12">
        <f t="shared" si="559"/>
        <v>3.5917045194100439E-4</v>
      </c>
      <c r="E738" s="13">
        <f t="shared" si="560"/>
        <v>1.000359170451941</v>
      </c>
      <c r="H738" s="10">
        <v>41563</v>
      </c>
      <c r="I738">
        <v>2900</v>
      </c>
      <c r="J738">
        <v>61.288246999999998</v>
      </c>
      <c r="K738" s="15">
        <f t="shared" si="584"/>
        <v>1.0018270334202883E-2</v>
      </c>
      <c r="L738">
        <f t="shared" si="585"/>
        <v>1.0100182703342029</v>
      </c>
      <c r="N738" s="15">
        <f t="shared" si="562"/>
        <v>37.033728083989146</v>
      </c>
      <c r="P738" s="10">
        <v>41563</v>
      </c>
      <c r="Q738">
        <v>314700</v>
      </c>
      <c r="R738">
        <v>39.235582999999998</v>
      </c>
      <c r="S738">
        <f t="shared" si="563"/>
        <v>1.4039410617572745E-2</v>
      </c>
      <c r="T738">
        <f t="shared" si="586"/>
        <v>1.0140394106175727</v>
      </c>
      <c r="V738" s="15">
        <f t="shared" si="564"/>
        <v>161.18641420865058</v>
      </c>
      <c r="X738" s="10">
        <v>41563</v>
      </c>
      <c r="Y738">
        <v>161200</v>
      </c>
      <c r="Z738">
        <v>33.840184999999998</v>
      </c>
      <c r="AA738">
        <f t="shared" si="565"/>
        <v>1.3521330928329744E-2</v>
      </c>
      <c r="AB738">
        <f t="shared" si="561"/>
        <v>1.0135213309283297</v>
      </c>
      <c r="AD738" s="15">
        <f t="shared" si="566"/>
        <v>133.58792757007589</v>
      </c>
      <c r="AF738" s="10">
        <v>41563</v>
      </c>
      <c r="AG738">
        <v>240100</v>
      </c>
      <c r="AH738">
        <v>47.442644000000001</v>
      </c>
      <c r="AI738">
        <f t="shared" si="567"/>
        <v>1.2365988745738132E-2</v>
      </c>
      <c r="AJ738">
        <f t="shared" si="587"/>
        <v>1.0123659887457381</v>
      </c>
      <c r="AL738" s="15">
        <f t="shared" si="568"/>
        <v>87.75736156849257</v>
      </c>
      <c r="AN738" s="10">
        <v>41563</v>
      </c>
      <c r="AO738">
        <v>2155700</v>
      </c>
      <c r="AP738">
        <v>36.852294999999998</v>
      </c>
      <c r="AQ738">
        <f t="shared" si="569"/>
        <v>8.5084902232626103E-3</v>
      </c>
      <c r="AR738">
        <f t="shared" si="592"/>
        <v>1.0085084902232626</v>
      </c>
      <c r="AV738" s="10">
        <v>41563</v>
      </c>
      <c r="AW738">
        <v>18815300</v>
      </c>
      <c r="AX738">
        <v>38.871411999999999</v>
      </c>
      <c r="AY738">
        <f t="shared" si="570"/>
        <v>7.158180870488362E-3</v>
      </c>
      <c r="AZ738">
        <f t="shared" si="571"/>
        <v>1.0071581808704884</v>
      </c>
      <c r="BD738" s="10">
        <v>41563</v>
      </c>
      <c r="BE738">
        <v>478200</v>
      </c>
      <c r="BF738">
        <v>53.596128999999998</v>
      </c>
      <c r="BG738">
        <f t="shared" si="572"/>
        <v>1.2409542890900127E-2</v>
      </c>
      <c r="BH738">
        <f t="shared" si="573"/>
        <v>1.0124095428909001</v>
      </c>
      <c r="BL738" s="10">
        <v>41563</v>
      </c>
      <c r="BM738">
        <v>177800</v>
      </c>
      <c r="BN738">
        <v>96.101979</v>
      </c>
      <c r="BO738">
        <f t="shared" si="588"/>
        <v>5.4432804036412819E-3</v>
      </c>
      <c r="BP738">
        <f t="shared" si="589"/>
        <v>1.0054432804036413</v>
      </c>
      <c r="BT738" s="10">
        <v>41563</v>
      </c>
      <c r="BU738">
        <v>71400</v>
      </c>
      <c r="BV738">
        <v>49.085771000000001</v>
      </c>
      <c r="BW738">
        <f t="shared" si="590"/>
        <v>1.0109062284597847E-3</v>
      </c>
      <c r="BX738">
        <f t="shared" si="591"/>
        <v>1.0010109062284598</v>
      </c>
      <c r="CB738" s="10">
        <v>41563</v>
      </c>
      <c r="CC738">
        <v>408600</v>
      </c>
      <c r="CD738">
        <v>96.452324000000004</v>
      </c>
      <c r="CE738">
        <f t="shared" si="574"/>
        <v>4.9130468494074098E-3</v>
      </c>
      <c r="CF738">
        <f t="shared" si="575"/>
        <v>1.0049130468494074</v>
      </c>
      <c r="CJ738" s="10">
        <v>41563</v>
      </c>
      <c r="CK738">
        <v>152300</v>
      </c>
      <c r="CL738">
        <v>75.854140000000001</v>
      </c>
      <c r="CM738">
        <f t="shared" si="576"/>
        <v>6.0009689176989678E-3</v>
      </c>
      <c r="CN738">
        <f t="shared" si="577"/>
        <v>1.006000968917699</v>
      </c>
      <c r="CR738" s="10">
        <v>41563</v>
      </c>
      <c r="CS738">
        <v>14000</v>
      </c>
      <c r="CT738">
        <v>57.755481000000003</v>
      </c>
      <c r="CU738">
        <f t="shared" si="578"/>
        <v>1.5123569000670134E-3</v>
      </c>
      <c r="CV738">
        <f t="shared" si="579"/>
        <v>1.001512356900067</v>
      </c>
      <c r="CZ738" s="10">
        <v>41563</v>
      </c>
      <c r="DA738">
        <v>89000</v>
      </c>
      <c r="DB738">
        <v>51.487622000000002</v>
      </c>
      <c r="DC738">
        <f t="shared" si="593"/>
        <v>8.0335901937471643E-3</v>
      </c>
      <c r="DD738">
        <f t="shared" si="594"/>
        <v>1.0080335901937472</v>
      </c>
      <c r="DH738" s="10">
        <v>41563</v>
      </c>
      <c r="DI738">
        <v>73200</v>
      </c>
      <c r="DJ738">
        <v>30.067682000000001</v>
      </c>
      <c r="DK738">
        <f t="shared" si="595"/>
        <v>1.9620267802019642E-2</v>
      </c>
      <c r="DL738">
        <f t="shared" si="596"/>
        <v>1.0196202678020196</v>
      </c>
      <c r="DP738" s="10"/>
      <c r="DX738" s="10">
        <v>41563</v>
      </c>
      <c r="DY738">
        <v>4009600</v>
      </c>
      <c r="DZ738">
        <v>12.43</v>
      </c>
      <c r="EA738">
        <f t="shared" si="582"/>
        <v>-1.6064257028112205E-3</v>
      </c>
      <c r="EB738">
        <f t="shared" si="583"/>
        <v>0.99839357429718878</v>
      </c>
      <c r="EF738" s="10">
        <v>41562</v>
      </c>
      <c r="EG738">
        <v>264500</v>
      </c>
      <c r="EH738">
        <v>98.547550000000001</v>
      </c>
      <c r="EI738">
        <f t="shared" ref="EI738:EI801" si="597">(EH738/EH739)-1</f>
        <v>9.8652467774629216E-5</v>
      </c>
      <c r="EJ738">
        <f t="shared" ref="EJ738:EJ801" si="598">1+EI738</f>
        <v>1.0000986524677746</v>
      </c>
    </row>
    <row r="739" spans="1:140">
      <c r="A739" s="10">
        <v>41562</v>
      </c>
      <c r="B739" s="11">
        <v>1.74</v>
      </c>
      <c r="C739">
        <f t="shared" si="558"/>
        <v>1.7399999999999999E-2</v>
      </c>
      <c r="D739" s="12">
        <f t="shared" si="559"/>
        <v>3.6335672952403364E-4</v>
      </c>
      <c r="E739" s="13">
        <f t="shared" si="560"/>
        <v>1.000363356729524</v>
      </c>
      <c r="H739" s="10">
        <v>41562</v>
      </c>
      <c r="I739">
        <v>2800</v>
      </c>
      <c r="J739">
        <v>60.680334999999999</v>
      </c>
      <c r="K739" s="15">
        <f t="shared" si="584"/>
        <v>7.5945480746653082E-4</v>
      </c>
      <c r="L739">
        <f t="shared" si="585"/>
        <v>1.0007594548074665</v>
      </c>
      <c r="N739" s="15">
        <f t="shared" si="562"/>
        <v>0.31929274949462205</v>
      </c>
      <c r="P739" s="10">
        <v>41562</v>
      </c>
      <c r="Q739">
        <v>318700</v>
      </c>
      <c r="R739">
        <v>38.692365000000002</v>
      </c>
      <c r="S739">
        <f t="shared" si="563"/>
        <v>-7.5776523020623099E-3</v>
      </c>
      <c r="T739">
        <f t="shared" si="586"/>
        <v>0.99242234769793769</v>
      </c>
      <c r="V739" s="15">
        <f t="shared" si="564"/>
        <v>-0.93773623418976093</v>
      </c>
      <c r="X739" s="10">
        <v>41562</v>
      </c>
      <c r="Y739">
        <v>132900</v>
      </c>
      <c r="Z739">
        <v>33.388725000000001</v>
      </c>
      <c r="AA739">
        <f t="shared" si="565"/>
        <v>-9.9687412156943545E-3</v>
      </c>
      <c r="AB739">
        <f t="shared" si="561"/>
        <v>0.99003125878430565</v>
      </c>
      <c r="AD739" s="15">
        <f t="shared" si="566"/>
        <v>-0.97418625211362608</v>
      </c>
      <c r="AF739" s="10">
        <v>41562</v>
      </c>
      <c r="AG739">
        <v>419500</v>
      </c>
      <c r="AH739">
        <v>46.863135</v>
      </c>
      <c r="AI739">
        <f t="shared" si="567"/>
        <v>-9.1893129250980587E-3</v>
      </c>
      <c r="AJ739">
        <f t="shared" si="587"/>
        <v>0.99081068707490194</v>
      </c>
      <c r="AL739" s="15">
        <f t="shared" si="568"/>
        <v>-0.96559678354580825</v>
      </c>
      <c r="AN739" s="10">
        <v>41562</v>
      </c>
      <c r="AO739">
        <v>2943500</v>
      </c>
      <c r="AP739">
        <v>36.541383000000003</v>
      </c>
      <c r="AQ739">
        <f t="shared" si="569"/>
        <v>-5.2277468558871165E-3</v>
      </c>
      <c r="AR739">
        <f t="shared" si="592"/>
        <v>0.99477225314411288</v>
      </c>
      <c r="AV739" s="10">
        <v>41562</v>
      </c>
      <c r="AW739">
        <v>19654800</v>
      </c>
      <c r="AX739">
        <v>38.595140999999998</v>
      </c>
      <c r="AY739">
        <f t="shared" si="570"/>
        <v>-1.2022587802252072E-2</v>
      </c>
      <c r="AZ739">
        <f t="shared" si="571"/>
        <v>0.98797741219774793</v>
      </c>
      <c r="BD739" s="10">
        <v>41562</v>
      </c>
      <c r="BE739">
        <v>527000</v>
      </c>
      <c r="BF739">
        <v>52.939177999999998</v>
      </c>
      <c r="BG739">
        <f t="shared" si="572"/>
        <v>-7.0169391585293006E-3</v>
      </c>
      <c r="BH739">
        <f t="shared" si="573"/>
        <v>0.9929830608414707</v>
      </c>
      <c r="BL739" s="10">
        <v>41562</v>
      </c>
      <c r="BM739">
        <v>292100</v>
      </c>
      <c r="BN739">
        <v>95.581700999999995</v>
      </c>
      <c r="BO739">
        <f t="shared" si="588"/>
        <v>-1.7465573401904688E-3</v>
      </c>
      <c r="BP739">
        <f t="shared" si="589"/>
        <v>0.99825344265980953</v>
      </c>
      <c r="BT739" s="10">
        <v>41562</v>
      </c>
      <c r="BU739">
        <v>53600</v>
      </c>
      <c r="BV739">
        <v>49.036200000000001</v>
      </c>
      <c r="BW739">
        <f t="shared" si="590"/>
        <v>-4.042112744184756E-4</v>
      </c>
      <c r="BX739">
        <f t="shared" si="591"/>
        <v>0.99959578872558152</v>
      </c>
      <c r="CB739" s="10">
        <v>41562</v>
      </c>
      <c r="CC739">
        <v>435000</v>
      </c>
      <c r="CD739">
        <v>95.980766000000003</v>
      </c>
      <c r="CE739">
        <f t="shared" si="574"/>
        <v>-3.6373221918217791E-4</v>
      </c>
      <c r="CF739">
        <f t="shared" si="575"/>
        <v>0.99963626778081782</v>
      </c>
      <c r="CJ739" s="10">
        <v>41562</v>
      </c>
      <c r="CK739">
        <v>107700</v>
      </c>
      <c r="CL739">
        <v>75.401657</v>
      </c>
      <c r="CM739">
        <f t="shared" si="576"/>
        <v>0</v>
      </c>
      <c r="CN739">
        <f t="shared" si="577"/>
        <v>1</v>
      </c>
      <c r="CR739" s="10">
        <v>41562</v>
      </c>
      <c r="CS739">
        <v>13900</v>
      </c>
      <c r="CT739">
        <v>57.668266000000003</v>
      </c>
      <c r="CU739">
        <f t="shared" si="578"/>
        <v>3.3613831371748226E-4</v>
      </c>
      <c r="CV739">
        <f t="shared" si="579"/>
        <v>1.0003361383137175</v>
      </c>
      <c r="CZ739" s="10">
        <v>41562</v>
      </c>
      <c r="DA739">
        <v>120900</v>
      </c>
      <c r="DB739">
        <v>51.077288000000003</v>
      </c>
      <c r="DC739">
        <f t="shared" si="593"/>
        <v>-1.156572084274643E-2</v>
      </c>
      <c r="DD739">
        <f t="shared" si="594"/>
        <v>0.98843427915725357</v>
      </c>
      <c r="DH739" s="10">
        <v>41562</v>
      </c>
      <c r="DI739">
        <v>69700</v>
      </c>
      <c r="DJ739">
        <v>29.489097999999998</v>
      </c>
      <c r="DK739">
        <f t="shared" si="595"/>
        <v>-3.7830713006732353E-3</v>
      </c>
      <c r="DL739">
        <f t="shared" si="596"/>
        <v>0.99621692869932676</v>
      </c>
      <c r="DP739" s="10"/>
      <c r="DX739" s="10">
        <v>41562</v>
      </c>
      <c r="DY739">
        <v>5894900</v>
      </c>
      <c r="DZ739">
        <v>12.45</v>
      </c>
      <c r="EA739">
        <f t="shared" si="582"/>
        <v>8.0971659919029104E-3</v>
      </c>
      <c r="EB739">
        <f t="shared" si="583"/>
        <v>1.0080971659919029</v>
      </c>
      <c r="EF739" s="10">
        <v>41561</v>
      </c>
      <c r="EG739">
        <v>332700</v>
      </c>
      <c r="EH739">
        <v>98.537829000000002</v>
      </c>
      <c r="EI739">
        <f t="shared" si="597"/>
        <v>-2.9589012321906694E-4</v>
      </c>
      <c r="EJ739">
        <f t="shared" si="598"/>
        <v>0.99970410987678093</v>
      </c>
    </row>
    <row r="740" spans="1:140">
      <c r="A740" s="10">
        <v>41561</v>
      </c>
      <c r="B740" s="11">
        <v>1.74</v>
      </c>
      <c r="C740">
        <f t="shared" si="558"/>
        <v>1.7399999999999999E-2</v>
      </c>
      <c r="D740" s="12">
        <f t="shared" si="559"/>
        <v>3.6335672952403364E-4</v>
      </c>
      <c r="E740" s="13">
        <f t="shared" si="560"/>
        <v>1.000363356729524</v>
      </c>
      <c r="H740" s="10">
        <v>41561</v>
      </c>
      <c r="I740">
        <v>8100</v>
      </c>
      <c r="J740">
        <v>60.634286000000003</v>
      </c>
      <c r="K740" s="15">
        <f t="shared" si="584"/>
        <v>-7.9867212137784138E-3</v>
      </c>
      <c r="L740">
        <f t="shared" si="585"/>
        <v>0.99201327878622159</v>
      </c>
      <c r="N740" s="15">
        <f t="shared" si="562"/>
        <v>-0.94643486336694893</v>
      </c>
      <c r="P740" s="10">
        <v>41561</v>
      </c>
      <c r="Q740">
        <v>246900</v>
      </c>
      <c r="R740">
        <v>38.987800999999997</v>
      </c>
      <c r="S740">
        <f t="shared" si="563"/>
        <v>3.926374339811689E-3</v>
      </c>
      <c r="T740">
        <f t="shared" si="586"/>
        <v>1.0039263743398117</v>
      </c>
      <c r="V740" s="15">
        <f t="shared" si="564"/>
        <v>3.180038600861673</v>
      </c>
      <c r="X740" s="10">
        <v>41561</v>
      </c>
      <c r="Y740">
        <v>117800</v>
      </c>
      <c r="Z740">
        <v>33.724919999999997</v>
      </c>
      <c r="AA740">
        <f t="shared" si="565"/>
        <v>3.4295204755896425E-3</v>
      </c>
      <c r="AB740">
        <f t="shared" si="561"/>
        <v>1.0034295204755896</v>
      </c>
      <c r="AD740" s="15">
        <f t="shared" si="566"/>
        <v>2.4890635439059778</v>
      </c>
      <c r="AF740" s="10">
        <v>41561</v>
      </c>
      <c r="AG740">
        <v>221500</v>
      </c>
      <c r="AH740">
        <v>47.297769000000002</v>
      </c>
      <c r="AI740">
        <f t="shared" si="567"/>
        <v>5.5441687720310107E-3</v>
      </c>
      <c r="AJ740">
        <f t="shared" si="587"/>
        <v>1.005544168772031</v>
      </c>
      <c r="AL740" s="15">
        <f t="shared" si="568"/>
        <v>6.5235086128508826</v>
      </c>
      <c r="AN740" s="10">
        <v>41561</v>
      </c>
      <c r="AO740">
        <v>1715300</v>
      </c>
      <c r="AP740">
        <v>36.733415999999998</v>
      </c>
      <c r="AQ740">
        <f t="shared" si="569"/>
        <v>2.996230608483641E-3</v>
      </c>
      <c r="AR740">
        <f t="shared" si="592"/>
        <v>1.0029962306084836</v>
      </c>
      <c r="AV740" s="10">
        <v>41561</v>
      </c>
      <c r="AW740">
        <v>15091100</v>
      </c>
      <c r="AX740">
        <v>39.064801000000003</v>
      </c>
      <c r="AY740">
        <f t="shared" si="570"/>
        <v>6.4056312217806166E-3</v>
      </c>
      <c r="AZ740">
        <f t="shared" si="571"/>
        <v>1.0064056312217806</v>
      </c>
      <c r="BD740" s="10">
        <v>41561</v>
      </c>
      <c r="BE740">
        <v>361800</v>
      </c>
      <c r="BF740">
        <v>53.313274</v>
      </c>
      <c r="BG740">
        <f t="shared" si="572"/>
        <v>3.4346752665268543E-3</v>
      </c>
      <c r="BH740">
        <f t="shared" si="573"/>
        <v>1.0034346752665269</v>
      </c>
      <c r="BL740" s="10">
        <v>41561</v>
      </c>
      <c r="BM740">
        <v>124300</v>
      </c>
      <c r="BN740">
        <v>95.748931999999996</v>
      </c>
      <c r="BO740">
        <f t="shared" si="588"/>
        <v>-2.9989812774657842E-3</v>
      </c>
      <c r="BP740">
        <f t="shared" si="589"/>
        <v>0.99700101872253422</v>
      </c>
      <c r="BT740" s="10">
        <v>41561</v>
      </c>
      <c r="BU740">
        <v>105900</v>
      </c>
      <c r="BV740">
        <v>49.056029000000002</v>
      </c>
      <c r="BW740">
        <f t="shared" si="590"/>
        <v>-2.0209536369875103E-4</v>
      </c>
      <c r="BX740">
        <f t="shared" si="591"/>
        <v>0.99979790463630125</v>
      </c>
      <c r="CB740" s="10">
        <v>41561</v>
      </c>
      <c r="CC740">
        <v>182000</v>
      </c>
      <c r="CD740">
        <v>96.015690000000006</v>
      </c>
      <c r="CE740">
        <f t="shared" si="574"/>
        <v>1.1837271499430813E-3</v>
      </c>
      <c r="CF740">
        <f t="shared" si="575"/>
        <v>1.0011837271499431</v>
      </c>
      <c r="CJ740" s="10">
        <v>41561</v>
      </c>
      <c r="CK740">
        <v>111000</v>
      </c>
      <c r="CL740">
        <v>75.401657</v>
      </c>
      <c r="CM740">
        <f t="shared" si="576"/>
        <v>-2.3945972678093286E-3</v>
      </c>
      <c r="CN740">
        <f t="shared" si="577"/>
        <v>0.99760540273219067</v>
      </c>
      <c r="CR740" s="10">
        <v>41561</v>
      </c>
      <c r="CS740">
        <v>30600</v>
      </c>
      <c r="CT740">
        <v>57.648887999999999</v>
      </c>
      <c r="CU740">
        <f t="shared" si="578"/>
        <v>-8.3976141707742258E-4</v>
      </c>
      <c r="CV740">
        <f t="shared" si="579"/>
        <v>0.99916023858292258</v>
      </c>
      <c r="CZ740" s="10">
        <v>41561</v>
      </c>
      <c r="DA740">
        <v>154900</v>
      </c>
      <c r="DB740">
        <v>51.674945999999998</v>
      </c>
      <c r="DC740">
        <f t="shared" si="593"/>
        <v>4.160190952117615E-3</v>
      </c>
      <c r="DD740">
        <f t="shared" si="594"/>
        <v>1.0041601909521176</v>
      </c>
      <c r="DH740" s="10">
        <v>41561</v>
      </c>
      <c r="DI740">
        <v>48300</v>
      </c>
      <c r="DJ740">
        <v>29.601081000000001</v>
      </c>
      <c r="DK740">
        <f t="shared" si="595"/>
        <v>0</v>
      </c>
      <c r="DL740">
        <f t="shared" si="596"/>
        <v>1</v>
      </c>
      <c r="DP740" s="10"/>
      <c r="DX740" s="10">
        <v>41561</v>
      </c>
      <c r="DY740">
        <v>2964900</v>
      </c>
      <c r="DZ740">
        <v>12.35</v>
      </c>
      <c r="EA740">
        <f t="shared" si="582"/>
        <v>2.4350649350648457E-3</v>
      </c>
      <c r="EB740">
        <f t="shared" si="583"/>
        <v>1.0024350649350648</v>
      </c>
      <c r="EF740" s="10">
        <v>41558</v>
      </c>
      <c r="EG740">
        <v>219700</v>
      </c>
      <c r="EH740">
        <v>98.566993999999994</v>
      </c>
      <c r="EI740">
        <f t="shared" si="597"/>
        <v>2.9597770009726077E-4</v>
      </c>
      <c r="EJ740">
        <f t="shared" si="598"/>
        <v>1.0002959777000973</v>
      </c>
    </row>
    <row r="741" spans="1:140">
      <c r="A741" s="10">
        <v>41558</v>
      </c>
      <c r="B741" s="11">
        <v>1.74</v>
      </c>
      <c r="C741">
        <f t="shared" si="558"/>
        <v>1.7399999999999999E-2</v>
      </c>
      <c r="D741" s="12">
        <f t="shared" si="559"/>
        <v>3.6335672952403364E-4</v>
      </c>
      <c r="E741" s="13">
        <f t="shared" si="560"/>
        <v>1.000363356729524</v>
      </c>
      <c r="H741" s="10">
        <v>41558</v>
      </c>
      <c r="I741">
        <v>94400</v>
      </c>
      <c r="J741">
        <v>61.122453999999998</v>
      </c>
      <c r="K741" s="15">
        <f t="shared" si="584"/>
        <v>1.6603919281408253E-3</v>
      </c>
      <c r="L741">
        <f t="shared" si="585"/>
        <v>1.0016603919281408</v>
      </c>
      <c r="N741" s="15">
        <f t="shared" si="562"/>
        <v>0.83224222338187115</v>
      </c>
      <c r="P741" s="10">
        <v>41558</v>
      </c>
      <c r="Q741">
        <v>329300</v>
      </c>
      <c r="R741">
        <v>38.835318999999998</v>
      </c>
      <c r="S741">
        <f t="shared" si="563"/>
        <v>7.4165587208001593E-3</v>
      </c>
      <c r="T741">
        <f t="shared" si="586"/>
        <v>1.0074165587208002</v>
      </c>
      <c r="V741" s="15">
        <f t="shared" si="564"/>
        <v>13.835972669491948</v>
      </c>
      <c r="X741" s="10">
        <v>41558</v>
      </c>
      <c r="Y741">
        <v>143200</v>
      </c>
      <c r="Z741">
        <v>33.609654999999997</v>
      </c>
      <c r="AA741">
        <f t="shared" si="565"/>
        <v>8.3573914495573831E-3</v>
      </c>
      <c r="AB741">
        <f t="shared" si="561"/>
        <v>1.0083573914495574</v>
      </c>
      <c r="AD741" s="15">
        <f t="shared" si="566"/>
        <v>19.858709104660537</v>
      </c>
      <c r="AF741" s="10">
        <v>41558</v>
      </c>
      <c r="AG741">
        <v>761100</v>
      </c>
      <c r="AH741">
        <v>47.036988000000001</v>
      </c>
      <c r="AI741">
        <f t="shared" si="567"/>
        <v>1.3105893726786499E-2</v>
      </c>
      <c r="AJ741">
        <f t="shared" si="587"/>
        <v>1.0131058937267865</v>
      </c>
      <c r="AL741" s="15">
        <f t="shared" si="568"/>
        <v>114.88234636501248</v>
      </c>
      <c r="AN741" s="10">
        <v>41558</v>
      </c>
      <c r="AO741">
        <v>3102900</v>
      </c>
      <c r="AP741">
        <v>36.623683</v>
      </c>
      <c r="AQ741">
        <f t="shared" si="569"/>
        <v>5.5233979363362717E-3</v>
      </c>
      <c r="AR741">
        <f t="shared" si="592"/>
        <v>1.0055233979363363</v>
      </c>
      <c r="AV741" s="10">
        <v>41558</v>
      </c>
      <c r="AW741">
        <v>11041300</v>
      </c>
      <c r="AX741">
        <v>38.816158999999999</v>
      </c>
      <c r="AY741">
        <f t="shared" si="570"/>
        <v>4.0495758828775763E-3</v>
      </c>
      <c r="AZ741">
        <f t="shared" si="571"/>
        <v>1.0040495758828776</v>
      </c>
      <c r="BD741" s="10">
        <v>41558</v>
      </c>
      <c r="BE741">
        <v>535900</v>
      </c>
      <c r="BF741">
        <v>53.130786999999998</v>
      </c>
      <c r="BG741">
        <f t="shared" si="572"/>
        <v>5.6994469794984237E-3</v>
      </c>
      <c r="BH741">
        <f t="shared" si="573"/>
        <v>1.0056994469794984</v>
      </c>
      <c r="BL741" s="10">
        <v>41558</v>
      </c>
      <c r="BM741">
        <v>222200</v>
      </c>
      <c r="BN741">
        <v>96.036945000000003</v>
      </c>
      <c r="BO741">
        <f t="shared" si="588"/>
        <v>-2.4126613275418096E-3</v>
      </c>
      <c r="BP741">
        <f t="shared" si="589"/>
        <v>0.99758733867245819</v>
      </c>
      <c r="BT741" s="10">
        <v>41558</v>
      </c>
      <c r="BU741">
        <v>72400</v>
      </c>
      <c r="BV741">
        <v>49.065944999999999</v>
      </c>
      <c r="BW741">
        <f t="shared" si="590"/>
        <v>0</v>
      </c>
      <c r="BX741">
        <f t="shared" si="591"/>
        <v>1</v>
      </c>
      <c r="CB741" s="10">
        <v>41558</v>
      </c>
      <c r="CC741">
        <v>473400</v>
      </c>
      <c r="CD741">
        <v>95.902168000000003</v>
      </c>
      <c r="CE741">
        <f t="shared" si="574"/>
        <v>2.464596003513897E-3</v>
      </c>
      <c r="CF741">
        <f t="shared" si="575"/>
        <v>1.0024645960035139</v>
      </c>
      <c r="CJ741" s="10">
        <v>41558</v>
      </c>
      <c r="CK741">
        <v>184200</v>
      </c>
      <c r="CL741">
        <v>75.582646999999994</v>
      </c>
      <c r="CM741">
        <f t="shared" si="576"/>
        <v>9.5869096245682073E-4</v>
      </c>
      <c r="CN741">
        <f t="shared" si="577"/>
        <v>1.0009586909624568</v>
      </c>
      <c r="CR741" s="10">
        <v>41558</v>
      </c>
      <c r="CS741">
        <v>13900</v>
      </c>
      <c r="CT741">
        <v>57.697339999999997</v>
      </c>
      <c r="CU741">
        <f t="shared" si="578"/>
        <v>5.041594279944217E-4</v>
      </c>
      <c r="CV741">
        <f t="shared" si="579"/>
        <v>1.0005041594279944</v>
      </c>
      <c r="CZ741" s="10">
        <v>41558</v>
      </c>
      <c r="DA741">
        <v>368100</v>
      </c>
      <c r="DB741">
        <v>51.460858999999999</v>
      </c>
      <c r="DC741">
        <f t="shared" si="593"/>
        <v>1.3886105408422722E-3</v>
      </c>
      <c r="DD741">
        <f t="shared" si="594"/>
        <v>1.0013886105408423</v>
      </c>
      <c r="DH741" s="10">
        <v>41558</v>
      </c>
      <c r="DI741">
        <v>59400</v>
      </c>
      <c r="DJ741">
        <v>29.601081000000001</v>
      </c>
      <c r="DK741">
        <f t="shared" si="595"/>
        <v>1.0512910452537882E-2</v>
      </c>
      <c r="DL741">
        <f t="shared" si="596"/>
        <v>1.0105129104525379</v>
      </c>
      <c r="DP741" s="10"/>
      <c r="DX741" s="10">
        <v>41558</v>
      </c>
      <c r="DY741">
        <v>5349900</v>
      </c>
      <c r="DZ741">
        <v>12.32</v>
      </c>
      <c r="EA741">
        <f t="shared" si="582"/>
        <v>-1.3610888710968716E-2</v>
      </c>
      <c r="EB741">
        <f t="shared" si="583"/>
        <v>0.98638911128903128</v>
      </c>
      <c r="EF741" s="10">
        <v>41557</v>
      </c>
      <c r="EG741">
        <v>1569800</v>
      </c>
      <c r="EH741">
        <v>98.537829000000002</v>
      </c>
      <c r="EI741">
        <f t="shared" si="597"/>
        <v>9.8601298711642471E-5</v>
      </c>
      <c r="EJ741">
        <f t="shared" si="598"/>
        <v>1.0000986012987116</v>
      </c>
    </row>
    <row r="742" spans="1:140">
      <c r="A742" s="10">
        <v>41557</v>
      </c>
      <c r="B742" s="11">
        <v>1.7</v>
      </c>
      <c r="C742">
        <f t="shared" si="558"/>
        <v>1.7000000000000001E-2</v>
      </c>
      <c r="D742" s="12">
        <f t="shared" si="559"/>
        <v>3.5498440208781012E-4</v>
      </c>
      <c r="E742" s="13">
        <f t="shared" si="560"/>
        <v>1.0003549844020878</v>
      </c>
      <c r="H742" s="10">
        <v>41557</v>
      </c>
      <c r="I742">
        <v>3800</v>
      </c>
      <c r="J742">
        <v>61.021135000000001</v>
      </c>
      <c r="K742" s="15">
        <f t="shared" si="584"/>
        <v>-2.2590514734006639E-3</v>
      </c>
      <c r="L742">
        <f t="shared" si="585"/>
        <v>0.99774094852659934</v>
      </c>
      <c r="N742" s="15">
        <f t="shared" si="562"/>
        <v>-0.56197817783348936</v>
      </c>
      <c r="P742" s="10">
        <v>41557</v>
      </c>
      <c r="Q742">
        <v>360600</v>
      </c>
      <c r="R742">
        <v>38.549415000000003</v>
      </c>
      <c r="S742">
        <f t="shared" si="563"/>
        <v>2.1722656901941972E-2</v>
      </c>
      <c r="T742">
        <f t="shared" si="586"/>
        <v>1.021722656901942</v>
      </c>
      <c r="V742" s="15">
        <f t="shared" si="564"/>
        <v>2549.0798502306266</v>
      </c>
      <c r="X742" s="10">
        <v>41557</v>
      </c>
      <c r="Y742">
        <v>176000</v>
      </c>
      <c r="Z742">
        <v>33.331094</v>
      </c>
      <c r="AA742">
        <f t="shared" si="565"/>
        <v>2.3296971818872025E-2</v>
      </c>
      <c r="AB742">
        <f t="shared" si="561"/>
        <v>1.023296971818872</v>
      </c>
      <c r="AD742" s="15">
        <f t="shared" si="566"/>
        <v>4472.1809409679936</v>
      </c>
      <c r="AF742" s="10">
        <v>41557</v>
      </c>
      <c r="AG742">
        <v>227800</v>
      </c>
      <c r="AH742">
        <v>46.428500999999997</v>
      </c>
      <c r="AI742">
        <f t="shared" si="567"/>
        <v>2.2765967884728511E-2</v>
      </c>
      <c r="AJ742">
        <f t="shared" si="587"/>
        <v>1.0227659678847285</v>
      </c>
      <c r="AL742" s="15">
        <f t="shared" si="568"/>
        <v>3700.1616044419225</v>
      </c>
      <c r="AN742" s="10">
        <v>41557</v>
      </c>
      <c r="AO742">
        <v>2571600</v>
      </c>
      <c r="AP742">
        <v>36.422507000000003</v>
      </c>
      <c r="AQ742">
        <f t="shared" si="569"/>
        <v>1.8670167011253014E-2</v>
      </c>
      <c r="AR742">
        <f t="shared" si="592"/>
        <v>1.018670167011253</v>
      </c>
      <c r="AV742" s="10">
        <v>41557</v>
      </c>
      <c r="AW742">
        <v>16318100</v>
      </c>
      <c r="AX742">
        <v>38.659604000000002</v>
      </c>
      <c r="AY742">
        <f t="shared" si="570"/>
        <v>2.2406184346060565E-2</v>
      </c>
      <c r="AZ742">
        <f t="shared" si="571"/>
        <v>1.0224061843460606</v>
      </c>
      <c r="BD742" s="10">
        <v>41557</v>
      </c>
      <c r="BE742">
        <v>629500</v>
      </c>
      <c r="BF742">
        <v>52.829687</v>
      </c>
      <c r="BG742">
        <f t="shared" si="572"/>
        <v>2.044411930486012E-2</v>
      </c>
      <c r="BH742">
        <f t="shared" si="573"/>
        <v>1.0204441193048601</v>
      </c>
      <c r="BL742" s="10">
        <v>41557</v>
      </c>
      <c r="BM742">
        <v>104800</v>
      </c>
      <c r="BN742">
        <v>96.269210000000001</v>
      </c>
      <c r="BO742">
        <f t="shared" si="588"/>
        <v>-7.7140623765814542E-4</v>
      </c>
      <c r="BP742">
        <f t="shared" si="589"/>
        <v>0.99922859376234185</v>
      </c>
      <c r="BT742" s="10">
        <v>41557</v>
      </c>
      <c r="BU742">
        <v>63600</v>
      </c>
      <c r="BV742">
        <v>49.065944999999999</v>
      </c>
      <c r="BW742">
        <f t="shared" si="590"/>
        <v>1.0113763828007993E-3</v>
      </c>
      <c r="BX742">
        <f t="shared" si="591"/>
        <v>1.0010113763828008</v>
      </c>
      <c r="CB742" s="10">
        <v>41557</v>
      </c>
      <c r="CC742">
        <v>176400</v>
      </c>
      <c r="CD742">
        <v>95.666388999999995</v>
      </c>
      <c r="CE742">
        <f t="shared" si="574"/>
        <v>1.6457890795253949E-3</v>
      </c>
      <c r="CF742">
        <f t="shared" si="575"/>
        <v>1.0016457890795254</v>
      </c>
      <c r="CJ742" s="10">
        <v>41557</v>
      </c>
      <c r="CK742">
        <v>153700</v>
      </c>
      <c r="CL742">
        <v>75.510255999999998</v>
      </c>
      <c r="CM742">
        <f t="shared" si="576"/>
        <v>3.5965662675141452E-4</v>
      </c>
      <c r="CN742">
        <f t="shared" si="577"/>
        <v>1.0003596566267514</v>
      </c>
      <c r="CR742" s="10">
        <v>41557</v>
      </c>
      <c r="CS742">
        <v>8200</v>
      </c>
      <c r="CT742">
        <v>57.668266000000003</v>
      </c>
      <c r="CU742">
        <f t="shared" si="578"/>
        <v>-3.3598180324490023E-4</v>
      </c>
      <c r="CV742">
        <f t="shared" si="579"/>
        <v>0.9996640181967551</v>
      </c>
      <c r="CZ742" s="10">
        <v>41557</v>
      </c>
      <c r="DA742">
        <v>172900</v>
      </c>
      <c r="DB742">
        <v>51.389499000000001</v>
      </c>
      <c r="DC742">
        <f t="shared" si="593"/>
        <v>1.6049387085315114E-2</v>
      </c>
      <c r="DD742">
        <f t="shared" si="594"/>
        <v>1.0160493870853151</v>
      </c>
      <c r="DH742" s="10">
        <v>41557</v>
      </c>
      <c r="DI742">
        <v>76600</v>
      </c>
      <c r="DJ742">
        <v>29.293125</v>
      </c>
      <c r="DK742">
        <f t="shared" si="595"/>
        <v>2.447779064873612E-2</v>
      </c>
      <c r="DL742">
        <f t="shared" si="596"/>
        <v>1.0244777906487361</v>
      </c>
      <c r="DP742" s="10"/>
      <c r="DX742" s="10">
        <v>41557</v>
      </c>
      <c r="DY742">
        <v>7767300</v>
      </c>
      <c r="DZ742">
        <v>12.49</v>
      </c>
      <c r="EA742">
        <f t="shared" si="582"/>
        <v>-1.420678768745065E-2</v>
      </c>
      <c r="EB742">
        <f t="shared" si="583"/>
        <v>0.98579321231254935</v>
      </c>
      <c r="EF742" s="10">
        <v>41556</v>
      </c>
      <c r="EG742">
        <v>1070700</v>
      </c>
      <c r="EH742">
        <v>98.528114000000002</v>
      </c>
      <c r="EI742">
        <f t="shared" si="597"/>
        <v>9.8671930225169291E-5</v>
      </c>
      <c r="EJ742">
        <f t="shared" si="598"/>
        <v>1.0000986719302252</v>
      </c>
    </row>
    <row r="743" spans="1:140">
      <c r="A743" s="10">
        <v>41556</v>
      </c>
      <c r="B743" s="11">
        <v>1.7</v>
      </c>
      <c r="C743">
        <f t="shared" si="558"/>
        <v>1.7000000000000001E-2</v>
      </c>
      <c r="D743" s="12">
        <f t="shared" si="559"/>
        <v>3.5498440208781012E-4</v>
      </c>
      <c r="E743" s="13">
        <f t="shared" si="560"/>
        <v>1.0003549844020878</v>
      </c>
      <c r="H743" s="10">
        <v>41556</v>
      </c>
      <c r="I743">
        <v>10200</v>
      </c>
      <c r="J743">
        <v>61.159297000000002</v>
      </c>
      <c r="K743" s="15">
        <f t="shared" si="584"/>
        <v>-4.348504169460532E-3</v>
      </c>
      <c r="L743">
        <f t="shared" si="585"/>
        <v>0.99565149583053947</v>
      </c>
      <c r="N743" s="15">
        <f t="shared" si="562"/>
        <v>-0.79620996200195726</v>
      </c>
      <c r="P743" s="10">
        <v>41556</v>
      </c>
      <c r="Q743">
        <v>264300</v>
      </c>
      <c r="R743">
        <v>37.729823000000003</v>
      </c>
      <c r="S743">
        <f t="shared" si="563"/>
        <v>2.526226333230408E-4</v>
      </c>
      <c r="T743">
        <f t="shared" si="586"/>
        <v>1.000252622633323</v>
      </c>
      <c r="V743" s="15">
        <f t="shared" si="564"/>
        <v>9.6579309892575793E-2</v>
      </c>
      <c r="X743" s="10">
        <v>41556</v>
      </c>
      <c r="Y743">
        <v>201500</v>
      </c>
      <c r="Z743">
        <v>32.572259000000003</v>
      </c>
      <c r="AA743">
        <f t="shared" si="565"/>
        <v>-4.9883072087308911E-3</v>
      </c>
      <c r="AB743">
        <f t="shared" si="561"/>
        <v>0.99501169279126911</v>
      </c>
      <c r="AD743" s="15">
        <f t="shared" si="566"/>
        <v>-0.83882885648815964</v>
      </c>
      <c r="AF743" s="10">
        <v>41556</v>
      </c>
      <c r="AG743">
        <v>251100</v>
      </c>
      <c r="AH743">
        <v>45.395038999999997</v>
      </c>
      <c r="AI743">
        <f t="shared" si="567"/>
        <v>-4.2373235484061134E-3</v>
      </c>
      <c r="AJ743">
        <f t="shared" si="587"/>
        <v>0.99576267645159389</v>
      </c>
      <c r="AL743" s="15">
        <f t="shared" si="568"/>
        <v>-0.78773274308034247</v>
      </c>
      <c r="AN743" s="10">
        <v>41556</v>
      </c>
      <c r="AO743">
        <v>3424500</v>
      </c>
      <c r="AP743">
        <v>35.754956</v>
      </c>
      <c r="AQ743">
        <f t="shared" si="569"/>
        <v>3.3358326729540089E-3</v>
      </c>
      <c r="AR743">
        <f t="shared" si="592"/>
        <v>1.003335832672954</v>
      </c>
      <c r="AV743" s="10">
        <v>41556</v>
      </c>
      <c r="AW743">
        <v>20172000</v>
      </c>
      <c r="AX743">
        <v>37.812373000000001</v>
      </c>
      <c r="AY743">
        <f t="shared" si="570"/>
        <v>7.8546961442156338E-3</v>
      </c>
      <c r="AZ743">
        <f t="shared" si="571"/>
        <v>1.0078546961442156</v>
      </c>
      <c r="BD743" s="10">
        <v>41556</v>
      </c>
      <c r="BE743">
        <v>538100</v>
      </c>
      <c r="BF743">
        <v>51.771268999999997</v>
      </c>
      <c r="BG743">
        <f t="shared" si="572"/>
        <v>7.0548297198413934E-4</v>
      </c>
      <c r="BH743">
        <f t="shared" si="573"/>
        <v>1.0007054829719841</v>
      </c>
      <c r="BL743" s="10">
        <v>41556</v>
      </c>
      <c r="BM743">
        <v>103300</v>
      </c>
      <c r="BN743">
        <v>96.343530000000001</v>
      </c>
      <c r="BO743">
        <f t="shared" si="588"/>
        <v>-6.7456662874887385E-4</v>
      </c>
      <c r="BP743">
        <f t="shared" si="589"/>
        <v>0.99932543337125113</v>
      </c>
      <c r="BT743" s="10">
        <v>41556</v>
      </c>
      <c r="BU743">
        <v>108000</v>
      </c>
      <c r="BV743">
        <v>49.016370999999999</v>
      </c>
      <c r="BW743">
        <f t="shared" si="590"/>
        <v>6.0714526815064396E-4</v>
      </c>
      <c r="BX743">
        <f t="shared" si="591"/>
        <v>1.0006071452681506</v>
      </c>
      <c r="CB743" s="10">
        <v>41556</v>
      </c>
      <c r="CC743">
        <v>156200</v>
      </c>
      <c r="CD743">
        <v>95.509201000000004</v>
      </c>
      <c r="CE743">
        <f t="shared" si="574"/>
        <v>-7.3087140836725073E-4</v>
      </c>
      <c r="CF743">
        <f t="shared" si="575"/>
        <v>0.99926912859163275</v>
      </c>
      <c r="CJ743" s="10">
        <v>41556</v>
      </c>
      <c r="CK743">
        <v>254500</v>
      </c>
      <c r="CL743">
        <v>75.483108000000001</v>
      </c>
      <c r="CM743">
        <f t="shared" si="576"/>
        <v>-8.3851717463101494E-4</v>
      </c>
      <c r="CN743">
        <f t="shared" si="577"/>
        <v>0.99916148282536899</v>
      </c>
      <c r="CR743" s="10">
        <v>41556</v>
      </c>
      <c r="CS743">
        <v>8500</v>
      </c>
      <c r="CT743">
        <v>57.687648000000003</v>
      </c>
      <c r="CU743">
        <f t="shared" si="578"/>
        <v>-1.6798001432982712E-4</v>
      </c>
      <c r="CV743">
        <f t="shared" si="579"/>
        <v>0.99983201998567017</v>
      </c>
      <c r="CZ743" s="10">
        <v>41556</v>
      </c>
      <c r="DA743">
        <v>5561800</v>
      </c>
      <c r="DB743">
        <v>50.577756999999998</v>
      </c>
      <c r="DC743">
        <f t="shared" si="593"/>
        <v>1.4129873771322909E-2</v>
      </c>
      <c r="DD743">
        <f t="shared" si="594"/>
        <v>1.0141298737713229</v>
      </c>
      <c r="DH743" s="10">
        <v>41556</v>
      </c>
      <c r="DI743">
        <v>89500</v>
      </c>
      <c r="DJ743">
        <v>28.593226000000001</v>
      </c>
      <c r="DK743">
        <f t="shared" si="595"/>
        <v>1.9620682228698172E-3</v>
      </c>
      <c r="DL743">
        <f t="shared" si="596"/>
        <v>1.0019620682228698</v>
      </c>
      <c r="DP743" s="10"/>
      <c r="DX743" s="10">
        <v>41556</v>
      </c>
      <c r="DY743">
        <v>7211300</v>
      </c>
      <c r="DZ743">
        <v>12.67</v>
      </c>
      <c r="EA743">
        <f t="shared" si="582"/>
        <v>-1.0928961748633892E-2</v>
      </c>
      <c r="EB743">
        <f t="shared" si="583"/>
        <v>0.98907103825136611</v>
      </c>
      <c r="EF743" s="10">
        <v>41555</v>
      </c>
      <c r="EG743">
        <v>418700</v>
      </c>
      <c r="EH743">
        <v>98.518393000000003</v>
      </c>
      <c r="EI743">
        <f t="shared" si="597"/>
        <v>-2.9586732496134083E-4</v>
      </c>
      <c r="EJ743">
        <f t="shared" si="598"/>
        <v>0.99970413267503866</v>
      </c>
    </row>
    <row r="744" spans="1:140">
      <c r="A744" s="10">
        <v>41555</v>
      </c>
      <c r="B744" s="11">
        <v>1.69</v>
      </c>
      <c r="C744">
        <f t="shared" si="558"/>
        <v>1.6899999999999998E-2</v>
      </c>
      <c r="D744" s="12">
        <f t="shared" si="559"/>
        <v>3.528914625523516E-4</v>
      </c>
      <c r="E744" s="13">
        <f t="shared" si="560"/>
        <v>1.0003528914625524</v>
      </c>
      <c r="H744" s="10">
        <v>41555</v>
      </c>
      <c r="I744">
        <v>8600</v>
      </c>
      <c r="J744">
        <v>61.426409999999997</v>
      </c>
      <c r="K744" s="15">
        <f t="shared" si="584"/>
        <v>6.0016713589394755E-4</v>
      </c>
      <c r="L744">
        <f t="shared" si="585"/>
        <v>1.0006001671358939</v>
      </c>
      <c r="N744" s="15">
        <f t="shared" si="562"/>
        <v>0.24482541887830744</v>
      </c>
      <c r="P744" s="10">
        <v>41555</v>
      </c>
      <c r="Q744">
        <v>1679000</v>
      </c>
      <c r="R744">
        <v>37.720294000000003</v>
      </c>
      <c r="S744">
        <f t="shared" si="563"/>
        <v>-1.2721347483519052E-2</v>
      </c>
      <c r="T744">
        <f t="shared" si="586"/>
        <v>0.98727865251648095</v>
      </c>
      <c r="V744" s="15">
        <f t="shared" si="564"/>
        <v>-0.99065654507763512</v>
      </c>
      <c r="X744" s="10">
        <v>41555</v>
      </c>
      <c r="Y744">
        <v>207100</v>
      </c>
      <c r="Z744">
        <v>32.735554</v>
      </c>
      <c r="AA744">
        <f t="shared" si="565"/>
        <v>-1.5313473794050125E-2</v>
      </c>
      <c r="AB744">
        <f t="shared" si="561"/>
        <v>0.98468652620594987</v>
      </c>
      <c r="AD744" s="15">
        <f t="shared" si="566"/>
        <v>-0.99642094553145877</v>
      </c>
      <c r="AF744" s="10">
        <v>41555</v>
      </c>
      <c r="AG744">
        <v>1287900</v>
      </c>
      <c r="AH744">
        <v>45.588211000000001</v>
      </c>
      <c r="AI744">
        <f t="shared" si="567"/>
        <v>-1.6666633952311272E-2</v>
      </c>
      <c r="AJ744">
        <f t="shared" si="587"/>
        <v>0.98333336604768873</v>
      </c>
      <c r="AL744" s="15">
        <f t="shared" si="568"/>
        <v>-0.99783337807801664</v>
      </c>
      <c r="AN744" s="10">
        <v>41555</v>
      </c>
      <c r="AO744">
        <v>3944100</v>
      </c>
      <c r="AP744">
        <v>35.63608</v>
      </c>
      <c r="AQ744">
        <f t="shared" si="569"/>
        <v>-6.6275322947769721E-3</v>
      </c>
      <c r="AR744">
        <f t="shared" si="592"/>
        <v>0.99337246770522303</v>
      </c>
      <c r="AV744" s="10">
        <v>41555</v>
      </c>
      <c r="AW744">
        <v>23228800</v>
      </c>
      <c r="AX744">
        <v>37.517682999999998</v>
      </c>
      <c r="AY744">
        <f t="shared" si="570"/>
        <v>-9.4821278102531492E-3</v>
      </c>
      <c r="AZ744">
        <f t="shared" si="571"/>
        <v>0.99051787218974685</v>
      </c>
      <c r="BD744" s="10">
        <v>41555</v>
      </c>
      <c r="BE744">
        <v>635600</v>
      </c>
      <c r="BF744">
        <v>51.734771000000002</v>
      </c>
      <c r="BG744">
        <f t="shared" si="572"/>
        <v>-8.3945375532051836E-3</v>
      </c>
      <c r="BH744">
        <f t="shared" si="573"/>
        <v>0.99160546244679482</v>
      </c>
      <c r="BL744" s="10">
        <v>41555</v>
      </c>
      <c r="BM744">
        <v>219700</v>
      </c>
      <c r="BN744">
        <v>96.408563999999998</v>
      </c>
      <c r="BO744">
        <f t="shared" si="588"/>
        <v>-2.3075177429382476E-3</v>
      </c>
      <c r="BP744">
        <f t="shared" si="589"/>
        <v>0.99769248225706175</v>
      </c>
      <c r="BT744" s="10">
        <v>41555</v>
      </c>
      <c r="BU744">
        <v>557500</v>
      </c>
      <c r="BV744">
        <v>48.986629000000001</v>
      </c>
      <c r="BW744">
        <f t="shared" si="590"/>
        <v>-1.2128789158349917E-3</v>
      </c>
      <c r="BX744">
        <f t="shared" si="591"/>
        <v>0.99878712108416501</v>
      </c>
      <c r="CB744" s="10">
        <v>41555</v>
      </c>
      <c r="CC744">
        <v>243300</v>
      </c>
      <c r="CD744">
        <v>95.579057000000006</v>
      </c>
      <c r="CE744">
        <f t="shared" si="574"/>
        <v>2.5647996235740322E-3</v>
      </c>
      <c r="CF744">
        <f t="shared" si="575"/>
        <v>1.002564799623574</v>
      </c>
      <c r="CJ744" s="10">
        <v>41555</v>
      </c>
      <c r="CK744">
        <v>179700</v>
      </c>
      <c r="CL744">
        <v>75.546454999999995</v>
      </c>
      <c r="CM744">
        <f t="shared" si="576"/>
        <v>-9.5732747683929809E-4</v>
      </c>
      <c r="CN744">
        <f t="shared" si="577"/>
        <v>0.9990426725231607</v>
      </c>
      <c r="CR744" s="10">
        <v>41555</v>
      </c>
      <c r="CS744">
        <v>34800</v>
      </c>
      <c r="CT744">
        <v>57.697339999999997</v>
      </c>
      <c r="CU744">
        <f t="shared" si="578"/>
        <v>-8.3905680954210471E-4</v>
      </c>
      <c r="CV744">
        <f t="shared" si="579"/>
        <v>0.9991609431904579</v>
      </c>
      <c r="CZ744" s="10">
        <v>41555</v>
      </c>
      <c r="DA744">
        <v>96800</v>
      </c>
      <c r="DB744">
        <v>49.873057000000003</v>
      </c>
      <c r="DC744">
        <f t="shared" si="593"/>
        <v>5.3683023762385318E-4</v>
      </c>
      <c r="DD744">
        <f t="shared" si="594"/>
        <v>1.0005368302376239</v>
      </c>
      <c r="DH744" s="10">
        <v>41555</v>
      </c>
      <c r="DI744">
        <v>82700</v>
      </c>
      <c r="DJ744">
        <v>28.537234000000002</v>
      </c>
      <c r="DK744">
        <f t="shared" si="595"/>
        <v>-1.0996127400758837E-2</v>
      </c>
      <c r="DL744">
        <f t="shared" si="596"/>
        <v>0.98900387259924116</v>
      </c>
      <c r="DP744" s="10"/>
      <c r="DX744" s="10">
        <v>41555</v>
      </c>
      <c r="DY744">
        <v>2868400</v>
      </c>
      <c r="DZ744">
        <v>12.81</v>
      </c>
      <c r="EA744">
        <f t="shared" si="582"/>
        <v>-2.3364485981307581E-3</v>
      </c>
      <c r="EB744">
        <f t="shared" si="583"/>
        <v>0.99766355140186924</v>
      </c>
      <c r="EF744" s="10">
        <v>41554</v>
      </c>
      <c r="EG744">
        <v>227900</v>
      </c>
      <c r="EH744">
        <v>98.547550000000001</v>
      </c>
      <c r="EI744">
        <f t="shared" si="597"/>
        <v>9.8652467774629216E-5</v>
      </c>
      <c r="EJ744">
        <f t="shared" si="598"/>
        <v>1.0000986524677746</v>
      </c>
    </row>
    <row r="745" spans="1:140">
      <c r="A745" s="10">
        <v>41554</v>
      </c>
      <c r="B745" s="11">
        <v>1.75</v>
      </c>
      <c r="C745">
        <f t="shared" si="558"/>
        <v>1.7500000000000002E-2</v>
      </c>
      <c r="D745" s="12">
        <f t="shared" si="559"/>
        <v>3.654499537217859E-4</v>
      </c>
      <c r="E745" s="13">
        <f t="shared" si="560"/>
        <v>1.0003654499537218</v>
      </c>
      <c r="H745" s="10">
        <v>41554</v>
      </c>
      <c r="I745">
        <v>7900</v>
      </c>
      <c r="J745">
        <v>61.389566000000002</v>
      </c>
      <c r="K745" s="15">
        <f t="shared" si="584"/>
        <v>4.3701124958104298E-3</v>
      </c>
      <c r="L745">
        <f t="shared" si="585"/>
        <v>1.0043701124958104</v>
      </c>
      <c r="N745" s="15">
        <f t="shared" si="562"/>
        <v>3.9116789010664466</v>
      </c>
      <c r="P745" s="10">
        <v>41554</v>
      </c>
      <c r="Q745">
        <v>682700</v>
      </c>
      <c r="R745">
        <v>38.206330000000001</v>
      </c>
      <c r="S745">
        <f t="shared" si="563"/>
        <v>-9.3896891336850974E-3</v>
      </c>
      <c r="T745">
        <f t="shared" si="586"/>
        <v>0.9906103108663149</v>
      </c>
      <c r="V745" s="15">
        <f t="shared" si="564"/>
        <v>-0.9680450542477036</v>
      </c>
      <c r="X745" s="10">
        <v>41554</v>
      </c>
      <c r="Y745">
        <v>428800</v>
      </c>
      <c r="Z745">
        <v>33.244644999999998</v>
      </c>
      <c r="AA745">
        <f t="shared" si="565"/>
        <v>-1.1707577663312319E-2</v>
      </c>
      <c r="AB745">
        <f t="shared" si="561"/>
        <v>0.98829242233668768</v>
      </c>
      <c r="AD745" s="15">
        <f t="shared" si="566"/>
        <v>-0.9864107686902045</v>
      </c>
      <c r="AF745" s="10">
        <v>41554</v>
      </c>
      <c r="AG745">
        <v>234600</v>
      </c>
      <c r="AH745">
        <v>46.360891000000002</v>
      </c>
      <c r="AI745">
        <f t="shared" si="567"/>
        <v>-1.2345655078660256E-2</v>
      </c>
      <c r="AJ745">
        <f t="shared" si="587"/>
        <v>0.98765434492133974</v>
      </c>
      <c r="AL745" s="15">
        <f t="shared" si="568"/>
        <v>-0.98926462541527882</v>
      </c>
      <c r="AN745" s="10">
        <v>41554</v>
      </c>
      <c r="AO745">
        <v>2536800</v>
      </c>
      <c r="AP745">
        <v>35.873835</v>
      </c>
      <c r="AQ745">
        <f t="shared" si="569"/>
        <v>-1.009340165193795E-2</v>
      </c>
      <c r="AR745">
        <f t="shared" si="592"/>
        <v>0.98990659834806205</v>
      </c>
      <c r="AV745" s="10">
        <v>41554</v>
      </c>
      <c r="AW745">
        <v>15935200</v>
      </c>
      <c r="AX745">
        <v>37.876835999999997</v>
      </c>
      <c r="AY745">
        <f t="shared" si="570"/>
        <v>-8.915637493435713E-3</v>
      </c>
      <c r="AZ745">
        <f t="shared" si="571"/>
        <v>0.99108436250656429</v>
      </c>
      <c r="BD745" s="10">
        <v>41554</v>
      </c>
      <c r="BE745">
        <v>658900</v>
      </c>
      <c r="BF745">
        <v>52.172736999999998</v>
      </c>
      <c r="BG745">
        <f t="shared" si="572"/>
        <v>-6.9468768242848533E-3</v>
      </c>
      <c r="BH745">
        <f t="shared" si="573"/>
        <v>0.99305312317571515</v>
      </c>
      <c r="BL745" s="10">
        <v>41554</v>
      </c>
      <c r="BM745">
        <v>107600</v>
      </c>
      <c r="BN745">
        <v>96.631542999999994</v>
      </c>
      <c r="BO745">
        <f t="shared" si="588"/>
        <v>-4.8045060762136327E-4</v>
      </c>
      <c r="BP745">
        <f t="shared" si="589"/>
        <v>0.99951954939237864</v>
      </c>
      <c r="BT745" s="10">
        <v>41554</v>
      </c>
      <c r="BU745">
        <v>142400</v>
      </c>
      <c r="BV745">
        <v>49.046115999999998</v>
      </c>
      <c r="BW745">
        <f t="shared" si="590"/>
        <v>0</v>
      </c>
      <c r="BX745">
        <f t="shared" si="591"/>
        <v>1</v>
      </c>
      <c r="CB745" s="10">
        <v>41554</v>
      </c>
      <c r="CC745">
        <v>969400</v>
      </c>
      <c r="CD745">
        <v>95.334542999999996</v>
      </c>
      <c r="CE745">
        <f t="shared" si="574"/>
        <v>4.1390402029981566E-3</v>
      </c>
      <c r="CF745">
        <f t="shared" si="575"/>
        <v>1.0041390402029982</v>
      </c>
      <c r="CJ745" s="10">
        <v>41554</v>
      </c>
      <c r="CK745">
        <v>437100</v>
      </c>
      <c r="CL745">
        <v>75.618847000000002</v>
      </c>
      <c r="CM745">
        <f t="shared" si="576"/>
        <v>1.6782539196922297E-3</v>
      </c>
      <c r="CN745">
        <f t="shared" si="577"/>
        <v>1.0016782539196922</v>
      </c>
      <c r="CR745" s="10">
        <v>41554</v>
      </c>
      <c r="CS745">
        <v>21100</v>
      </c>
      <c r="CT745">
        <v>57.745792000000002</v>
      </c>
      <c r="CU745">
        <f t="shared" si="578"/>
        <v>1.6781527495890458E-4</v>
      </c>
      <c r="CV745">
        <f t="shared" si="579"/>
        <v>1.0001678152749589</v>
      </c>
      <c r="CZ745" s="10">
        <v>41554</v>
      </c>
      <c r="DA745">
        <v>80800</v>
      </c>
      <c r="DB745">
        <v>49.846297999999997</v>
      </c>
      <c r="DC745">
        <f t="shared" si="593"/>
        <v>-1.3418036184378423E-2</v>
      </c>
      <c r="DD745">
        <f t="shared" si="594"/>
        <v>0.98658196381562158</v>
      </c>
      <c r="DH745" s="10">
        <v>41554</v>
      </c>
      <c r="DI745">
        <v>81000</v>
      </c>
      <c r="DJ745">
        <v>28.854521999999999</v>
      </c>
      <c r="DK745">
        <f t="shared" si="595"/>
        <v>3.57027212490868E-3</v>
      </c>
      <c r="DL745">
        <f t="shared" si="596"/>
        <v>1.0035702721249087</v>
      </c>
      <c r="DP745" s="10"/>
      <c r="DX745" s="10">
        <v>41554</v>
      </c>
      <c r="DY745">
        <v>4828700</v>
      </c>
      <c r="DZ745">
        <v>12.84</v>
      </c>
      <c r="EA745">
        <f t="shared" si="582"/>
        <v>9.4339622641508303E-3</v>
      </c>
      <c r="EB745">
        <f t="shared" si="583"/>
        <v>1.0094339622641508</v>
      </c>
      <c r="EF745" s="10">
        <v>41551</v>
      </c>
      <c r="EG745">
        <v>1138200</v>
      </c>
      <c r="EH745">
        <v>98.537829000000002</v>
      </c>
      <c r="EI745">
        <f t="shared" si="597"/>
        <v>-3.9440351365760407E-4</v>
      </c>
      <c r="EJ745">
        <f t="shared" si="598"/>
        <v>0.9996055964863424</v>
      </c>
    </row>
    <row r="746" spans="1:140">
      <c r="A746" s="10">
        <v>41551</v>
      </c>
      <c r="B746" s="11">
        <v>1.79</v>
      </c>
      <c r="C746">
        <f t="shared" si="558"/>
        <v>1.7899999999999999E-2</v>
      </c>
      <c r="D746" s="12">
        <f t="shared" si="559"/>
        <v>3.7382341995573221E-4</v>
      </c>
      <c r="E746" s="13">
        <f t="shared" si="560"/>
        <v>1.0003738234199557</v>
      </c>
      <c r="H746" s="10">
        <v>41551</v>
      </c>
      <c r="I746">
        <v>700</v>
      </c>
      <c r="J746">
        <v>61.122453999999998</v>
      </c>
      <c r="K746" s="15">
        <f t="shared" si="584"/>
        <v>-3.7531831106043523E-3</v>
      </c>
      <c r="L746">
        <f t="shared" si="585"/>
        <v>0.99624681688939565</v>
      </c>
      <c r="N746" s="15">
        <f t="shared" si="562"/>
        <v>-0.74652473910758022</v>
      </c>
      <c r="P746" s="10">
        <v>41551</v>
      </c>
      <c r="Q746">
        <v>287900</v>
      </c>
      <c r="R746">
        <v>38.568475999999997</v>
      </c>
      <c r="S746">
        <f t="shared" si="563"/>
        <v>6.9669619804690885E-3</v>
      </c>
      <c r="T746">
        <f t="shared" si="586"/>
        <v>1.0069669619804691</v>
      </c>
      <c r="V746" s="15">
        <f t="shared" si="564"/>
        <v>11.605380739065346</v>
      </c>
      <c r="X746" s="10">
        <v>41551</v>
      </c>
      <c r="Y746">
        <v>60800</v>
      </c>
      <c r="Z746">
        <v>33.638469999999998</v>
      </c>
      <c r="AA746">
        <f t="shared" si="565"/>
        <v>7.4799202425368527E-3</v>
      </c>
      <c r="AB746">
        <f t="shared" si="561"/>
        <v>1.0074799202425369</v>
      </c>
      <c r="AD746" s="15">
        <f t="shared" si="566"/>
        <v>14.18048606127007</v>
      </c>
      <c r="AF746" s="10">
        <v>41551</v>
      </c>
      <c r="AG746">
        <v>156200</v>
      </c>
      <c r="AH746">
        <v>46.940401000000001</v>
      </c>
      <c r="AI746">
        <f t="shared" si="567"/>
        <v>7.671547907020404E-3</v>
      </c>
      <c r="AJ746">
        <f t="shared" si="587"/>
        <v>1.0076715479070204</v>
      </c>
      <c r="AL746" s="15">
        <f t="shared" si="568"/>
        <v>15.271725914948636</v>
      </c>
      <c r="AN746" s="10">
        <v>41551</v>
      </c>
      <c r="AO746">
        <v>2133300</v>
      </c>
      <c r="AP746">
        <v>36.239615999999998</v>
      </c>
      <c r="AQ746">
        <f t="shared" si="569"/>
        <v>2.7834175719068099E-3</v>
      </c>
      <c r="AR746">
        <f t="shared" si="592"/>
        <v>1.0027834175719068</v>
      </c>
      <c r="AV746" s="10">
        <v>41551</v>
      </c>
      <c r="AW746">
        <v>14847900</v>
      </c>
      <c r="AX746">
        <v>38.217570000000002</v>
      </c>
      <c r="AY746">
        <f t="shared" si="570"/>
        <v>1.3431015697458859E-2</v>
      </c>
      <c r="AZ746">
        <f t="shared" si="571"/>
        <v>1.0134310156974589</v>
      </c>
      <c r="BD746" s="10">
        <v>41551</v>
      </c>
      <c r="BE746">
        <v>409900</v>
      </c>
      <c r="BF746">
        <v>52.537709999999997</v>
      </c>
      <c r="BG746">
        <f t="shared" si="572"/>
        <v>5.0619721174014476E-3</v>
      </c>
      <c r="BH746">
        <f t="shared" si="573"/>
        <v>1.0050619721174014</v>
      </c>
      <c r="BL746" s="10">
        <v>41551</v>
      </c>
      <c r="BM746">
        <v>117400</v>
      </c>
      <c r="BN746">
        <v>96.677992000000003</v>
      </c>
      <c r="BO746">
        <f t="shared" si="588"/>
        <v>-1.0559702461419018E-3</v>
      </c>
      <c r="BP746">
        <f t="shared" si="589"/>
        <v>0.9989440297538581</v>
      </c>
      <c r="BT746" s="10">
        <v>41551</v>
      </c>
      <c r="BU746">
        <v>74500</v>
      </c>
      <c r="BV746">
        <v>49.046115999999998</v>
      </c>
      <c r="BW746">
        <f t="shared" si="590"/>
        <v>-6.0604136559361255E-4</v>
      </c>
      <c r="BX746">
        <f t="shared" si="591"/>
        <v>0.99939395863440639</v>
      </c>
      <c r="CB746" s="10">
        <v>41551</v>
      </c>
      <c r="CC746">
        <v>353700</v>
      </c>
      <c r="CD746">
        <v>94.941575999999998</v>
      </c>
      <c r="CE746">
        <f t="shared" si="574"/>
        <v>2.5820653232091484E-3</v>
      </c>
      <c r="CF746">
        <f t="shared" si="575"/>
        <v>1.0025820653232091</v>
      </c>
      <c r="CJ746" s="10">
        <v>41551</v>
      </c>
      <c r="CK746">
        <v>190100</v>
      </c>
      <c r="CL746">
        <v>75.492152000000004</v>
      </c>
      <c r="CM746">
        <f t="shared" si="576"/>
        <v>-1.5560151843804215E-3</v>
      </c>
      <c r="CN746">
        <f t="shared" si="577"/>
        <v>0.99844398481561958</v>
      </c>
      <c r="CR746" s="10">
        <v>41551</v>
      </c>
      <c r="CS746">
        <v>3200</v>
      </c>
      <c r="CT746">
        <v>57.736103</v>
      </c>
      <c r="CU746">
        <f t="shared" si="578"/>
        <v>-2.0100293872051811E-3</v>
      </c>
      <c r="CV746">
        <f t="shared" si="579"/>
        <v>0.99798997061279482</v>
      </c>
      <c r="CZ746" s="10">
        <v>41551</v>
      </c>
      <c r="DA746">
        <v>54900</v>
      </c>
      <c r="DB746">
        <v>50.524234</v>
      </c>
      <c r="DC746">
        <f t="shared" si="593"/>
        <v>4.4334106515251381E-3</v>
      </c>
      <c r="DD746">
        <f t="shared" si="594"/>
        <v>1.0044334106515251</v>
      </c>
      <c r="DH746" s="10">
        <v>41551</v>
      </c>
      <c r="DI746">
        <v>80400</v>
      </c>
      <c r="DJ746">
        <v>28.75187</v>
      </c>
      <c r="DK746">
        <f t="shared" si="595"/>
        <v>0</v>
      </c>
      <c r="DL746">
        <f t="shared" si="596"/>
        <v>1</v>
      </c>
      <c r="DP746" s="10"/>
      <c r="DX746" s="10">
        <v>41551</v>
      </c>
      <c r="DY746">
        <v>1729600</v>
      </c>
      <c r="DZ746">
        <v>12.72</v>
      </c>
      <c r="EA746">
        <f t="shared" si="582"/>
        <v>-4.6948356807510194E-3</v>
      </c>
      <c r="EB746">
        <f t="shared" si="583"/>
        <v>0.99530516431924898</v>
      </c>
      <c r="EF746" s="10">
        <v>41550</v>
      </c>
      <c r="EG746">
        <v>254800</v>
      </c>
      <c r="EH746">
        <v>98.576707999999996</v>
      </c>
      <c r="EI746">
        <f t="shared" si="597"/>
        <v>1.9720513368093329E-4</v>
      </c>
      <c r="EJ746">
        <f t="shared" si="598"/>
        <v>1.0001972051336809</v>
      </c>
    </row>
    <row r="747" spans="1:140">
      <c r="A747" s="10">
        <v>41550</v>
      </c>
      <c r="B747" s="11">
        <v>1.82</v>
      </c>
      <c r="C747">
        <f t="shared" si="558"/>
        <v>1.8200000000000001E-2</v>
      </c>
      <c r="D747" s="12">
        <f t="shared" si="559"/>
        <v>3.8010411763056418E-4</v>
      </c>
      <c r="E747" s="13">
        <f t="shared" si="560"/>
        <v>1.0003801041176306</v>
      </c>
      <c r="H747" s="10">
        <v>41550</v>
      </c>
      <c r="I747">
        <v>5000</v>
      </c>
      <c r="J747">
        <v>61.352722</v>
      </c>
      <c r="K747" s="15">
        <f t="shared" si="584"/>
        <v>3.0040288877852817E-4</v>
      </c>
      <c r="L747">
        <f t="shared" si="585"/>
        <v>1.0003004028887785</v>
      </c>
      <c r="N747" s="15">
        <f t="shared" si="562"/>
        <v>0.1158657807215997</v>
      </c>
      <c r="P747" s="10">
        <v>41550</v>
      </c>
      <c r="Q747">
        <v>302600</v>
      </c>
      <c r="R747">
        <v>38.301630000000003</v>
      </c>
      <c r="S747">
        <f t="shared" si="563"/>
        <v>-8.633502925713743E-3</v>
      </c>
      <c r="T747">
        <f t="shared" si="586"/>
        <v>0.99136649707428626</v>
      </c>
      <c r="V747" s="15">
        <f t="shared" si="564"/>
        <v>-0.95778207747329847</v>
      </c>
      <c r="X747" s="10">
        <v>41550</v>
      </c>
      <c r="Y747">
        <v>144200</v>
      </c>
      <c r="Z747">
        <v>33.388725000000001</v>
      </c>
      <c r="AA747">
        <f t="shared" si="565"/>
        <v>-7.7076922738579245E-3</v>
      </c>
      <c r="AB747">
        <f t="shared" si="561"/>
        <v>0.99229230772614208</v>
      </c>
      <c r="AD747" s="15">
        <f t="shared" si="566"/>
        <v>-0.94064421977053814</v>
      </c>
      <c r="AF747" s="10">
        <v>41550</v>
      </c>
      <c r="AG747">
        <v>194700</v>
      </c>
      <c r="AH747">
        <v>46.583036999999997</v>
      </c>
      <c r="AI747">
        <f t="shared" si="567"/>
        <v>-9.6509368329452672E-3</v>
      </c>
      <c r="AJ747">
        <f t="shared" si="587"/>
        <v>0.99034906316705473</v>
      </c>
      <c r="AL747" s="15">
        <f t="shared" si="568"/>
        <v>-0.9709779752579577</v>
      </c>
      <c r="AN747" s="10">
        <v>41550</v>
      </c>
      <c r="AO747">
        <v>7443500</v>
      </c>
      <c r="AP747">
        <v>36.139026000000001</v>
      </c>
      <c r="AQ747">
        <f t="shared" si="569"/>
        <v>-6.286165566040669E-3</v>
      </c>
      <c r="AR747">
        <f t="shared" si="592"/>
        <v>0.99371383443395933</v>
      </c>
      <c r="AV747" s="10">
        <v>41550</v>
      </c>
      <c r="AW747">
        <v>15040400</v>
      </c>
      <c r="AX747">
        <v>37.711072000000001</v>
      </c>
      <c r="AY747">
        <f t="shared" si="570"/>
        <v>-2.6790437087881314E-3</v>
      </c>
      <c r="AZ747">
        <f t="shared" si="571"/>
        <v>0.99732095629121187</v>
      </c>
      <c r="BD747" s="10">
        <v>41550</v>
      </c>
      <c r="BE747">
        <v>697200</v>
      </c>
      <c r="BF747">
        <v>52.273105000000001</v>
      </c>
      <c r="BG747">
        <f t="shared" si="572"/>
        <v>-7.793568177511534E-3</v>
      </c>
      <c r="BH747">
        <f t="shared" si="573"/>
        <v>0.99220643182248847</v>
      </c>
      <c r="BL747" s="10">
        <v>41550</v>
      </c>
      <c r="BM747">
        <v>98200</v>
      </c>
      <c r="BN747">
        <v>96.780188999999993</v>
      </c>
      <c r="BO747">
        <f t="shared" si="588"/>
        <v>-5.7569536400525756E-4</v>
      </c>
      <c r="BP747">
        <f t="shared" si="589"/>
        <v>0.99942430463599474</v>
      </c>
      <c r="BT747" s="10">
        <v>41550</v>
      </c>
      <c r="BU747">
        <v>81700</v>
      </c>
      <c r="BV747">
        <v>49.075857999999997</v>
      </c>
      <c r="BW747">
        <f t="shared" si="590"/>
        <v>2.0203422149522865E-4</v>
      </c>
      <c r="BX747">
        <f t="shared" si="591"/>
        <v>1.0002020342214952</v>
      </c>
      <c r="CB747" s="10">
        <v>41550</v>
      </c>
      <c r="CC747">
        <v>437300</v>
      </c>
      <c r="CD747">
        <v>94.697062000000003</v>
      </c>
      <c r="CE747">
        <f t="shared" si="574"/>
        <v>-5.5297415111277282E-4</v>
      </c>
      <c r="CF747">
        <f t="shared" si="575"/>
        <v>0.99944702584888723</v>
      </c>
      <c r="CJ747" s="10">
        <v>41550</v>
      </c>
      <c r="CK747">
        <v>190100</v>
      </c>
      <c r="CL747">
        <v>75.609802000000002</v>
      </c>
      <c r="CM747">
        <f t="shared" si="576"/>
        <v>-4.7845229611953588E-4</v>
      </c>
      <c r="CN747">
        <f t="shared" si="577"/>
        <v>0.99952154770388046</v>
      </c>
      <c r="CR747" s="10">
        <v>41550</v>
      </c>
      <c r="CS747">
        <v>14100</v>
      </c>
      <c r="CT747">
        <v>57.852387999999998</v>
      </c>
      <c r="CU747">
        <f t="shared" si="578"/>
        <v>8.3821281651119683E-4</v>
      </c>
      <c r="CV747">
        <f t="shared" si="579"/>
        <v>1.0008382128165112</v>
      </c>
      <c r="CZ747" s="10">
        <v>41550</v>
      </c>
      <c r="DA747">
        <v>74300</v>
      </c>
      <c r="DB747">
        <v>50.301228000000002</v>
      </c>
      <c r="DC747">
        <f t="shared" si="593"/>
        <v>-9.3113010595974322E-3</v>
      </c>
      <c r="DD747">
        <f t="shared" si="594"/>
        <v>0.99068869894040257</v>
      </c>
      <c r="DH747" s="10">
        <v>41550</v>
      </c>
      <c r="DI747">
        <v>73300</v>
      </c>
      <c r="DJ747">
        <v>28.75187</v>
      </c>
      <c r="DK747">
        <f t="shared" si="595"/>
        <v>-1.8789789538808943E-2</v>
      </c>
      <c r="DL747">
        <f t="shared" si="596"/>
        <v>0.98121021046119106</v>
      </c>
      <c r="DP747" s="10"/>
      <c r="DX747" s="10">
        <v>41550</v>
      </c>
      <c r="DY747">
        <v>8404800</v>
      </c>
      <c r="DZ747">
        <v>12.78</v>
      </c>
      <c r="EA747">
        <f t="shared" si="582"/>
        <v>7.8308535630378096E-4</v>
      </c>
      <c r="EB747">
        <f t="shared" si="583"/>
        <v>1.0007830853563038</v>
      </c>
      <c r="EF747" s="10">
        <v>41549</v>
      </c>
      <c r="EG747">
        <v>655300</v>
      </c>
      <c r="EH747">
        <v>98.557271999999998</v>
      </c>
      <c r="EI747">
        <f t="shared" si="597"/>
        <v>2.9593583817089097E-4</v>
      </c>
      <c r="EJ747">
        <f t="shared" si="598"/>
        <v>1.0002959358381709</v>
      </c>
    </row>
    <row r="748" spans="1:140">
      <c r="A748" s="10">
        <v>41549</v>
      </c>
      <c r="B748" s="11">
        <v>1.81</v>
      </c>
      <c r="C748">
        <f t="shared" si="558"/>
        <v>1.8100000000000002E-2</v>
      </c>
      <c r="D748" s="12">
        <f t="shared" si="559"/>
        <v>3.7801049478081161E-4</v>
      </c>
      <c r="E748" s="13">
        <f t="shared" si="560"/>
        <v>1.0003780104947808</v>
      </c>
      <c r="H748" s="10">
        <v>41549</v>
      </c>
      <c r="I748">
        <v>2000</v>
      </c>
      <c r="J748">
        <v>61.334296999999999</v>
      </c>
      <c r="K748" s="15">
        <f t="shared" si="584"/>
        <v>-2.397055825027028E-3</v>
      </c>
      <c r="L748">
        <f t="shared" si="585"/>
        <v>0.99760294417497297</v>
      </c>
      <c r="N748" s="15">
        <f t="shared" si="562"/>
        <v>-0.58354450481226161</v>
      </c>
      <c r="P748" s="10">
        <v>41549</v>
      </c>
      <c r="Q748">
        <v>226500</v>
      </c>
      <c r="R748">
        <v>38.635187000000002</v>
      </c>
      <c r="S748">
        <f t="shared" si="563"/>
        <v>-7.3942596812059946E-4</v>
      </c>
      <c r="T748">
        <f t="shared" si="586"/>
        <v>0.9992605740318794</v>
      </c>
      <c r="V748" s="15">
        <f t="shared" si="564"/>
        <v>-0.23661310816934389</v>
      </c>
      <c r="X748" s="10">
        <v>41549</v>
      </c>
      <c r="Y748">
        <v>182300</v>
      </c>
      <c r="Z748">
        <v>33.648074000000001</v>
      </c>
      <c r="AA748">
        <f t="shared" si="565"/>
        <v>-8.5574996482007393E-4</v>
      </c>
      <c r="AB748">
        <f t="shared" si="561"/>
        <v>0.99914425003517993</v>
      </c>
      <c r="AD748" s="15">
        <f t="shared" si="566"/>
        <v>-0.26837153815677139</v>
      </c>
      <c r="AF748" s="10">
        <v>41549</v>
      </c>
      <c r="AG748">
        <v>204800</v>
      </c>
      <c r="AH748">
        <v>47.036988000000001</v>
      </c>
      <c r="AI748">
        <f t="shared" si="567"/>
        <v>-2.8664972151928314E-3</v>
      </c>
      <c r="AJ748">
        <f t="shared" si="587"/>
        <v>0.99713350278480717</v>
      </c>
      <c r="AL748" s="15">
        <f t="shared" si="568"/>
        <v>-0.64928239466408266</v>
      </c>
      <c r="AN748" s="10">
        <v>41549</v>
      </c>
      <c r="AO748">
        <v>4647700</v>
      </c>
      <c r="AP748">
        <v>36.367638999999997</v>
      </c>
      <c r="AQ748">
        <f t="shared" si="569"/>
        <v>-1.0047737052002459E-3</v>
      </c>
      <c r="AR748">
        <f t="shared" si="592"/>
        <v>0.99899522629479975</v>
      </c>
      <c r="AV748" s="10">
        <v>41549</v>
      </c>
      <c r="AW748">
        <v>10574200</v>
      </c>
      <c r="AX748">
        <v>37.812373000000001</v>
      </c>
      <c r="AY748">
        <f t="shared" si="570"/>
        <v>3.1761891852986057E-3</v>
      </c>
      <c r="AZ748">
        <f t="shared" si="571"/>
        <v>1.0031761891852986</v>
      </c>
      <c r="BD748" s="10">
        <v>41549</v>
      </c>
      <c r="BE748">
        <v>373200</v>
      </c>
      <c r="BF748">
        <v>52.683698999999997</v>
      </c>
      <c r="BG748">
        <f t="shared" si="572"/>
        <v>-1.7288698007047465E-3</v>
      </c>
      <c r="BH748">
        <f t="shared" si="573"/>
        <v>0.99827113019929525</v>
      </c>
      <c r="BL748" s="10">
        <v>41549</v>
      </c>
      <c r="BM748">
        <v>116500</v>
      </c>
      <c r="BN748">
        <v>96.835937000000001</v>
      </c>
      <c r="BO748">
        <f t="shared" si="588"/>
        <v>1.7299393663137153E-3</v>
      </c>
      <c r="BP748">
        <f t="shared" si="589"/>
        <v>1.0017299393663137</v>
      </c>
      <c r="BT748" s="10">
        <v>41549</v>
      </c>
      <c r="BU748">
        <v>121900</v>
      </c>
      <c r="BV748">
        <v>49.065944999999999</v>
      </c>
      <c r="BW748">
        <f t="shared" si="590"/>
        <v>1.82186572084575E-3</v>
      </c>
      <c r="BX748">
        <f t="shared" si="591"/>
        <v>1.0018218657208458</v>
      </c>
      <c r="CB748" s="10">
        <v>41549</v>
      </c>
      <c r="CC748">
        <v>217800</v>
      </c>
      <c r="CD748">
        <v>94.749455999999995</v>
      </c>
      <c r="CE748">
        <f t="shared" si="574"/>
        <v>-2.2988535279225841E-3</v>
      </c>
      <c r="CF748">
        <f t="shared" si="575"/>
        <v>0.99770114647207742</v>
      </c>
      <c r="CJ748" s="10">
        <v>41549</v>
      </c>
      <c r="CK748">
        <v>136300</v>
      </c>
      <c r="CL748">
        <v>75.645994999999999</v>
      </c>
      <c r="CM748">
        <f t="shared" si="576"/>
        <v>2.0378674593883872E-3</v>
      </c>
      <c r="CN748">
        <f t="shared" si="577"/>
        <v>1.0020378674593884</v>
      </c>
      <c r="CR748" s="10">
        <v>41549</v>
      </c>
      <c r="CS748">
        <v>24100</v>
      </c>
      <c r="CT748">
        <v>57.803936</v>
      </c>
      <c r="CU748">
        <f t="shared" si="578"/>
        <v>8.3896799335803074E-4</v>
      </c>
      <c r="CV748">
        <f t="shared" si="579"/>
        <v>1.000838967993358</v>
      </c>
      <c r="CZ748" s="10">
        <v>41549</v>
      </c>
      <c r="DA748">
        <v>150900</v>
      </c>
      <c r="DB748">
        <v>50.774000000000001</v>
      </c>
      <c r="DC748">
        <f t="shared" si="593"/>
        <v>3.5144501272577067E-4</v>
      </c>
      <c r="DD748">
        <f t="shared" si="594"/>
        <v>1.0003514450127258</v>
      </c>
      <c r="DH748" s="10">
        <v>41549</v>
      </c>
      <c r="DI748">
        <v>83500</v>
      </c>
      <c r="DJ748">
        <v>29.302457</v>
      </c>
      <c r="DK748">
        <f t="shared" si="595"/>
        <v>2.234247720724003E-3</v>
      </c>
      <c r="DL748">
        <f t="shared" si="596"/>
        <v>1.002234247720724</v>
      </c>
      <c r="DP748" s="10"/>
      <c r="DX748" s="10">
        <v>41549</v>
      </c>
      <c r="DY748">
        <v>4201600</v>
      </c>
      <c r="DZ748">
        <v>12.77</v>
      </c>
      <c r="EA748">
        <f t="shared" si="582"/>
        <v>1.9968051118210761E-2</v>
      </c>
      <c r="EB748">
        <f t="shared" si="583"/>
        <v>1.0199680511182108</v>
      </c>
      <c r="EF748" s="10">
        <v>41548</v>
      </c>
      <c r="EG748">
        <v>257800</v>
      </c>
      <c r="EH748">
        <v>98.528114000000002</v>
      </c>
      <c r="EI748">
        <f t="shared" si="597"/>
        <v>-1.9722458853621561E-4</v>
      </c>
      <c r="EJ748">
        <f t="shared" si="598"/>
        <v>0.99980277541146378</v>
      </c>
    </row>
    <row r="749" spans="1:140">
      <c r="A749" s="10">
        <v>41548</v>
      </c>
      <c r="B749" s="11">
        <v>1.76</v>
      </c>
      <c r="C749">
        <f t="shared" si="558"/>
        <v>1.7600000000000001E-2</v>
      </c>
      <c r="D749" s="12">
        <f t="shared" si="559"/>
        <v>3.675432348608787E-4</v>
      </c>
      <c r="E749" s="13">
        <f t="shared" si="560"/>
        <v>1.0003675432348609</v>
      </c>
      <c r="H749" s="10">
        <v>41548</v>
      </c>
      <c r="I749">
        <v>0</v>
      </c>
      <c r="J749">
        <v>61.481672000000003</v>
      </c>
      <c r="K749" s="15">
        <f t="shared" si="584"/>
        <v>0</v>
      </c>
      <c r="L749">
        <f t="shared" si="585"/>
        <v>1</v>
      </c>
      <c r="N749" s="15">
        <f t="shared" si="562"/>
        <v>0</v>
      </c>
      <c r="P749" s="10">
        <v>41548</v>
      </c>
      <c r="Q749">
        <v>170400</v>
      </c>
      <c r="R749">
        <v>38.663775999999999</v>
      </c>
      <c r="S749">
        <f t="shared" si="563"/>
        <v>8.9530225055969304E-3</v>
      </c>
      <c r="T749">
        <f t="shared" si="586"/>
        <v>1.0089530225055969</v>
      </c>
      <c r="V749" s="15">
        <f t="shared" si="564"/>
        <v>24.875882675907089</v>
      </c>
      <c r="X749" s="10">
        <v>41548</v>
      </c>
      <c r="Y749">
        <v>366100</v>
      </c>
      <c r="Z749">
        <v>33.676893</v>
      </c>
      <c r="AA749">
        <f t="shared" si="565"/>
        <v>1.2709473607417809E-2</v>
      </c>
      <c r="AB749">
        <f t="shared" si="561"/>
        <v>1.0127094736074178</v>
      </c>
      <c r="AD749" s="15">
        <f t="shared" si="566"/>
        <v>99.456613872940281</v>
      </c>
      <c r="AF749" s="10">
        <v>41548</v>
      </c>
      <c r="AG749">
        <v>414200</v>
      </c>
      <c r="AH749">
        <v>47.172207</v>
      </c>
      <c r="AI749">
        <f t="shared" si="567"/>
        <v>1.2857709704556575E-2</v>
      </c>
      <c r="AJ749">
        <f t="shared" si="587"/>
        <v>1.0128577097045566</v>
      </c>
      <c r="AL749" s="15">
        <f t="shared" si="568"/>
        <v>104.96927210300008</v>
      </c>
      <c r="AN749" s="10">
        <v>41548</v>
      </c>
      <c r="AO749">
        <v>7047900</v>
      </c>
      <c r="AP749">
        <v>36.404217000000003</v>
      </c>
      <c r="AQ749">
        <f t="shared" si="569"/>
        <v>5.8109800009091828E-3</v>
      </c>
      <c r="AR749">
        <f t="shared" si="592"/>
        <v>1.0058109800009092</v>
      </c>
      <c r="AV749" s="10">
        <v>41548</v>
      </c>
      <c r="AW749">
        <v>16989800</v>
      </c>
      <c r="AX749">
        <v>37.692653999999997</v>
      </c>
      <c r="AY749">
        <f t="shared" si="570"/>
        <v>1.9935203903676424E-2</v>
      </c>
      <c r="AZ749">
        <f t="shared" si="571"/>
        <v>1.0199352039036764</v>
      </c>
      <c r="BD749" s="10">
        <v>41548</v>
      </c>
      <c r="BE749">
        <v>338300</v>
      </c>
      <c r="BF749">
        <v>52.774940000000001</v>
      </c>
      <c r="BG749">
        <f t="shared" si="572"/>
        <v>6.0879878371784546E-3</v>
      </c>
      <c r="BH749">
        <f t="shared" si="573"/>
        <v>1.0060879878371785</v>
      </c>
      <c r="BL749" s="10">
        <v>41548</v>
      </c>
      <c r="BM749">
        <v>350900</v>
      </c>
      <c r="BN749">
        <v>96.668706</v>
      </c>
      <c r="BO749">
        <f t="shared" si="588"/>
        <v>-1.6789924867772754E-3</v>
      </c>
      <c r="BP749">
        <f t="shared" si="589"/>
        <v>0.99832100751322272</v>
      </c>
      <c r="BT749" s="10">
        <v>41548</v>
      </c>
      <c r="BU749">
        <v>136000</v>
      </c>
      <c r="BV749">
        <v>48.976716000000003</v>
      </c>
      <c r="BW749">
        <f t="shared" si="590"/>
        <v>-4.0464080097724064E-4</v>
      </c>
      <c r="BX749">
        <f t="shared" si="591"/>
        <v>0.99959535919902276</v>
      </c>
      <c r="CB749" s="10">
        <v>41548</v>
      </c>
      <c r="CC749">
        <v>610600</v>
      </c>
      <c r="CD749">
        <v>94.967772999999994</v>
      </c>
      <c r="CE749">
        <f t="shared" si="574"/>
        <v>1.4089121472684596E-3</v>
      </c>
      <c r="CF749">
        <f t="shared" si="575"/>
        <v>1.0014089121472685</v>
      </c>
      <c r="CJ749" s="10">
        <v>41548</v>
      </c>
      <c r="CK749">
        <v>1446700</v>
      </c>
      <c r="CL749">
        <v>75.492152000000004</v>
      </c>
      <c r="CM749">
        <f t="shared" si="576"/>
        <v>0</v>
      </c>
      <c r="CN749">
        <f t="shared" si="577"/>
        <v>1</v>
      </c>
      <c r="CR749" s="10">
        <v>41548</v>
      </c>
      <c r="CS749">
        <v>28900</v>
      </c>
      <c r="CT749">
        <v>57.755481000000003</v>
      </c>
      <c r="CU749">
        <f t="shared" si="578"/>
        <v>-6.3723013104088899E-4</v>
      </c>
      <c r="CV749">
        <f t="shared" si="579"/>
        <v>0.99936276986895911</v>
      </c>
      <c r="CZ749" s="10">
        <v>41548</v>
      </c>
      <c r="DA749">
        <v>131600</v>
      </c>
      <c r="DB749">
        <v>50.756162000000003</v>
      </c>
      <c r="DC749">
        <f t="shared" si="593"/>
        <v>3.1734776610408133E-3</v>
      </c>
      <c r="DD749">
        <f t="shared" si="594"/>
        <v>1.0031734776610408</v>
      </c>
      <c r="DH749" s="10">
        <v>41548</v>
      </c>
      <c r="DI749">
        <v>153500</v>
      </c>
      <c r="DJ749">
        <v>29.237134000000001</v>
      </c>
      <c r="DK749">
        <f t="shared" si="595"/>
        <v>1.3915868222128092E-2</v>
      </c>
      <c r="DL749">
        <f t="shared" si="596"/>
        <v>1.0139158682221281</v>
      </c>
      <c r="DP749" s="10"/>
      <c r="DX749" s="10">
        <v>41548</v>
      </c>
      <c r="DY749">
        <v>7642800</v>
      </c>
      <c r="DZ749">
        <v>12.52</v>
      </c>
      <c r="EA749">
        <f t="shared" si="582"/>
        <v>-2.8704422032583499E-2</v>
      </c>
      <c r="EB749">
        <f t="shared" si="583"/>
        <v>0.9712955779674165</v>
      </c>
      <c r="EF749" s="10">
        <v>41547</v>
      </c>
      <c r="EG749">
        <v>2396200</v>
      </c>
      <c r="EH749">
        <v>98.547550000000001</v>
      </c>
      <c r="EI749">
        <f t="shared" si="597"/>
        <v>1.9676168023341489E-5</v>
      </c>
      <c r="EJ749">
        <f t="shared" si="598"/>
        <v>1.0000196761680233</v>
      </c>
    </row>
    <row r="750" spans="1:140">
      <c r="A750" s="10">
        <v>41547</v>
      </c>
      <c r="B750" s="11">
        <v>1.74</v>
      </c>
      <c r="C750">
        <f t="shared" si="558"/>
        <v>1.7399999999999999E-2</v>
      </c>
      <c r="D750" s="12">
        <f t="shared" si="559"/>
        <v>3.6335672952403364E-4</v>
      </c>
      <c r="E750" s="13">
        <f t="shared" si="560"/>
        <v>1.000363356729524</v>
      </c>
      <c r="H750" s="10">
        <v>41547</v>
      </c>
      <c r="I750">
        <v>15700</v>
      </c>
      <c r="J750">
        <v>61.481672000000003</v>
      </c>
      <c r="K750" s="15">
        <f t="shared" si="584"/>
        <v>-1.7497156492876087E-3</v>
      </c>
      <c r="L750">
        <f t="shared" si="585"/>
        <v>0.99825028435071239</v>
      </c>
      <c r="N750" s="15">
        <f t="shared" si="562"/>
        <v>-0.47228852274380251</v>
      </c>
      <c r="P750" s="10">
        <v>41547</v>
      </c>
      <c r="Q750">
        <v>321800</v>
      </c>
      <c r="R750">
        <v>38.320689999999999</v>
      </c>
      <c r="S750">
        <f t="shared" si="563"/>
        <v>-5.441553808678945E-3</v>
      </c>
      <c r="T750">
        <f t="shared" si="586"/>
        <v>0.99455844619132105</v>
      </c>
      <c r="V750" s="15">
        <f t="shared" si="564"/>
        <v>-0.86352184885123628</v>
      </c>
      <c r="X750" s="10">
        <v>41547</v>
      </c>
      <c r="Y750">
        <v>144600</v>
      </c>
      <c r="Z750">
        <v>33.254249000000002</v>
      </c>
      <c r="AA750">
        <f t="shared" si="565"/>
        <v>-1.1540678127025528E-3</v>
      </c>
      <c r="AB750">
        <f t="shared" si="561"/>
        <v>0.99884593218729745</v>
      </c>
      <c r="AD750" s="15">
        <f t="shared" si="566"/>
        <v>-0.34392358172056903</v>
      </c>
      <c r="AF750" s="10">
        <v>41547</v>
      </c>
      <c r="AG750">
        <v>215900</v>
      </c>
      <c r="AH750">
        <v>46.57338</v>
      </c>
      <c r="AI750">
        <f t="shared" si="567"/>
        <v>-1.0358272865030882E-3</v>
      </c>
      <c r="AJ750">
        <f t="shared" si="587"/>
        <v>0.99896417271349691</v>
      </c>
      <c r="AL750" s="15">
        <f t="shared" si="568"/>
        <v>-0.31495647741104871</v>
      </c>
      <c r="AN750" s="10">
        <v>41547</v>
      </c>
      <c r="AO750">
        <v>6128000</v>
      </c>
      <c r="AP750">
        <v>36.193894999999998</v>
      </c>
      <c r="AQ750">
        <f t="shared" si="569"/>
        <v>-7.5225479142406737E-3</v>
      </c>
      <c r="AR750">
        <f t="shared" si="592"/>
        <v>0.99247745208575933</v>
      </c>
      <c r="AV750" s="10">
        <v>41547</v>
      </c>
      <c r="AW750">
        <v>26400200</v>
      </c>
      <c r="AX750">
        <v>36.955930000000002</v>
      </c>
      <c r="AY750">
        <f t="shared" si="570"/>
        <v>-9.6248747456892936E-3</v>
      </c>
      <c r="AZ750">
        <f t="shared" si="571"/>
        <v>0.99037512525431071</v>
      </c>
      <c r="BD750" s="10">
        <v>41547</v>
      </c>
      <c r="BE750">
        <v>557900</v>
      </c>
      <c r="BF750">
        <v>52.455590999999998</v>
      </c>
      <c r="BG750">
        <f t="shared" si="572"/>
        <v>-5.3632794082161261E-3</v>
      </c>
      <c r="BH750">
        <f t="shared" si="573"/>
        <v>0.99463672059178387</v>
      </c>
      <c r="BL750" s="10">
        <v>41547</v>
      </c>
      <c r="BM750">
        <v>115700</v>
      </c>
      <c r="BN750">
        <v>96.831284999999994</v>
      </c>
      <c r="BO750">
        <f t="shared" si="588"/>
        <v>9.579318356176536E-4</v>
      </c>
      <c r="BP750">
        <f t="shared" si="589"/>
        <v>1.0009579318356177</v>
      </c>
      <c r="BT750" s="10">
        <v>41547</v>
      </c>
      <c r="BU750">
        <v>84900</v>
      </c>
      <c r="BV750">
        <v>48.996541999999998</v>
      </c>
      <c r="BW750">
        <f t="shared" si="590"/>
        <v>-4.0453831231201942E-4</v>
      </c>
      <c r="BX750">
        <f t="shared" si="591"/>
        <v>0.99959546168768798</v>
      </c>
      <c r="CB750" s="10">
        <v>41547</v>
      </c>
      <c r="CC750">
        <v>458800</v>
      </c>
      <c r="CD750">
        <v>94.834159999999997</v>
      </c>
      <c r="CE750">
        <f t="shared" si="574"/>
        <v>-8.2481280510693367E-4</v>
      </c>
      <c r="CF750">
        <f t="shared" si="575"/>
        <v>0.99917518719489307</v>
      </c>
      <c r="CJ750" s="10">
        <v>41547</v>
      </c>
      <c r="CK750">
        <v>168900</v>
      </c>
      <c r="CL750">
        <v>75.492152000000004</v>
      </c>
      <c r="CM750">
        <f t="shared" si="576"/>
        <v>1.8254227830929448E-3</v>
      </c>
      <c r="CN750">
        <f t="shared" si="577"/>
        <v>1.0018254227830929</v>
      </c>
      <c r="CR750" s="10">
        <v>41547</v>
      </c>
      <c r="CS750">
        <v>16600</v>
      </c>
      <c r="CT750">
        <v>57.792307999999998</v>
      </c>
      <c r="CU750">
        <f t="shared" si="578"/>
        <v>6.7046918956692458E-4</v>
      </c>
      <c r="CV750">
        <f t="shared" si="579"/>
        <v>1.0006704691895669</v>
      </c>
      <c r="CZ750" s="10">
        <v>41547</v>
      </c>
      <c r="DA750">
        <v>152900</v>
      </c>
      <c r="DB750">
        <v>50.595598000000003</v>
      </c>
      <c r="DC750">
        <f t="shared" si="593"/>
        <v>-4.0386204435551853E-3</v>
      </c>
      <c r="DD750">
        <f t="shared" si="594"/>
        <v>0.99596137955644481</v>
      </c>
      <c r="DH750" s="10">
        <v>41547</v>
      </c>
      <c r="DI750">
        <v>145900</v>
      </c>
      <c r="DJ750">
        <v>28.835858000000002</v>
      </c>
      <c r="DK750">
        <f t="shared" si="595"/>
        <v>-1.0249813614321757E-2</v>
      </c>
      <c r="DL750">
        <f t="shared" si="596"/>
        <v>0.98975018638567824</v>
      </c>
      <c r="DP750" s="10"/>
      <c r="DX750" s="10">
        <v>41547</v>
      </c>
      <c r="DY750">
        <v>6164300</v>
      </c>
      <c r="DZ750">
        <v>12.89</v>
      </c>
      <c r="EA750">
        <f t="shared" si="582"/>
        <v>-5.401234567901203E-3</v>
      </c>
      <c r="EB750">
        <f t="shared" si="583"/>
        <v>0.9945987654320988</v>
      </c>
      <c r="EF750" s="10">
        <v>41544</v>
      </c>
      <c r="EG750">
        <v>434300</v>
      </c>
      <c r="EH750">
        <v>98.545610999999994</v>
      </c>
      <c r="EI750">
        <f t="shared" si="597"/>
        <v>3.9449072886377223E-4</v>
      </c>
      <c r="EJ750">
        <f t="shared" si="598"/>
        <v>1.0003944907288638</v>
      </c>
    </row>
    <row r="751" spans="1:140">
      <c r="A751" s="10">
        <v>41544</v>
      </c>
      <c r="B751" s="11">
        <v>1.73</v>
      </c>
      <c r="C751">
        <f t="shared" si="558"/>
        <v>1.7299999999999999E-2</v>
      </c>
      <c r="D751" s="12">
        <f t="shared" si="559"/>
        <v>3.6126356226495737E-4</v>
      </c>
      <c r="E751" s="13">
        <f t="shared" si="560"/>
        <v>1.000361263562265</v>
      </c>
      <c r="H751" s="10">
        <v>41544</v>
      </c>
      <c r="I751">
        <v>13000</v>
      </c>
      <c r="J751">
        <v>61.589435999999999</v>
      </c>
      <c r="K751" s="15">
        <f t="shared" si="584"/>
        <v>3.7436444265797064E-3</v>
      </c>
      <c r="L751">
        <f t="shared" si="585"/>
        <v>1.0037436444265797</v>
      </c>
      <c r="N751" s="15">
        <f t="shared" si="562"/>
        <v>2.9113354650684586</v>
      </c>
      <c r="P751" s="10">
        <v>41544</v>
      </c>
      <c r="Q751">
        <v>394100</v>
      </c>
      <c r="R751">
        <v>38.530355</v>
      </c>
      <c r="S751">
        <f t="shared" si="563"/>
        <v>-4.432392551714015E-3</v>
      </c>
      <c r="T751">
        <f t="shared" si="586"/>
        <v>0.99556760744828598</v>
      </c>
      <c r="V751" s="15">
        <f t="shared" si="564"/>
        <v>-0.80238198430784569</v>
      </c>
      <c r="X751" s="10">
        <v>41544</v>
      </c>
      <c r="Y751">
        <v>98900</v>
      </c>
      <c r="Z751">
        <v>33.292670999999999</v>
      </c>
      <c r="AA751">
        <f t="shared" si="565"/>
        <v>-3.1636908345097359E-3</v>
      </c>
      <c r="AB751">
        <f t="shared" si="561"/>
        <v>0.99683630916549026</v>
      </c>
      <c r="AD751" s="15">
        <f t="shared" si="566"/>
        <v>-0.68543912106466776</v>
      </c>
      <c r="AF751" s="10">
        <v>41544</v>
      </c>
      <c r="AG751">
        <v>138500</v>
      </c>
      <c r="AH751">
        <v>46.621671999999997</v>
      </c>
      <c r="AI751">
        <f t="shared" si="567"/>
        <v>-2.8919374235540918E-3</v>
      </c>
      <c r="AJ751">
        <f t="shared" si="587"/>
        <v>0.99710806257644591</v>
      </c>
      <c r="AL751" s="15">
        <f t="shared" si="568"/>
        <v>-0.65253328796424548</v>
      </c>
      <c r="AN751" s="10">
        <v>41544</v>
      </c>
      <c r="AO751">
        <v>2742700</v>
      </c>
      <c r="AP751">
        <v>36.468229000000001</v>
      </c>
      <c r="AQ751">
        <f t="shared" si="569"/>
        <v>-2.0019494062389898E-3</v>
      </c>
      <c r="AR751">
        <f t="shared" si="592"/>
        <v>0.99799805059376101</v>
      </c>
      <c r="AV751" s="10">
        <v>41544</v>
      </c>
      <c r="AW751">
        <v>17579700</v>
      </c>
      <c r="AX751">
        <v>37.315083000000001</v>
      </c>
      <c r="AY751">
        <f t="shared" si="570"/>
        <v>-1.4111868027033458E-2</v>
      </c>
      <c r="AZ751">
        <f t="shared" si="571"/>
        <v>0.98588813197296654</v>
      </c>
      <c r="BD751" s="10">
        <v>41544</v>
      </c>
      <c r="BE751">
        <v>469600</v>
      </c>
      <c r="BF751">
        <v>52.738441999999999</v>
      </c>
      <c r="BG751">
        <f t="shared" si="572"/>
        <v>-4.8209865564778909E-3</v>
      </c>
      <c r="BH751">
        <f t="shared" si="573"/>
        <v>0.99517901344352211</v>
      </c>
      <c r="BL751" s="10">
        <v>41544</v>
      </c>
      <c r="BM751">
        <v>82700</v>
      </c>
      <c r="BN751">
        <v>96.738615999999993</v>
      </c>
      <c r="BO751">
        <f t="shared" si="588"/>
        <v>0</v>
      </c>
      <c r="BP751">
        <f t="shared" si="589"/>
        <v>1</v>
      </c>
      <c r="BT751" s="10">
        <v>41544</v>
      </c>
      <c r="BU751">
        <v>64900</v>
      </c>
      <c r="BV751">
        <v>49.016370999999999</v>
      </c>
      <c r="BW751">
        <f t="shared" si="590"/>
        <v>6.0714526815064396E-4</v>
      </c>
      <c r="BX751">
        <f t="shared" si="591"/>
        <v>1.0006071452681506</v>
      </c>
      <c r="CB751" s="10">
        <v>41544</v>
      </c>
      <c r="CC751">
        <v>498600</v>
      </c>
      <c r="CD751">
        <v>94.912445000000005</v>
      </c>
      <c r="CE751">
        <f t="shared" si="574"/>
        <v>-6.4645345658005393E-3</v>
      </c>
      <c r="CF751">
        <f t="shared" si="575"/>
        <v>0.99353546543419946</v>
      </c>
      <c r="CJ751" s="10">
        <v>41544</v>
      </c>
      <c r="CK751">
        <v>145400</v>
      </c>
      <c r="CL751">
        <v>75.354597999999996</v>
      </c>
      <c r="CM751">
        <f t="shared" si="576"/>
        <v>-4.7887868823515145E-4</v>
      </c>
      <c r="CN751">
        <f t="shared" si="577"/>
        <v>0.99952112131176485</v>
      </c>
      <c r="CR751" s="10">
        <v>41544</v>
      </c>
      <c r="CS751">
        <v>1900</v>
      </c>
      <c r="CT751">
        <v>57.753585999999999</v>
      </c>
      <c r="CU751">
        <f t="shared" si="578"/>
        <v>5.0309621323130216E-4</v>
      </c>
      <c r="CV751">
        <f t="shared" si="579"/>
        <v>1.0005030962132313</v>
      </c>
      <c r="CZ751" s="10">
        <v>41544</v>
      </c>
      <c r="DA751">
        <v>154900</v>
      </c>
      <c r="DB751">
        <v>50.800763000000003</v>
      </c>
      <c r="DC751">
        <f t="shared" si="593"/>
        <v>8.7873074406208396E-4</v>
      </c>
      <c r="DD751">
        <f t="shared" si="594"/>
        <v>1.0008787307440621</v>
      </c>
      <c r="DH751" s="10">
        <v>41544</v>
      </c>
      <c r="DI751">
        <v>66700</v>
      </c>
      <c r="DJ751">
        <v>29.134481000000001</v>
      </c>
      <c r="DK751">
        <f t="shared" si="595"/>
        <v>-4.4643232406621491E-3</v>
      </c>
      <c r="DL751">
        <f t="shared" si="596"/>
        <v>0.99553567675933785</v>
      </c>
      <c r="DP751" s="10"/>
      <c r="DX751" s="10">
        <v>41544</v>
      </c>
      <c r="DY751">
        <v>3476100</v>
      </c>
      <c r="DZ751">
        <v>12.96</v>
      </c>
      <c r="EA751">
        <f t="shared" si="582"/>
        <v>9.3457943925234765E-3</v>
      </c>
      <c r="EB751">
        <f t="shared" si="583"/>
        <v>1.0093457943925235</v>
      </c>
      <c r="EF751" s="10">
        <v>41543</v>
      </c>
      <c r="EG751">
        <v>422600</v>
      </c>
      <c r="EH751">
        <v>98.506750999999994</v>
      </c>
      <c r="EI751">
        <f t="shared" si="597"/>
        <v>-9.8633255914193363E-5</v>
      </c>
      <c r="EJ751">
        <f t="shared" si="598"/>
        <v>0.99990136674408581</v>
      </c>
    </row>
    <row r="752" spans="1:140">
      <c r="A752" s="10">
        <v>41543</v>
      </c>
      <c r="B752" s="11">
        <v>1.72</v>
      </c>
      <c r="C752">
        <f t="shared" si="558"/>
        <v>1.72E-2</v>
      </c>
      <c r="D752" s="12">
        <f t="shared" si="559"/>
        <v>3.5917045194100439E-4</v>
      </c>
      <c r="E752" s="13">
        <f t="shared" si="560"/>
        <v>1.000359170451941</v>
      </c>
      <c r="H752" s="10">
        <v>41543</v>
      </c>
      <c r="I752">
        <v>1200</v>
      </c>
      <c r="J752">
        <v>61.359726999999999</v>
      </c>
      <c r="K752" s="15">
        <f t="shared" si="584"/>
        <v>-5.065626477825047E-3</v>
      </c>
      <c r="L752">
        <f t="shared" si="585"/>
        <v>0.99493437352217495</v>
      </c>
      <c r="N752" s="15">
        <f t="shared" si="562"/>
        <v>-0.84333610962663796</v>
      </c>
      <c r="P752" s="10">
        <v>41543</v>
      </c>
      <c r="Q752">
        <v>156900</v>
      </c>
      <c r="R752">
        <v>38.701897000000002</v>
      </c>
      <c r="S752">
        <f t="shared" si="563"/>
        <v>3.9554945256627949E-3</v>
      </c>
      <c r="T752">
        <f t="shared" si="586"/>
        <v>1.0039554945256628</v>
      </c>
      <c r="V752" s="15">
        <f t="shared" si="564"/>
        <v>3.2245283681740151</v>
      </c>
      <c r="X752" s="10">
        <v>41543</v>
      </c>
      <c r="Y752">
        <v>139000</v>
      </c>
      <c r="Z752">
        <v>33.398333000000001</v>
      </c>
      <c r="AA752">
        <f t="shared" si="565"/>
        <v>3.4631723253397695E-3</v>
      </c>
      <c r="AB752">
        <f t="shared" si="561"/>
        <v>1.0034631723253398</v>
      </c>
      <c r="AD752" s="15">
        <f t="shared" si="566"/>
        <v>2.5320347242182999</v>
      </c>
      <c r="AF752" s="10">
        <v>41543</v>
      </c>
      <c r="AG752">
        <v>172000</v>
      </c>
      <c r="AH752">
        <v>46.756889999999999</v>
      </c>
      <c r="AI752">
        <f t="shared" si="567"/>
        <v>4.9823875653829397E-3</v>
      </c>
      <c r="AJ752">
        <f t="shared" si="587"/>
        <v>1.0049823875653829</v>
      </c>
      <c r="AL752" s="15">
        <f t="shared" si="568"/>
        <v>5.1352819800405332</v>
      </c>
      <c r="AN752" s="10">
        <v>41543</v>
      </c>
      <c r="AO752">
        <v>2848400</v>
      </c>
      <c r="AP752">
        <v>36.541383000000003</v>
      </c>
      <c r="AQ752">
        <f t="shared" si="569"/>
        <v>3.767860190482919E-3</v>
      </c>
      <c r="AR752">
        <f t="shared" si="592"/>
        <v>1.0037678601904829</v>
      </c>
      <c r="AV752" s="10">
        <v>41543</v>
      </c>
      <c r="AW752">
        <v>11859400</v>
      </c>
      <c r="AX752">
        <v>37.849206000000002</v>
      </c>
      <c r="AY752">
        <f t="shared" si="570"/>
        <v>2.9282409265949383E-3</v>
      </c>
      <c r="AZ752">
        <f t="shared" si="571"/>
        <v>1.0029282409265949</v>
      </c>
      <c r="BD752" s="10">
        <v>41543</v>
      </c>
      <c r="BE752">
        <v>493600</v>
      </c>
      <c r="BF752">
        <v>52.993924999999997</v>
      </c>
      <c r="BG752">
        <f t="shared" si="572"/>
        <v>1.724770843367418E-3</v>
      </c>
      <c r="BH752">
        <f t="shared" si="573"/>
        <v>1.0017247708433674</v>
      </c>
      <c r="BL752" s="10">
        <v>41543</v>
      </c>
      <c r="BM752">
        <v>203800</v>
      </c>
      <c r="BN752">
        <v>96.738615999999993</v>
      </c>
      <c r="BO752">
        <f t="shared" si="588"/>
        <v>-9.5805711928464987E-5</v>
      </c>
      <c r="BP752">
        <f t="shared" si="589"/>
        <v>0.99990419428807154</v>
      </c>
      <c r="BT752" s="10">
        <v>41543</v>
      </c>
      <c r="BU752">
        <v>109400</v>
      </c>
      <c r="BV752">
        <v>48.986629000000001</v>
      </c>
      <c r="BW752">
        <f t="shared" si="590"/>
        <v>-6.0677686644727835E-4</v>
      </c>
      <c r="BX752">
        <f t="shared" si="591"/>
        <v>0.99939322313355272</v>
      </c>
      <c r="CB752" s="10">
        <v>41543</v>
      </c>
      <c r="CC752">
        <v>892100</v>
      </c>
      <c r="CD752">
        <v>95.530001999999996</v>
      </c>
      <c r="CE752">
        <f t="shared" si="574"/>
        <v>1.641599641627689E-3</v>
      </c>
      <c r="CF752">
        <f t="shared" si="575"/>
        <v>1.0016415996416277</v>
      </c>
      <c r="CJ752" s="10">
        <v>41543</v>
      </c>
      <c r="CK752">
        <v>160000</v>
      </c>
      <c r="CL752">
        <v>75.390701000000007</v>
      </c>
      <c r="CM752">
        <f t="shared" si="576"/>
        <v>-1.1972191729903159E-4</v>
      </c>
      <c r="CN752">
        <f t="shared" si="577"/>
        <v>0.99988027808270097</v>
      </c>
      <c r="CR752" s="10">
        <v>41543</v>
      </c>
      <c r="CS752">
        <v>7700</v>
      </c>
      <c r="CT752">
        <v>57.724544999999999</v>
      </c>
      <c r="CU752">
        <f t="shared" si="578"/>
        <v>1.6775574776972668E-4</v>
      </c>
      <c r="CV752">
        <f t="shared" si="579"/>
        <v>1.0001677557477697</v>
      </c>
      <c r="CZ752" s="10">
        <v>41543</v>
      </c>
      <c r="DA752">
        <v>101600</v>
      </c>
      <c r="DB752">
        <v>50.756162000000003</v>
      </c>
      <c r="DC752">
        <f t="shared" si="593"/>
        <v>2.9966692499012737E-3</v>
      </c>
      <c r="DD752">
        <f t="shared" si="594"/>
        <v>1.0029966692499013</v>
      </c>
      <c r="DH752" s="10">
        <v>41543</v>
      </c>
      <c r="DI752">
        <v>49100</v>
      </c>
      <c r="DJ752">
        <v>29.265129999999999</v>
      </c>
      <c r="DK752">
        <f t="shared" si="595"/>
        <v>7.7120534050236778E-3</v>
      </c>
      <c r="DL752">
        <f t="shared" si="596"/>
        <v>1.0077120534050237</v>
      </c>
      <c r="DP752" s="10"/>
      <c r="DX752" s="10">
        <v>41543</v>
      </c>
      <c r="DY752">
        <v>2428100</v>
      </c>
      <c r="DZ752">
        <v>12.84</v>
      </c>
      <c r="EA752">
        <f t="shared" si="582"/>
        <v>-8.494208494208455E-3</v>
      </c>
      <c r="EB752">
        <f t="shared" si="583"/>
        <v>0.99150579150579154</v>
      </c>
      <c r="EF752" s="10">
        <v>41542</v>
      </c>
      <c r="EG752">
        <v>1111200</v>
      </c>
      <c r="EH752">
        <v>98.516468000000003</v>
      </c>
      <c r="EI752">
        <f t="shared" si="597"/>
        <v>-3.9421514739124142E-4</v>
      </c>
      <c r="EJ752">
        <f t="shared" si="598"/>
        <v>0.99960578485260876</v>
      </c>
    </row>
    <row r="753" spans="1:140">
      <c r="A753" s="10">
        <v>41542</v>
      </c>
      <c r="B753" s="11">
        <v>1.72</v>
      </c>
      <c r="C753">
        <f t="shared" si="558"/>
        <v>1.72E-2</v>
      </c>
      <c r="D753" s="12">
        <f t="shared" si="559"/>
        <v>3.5917045194100439E-4</v>
      </c>
      <c r="E753" s="13">
        <f t="shared" si="560"/>
        <v>1.000359170451941</v>
      </c>
      <c r="H753" s="10">
        <v>41542</v>
      </c>
      <c r="I753">
        <v>9500</v>
      </c>
      <c r="J753">
        <v>61.672134999999997</v>
      </c>
      <c r="K753" s="15">
        <f t="shared" si="584"/>
        <v>1.9406627967892831E-3</v>
      </c>
      <c r="L753">
        <f t="shared" si="585"/>
        <v>1.0019406627967893</v>
      </c>
      <c r="N753" s="15">
        <f t="shared" si="562"/>
        <v>1.029228116109552</v>
      </c>
      <c r="P753" s="10">
        <v>41542</v>
      </c>
      <c r="Q753">
        <v>199800</v>
      </c>
      <c r="R753">
        <v>38.549415000000003</v>
      </c>
      <c r="S753">
        <f t="shared" si="563"/>
        <v>-2.2200487860974949E-3</v>
      </c>
      <c r="T753">
        <f t="shared" si="586"/>
        <v>0.99777995121390251</v>
      </c>
      <c r="V753" s="15">
        <f t="shared" si="564"/>
        <v>-0.55568371339016021</v>
      </c>
      <c r="X753" s="10">
        <v>41542</v>
      </c>
      <c r="Y753">
        <v>85100</v>
      </c>
      <c r="Z753">
        <v>33.283068</v>
      </c>
      <c r="AA753">
        <f t="shared" si="565"/>
        <v>1.4451917113857959E-3</v>
      </c>
      <c r="AB753">
        <f t="shared" si="561"/>
        <v>1.0014451917113858</v>
      </c>
      <c r="AD753" s="15">
        <f t="shared" si="566"/>
        <v>0.6940365562098938</v>
      </c>
      <c r="AF753" s="10">
        <v>41542</v>
      </c>
      <c r="AG753">
        <v>400000</v>
      </c>
      <c r="AH753">
        <v>46.525084</v>
      </c>
      <c r="AI753">
        <f t="shared" si="567"/>
        <v>-4.1504454176888306E-4</v>
      </c>
      <c r="AJ753">
        <f t="shared" si="587"/>
        <v>0.99958495545823112</v>
      </c>
      <c r="AL753" s="15">
        <f t="shared" si="568"/>
        <v>-0.14060162994995085</v>
      </c>
      <c r="AN753" s="10">
        <v>41542</v>
      </c>
      <c r="AO753">
        <v>4180900</v>
      </c>
      <c r="AP753">
        <v>36.404217000000003</v>
      </c>
      <c r="AQ753">
        <f t="shared" si="569"/>
        <v>5.0263937201222575E-4</v>
      </c>
      <c r="AR753">
        <f t="shared" si="592"/>
        <v>1.0005026393720122</v>
      </c>
      <c r="AV753" s="10">
        <v>41542</v>
      </c>
      <c r="AW753">
        <v>16543200</v>
      </c>
      <c r="AX753">
        <v>37.738697999999999</v>
      </c>
      <c r="AY753">
        <f t="shared" si="570"/>
        <v>-6.0635638222572563E-3</v>
      </c>
      <c r="AZ753">
        <f t="shared" si="571"/>
        <v>0.99393643617774274</v>
      </c>
      <c r="BD753" s="10">
        <v>41542</v>
      </c>
      <c r="BE753">
        <v>325600</v>
      </c>
      <c r="BF753">
        <v>52.902679999999997</v>
      </c>
      <c r="BG753">
        <f t="shared" si="572"/>
        <v>-2.5804519518324298E-3</v>
      </c>
      <c r="BH753">
        <f t="shared" si="573"/>
        <v>0.99741954804816757</v>
      </c>
      <c r="BL753" s="10">
        <v>41542</v>
      </c>
      <c r="BM753">
        <v>312900</v>
      </c>
      <c r="BN753">
        <v>96.747884999999997</v>
      </c>
      <c r="BO753">
        <f t="shared" si="588"/>
        <v>1.1507742432950163E-3</v>
      </c>
      <c r="BP753">
        <f t="shared" si="589"/>
        <v>1.001150774243295</v>
      </c>
      <c r="BT753" s="10">
        <v>41542</v>
      </c>
      <c r="BU753">
        <v>79100</v>
      </c>
      <c r="BV753">
        <v>49.016370999999999</v>
      </c>
      <c r="BW753">
        <f t="shared" si="590"/>
        <v>6.0714526815064396E-4</v>
      </c>
      <c r="BX753">
        <f t="shared" si="591"/>
        <v>1.0006071452681506</v>
      </c>
      <c r="CB753" s="10">
        <v>41542</v>
      </c>
      <c r="CC753">
        <v>1243000</v>
      </c>
      <c r="CD753">
        <v>95.373436999999996</v>
      </c>
      <c r="CE753">
        <f t="shared" si="574"/>
        <v>-1.0931545360450823E-3</v>
      </c>
      <c r="CF753">
        <f t="shared" si="575"/>
        <v>0.99890684546395492</v>
      </c>
      <c r="CJ753" s="10">
        <v>41542</v>
      </c>
      <c r="CK753">
        <v>168400</v>
      </c>
      <c r="CL753">
        <v>75.399727999999996</v>
      </c>
      <c r="CM753">
        <f t="shared" si="576"/>
        <v>1.3184782464634726E-3</v>
      </c>
      <c r="CN753">
        <f t="shared" si="577"/>
        <v>1.0013184782464635</v>
      </c>
      <c r="CR753" s="10">
        <v>41542</v>
      </c>
      <c r="CS753">
        <v>19700</v>
      </c>
      <c r="CT753">
        <v>57.714863000000001</v>
      </c>
      <c r="CU753">
        <f t="shared" si="578"/>
        <v>6.7131741678161383E-4</v>
      </c>
      <c r="CV753">
        <f t="shared" si="579"/>
        <v>1.0006713174167816</v>
      </c>
      <c r="CZ753" s="10">
        <v>41542</v>
      </c>
      <c r="DA753">
        <v>120000</v>
      </c>
      <c r="DB753">
        <v>50.604517000000001</v>
      </c>
      <c r="DC753">
        <f t="shared" si="593"/>
        <v>-2.8124288138625664E-3</v>
      </c>
      <c r="DD753">
        <f t="shared" si="594"/>
        <v>0.99718757118613743</v>
      </c>
      <c r="DH753" s="10">
        <v>41542</v>
      </c>
      <c r="DI753">
        <v>71500</v>
      </c>
      <c r="DJ753">
        <v>29.041163000000001</v>
      </c>
      <c r="DK753">
        <f t="shared" si="595"/>
        <v>6.4312176022895962E-4</v>
      </c>
      <c r="DL753">
        <f t="shared" si="596"/>
        <v>1.000643121760229</v>
      </c>
      <c r="DP753" s="10"/>
      <c r="DX753" s="10">
        <v>41542</v>
      </c>
      <c r="DY753">
        <v>2154200</v>
      </c>
      <c r="DZ753">
        <v>12.95</v>
      </c>
      <c r="EA753">
        <f t="shared" si="582"/>
        <v>8.5669781931463351E-3</v>
      </c>
      <c r="EB753">
        <f t="shared" si="583"/>
        <v>1.0085669781931463</v>
      </c>
      <c r="EF753" s="10">
        <v>41541</v>
      </c>
      <c r="EG753">
        <v>300000</v>
      </c>
      <c r="EH753">
        <v>98.555319999999995</v>
      </c>
      <c r="EI753">
        <f t="shared" si="597"/>
        <v>0</v>
      </c>
      <c r="EJ753">
        <f t="shared" si="598"/>
        <v>1</v>
      </c>
    </row>
    <row r="754" spans="1:140">
      <c r="A754" s="10">
        <v>41541</v>
      </c>
      <c r="B754" s="11">
        <v>1.72</v>
      </c>
      <c r="C754">
        <f t="shared" si="558"/>
        <v>1.72E-2</v>
      </c>
      <c r="D754" s="12">
        <f t="shared" si="559"/>
        <v>3.5917045194100439E-4</v>
      </c>
      <c r="E754" s="13">
        <f t="shared" si="560"/>
        <v>1.000359170451941</v>
      </c>
      <c r="H754" s="10">
        <v>41541</v>
      </c>
      <c r="I754">
        <v>7300</v>
      </c>
      <c r="J754">
        <v>61.552681999999997</v>
      </c>
      <c r="K754" s="15">
        <f t="shared" si="584"/>
        <v>1.3157820017055455E-2</v>
      </c>
      <c r="L754">
        <f t="shared" si="585"/>
        <v>1.0131578200170555</v>
      </c>
      <c r="N754" s="15">
        <f t="shared" si="562"/>
        <v>117.07061215118206</v>
      </c>
      <c r="P754" s="10">
        <v>41541</v>
      </c>
      <c r="Q754">
        <v>236800</v>
      </c>
      <c r="R754">
        <v>38.635187000000002</v>
      </c>
      <c r="S754">
        <f t="shared" si="563"/>
        <v>-2.4605938985480247E-3</v>
      </c>
      <c r="T754">
        <f t="shared" si="586"/>
        <v>0.99753940610145198</v>
      </c>
      <c r="V754" s="15">
        <f t="shared" si="564"/>
        <v>-0.59311453226716537</v>
      </c>
      <c r="X754" s="10">
        <v>41541</v>
      </c>
      <c r="Y754">
        <v>134200</v>
      </c>
      <c r="Z754">
        <v>33.235036999999998</v>
      </c>
      <c r="AA754">
        <f t="shared" si="565"/>
        <v>3.7713188287054056E-3</v>
      </c>
      <c r="AB754">
        <f t="shared" si="561"/>
        <v>1.0037713188287054</v>
      </c>
      <c r="AD754" s="15">
        <f t="shared" si="566"/>
        <v>2.9508952973888465</v>
      </c>
      <c r="AF754" s="10">
        <v>41541</v>
      </c>
      <c r="AG754">
        <v>86700</v>
      </c>
      <c r="AH754">
        <v>46.544401999999998</v>
      </c>
      <c r="AI754">
        <f t="shared" si="567"/>
        <v>1.8711090088299187E-3</v>
      </c>
      <c r="AJ754">
        <f t="shared" si="587"/>
        <v>1.0018711090088299</v>
      </c>
      <c r="AL754" s="15">
        <f t="shared" si="568"/>
        <v>0.97845580249277697</v>
      </c>
      <c r="AN754" s="10">
        <v>41541</v>
      </c>
      <c r="AO754">
        <v>3806900</v>
      </c>
      <c r="AP754">
        <v>36.385928</v>
      </c>
      <c r="AQ754">
        <f t="shared" si="569"/>
        <v>-2.006468511741577E-3</v>
      </c>
      <c r="AR754">
        <f t="shared" si="592"/>
        <v>0.99799353148825842</v>
      </c>
      <c r="AV754" s="10">
        <v>41541</v>
      </c>
      <c r="AW754">
        <v>18014700</v>
      </c>
      <c r="AX754">
        <v>37.968924999999999</v>
      </c>
      <c r="AY754">
        <f t="shared" si="570"/>
        <v>-1.0084079534761425E-2</v>
      </c>
      <c r="AZ754">
        <f t="shared" si="571"/>
        <v>0.98991592046523857</v>
      </c>
      <c r="BD754" s="10">
        <v>41541</v>
      </c>
      <c r="BE754">
        <v>354300</v>
      </c>
      <c r="BF754">
        <v>53.039546000000001</v>
      </c>
      <c r="BG754">
        <f t="shared" si="572"/>
        <v>-3.086942144696736E-3</v>
      </c>
      <c r="BH754">
        <f t="shared" si="573"/>
        <v>0.99691305785530326</v>
      </c>
      <c r="BL754" s="10">
        <v>41541</v>
      </c>
      <c r="BM754">
        <v>231000</v>
      </c>
      <c r="BN754">
        <v>96.636678000000003</v>
      </c>
      <c r="BO754">
        <f t="shared" si="588"/>
        <v>2.7887388639955546E-3</v>
      </c>
      <c r="BP754">
        <f t="shared" si="589"/>
        <v>1.0027887388639956</v>
      </c>
      <c r="BT754" s="10">
        <v>41541</v>
      </c>
      <c r="BU754">
        <v>90600</v>
      </c>
      <c r="BV754">
        <v>48.986629000000001</v>
      </c>
      <c r="BW754">
        <f t="shared" si="590"/>
        <v>-6.0677686644727835E-4</v>
      </c>
      <c r="BX754">
        <f t="shared" si="591"/>
        <v>0.99939322313355272</v>
      </c>
      <c r="CB754" s="10">
        <v>41541</v>
      </c>
      <c r="CC754">
        <v>981700</v>
      </c>
      <c r="CD754">
        <v>95.477808999999993</v>
      </c>
      <c r="CE754">
        <f t="shared" si="574"/>
        <v>1.8220117540646008E-4</v>
      </c>
      <c r="CF754">
        <f t="shared" si="575"/>
        <v>1.0001822011754065</v>
      </c>
      <c r="CJ754" s="10">
        <v>41541</v>
      </c>
      <c r="CK754">
        <v>495400</v>
      </c>
      <c r="CL754">
        <v>75.300445999999994</v>
      </c>
      <c r="CM754">
        <f t="shared" si="576"/>
        <v>3.3673902812596523E-3</v>
      </c>
      <c r="CN754">
        <f t="shared" si="577"/>
        <v>1.0033673902812597</v>
      </c>
      <c r="CR754" s="10">
        <v>41541</v>
      </c>
      <c r="CS754">
        <v>34300</v>
      </c>
      <c r="CT754">
        <v>57.676144000000001</v>
      </c>
      <c r="CU754">
        <f t="shared" si="578"/>
        <v>1.3445616193517029E-3</v>
      </c>
      <c r="CV754">
        <f t="shared" si="579"/>
        <v>1.0013445616193517</v>
      </c>
      <c r="CZ754" s="10">
        <v>41541</v>
      </c>
      <c r="DA754">
        <v>75900</v>
      </c>
      <c r="DB754">
        <v>50.747239999999998</v>
      </c>
      <c r="DC754">
        <f t="shared" si="593"/>
        <v>-8.0209242147168958E-3</v>
      </c>
      <c r="DD754">
        <f t="shared" si="594"/>
        <v>0.9919790757852831</v>
      </c>
      <c r="DH754" s="10">
        <v>41541</v>
      </c>
      <c r="DI754">
        <v>73600</v>
      </c>
      <c r="DJ754">
        <v>29.022497999999999</v>
      </c>
      <c r="DK754">
        <f t="shared" si="595"/>
        <v>-7.341212035352096E-3</v>
      </c>
      <c r="DL754">
        <f t="shared" si="596"/>
        <v>0.9926587879646479</v>
      </c>
      <c r="DP754" s="10"/>
      <c r="DX754" s="10">
        <v>41541</v>
      </c>
      <c r="DY754">
        <v>7476600</v>
      </c>
      <c r="DZ754">
        <v>12.84</v>
      </c>
      <c r="EA754">
        <f t="shared" si="582"/>
        <v>1.5600624024960652E-3</v>
      </c>
      <c r="EB754">
        <f t="shared" si="583"/>
        <v>1.0015600624024961</v>
      </c>
      <c r="EF754" s="10">
        <v>41540</v>
      </c>
      <c r="EG754">
        <v>256700</v>
      </c>
      <c r="EH754">
        <v>98.555319999999995</v>
      </c>
      <c r="EI754">
        <f t="shared" si="597"/>
        <v>7.8913370844668762E-4</v>
      </c>
      <c r="EJ754">
        <f t="shared" si="598"/>
        <v>1.0007891337084467</v>
      </c>
    </row>
    <row r="755" spans="1:140">
      <c r="A755" s="10">
        <v>41540</v>
      </c>
      <c r="B755" s="11">
        <v>1.68</v>
      </c>
      <c r="C755">
        <f t="shared" si="558"/>
        <v>1.6799999999999999E-2</v>
      </c>
      <c r="D755" s="12">
        <f t="shared" si="559"/>
        <v>3.5079857994047003E-4</v>
      </c>
      <c r="E755" s="13">
        <f t="shared" si="560"/>
        <v>1.0003507985799405</v>
      </c>
      <c r="H755" s="10">
        <v>41540</v>
      </c>
      <c r="I755">
        <v>500</v>
      </c>
      <c r="J755">
        <v>60.753301</v>
      </c>
      <c r="K755" s="15">
        <f t="shared" si="584"/>
        <v>2.5777968824709507E-3</v>
      </c>
      <c r="L755">
        <f t="shared" si="585"/>
        <v>1.002577796882471</v>
      </c>
      <c r="N755" s="15">
        <f t="shared" si="562"/>
        <v>1.5591757217872506</v>
      </c>
      <c r="P755" s="10">
        <v>41540</v>
      </c>
      <c r="Q755">
        <v>263200</v>
      </c>
      <c r="R755">
        <v>38.730486999999997</v>
      </c>
      <c r="S755">
        <f t="shared" si="563"/>
        <v>-4.4827529126931775E-3</v>
      </c>
      <c r="T755">
        <f t="shared" si="586"/>
        <v>0.99551724708730682</v>
      </c>
      <c r="V755" s="15">
        <f t="shared" si="564"/>
        <v>-0.80599729194014647</v>
      </c>
      <c r="X755" s="10">
        <v>41540</v>
      </c>
      <c r="Y755">
        <v>194500</v>
      </c>
      <c r="Z755">
        <v>33.110168000000002</v>
      </c>
      <c r="AA755">
        <f t="shared" si="565"/>
        <v>-7.5433813895514623E-3</v>
      </c>
      <c r="AB755">
        <f t="shared" si="561"/>
        <v>0.99245661861044854</v>
      </c>
      <c r="AD755" s="15">
        <f t="shared" si="566"/>
        <v>-0.93694648403461078</v>
      </c>
      <c r="AF755" s="10">
        <v>41540</v>
      </c>
      <c r="AG755">
        <v>172900</v>
      </c>
      <c r="AH755">
        <v>46.457475000000002</v>
      </c>
      <c r="AI755">
        <f t="shared" si="567"/>
        <v>-2.5092999699577456E-3</v>
      </c>
      <c r="AJ755">
        <f t="shared" si="587"/>
        <v>0.99749070003004225</v>
      </c>
      <c r="AL755" s="15">
        <f t="shared" si="568"/>
        <v>-0.60030181013245276</v>
      </c>
      <c r="AN755" s="10">
        <v>41540</v>
      </c>
      <c r="AO755">
        <v>5032300</v>
      </c>
      <c r="AP755">
        <v>36.459082000000002</v>
      </c>
      <c r="AQ755">
        <f t="shared" si="569"/>
        <v>6.0232507303337179E-4</v>
      </c>
      <c r="AR755">
        <f t="shared" si="592"/>
        <v>1.0006023250730334</v>
      </c>
      <c r="AV755" s="10">
        <v>41540</v>
      </c>
      <c r="AW755">
        <v>22042800</v>
      </c>
      <c r="AX755">
        <v>38.355707000000002</v>
      </c>
      <c r="AY755">
        <f t="shared" si="570"/>
        <v>5.1889383610532747E-3</v>
      </c>
      <c r="AZ755">
        <f t="shared" si="571"/>
        <v>1.0051889383610533</v>
      </c>
      <c r="BD755" s="10">
        <v>41540</v>
      </c>
      <c r="BE755">
        <v>737700</v>
      </c>
      <c r="BF755">
        <v>53.203783000000001</v>
      </c>
      <c r="BG755">
        <f t="shared" si="572"/>
        <v>-3.4693470985637243E-3</v>
      </c>
      <c r="BH755">
        <f t="shared" si="573"/>
        <v>0.99653065290143628</v>
      </c>
      <c r="BL755" s="10">
        <v>41540</v>
      </c>
      <c r="BM755">
        <v>201100</v>
      </c>
      <c r="BN755">
        <v>96.367932999999994</v>
      </c>
      <c r="BO755">
        <f t="shared" si="588"/>
        <v>1.5409324071122832E-3</v>
      </c>
      <c r="BP755">
        <f t="shared" si="589"/>
        <v>1.0015409324071123</v>
      </c>
      <c r="BT755" s="10">
        <v>41540</v>
      </c>
      <c r="BU755">
        <v>222800</v>
      </c>
      <c r="BV755">
        <v>49.016370999999999</v>
      </c>
      <c r="BW755">
        <f t="shared" si="590"/>
        <v>-2.0225884126212623E-4</v>
      </c>
      <c r="BX755">
        <f t="shared" si="591"/>
        <v>0.99979774115873787</v>
      </c>
      <c r="CB755" s="10">
        <v>41540</v>
      </c>
      <c r="CC755">
        <v>1435800</v>
      </c>
      <c r="CD755">
        <v>95.460415999999995</v>
      </c>
      <c r="CE755">
        <f t="shared" si="574"/>
        <v>-1.6374079164600541E-3</v>
      </c>
      <c r="CF755">
        <f t="shared" si="575"/>
        <v>0.99836259208353995</v>
      </c>
      <c r="CJ755" s="10">
        <v>41540</v>
      </c>
      <c r="CK755">
        <v>183200</v>
      </c>
      <c r="CL755">
        <v>75.047730999999999</v>
      </c>
      <c r="CM755">
        <f t="shared" si="576"/>
        <v>2.1694653701587185E-3</v>
      </c>
      <c r="CN755">
        <f t="shared" si="577"/>
        <v>1.0021694653701587</v>
      </c>
      <c r="CR755" s="10">
        <v>41540</v>
      </c>
      <c r="CS755">
        <v>3000</v>
      </c>
      <c r="CT755">
        <v>57.598699000000003</v>
      </c>
      <c r="CU755">
        <f t="shared" si="578"/>
        <v>1.0094435035148397E-3</v>
      </c>
      <c r="CV755">
        <f t="shared" si="579"/>
        <v>1.0010094435035148</v>
      </c>
      <c r="CZ755" s="10">
        <v>41540</v>
      </c>
      <c r="DA755">
        <v>74600</v>
      </c>
      <c r="DB755">
        <v>51.157570999999997</v>
      </c>
      <c r="DC755">
        <f t="shared" si="593"/>
        <v>3.3064006515446387E-3</v>
      </c>
      <c r="DD755">
        <f t="shared" si="594"/>
        <v>1.0033064006515446</v>
      </c>
      <c r="DH755" s="10">
        <v>41540</v>
      </c>
      <c r="DI755">
        <v>124400</v>
      </c>
      <c r="DJ755">
        <v>29.237134000000001</v>
      </c>
      <c r="DK755">
        <f t="shared" si="595"/>
        <v>-5.4284302271627727E-3</v>
      </c>
      <c r="DL755">
        <f t="shared" si="596"/>
        <v>0.99457156977283723</v>
      </c>
      <c r="DP755" s="10"/>
      <c r="DX755" s="10">
        <v>41540</v>
      </c>
      <c r="DY755">
        <v>2311500</v>
      </c>
      <c r="DZ755">
        <v>12.82</v>
      </c>
      <c r="EA755">
        <f t="shared" si="582"/>
        <v>-3.1104199066873672E-3</v>
      </c>
      <c r="EB755">
        <f t="shared" si="583"/>
        <v>0.99688958009331263</v>
      </c>
      <c r="EF755" s="10">
        <v>41537</v>
      </c>
      <c r="EG755">
        <v>243300</v>
      </c>
      <c r="EH755">
        <v>98.477608000000004</v>
      </c>
      <c r="EI755">
        <f t="shared" si="597"/>
        <v>0</v>
      </c>
      <c r="EJ755">
        <f t="shared" si="598"/>
        <v>1</v>
      </c>
    </row>
    <row r="756" spans="1:140">
      <c r="A756" s="10">
        <v>41537</v>
      </c>
      <c r="B756" s="11">
        <v>1.58</v>
      </c>
      <c r="C756">
        <f t="shared" si="558"/>
        <v>1.5800000000000002E-2</v>
      </c>
      <c r="D756" s="12">
        <f t="shared" si="559"/>
        <v>3.2987288395958103E-4</v>
      </c>
      <c r="E756" s="13">
        <f t="shared" si="560"/>
        <v>1.0003298728839596</v>
      </c>
      <c r="H756" s="10">
        <v>41537</v>
      </c>
      <c r="I756">
        <v>6800</v>
      </c>
      <c r="J756">
        <v>60.597093999999998</v>
      </c>
      <c r="K756" s="15">
        <f t="shared" si="584"/>
        <v>4.5696184216268421E-3</v>
      </c>
      <c r="L756">
        <f t="shared" si="585"/>
        <v>1.0045696184216268</v>
      </c>
      <c r="N756" s="15">
        <f t="shared" si="562"/>
        <v>4.2809786763423805</v>
      </c>
      <c r="P756" s="10">
        <v>41537</v>
      </c>
      <c r="Q756">
        <v>411300</v>
      </c>
      <c r="R756">
        <v>38.904888</v>
      </c>
      <c r="S756">
        <f t="shared" si="563"/>
        <v>-7.0218218206874461E-3</v>
      </c>
      <c r="T756">
        <f t="shared" si="586"/>
        <v>0.99297817817931255</v>
      </c>
      <c r="V756" s="15">
        <f t="shared" si="564"/>
        <v>-0.92361780444676211</v>
      </c>
      <c r="X756" s="10">
        <v>41537</v>
      </c>
      <c r="Y756">
        <v>99100</v>
      </c>
      <c r="Z756">
        <v>33.361829</v>
      </c>
      <c r="AA756">
        <f t="shared" si="565"/>
        <v>-7.9704726823991434E-3</v>
      </c>
      <c r="AB756">
        <f t="shared" si="561"/>
        <v>0.99202952731760086</v>
      </c>
      <c r="AD756" s="15">
        <f t="shared" si="566"/>
        <v>-0.9461136696838528</v>
      </c>
      <c r="AF756" s="10">
        <v>41537</v>
      </c>
      <c r="AG756">
        <v>129300</v>
      </c>
      <c r="AH756">
        <v>46.574344000000004</v>
      </c>
      <c r="AI756">
        <f t="shared" si="567"/>
        <v>-4.322828333367168E-3</v>
      </c>
      <c r="AJ756">
        <f t="shared" si="587"/>
        <v>0.99567717166663283</v>
      </c>
      <c r="AL756" s="15">
        <f t="shared" si="568"/>
        <v>-0.79428273461583188</v>
      </c>
      <c r="AN756" s="10">
        <v>41537</v>
      </c>
      <c r="AO756">
        <v>2825000</v>
      </c>
      <c r="AP756">
        <v>36.437134999999998</v>
      </c>
      <c r="AQ756">
        <f t="shared" si="569"/>
        <v>-8.1805137985351273E-3</v>
      </c>
      <c r="AR756">
        <f t="shared" si="592"/>
        <v>0.99181948620146487</v>
      </c>
      <c r="AV756" s="10">
        <v>41537</v>
      </c>
      <c r="AW756">
        <v>25118500</v>
      </c>
      <c r="AX756">
        <v>38.157708999999997</v>
      </c>
      <c r="AY756">
        <f t="shared" si="570"/>
        <v>-2.3831804307867022E-2</v>
      </c>
      <c r="AZ756">
        <f t="shared" si="571"/>
        <v>0.97616819569213298</v>
      </c>
      <c r="BD756" s="10">
        <v>41537</v>
      </c>
      <c r="BE756">
        <v>435500</v>
      </c>
      <c r="BF756">
        <v>53.389007999999997</v>
      </c>
      <c r="BG756">
        <f t="shared" si="572"/>
        <v>-7.9097394041341973E-3</v>
      </c>
      <c r="BH756">
        <f t="shared" si="573"/>
        <v>0.9920902605958658</v>
      </c>
      <c r="BL756" s="10">
        <v>41537</v>
      </c>
      <c r="BM756">
        <v>254200</v>
      </c>
      <c r="BN756">
        <v>96.219665000000006</v>
      </c>
      <c r="BO756">
        <f t="shared" si="588"/>
        <v>8.6759149706039373E-4</v>
      </c>
      <c r="BP756">
        <f t="shared" si="589"/>
        <v>1.0008675914970604</v>
      </c>
      <c r="BT756" s="10">
        <v>41537</v>
      </c>
      <c r="BU756">
        <v>92400</v>
      </c>
      <c r="BV756">
        <v>49.026287000000004</v>
      </c>
      <c r="BW756">
        <f t="shared" si="590"/>
        <v>4.0462014210462804E-4</v>
      </c>
      <c r="BX756">
        <f t="shared" si="591"/>
        <v>1.0004046201421046</v>
      </c>
      <c r="CB756" s="10">
        <v>41537</v>
      </c>
      <c r="CC756">
        <v>1359600</v>
      </c>
      <c r="CD756">
        <v>95.616979999999998</v>
      </c>
      <c r="CE756">
        <f t="shared" si="574"/>
        <v>-1.6347311946606213E-3</v>
      </c>
      <c r="CF756">
        <f t="shared" si="575"/>
        <v>0.99836526880533938</v>
      </c>
      <c r="CJ756" s="10">
        <v>41537</v>
      </c>
      <c r="CK756">
        <v>194000</v>
      </c>
      <c r="CL756">
        <v>74.885270000000006</v>
      </c>
      <c r="CM756">
        <f t="shared" si="576"/>
        <v>1.8111733549823761E-3</v>
      </c>
      <c r="CN756">
        <f t="shared" si="577"/>
        <v>1.0018111733549824</v>
      </c>
      <c r="CR756" s="10">
        <v>41537</v>
      </c>
      <c r="CS756">
        <v>4500</v>
      </c>
      <c r="CT756">
        <v>57.540615000000003</v>
      </c>
      <c r="CU756">
        <f t="shared" si="578"/>
        <v>-1.6823544802901935E-4</v>
      </c>
      <c r="CV756">
        <f t="shared" si="579"/>
        <v>0.99983176455197098</v>
      </c>
      <c r="CZ756" s="10">
        <v>41537</v>
      </c>
      <c r="DA756">
        <v>146000</v>
      </c>
      <c r="DB756">
        <v>50.988981000000003</v>
      </c>
      <c r="DC756">
        <f t="shared" si="593"/>
        <v>-1.5815669921256936E-2</v>
      </c>
      <c r="DD756">
        <f t="shared" si="594"/>
        <v>0.98418433007874306</v>
      </c>
      <c r="DH756" s="10">
        <v>41537</v>
      </c>
      <c r="DI756">
        <v>67400</v>
      </c>
      <c r="DJ756">
        <v>29.396712000000001</v>
      </c>
      <c r="DK756">
        <f t="shared" si="595"/>
        <v>-1.9212899046501586E-2</v>
      </c>
      <c r="DL756">
        <f t="shared" si="596"/>
        <v>0.98078710095349841</v>
      </c>
      <c r="DP756" s="10"/>
      <c r="DX756" s="10">
        <v>41537</v>
      </c>
      <c r="DY756">
        <v>3921200</v>
      </c>
      <c r="DZ756">
        <v>12.86</v>
      </c>
      <c r="EA756">
        <f t="shared" si="582"/>
        <v>-2.8700906344410915E-2</v>
      </c>
      <c r="EB756">
        <f t="shared" si="583"/>
        <v>0.97129909365558909</v>
      </c>
      <c r="EF756" s="10">
        <v>41536</v>
      </c>
      <c r="EG756">
        <v>529800</v>
      </c>
      <c r="EH756">
        <v>98.477608000000004</v>
      </c>
      <c r="EI756">
        <f t="shared" si="597"/>
        <v>-4.929552884204158E-4</v>
      </c>
      <c r="EJ756">
        <f t="shared" si="598"/>
        <v>0.99950704471157958</v>
      </c>
    </row>
    <row r="757" spans="1:140">
      <c r="A757" s="10">
        <v>41536</v>
      </c>
      <c r="B757" s="11">
        <v>1.63</v>
      </c>
      <c r="C757">
        <f t="shared" si="558"/>
        <v>1.6299999999999999E-2</v>
      </c>
      <c r="D757" s="12">
        <f t="shared" si="559"/>
        <v>3.4033502062946752E-4</v>
      </c>
      <c r="E757" s="13">
        <f t="shared" si="560"/>
        <v>1.0003403350206295</v>
      </c>
      <c r="H757" s="10">
        <v>41536</v>
      </c>
      <c r="I757">
        <v>31500</v>
      </c>
      <c r="J757">
        <v>60.321447999999997</v>
      </c>
      <c r="K757" s="15">
        <f t="shared" si="584"/>
        <v>-6.3568573139637374E-3</v>
      </c>
      <c r="L757">
        <f t="shared" si="585"/>
        <v>0.99364314268603626</v>
      </c>
      <c r="N757" s="15">
        <f t="shared" si="562"/>
        <v>-0.90247622467911037</v>
      </c>
      <c r="P757" s="10">
        <v>41536</v>
      </c>
      <c r="Q757">
        <v>238700</v>
      </c>
      <c r="R757">
        <v>39.180002999999999</v>
      </c>
      <c r="S757">
        <f t="shared" si="563"/>
        <v>-1.4506998560845918E-3</v>
      </c>
      <c r="T757">
        <f t="shared" si="586"/>
        <v>0.99854930014391541</v>
      </c>
      <c r="V757" s="15">
        <f t="shared" si="564"/>
        <v>-0.41133021903163403</v>
      </c>
      <c r="X757" s="10">
        <v>41536</v>
      </c>
      <c r="Y757">
        <v>133400</v>
      </c>
      <c r="Z757">
        <v>33.629874999999998</v>
      </c>
      <c r="AA757">
        <f t="shared" si="565"/>
        <v>-8.5321451196740394E-4</v>
      </c>
      <c r="AB757">
        <f t="shared" si="561"/>
        <v>0.9991467854880326</v>
      </c>
      <c r="AD757" s="15">
        <f t="shared" si="566"/>
        <v>-0.26769356672281575</v>
      </c>
      <c r="AF757" s="10">
        <v>41536</v>
      </c>
      <c r="AG757">
        <v>186600</v>
      </c>
      <c r="AH757">
        <v>46.776550999999998</v>
      </c>
      <c r="AI757">
        <f t="shared" si="567"/>
        <v>-1.2334971184915222E-3</v>
      </c>
      <c r="AJ757">
        <f t="shared" si="587"/>
        <v>0.99876650288150848</v>
      </c>
      <c r="AL757" s="15">
        <f t="shared" si="568"/>
        <v>-0.36269335716721252</v>
      </c>
      <c r="AN757" s="10">
        <v>41536</v>
      </c>
      <c r="AO757">
        <v>3071000</v>
      </c>
      <c r="AP757">
        <v>36.737667999999999</v>
      </c>
      <c r="AQ757">
        <f t="shared" si="569"/>
        <v>-4.4422471289452536E-3</v>
      </c>
      <c r="AR757">
        <f t="shared" si="592"/>
        <v>0.99555775287105475</v>
      </c>
      <c r="AV757" s="10">
        <v>41536</v>
      </c>
      <c r="AW757">
        <v>30950400</v>
      </c>
      <c r="AX757">
        <v>39.089277000000003</v>
      </c>
      <c r="AY757">
        <f t="shared" si="570"/>
        <v>-3.9562955764036456E-3</v>
      </c>
      <c r="AZ757">
        <f t="shared" si="571"/>
        <v>0.99604370442359635</v>
      </c>
      <c r="BD757" s="10">
        <v>41536</v>
      </c>
      <c r="BE757">
        <v>671000</v>
      </c>
      <c r="BF757">
        <v>53.814667999999998</v>
      </c>
      <c r="BG757">
        <f t="shared" si="572"/>
        <v>-2.1830659659426432E-3</v>
      </c>
      <c r="BH757">
        <f t="shared" si="573"/>
        <v>0.99781693403405736</v>
      </c>
      <c r="BL757" s="10">
        <v>41536</v>
      </c>
      <c r="BM757">
        <v>398600</v>
      </c>
      <c r="BN757">
        <v>96.136257999999998</v>
      </c>
      <c r="BO757">
        <f t="shared" si="588"/>
        <v>-8.6683943453769174E-4</v>
      </c>
      <c r="BP757">
        <f t="shared" si="589"/>
        <v>0.99913316056546231</v>
      </c>
      <c r="BT757" s="10">
        <v>41536</v>
      </c>
      <c r="BU757">
        <v>148700</v>
      </c>
      <c r="BV757">
        <v>49.006458000000002</v>
      </c>
      <c r="BW757">
        <f t="shared" si="590"/>
        <v>2.0238162929953063E-4</v>
      </c>
      <c r="BX757">
        <f t="shared" si="591"/>
        <v>1.0002023816292995</v>
      </c>
      <c r="CB757" s="10">
        <v>41536</v>
      </c>
      <c r="CC757">
        <v>1747700</v>
      </c>
      <c r="CD757">
        <v>95.773544000000001</v>
      </c>
      <c r="CE757">
        <f t="shared" si="574"/>
        <v>-4.7902969054686162E-3</v>
      </c>
      <c r="CF757">
        <f t="shared" si="575"/>
        <v>0.99520970309453138</v>
      </c>
      <c r="CJ757" s="10">
        <v>41536</v>
      </c>
      <c r="CK757">
        <v>160700</v>
      </c>
      <c r="CL757">
        <v>74.749885000000006</v>
      </c>
      <c r="CM757">
        <f t="shared" si="576"/>
        <v>-1.6875579614751279E-3</v>
      </c>
      <c r="CN757">
        <f t="shared" si="577"/>
        <v>0.99831244203852487</v>
      </c>
      <c r="CR757" s="10">
        <v>41536</v>
      </c>
      <c r="CS757">
        <v>8100</v>
      </c>
      <c r="CT757">
        <v>57.550297</v>
      </c>
      <c r="CU757">
        <f t="shared" si="578"/>
        <v>-5.043475926095331E-4</v>
      </c>
      <c r="CV757">
        <f t="shared" si="579"/>
        <v>0.99949565240739047</v>
      </c>
      <c r="CZ757" s="10">
        <v>41536</v>
      </c>
      <c r="DA757">
        <v>80500</v>
      </c>
      <c r="DB757">
        <v>51.808365000000002</v>
      </c>
      <c r="DC757">
        <f t="shared" si="593"/>
        <v>5.8792302623997816E-3</v>
      </c>
      <c r="DD757">
        <f t="shared" si="594"/>
        <v>1.0058792302623998</v>
      </c>
      <c r="DH757" s="10">
        <v>41536</v>
      </c>
      <c r="DI757">
        <v>147400</v>
      </c>
      <c r="DJ757">
        <v>29.972572</v>
      </c>
      <c r="DK757">
        <f t="shared" si="595"/>
        <v>-2.472902756110229E-3</v>
      </c>
      <c r="DL757">
        <f t="shared" si="596"/>
        <v>0.99752709724388977</v>
      </c>
      <c r="DP757" s="10"/>
      <c r="DX757" s="10">
        <v>41536</v>
      </c>
      <c r="DY757">
        <v>7328700</v>
      </c>
      <c r="DZ757">
        <v>13.24</v>
      </c>
      <c r="EA757">
        <f t="shared" si="582"/>
        <v>-3.0120481927710108E-3</v>
      </c>
      <c r="EB757">
        <f t="shared" si="583"/>
        <v>0.99698795180722899</v>
      </c>
      <c r="EF757" s="10">
        <v>41535</v>
      </c>
      <c r="EG757">
        <v>334000</v>
      </c>
      <c r="EH757">
        <v>98.526177000000004</v>
      </c>
      <c r="EI757">
        <f t="shared" si="597"/>
        <v>1.1845489961621603E-3</v>
      </c>
      <c r="EJ757">
        <f t="shared" si="598"/>
        <v>1.0011845489961622</v>
      </c>
    </row>
    <row r="758" spans="1:140">
      <c r="A758" s="10">
        <v>41535</v>
      </c>
      <c r="B758" s="11">
        <v>1.7</v>
      </c>
      <c r="C758">
        <f t="shared" si="558"/>
        <v>1.7000000000000001E-2</v>
      </c>
      <c r="D758" s="12">
        <f t="shared" si="559"/>
        <v>3.5498440208781012E-4</v>
      </c>
      <c r="E758" s="13">
        <f t="shared" si="560"/>
        <v>1.0003549844020878</v>
      </c>
      <c r="H758" s="10">
        <v>41535</v>
      </c>
      <c r="I758">
        <v>13100</v>
      </c>
      <c r="J758">
        <v>60.707355999999997</v>
      </c>
      <c r="K758" s="15">
        <f t="shared" si="584"/>
        <v>1.210171933578752E-2</v>
      </c>
      <c r="L758">
        <f t="shared" si="585"/>
        <v>1.0121017193357875</v>
      </c>
      <c r="N758" s="15">
        <f t="shared" si="562"/>
        <v>79.689933846600454</v>
      </c>
      <c r="P758" s="10">
        <v>41535</v>
      </c>
      <c r="Q758">
        <v>322100</v>
      </c>
      <c r="R758">
        <v>39.236924000000002</v>
      </c>
      <c r="S758">
        <f t="shared" si="563"/>
        <v>1.1741661579197649E-2</v>
      </c>
      <c r="T758">
        <f t="shared" si="586"/>
        <v>1.0117416615791976</v>
      </c>
      <c r="V758" s="15">
        <f t="shared" si="564"/>
        <v>69.862476820678395</v>
      </c>
      <c r="X758" s="10">
        <v>41535</v>
      </c>
      <c r="Y758">
        <v>331400</v>
      </c>
      <c r="Z758">
        <v>33.658593000000003</v>
      </c>
      <c r="AA758">
        <f t="shared" si="565"/>
        <v>1.0054544025034584E-2</v>
      </c>
      <c r="AB758">
        <f t="shared" si="561"/>
        <v>1.0100545440250346</v>
      </c>
      <c r="AD758" s="15">
        <f t="shared" si="566"/>
        <v>37.535568955700242</v>
      </c>
      <c r="AF758" s="10">
        <v>41535</v>
      </c>
      <c r="AG758">
        <v>176300</v>
      </c>
      <c r="AH758">
        <v>46.834321000000003</v>
      </c>
      <c r="AI758">
        <f t="shared" si="567"/>
        <v>9.1285930298294904E-3</v>
      </c>
      <c r="AJ758">
        <f t="shared" si="587"/>
        <v>1.0091285930298295</v>
      </c>
      <c r="AL758" s="15">
        <f t="shared" si="568"/>
        <v>26.572542271798554</v>
      </c>
      <c r="AN758" s="10">
        <v>41535</v>
      </c>
      <c r="AO758">
        <v>3735400</v>
      </c>
      <c r="AP758">
        <v>36.901594000000003</v>
      </c>
      <c r="AQ758">
        <f t="shared" si="569"/>
        <v>2.6342458440141048E-2</v>
      </c>
      <c r="AR758">
        <f t="shared" si="592"/>
        <v>1.026342458440141</v>
      </c>
      <c r="AV758" s="10">
        <v>41535</v>
      </c>
      <c r="AW758">
        <v>30886500</v>
      </c>
      <c r="AX758">
        <v>39.244540000000001</v>
      </c>
      <c r="AY758">
        <f t="shared" si="570"/>
        <v>4.0435903876858914E-2</v>
      </c>
      <c r="AZ758">
        <f t="shared" si="571"/>
        <v>1.0404359038768589</v>
      </c>
      <c r="BD758" s="10">
        <v>41535</v>
      </c>
      <c r="BE758">
        <v>581600</v>
      </c>
      <c r="BF758">
        <v>53.932406</v>
      </c>
      <c r="BG758">
        <f t="shared" si="572"/>
        <v>1.2238606859953816E-2</v>
      </c>
      <c r="BH758">
        <f t="shared" si="573"/>
        <v>1.0122386068599538</v>
      </c>
      <c r="BL758" s="10">
        <v>41535</v>
      </c>
      <c r="BM758">
        <v>275100</v>
      </c>
      <c r="BN758">
        <v>96.219665000000006</v>
      </c>
      <c r="BO758">
        <f t="shared" si="588"/>
        <v>9.9212566209927466E-3</v>
      </c>
      <c r="BP758">
        <f t="shared" si="589"/>
        <v>1.0099212566209927</v>
      </c>
      <c r="BT758" s="10">
        <v>41535</v>
      </c>
      <c r="BU758">
        <v>100700</v>
      </c>
      <c r="BV758">
        <v>48.996541999999998</v>
      </c>
      <c r="BW758">
        <f t="shared" si="590"/>
        <v>3.6555098932902208E-3</v>
      </c>
      <c r="BX758">
        <f t="shared" si="591"/>
        <v>1.0036555098932902</v>
      </c>
      <c r="CB758" s="10">
        <v>41535</v>
      </c>
      <c r="CC758">
        <v>2166800</v>
      </c>
      <c r="CD758">
        <v>96.234536000000006</v>
      </c>
      <c r="CE758">
        <f t="shared" si="574"/>
        <v>2.3686127331446372E-2</v>
      </c>
      <c r="CF758">
        <f t="shared" si="575"/>
        <v>1.0236861273314464</v>
      </c>
      <c r="CJ758" s="10">
        <v>41535</v>
      </c>
      <c r="CK758">
        <v>428600</v>
      </c>
      <c r="CL758">
        <v>74.876243000000002</v>
      </c>
      <c r="CM758">
        <f t="shared" si="576"/>
        <v>9.8599810401682753E-3</v>
      </c>
      <c r="CN758">
        <f t="shared" si="577"/>
        <v>1.0098599810401683</v>
      </c>
      <c r="CR758" s="10">
        <v>41535</v>
      </c>
      <c r="CS758">
        <v>11700</v>
      </c>
      <c r="CT758">
        <v>57.579337000000002</v>
      </c>
      <c r="CU758">
        <f t="shared" si="578"/>
        <v>4.3903772991067402E-3</v>
      </c>
      <c r="CV758">
        <f t="shared" si="579"/>
        <v>1.0043903772991067</v>
      </c>
      <c r="CZ758" s="10">
        <v>41535</v>
      </c>
      <c r="DA758">
        <v>129700</v>
      </c>
      <c r="DB758">
        <v>51.505552000000002</v>
      </c>
      <c r="DC758">
        <f t="shared" si="593"/>
        <v>3.0654091640885506E-2</v>
      </c>
      <c r="DD758">
        <f t="shared" si="594"/>
        <v>1.0306540916408855</v>
      </c>
      <c r="DH758" s="10">
        <v>41535</v>
      </c>
      <c r="DI758">
        <v>118700</v>
      </c>
      <c r="DJ758">
        <v>30.046875</v>
      </c>
      <c r="DK758">
        <f t="shared" si="595"/>
        <v>3.5199941843619298E-2</v>
      </c>
      <c r="DL758">
        <f t="shared" si="596"/>
        <v>1.0351999418436193</v>
      </c>
      <c r="DP758" s="10"/>
      <c r="DX758" s="10">
        <v>41535</v>
      </c>
      <c r="DY758">
        <v>8466700</v>
      </c>
      <c r="DZ758">
        <v>13.28</v>
      </c>
      <c r="EA758">
        <f t="shared" si="582"/>
        <v>4.4025157232704393E-2</v>
      </c>
      <c r="EB758">
        <f t="shared" si="583"/>
        <v>1.0440251572327044</v>
      </c>
      <c r="EF758" s="10">
        <v>41534</v>
      </c>
      <c r="EG758">
        <v>254200</v>
      </c>
      <c r="EH758">
        <v>98.409605999999997</v>
      </c>
      <c r="EI758">
        <f t="shared" si="597"/>
        <v>0</v>
      </c>
      <c r="EJ758">
        <f t="shared" si="598"/>
        <v>1</v>
      </c>
    </row>
    <row r="759" spans="1:140">
      <c r="A759" s="10">
        <v>41534</v>
      </c>
      <c r="B759" s="11">
        <v>1.7</v>
      </c>
      <c r="C759">
        <f t="shared" si="558"/>
        <v>1.7000000000000001E-2</v>
      </c>
      <c r="D759" s="12">
        <f t="shared" si="559"/>
        <v>3.5498440208781012E-4</v>
      </c>
      <c r="E759" s="13">
        <f t="shared" si="560"/>
        <v>1.0003549844020878</v>
      </c>
      <c r="H759" s="10">
        <v>41534</v>
      </c>
      <c r="I759">
        <v>4600</v>
      </c>
      <c r="J759">
        <v>59.981476999999998</v>
      </c>
      <c r="K759" s="15">
        <f t="shared" si="584"/>
        <v>4.6167350053296641E-3</v>
      </c>
      <c r="L759">
        <f t="shared" si="585"/>
        <v>1.0046167350053297</v>
      </c>
      <c r="N759" s="15">
        <f t="shared" si="562"/>
        <v>4.3721615925443436</v>
      </c>
      <c r="P759" s="10">
        <v>41534</v>
      </c>
      <c r="Q759">
        <v>177500</v>
      </c>
      <c r="R759">
        <v>38.781564000000003</v>
      </c>
      <c r="S759">
        <f t="shared" si="563"/>
        <v>5.1636059399196022E-3</v>
      </c>
      <c r="T759">
        <f t="shared" si="586"/>
        <v>1.0051636059399196</v>
      </c>
      <c r="V759" s="15">
        <f t="shared" si="564"/>
        <v>5.5526325719898439</v>
      </c>
      <c r="X759" s="10">
        <v>41534</v>
      </c>
      <c r="Y759">
        <v>157800</v>
      </c>
      <c r="Z759">
        <v>33.323540000000001</v>
      </c>
      <c r="AA759">
        <f t="shared" si="565"/>
        <v>6.9424813787555273E-3</v>
      </c>
      <c r="AB759">
        <f t="shared" si="561"/>
        <v>1.0069424813787555</v>
      </c>
      <c r="AD759" s="15">
        <f t="shared" si="566"/>
        <v>11.494019128805245</v>
      </c>
      <c r="AF759" s="10">
        <v>41534</v>
      </c>
      <c r="AG759">
        <v>133600</v>
      </c>
      <c r="AH759">
        <v>46.410657</v>
      </c>
      <c r="AI759">
        <f t="shared" si="567"/>
        <v>9.2127797277616885E-3</v>
      </c>
      <c r="AJ759">
        <f t="shared" si="587"/>
        <v>1.0092127797277617</v>
      </c>
      <c r="AL759" s="15">
        <f t="shared" si="568"/>
        <v>27.425008529142307</v>
      </c>
      <c r="AN759" s="10">
        <v>41534</v>
      </c>
      <c r="AO759">
        <v>2177400</v>
      </c>
      <c r="AP759">
        <v>35.954464999999999</v>
      </c>
      <c r="AQ759">
        <f t="shared" si="569"/>
        <v>5.0686980416703165E-4</v>
      </c>
      <c r="AR759">
        <f t="shared" si="592"/>
        <v>1.000506869804167</v>
      </c>
      <c r="AV759" s="10">
        <v>41534</v>
      </c>
      <c r="AW759">
        <v>18979700</v>
      </c>
      <c r="AX759">
        <v>37.719324999999998</v>
      </c>
      <c r="AY759">
        <f t="shared" si="570"/>
        <v>-7.2594373546619462E-4</v>
      </c>
      <c r="AZ759">
        <f t="shared" si="571"/>
        <v>0.99927405626453381</v>
      </c>
      <c r="BD759" s="10">
        <v>41534</v>
      </c>
      <c r="BE759">
        <v>348800</v>
      </c>
      <c r="BF759">
        <v>53.280329000000002</v>
      </c>
      <c r="BG759">
        <f t="shared" si="572"/>
        <v>3.9249870675739373E-3</v>
      </c>
      <c r="BH759">
        <f t="shared" si="573"/>
        <v>1.0039249870675739</v>
      </c>
      <c r="BL759" s="10">
        <v>41534</v>
      </c>
      <c r="BM759">
        <v>316600</v>
      </c>
      <c r="BN759">
        <v>95.274422999999999</v>
      </c>
      <c r="BO759">
        <f t="shared" si="588"/>
        <v>3.8078447181038033E-3</v>
      </c>
      <c r="BP759">
        <f t="shared" si="589"/>
        <v>1.0038078447181038</v>
      </c>
      <c r="BT759" s="10">
        <v>41534</v>
      </c>
      <c r="BU759">
        <v>115200</v>
      </c>
      <c r="BV759">
        <v>48.818086999999998</v>
      </c>
      <c r="BW759">
        <f t="shared" si="590"/>
        <v>2.0316270404796555E-4</v>
      </c>
      <c r="BX759">
        <f t="shared" si="591"/>
        <v>1.000203162704048</v>
      </c>
      <c r="CB759" s="10">
        <v>41534</v>
      </c>
      <c r="CC759">
        <v>323300</v>
      </c>
      <c r="CD759">
        <v>94.007853999999995</v>
      </c>
      <c r="CE759">
        <f t="shared" si="574"/>
        <v>5.3953670909974161E-3</v>
      </c>
      <c r="CF759">
        <f t="shared" si="575"/>
        <v>1.0053953670909974</v>
      </c>
      <c r="CJ759" s="10">
        <v>41534</v>
      </c>
      <c r="CK759">
        <v>193500</v>
      </c>
      <c r="CL759">
        <v>74.145173</v>
      </c>
      <c r="CM759">
        <f t="shared" si="576"/>
        <v>2.4356808260117546E-4</v>
      </c>
      <c r="CN759">
        <f t="shared" si="577"/>
        <v>1.0002435680826012</v>
      </c>
      <c r="CR759" s="10">
        <v>41534</v>
      </c>
      <c r="CS759">
        <v>20000</v>
      </c>
      <c r="CT759">
        <v>57.327646999999999</v>
      </c>
      <c r="CU759">
        <f t="shared" si="578"/>
        <v>3.3783945309395769E-4</v>
      </c>
      <c r="CV759">
        <f t="shared" si="579"/>
        <v>1.000337839453094</v>
      </c>
      <c r="CZ759" s="10">
        <v>41534</v>
      </c>
      <c r="DA759">
        <v>80100</v>
      </c>
      <c r="DB759">
        <v>49.973655000000001</v>
      </c>
      <c r="DC759">
        <f t="shared" si="593"/>
        <v>3.0390039629888399E-3</v>
      </c>
      <c r="DD759">
        <f t="shared" si="594"/>
        <v>1.0030390039629888</v>
      </c>
      <c r="DH759" s="10">
        <v>41534</v>
      </c>
      <c r="DI759">
        <v>65200</v>
      </c>
      <c r="DJ759">
        <v>29.025189999999998</v>
      </c>
      <c r="DK759">
        <f t="shared" si="595"/>
        <v>-6.3958647786943601E-4</v>
      </c>
      <c r="DL759">
        <f t="shared" si="596"/>
        <v>0.99936041352213056</v>
      </c>
      <c r="DP759" s="10"/>
      <c r="DX759" s="10">
        <v>41534</v>
      </c>
      <c r="DY759">
        <v>2327800</v>
      </c>
      <c r="DZ759">
        <v>12.72</v>
      </c>
      <c r="EA759">
        <f t="shared" si="582"/>
        <v>0</v>
      </c>
      <c r="EB759">
        <f t="shared" si="583"/>
        <v>1</v>
      </c>
      <c r="EF759" s="10">
        <v>41533</v>
      </c>
      <c r="EG759">
        <v>322500</v>
      </c>
      <c r="EH759">
        <v>98.409605999999997</v>
      </c>
      <c r="EI759">
        <f t="shared" si="597"/>
        <v>1.9751972788495387E-4</v>
      </c>
      <c r="EJ759">
        <f t="shared" si="598"/>
        <v>1.000197519727885</v>
      </c>
    </row>
    <row r="760" spans="1:140">
      <c r="A760" s="10">
        <v>41533</v>
      </c>
      <c r="B760" s="11">
        <v>1.68</v>
      </c>
      <c r="C760">
        <f t="shared" si="558"/>
        <v>1.6799999999999999E-2</v>
      </c>
      <c r="D760" s="12">
        <f t="shared" si="559"/>
        <v>3.5079857994047003E-4</v>
      </c>
      <c r="E760" s="13">
        <f t="shared" si="560"/>
        <v>1.0003507985799405</v>
      </c>
      <c r="H760" s="10">
        <v>41533</v>
      </c>
      <c r="I760">
        <v>23200</v>
      </c>
      <c r="J760">
        <v>59.705831000000003</v>
      </c>
      <c r="K760" s="15">
        <f t="shared" si="584"/>
        <v>-1.8432332734039658E-3</v>
      </c>
      <c r="L760">
        <f t="shared" si="585"/>
        <v>0.99815676672659603</v>
      </c>
      <c r="N760" s="15">
        <f t="shared" si="562"/>
        <v>-0.49002876312937149</v>
      </c>
      <c r="P760" s="10">
        <v>41533</v>
      </c>
      <c r="Q760">
        <v>439100</v>
      </c>
      <c r="R760">
        <v>38.582340000000002</v>
      </c>
      <c r="S760">
        <f t="shared" si="563"/>
        <v>5.438734030833059E-3</v>
      </c>
      <c r="T760">
        <f t="shared" si="586"/>
        <v>1.0054387340308331</v>
      </c>
      <c r="V760" s="15">
        <f t="shared" si="564"/>
        <v>6.2409983933268318</v>
      </c>
      <c r="X760" s="10">
        <v>41533</v>
      </c>
      <c r="Y760">
        <v>300500</v>
      </c>
      <c r="Z760">
        <v>33.093786999999999</v>
      </c>
      <c r="AA760">
        <f t="shared" si="565"/>
        <v>5.5264201989906336E-3</v>
      </c>
      <c r="AB760">
        <f t="shared" si="561"/>
        <v>1.0055264201989906</v>
      </c>
      <c r="AD760" s="15">
        <f t="shared" si="566"/>
        <v>6.4751937027958597</v>
      </c>
      <c r="AF760" s="10">
        <v>41533</v>
      </c>
      <c r="AG760">
        <v>202100</v>
      </c>
      <c r="AH760">
        <v>45.986989000000001</v>
      </c>
      <c r="AI760">
        <f t="shared" si="567"/>
        <v>2.7293292806083169E-3</v>
      </c>
      <c r="AJ760">
        <f t="shared" si="587"/>
        <v>1.0027293292806083</v>
      </c>
      <c r="AL760" s="15">
        <f t="shared" si="568"/>
        <v>1.7043137142437526</v>
      </c>
      <c r="AN760" s="10">
        <v>41533</v>
      </c>
      <c r="AO760">
        <v>2349200</v>
      </c>
      <c r="AP760">
        <v>35.936250000000001</v>
      </c>
      <c r="AQ760">
        <f t="shared" si="569"/>
        <v>8.9490825101568028E-3</v>
      </c>
      <c r="AR760">
        <f t="shared" si="592"/>
        <v>1.0089490825101568</v>
      </c>
      <c r="AV760" s="10">
        <v>41533</v>
      </c>
      <c r="AW760">
        <v>19618100</v>
      </c>
      <c r="AX760">
        <v>37.746727</v>
      </c>
      <c r="AY760">
        <f t="shared" si="570"/>
        <v>1.100784366379659E-2</v>
      </c>
      <c r="AZ760">
        <f t="shared" si="571"/>
        <v>1.0110078436637966</v>
      </c>
      <c r="BD760" s="10">
        <v>41533</v>
      </c>
      <c r="BE760">
        <v>476100</v>
      </c>
      <c r="BF760">
        <v>53.072021999999997</v>
      </c>
      <c r="BG760">
        <f t="shared" si="572"/>
        <v>7.3921200451321223E-3</v>
      </c>
      <c r="BH760">
        <f t="shared" si="573"/>
        <v>1.0073921200451321</v>
      </c>
      <c r="BL760" s="10">
        <v>41533</v>
      </c>
      <c r="BM760">
        <v>252600</v>
      </c>
      <c r="BN760">
        <v>94.913009000000002</v>
      </c>
      <c r="BO760">
        <f t="shared" si="588"/>
        <v>4.7086111891945226E-3</v>
      </c>
      <c r="BP760">
        <f t="shared" si="589"/>
        <v>1.0047086111891945</v>
      </c>
      <c r="BT760" s="10">
        <v>41533</v>
      </c>
      <c r="BU760">
        <v>124900</v>
      </c>
      <c r="BV760">
        <v>48.808171000000002</v>
      </c>
      <c r="BW760">
        <f t="shared" si="590"/>
        <v>1.4239177266082148E-3</v>
      </c>
      <c r="BX760">
        <f t="shared" si="591"/>
        <v>1.0014239177266082</v>
      </c>
      <c r="CB760" s="10">
        <v>41533</v>
      </c>
      <c r="CC760">
        <v>1114400</v>
      </c>
      <c r="CD760">
        <v>93.503369000000006</v>
      </c>
      <c r="CE760">
        <f t="shared" si="574"/>
        <v>1.0433315252091679E-2</v>
      </c>
      <c r="CF760">
        <f t="shared" si="575"/>
        <v>1.0104333152520917</v>
      </c>
      <c r="CJ760" s="10">
        <v>41533</v>
      </c>
      <c r="CK760">
        <v>430800</v>
      </c>
      <c r="CL760">
        <v>74.127117999999996</v>
      </c>
      <c r="CM760">
        <f t="shared" si="576"/>
        <v>3.7887762680968162E-3</v>
      </c>
      <c r="CN760">
        <f t="shared" si="577"/>
        <v>1.0037887762680968</v>
      </c>
      <c r="CR760" s="10">
        <v>41533</v>
      </c>
      <c r="CS760">
        <v>20000</v>
      </c>
      <c r="CT760">
        <v>57.308286000000003</v>
      </c>
      <c r="CU760">
        <f t="shared" si="578"/>
        <v>2.2007980457077192E-3</v>
      </c>
      <c r="CV760">
        <f t="shared" si="579"/>
        <v>1.0022007980457077</v>
      </c>
      <c r="CZ760" s="10">
        <v>41533</v>
      </c>
      <c r="DA760">
        <v>105500</v>
      </c>
      <c r="DB760">
        <v>49.822245000000002</v>
      </c>
      <c r="DC760">
        <f t="shared" si="593"/>
        <v>8.1095133954052212E-3</v>
      </c>
      <c r="DD760">
        <f t="shared" si="594"/>
        <v>1.0081095133954052</v>
      </c>
      <c r="DH760" s="10">
        <v>41533</v>
      </c>
      <c r="DI760">
        <v>182400</v>
      </c>
      <c r="DJ760">
        <v>29.043766000000002</v>
      </c>
      <c r="DK760">
        <f t="shared" si="595"/>
        <v>1.1646744907024331E-2</v>
      </c>
      <c r="DL760">
        <f t="shared" si="596"/>
        <v>1.0116467449070243</v>
      </c>
      <c r="DP760" s="10"/>
      <c r="DX760" s="10">
        <v>41533</v>
      </c>
      <c r="DY760">
        <v>3267600</v>
      </c>
      <c r="DZ760">
        <v>12.72</v>
      </c>
      <c r="EA760">
        <f t="shared" si="582"/>
        <v>-1.0116731517509692E-2</v>
      </c>
      <c r="EB760">
        <f t="shared" si="583"/>
        <v>0.98988326848249031</v>
      </c>
      <c r="EF760" s="10">
        <v>41530</v>
      </c>
      <c r="EG760">
        <v>299400</v>
      </c>
      <c r="EH760">
        <v>98.390172000000007</v>
      </c>
      <c r="EI760">
        <f t="shared" si="597"/>
        <v>4.9388049938547951E-4</v>
      </c>
      <c r="EJ760">
        <f t="shared" si="598"/>
        <v>1.0004938804993855</v>
      </c>
    </row>
    <row r="761" spans="1:140">
      <c r="A761" s="10">
        <v>41530</v>
      </c>
      <c r="B761" s="11">
        <v>1.66</v>
      </c>
      <c r="C761">
        <f t="shared" si="558"/>
        <v>1.66E-2</v>
      </c>
      <c r="D761" s="12">
        <f t="shared" si="559"/>
        <v>3.4661298547522534E-4</v>
      </c>
      <c r="E761" s="13">
        <f t="shared" si="560"/>
        <v>1.0003466129854752</v>
      </c>
      <c r="H761" s="10">
        <v>41530</v>
      </c>
      <c r="I761">
        <v>95600</v>
      </c>
      <c r="J761">
        <v>59.816085999999999</v>
      </c>
      <c r="K761" s="15">
        <f t="shared" si="584"/>
        <v>2.0008831317808173E-3</v>
      </c>
      <c r="L761">
        <f t="shared" si="585"/>
        <v>1.0020008831317808</v>
      </c>
      <c r="N761" s="15">
        <f t="shared" si="562"/>
        <v>1.0742355401886421</v>
      </c>
      <c r="P761" s="10">
        <v>41530</v>
      </c>
      <c r="Q761">
        <v>207400</v>
      </c>
      <c r="R761">
        <v>38.373635999999998</v>
      </c>
      <c r="S761">
        <f t="shared" si="563"/>
        <v>2.2299265863663376E-3</v>
      </c>
      <c r="T761">
        <f t="shared" si="586"/>
        <v>1.0022299265863663</v>
      </c>
      <c r="V761" s="15">
        <f t="shared" si="564"/>
        <v>1.2547002930265827</v>
      </c>
      <c r="X761" s="10">
        <v>41530</v>
      </c>
      <c r="Y761">
        <v>74400</v>
      </c>
      <c r="Z761">
        <v>32.911901999999998</v>
      </c>
      <c r="AA761">
        <f t="shared" si="565"/>
        <v>3.2098421177348957E-3</v>
      </c>
      <c r="AB761">
        <f t="shared" si="561"/>
        <v>1.0032098421177349</v>
      </c>
      <c r="AD761" s="15">
        <f t="shared" si="566"/>
        <v>2.2210779599761206</v>
      </c>
      <c r="AF761" s="10">
        <v>41530</v>
      </c>
      <c r="AG761">
        <v>119000</v>
      </c>
      <c r="AH761">
        <v>45.861817000000002</v>
      </c>
      <c r="AI761">
        <f t="shared" si="567"/>
        <v>3.3705438663289566E-3</v>
      </c>
      <c r="AJ761">
        <f t="shared" si="587"/>
        <v>1.003370543866329</v>
      </c>
      <c r="AL761" s="15">
        <f t="shared" si="568"/>
        <v>2.4150080659949773</v>
      </c>
      <c r="AN761" s="10">
        <v>41530</v>
      </c>
      <c r="AO761">
        <v>4754500</v>
      </c>
      <c r="AP761">
        <v>35.617505999999999</v>
      </c>
      <c r="AQ761">
        <f t="shared" si="569"/>
        <v>3.5924758429899395E-3</v>
      </c>
      <c r="AR761">
        <f t="shared" si="592"/>
        <v>1.0035924758429899</v>
      </c>
      <c r="AV761" s="10">
        <v>41530</v>
      </c>
      <c r="AW761">
        <v>19008600</v>
      </c>
      <c r="AX761">
        <v>37.335740999999999</v>
      </c>
      <c r="AY761">
        <f t="shared" si="570"/>
        <v>7.3927969566252028E-3</v>
      </c>
      <c r="AZ761">
        <f t="shared" si="571"/>
        <v>1.0073927969566252</v>
      </c>
      <c r="BD761" s="10">
        <v>41530</v>
      </c>
      <c r="BE761">
        <v>560500</v>
      </c>
      <c r="BF761">
        <v>52.682586000000001</v>
      </c>
      <c r="BG761">
        <f t="shared" si="572"/>
        <v>4.8367506532642768E-3</v>
      </c>
      <c r="BH761">
        <f t="shared" si="573"/>
        <v>1.0048367506532643</v>
      </c>
      <c r="BL761" s="10">
        <v>41530</v>
      </c>
      <c r="BM761">
        <v>171500</v>
      </c>
      <c r="BN761">
        <v>94.468194999999994</v>
      </c>
      <c r="BO761">
        <f t="shared" si="588"/>
        <v>7.8540961535322751E-4</v>
      </c>
      <c r="BP761">
        <f t="shared" si="589"/>
        <v>1.0007854096153532</v>
      </c>
      <c r="BT761" s="10">
        <v>41530</v>
      </c>
      <c r="BU761">
        <v>359400</v>
      </c>
      <c r="BV761">
        <v>48.738771</v>
      </c>
      <c r="BW761">
        <f t="shared" si="590"/>
        <v>2.0343181447013414E-4</v>
      </c>
      <c r="BX761">
        <f t="shared" si="591"/>
        <v>1.0002034318144701</v>
      </c>
      <c r="CB761" s="10">
        <v>41530</v>
      </c>
      <c r="CC761">
        <v>423300</v>
      </c>
      <c r="CD761">
        <v>92.537891999999999</v>
      </c>
      <c r="CE761">
        <f t="shared" si="574"/>
        <v>-1.5953260390949575E-3</v>
      </c>
      <c r="CF761">
        <f t="shared" si="575"/>
        <v>0.99840467396090504</v>
      </c>
      <c r="CJ761" s="10">
        <v>41530</v>
      </c>
      <c r="CK761">
        <v>383000</v>
      </c>
      <c r="CL761">
        <v>73.847327000000007</v>
      </c>
      <c r="CM761">
        <f t="shared" si="576"/>
        <v>-7.3274583222804335E-4</v>
      </c>
      <c r="CN761">
        <f t="shared" si="577"/>
        <v>0.99926725416777196</v>
      </c>
      <c r="CR761" s="10">
        <v>41530</v>
      </c>
      <c r="CS761">
        <v>1500</v>
      </c>
      <c r="CT761">
        <v>57.182439000000002</v>
      </c>
      <c r="CU761">
        <f t="shared" si="578"/>
        <v>3.3871514649219669E-4</v>
      </c>
      <c r="CV761">
        <f t="shared" si="579"/>
        <v>1.0003387151464922</v>
      </c>
      <c r="CZ761" s="10">
        <v>41530</v>
      </c>
      <c r="DA761">
        <v>354400</v>
      </c>
      <c r="DB761">
        <v>49.421461000000001</v>
      </c>
      <c r="DC761">
        <f t="shared" si="593"/>
        <v>5.4358251339605701E-3</v>
      </c>
      <c r="DD761">
        <f t="shared" si="594"/>
        <v>1.0054358251339606</v>
      </c>
      <c r="DH761" s="10">
        <v>41530</v>
      </c>
      <c r="DI761">
        <v>101600</v>
      </c>
      <c r="DJ761">
        <v>28.709395000000001</v>
      </c>
      <c r="DK761">
        <f t="shared" si="595"/>
        <v>2.5948581759354106E-3</v>
      </c>
      <c r="DL761">
        <f t="shared" si="596"/>
        <v>1.0025948581759354</v>
      </c>
      <c r="DP761" s="10"/>
      <c r="DX761" s="10">
        <v>41530</v>
      </c>
      <c r="DY761">
        <v>5475600</v>
      </c>
      <c r="DZ761">
        <v>12.85</v>
      </c>
      <c r="EA761">
        <f t="shared" si="582"/>
        <v>0</v>
      </c>
      <c r="EB761">
        <f t="shared" si="583"/>
        <v>1</v>
      </c>
      <c r="EF761" s="10">
        <v>41529</v>
      </c>
      <c r="EG761">
        <v>286800</v>
      </c>
      <c r="EH761">
        <v>98.341603000000006</v>
      </c>
      <c r="EI761">
        <f t="shared" si="597"/>
        <v>-1.9750708181887067E-4</v>
      </c>
      <c r="EJ761">
        <f t="shared" si="598"/>
        <v>0.99980249291818113</v>
      </c>
    </row>
    <row r="762" spans="1:140">
      <c r="A762" s="10">
        <v>41529</v>
      </c>
      <c r="B762" s="11">
        <v>1.72</v>
      </c>
      <c r="C762">
        <f t="shared" si="558"/>
        <v>1.72E-2</v>
      </c>
      <c r="D762" s="12">
        <f t="shared" si="559"/>
        <v>3.5917045194100439E-4</v>
      </c>
      <c r="E762" s="13">
        <f t="shared" si="560"/>
        <v>1.000359170451941</v>
      </c>
      <c r="H762" s="10">
        <v>41529</v>
      </c>
      <c r="I762">
        <v>700</v>
      </c>
      <c r="J762">
        <v>59.696640000000002</v>
      </c>
      <c r="K762" s="15">
        <f t="shared" si="584"/>
        <v>9.2430586058411812E-4</v>
      </c>
      <c r="L762">
        <f t="shared" si="585"/>
        <v>1.0009243058605841</v>
      </c>
      <c r="N762" s="15">
        <f t="shared" si="562"/>
        <v>0.40104140083000095</v>
      </c>
      <c r="P762" s="10">
        <v>41529</v>
      </c>
      <c r="Q762">
        <v>220200</v>
      </c>
      <c r="R762">
        <v>38.288255999999997</v>
      </c>
      <c r="S762">
        <f t="shared" si="563"/>
        <v>-2.4715290869652407E-3</v>
      </c>
      <c r="T762">
        <f t="shared" si="586"/>
        <v>0.99752847091303476</v>
      </c>
      <c r="V762" s="15">
        <f t="shared" si="564"/>
        <v>-0.59473931416303372</v>
      </c>
      <c r="X762" s="10">
        <v>41529</v>
      </c>
      <c r="Y762">
        <v>125700</v>
      </c>
      <c r="Z762">
        <v>32.806598000000001</v>
      </c>
      <c r="AA762">
        <f t="shared" si="565"/>
        <v>-2.9094599573294966E-3</v>
      </c>
      <c r="AB762">
        <f t="shared" si="561"/>
        <v>0.9970905400426705</v>
      </c>
      <c r="AD762" s="15">
        <f t="shared" si="566"/>
        <v>-0.65475492165736937</v>
      </c>
      <c r="AF762" s="10">
        <v>41529</v>
      </c>
      <c r="AG762">
        <v>124200</v>
      </c>
      <c r="AH762">
        <v>45.707757000000001</v>
      </c>
      <c r="AI762">
        <f t="shared" si="567"/>
        <v>-4.1954383377077464E-3</v>
      </c>
      <c r="AJ762">
        <f t="shared" si="587"/>
        <v>0.99580456166229225</v>
      </c>
      <c r="AL762" s="15">
        <f t="shared" si="568"/>
        <v>-0.78444869361454972</v>
      </c>
      <c r="AN762" s="10">
        <v>41529</v>
      </c>
      <c r="AO762">
        <v>7005100</v>
      </c>
      <c r="AP762">
        <v>35.490009000000001</v>
      </c>
      <c r="AQ762">
        <f t="shared" si="569"/>
        <v>-4.8518576977212291E-3</v>
      </c>
      <c r="AR762">
        <f t="shared" si="592"/>
        <v>0.99514814230227877</v>
      </c>
      <c r="AV762" s="10">
        <v>41529</v>
      </c>
      <c r="AW762">
        <v>19544100</v>
      </c>
      <c r="AX762">
        <v>37.061751000000001</v>
      </c>
      <c r="AY762">
        <f t="shared" si="570"/>
        <v>-1.3132230225639363E-2</v>
      </c>
      <c r="AZ762">
        <f t="shared" si="571"/>
        <v>0.98686776977436064</v>
      </c>
      <c r="BD762" s="10">
        <v>41529</v>
      </c>
      <c r="BE762">
        <v>396800</v>
      </c>
      <c r="BF762">
        <v>52.429000000000002</v>
      </c>
      <c r="BG762">
        <f t="shared" si="572"/>
        <v>-3.4429488432780042E-3</v>
      </c>
      <c r="BH762">
        <f t="shared" si="573"/>
        <v>0.996557051156722</v>
      </c>
      <c r="BL762" s="10">
        <v>41529</v>
      </c>
      <c r="BM762">
        <v>266100</v>
      </c>
      <c r="BN762">
        <v>94.394057000000004</v>
      </c>
      <c r="BO762">
        <f t="shared" si="588"/>
        <v>3.0526599353133399E-3</v>
      </c>
      <c r="BP762">
        <f t="shared" si="589"/>
        <v>1.0030526599353133</v>
      </c>
      <c r="BT762" s="10">
        <v>41529</v>
      </c>
      <c r="BU762">
        <v>148900</v>
      </c>
      <c r="BV762">
        <v>48.728858000000002</v>
      </c>
      <c r="BW762">
        <f t="shared" si="590"/>
        <v>8.1451328015247348E-4</v>
      </c>
      <c r="BX762">
        <f t="shared" si="591"/>
        <v>1.0008145132801525</v>
      </c>
      <c r="CB762" s="10">
        <v>41529</v>
      </c>
      <c r="CC762">
        <v>657200</v>
      </c>
      <c r="CD762">
        <v>92.685755999999998</v>
      </c>
      <c r="CE762">
        <f t="shared" si="574"/>
        <v>5.282993721243523E-3</v>
      </c>
      <c r="CF762">
        <f t="shared" si="575"/>
        <v>1.0052829937212435</v>
      </c>
      <c r="CJ762" s="10">
        <v>41529</v>
      </c>
      <c r="CK762">
        <v>546000</v>
      </c>
      <c r="CL762">
        <v>73.901477999999997</v>
      </c>
      <c r="CM762">
        <f t="shared" si="576"/>
        <v>1.4676424822803735E-3</v>
      </c>
      <c r="CN762">
        <f t="shared" si="577"/>
        <v>1.0014676424822804</v>
      </c>
      <c r="CR762" s="10">
        <v>41529</v>
      </c>
      <c r="CS762">
        <v>8000</v>
      </c>
      <c r="CT762">
        <v>57.163077000000001</v>
      </c>
      <c r="CU762">
        <f t="shared" si="578"/>
        <v>0</v>
      </c>
      <c r="CV762">
        <f t="shared" si="579"/>
        <v>1</v>
      </c>
      <c r="CZ762" s="10">
        <v>41529</v>
      </c>
      <c r="DA762">
        <v>82800</v>
      </c>
      <c r="DB762">
        <v>49.154266999999997</v>
      </c>
      <c r="DC762">
        <f t="shared" si="593"/>
        <v>-8.0877119011917298E-3</v>
      </c>
      <c r="DD762">
        <f t="shared" si="594"/>
        <v>0.99191228809880827</v>
      </c>
      <c r="DH762" s="10">
        <v>41529</v>
      </c>
      <c r="DI762">
        <v>62400</v>
      </c>
      <c r="DJ762">
        <v>28.635090999999999</v>
      </c>
      <c r="DK762">
        <f t="shared" si="595"/>
        <v>-6.1251098300284523E-3</v>
      </c>
      <c r="DL762">
        <f t="shared" si="596"/>
        <v>0.99387489016997155</v>
      </c>
      <c r="DP762" s="10"/>
      <c r="DX762" s="10">
        <v>41529</v>
      </c>
      <c r="DY762">
        <v>3066100</v>
      </c>
      <c r="DZ762">
        <v>12.85</v>
      </c>
      <c r="EA762">
        <f t="shared" si="582"/>
        <v>-2.945619335347438E-2</v>
      </c>
      <c r="EB762">
        <f t="shared" si="583"/>
        <v>0.97054380664652562</v>
      </c>
      <c r="EF762" s="10">
        <v>41528</v>
      </c>
      <c r="EG762">
        <v>405600</v>
      </c>
      <c r="EH762">
        <v>98.36103</v>
      </c>
      <c r="EI762">
        <f t="shared" si="597"/>
        <v>7.9077515806091903E-4</v>
      </c>
      <c r="EJ762">
        <f t="shared" si="598"/>
        <v>1.0007907751580609</v>
      </c>
    </row>
    <row r="763" spans="1:140">
      <c r="A763" s="10">
        <v>41528</v>
      </c>
      <c r="B763" s="11">
        <v>1.84</v>
      </c>
      <c r="C763">
        <f t="shared" si="558"/>
        <v>1.84E-2</v>
      </c>
      <c r="D763" s="12">
        <f t="shared" si="559"/>
        <v>3.8429153422003814E-4</v>
      </c>
      <c r="E763" s="13">
        <f t="shared" si="560"/>
        <v>1.00038429153422</v>
      </c>
      <c r="H763" s="10">
        <v>41528</v>
      </c>
      <c r="I763">
        <v>4800</v>
      </c>
      <c r="J763">
        <v>59.641513000000003</v>
      </c>
      <c r="K763" s="15">
        <f t="shared" si="584"/>
        <v>5.8888202965674541E-3</v>
      </c>
      <c r="L763">
        <f t="shared" si="585"/>
        <v>1.0058888202965675</v>
      </c>
      <c r="N763" s="15">
        <f t="shared" si="562"/>
        <v>7.5259578336346387</v>
      </c>
      <c r="P763" s="10">
        <v>41528</v>
      </c>
      <c r="Q763">
        <v>202000</v>
      </c>
      <c r="R763">
        <v>38.383121000000003</v>
      </c>
      <c r="S763">
        <f t="shared" si="563"/>
        <v>2.7261588650440149E-3</v>
      </c>
      <c r="T763">
        <f t="shared" si="586"/>
        <v>1.002726158865044</v>
      </c>
      <c r="V763" s="15">
        <f t="shared" si="564"/>
        <v>1.7011945911118169</v>
      </c>
      <c r="X763" s="10">
        <v>41528</v>
      </c>
      <c r="Y763">
        <v>143200</v>
      </c>
      <c r="Z763">
        <v>32.902326000000002</v>
      </c>
      <c r="AA763">
        <f t="shared" si="565"/>
        <v>8.7355787434240106E-4</v>
      </c>
      <c r="AB763">
        <f t="shared" si="561"/>
        <v>1.0008735578743424</v>
      </c>
      <c r="AD763" s="15">
        <f t="shared" si="566"/>
        <v>0.37535164305136859</v>
      </c>
      <c r="AF763" s="10">
        <v>41528</v>
      </c>
      <c r="AG763">
        <v>198000</v>
      </c>
      <c r="AH763">
        <v>45.900328999999999</v>
      </c>
      <c r="AI763">
        <f t="shared" si="567"/>
        <v>0</v>
      </c>
      <c r="AJ763">
        <f t="shared" si="587"/>
        <v>1</v>
      </c>
      <c r="AL763" s="15">
        <f t="shared" si="568"/>
        <v>0</v>
      </c>
      <c r="AN763" s="10">
        <v>41528</v>
      </c>
      <c r="AO763">
        <v>2449100</v>
      </c>
      <c r="AP763">
        <v>35.663041</v>
      </c>
      <c r="AQ763">
        <f t="shared" si="569"/>
        <v>2.8169273098175296E-3</v>
      </c>
      <c r="AR763">
        <f t="shared" si="592"/>
        <v>1.0028169273098175</v>
      </c>
      <c r="AV763" s="10">
        <v>41528</v>
      </c>
      <c r="AW763">
        <v>18174100</v>
      </c>
      <c r="AX763">
        <v>37.554931000000003</v>
      </c>
      <c r="AY763">
        <f t="shared" si="570"/>
        <v>1.4612214062696971E-3</v>
      </c>
      <c r="AZ763">
        <f t="shared" si="571"/>
        <v>1.0014612214062697</v>
      </c>
      <c r="BD763" s="10">
        <v>41528</v>
      </c>
      <c r="BE763">
        <v>971300</v>
      </c>
      <c r="BF763">
        <v>52.610134000000002</v>
      </c>
      <c r="BG763">
        <f t="shared" si="572"/>
        <v>4.1486828727312908E-3</v>
      </c>
      <c r="BH763">
        <f t="shared" si="573"/>
        <v>1.0041486828727313</v>
      </c>
      <c r="BL763" s="10">
        <v>41528</v>
      </c>
      <c r="BM763">
        <v>137300</v>
      </c>
      <c r="BN763">
        <v>94.106780999999998</v>
      </c>
      <c r="BO763">
        <f t="shared" si="588"/>
        <v>1.8745308043839337E-3</v>
      </c>
      <c r="BP763">
        <f t="shared" si="589"/>
        <v>1.0018745308043839</v>
      </c>
      <c r="BT763" s="10">
        <v>41528</v>
      </c>
      <c r="BU763">
        <v>98800</v>
      </c>
      <c r="BV763">
        <v>48.6892</v>
      </c>
      <c r="BW763">
        <f t="shared" si="590"/>
        <v>2.2449090412290928E-3</v>
      </c>
      <c r="BX763">
        <f t="shared" si="591"/>
        <v>1.0022449090412291</v>
      </c>
      <c r="CB763" s="10">
        <v>41528</v>
      </c>
      <c r="CC763">
        <v>524500</v>
      </c>
      <c r="CD763">
        <v>92.198671000000004</v>
      </c>
      <c r="CE763">
        <f t="shared" si="574"/>
        <v>6.0744091137252543E-3</v>
      </c>
      <c r="CF763">
        <f t="shared" si="575"/>
        <v>1.0060744091137253</v>
      </c>
      <c r="CJ763" s="10">
        <v>41528</v>
      </c>
      <c r="CK763">
        <v>231500</v>
      </c>
      <c r="CL763">
        <v>73.793176000000003</v>
      </c>
      <c r="CM763">
        <f t="shared" si="576"/>
        <v>3.6828365448600131E-3</v>
      </c>
      <c r="CN763">
        <f t="shared" si="577"/>
        <v>1.00368283654486</v>
      </c>
      <c r="CR763" s="10">
        <v>41528</v>
      </c>
      <c r="CS763">
        <v>8000</v>
      </c>
      <c r="CT763">
        <v>57.163077000000001</v>
      </c>
      <c r="CU763">
        <f t="shared" si="578"/>
        <v>1.5264572104474183E-3</v>
      </c>
      <c r="CV763">
        <f t="shared" si="579"/>
        <v>1.0015264572104474</v>
      </c>
      <c r="CZ763" s="10">
        <v>41528</v>
      </c>
      <c r="DA763">
        <v>187900</v>
      </c>
      <c r="DB763">
        <v>49.555053999999998</v>
      </c>
      <c r="DC763">
        <f t="shared" si="593"/>
        <v>2.7031374082606696E-3</v>
      </c>
      <c r="DD763">
        <f t="shared" si="594"/>
        <v>1.0027031374082607</v>
      </c>
      <c r="DH763" s="10">
        <v>41528</v>
      </c>
      <c r="DI763">
        <v>42900</v>
      </c>
      <c r="DJ763">
        <v>28.811565000000002</v>
      </c>
      <c r="DK763">
        <f t="shared" si="595"/>
        <v>6.1628580122201626E-3</v>
      </c>
      <c r="DL763">
        <f t="shared" si="596"/>
        <v>1.0061628580122202</v>
      </c>
      <c r="DP763" s="10"/>
      <c r="DX763" s="10">
        <v>41528</v>
      </c>
      <c r="DY763">
        <v>10030900</v>
      </c>
      <c r="DZ763">
        <v>13.24</v>
      </c>
      <c r="EA763">
        <f t="shared" si="582"/>
        <v>0</v>
      </c>
      <c r="EB763">
        <f t="shared" si="583"/>
        <v>1</v>
      </c>
      <c r="EF763" s="10">
        <v>41527</v>
      </c>
      <c r="EG763">
        <v>409600</v>
      </c>
      <c r="EH763">
        <v>98.28331</v>
      </c>
      <c r="EI763">
        <f t="shared" si="597"/>
        <v>-5.9276031935340256E-4</v>
      </c>
      <c r="EJ763">
        <f t="shared" si="598"/>
        <v>0.9994072396806466</v>
      </c>
    </row>
    <row r="764" spans="1:140">
      <c r="A764" s="10">
        <v>41527</v>
      </c>
      <c r="B764" s="11">
        <v>1.91</v>
      </c>
      <c r="C764">
        <f t="shared" si="558"/>
        <v>1.9099999999999999E-2</v>
      </c>
      <c r="D764" s="12">
        <f t="shared" si="559"/>
        <v>3.9894928693740006E-4</v>
      </c>
      <c r="E764" s="13">
        <f t="shared" si="560"/>
        <v>1.0003989492869374</v>
      </c>
      <c r="H764" s="10">
        <v>41527</v>
      </c>
      <c r="I764">
        <v>3600</v>
      </c>
      <c r="J764">
        <v>59.292350999999996</v>
      </c>
      <c r="K764" s="15">
        <f t="shared" si="584"/>
        <v>-7.9939235219240734E-3</v>
      </c>
      <c r="L764">
        <f t="shared" si="585"/>
        <v>0.99200607647807593</v>
      </c>
      <c r="N764" s="15">
        <f t="shared" si="562"/>
        <v>-0.94657662397068876</v>
      </c>
      <c r="P764" s="10">
        <v>41527</v>
      </c>
      <c r="Q764">
        <v>285300</v>
      </c>
      <c r="R764">
        <v>38.278767000000002</v>
      </c>
      <c r="S764">
        <f t="shared" si="563"/>
        <v>7.9940080883855735E-3</v>
      </c>
      <c r="T764">
        <f t="shared" si="586"/>
        <v>1.0079940080883856</v>
      </c>
      <c r="V764" s="15">
        <f t="shared" si="564"/>
        <v>17.28739866809228</v>
      </c>
      <c r="X764" s="10">
        <v>41527</v>
      </c>
      <c r="Y764">
        <v>156600</v>
      </c>
      <c r="Z764">
        <v>32.873609000000002</v>
      </c>
      <c r="AA764">
        <f t="shared" si="565"/>
        <v>1.0000022428325872E-2</v>
      </c>
      <c r="AB764">
        <f t="shared" si="561"/>
        <v>1.0100000224283259</v>
      </c>
      <c r="AD764" s="15">
        <f t="shared" si="566"/>
        <v>36.783740579668645</v>
      </c>
      <c r="AF764" s="10">
        <v>41527</v>
      </c>
      <c r="AG764">
        <v>388600</v>
      </c>
      <c r="AH764">
        <v>45.900328999999999</v>
      </c>
      <c r="AI764">
        <f t="shared" si="567"/>
        <v>9.5297828725944278E-3</v>
      </c>
      <c r="AJ764">
        <f t="shared" si="587"/>
        <v>1.0095297828725944</v>
      </c>
      <c r="AL764" s="15">
        <f t="shared" si="568"/>
        <v>30.877525787099753</v>
      </c>
      <c r="AN764" s="10">
        <v>41527</v>
      </c>
      <c r="AO764">
        <v>4615300</v>
      </c>
      <c r="AP764">
        <v>35.562863</v>
      </c>
      <c r="AQ764">
        <f t="shared" si="569"/>
        <v>1.0872341592768731E-2</v>
      </c>
      <c r="AR764">
        <f t="shared" si="592"/>
        <v>1.0108723415927687</v>
      </c>
      <c r="AV764" s="10">
        <v>41527</v>
      </c>
      <c r="AW764">
        <v>30922900</v>
      </c>
      <c r="AX764">
        <v>37.500135</v>
      </c>
      <c r="AY764">
        <f t="shared" si="570"/>
        <v>7.8546804562549255E-3</v>
      </c>
      <c r="AZ764">
        <f t="shared" si="571"/>
        <v>1.0078546804562549</v>
      </c>
      <c r="BD764" s="10">
        <v>41527</v>
      </c>
      <c r="BE764">
        <v>467600</v>
      </c>
      <c r="BF764">
        <v>52.392772999999998</v>
      </c>
      <c r="BG764">
        <f t="shared" si="572"/>
        <v>8.1909689343522274E-3</v>
      </c>
      <c r="BH764">
        <f t="shared" si="573"/>
        <v>1.0081909689343522</v>
      </c>
      <c r="BL764" s="10">
        <v>41527</v>
      </c>
      <c r="BM764">
        <v>245400</v>
      </c>
      <c r="BN764">
        <v>93.930705000000003</v>
      </c>
      <c r="BO764">
        <f t="shared" si="588"/>
        <v>9.8754198137740445E-4</v>
      </c>
      <c r="BP764">
        <f t="shared" si="589"/>
        <v>1.0009875419813774</v>
      </c>
      <c r="BT764" s="10">
        <v>41527</v>
      </c>
      <c r="BU764">
        <v>164200</v>
      </c>
      <c r="BV764">
        <v>48.580142000000002</v>
      </c>
      <c r="BW764">
        <f t="shared" si="590"/>
        <v>-1.2230356193086989E-3</v>
      </c>
      <c r="BX764">
        <f t="shared" si="591"/>
        <v>0.9987769643806913</v>
      </c>
      <c r="CB764" s="10">
        <v>41527</v>
      </c>
      <c r="CC764">
        <v>1065300</v>
      </c>
      <c r="CD764">
        <v>91.641999999999996</v>
      </c>
      <c r="CE764">
        <f t="shared" si="574"/>
        <v>-4.7232151030629499E-3</v>
      </c>
      <c r="CF764">
        <f t="shared" si="575"/>
        <v>0.99527678489693705</v>
      </c>
      <c r="CJ764" s="10">
        <v>41527</v>
      </c>
      <c r="CK764">
        <v>153900</v>
      </c>
      <c r="CL764">
        <v>73.522405000000006</v>
      </c>
      <c r="CM764">
        <f t="shared" si="576"/>
        <v>-4.1565352412555878E-3</v>
      </c>
      <c r="CN764">
        <f t="shared" si="577"/>
        <v>0.99584346475874441</v>
      </c>
      <c r="CR764" s="10">
        <v>41527</v>
      </c>
      <c r="CS764">
        <v>3200</v>
      </c>
      <c r="CT764">
        <v>57.075952999999998</v>
      </c>
      <c r="CU764">
        <f t="shared" si="578"/>
        <v>-1.1858346769048067E-3</v>
      </c>
      <c r="CV764">
        <f t="shared" si="579"/>
        <v>0.99881416532309519</v>
      </c>
      <c r="CZ764" s="10">
        <v>41527</v>
      </c>
      <c r="DA764">
        <v>111200</v>
      </c>
      <c r="DB764">
        <v>49.421461000000001</v>
      </c>
      <c r="DC764">
        <f t="shared" si="593"/>
        <v>9.6434235657250067E-3</v>
      </c>
      <c r="DD764">
        <f t="shared" si="594"/>
        <v>1.009643423565725</v>
      </c>
      <c r="DH764" s="10">
        <v>41527</v>
      </c>
      <c r="DI764">
        <v>125600</v>
      </c>
      <c r="DJ764">
        <v>28.635090999999999</v>
      </c>
      <c r="DK764">
        <f t="shared" si="595"/>
        <v>-6.4832886316690264E-4</v>
      </c>
      <c r="DL764">
        <f t="shared" si="596"/>
        <v>0.9993516711368331</v>
      </c>
      <c r="DP764" s="10"/>
      <c r="DX764" s="10">
        <v>41527</v>
      </c>
      <c r="DY764">
        <v>3094200</v>
      </c>
      <c r="DZ764">
        <v>13.24</v>
      </c>
      <c r="EA764">
        <f t="shared" si="582"/>
        <v>-1.6344725111441361E-2</v>
      </c>
      <c r="EB764">
        <f t="shared" si="583"/>
        <v>0.98365527488855864</v>
      </c>
      <c r="EF764" s="10">
        <v>41526</v>
      </c>
      <c r="EG764">
        <v>390600</v>
      </c>
      <c r="EH764">
        <v>98.341603000000006</v>
      </c>
      <c r="EI764">
        <f t="shared" si="597"/>
        <v>-5.9233806656011634E-4</v>
      </c>
      <c r="EJ764">
        <f t="shared" si="598"/>
        <v>0.99940766193343988</v>
      </c>
    </row>
    <row r="765" spans="1:140">
      <c r="A765" s="10">
        <v>41526</v>
      </c>
      <c r="B765" s="11">
        <v>1.86</v>
      </c>
      <c r="C765">
        <f t="shared" si="558"/>
        <v>1.8600000000000002E-2</v>
      </c>
      <c r="D765" s="12">
        <f t="shared" si="559"/>
        <v>3.8847917868212178E-4</v>
      </c>
      <c r="E765" s="13">
        <f t="shared" si="560"/>
        <v>1.0003884791786821</v>
      </c>
      <c r="H765" s="10">
        <v>41526</v>
      </c>
      <c r="I765">
        <v>7300</v>
      </c>
      <c r="J765">
        <v>59.770149000000004</v>
      </c>
      <c r="K765" s="15">
        <f t="shared" si="584"/>
        <v>9.233021363774796E-4</v>
      </c>
      <c r="L765">
        <f t="shared" si="585"/>
        <v>1.0009233021363775</v>
      </c>
      <c r="N765" s="15">
        <f t="shared" si="562"/>
        <v>0.40052868380860529</v>
      </c>
      <c r="P765" s="10">
        <v>41526</v>
      </c>
      <c r="Q765">
        <v>212900</v>
      </c>
      <c r="R765">
        <v>37.975192999999997</v>
      </c>
      <c r="S765">
        <f t="shared" si="563"/>
        <v>9.8385295676957085E-3</v>
      </c>
      <c r="T765">
        <f t="shared" si="586"/>
        <v>1.0098385295676957</v>
      </c>
      <c r="V765" s="15">
        <f t="shared" si="564"/>
        <v>34.641579520130335</v>
      </c>
      <c r="X765" s="10">
        <v>41526</v>
      </c>
      <c r="Y765">
        <v>145200</v>
      </c>
      <c r="Z765">
        <v>32.548127000000001</v>
      </c>
      <c r="AA765">
        <f t="shared" si="565"/>
        <v>1.6138678099524739E-2</v>
      </c>
      <c r="AB765">
        <f t="shared" si="561"/>
        <v>1.0161386780995247</v>
      </c>
      <c r="AD765" s="15">
        <f t="shared" si="566"/>
        <v>344.01552723664139</v>
      </c>
      <c r="AF765" s="10">
        <v>41526</v>
      </c>
      <c r="AG765">
        <v>141200</v>
      </c>
      <c r="AH765">
        <v>45.467038000000002</v>
      </c>
      <c r="AI765">
        <f t="shared" si="567"/>
        <v>1.439316205831398E-2</v>
      </c>
      <c r="AJ765">
        <f t="shared" si="587"/>
        <v>1.014393162058314</v>
      </c>
      <c r="AL765" s="15">
        <f t="shared" si="568"/>
        <v>183.20620119750166</v>
      </c>
      <c r="AN765" s="10">
        <v>41526</v>
      </c>
      <c r="AO765">
        <v>2250700</v>
      </c>
      <c r="AP765">
        <v>35.180370000000003</v>
      </c>
      <c r="AQ765">
        <f t="shared" si="569"/>
        <v>1.4176966715079287E-2</v>
      </c>
      <c r="AR765">
        <f t="shared" si="592"/>
        <v>1.0141769667150793</v>
      </c>
      <c r="AV765" s="10">
        <v>41526</v>
      </c>
      <c r="AW765">
        <v>21642900</v>
      </c>
      <c r="AX765">
        <v>37.207878999999998</v>
      </c>
      <c r="AY765">
        <f t="shared" si="570"/>
        <v>2.9307729653691883E-2</v>
      </c>
      <c r="AZ765">
        <f t="shared" si="571"/>
        <v>1.0293077296536919</v>
      </c>
      <c r="BD765" s="10">
        <v>41526</v>
      </c>
      <c r="BE765">
        <v>347300</v>
      </c>
      <c r="BF765">
        <v>51.967112</v>
      </c>
      <c r="BG765">
        <f t="shared" si="572"/>
        <v>8.4358395698798105E-3</v>
      </c>
      <c r="BH765">
        <f t="shared" si="573"/>
        <v>1.0084358395698798</v>
      </c>
      <c r="BL765" s="10">
        <v>41526</v>
      </c>
      <c r="BM765">
        <v>154000</v>
      </c>
      <c r="BN765">
        <v>93.838036000000002</v>
      </c>
      <c r="BO765">
        <f t="shared" si="588"/>
        <v>2.9634292786551164E-4</v>
      </c>
      <c r="BP765">
        <f t="shared" si="589"/>
        <v>1.0002963429278655</v>
      </c>
      <c r="BT765" s="10">
        <v>41526</v>
      </c>
      <c r="BU765">
        <v>108600</v>
      </c>
      <c r="BV765">
        <v>48.639629999999997</v>
      </c>
      <c r="BW765">
        <f t="shared" si="590"/>
        <v>6.1193316157659439E-4</v>
      </c>
      <c r="BX765">
        <f t="shared" si="591"/>
        <v>1.0006119331615766</v>
      </c>
      <c r="CB765" s="10">
        <v>41526</v>
      </c>
      <c r="CC765">
        <v>1248300</v>
      </c>
      <c r="CD765">
        <v>92.076898999999997</v>
      </c>
      <c r="CE765">
        <f t="shared" si="574"/>
        <v>-1.0380419217524972E-3</v>
      </c>
      <c r="CF765">
        <f t="shared" si="575"/>
        <v>0.9989619580782475</v>
      </c>
      <c r="CJ765" s="10">
        <v>41526</v>
      </c>
      <c r="CK765">
        <v>345100</v>
      </c>
      <c r="CL765">
        <v>73.829279</v>
      </c>
      <c r="CM765">
        <f t="shared" si="576"/>
        <v>4.8924578066666946E-4</v>
      </c>
      <c r="CN765">
        <f t="shared" si="577"/>
        <v>1.0004892457806667</v>
      </c>
      <c r="CR765" s="10">
        <v>41526</v>
      </c>
      <c r="CS765">
        <v>18000</v>
      </c>
      <c r="CT765">
        <v>57.143715999999998</v>
      </c>
      <c r="CU765">
        <f t="shared" si="578"/>
        <v>1.3570537301943464E-3</v>
      </c>
      <c r="CV765">
        <f t="shared" si="579"/>
        <v>1.0013570537301943</v>
      </c>
      <c r="CZ765" s="10">
        <v>41526</v>
      </c>
      <c r="DA765">
        <v>61400</v>
      </c>
      <c r="DB765">
        <v>48.949421000000001</v>
      </c>
      <c r="DC765">
        <f t="shared" si="593"/>
        <v>2.5755828583297724E-2</v>
      </c>
      <c r="DD765">
        <f t="shared" si="594"/>
        <v>1.0257558285832977</v>
      </c>
      <c r="DH765" s="10">
        <v>41526</v>
      </c>
      <c r="DI765">
        <v>102300</v>
      </c>
      <c r="DJ765">
        <v>28.653668</v>
      </c>
      <c r="DK765">
        <f t="shared" si="595"/>
        <v>2.118511448817384E-2</v>
      </c>
      <c r="DL765">
        <f t="shared" si="596"/>
        <v>1.0211851144881738</v>
      </c>
      <c r="DP765" s="10"/>
      <c r="DX765" s="10">
        <v>41526</v>
      </c>
      <c r="DY765">
        <v>4932100</v>
      </c>
      <c r="DZ765">
        <v>13.46</v>
      </c>
      <c r="EA765">
        <f t="shared" si="582"/>
        <v>-2.2238695329873659E-3</v>
      </c>
      <c r="EB765">
        <f t="shared" si="583"/>
        <v>0.99777613046701263</v>
      </c>
      <c r="EF765" s="10">
        <v>41523</v>
      </c>
      <c r="EG765">
        <v>1335200</v>
      </c>
      <c r="EH765">
        <v>98.399889000000002</v>
      </c>
      <c r="EI765">
        <f t="shared" si="597"/>
        <v>1.1861525624239366E-3</v>
      </c>
      <c r="EJ765">
        <f t="shared" si="598"/>
        <v>1.0011861525624239</v>
      </c>
    </row>
    <row r="766" spans="1:140">
      <c r="A766" s="10">
        <v>41523</v>
      </c>
      <c r="B766" s="11">
        <v>1.83</v>
      </c>
      <c r="C766">
        <f t="shared" si="558"/>
        <v>1.83E-2</v>
      </c>
      <c r="D766" s="12">
        <f t="shared" si="559"/>
        <v>3.8219779744275151E-4</v>
      </c>
      <c r="E766" s="13">
        <f t="shared" si="560"/>
        <v>1.0003821977974428</v>
      </c>
      <c r="H766" s="10">
        <v>41523</v>
      </c>
      <c r="I766">
        <v>3800</v>
      </c>
      <c r="J766">
        <v>59.715013999999996</v>
      </c>
      <c r="K766" s="15">
        <f t="shared" si="584"/>
        <v>7.7531410239608523E-3</v>
      </c>
      <c r="L766">
        <f t="shared" si="585"/>
        <v>1.0077531410239609</v>
      </c>
      <c r="N766" s="15">
        <f t="shared" si="562"/>
        <v>15.759789841027516</v>
      </c>
      <c r="P766" s="10">
        <v>41523</v>
      </c>
      <c r="Q766">
        <v>196300</v>
      </c>
      <c r="R766">
        <v>37.605212999999999</v>
      </c>
      <c r="S766">
        <f t="shared" si="563"/>
        <v>7.5735652951824939E-4</v>
      </c>
      <c r="T766">
        <f t="shared" si="586"/>
        <v>1.0007573565295182</v>
      </c>
      <c r="V766" s="15">
        <f t="shared" si="564"/>
        <v>0.31828349279786106</v>
      </c>
      <c r="X766" s="10">
        <v>41523</v>
      </c>
      <c r="Y766">
        <v>122500</v>
      </c>
      <c r="Z766">
        <v>32.031185999999998</v>
      </c>
      <c r="AA766">
        <f t="shared" si="565"/>
        <v>8.9736829047049049E-4</v>
      </c>
      <c r="AB766">
        <f t="shared" si="561"/>
        <v>1.0008973682904705</v>
      </c>
      <c r="AD766" s="15">
        <f t="shared" si="566"/>
        <v>0.3873459759252631</v>
      </c>
      <c r="AF766" s="10">
        <v>41523</v>
      </c>
      <c r="AG766">
        <v>1167900</v>
      </c>
      <c r="AH766">
        <v>44.821908999999998</v>
      </c>
      <c r="AI766">
        <f t="shared" si="567"/>
        <v>3.0165972260542961E-3</v>
      </c>
      <c r="AJ766">
        <f t="shared" si="587"/>
        <v>1.0030165972260543</v>
      </c>
      <c r="AL766" s="15">
        <f t="shared" si="568"/>
        <v>2.0023658530637416</v>
      </c>
      <c r="AN766" s="10">
        <v>41523</v>
      </c>
      <c r="AO766">
        <v>4463500</v>
      </c>
      <c r="AP766">
        <v>34.688591000000002</v>
      </c>
      <c r="AQ766">
        <f t="shared" si="569"/>
        <v>5.809372216079689E-3</v>
      </c>
      <c r="AR766">
        <f t="shared" si="592"/>
        <v>1.0058093722160797</v>
      </c>
      <c r="AV766" s="10">
        <v>41523</v>
      </c>
      <c r="AW766">
        <v>20473300</v>
      </c>
      <c r="AX766">
        <v>36.148449999999997</v>
      </c>
      <c r="AY766">
        <f t="shared" si="570"/>
        <v>1.3572414708920677E-2</v>
      </c>
      <c r="AZ766">
        <f t="shared" si="571"/>
        <v>1.0135724147089207</v>
      </c>
      <c r="BD766" s="10">
        <v>41523</v>
      </c>
      <c r="BE766">
        <v>430800</v>
      </c>
      <c r="BF766">
        <v>51.532392999999999</v>
      </c>
      <c r="BG766">
        <f t="shared" si="572"/>
        <v>1.7582324932630122E-4</v>
      </c>
      <c r="BH766">
        <f t="shared" si="573"/>
        <v>1.0001758232493263</v>
      </c>
      <c r="BL766" s="10">
        <v>41523</v>
      </c>
      <c r="BM766">
        <v>170700</v>
      </c>
      <c r="BN766">
        <v>93.810236000000003</v>
      </c>
      <c r="BO766">
        <f t="shared" si="588"/>
        <v>1.979655175246009E-3</v>
      </c>
      <c r="BP766">
        <f t="shared" si="589"/>
        <v>1.001979655175246</v>
      </c>
      <c r="BT766" s="10">
        <v>41523</v>
      </c>
      <c r="BU766">
        <v>117100</v>
      </c>
      <c r="BV766">
        <v>48.609884000000001</v>
      </c>
      <c r="BW766">
        <f t="shared" si="590"/>
        <v>2.65842283248241E-3</v>
      </c>
      <c r="BX766">
        <f t="shared" si="591"/>
        <v>1.0026584228324824</v>
      </c>
      <c r="CB766" s="10">
        <v>41523</v>
      </c>
      <c r="CC766">
        <v>1185100</v>
      </c>
      <c r="CD766">
        <v>92.172578000000001</v>
      </c>
      <c r="CE766">
        <f t="shared" si="574"/>
        <v>8.6617513226867615E-3</v>
      </c>
      <c r="CF766">
        <f t="shared" si="575"/>
        <v>1.0086617513226868</v>
      </c>
      <c r="CJ766" s="10">
        <v>41523</v>
      </c>
      <c r="CK766">
        <v>216700</v>
      </c>
      <c r="CL766">
        <v>73.793176000000003</v>
      </c>
      <c r="CM766">
        <f t="shared" si="576"/>
        <v>2.9441306964119729E-3</v>
      </c>
      <c r="CN766">
        <f t="shared" si="577"/>
        <v>1.002944130696412</v>
      </c>
      <c r="CR766" s="10">
        <v>41523</v>
      </c>
      <c r="CS766">
        <v>15600</v>
      </c>
      <c r="CT766">
        <v>57.066274</v>
      </c>
      <c r="CU766">
        <f t="shared" si="578"/>
        <v>2.3805237482472652E-3</v>
      </c>
      <c r="CV766">
        <f t="shared" si="579"/>
        <v>1.0023805237482473</v>
      </c>
      <c r="CZ766" s="10">
        <v>41523</v>
      </c>
      <c r="DA766">
        <v>72300</v>
      </c>
      <c r="DB766">
        <v>47.720343999999997</v>
      </c>
      <c r="DC766">
        <f t="shared" si="593"/>
        <v>-7.4593819867585509E-4</v>
      </c>
      <c r="DD766">
        <f t="shared" si="594"/>
        <v>0.99925406180132414</v>
      </c>
      <c r="DH766" s="10">
        <v>41523</v>
      </c>
      <c r="DI766">
        <v>91400</v>
      </c>
      <c r="DJ766">
        <v>28.059229999999999</v>
      </c>
      <c r="DK766">
        <f t="shared" si="595"/>
        <v>1.8200155920259808E-2</v>
      </c>
      <c r="DL766">
        <f t="shared" si="596"/>
        <v>1.0182001559202598</v>
      </c>
      <c r="DP766" s="10"/>
      <c r="DX766" s="10">
        <v>41523</v>
      </c>
      <c r="DY766">
        <v>2978100</v>
      </c>
      <c r="DZ766">
        <v>13.49</v>
      </c>
      <c r="EA766">
        <f t="shared" si="582"/>
        <v>1.4285714285714235E-2</v>
      </c>
      <c r="EB766">
        <f t="shared" si="583"/>
        <v>1.0142857142857142</v>
      </c>
      <c r="EF766" s="10">
        <v>41522</v>
      </c>
      <c r="EG766">
        <v>268300</v>
      </c>
      <c r="EH766">
        <v>98.28331</v>
      </c>
      <c r="EI766">
        <f t="shared" si="597"/>
        <v>-7.9015032681128972E-4</v>
      </c>
      <c r="EJ766">
        <f t="shared" si="598"/>
        <v>0.99920984967318871</v>
      </c>
    </row>
    <row r="767" spans="1:140">
      <c r="A767" s="10">
        <v>41522</v>
      </c>
      <c r="B767" s="11">
        <v>2.0099999999999998</v>
      </c>
      <c r="C767">
        <f t="shared" si="558"/>
        <v>2.0099999999999996E-2</v>
      </c>
      <c r="D767" s="12">
        <f t="shared" si="559"/>
        <v>4.1989377800111249E-4</v>
      </c>
      <c r="E767" s="13">
        <f t="shared" si="560"/>
        <v>1.0004198937780011</v>
      </c>
      <c r="H767" s="10">
        <v>41522</v>
      </c>
      <c r="I767">
        <v>4300</v>
      </c>
      <c r="J767">
        <v>59.255597000000002</v>
      </c>
      <c r="K767" s="15">
        <f t="shared" si="584"/>
        <v>-1.2555508094188705E-2</v>
      </c>
      <c r="L767">
        <f t="shared" si="585"/>
        <v>0.98744449190581129</v>
      </c>
      <c r="N767" s="15">
        <f t="shared" si="562"/>
        <v>-0.99006581061334586</v>
      </c>
      <c r="P767" s="10">
        <v>41522</v>
      </c>
      <c r="Q767">
        <v>220400</v>
      </c>
      <c r="R767">
        <v>37.576754000000001</v>
      </c>
      <c r="S767">
        <f t="shared" si="563"/>
        <v>1.0108738937815165E-3</v>
      </c>
      <c r="T767">
        <f t="shared" si="586"/>
        <v>1.0010108738937815</v>
      </c>
      <c r="V767" s="15">
        <f t="shared" si="564"/>
        <v>0.4459732239821248</v>
      </c>
      <c r="X767" s="10">
        <v>41522</v>
      </c>
      <c r="Y767">
        <v>93800</v>
      </c>
      <c r="Z767">
        <v>32.002468</v>
      </c>
      <c r="AA767">
        <f t="shared" si="565"/>
        <v>3.6024983133722266E-3</v>
      </c>
      <c r="AB767">
        <f t="shared" si="561"/>
        <v>1.0036024983133722</v>
      </c>
      <c r="AD767" s="15">
        <f t="shared" si="566"/>
        <v>2.7156330723612188</v>
      </c>
      <c r="AF767" s="10">
        <v>41522</v>
      </c>
      <c r="AG767">
        <v>127200</v>
      </c>
      <c r="AH767">
        <v>44.687106</v>
      </c>
      <c r="AI767">
        <f t="shared" si="567"/>
        <v>3.0257021051032229E-3</v>
      </c>
      <c r="AJ767">
        <f t="shared" si="587"/>
        <v>1.0030257021051032</v>
      </c>
      <c r="AL767" s="15">
        <f t="shared" si="568"/>
        <v>2.0123300025204429</v>
      </c>
      <c r="AN767" s="10">
        <v>41522</v>
      </c>
      <c r="AO767">
        <v>2481400</v>
      </c>
      <c r="AP767">
        <v>34.488236000000001</v>
      </c>
      <c r="AQ767">
        <f t="shared" si="569"/>
        <v>-2.6404930582346609E-4</v>
      </c>
      <c r="AR767">
        <f t="shared" si="592"/>
        <v>0.99973595069417653</v>
      </c>
      <c r="AV767" s="10">
        <v>41522</v>
      </c>
      <c r="AW767">
        <v>18443500</v>
      </c>
      <c r="AX767">
        <v>35.664397999999998</v>
      </c>
      <c r="AY767">
        <f t="shared" si="570"/>
        <v>1.3495993305499443E-2</v>
      </c>
      <c r="AZ767">
        <f t="shared" si="571"/>
        <v>1.0134959933054994</v>
      </c>
      <c r="BD767" s="10">
        <v>41522</v>
      </c>
      <c r="BE767">
        <v>652600</v>
      </c>
      <c r="BF767">
        <v>51.523333999999998</v>
      </c>
      <c r="BG767">
        <f t="shared" si="572"/>
        <v>-1.7579234094566853E-4</v>
      </c>
      <c r="BH767">
        <f t="shared" si="573"/>
        <v>0.99982420765905433</v>
      </c>
      <c r="BL767" s="10">
        <v>41522</v>
      </c>
      <c r="BM767">
        <v>160800</v>
      </c>
      <c r="BN767">
        <v>93.624891000000005</v>
      </c>
      <c r="BO767">
        <f t="shared" si="588"/>
        <v>-4.2381270002074256E-3</v>
      </c>
      <c r="BP767">
        <f t="shared" si="589"/>
        <v>0.99576187299979257</v>
      </c>
      <c r="BT767" s="10">
        <v>41522</v>
      </c>
      <c r="BU767">
        <v>156400</v>
      </c>
      <c r="BV767">
        <v>48.481000999999999</v>
      </c>
      <c r="BW767">
        <f t="shared" si="590"/>
        <v>-3.0580480703228385E-3</v>
      </c>
      <c r="BX767">
        <f t="shared" si="591"/>
        <v>0.99694195192967716</v>
      </c>
      <c r="CB767" s="10">
        <v>41522</v>
      </c>
      <c r="CC767">
        <v>527800</v>
      </c>
      <c r="CD767">
        <v>91.381057999999996</v>
      </c>
      <c r="CE767">
        <f t="shared" si="574"/>
        <v>1.3343518817361399E-3</v>
      </c>
      <c r="CF767">
        <f t="shared" si="575"/>
        <v>1.0013343518817361</v>
      </c>
      <c r="CJ767" s="10">
        <v>41522</v>
      </c>
      <c r="CK767">
        <v>523900</v>
      </c>
      <c r="CL767">
        <v>73.576556999999994</v>
      </c>
      <c r="CM767">
        <f t="shared" si="576"/>
        <v>-5.0043133147593677E-3</v>
      </c>
      <c r="CN767">
        <f t="shared" si="577"/>
        <v>0.99499568668524063</v>
      </c>
      <c r="CR767" s="10">
        <v>41522</v>
      </c>
      <c r="CS767">
        <v>129600</v>
      </c>
      <c r="CT767">
        <v>56.930748999999999</v>
      </c>
      <c r="CU767">
        <f t="shared" si="578"/>
        <v>-3.0513616873143468E-3</v>
      </c>
      <c r="CV767">
        <f t="shared" si="579"/>
        <v>0.99694863831268565</v>
      </c>
      <c r="CZ767" s="10">
        <v>41522</v>
      </c>
      <c r="DA767">
        <v>115100</v>
      </c>
      <c r="DB767">
        <v>47.755966999999998</v>
      </c>
      <c r="DC767">
        <f t="shared" si="593"/>
        <v>0</v>
      </c>
      <c r="DD767">
        <f t="shared" si="594"/>
        <v>1</v>
      </c>
      <c r="DH767" s="10">
        <v>41522</v>
      </c>
      <c r="DI767">
        <v>60000</v>
      </c>
      <c r="DJ767">
        <v>27.557676000000001</v>
      </c>
      <c r="DK767">
        <f t="shared" si="595"/>
        <v>-1.16589251443876E-2</v>
      </c>
      <c r="DL767">
        <f t="shared" si="596"/>
        <v>0.9883410748556124</v>
      </c>
      <c r="DP767" s="10"/>
      <c r="DX767" s="10">
        <v>41522</v>
      </c>
      <c r="DY767">
        <v>6179000</v>
      </c>
      <c r="DZ767">
        <v>13.3</v>
      </c>
      <c r="EA767">
        <f t="shared" si="582"/>
        <v>-1.6999260901699786E-2</v>
      </c>
      <c r="EB767">
        <f t="shared" si="583"/>
        <v>0.98300073909830021</v>
      </c>
      <c r="EF767" s="10">
        <v>41521</v>
      </c>
      <c r="EG767">
        <v>206400</v>
      </c>
      <c r="EH767">
        <v>98.36103</v>
      </c>
      <c r="EI767">
        <f t="shared" si="597"/>
        <v>-2.961881192768967E-4</v>
      </c>
      <c r="EJ767">
        <f t="shared" si="598"/>
        <v>0.9997038118807231</v>
      </c>
    </row>
    <row r="768" spans="1:140">
      <c r="A768" s="10">
        <v>41521</v>
      </c>
      <c r="B768" s="11">
        <v>2.13</v>
      </c>
      <c r="C768">
        <f t="shared" si="558"/>
        <v>2.1299999999999999E-2</v>
      </c>
      <c r="D768" s="12">
        <f t="shared" si="559"/>
        <v>4.4503469403567308E-4</v>
      </c>
      <c r="E768" s="13">
        <f t="shared" si="560"/>
        <v>1.0004450346940357</v>
      </c>
      <c r="H768" s="10">
        <v>41521</v>
      </c>
      <c r="I768">
        <v>1600</v>
      </c>
      <c r="J768">
        <v>60.009041000000003</v>
      </c>
      <c r="K768" s="15">
        <f t="shared" si="584"/>
        <v>-2.7485095787610492E-3</v>
      </c>
      <c r="L768">
        <f t="shared" si="585"/>
        <v>0.99725149042123895</v>
      </c>
      <c r="N768" s="15">
        <f t="shared" si="562"/>
        <v>-0.63380422648927337</v>
      </c>
      <c r="P768" s="10">
        <v>41521</v>
      </c>
      <c r="Q768">
        <v>253500</v>
      </c>
      <c r="R768">
        <v>37.538806999999998</v>
      </c>
      <c r="S768">
        <f t="shared" si="563"/>
        <v>8.4097437075003612E-3</v>
      </c>
      <c r="T768">
        <f t="shared" si="586"/>
        <v>1.0084097437075004</v>
      </c>
      <c r="V768" s="15">
        <f t="shared" si="564"/>
        <v>20.257744411866142</v>
      </c>
      <c r="X768" s="10">
        <v>41521</v>
      </c>
      <c r="Y768">
        <v>67500</v>
      </c>
      <c r="Z768">
        <v>31.887592999999999</v>
      </c>
      <c r="AA768">
        <f t="shared" si="565"/>
        <v>9.393992161459197E-3</v>
      </c>
      <c r="AB768">
        <f t="shared" si="561"/>
        <v>1.0093939921614592</v>
      </c>
      <c r="AD768" s="15">
        <f t="shared" si="566"/>
        <v>29.350172484649171</v>
      </c>
      <c r="AF768" s="10">
        <v>41521</v>
      </c>
      <c r="AG768">
        <v>115800</v>
      </c>
      <c r="AH768">
        <v>44.552303999999999</v>
      </c>
      <c r="AI768">
        <f t="shared" si="567"/>
        <v>8.7203268166351489E-3</v>
      </c>
      <c r="AJ768">
        <f t="shared" si="587"/>
        <v>1.0087203268166351</v>
      </c>
      <c r="AL768" s="15">
        <f t="shared" si="568"/>
        <v>22.786576205752279</v>
      </c>
      <c r="AN768" s="10">
        <v>41521</v>
      </c>
      <c r="AO768">
        <v>2401800</v>
      </c>
      <c r="AP768">
        <v>34.497345000000003</v>
      </c>
      <c r="AQ768">
        <f t="shared" si="569"/>
        <v>9.0569981777368636E-3</v>
      </c>
      <c r="AR768">
        <f t="shared" si="592"/>
        <v>1.0090569981777369</v>
      </c>
      <c r="AV768" s="10">
        <v>41521</v>
      </c>
      <c r="AW768">
        <v>15429300</v>
      </c>
      <c r="AX768">
        <v>35.189481000000001</v>
      </c>
      <c r="AY768">
        <f t="shared" si="570"/>
        <v>1.5550855433121402E-2</v>
      </c>
      <c r="AZ768">
        <f t="shared" si="571"/>
        <v>1.0155508554331214</v>
      </c>
      <c r="BD768" s="10">
        <v>41521</v>
      </c>
      <c r="BE768">
        <v>490200</v>
      </c>
      <c r="BF768">
        <v>51.532392999999999</v>
      </c>
      <c r="BG768">
        <f t="shared" si="572"/>
        <v>7.2579209152583424E-3</v>
      </c>
      <c r="BH768">
        <f t="shared" si="573"/>
        <v>1.0072579209152583</v>
      </c>
      <c r="BL768" s="10">
        <v>41521</v>
      </c>
      <c r="BM768">
        <v>133000</v>
      </c>
      <c r="BN768">
        <v>94.023374000000004</v>
      </c>
      <c r="BO768">
        <f t="shared" si="588"/>
        <v>5.9169221141708306E-4</v>
      </c>
      <c r="BP768">
        <f t="shared" si="589"/>
        <v>1.0005916922114171</v>
      </c>
      <c r="BT768" s="10">
        <v>41521</v>
      </c>
      <c r="BU768">
        <v>383800</v>
      </c>
      <c r="BV768">
        <v>48.629713000000002</v>
      </c>
      <c r="BW768">
        <f t="shared" si="590"/>
        <v>-2.643369579930499E-3</v>
      </c>
      <c r="BX768">
        <f t="shared" si="591"/>
        <v>0.9973566304200695</v>
      </c>
      <c r="CB768" s="10">
        <v>41521</v>
      </c>
      <c r="CC768">
        <v>787000</v>
      </c>
      <c r="CD768">
        <v>91.259286000000003</v>
      </c>
      <c r="CE768">
        <f t="shared" si="574"/>
        <v>9.5265134331778967E-5</v>
      </c>
      <c r="CF768">
        <f t="shared" si="575"/>
        <v>1.0000952651343318</v>
      </c>
      <c r="CJ768" s="10">
        <v>41521</v>
      </c>
      <c r="CK768">
        <v>195800</v>
      </c>
      <c r="CL768">
        <v>73.946608999999995</v>
      </c>
      <c r="CM768">
        <f t="shared" si="576"/>
        <v>-2.4351277220840961E-3</v>
      </c>
      <c r="CN768">
        <f t="shared" si="577"/>
        <v>0.9975648722779159</v>
      </c>
      <c r="CR768" s="10">
        <v>41521</v>
      </c>
      <c r="CS768">
        <v>3800</v>
      </c>
      <c r="CT768">
        <v>57.104996999999997</v>
      </c>
      <c r="CU768">
        <f t="shared" si="578"/>
        <v>-2.0300881347025124E-3</v>
      </c>
      <c r="CV768">
        <f t="shared" si="579"/>
        <v>0.99796991186529749</v>
      </c>
      <c r="CZ768" s="10">
        <v>41521</v>
      </c>
      <c r="DA768">
        <v>73900</v>
      </c>
      <c r="DB768">
        <v>47.755966999999998</v>
      </c>
      <c r="DC768">
        <f t="shared" si="593"/>
        <v>8.2737579577167875E-3</v>
      </c>
      <c r="DD768">
        <f t="shared" si="594"/>
        <v>1.0082737579577168</v>
      </c>
      <c r="DH768" s="10">
        <v>41521</v>
      </c>
      <c r="DI768">
        <v>86500</v>
      </c>
      <c r="DJ768">
        <v>27.882759</v>
      </c>
      <c r="DK768">
        <f t="shared" si="595"/>
        <v>7.3826107126058194E-3</v>
      </c>
      <c r="DL768">
        <f t="shared" si="596"/>
        <v>1.0073826107126058</v>
      </c>
      <c r="DP768" s="10"/>
      <c r="DX768" s="10">
        <v>41521</v>
      </c>
      <c r="DY768">
        <v>3748400</v>
      </c>
      <c r="DZ768">
        <v>13.53</v>
      </c>
      <c r="EA768">
        <f t="shared" si="582"/>
        <v>-1.3129102844639085E-2</v>
      </c>
      <c r="EB768">
        <f t="shared" si="583"/>
        <v>0.98687089715536092</v>
      </c>
      <c r="EF768" s="10">
        <v>41520</v>
      </c>
      <c r="EG768">
        <v>812300</v>
      </c>
      <c r="EH768">
        <v>98.390172000000007</v>
      </c>
      <c r="EI768">
        <f t="shared" si="597"/>
        <v>-2.9611057544942643E-4</v>
      </c>
      <c r="EJ768">
        <f t="shared" si="598"/>
        <v>0.99970388942455057</v>
      </c>
    </row>
    <row r="769" spans="1:140">
      <c r="A769" s="10">
        <v>41520</v>
      </c>
      <c r="B769" s="11">
        <v>2.17</v>
      </c>
      <c r="C769">
        <f t="shared" si="558"/>
        <v>2.1700000000000001E-2</v>
      </c>
      <c r="D769" s="12">
        <f t="shared" si="559"/>
        <v>4.5341682487731738E-4</v>
      </c>
      <c r="E769" s="13">
        <f t="shared" si="560"/>
        <v>1.0004534168248773</v>
      </c>
      <c r="H769" s="10">
        <v>41520</v>
      </c>
      <c r="I769">
        <v>48900</v>
      </c>
      <c r="J769">
        <v>60.174430999999998</v>
      </c>
      <c r="K769" s="15">
        <f t="shared" si="584"/>
        <v>-1.8140913538816972E-2</v>
      </c>
      <c r="L769">
        <f t="shared" si="585"/>
        <v>0.98185908646118303</v>
      </c>
      <c r="N769" s="15">
        <f t="shared" si="562"/>
        <v>-0.99874701835356361</v>
      </c>
      <c r="P769" s="10">
        <v>41520</v>
      </c>
      <c r="Q769">
        <v>197600</v>
      </c>
      <c r="R769">
        <v>37.225748000000003</v>
      </c>
      <c r="S769">
        <f t="shared" si="563"/>
        <v>4.8656113391805089E-3</v>
      </c>
      <c r="T769">
        <f t="shared" si="586"/>
        <v>1.0048656113391805</v>
      </c>
      <c r="V769" s="15">
        <f t="shared" si="564"/>
        <v>4.880498668350489</v>
      </c>
      <c r="X769" s="10">
        <v>41520</v>
      </c>
      <c r="Y769">
        <v>464300</v>
      </c>
      <c r="Z769">
        <v>31.590828999999999</v>
      </c>
      <c r="AA769">
        <f t="shared" si="565"/>
        <v>1.8215294961942963E-3</v>
      </c>
      <c r="AB769">
        <f t="shared" si="561"/>
        <v>1.0018215294961943</v>
      </c>
      <c r="AD769" s="15">
        <f t="shared" si="566"/>
        <v>0.94303944440355969</v>
      </c>
      <c r="AF769" s="10">
        <v>41520</v>
      </c>
      <c r="AG769">
        <v>439600</v>
      </c>
      <c r="AH769">
        <v>44.167152000000002</v>
      </c>
      <c r="AI769">
        <f t="shared" si="567"/>
        <v>4.379257687441962E-3</v>
      </c>
      <c r="AJ769">
        <f t="shared" si="587"/>
        <v>1.004379257687442</v>
      </c>
      <c r="AL769" s="15">
        <f t="shared" si="568"/>
        <v>3.928029804858487</v>
      </c>
      <c r="AN769" s="10">
        <v>41520</v>
      </c>
      <c r="AO769">
        <v>3378600</v>
      </c>
      <c r="AP769">
        <v>34.187707000000003</v>
      </c>
      <c r="AQ769">
        <f t="shared" si="569"/>
        <v>1.8724633910203625E-2</v>
      </c>
      <c r="AR769">
        <f t="shared" si="592"/>
        <v>1.0187246339102036</v>
      </c>
      <c r="AV769" s="10">
        <v>41520</v>
      </c>
      <c r="AW769">
        <v>29742300</v>
      </c>
      <c r="AX769">
        <v>34.650633999999997</v>
      </c>
      <c r="AY769">
        <f t="shared" si="570"/>
        <v>5.8323858168904952E-3</v>
      </c>
      <c r="AZ769">
        <f t="shared" si="571"/>
        <v>1.0058323858168905</v>
      </c>
      <c r="BD769" s="10">
        <v>41520</v>
      </c>
      <c r="BE769">
        <v>611300</v>
      </c>
      <c r="BF769">
        <v>51.161070000000002</v>
      </c>
      <c r="BG769">
        <f t="shared" si="572"/>
        <v>-1.7670655775176014E-3</v>
      </c>
      <c r="BH769">
        <f t="shared" si="573"/>
        <v>0.9982329344224824</v>
      </c>
      <c r="BL769" s="10">
        <v>41520</v>
      </c>
      <c r="BM769">
        <v>166300</v>
      </c>
      <c r="BN769">
        <v>93.967774000000006</v>
      </c>
      <c r="BO769">
        <f t="shared" si="588"/>
        <v>-2.4103555506668206E-3</v>
      </c>
      <c r="BP769">
        <f t="shared" si="589"/>
        <v>0.99758964444933318</v>
      </c>
      <c r="BT769" s="10">
        <v>41520</v>
      </c>
      <c r="BU769">
        <v>64800</v>
      </c>
      <c r="BV769">
        <v>48.758600000000001</v>
      </c>
      <c r="BW769">
        <f t="shared" si="590"/>
        <v>-1.0156291248856197E-3</v>
      </c>
      <c r="BX769">
        <f t="shared" si="591"/>
        <v>0.99898437087511438</v>
      </c>
      <c r="CB769" s="10">
        <v>41520</v>
      </c>
      <c r="CC769">
        <v>525900</v>
      </c>
      <c r="CD769">
        <v>91.250592999999995</v>
      </c>
      <c r="CE769">
        <f t="shared" si="574"/>
        <v>-7.4646116390350015E-3</v>
      </c>
      <c r="CF769">
        <f t="shared" si="575"/>
        <v>0.992535388360965</v>
      </c>
      <c r="CJ769" s="10">
        <v>41520</v>
      </c>
      <c r="CK769">
        <v>247800</v>
      </c>
      <c r="CL769">
        <v>74.127117999999996</v>
      </c>
      <c r="CM769">
        <f t="shared" si="576"/>
        <v>-4.0019636421995131E-3</v>
      </c>
      <c r="CN769">
        <f t="shared" si="577"/>
        <v>0.99599803635780049</v>
      </c>
      <c r="CR769" s="10">
        <v>41520</v>
      </c>
      <c r="CS769">
        <v>12600</v>
      </c>
      <c r="CT769">
        <v>57.221161000000002</v>
      </c>
      <c r="CU769">
        <f t="shared" si="578"/>
        <v>-1.0816100987796062E-3</v>
      </c>
      <c r="CV769">
        <f t="shared" si="579"/>
        <v>0.99891838990122039</v>
      </c>
      <c r="CZ769" s="10">
        <v>41520</v>
      </c>
      <c r="DA769">
        <v>67000</v>
      </c>
      <c r="DB769">
        <v>47.364088000000002</v>
      </c>
      <c r="DC769">
        <f t="shared" si="593"/>
        <v>1.2952395731475663E-2</v>
      </c>
      <c r="DD769">
        <f t="shared" si="594"/>
        <v>1.0129523957314757</v>
      </c>
      <c r="DH769" s="10">
        <v>41520</v>
      </c>
      <c r="DI769">
        <v>446700</v>
      </c>
      <c r="DJ769">
        <v>27.678419999999999</v>
      </c>
      <c r="DK769">
        <f t="shared" si="595"/>
        <v>-6.6666948988489683E-3</v>
      </c>
      <c r="DL769">
        <f t="shared" si="596"/>
        <v>0.99333330510115103</v>
      </c>
      <c r="DP769" s="10"/>
      <c r="DX769" s="10">
        <v>41520</v>
      </c>
      <c r="DY769">
        <v>5864300</v>
      </c>
      <c r="DZ769">
        <v>13.71</v>
      </c>
      <c r="EA769">
        <f t="shared" si="582"/>
        <v>1.330376940133049E-2</v>
      </c>
      <c r="EB769">
        <f t="shared" si="583"/>
        <v>1.0133037694013305</v>
      </c>
      <c r="EF769" s="10">
        <v>41516</v>
      </c>
      <c r="EG769">
        <v>361400</v>
      </c>
      <c r="EH769">
        <v>98.419314999999997</v>
      </c>
      <c r="EI769">
        <f t="shared" si="597"/>
        <v>-1.874483804574778E-4</v>
      </c>
      <c r="EJ769">
        <f t="shared" si="598"/>
        <v>0.99981255161954252</v>
      </c>
    </row>
    <row r="770" spans="1:140">
      <c r="A770" s="10">
        <v>41516</v>
      </c>
      <c r="B770" s="11">
        <v>2.2000000000000002</v>
      </c>
      <c r="C770">
        <f t="shared" si="558"/>
        <v>2.2000000000000002E-2</v>
      </c>
      <c r="D770" s="12">
        <f t="shared" si="559"/>
        <v>4.5970402219830397E-4</v>
      </c>
      <c r="E770" s="13">
        <f t="shared" si="560"/>
        <v>1.0004597040221983</v>
      </c>
      <c r="H770" s="10">
        <v>41516</v>
      </c>
      <c r="I770">
        <v>109400</v>
      </c>
      <c r="J770">
        <v>61.286219000000003</v>
      </c>
      <c r="K770" s="15">
        <f t="shared" si="584"/>
        <v>5.3659241816117476E-3</v>
      </c>
      <c r="L770">
        <f t="shared" si="585"/>
        <v>1.0053659241816117</v>
      </c>
      <c r="N770" s="15">
        <f t="shared" si="562"/>
        <v>6.0521060323629179</v>
      </c>
      <c r="P770" s="10">
        <v>41516</v>
      </c>
      <c r="Q770">
        <v>155400</v>
      </c>
      <c r="R770">
        <v>37.045499</v>
      </c>
      <c r="S770">
        <f t="shared" si="563"/>
        <v>-4.3345601529443112E-3</v>
      </c>
      <c r="T770">
        <f t="shared" si="586"/>
        <v>0.99566543984705569</v>
      </c>
      <c r="V770" s="15">
        <f t="shared" si="564"/>
        <v>-0.79516556939525196</v>
      </c>
      <c r="X770" s="10">
        <v>41516</v>
      </c>
      <c r="Y770">
        <v>110600</v>
      </c>
      <c r="Z770">
        <v>31.533390000000001</v>
      </c>
      <c r="AA770">
        <f t="shared" si="565"/>
        <v>-1.1107862547041325E-2</v>
      </c>
      <c r="AB770">
        <f t="shared" si="561"/>
        <v>0.98889213745295867</v>
      </c>
      <c r="AD770" s="15">
        <f t="shared" si="566"/>
        <v>-0.98304267985864968</v>
      </c>
      <c r="AF770" s="10">
        <v>41516</v>
      </c>
      <c r="AG770">
        <v>145900</v>
      </c>
      <c r="AH770">
        <v>43.974575999999999</v>
      </c>
      <c r="AI770">
        <f t="shared" si="567"/>
        <v>-1.5308379615032064E-2</v>
      </c>
      <c r="AJ770">
        <f t="shared" si="587"/>
        <v>0.98469162038496794</v>
      </c>
      <c r="AL770" s="15">
        <f t="shared" si="568"/>
        <v>-0.99641418086548139</v>
      </c>
      <c r="AN770" s="10">
        <v>41516</v>
      </c>
      <c r="AO770">
        <v>3510100</v>
      </c>
      <c r="AP770">
        <v>33.559320999999997</v>
      </c>
      <c r="AQ770">
        <f t="shared" si="569"/>
        <v>-1.1534325930824596E-2</v>
      </c>
      <c r="AR770">
        <f t="shared" si="592"/>
        <v>0.9884656740691754</v>
      </c>
      <c r="AV770" s="10">
        <v>41516</v>
      </c>
      <c r="AW770">
        <v>47137400</v>
      </c>
      <c r="AX770">
        <v>34.449710000000003</v>
      </c>
      <c r="AY770">
        <f t="shared" si="570"/>
        <v>8.2866051728613943E-3</v>
      </c>
      <c r="AZ770">
        <f t="shared" si="571"/>
        <v>1.0082866051728614</v>
      </c>
      <c r="BD770" s="10">
        <v>41516</v>
      </c>
      <c r="BE770">
        <v>1222400</v>
      </c>
      <c r="BF770">
        <v>51.251635</v>
      </c>
      <c r="BG770">
        <f t="shared" si="572"/>
        <v>-2.4678256018264566E-3</v>
      </c>
      <c r="BH770">
        <f t="shared" si="573"/>
        <v>0.99753217439817354</v>
      </c>
      <c r="BL770" s="10">
        <v>41516</v>
      </c>
      <c r="BM770">
        <v>140800</v>
      </c>
      <c r="BN770">
        <v>94.194817</v>
      </c>
      <c r="BO770">
        <f t="shared" si="588"/>
        <v>1.963338408812465E-4</v>
      </c>
      <c r="BP770">
        <f t="shared" si="589"/>
        <v>1.0001963338408812</v>
      </c>
      <c r="BT770" s="10">
        <v>41516</v>
      </c>
      <c r="BU770">
        <v>117800</v>
      </c>
      <c r="BV770">
        <v>48.808171000000002</v>
      </c>
      <c r="BW770">
        <f t="shared" si="590"/>
        <v>-8.118682203869243E-4</v>
      </c>
      <c r="BX770">
        <f t="shared" si="591"/>
        <v>0.99918813177961308</v>
      </c>
      <c r="CB770" s="10">
        <v>41516</v>
      </c>
      <c r="CC770">
        <v>263300</v>
      </c>
      <c r="CD770">
        <v>91.936865999999995</v>
      </c>
      <c r="CE770">
        <f t="shared" si="574"/>
        <v>1.2261136294899888E-3</v>
      </c>
      <c r="CF770">
        <f t="shared" si="575"/>
        <v>1.00122611362949</v>
      </c>
      <c r="CJ770" s="10">
        <v>41516</v>
      </c>
      <c r="CK770">
        <v>227700</v>
      </c>
      <c r="CL770">
        <v>74.424964000000003</v>
      </c>
      <c r="CM770">
        <f t="shared" si="576"/>
        <v>-1.7795626696572864E-3</v>
      </c>
      <c r="CN770">
        <f t="shared" si="577"/>
        <v>0.99822043733034271</v>
      </c>
      <c r="CR770" s="10">
        <v>41516</v>
      </c>
      <c r="CS770">
        <v>59400</v>
      </c>
      <c r="CT770">
        <v>57.283118999999999</v>
      </c>
      <c r="CU770">
        <f t="shared" si="578"/>
        <v>-8.432890936366233E-4</v>
      </c>
      <c r="CV770">
        <f t="shared" si="579"/>
        <v>0.99915671090636338</v>
      </c>
      <c r="CZ770" s="10">
        <v>41516</v>
      </c>
      <c r="DA770">
        <v>49600</v>
      </c>
      <c r="DB770">
        <v>46.758454</v>
      </c>
      <c r="DC770">
        <f t="shared" si="593"/>
        <v>-3.808127741360412E-4</v>
      </c>
      <c r="DD770">
        <f t="shared" si="594"/>
        <v>0.99961918722586396</v>
      </c>
      <c r="DH770" s="10">
        <v>41516</v>
      </c>
      <c r="DI770">
        <v>129000</v>
      </c>
      <c r="DJ770">
        <v>27.864182</v>
      </c>
      <c r="DK770">
        <f t="shared" si="595"/>
        <v>-8.592215834583139E-3</v>
      </c>
      <c r="DL770">
        <f t="shared" si="596"/>
        <v>0.99140778416541686</v>
      </c>
      <c r="DP770" s="10"/>
      <c r="DX770" s="10">
        <v>41516</v>
      </c>
      <c r="DY770">
        <v>4513800</v>
      </c>
      <c r="DZ770">
        <v>13.53</v>
      </c>
      <c r="EA770">
        <f t="shared" si="582"/>
        <v>-1.0241404535479171E-2</v>
      </c>
      <c r="EB770">
        <f t="shared" si="583"/>
        <v>0.98975859546452083</v>
      </c>
      <c r="EF770" s="10">
        <v>41515</v>
      </c>
      <c r="EG770">
        <v>282600</v>
      </c>
      <c r="EH770">
        <v>98.437766999999994</v>
      </c>
      <c r="EI770">
        <f t="shared" si="597"/>
        <v>9.8589769057966237E-5</v>
      </c>
      <c r="EJ770">
        <f t="shared" si="598"/>
        <v>1.000098589769058</v>
      </c>
    </row>
    <row r="771" spans="1:140">
      <c r="A771" s="10">
        <v>41515</v>
      </c>
      <c r="B771" s="11">
        <v>2.21</v>
      </c>
      <c r="C771">
        <f t="shared" ref="C771:C834" si="599">B771/100</f>
        <v>2.2099999999999998E-2</v>
      </c>
      <c r="D771" s="12">
        <f t="shared" ref="D771:D834" si="600">1/((1-($D$2*C771)))^(1/12)-1</f>
        <v>4.6179986878591706E-4</v>
      </c>
      <c r="E771" s="13">
        <f t="shared" ref="E771:E834" si="601">1+(D771)</f>
        <v>1.0004617998687859</v>
      </c>
      <c r="H771" s="10">
        <v>41515</v>
      </c>
      <c r="I771">
        <v>3300</v>
      </c>
      <c r="J771">
        <v>60.959116999999999</v>
      </c>
      <c r="K771" s="15">
        <f t="shared" si="584"/>
        <v>6.6566132757175378E-3</v>
      </c>
      <c r="L771">
        <f t="shared" si="585"/>
        <v>1.0066566132757175</v>
      </c>
      <c r="N771" s="15">
        <f t="shared" si="562"/>
        <v>10.264012257974962</v>
      </c>
      <c r="P771" s="10">
        <v>41515</v>
      </c>
      <c r="Q771">
        <v>235900</v>
      </c>
      <c r="R771">
        <v>37.206774000000003</v>
      </c>
      <c r="S771">
        <f t="shared" si="563"/>
        <v>2.3000213838952899E-3</v>
      </c>
      <c r="T771">
        <f t="shared" si="586"/>
        <v>1.0023000213838953</v>
      </c>
      <c r="V771" s="15">
        <f t="shared" si="564"/>
        <v>1.3129964304222566</v>
      </c>
      <c r="X771" s="10">
        <v>41515</v>
      </c>
      <c r="Y771">
        <v>96600</v>
      </c>
      <c r="Z771">
        <v>31.887592999999999</v>
      </c>
      <c r="AA771">
        <f t="shared" si="565"/>
        <v>4.5235639355685198E-3</v>
      </c>
      <c r="AB771">
        <f t="shared" ref="AB771:AB834" si="602">1+AA771</f>
        <v>1.0045235639355685</v>
      </c>
      <c r="AD771" s="15">
        <f t="shared" si="566"/>
        <v>4.1933430889892493</v>
      </c>
      <c r="AF771" s="10">
        <v>41515</v>
      </c>
      <c r="AG771">
        <v>666800</v>
      </c>
      <c r="AH771">
        <v>44.658220999999998</v>
      </c>
      <c r="AI771">
        <f t="shared" si="567"/>
        <v>7.8226946745416637E-3</v>
      </c>
      <c r="AJ771">
        <f t="shared" si="587"/>
        <v>1.0078226946745417</v>
      </c>
      <c r="AL771" s="15">
        <f t="shared" si="568"/>
        <v>16.18734665483332</v>
      </c>
      <c r="AN771" s="10">
        <v>41515</v>
      </c>
      <c r="AO771">
        <v>2381800</v>
      </c>
      <c r="AP771">
        <v>33.950921999999998</v>
      </c>
      <c r="AQ771">
        <f t="shared" si="569"/>
        <v>0</v>
      </c>
      <c r="AR771">
        <f t="shared" si="592"/>
        <v>1</v>
      </c>
      <c r="AV771" s="10">
        <v>41515</v>
      </c>
      <c r="AW771">
        <v>18987400</v>
      </c>
      <c r="AX771">
        <v>34.166584999999998</v>
      </c>
      <c r="AY771">
        <f t="shared" si="570"/>
        <v>5.9155927437060107E-3</v>
      </c>
      <c r="AZ771">
        <f t="shared" si="571"/>
        <v>1.005915592743706</v>
      </c>
      <c r="BD771" s="10">
        <v>41515</v>
      </c>
      <c r="BE771">
        <v>393000</v>
      </c>
      <c r="BF771">
        <v>51.378428</v>
      </c>
      <c r="BG771">
        <f t="shared" si="572"/>
        <v>7.0559888930343817E-4</v>
      </c>
      <c r="BH771">
        <f t="shared" si="573"/>
        <v>1.0007055988893034</v>
      </c>
      <c r="BL771" s="10">
        <v>41515</v>
      </c>
      <c r="BM771">
        <v>149200</v>
      </c>
      <c r="BN771">
        <v>94.176327000000001</v>
      </c>
      <c r="BO771">
        <f t="shared" si="588"/>
        <v>3.9274754317952798E-4</v>
      </c>
      <c r="BP771">
        <f t="shared" si="589"/>
        <v>1.0003927475431795</v>
      </c>
      <c r="BT771" s="10">
        <v>41515</v>
      </c>
      <c r="BU771">
        <v>189000</v>
      </c>
      <c r="BV771">
        <v>48.847828999999997</v>
      </c>
      <c r="BW771">
        <f t="shared" si="590"/>
        <v>-1.0137757835795291E-3</v>
      </c>
      <c r="BX771">
        <f t="shared" si="591"/>
        <v>0.99898622421642047</v>
      </c>
      <c r="CB771" s="10">
        <v>41515</v>
      </c>
      <c r="CC771">
        <v>275600</v>
      </c>
      <c r="CD771">
        <v>91.824279000000004</v>
      </c>
      <c r="CE771">
        <f t="shared" si="574"/>
        <v>7.5508694916193164E-4</v>
      </c>
      <c r="CF771">
        <f t="shared" si="575"/>
        <v>1.0007550869491619</v>
      </c>
      <c r="CJ771" s="10">
        <v>41515</v>
      </c>
      <c r="CK771">
        <v>529700</v>
      </c>
      <c r="CL771">
        <v>74.557643999999996</v>
      </c>
      <c r="CM771">
        <f t="shared" si="576"/>
        <v>3.0273657005353005E-3</v>
      </c>
      <c r="CN771">
        <f t="shared" si="577"/>
        <v>1.0030273657005353</v>
      </c>
      <c r="CR771" s="10">
        <v>41515</v>
      </c>
      <c r="CS771">
        <v>6000</v>
      </c>
      <c r="CT771">
        <v>57.331465999999999</v>
      </c>
      <c r="CU771">
        <f t="shared" si="578"/>
        <v>1.6871418628805479E-4</v>
      </c>
      <c r="CV771">
        <f t="shared" si="579"/>
        <v>1.0001687141862881</v>
      </c>
      <c r="CZ771" s="10">
        <v>41515</v>
      </c>
      <c r="DA771">
        <v>55900</v>
      </c>
      <c r="DB771">
        <v>46.776266999999997</v>
      </c>
      <c r="DC771">
        <f t="shared" si="593"/>
        <v>1.9077177061865846E-3</v>
      </c>
      <c r="DD771">
        <f t="shared" si="594"/>
        <v>1.0019077177061866</v>
      </c>
      <c r="DH771" s="10">
        <v>41515</v>
      </c>
      <c r="DI771">
        <v>70800</v>
      </c>
      <c r="DJ771">
        <v>28.105671999999998</v>
      </c>
      <c r="DK771">
        <f t="shared" si="595"/>
        <v>6.6140695575667152E-4</v>
      </c>
      <c r="DL771">
        <f t="shared" si="596"/>
        <v>1.0006614069557567</v>
      </c>
      <c r="DP771" s="10"/>
      <c r="DX771" s="10">
        <v>41515</v>
      </c>
      <c r="DY771">
        <v>3764200</v>
      </c>
      <c r="DZ771">
        <v>13.67</v>
      </c>
      <c r="EA771">
        <f t="shared" si="582"/>
        <v>-5.8181818181818334E-3</v>
      </c>
      <c r="EB771">
        <f t="shared" si="583"/>
        <v>0.99418181818181817</v>
      </c>
      <c r="EF771" s="10">
        <v>41514</v>
      </c>
      <c r="EG771">
        <v>525700</v>
      </c>
      <c r="EH771">
        <v>98.428062999999995</v>
      </c>
      <c r="EI771">
        <f t="shared" si="597"/>
        <v>-4.929495590765276E-4</v>
      </c>
      <c r="EJ771">
        <f t="shared" si="598"/>
        <v>0.99950705044092347</v>
      </c>
    </row>
    <row r="772" spans="1:140">
      <c r="A772" s="10">
        <v>41514</v>
      </c>
      <c r="B772" s="11">
        <v>2.34</v>
      </c>
      <c r="C772">
        <f t="shared" si="599"/>
        <v>2.3399999999999997E-2</v>
      </c>
      <c r="D772" s="12">
        <f t="shared" si="600"/>
        <v>4.8905106967023215E-4</v>
      </c>
      <c r="E772" s="13">
        <f t="shared" si="601"/>
        <v>1.0004890510696702</v>
      </c>
      <c r="H772" s="10">
        <v>41514</v>
      </c>
      <c r="I772">
        <v>2600</v>
      </c>
      <c r="J772">
        <v>60.556018999999999</v>
      </c>
      <c r="K772" s="15">
        <f t="shared" si="584"/>
        <v>-8.6982786328316797E-3</v>
      </c>
      <c r="L772">
        <f t="shared" si="585"/>
        <v>0.99130172136716832</v>
      </c>
      <c r="N772" s="15">
        <f t="shared" ref="N772:N835" si="603">((1+K772)^365)-1</f>
        <v>-0.95877705485515463</v>
      </c>
      <c r="P772" s="10">
        <v>41514</v>
      </c>
      <c r="Q772">
        <v>247400</v>
      </c>
      <c r="R772">
        <v>37.121394000000002</v>
      </c>
      <c r="S772">
        <f t="shared" ref="S772:S835" si="604">(R772/R773)-1</f>
        <v>3.3333634249963495E-3</v>
      </c>
      <c r="T772">
        <f t="shared" si="586"/>
        <v>1.0033333634249963</v>
      </c>
      <c r="V772" s="15">
        <f t="shared" ref="V772:V835" si="605">((1+S772)^365)-1</f>
        <v>2.3691292587760238</v>
      </c>
      <c r="X772" s="10">
        <v>41514</v>
      </c>
      <c r="Y772">
        <v>206500</v>
      </c>
      <c r="Z772">
        <v>31.743997</v>
      </c>
      <c r="AA772">
        <f t="shared" ref="AA772:AA835" si="606">(Z772/Z773)-1</f>
        <v>1.2077637512795114E-3</v>
      </c>
      <c r="AB772">
        <f t="shared" si="602"/>
        <v>1.0012077637512795</v>
      </c>
      <c r="AD772" s="15">
        <f t="shared" ref="AD772:AD835" si="607">((1+AA772)^365)-1</f>
        <v>0.55358905227269539</v>
      </c>
      <c r="AF772" s="10">
        <v>41514</v>
      </c>
      <c r="AG772">
        <v>284400</v>
      </c>
      <c r="AH772">
        <v>44.311585000000001</v>
      </c>
      <c r="AI772">
        <f t="shared" ref="AI772:AI835" si="608">(AH772/AH773)-1</f>
        <v>2.6143518149057687E-3</v>
      </c>
      <c r="AJ772">
        <f t="shared" si="587"/>
        <v>1.0026143518149058</v>
      </c>
      <c r="AL772" s="15">
        <f t="shared" ref="AL772:AL835" si="609">((1+AI772)^365)-1</f>
        <v>1.5934608642131769</v>
      </c>
      <c r="AN772" s="10">
        <v>41514</v>
      </c>
      <c r="AO772">
        <v>2618200</v>
      </c>
      <c r="AP772">
        <v>33.950921999999998</v>
      </c>
      <c r="AQ772">
        <f t="shared" ref="AQ772:AQ835" si="610">(AP772/AP773)-1</f>
        <v>-1.0718399324500805E-3</v>
      </c>
      <c r="AR772">
        <f t="shared" si="592"/>
        <v>0.99892816006754992</v>
      </c>
      <c r="AV772" s="10">
        <v>41514</v>
      </c>
      <c r="AW772">
        <v>20212000</v>
      </c>
      <c r="AX772">
        <v>33.965657999999998</v>
      </c>
      <c r="AY772">
        <f t="shared" ref="AY772:AY835" si="611">(AX772/AX773)-1</f>
        <v>-8.0610571687289578E-4</v>
      </c>
      <c r="AZ772">
        <f t="shared" ref="AZ772:AZ835" si="612">1+AY772</f>
        <v>0.9991938942831271</v>
      </c>
      <c r="BD772" s="10">
        <v>41514</v>
      </c>
      <c r="BE772">
        <v>474000</v>
      </c>
      <c r="BF772">
        <v>51.342201000000003</v>
      </c>
      <c r="BG772">
        <f t="shared" ref="BG772:BG835" si="613">(BF772/BF773)-1</f>
        <v>2.65295206631877E-3</v>
      </c>
      <c r="BH772">
        <f t="shared" ref="BH772:BH835" si="614">1+BG772</f>
        <v>1.0026529520663188</v>
      </c>
      <c r="BL772" s="10">
        <v>41514</v>
      </c>
      <c r="BM772">
        <v>134700</v>
      </c>
      <c r="BN772">
        <v>94.139353999999997</v>
      </c>
      <c r="BO772">
        <f t="shared" si="588"/>
        <v>-2.1553972909402752E-3</v>
      </c>
      <c r="BP772">
        <f t="shared" si="589"/>
        <v>0.99784460270905972</v>
      </c>
      <c r="BT772" s="10">
        <v>41514</v>
      </c>
      <c r="BU772">
        <v>249300</v>
      </c>
      <c r="BV772">
        <v>48.897399999999998</v>
      </c>
      <c r="BW772">
        <f t="shared" si="590"/>
        <v>-6.0788345250184506E-4</v>
      </c>
      <c r="BX772">
        <f t="shared" si="591"/>
        <v>0.99939211654749815</v>
      </c>
      <c r="CB772" s="10">
        <v>41514</v>
      </c>
      <c r="CC772">
        <v>294700</v>
      </c>
      <c r="CD772">
        <v>91.754996000000006</v>
      </c>
      <c r="CE772">
        <f t="shared" ref="CE772:CE835" si="615">(CD772/CD773)-1</f>
        <v>-6.1908178916160184E-3</v>
      </c>
      <c r="CF772">
        <f t="shared" ref="CF772:CF835" si="616">1+CE772</f>
        <v>0.99380918210838398</v>
      </c>
      <c r="CJ772" s="10">
        <v>41514</v>
      </c>
      <c r="CK772">
        <v>227100</v>
      </c>
      <c r="CL772">
        <v>74.332611999999997</v>
      </c>
      <c r="CM772">
        <f t="shared" ref="CM772:CM835" si="617">(CL772/CL773)-1</f>
        <v>-8.4694501037918535E-4</v>
      </c>
      <c r="CN772">
        <f t="shared" ref="CN772:CN835" si="618">1+CM772</f>
        <v>0.99915305498962081</v>
      </c>
      <c r="CR772" s="10">
        <v>41514</v>
      </c>
      <c r="CS772">
        <v>1700</v>
      </c>
      <c r="CT772">
        <v>57.321795000000002</v>
      </c>
      <c r="CU772">
        <f t="shared" ref="CU772:CU835" si="619">(CT772/CT773)-1</f>
        <v>-1.8521748963513662E-3</v>
      </c>
      <c r="CV772">
        <f t="shared" ref="CV772:CV835" si="620">1+CU772</f>
        <v>0.99814782510364863</v>
      </c>
      <c r="CZ772" s="10">
        <v>41514</v>
      </c>
      <c r="DA772">
        <v>39300</v>
      </c>
      <c r="DB772">
        <v>46.687201000000002</v>
      </c>
      <c r="DC772">
        <f t="shared" si="593"/>
        <v>1.1458650186191299E-3</v>
      </c>
      <c r="DD772">
        <f t="shared" si="594"/>
        <v>1.0011458650186191</v>
      </c>
      <c r="DH772" s="10">
        <v>41514</v>
      </c>
      <c r="DI772">
        <v>107000</v>
      </c>
      <c r="DJ772">
        <v>28.087095000000001</v>
      </c>
      <c r="DK772">
        <f t="shared" si="595"/>
        <v>-4.9358374084758072E-3</v>
      </c>
      <c r="DL772">
        <f t="shared" si="596"/>
        <v>0.99506416259152419</v>
      </c>
      <c r="DP772" s="10"/>
      <c r="DX772" s="10">
        <v>41514</v>
      </c>
      <c r="DY772">
        <v>8462700</v>
      </c>
      <c r="DZ772">
        <v>13.75</v>
      </c>
      <c r="EA772">
        <f t="shared" ref="EA772:EA835" si="621">(DZ772/DZ773)-1</f>
        <v>0</v>
      </c>
      <c r="EB772">
        <f t="shared" ref="EB772:EB835" si="622">1+EA772</f>
        <v>1</v>
      </c>
      <c r="EF772" s="10">
        <v>41513</v>
      </c>
      <c r="EG772">
        <v>413200</v>
      </c>
      <c r="EH772">
        <v>98.476607000000001</v>
      </c>
      <c r="EI772">
        <f t="shared" si="597"/>
        <v>5.9192213045711206E-4</v>
      </c>
      <c r="EJ772">
        <f t="shared" si="598"/>
        <v>1.0005919221304571</v>
      </c>
    </row>
    <row r="773" spans="1:140">
      <c r="A773" s="10">
        <v>41513</v>
      </c>
      <c r="B773" s="11">
        <v>2.2999999999999998</v>
      </c>
      <c r="C773">
        <f t="shared" si="599"/>
        <v>2.3E-2</v>
      </c>
      <c r="D773" s="12">
        <f t="shared" si="600"/>
        <v>4.8066505697241801E-4</v>
      </c>
      <c r="E773" s="13">
        <f t="shared" si="601"/>
        <v>1.0004806650569724</v>
      </c>
      <c r="H773" s="10">
        <v>41513</v>
      </c>
      <c r="I773">
        <v>5900</v>
      </c>
      <c r="J773">
        <v>61.087373999999997</v>
      </c>
      <c r="K773" s="15">
        <f t="shared" si="584"/>
        <v>1.1682545774972297E-2</v>
      </c>
      <c r="L773">
        <f t="shared" si="585"/>
        <v>1.0116825457749723</v>
      </c>
      <c r="N773" s="15">
        <f t="shared" si="603"/>
        <v>68.367161177276216</v>
      </c>
      <c r="P773" s="10">
        <v>41513</v>
      </c>
      <c r="Q773">
        <v>251500</v>
      </c>
      <c r="R773">
        <v>36.998066000000001</v>
      </c>
      <c r="S773">
        <f t="shared" si="604"/>
        <v>-1.6393483590538604E-2</v>
      </c>
      <c r="T773">
        <f t="shared" si="586"/>
        <v>0.9836065164094614</v>
      </c>
      <c r="V773" s="15">
        <f t="shared" si="605"/>
        <v>-0.99760221627115298</v>
      </c>
      <c r="X773" s="10">
        <v>41513</v>
      </c>
      <c r="Y773">
        <v>120800</v>
      </c>
      <c r="Z773">
        <v>31.705704000000001</v>
      </c>
      <c r="AA773">
        <f t="shared" si="606"/>
        <v>-1.9247895992411945E-2</v>
      </c>
      <c r="AB773">
        <f t="shared" si="602"/>
        <v>0.98075210400758805</v>
      </c>
      <c r="AD773" s="15">
        <f t="shared" si="607"/>
        <v>-0.99916990900892122</v>
      </c>
      <c r="AF773" s="10">
        <v>41513</v>
      </c>
      <c r="AG773">
        <v>192400</v>
      </c>
      <c r="AH773">
        <v>44.196041000000001</v>
      </c>
      <c r="AI773">
        <f t="shared" si="608"/>
        <v>-2.319643310107411E-2</v>
      </c>
      <c r="AJ773">
        <f t="shared" si="587"/>
        <v>0.97680356689892589</v>
      </c>
      <c r="AL773" s="15">
        <f t="shared" si="609"/>
        <v>-0.99980961118273748</v>
      </c>
      <c r="AN773" s="10">
        <v>41513</v>
      </c>
      <c r="AO773">
        <v>2686000</v>
      </c>
      <c r="AP773">
        <v>33.987350999999997</v>
      </c>
      <c r="AQ773">
        <f t="shared" si="610"/>
        <v>-1.6859839308417168E-2</v>
      </c>
      <c r="AR773">
        <f t="shared" si="592"/>
        <v>0.98314016069158283</v>
      </c>
      <c r="AV773" s="10">
        <v>41513</v>
      </c>
      <c r="AW773">
        <v>26627400</v>
      </c>
      <c r="AX773">
        <v>33.99306</v>
      </c>
      <c r="AY773">
        <f t="shared" si="611"/>
        <v>-2.5909366718986915E-2</v>
      </c>
      <c r="AZ773">
        <f t="shared" si="612"/>
        <v>0.97409063328101309</v>
      </c>
      <c r="BD773" s="10">
        <v>41513</v>
      </c>
      <c r="BE773">
        <v>554000</v>
      </c>
      <c r="BF773">
        <v>51.206353</v>
      </c>
      <c r="BG773">
        <f t="shared" si="613"/>
        <v>-1.3091281084104955E-2</v>
      </c>
      <c r="BH773">
        <f t="shared" si="614"/>
        <v>0.98690871891589504</v>
      </c>
      <c r="BL773" s="10">
        <v>41513</v>
      </c>
      <c r="BM773">
        <v>261500</v>
      </c>
      <c r="BN773">
        <v>94.342699999999994</v>
      </c>
      <c r="BO773">
        <f t="shared" si="588"/>
        <v>-9.7984201597567377E-5</v>
      </c>
      <c r="BP773">
        <f t="shared" si="589"/>
        <v>0.99990201579840243</v>
      </c>
      <c r="BT773" s="10">
        <v>41513</v>
      </c>
      <c r="BU773">
        <v>51200</v>
      </c>
      <c r="BV773">
        <v>48.927142000000003</v>
      </c>
      <c r="BW773">
        <f t="shared" si="590"/>
        <v>2.2339056423903436E-3</v>
      </c>
      <c r="BX773">
        <f t="shared" si="591"/>
        <v>1.0022339056423903</v>
      </c>
      <c r="CB773" s="10">
        <v>41513</v>
      </c>
      <c r="CC773">
        <v>485000</v>
      </c>
      <c r="CD773">
        <v>92.326572999999996</v>
      </c>
      <c r="CE773">
        <f t="shared" si="615"/>
        <v>-4.1102552244218771E-3</v>
      </c>
      <c r="CF773">
        <f t="shared" si="616"/>
        <v>0.99588974477557812</v>
      </c>
      <c r="CJ773" s="10">
        <v>41513</v>
      </c>
      <c r="CK773">
        <v>212000</v>
      </c>
      <c r="CL773">
        <v>74.395621000000006</v>
      </c>
      <c r="CM773">
        <f t="shared" si="617"/>
        <v>3.39928257583888E-3</v>
      </c>
      <c r="CN773">
        <f t="shared" si="618"/>
        <v>1.0033992825758389</v>
      </c>
      <c r="CR773" s="10">
        <v>41513</v>
      </c>
      <c r="CS773">
        <v>3700</v>
      </c>
      <c r="CT773">
        <v>57.428162</v>
      </c>
      <c r="CU773">
        <f t="shared" si="619"/>
        <v>2.193745451220197E-3</v>
      </c>
      <c r="CV773">
        <f t="shared" si="620"/>
        <v>1.0021937454512202</v>
      </c>
      <c r="CZ773" s="10">
        <v>41513</v>
      </c>
      <c r="DA773">
        <v>79000</v>
      </c>
      <c r="DB773">
        <v>46.633764999999997</v>
      </c>
      <c r="DC773">
        <f t="shared" si="593"/>
        <v>-1.7820309579190008E-2</v>
      </c>
      <c r="DD773">
        <f t="shared" si="594"/>
        <v>0.98217969042080999</v>
      </c>
      <c r="DH773" s="10">
        <v>41513</v>
      </c>
      <c r="DI773">
        <v>88900</v>
      </c>
      <c r="DJ773">
        <v>28.226416</v>
      </c>
      <c r="DK773">
        <f t="shared" si="595"/>
        <v>-4.9116296568768592E-3</v>
      </c>
      <c r="DL773">
        <f t="shared" si="596"/>
        <v>0.99508837034312314</v>
      </c>
      <c r="DP773" s="10"/>
      <c r="DX773" s="10">
        <v>41513</v>
      </c>
      <c r="DY773">
        <v>6892200</v>
      </c>
      <c r="DZ773">
        <v>13.75</v>
      </c>
      <c r="EA773">
        <f t="shared" si="621"/>
        <v>9.5447870778266886E-3</v>
      </c>
      <c r="EB773">
        <f t="shared" si="622"/>
        <v>1.0095447870778267</v>
      </c>
      <c r="EF773" s="10">
        <v>41512</v>
      </c>
      <c r="EG773">
        <v>296300</v>
      </c>
      <c r="EH773">
        <v>98.418351000000001</v>
      </c>
      <c r="EI773">
        <f t="shared" si="597"/>
        <v>2.9604868411259311E-4</v>
      </c>
      <c r="EJ773">
        <f t="shared" si="598"/>
        <v>1.0002960486841126</v>
      </c>
    </row>
    <row r="774" spans="1:140">
      <c r="A774" s="10">
        <v>41512</v>
      </c>
      <c r="B774" s="11">
        <v>2.82</v>
      </c>
      <c r="C774">
        <f t="shared" si="599"/>
        <v>2.8199999999999999E-2</v>
      </c>
      <c r="D774" s="12">
        <f t="shared" si="600"/>
        <v>5.8975455953991229E-4</v>
      </c>
      <c r="E774" s="13">
        <f t="shared" si="601"/>
        <v>1.0005897545595399</v>
      </c>
      <c r="H774" s="10">
        <v>41512</v>
      </c>
      <c r="I774">
        <v>43900</v>
      </c>
      <c r="J774">
        <v>60.381959000000002</v>
      </c>
      <c r="K774" s="15">
        <f t="shared" si="584"/>
        <v>5.4919929348744567E-3</v>
      </c>
      <c r="L774">
        <f t="shared" si="585"/>
        <v>1.0054919929348745</v>
      </c>
      <c r="N774" s="15">
        <f t="shared" si="603"/>
        <v>6.3823567472030662</v>
      </c>
      <c r="P774" s="10">
        <v>41512</v>
      </c>
      <c r="Q774">
        <v>213300</v>
      </c>
      <c r="R774">
        <v>37.614702000000001</v>
      </c>
      <c r="S774">
        <f t="shared" si="604"/>
        <v>-2.7665064328763478E-3</v>
      </c>
      <c r="T774">
        <f t="shared" si="586"/>
        <v>0.99723349356712365</v>
      </c>
      <c r="V774" s="15">
        <f t="shared" si="605"/>
        <v>-0.63620843674741701</v>
      </c>
      <c r="X774" s="10">
        <v>41512</v>
      </c>
      <c r="Y774">
        <v>341300</v>
      </c>
      <c r="Z774">
        <v>32.327948999999997</v>
      </c>
      <c r="AA774">
        <f t="shared" si="606"/>
        <v>2.9627109334140478E-4</v>
      </c>
      <c r="AB774">
        <f t="shared" si="602"/>
        <v>1.0002962710933414</v>
      </c>
      <c r="AD774" s="15">
        <f t="shared" si="607"/>
        <v>0.11418470704812256</v>
      </c>
      <c r="AF774" s="10">
        <v>41512</v>
      </c>
      <c r="AG774">
        <v>213700</v>
      </c>
      <c r="AH774">
        <v>45.245576999999997</v>
      </c>
      <c r="AI774">
        <f t="shared" si="608"/>
        <v>6.3890128352617204E-4</v>
      </c>
      <c r="AJ774">
        <f t="shared" si="587"/>
        <v>1.0006389012835262</v>
      </c>
      <c r="AL774" s="15">
        <f t="shared" si="609"/>
        <v>0.26253866146606719</v>
      </c>
      <c r="AN774" s="10">
        <v>41512</v>
      </c>
      <c r="AO774">
        <v>2567900</v>
      </c>
      <c r="AP774">
        <v>34.570199000000002</v>
      </c>
      <c r="AQ774">
        <f t="shared" si="610"/>
        <v>-6.5427847689775165E-3</v>
      </c>
      <c r="AR774">
        <f t="shared" si="592"/>
        <v>0.99345721523102248</v>
      </c>
      <c r="AV774" s="10">
        <v>41512</v>
      </c>
      <c r="AW774">
        <v>8761100</v>
      </c>
      <c r="AX774">
        <v>34.897224999999999</v>
      </c>
      <c r="AY774">
        <f t="shared" si="611"/>
        <v>-1.1895515469552809E-2</v>
      </c>
      <c r="AZ774">
        <f t="shared" si="612"/>
        <v>0.98810448453044719</v>
      </c>
      <c r="BD774" s="10">
        <v>41512</v>
      </c>
      <c r="BE774">
        <v>443000</v>
      </c>
      <c r="BF774">
        <v>51.885601999999999</v>
      </c>
      <c r="BG774">
        <f t="shared" si="613"/>
        <v>-6.7614287775423776E-3</v>
      </c>
      <c r="BH774">
        <f t="shared" si="614"/>
        <v>0.99323857122245762</v>
      </c>
      <c r="BL774" s="10">
        <v>41512</v>
      </c>
      <c r="BM774">
        <v>163800</v>
      </c>
      <c r="BN774">
        <v>94.351945000000001</v>
      </c>
      <c r="BO774">
        <f t="shared" si="588"/>
        <v>-2.2480310772762246E-3</v>
      </c>
      <c r="BP774">
        <f t="shared" si="589"/>
        <v>0.99775196892272378</v>
      </c>
      <c r="BT774" s="10">
        <v>41512</v>
      </c>
      <c r="BU774">
        <v>97000</v>
      </c>
      <c r="BV774">
        <v>48.818086999999998</v>
      </c>
      <c r="BW774">
        <f t="shared" si="590"/>
        <v>6.0967433572556295E-4</v>
      </c>
      <c r="BX774">
        <f t="shared" si="591"/>
        <v>1.0006096743357256</v>
      </c>
      <c r="CB774" s="10">
        <v>41512</v>
      </c>
      <c r="CC774">
        <v>694400</v>
      </c>
      <c r="CD774">
        <v>92.707624999999993</v>
      </c>
      <c r="CE774">
        <f t="shared" si="615"/>
        <v>1.778047605267119E-3</v>
      </c>
      <c r="CF774">
        <f t="shared" si="616"/>
        <v>1.0017780476052671</v>
      </c>
      <c r="CJ774" s="10">
        <v>41512</v>
      </c>
      <c r="CK774">
        <v>411800</v>
      </c>
      <c r="CL774">
        <v>74.143585999999999</v>
      </c>
      <c r="CM774">
        <f t="shared" si="617"/>
        <v>2.5559749121621955E-3</v>
      </c>
      <c r="CN774">
        <f t="shared" si="618"/>
        <v>1.0025559749121622</v>
      </c>
      <c r="CR774" s="10">
        <v>41512</v>
      </c>
      <c r="CS774">
        <v>5600</v>
      </c>
      <c r="CT774">
        <v>57.302455000000002</v>
      </c>
      <c r="CU774">
        <f t="shared" si="619"/>
        <v>1.5210407934027614E-3</v>
      </c>
      <c r="CV774">
        <f t="shared" si="620"/>
        <v>1.0015210407934028</v>
      </c>
      <c r="CZ774" s="10">
        <v>41512</v>
      </c>
      <c r="DA774">
        <v>78300</v>
      </c>
      <c r="DB774">
        <v>47.479871000000003</v>
      </c>
      <c r="DC774">
        <f t="shared" si="593"/>
        <v>-4.1097991646035226E-3</v>
      </c>
      <c r="DD774">
        <f t="shared" si="594"/>
        <v>0.99589020083539648</v>
      </c>
      <c r="DH774" s="10">
        <v>41512</v>
      </c>
      <c r="DI774">
        <v>80900</v>
      </c>
      <c r="DJ774">
        <v>28.365738</v>
      </c>
      <c r="DK774">
        <f t="shared" si="595"/>
        <v>-3.5888835659355633E-3</v>
      </c>
      <c r="DL774">
        <f t="shared" si="596"/>
        <v>0.99641111643406444</v>
      </c>
      <c r="DP774" s="10"/>
      <c r="DX774" s="10">
        <v>41512</v>
      </c>
      <c r="DY774">
        <v>2361400</v>
      </c>
      <c r="DZ774">
        <v>13.62</v>
      </c>
      <c r="EA774">
        <f t="shared" si="621"/>
        <v>4.4247787610618428E-3</v>
      </c>
      <c r="EB774">
        <f t="shared" si="622"/>
        <v>1.0044247787610618</v>
      </c>
      <c r="EF774" s="10">
        <v>41509</v>
      </c>
      <c r="EG774">
        <v>276700</v>
      </c>
      <c r="EH774">
        <v>98.389223000000001</v>
      </c>
      <c r="EI774">
        <f t="shared" si="597"/>
        <v>-1.9729975129512134E-4</v>
      </c>
      <c r="EJ774">
        <f t="shared" si="598"/>
        <v>0.99980270024870488</v>
      </c>
    </row>
    <row r="775" spans="1:140">
      <c r="A775" s="10">
        <v>41509</v>
      </c>
      <c r="B775" s="11">
        <v>3.29</v>
      </c>
      <c r="C775">
        <f t="shared" si="599"/>
        <v>3.2899999999999999E-2</v>
      </c>
      <c r="D775" s="12">
        <f t="shared" si="600"/>
        <v>6.8848789403630484E-4</v>
      </c>
      <c r="E775" s="13">
        <f t="shared" si="601"/>
        <v>1.0006884878940363</v>
      </c>
      <c r="H775" s="10">
        <v>41509</v>
      </c>
      <c r="I775">
        <v>201300</v>
      </c>
      <c r="J775">
        <v>60.052152999999997</v>
      </c>
      <c r="K775" s="15">
        <f t="shared" si="584"/>
        <v>1.2042707918194395E-2</v>
      </c>
      <c r="L775">
        <f t="shared" si="585"/>
        <v>1.0120427079181944</v>
      </c>
      <c r="N775" s="15">
        <f t="shared" si="603"/>
        <v>77.990815670863057</v>
      </c>
      <c r="P775" s="10">
        <v>41509</v>
      </c>
      <c r="Q775">
        <v>184600</v>
      </c>
      <c r="R775">
        <v>37.719051999999998</v>
      </c>
      <c r="S775">
        <f t="shared" si="604"/>
        <v>3.2802663111084485E-3</v>
      </c>
      <c r="T775">
        <f t="shared" si="586"/>
        <v>1.0032802663111084</v>
      </c>
      <c r="V775" s="15">
        <f t="shared" si="605"/>
        <v>2.3046737704222253</v>
      </c>
      <c r="X775" s="10">
        <v>41509</v>
      </c>
      <c r="Y775">
        <v>107600</v>
      </c>
      <c r="Z775">
        <v>32.318373999999999</v>
      </c>
      <c r="AA775">
        <f t="shared" si="606"/>
        <v>1.7803263568985095E-3</v>
      </c>
      <c r="AB775">
        <f t="shared" si="602"/>
        <v>1.0017803263568985</v>
      </c>
      <c r="AD775" s="15">
        <f t="shared" si="607"/>
        <v>0.91408817583008339</v>
      </c>
      <c r="AF775" s="10">
        <v>41509</v>
      </c>
      <c r="AG775">
        <v>215500</v>
      </c>
      <c r="AH775">
        <v>45.216687999999998</v>
      </c>
      <c r="AI775">
        <f t="shared" si="608"/>
        <v>1.7064373103385932E-3</v>
      </c>
      <c r="AJ775">
        <f t="shared" si="587"/>
        <v>1.0017064373103386</v>
      </c>
      <c r="AL775" s="15">
        <f t="shared" si="609"/>
        <v>0.86324351659446497</v>
      </c>
      <c r="AN775" s="10">
        <v>41509</v>
      </c>
      <c r="AO775">
        <v>2294500</v>
      </c>
      <c r="AP775">
        <v>34.797874</v>
      </c>
      <c r="AQ775">
        <f t="shared" si="610"/>
        <v>8.7116559259849957E-3</v>
      </c>
      <c r="AR775">
        <f t="shared" si="592"/>
        <v>1.008711655925985</v>
      </c>
      <c r="AV775" s="10">
        <v>41509</v>
      </c>
      <c r="AW775">
        <v>16412100</v>
      </c>
      <c r="AX775">
        <v>35.317343000000001</v>
      </c>
      <c r="AY775">
        <f t="shared" si="611"/>
        <v>1.1773871580995632E-2</v>
      </c>
      <c r="AZ775">
        <f t="shared" si="612"/>
        <v>1.0117738715809956</v>
      </c>
      <c r="BD775" s="10">
        <v>41509</v>
      </c>
      <c r="BE775">
        <v>445900</v>
      </c>
      <c r="BF775">
        <v>52.238810999999998</v>
      </c>
      <c r="BG775">
        <f t="shared" si="613"/>
        <v>8.0391212986956617E-3</v>
      </c>
      <c r="BH775">
        <f t="shared" si="614"/>
        <v>1.0080391212986957</v>
      </c>
      <c r="BL775" s="10">
        <v>41509</v>
      </c>
      <c r="BM775">
        <v>205500</v>
      </c>
      <c r="BN775">
        <v>94.564528999999993</v>
      </c>
      <c r="BO775">
        <f t="shared" si="588"/>
        <v>4.417803391848496E-3</v>
      </c>
      <c r="BP775">
        <f t="shared" si="589"/>
        <v>1.0044178033918485</v>
      </c>
      <c r="BT775" s="10">
        <v>41509</v>
      </c>
      <c r="BU775">
        <v>79700</v>
      </c>
      <c r="BV775">
        <v>48.788342</v>
      </c>
      <c r="BW775">
        <f t="shared" si="590"/>
        <v>2.4444737533180216E-3</v>
      </c>
      <c r="BX775">
        <f t="shared" si="591"/>
        <v>1.002444473753318</v>
      </c>
      <c r="CB775" s="10">
        <v>41509</v>
      </c>
      <c r="CC775">
        <v>421000</v>
      </c>
      <c r="CD775">
        <v>92.543079000000006</v>
      </c>
      <c r="CE775">
        <f t="shared" si="615"/>
        <v>5.5519419621772315E-3</v>
      </c>
      <c r="CF775">
        <f t="shared" si="616"/>
        <v>1.0055519419621772</v>
      </c>
      <c r="CJ775" s="10">
        <v>41509</v>
      </c>
      <c r="CK775">
        <v>516200</v>
      </c>
      <c r="CL775">
        <v>73.954560000000001</v>
      </c>
      <c r="CM775">
        <f t="shared" si="617"/>
        <v>5.5073387448545397E-3</v>
      </c>
      <c r="CN775">
        <f t="shared" si="618"/>
        <v>1.0055073387448545</v>
      </c>
      <c r="CR775" s="10">
        <v>41509</v>
      </c>
      <c r="CS775">
        <v>6500</v>
      </c>
      <c r="CT775">
        <v>57.215428000000003</v>
      </c>
      <c r="CU775">
        <f t="shared" si="619"/>
        <v>1.5233052896068688E-3</v>
      </c>
      <c r="CV775">
        <f t="shared" si="620"/>
        <v>1.0015233052896069</v>
      </c>
      <c r="CZ775" s="10">
        <v>41509</v>
      </c>
      <c r="DA775">
        <v>158400</v>
      </c>
      <c r="DB775">
        <v>47.675809000000001</v>
      </c>
      <c r="DC775">
        <f t="shared" si="593"/>
        <v>8.6677735765769981E-3</v>
      </c>
      <c r="DD775">
        <f t="shared" si="594"/>
        <v>1.008667773576577</v>
      </c>
      <c r="DH775" s="10">
        <v>41509</v>
      </c>
      <c r="DI775">
        <v>248700</v>
      </c>
      <c r="DJ775">
        <v>28.467905999999999</v>
      </c>
      <c r="DK775">
        <f t="shared" si="595"/>
        <v>1.0883904919499754E-2</v>
      </c>
      <c r="DL775">
        <f t="shared" si="596"/>
        <v>1.0108839049194998</v>
      </c>
      <c r="DP775" s="10"/>
      <c r="DX775" s="10">
        <v>41509</v>
      </c>
      <c r="DY775">
        <v>3228300</v>
      </c>
      <c r="DZ775">
        <v>13.56</v>
      </c>
      <c r="EA775">
        <f t="shared" si="621"/>
        <v>1.4970059880239583E-2</v>
      </c>
      <c r="EB775">
        <f t="shared" si="622"/>
        <v>1.0149700598802396</v>
      </c>
      <c r="EF775" s="10">
        <v>41508</v>
      </c>
      <c r="EG775">
        <v>224900</v>
      </c>
      <c r="EH775">
        <v>98.408638999999994</v>
      </c>
      <c r="EI775">
        <f t="shared" si="597"/>
        <v>1.9733868616889083E-4</v>
      </c>
      <c r="EJ775">
        <f t="shared" si="598"/>
        <v>1.0001973386861689</v>
      </c>
    </row>
    <row r="776" spans="1:140">
      <c r="A776" s="10">
        <v>41508</v>
      </c>
      <c r="B776" s="11">
        <v>3.33</v>
      </c>
      <c r="C776">
        <f t="shared" si="599"/>
        <v>3.3300000000000003E-2</v>
      </c>
      <c r="D776" s="12">
        <f t="shared" si="600"/>
        <v>6.9689658170246638E-4</v>
      </c>
      <c r="E776" s="13">
        <f t="shared" si="601"/>
        <v>1.0006968965817025</v>
      </c>
      <c r="H776" s="10">
        <v>41508</v>
      </c>
      <c r="I776">
        <v>93700</v>
      </c>
      <c r="J776">
        <v>59.337567999999997</v>
      </c>
      <c r="K776" s="15">
        <f t="shared" si="584"/>
        <v>1.5462996326702783E-3</v>
      </c>
      <c r="L776">
        <f t="shared" si="585"/>
        <v>1.0015462996326703</v>
      </c>
      <c r="N776" s="15">
        <f t="shared" si="603"/>
        <v>0.75762497195349576</v>
      </c>
      <c r="P776" s="10">
        <v>41508</v>
      </c>
      <c r="Q776">
        <v>223400</v>
      </c>
      <c r="R776">
        <v>37.595728000000001</v>
      </c>
      <c r="S776">
        <f t="shared" si="604"/>
        <v>8.9104429051207745E-3</v>
      </c>
      <c r="T776">
        <f t="shared" si="586"/>
        <v>1.0089104429051208</v>
      </c>
      <c r="V776" s="15">
        <f t="shared" si="605"/>
        <v>24.480345596377312</v>
      </c>
      <c r="X776" s="10">
        <v>41508</v>
      </c>
      <c r="Y776">
        <v>106700</v>
      </c>
      <c r="Z776">
        <v>32.260939</v>
      </c>
      <c r="AA776">
        <f t="shared" si="606"/>
        <v>1.1404618918471776E-2</v>
      </c>
      <c r="AB776">
        <f t="shared" si="602"/>
        <v>1.0114046189184718</v>
      </c>
      <c r="AD776" s="15">
        <f t="shared" si="607"/>
        <v>61.748076616608458</v>
      </c>
      <c r="AF776" s="10">
        <v>41508</v>
      </c>
      <c r="AG776">
        <v>138900</v>
      </c>
      <c r="AH776">
        <v>45.139659999999999</v>
      </c>
      <c r="AI776">
        <f t="shared" si="608"/>
        <v>1.3621659744541104E-2</v>
      </c>
      <c r="AJ776">
        <f t="shared" si="587"/>
        <v>1.0136216597445411</v>
      </c>
      <c r="AL776" s="15">
        <f t="shared" si="609"/>
        <v>138.53945685922983</v>
      </c>
      <c r="AN776" s="10">
        <v>41508</v>
      </c>
      <c r="AO776">
        <v>1832600</v>
      </c>
      <c r="AP776">
        <v>34.497345000000003</v>
      </c>
      <c r="AQ776">
        <f t="shared" si="610"/>
        <v>1.0402765237079947E-2</v>
      </c>
      <c r="AR776">
        <f t="shared" si="592"/>
        <v>1.0104027652370799</v>
      </c>
      <c r="AV776" s="10">
        <v>41508</v>
      </c>
      <c r="AW776">
        <v>14534500</v>
      </c>
      <c r="AX776">
        <v>34.906359999999999</v>
      </c>
      <c r="AY776">
        <f t="shared" si="611"/>
        <v>1.6219104198095025E-2</v>
      </c>
      <c r="AZ776">
        <f t="shared" si="612"/>
        <v>1.016219104198095</v>
      </c>
      <c r="BD776" s="10">
        <v>41508</v>
      </c>
      <c r="BE776">
        <v>409100</v>
      </c>
      <c r="BF776">
        <v>51.822206000000001</v>
      </c>
      <c r="BG776">
        <f t="shared" si="613"/>
        <v>7.2170384325571657E-3</v>
      </c>
      <c r="BH776">
        <f t="shared" si="614"/>
        <v>1.0072170384325572</v>
      </c>
      <c r="BL776" s="10">
        <v>41508</v>
      </c>
      <c r="BM776">
        <v>206600</v>
      </c>
      <c r="BN776">
        <v>94.148599000000004</v>
      </c>
      <c r="BO776">
        <f t="shared" si="588"/>
        <v>-9.818619041435106E-5</v>
      </c>
      <c r="BP776">
        <f t="shared" si="589"/>
        <v>0.99990181380958565</v>
      </c>
      <c r="BT776" s="10">
        <v>41508</v>
      </c>
      <c r="BU776">
        <v>212600</v>
      </c>
      <c r="BV776">
        <v>48.669370999999998</v>
      </c>
      <c r="BW776">
        <f t="shared" si="590"/>
        <v>8.155096453066335E-4</v>
      </c>
      <c r="BX776">
        <f t="shared" si="591"/>
        <v>1.0008155096453066</v>
      </c>
      <c r="CB776" s="10">
        <v>41508</v>
      </c>
      <c r="CC776">
        <v>308400</v>
      </c>
      <c r="CD776">
        <v>92.032122000000001</v>
      </c>
      <c r="CE776">
        <f t="shared" si="615"/>
        <v>1.4134369588270079E-3</v>
      </c>
      <c r="CF776">
        <f t="shared" si="616"/>
        <v>1.001413436958827</v>
      </c>
      <c r="CJ776" s="10">
        <v>41508</v>
      </c>
      <c r="CK776">
        <v>166700</v>
      </c>
      <c r="CL776">
        <v>73.549498</v>
      </c>
      <c r="CM776">
        <f t="shared" si="617"/>
        <v>-1.7104325636543294E-3</v>
      </c>
      <c r="CN776">
        <f t="shared" si="618"/>
        <v>0.99828956743634567</v>
      </c>
      <c r="CR776" s="10">
        <v>41508</v>
      </c>
      <c r="CS776">
        <v>4700</v>
      </c>
      <c r="CT776">
        <v>57.128404000000003</v>
      </c>
      <c r="CU776">
        <f t="shared" si="619"/>
        <v>-1.5209883599927032E-3</v>
      </c>
      <c r="CV776">
        <f t="shared" si="620"/>
        <v>0.9984790116400073</v>
      </c>
      <c r="CZ776" s="10">
        <v>41508</v>
      </c>
      <c r="DA776">
        <v>59600</v>
      </c>
      <c r="DB776">
        <v>47.266117000000001</v>
      </c>
      <c r="DC776">
        <f t="shared" si="593"/>
        <v>1.5096768572380181E-3</v>
      </c>
      <c r="DD776">
        <f t="shared" si="594"/>
        <v>1.001509676857238</v>
      </c>
      <c r="DH776" s="10">
        <v>41508</v>
      </c>
      <c r="DI776">
        <v>128500</v>
      </c>
      <c r="DJ776">
        <v>28.1614</v>
      </c>
      <c r="DK776">
        <f t="shared" si="595"/>
        <v>6.3060377576127369E-3</v>
      </c>
      <c r="DL776">
        <f t="shared" si="596"/>
        <v>1.0063060377576127</v>
      </c>
      <c r="DP776" s="10"/>
      <c r="DX776" s="10">
        <v>41508</v>
      </c>
      <c r="DY776">
        <v>1928300</v>
      </c>
      <c r="DZ776">
        <v>13.36</v>
      </c>
      <c r="EA776">
        <f t="shared" si="621"/>
        <v>6.7822155237378112E-3</v>
      </c>
      <c r="EB776">
        <f t="shared" si="622"/>
        <v>1.0067822155237378</v>
      </c>
      <c r="EF776" s="10">
        <v>41507</v>
      </c>
      <c r="EG776">
        <v>442400</v>
      </c>
      <c r="EH776">
        <v>98.389223000000001</v>
      </c>
      <c r="EI776">
        <f t="shared" si="597"/>
        <v>-3.9460290913162499E-4</v>
      </c>
      <c r="EJ776">
        <f t="shared" si="598"/>
        <v>0.99960539709086838</v>
      </c>
    </row>
    <row r="777" spans="1:140">
      <c r="A777" s="10">
        <v>41507</v>
      </c>
      <c r="B777" s="11">
        <v>3.33</v>
      </c>
      <c r="C777">
        <f t="shared" si="599"/>
        <v>3.3300000000000003E-2</v>
      </c>
      <c r="D777" s="12">
        <f t="shared" si="600"/>
        <v>6.9689658170246638E-4</v>
      </c>
      <c r="E777" s="13">
        <f t="shared" si="601"/>
        <v>1.0006968965817025</v>
      </c>
      <c r="H777" s="10">
        <v>41507</v>
      </c>
      <c r="I777">
        <v>63100</v>
      </c>
      <c r="J777">
        <v>59.245956</v>
      </c>
      <c r="K777" s="15">
        <f t="shared" si="584"/>
        <v>-5.6888549295169843E-3</v>
      </c>
      <c r="L777">
        <f t="shared" si="585"/>
        <v>0.99431114507048302</v>
      </c>
      <c r="N777" s="15">
        <f t="shared" si="603"/>
        <v>-0.87536437586888283</v>
      </c>
      <c r="P777" s="10">
        <v>41507</v>
      </c>
      <c r="Q777">
        <v>289400</v>
      </c>
      <c r="R777">
        <v>37.263691999999999</v>
      </c>
      <c r="S777">
        <f t="shared" si="604"/>
        <v>-6.0729169328390675E-3</v>
      </c>
      <c r="T777">
        <f t="shared" si="586"/>
        <v>0.99392708306716093</v>
      </c>
      <c r="V777" s="15">
        <f t="shared" si="605"/>
        <v>-0.89175658154498771</v>
      </c>
      <c r="X777" s="10">
        <v>41507</v>
      </c>
      <c r="Y777">
        <v>89900</v>
      </c>
      <c r="Z777">
        <v>31.897164</v>
      </c>
      <c r="AA777">
        <f t="shared" si="606"/>
        <v>-6.2630311061718791E-3</v>
      </c>
      <c r="AB777">
        <f t="shared" si="602"/>
        <v>0.99373696889382812</v>
      </c>
      <c r="AD777" s="15">
        <f t="shared" si="607"/>
        <v>-0.89905657315007759</v>
      </c>
      <c r="AF777" s="10">
        <v>41507</v>
      </c>
      <c r="AG777">
        <v>233900</v>
      </c>
      <c r="AH777">
        <v>44.533045999999999</v>
      </c>
      <c r="AI777">
        <f t="shared" si="608"/>
        <v>-5.5901749114900534E-3</v>
      </c>
      <c r="AJ777">
        <f t="shared" si="587"/>
        <v>0.99440982508850995</v>
      </c>
      <c r="AL777" s="15">
        <f t="shared" si="609"/>
        <v>-0.87076700250714412</v>
      </c>
      <c r="AN777" s="10">
        <v>41507</v>
      </c>
      <c r="AO777">
        <v>2878300</v>
      </c>
      <c r="AP777">
        <v>34.142172000000002</v>
      </c>
      <c r="AQ777">
        <f t="shared" si="610"/>
        <v>-1.1860765741823487E-2</v>
      </c>
      <c r="AR777">
        <f t="shared" si="592"/>
        <v>0.98813923425817651</v>
      </c>
      <c r="AV777" s="10">
        <v>41507</v>
      </c>
      <c r="AW777">
        <v>19546700</v>
      </c>
      <c r="AX777">
        <v>34.349246000000001</v>
      </c>
      <c r="AY777">
        <f t="shared" si="611"/>
        <v>-2.2100863271867222E-2</v>
      </c>
      <c r="AZ777">
        <f t="shared" si="612"/>
        <v>0.97789913672813278</v>
      </c>
      <c r="BD777" s="10">
        <v>41507</v>
      </c>
      <c r="BE777">
        <v>1396300</v>
      </c>
      <c r="BF777">
        <v>51.450882999999997</v>
      </c>
      <c r="BG777">
        <f t="shared" si="613"/>
        <v>-7.8588379941313402E-3</v>
      </c>
      <c r="BH777">
        <f t="shared" si="614"/>
        <v>0.99214116200586866</v>
      </c>
      <c r="BL777" s="10">
        <v>41507</v>
      </c>
      <c r="BM777">
        <v>449400</v>
      </c>
      <c r="BN777">
        <v>94.157843999999997</v>
      </c>
      <c r="BO777">
        <f t="shared" si="588"/>
        <v>-2.8386918036991116E-3</v>
      </c>
      <c r="BP777">
        <f t="shared" si="589"/>
        <v>0.99716130819630089</v>
      </c>
      <c r="BT777" s="10">
        <v>41507</v>
      </c>
      <c r="BU777">
        <v>128700</v>
      </c>
      <c r="BV777">
        <v>48.629713000000002</v>
      </c>
      <c r="BW777">
        <f t="shared" si="590"/>
        <v>-3.6563140216829826E-3</v>
      </c>
      <c r="BX777">
        <f t="shared" si="591"/>
        <v>0.99634368597831702</v>
      </c>
      <c r="CB777" s="10">
        <v>41507</v>
      </c>
      <c r="CC777">
        <v>429800</v>
      </c>
      <c r="CD777">
        <v>91.902224000000004</v>
      </c>
      <c r="CE777">
        <f t="shared" si="615"/>
        <v>-3.1936620183099507E-3</v>
      </c>
      <c r="CF777">
        <f t="shared" si="616"/>
        <v>0.99680633798169005</v>
      </c>
      <c r="CJ777" s="10">
        <v>41507</v>
      </c>
      <c r="CK777">
        <v>225200</v>
      </c>
      <c r="CL777">
        <v>73.675515000000004</v>
      </c>
      <c r="CM777">
        <f t="shared" si="617"/>
        <v>-4.1368010045529369E-3</v>
      </c>
      <c r="CN777">
        <f t="shared" si="618"/>
        <v>0.99586319899544706</v>
      </c>
      <c r="CR777" s="10">
        <v>41507</v>
      </c>
      <c r="CS777">
        <v>11800</v>
      </c>
      <c r="CT777">
        <v>57.215428000000003</v>
      </c>
      <c r="CU777">
        <f t="shared" si="619"/>
        <v>-2.5286750594145646E-3</v>
      </c>
      <c r="CV777">
        <f t="shared" si="620"/>
        <v>0.99747132494058544</v>
      </c>
      <c r="CZ777" s="10">
        <v>41507</v>
      </c>
      <c r="DA777">
        <v>88400</v>
      </c>
      <c r="DB777">
        <v>47.194868</v>
      </c>
      <c r="DC777">
        <f t="shared" si="593"/>
        <v>-1.5238791958884224E-2</v>
      </c>
      <c r="DD777">
        <f t="shared" si="594"/>
        <v>0.98476120804111578</v>
      </c>
      <c r="DH777" s="10">
        <v>41507</v>
      </c>
      <c r="DI777">
        <v>161800</v>
      </c>
      <c r="DJ777">
        <v>27.984926000000002</v>
      </c>
      <c r="DK777">
        <f t="shared" si="595"/>
        <v>-1.6567511673618585E-3</v>
      </c>
      <c r="DL777">
        <f t="shared" si="596"/>
        <v>0.99834324883263814</v>
      </c>
      <c r="DP777" s="10"/>
      <c r="DX777" s="10">
        <v>41507</v>
      </c>
      <c r="DY777">
        <v>3389500</v>
      </c>
      <c r="DZ777">
        <v>13.27</v>
      </c>
      <c r="EA777">
        <f t="shared" si="621"/>
        <v>-3.0052592036063919E-3</v>
      </c>
      <c r="EB777">
        <f t="shared" si="622"/>
        <v>0.99699474079639361</v>
      </c>
      <c r="EF777" s="10">
        <v>41506</v>
      </c>
      <c r="EG777">
        <v>317900</v>
      </c>
      <c r="EH777">
        <v>98.428062999999995</v>
      </c>
      <c r="EI777">
        <f t="shared" si="597"/>
        <v>2.9610078979813714E-4</v>
      </c>
      <c r="EJ777">
        <f t="shared" si="598"/>
        <v>1.0002961007897981</v>
      </c>
    </row>
    <row r="778" spans="1:140">
      <c r="A778" s="10">
        <v>41506</v>
      </c>
      <c r="B778" s="11">
        <v>3.34</v>
      </c>
      <c r="C778">
        <f t="shared" si="599"/>
        <v>3.3399999999999999E-2</v>
      </c>
      <c r="D778" s="12">
        <f t="shared" si="600"/>
        <v>6.9899889714863939E-4</v>
      </c>
      <c r="E778" s="13">
        <f t="shared" si="601"/>
        <v>1.0006989988971486</v>
      </c>
      <c r="H778" s="10">
        <v>41506</v>
      </c>
      <c r="I778">
        <v>83700</v>
      </c>
      <c r="J778">
        <v>59.584926000000003</v>
      </c>
      <c r="K778" s="15">
        <f t="shared" si="584"/>
        <v>5.8768535775057806E-3</v>
      </c>
      <c r="L778">
        <f t="shared" si="585"/>
        <v>1.0058768535775058</v>
      </c>
      <c r="N778" s="15">
        <f t="shared" si="603"/>
        <v>7.48901576903258</v>
      </c>
      <c r="P778" s="10">
        <v>41506</v>
      </c>
      <c r="Q778">
        <v>239700</v>
      </c>
      <c r="R778">
        <v>37.491374</v>
      </c>
      <c r="S778">
        <f t="shared" si="604"/>
        <v>5.5979902295613115E-3</v>
      </c>
      <c r="T778">
        <f t="shared" si="586"/>
        <v>1.0055979902295613</v>
      </c>
      <c r="V778" s="15">
        <f t="shared" si="605"/>
        <v>6.6719329305012405</v>
      </c>
      <c r="X778" s="10">
        <v>41506</v>
      </c>
      <c r="Y778">
        <v>134100</v>
      </c>
      <c r="Z778">
        <v>32.098196000000002</v>
      </c>
      <c r="AA778">
        <f t="shared" si="606"/>
        <v>1.2379223624872093E-2</v>
      </c>
      <c r="AB778">
        <f t="shared" si="602"/>
        <v>1.0123792236248721</v>
      </c>
      <c r="AD778" s="15">
        <f t="shared" si="607"/>
        <v>88.181896484350872</v>
      </c>
      <c r="AF778" s="10">
        <v>41506</v>
      </c>
      <c r="AG778">
        <v>178700</v>
      </c>
      <c r="AH778">
        <v>44.783392999999997</v>
      </c>
      <c r="AI778">
        <f t="shared" si="608"/>
        <v>1.4173529879675018E-2</v>
      </c>
      <c r="AJ778">
        <f t="shared" si="587"/>
        <v>1.014173529879675</v>
      </c>
      <c r="AL778" s="15">
        <f t="shared" si="609"/>
        <v>169.20761451419284</v>
      </c>
      <c r="AN778" s="10">
        <v>41506</v>
      </c>
      <c r="AO778">
        <v>3442200</v>
      </c>
      <c r="AP778">
        <v>34.551985000000002</v>
      </c>
      <c r="AQ778">
        <f t="shared" si="610"/>
        <v>-1.5789749871035763E-3</v>
      </c>
      <c r="AR778">
        <f t="shared" si="592"/>
        <v>0.99842102501289642</v>
      </c>
      <c r="AV778" s="10">
        <v>41506</v>
      </c>
      <c r="AW778">
        <v>18965400</v>
      </c>
      <c r="AX778">
        <v>35.125551000000002</v>
      </c>
      <c r="AY778">
        <f t="shared" si="611"/>
        <v>-1.298334447644045E-3</v>
      </c>
      <c r="AZ778">
        <f t="shared" si="612"/>
        <v>0.99870166555235595</v>
      </c>
      <c r="BD778" s="10">
        <v>41506</v>
      </c>
      <c r="BE778">
        <v>712500</v>
      </c>
      <c r="BF778">
        <v>51.858429999999998</v>
      </c>
      <c r="BG778">
        <f t="shared" si="613"/>
        <v>2.4509759859330238E-3</v>
      </c>
      <c r="BH778">
        <f t="shared" si="614"/>
        <v>1.002450975985933</v>
      </c>
      <c r="BL778" s="10">
        <v>41506</v>
      </c>
      <c r="BM778">
        <v>365500</v>
      </c>
      <c r="BN778">
        <v>94.425889999999995</v>
      </c>
      <c r="BO778">
        <f t="shared" si="588"/>
        <v>5.1161392901886149E-3</v>
      </c>
      <c r="BP778">
        <f t="shared" si="589"/>
        <v>1.0051161392901886</v>
      </c>
      <c r="BT778" s="10">
        <v>41506</v>
      </c>
      <c r="BU778">
        <v>111500</v>
      </c>
      <c r="BV778">
        <v>48.808171000000002</v>
      </c>
      <c r="BW778">
        <f t="shared" si="590"/>
        <v>1.8315052900779172E-3</v>
      </c>
      <c r="BX778">
        <f t="shared" si="591"/>
        <v>1.0018315052900779</v>
      </c>
      <c r="CB778" s="10">
        <v>41506</v>
      </c>
      <c r="CC778">
        <v>876000</v>
      </c>
      <c r="CD778">
        <v>92.196669</v>
      </c>
      <c r="CE778">
        <f t="shared" si="615"/>
        <v>-3.2768295922881441E-3</v>
      </c>
      <c r="CF778">
        <f t="shared" si="616"/>
        <v>0.99672317040771186</v>
      </c>
      <c r="CJ778" s="10">
        <v>41506</v>
      </c>
      <c r="CK778">
        <v>278300</v>
      </c>
      <c r="CL778">
        <v>73.981561999999997</v>
      </c>
      <c r="CM778">
        <f t="shared" si="617"/>
        <v>3.4183726690664162E-3</v>
      </c>
      <c r="CN778">
        <f t="shared" si="618"/>
        <v>1.0034183726690664</v>
      </c>
      <c r="CR778" s="10">
        <v>41506</v>
      </c>
      <c r="CS778">
        <v>13200</v>
      </c>
      <c r="CT778">
        <v>57.360474000000004</v>
      </c>
      <c r="CU778">
        <f t="shared" si="619"/>
        <v>1.3503978371010028E-3</v>
      </c>
      <c r="CV778">
        <f t="shared" si="620"/>
        <v>1.001350397837101</v>
      </c>
      <c r="CZ778" s="10">
        <v>41506</v>
      </c>
      <c r="DA778">
        <v>72100</v>
      </c>
      <c r="DB778">
        <v>47.925190000000001</v>
      </c>
      <c r="DC778">
        <f t="shared" si="593"/>
        <v>-3.3339568753618654E-3</v>
      </c>
      <c r="DD778">
        <f t="shared" si="594"/>
        <v>0.99666604312463813</v>
      </c>
      <c r="DH778" s="10">
        <v>41506</v>
      </c>
      <c r="DI778">
        <v>318200</v>
      </c>
      <c r="DJ778">
        <v>28.031366999999999</v>
      </c>
      <c r="DK778">
        <f t="shared" si="595"/>
        <v>2.4787759914794982E-2</v>
      </c>
      <c r="DL778">
        <f t="shared" si="596"/>
        <v>1.024787759914795</v>
      </c>
      <c r="DP778" s="10"/>
      <c r="DX778" s="10">
        <v>41506</v>
      </c>
      <c r="DY778">
        <v>3267900</v>
      </c>
      <c r="DZ778">
        <v>13.31</v>
      </c>
      <c r="EA778">
        <f t="shared" si="621"/>
        <v>2.2590361445784524E-3</v>
      </c>
      <c r="EB778">
        <f t="shared" si="622"/>
        <v>1.0022590361445785</v>
      </c>
      <c r="EF778" s="10">
        <v>41505</v>
      </c>
      <c r="EG778">
        <v>391800</v>
      </c>
      <c r="EH778">
        <v>98.398927</v>
      </c>
      <c r="EI778">
        <f t="shared" si="597"/>
        <v>1.9735816739330225E-4</v>
      </c>
      <c r="EJ778">
        <f t="shared" si="598"/>
        <v>1.0001973581673933</v>
      </c>
    </row>
    <row r="779" spans="1:140">
      <c r="A779" s="10">
        <v>41505</v>
      </c>
      <c r="B779" s="11">
        <v>3.41</v>
      </c>
      <c r="C779">
        <f t="shared" si="599"/>
        <v>3.4099999999999998E-2</v>
      </c>
      <c r="D779" s="12">
        <f t="shared" si="600"/>
        <v>7.1371671314324203E-4</v>
      </c>
      <c r="E779" s="13">
        <f t="shared" si="601"/>
        <v>1.0007137167131432</v>
      </c>
      <c r="H779" s="10">
        <v>41505</v>
      </c>
      <c r="I779">
        <v>30800</v>
      </c>
      <c r="J779">
        <v>59.236800000000002</v>
      </c>
      <c r="K779" s="15">
        <f t="shared" ref="K779:K842" si="623">(J779/J780)-1</f>
        <v>-6.6061242787442964E-3</v>
      </c>
      <c r="L779">
        <f t="shared" ref="L779:L842" si="624">1+K779</f>
        <v>0.9933938757212557</v>
      </c>
      <c r="N779" s="15">
        <f t="shared" si="603"/>
        <v>-0.91101033795802289</v>
      </c>
      <c r="P779" s="10">
        <v>41505</v>
      </c>
      <c r="Q779">
        <v>266700</v>
      </c>
      <c r="R779">
        <v>37.282665999999999</v>
      </c>
      <c r="S779">
        <f t="shared" si="604"/>
        <v>-6.0698450464923281E-3</v>
      </c>
      <c r="T779">
        <f t="shared" ref="T779:T842" si="625">1+S779</f>
        <v>0.99393015495350767</v>
      </c>
      <c r="V779" s="15">
        <f t="shared" si="605"/>
        <v>-0.89163440459033894</v>
      </c>
      <c r="X779" s="10">
        <v>41505</v>
      </c>
      <c r="Y779">
        <v>164700</v>
      </c>
      <c r="Z779">
        <v>31.705704000000001</v>
      </c>
      <c r="AA779">
        <f t="shared" si="606"/>
        <v>-7.4917759504929959E-3</v>
      </c>
      <c r="AB779">
        <f t="shared" si="602"/>
        <v>0.992508224049507</v>
      </c>
      <c r="AD779" s="15">
        <f t="shared" si="607"/>
        <v>-0.93573838508051033</v>
      </c>
      <c r="AF779" s="10">
        <v>41505</v>
      </c>
      <c r="AG779">
        <v>240400</v>
      </c>
      <c r="AH779">
        <v>44.157525</v>
      </c>
      <c r="AI779">
        <f t="shared" si="608"/>
        <v>-1.0358203847380953E-2</v>
      </c>
      <c r="AJ779">
        <f t="shared" ref="AJ779:AJ842" si="626">1+AI779</f>
        <v>0.98964179615261905</v>
      </c>
      <c r="AL779" s="15">
        <f t="shared" si="609"/>
        <v>-0.97763955074877706</v>
      </c>
      <c r="AN779" s="10">
        <v>41505</v>
      </c>
      <c r="AO779">
        <v>1931200</v>
      </c>
      <c r="AP779">
        <v>34.606628000000001</v>
      </c>
      <c r="AQ779">
        <f t="shared" si="610"/>
        <v>-7.0551573920714095E-3</v>
      </c>
      <c r="AR779">
        <f t="shared" si="592"/>
        <v>0.99294484260792859</v>
      </c>
      <c r="AV779" s="10">
        <v>41505</v>
      </c>
      <c r="AW779">
        <v>18225100</v>
      </c>
      <c r="AX779">
        <v>35.171214999999997</v>
      </c>
      <c r="AY779">
        <f t="shared" si="611"/>
        <v>-1.9602861166651331E-2</v>
      </c>
      <c r="AZ779">
        <f t="shared" si="612"/>
        <v>0.98039713883334867</v>
      </c>
      <c r="BD779" s="10">
        <v>41505</v>
      </c>
      <c r="BE779">
        <v>418000</v>
      </c>
      <c r="BF779">
        <v>51.731636999999999</v>
      </c>
      <c r="BG779">
        <f t="shared" si="613"/>
        <v>-5.5710288736665614E-3</v>
      </c>
      <c r="BH779">
        <f t="shared" si="614"/>
        <v>0.99442897112633344</v>
      </c>
      <c r="BL779" s="10">
        <v>41505</v>
      </c>
      <c r="BM779">
        <v>314800</v>
      </c>
      <c r="BN779">
        <v>93.945252999999994</v>
      </c>
      <c r="BO779">
        <f t="shared" ref="BO779:BO842" si="627">(BN779/BN780)-1</f>
        <v>-2.5515479164898158E-3</v>
      </c>
      <c r="BP779">
        <f t="shared" ref="BP779:BP842" si="628">1+BO779</f>
        <v>0.99744845208351018</v>
      </c>
      <c r="BT779" s="10">
        <v>41505</v>
      </c>
      <c r="BU779">
        <v>104000</v>
      </c>
      <c r="BV779">
        <v>48.718941999999998</v>
      </c>
      <c r="BW779">
        <f t="shared" ref="BW779:BW842" si="629">(BV779/BV780)-1</f>
        <v>-6.1010877750056203E-4</v>
      </c>
      <c r="BX779">
        <f t="shared" ref="BX779:BX842" si="630">1+BW779</f>
        <v>0.99938989122249944</v>
      </c>
      <c r="CB779" s="10">
        <v>41505</v>
      </c>
      <c r="CC779">
        <v>441800</v>
      </c>
      <c r="CD779">
        <v>92.499775</v>
      </c>
      <c r="CE779">
        <f t="shared" si="615"/>
        <v>-8.7239151895555089E-3</v>
      </c>
      <c r="CF779">
        <f t="shared" si="616"/>
        <v>0.99127608481044449</v>
      </c>
      <c r="CJ779" s="10">
        <v>41505</v>
      </c>
      <c r="CK779">
        <v>270800</v>
      </c>
      <c r="CL779">
        <v>73.729527000000004</v>
      </c>
      <c r="CM779">
        <f t="shared" si="617"/>
        <v>-2.8000493882910371E-3</v>
      </c>
      <c r="CN779">
        <f t="shared" si="618"/>
        <v>0.99719995061170896</v>
      </c>
      <c r="CR779" s="10">
        <v>41505</v>
      </c>
      <c r="CS779">
        <v>7200</v>
      </c>
      <c r="CT779">
        <v>57.283118999999999</v>
      </c>
      <c r="CU779">
        <f t="shared" si="619"/>
        <v>-8.432890936366233E-4</v>
      </c>
      <c r="CV779">
        <f t="shared" si="620"/>
        <v>0.99915671090636338</v>
      </c>
      <c r="CZ779" s="10">
        <v>41505</v>
      </c>
      <c r="DA779">
        <v>105300</v>
      </c>
      <c r="DB779">
        <v>48.085504999999998</v>
      </c>
      <c r="DC779">
        <f t="shared" si="593"/>
        <v>-1.0628517841203999E-2</v>
      </c>
      <c r="DD779">
        <f t="shared" si="594"/>
        <v>0.989371482158796</v>
      </c>
      <c r="DH779" s="10">
        <v>41505</v>
      </c>
      <c r="DI779">
        <v>147200</v>
      </c>
      <c r="DJ779">
        <v>27.353338999999998</v>
      </c>
      <c r="DK779">
        <f t="shared" si="595"/>
        <v>-1.3730761534065494E-2</v>
      </c>
      <c r="DL779">
        <f t="shared" si="596"/>
        <v>0.98626923846593451</v>
      </c>
      <c r="DP779" s="10"/>
      <c r="DX779" s="10">
        <v>41505</v>
      </c>
      <c r="DY779">
        <v>2508100</v>
      </c>
      <c r="DZ779">
        <v>13.28</v>
      </c>
      <c r="EA779">
        <f t="shared" si="621"/>
        <v>-3.7509377344336903E-3</v>
      </c>
      <c r="EB779">
        <f t="shared" si="622"/>
        <v>0.99624906226556631</v>
      </c>
      <c r="EF779" s="10">
        <v>41502</v>
      </c>
      <c r="EG779">
        <v>432900</v>
      </c>
      <c r="EH779">
        <v>98.379510999999994</v>
      </c>
      <c r="EI779">
        <f t="shared" si="597"/>
        <v>-1.9731922483268161E-4</v>
      </c>
      <c r="EJ779">
        <f t="shared" si="598"/>
        <v>0.99980268077516732</v>
      </c>
    </row>
    <row r="780" spans="1:140">
      <c r="A780" s="10">
        <v>41502</v>
      </c>
      <c r="B780" s="11">
        <v>3.46</v>
      </c>
      <c r="C780">
        <f t="shared" si="599"/>
        <v>3.4599999999999999E-2</v>
      </c>
      <c r="D780" s="12">
        <f t="shared" si="600"/>
        <v>7.2423116196485005E-4</v>
      </c>
      <c r="E780" s="13">
        <f t="shared" si="601"/>
        <v>1.0007242311619649</v>
      </c>
      <c r="H780" s="10">
        <v>41502</v>
      </c>
      <c r="I780">
        <v>10200</v>
      </c>
      <c r="J780">
        <v>59.630727999999998</v>
      </c>
      <c r="K780" s="15">
        <f t="shared" si="623"/>
        <v>-5.6523546274988012E-3</v>
      </c>
      <c r="L780">
        <f t="shared" si="624"/>
        <v>0.9943476453725012</v>
      </c>
      <c r="N780" s="15">
        <f t="shared" si="603"/>
        <v>-0.87368319688712115</v>
      </c>
      <c r="P780" s="10">
        <v>41502</v>
      </c>
      <c r="Q780">
        <v>522400</v>
      </c>
      <c r="R780">
        <v>37.510348</v>
      </c>
      <c r="S780">
        <f t="shared" si="604"/>
        <v>-3.5282106090930299E-3</v>
      </c>
      <c r="T780">
        <f t="shared" si="625"/>
        <v>0.99647178939090697</v>
      </c>
      <c r="V780" s="15">
        <f t="shared" si="605"/>
        <v>-0.72474959704134312</v>
      </c>
      <c r="X780" s="10">
        <v>41502</v>
      </c>
      <c r="Y780">
        <v>360000</v>
      </c>
      <c r="Z780">
        <v>31.945029000000002</v>
      </c>
      <c r="AA780">
        <f t="shared" si="606"/>
        <v>-3.5832293587128028E-3</v>
      </c>
      <c r="AB780">
        <f t="shared" si="602"/>
        <v>0.9964167706412872</v>
      </c>
      <c r="AD780" s="15">
        <f t="shared" si="607"/>
        <v>-0.73024133236053357</v>
      </c>
      <c r="AF780" s="10">
        <v>41502</v>
      </c>
      <c r="AG780">
        <v>271800</v>
      </c>
      <c r="AH780">
        <v>44.619705000000003</v>
      </c>
      <c r="AI780">
        <f t="shared" si="608"/>
        <v>-3.0120541153082492E-3</v>
      </c>
      <c r="AJ780">
        <f t="shared" si="626"/>
        <v>0.99698794588469175</v>
      </c>
      <c r="AL780" s="15">
        <f t="shared" si="609"/>
        <v>-0.66748117706154309</v>
      </c>
      <c r="AN780" s="10">
        <v>41502</v>
      </c>
      <c r="AO780">
        <v>2628200</v>
      </c>
      <c r="AP780">
        <v>34.852518000000003</v>
      </c>
      <c r="AQ780">
        <f t="shared" si="610"/>
        <v>1.8324592054408395E-3</v>
      </c>
      <c r="AR780">
        <f t="shared" ref="AR780:AR843" si="631">1+AQ780</f>
        <v>1.0018324592054408</v>
      </c>
      <c r="AV780" s="10">
        <v>41502</v>
      </c>
      <c r="AW780">
        <v>18802300</v>
      </c>
      <c r="AX780">
        <v>35.874457</v>
      </c>
      <c r="AY780">
        <f t="shared" si="611"/>
        <v>-1.0828524094941172E-2</v>
      </c>
      <c r="AZ780">
        <f t="shared" si="612"/>
        <v>0.98917147590505883</v>
      </c>
      <c r="BD780" s="10">
        <v>41502</v>
      </c>
      <c r="BE780">
        <v>485100</v>
      </c>
      <c r="BF780">
        <v>52.021450000000002</v>
      </c>
      <c r="BG780">
        <f t="shared" si="613"/>
        <v>-4.5061013444629427E-3</v>
      </c>
      <c r="BH780">
        <f t="shared" si="614"/>
        <v>0.99549389865553706</v>
      </c>
      <c r="BL780" s="10">
        <v>41502</v>
      </c>
      <c r="BM780">
        <v>311200</v>
      </c>
      <c r="BN780">
        <v>94.185571999999993</v>
      </c>
      <c r="BO780">
        <f t="shared" si="627"/>
        <v>-4.202086256118398E-3</v>
      </c>
      <c r="BP780">
        <f t="shared" si="628"/>
        <v>0.9957979137438816</v>
      </c>
      <c r="BT780" s="10">
        <v>41502</v>
      </c>
      <c r="BU780">
        <v>136100</v>
      </c>
      <c r="BV780">
        <v>48.748683999999997</v>
      </c>
      <c r="BW780">
        <f t="shared" si="629"/>
        <v>-1.8270436740407403E-3</v>
      </c>
      <c r="BX780">
        <f t="shared" si="630"/>
        <v>0.99817295632595926</v>
      </c>
      <c r="CB780" s="10">
        <v>41502</v>
      </c>
      <c r="CC780">
        <v>470000</v>
      </c>
      <c r="CD780">
        <v>93.313837000000007</v>
      </c>
      <c r="CE780">
        <f t="shared" si="615"/>
        <v>-5.81286297831618E-3</v>
      </c>
      <c r="CF780">
        <f t="shared" si="616"/>
        <v>0.99418713702168382</v>
      </c>
      <c r="CJ780" s="10">
        <v>41502</v>
      </c>
      <c r="CK780">
        <v>304400</v>
      </c>
      <c r="CL780">
        <v>73.936553000000004</v>
      </c>
      <c r="CM780">
        <f t="shared" si="617"/>
        <v>-4.0014765820926002E-3</v>
      </c>
      <c r="CN780">
        <f t="shared" si="618"/>
        <v>0.9959985234179074</v>
      </c>
      <c r="CR780" s="10">
        <v>41502</v>
      </c>
      <c r="CS780">
        <v>59400</v>
      </c>
      <c r="CT780">
        <v>57.331465999999999</v>
      </c>
      <c r="CU780">
        <f t="shared" si="619"/>
        <v>-1.1792508300733084E-3</v>
      </c>
      <c r="CV780">
        <f t="shared" si="620"/>
        <v>0.99882074916992669</v>
      </c>
      <c r="CZ780" s="10">
        <v>41502</v>
      </c>
      <c r="DA780">
        <v>64600</v>
      </c>
      <c r="DB780">
        <v>48.602072999999997</v>
      </c>
      <c r="DC780">
        <f t="shared" si="593"/>
        <v>-9.1539791760197886E-4</v>
      </c>
      <c r="DD780">
        <f t="shared" si="594"/>
        <v>0.99908460208239802</v>
      </c>
      <c r="DH780" s="10">
        <v>41502</v>
      </c>
      <c r="DI780">
        <v>155200</v>
      </c>
      <c r="DJ780">
        <v>27.73415</v>
      </c>
      <c r="DK780">
        <f t="shared" si="595"/>
        <v>-2.6092598870520733E-2</v>
      </c>
      <c r="DL780">
        <f t="shared" si="596"/>
        <v>0.97390740112947927</v>
      </c>
      <c r="DP780" s="10"/>
      <c r="DX780" s="10">
        <v>41502</v>
      </c>
      <c r="DY780">
        <v>5772900</v>
      </c>
      <c r="DZ780">
        <v>13.33</v>
      </c>
      <c r="EA780">
        <f t="shared" si="621"/>
        <v>6.7975830815709681E-3</v>
      </c>
      <c r="EB780">
        <f t="shared" si="622"/>
        <v>1.006797583081571</v>
      </c>
      <c r="EF780" s="10">
        <v>41501</v>
      </c>
      <c r="EG780">
        <v>264900</v>
      </c>
      <c r="EH780">
        <v>98.398927</v>
      </c>
      <c r="EI780">
        <f t="shared" si="597"/>
        <v>-5.9176987895170896E-4</v>
      </c>
      <c r="EJ780">
        <f t="shared" si="598"/>
        <v>0.99940823012104829</v>
      </c>
    </row>
    <row r="781" spans="1:140">
      <c r="A781" s="10">
        <v>41501</v>
      </c>
      <c r="B781" s="11">
        <v>3.48</v>
      </c>
      <c r="C781">
        <f t="shared" si="599"/>
        <v>3.4799999999999998E-2</v>
      </c>
      <c r="D781" s="12">
        <f t="shared" si="600"/>
        <v>7.2843734365113377E-4</v>
      </c>
      <c r="E781" s="13">
        <f t="shared" si="601"/>
        <v>1.0007284373436511</v>
      </c>
      <c r="H781" s="10">
        <v>41501</v>
      </c>
      <c r="I781">
        <v>10000</v>
      </c>
      <c r="J781">
        <v>59.969698000000001</v>
      </c>
      <c r="K781" s="15">
        <f t="shared" si="623"/>
        <v>-1.0580473762588638E-2</v>
      </c>
      <c r="L781">
        <f t="shared" si="624"/>
        <v>0.98941952623741136</v>
      </c>
      <c r="N781" s="15">
        <f t="shared" si="603"/>
        <v>-0.97939967459285648</v>
      </c>
      <c r="P781" s="10">
        <v>41501</v>
      </c>
      <c r="Q781">
        <v>357100</v>
      </c>
      <c r="R781">
        <v>37.643160999999999</v>
      </c>
      <c r="S781">
        <f t="shared" si="604"/>
        <v>-1.4651096285292708E-2</v>
      </c>
      <c r="T781">
        <f t="shared" si="625"/>
        <v>0.98534890371470729</v>
      </c>
      <c r="V781" s="15">
        <f t="shared" si="605"/>
        <v>-0.99542528784740736</v>
      </c>
      <c r="X781" s="10">
        <v>41501</v>
      </c>
      <c r="Y781">
        <v>161400</v>
      </c>
      <c r="Z781">
        <v>32.059907000000003</v>
      </c>
      <c r="AA781">
        <f t="shared" si="606"/>
        <v>-1.6157436134438652E-2</v>
      </c>
      <c r="AB781">
        <f t="shared" si="602"/>
        <v>0.98384256386556135</v>
      </c>
      <c r="AD781" s="15">
        <f t="shared" si="607"/>
        <v>-0.99738274087112033</v>
      </c>
      <c r="AF781" s="10">
        <v>41501</v>
      </c>
      <c r="AG781">
        <v>375200</v>
      </c>
      <c r="AH781">
        <v>44.754508000000001</v>
      </c>
      <c r="AI781">
        <f t="shared" si="608"/>
        <v>-1.7543888918609585E-2</v>
      </c>
      <c r="AJ781">
        <f t="shared" si="626"/>
        <v>0.98245611108139042</v>
      </c>
      <c r="AL781" s="15">
        <f t="shared" si="609"/>
        <v>-0.99843576206396989</v>
      </c>
      <c r="AN781" s="10">
        <v>41501</v>
      </c>
      <c r="AO781">
        <v>4027900</v>
      </c>
      <c r="AP781">
        <v>34.788769000000002</v>
      </c>
      <c r="AQ781">
        <f t="shared" si="610"/>
        <v>-8.5646911488510558E-3</v>
      </c>
      <c r="AR781">
        <f t="shared" si="631"/>
        <v>0.99143530885114894</v>
      </c>
      <c r="AV781" s="10">
        <v>41501</v>
      </c>
      <c r="AW781">
        <v>13614500</v>
      </c>
      <c r="AX781">
        <v>36.267176999999997</v>
      </c>
      <c r="AY781">
        <f t="shared" si="611"/>
        <v>-1.1697377965578237E-2</v>
      </c>
      <c r="AZ781">
        <f t="shared" si="612"/>
        <v>0.98830262203442176</v>
      </c>
      <c r="BD781" s="10">
        <v>41501</v>
      </c>
      <c r="BE781">
        <v>659700</v>
      </c>
      <c r="BF781">
        <v>52.256925000000003</v>
      </c>
      <c r="BG781">
        <f t="shared" si="613"/>
        <v>-1.4517486837772653E-2</v>
      </c>
      <c r="BH781">
        <f t="shared" si="614"/>
        <v>0.98548251316222735</v>
      </c>
      <c r="BL781" s="10">
        <v>41501</v>
      </c>
      <c r="BM781">
        <v>303800</v>
      </c>
      <c r="BN781">
        <v>94.583017999999996</v>
      </c>
      <c r="BO781">
        <f t="shared" si="627"/>
        <v>-5.152625365044905E-3</v>
      </c>
      <c r="BP781">
        <f t="shared" si="628"/>
        <v>0.9948473746349551</v>
      </c>
      <c r="BT781" s="10">
        <v>41501</v>
      </c>
      <c r="BU781">
        <v>137800</v>
      </c>
      <c r="BV781">
        <v>48.837913</v>
      </c>
      <c r="BW781">
        <f t="shared" si="629"/>
        <v>-2.4301790267016177E-3</v>
      </c>
      <c r="BX781">
        <f t="shared" si="630"/>
        <v>0.99756982097329838</v>
      </c>
      <c r="CB781" s="10">
        <v>41501</v>
      </c>
      <c r="CC781">
        <v>398400</v>
      </c>
      <c r="CD781">
        <v>93.859429000000006</v>
      </c>
      <c r="CE781">
        <f t="shared" si="615"/>
        <v>-2.4850770923460219E-3</v>
      </c>
      <c r="CF781">
        <f t="shared" si="616"/>
        <v>0.99751492290765398</v>
      </c>
      <c r="CJ781" s="10">
        <v>41501</v>
      </c>
      <c r="CK781">
        <v>230200</v>
      </c>
      <c r="CL781">
        <v>74.233597000000003</v>
      </c>
      <c r="CM781">
        <f t="shared" si="617"/>
        <v>-6.2657776779554419E-3</v>
      </c>
      <c r="CN781">
        <f t="shared" si="618"/>
        <v>0.99373422232204456</v>
      </c>
      <c r="CR781" s="10">
        <v>41501</v>
      </c>
      <c r="CS781">
        <v>312300</v>
      </c>
      <c r="CT781">
        <v>57.399154000000003</v>
      </c>
      <c r="CU781">
        <f t="shared" si="619"/>
        <v>-1.8496832678031039E-3</v>
      </c>
      <c r="CV781">
        <f t="shared" si="620"/>
        <v>0.9981503167321969</v>
      </c>
      <c r="CZ781" s="10">
        <v>41501</v>
      </c>
      <c r="DA781">
        <v>54900</v>
      </c>
      <c r="DB781">
        <v>48.646604000000004</v>
      </c>
      <c r="DC781">
        <f t="shared" si="593"/>
        <v>-9.9691768559447835E-3</v>
      </c>
      <c r="DD781">
        <f t="shared" si="594"/>
        <v>0.99003082314405522</v>
      </c>
      <c r="DH781" s="10">
        <v>41501</v>
      </c>
      <c r="DI781">
        <v>258300</v>
      </c>
      <c r="DJ781">
        <v>28.477194000000001</v>
      </c>
      <c r="DK781">
        <f t="shared" si="595"/>
        <v>-1.8880014222129038E-2</v>
      </c>
      <c r="DL781">
        <f t="shared" si="596"/>
        <v>0.98111998577787096</v>
      </c>
      <c r="DP781" s="10"/>
      <c r="DX781" s="10">
        <v>41501</v>
      </c>
      <c r="DY781">
        <v>11042400</v>
      </c>
      <c r="DZ781">
        <v>13.24</v>
      </c>
      <c r="EA781">
        <f t="shared" si="621"/>
        <v>2.0817270624517992E-2</v>
      </c>
      <c r="EB781">
        <f t="shared" si="622"/>
        <v>1.020817270624518</v>
      </c>
      <c r="EF781" s="10">
        <v>41500</v>
      </c>
      <c r="EG781">
        <v>292400</v>
      </c>
      <c r="EH781">
        <v>98.457190999999995</v>
      </c>
      <c r="EI781">
        <f t="shared" si="597"/>
        <v>4.9337131875182294E-4</v>
      </c>
      <c r="EJ781">
        <f t="shared" si="598"/>
        <v>1.0004933713187518</v>
      </c>
    </row>
    <row r="782" spans="1:140">
      <c r="A782" s="10">
        <v>41500</v>
      </c>
      <c r="B782" s="11">
        <v>3.49</v>
      </c>
      <c r="C782">
        <f t="shared" si="599"/>
        <v>3.49E-2</v>
      </c>
      <c r="D782" s="12">
        <f t="shared" si="600"/>
        <v>7.3054052068322051E-4</v>
      </c>
      <c r="E782" s="13">
        <f t="shared" si="601"/>
        <v>1.0007305405206832</v>
      </c>
      <c r="H782" s="10">
        <v>41500</v>
      </c>
      <c r="I782">
        <v>4600</v>
      </c>
      <c r="J782">
        <v>60.610990999999999</v>
      </c>
      <c r="K782" s="15">
        <f t="shared" si="623"/>
        <v>6.049755882626684E-4</v>
      </c>
      <c r="L782">
        <f t="shared" si="624"/>
        <v>1.0006049755882627</v>
      </c>
      <c r="N782" s="15">
        <f t="shared" si="603"/>
        <v>0.2470107937957593</v>
      </c>
      <c r="P782" s="10">
        <v>41500</v>
      </c>
      <c r="Q782">
        <v>245800</v>
      </c>
      <c r="R782">
        <v>38.202874999999999</v>
      </c>
      <c r="S782">
        <f t="shared" si="604"/>
        <v>-4.9419666961948439E-3</v>
      </c>
      <c r="T782">
        <f t="shared" si="625"/>
        <v>0.99505803330380516</v>
      </c>
      <c r="V782" s="15">
        <f t="shared" si="605"/>
        <v>-0.83606574038269521</v>
      </c>
      <c r="X782" s="10">
        <v>41500</v>
      </c>
      <c r="Y782">
        <v>108100</v>
      </c>
      <c r="Z782">
        <v>32.586419999999997</v>
      </c>
      <c r="AA782">
        <f t="shared" si="606"/>
        <v>-4.6783728616255349E-3</v>
      </c>
      <c r="AB782">
        <f t="shared" si="602"/>
        <v>0.99532162713837447</v>
      </c>
      <c r="AD782" s="15">
        <f t="shared" si="607"/>
        <v>-0.81942570975840046</v>
      </c>
      <c r="AF782" s="10">
        <v>41500</v>
      </c>
      <c r="AG782">
        <v>590600</v>
      </c>
      <c r="AH782">
        <v>45.553697</v>
      </c>
      <c r="AI782">
        <f t="shared" si="608"/>
        <v>-3.7902758358488997E-3</v>
      </c>
      <c r="AJ782">
        <f t="shared" si="626"/>
        <v>0.9962097241641511</v>
      </c>
      <c r="AL782" s="15">
        <f t="shared" si="609"/>
        <v>-0.74994619237748639</v>
      </c>
      <c r="AN782" s="10">
        <v>41500</v>
      </c>
      <c r="AO782">
        <v>2501700</v>
      </c>
      <c r="AP782">
        <v>35.089297999999999</v>
      </c>
      <c r="AQ782">
        <f t="shared" si="610"/>
        <v>2.5954817295326116E-4</v>
      </c>
      <c r="AR782">
        <f t="shared" si="631"/>
        <v>1.0002595481729533</v>
      </c>
      <c r="AV782" s="10">
        <v>41500</v>
      </c>
      <c r="AW782">
        <v>11819400</v>
      </c>
      <c r="AX782">
        <v>36.696429000000002</v>
      </c>
      <c r="AY782">
        <f t="shared" si="611"/>
        <v>2.9954764601933803E-3</v>
      </c>
      <c r="AZ782">
        <f t="shared" si="612"/>
        <v>1.0029954764601934</v>
      </c>
      <c r="BD782" s="10">
        <v>41500</v>
      </c>
      <c r="BE782">
        <v>474600</v>
      </c>
      <c r="BF782">
        <v>53.026739999999997</v>
      </c>
      <c r="BG782">
        <f t="shared" si="613"/>
        <v>-4.7595239136005718E-3</v>
      </c>
      <c r="BH782">
        <f t="shared" si="614"/>
        <v>0.99524047608639943</v>
      </c>
      <c r="BL782" s="10">
        <v>41500</v>
      </c>
      <c r="BM782">
        <v>246900</v>
      </c>
      <c r="BN782">
        <v>95.072892999999993</v>
      </c>
      <c r="BO782">
        <f t="shared" si="627"/>
        <v>-2.915648679098215E-4</v>
      </c>
      <c r="BP782">
        <f t="shared" si="628"/>
        <v>0.99970843513209018</v>
      </c>
      <c r="BT782" s="10">
        <v>41500</v>
      </c>
      <c r="BU782">
        <v>310900</v>
      </c>
      <c r="BV782">
        <v>48.956887000000002</v>
      </c>
      <c r="BW782">
        <f t="shared" si="629"/>
        <v>-8.093428307653916E-4</v>
      </c>
      <c r="BX782">
        <f t="shared" si="630"/>
        <v>0.99919065716923461</v>
      </c>
      <c r="CB782" s="10">
        <v>41500</v>
      </c>
      <c r="CC782">
        <v>676200</v>
      </c>
      <c r="CD782">
        <v>94.093258000000006</v>
      </c>
      <c r="CE782">
        <f t="shared" si="615"/>
        <v>-1.6539567012716638E-3</v>
      </c>
      <c r="CF782">
        <f t="shared" si="616"/>
        <v>0.99834604329872834</v>
      </c>
      <c r="CJ782" s="10">
        <v>41500</v>
      </c>
      <c r="CK782">
        <v>247000</v>
      </c>
      <c r="CL782">
        <v>74.701661000000001</v>
      </c>
      <c r="CM782">
        <f t="shared" si="617"/>
        <v>-7.2251372815546056E-4</v>
      </c>
      <c r="CN782">
        <f t="shared" si="618"/>
        <v>0.99927748627184454</v>
      </c>
      <c r="CR782" s="10">
        <v>41500</v>
      </c>
      <c r="CS782">
        <v>7000</v>
      </c>
      <c r="CT782">
        <v>57.505521000000002</v>
      </c>
      <c r="CU782">
        <f t="shared" si="619"/>
        <v>5.0476273706889785E-4</v>
      </c>
      <c r="CV782">
        <f t="shared" si="620"/>
        <v>1.0005047627370689</v>
      </c>
      <c r="CZ782" s="10">
        <v>41500</v>
      </c>
      <c r="DA782">
        <v>39500</v>
      </c>
      <c r="DB782">
        <v>49.136454000000001</v>
      </c>
      <c r="DC782">
        <f t="shared" si="593"/>
        <v>1.4521288558766443E-3</v>
      </c>
      <c r="DD782">
        <f t="shared" si="594"/>
        <v>1.0014521288558766</v>
      </c>
      <c r="DH782" s="10">
        <v>41500</v>
      </c>
      <c r="DI782">
        <v>122000</v>
      </c>
      <c r="DJ782">
        <v>29.025189999999998</v>
      </c>
      <c r="DK782">
        <f t="shared" si="595"/>
        <v>-2.8717106748060717E-3</v>
      </c>
      <c r="DL782">
        <f t="shared" si="596"/>
        <v>0.99712828932519393</v>
      </c>
      <c r="DP782" s="10"/>
      <c r="DX782" s="10">
        <v>41500</v>
      </c>
      <c r="DY782">
        <v>4629400</v>
      </c>
      <c r="DZ782">
        <v>12.97</v>
      </c>
      <c r="EA782">
        <f t="shared" si="621"/>
        <v>1.0124610591900396E-2</v>
      </c>
      <c r="EB782">
        <f t="shared" si="622"/>
        <v>1.0101246105919004</v>
      </c>
      <c r="EF782" s="10">
        <v>41499</v>
      </c>
      <c r="EG782">
        <v>281400</v>
      </c>
      <c r="EH782">
        <v>98.408638999999994</v>
      </c>
      <c r="EI782">
        <f t="shared" si="597"/>
        <v>-6.9019437276107709E-4</v>
      </c>
      <c r="EJ782">
        <f t="shared" si="598"/>
        <v>0.99930980562723892</v>
      </c>
    </row>
    <row r="783" spans="1:140">
      <c r="A783" s="10">
        <v>41499</v>
      </c>
      <c r="B783" s="11">
        <v>3.54</v>
      </c>
      <c r="C783">
        <f t="shared" si="599"/>
        <v>3.5400000000000001E-2</v>
      </c>
      <c r="D783" s="12">
        <f t="shared" si="600"/>
        <v>7.4105726785100856E-4</v>
      </c>
      <c r="E783" s="13">
        <f t="shared" si="601"/>
        <v>1.000741057267851</v>
      </c>
      <c r="H783" s="10">
        <v>41499</v>
      </c>
      <c r="I783">
        <v>19200</v>
      </c>
      <c r="J783">
        <v>60.574345000000001</v>
      </c>
      <c r="K783" s="15">
        <f t="shared" si="623"/>
        <v>-1.2102160716986554E-2</v>
      </c>
      <c r="L783">
        <f t="shared" si="624"/>
        <v>0.98789783928301345</v>
      </c>
      <c r="N783" s="15">
        <f t="shared" si="603"/>
        <v>-0.98825391942749419</v>
      </c>
      <c r="P783" s="10">
        <v>41499</v>
      </c>
      <c r="Q783">
        <v>220700</v>
      </c>
      <c r="R783">
        <v>38.392609999999998</v>
      </c>
      <c r="S783">
        <f t="shared" si="604"/>
        <v>2.4771434952259863E-3</v>
      </c>
      <c r="T783">
        <f t="shared" si="625"/>
        <v>1.002477143495226</v>
      </c>
      <c r="V783" s="15">
        <f t="shared" si="605"/>
        <v>1.4670900974120586</v>
      </c>
      <c r="X783" s="10">
        <v>41499</v>
      </c>
      <c r="Y783">
        <v>59900</v>
      </c>
      <c r="Z783">
        <v>32.739587999999998</v>
      </c>
      <c r="AA783">
        <f t="shared" si="606"/>
        <v>-1.7512260182884765E-3</v>
      </c>
      <c r="AB783">
        <f t="shared" si="602"/>
        <v>0.99824877398171152</v>
      </c>
      <c r="AD783" s="15">
        <f t="shared" si="607"/>
        <v>-0.47257987168180726</v>
      </c>
      <c r="AF783" s="10">
        <v>41499</v>
      </c>
      <c r="AG783">
        <v>226400</v>
      </c>
      <c r="AH783">
        <v>45.727015000000002</v>
      </c>
      <c r="AI783">
        <f t="shared" si="608"/>
        <v>-1.2617728793528071E-3</v>
      </c>
      <c r="AJ783">
        <f t="shared" si="626"/>
        <v>0.99873822712064719</v>
      </c>
      <c r="AL783" s="15">
        <f t="shared" si="609"/>
        <v>-0.36924508458584882</v>
      </c>
      <c r="AN783" s="10">
        <v>41499</v>
      </c>
      <c r="AO783">
        <v>2590300</v>
      </c>
      <c r="AP783">
        <v>35.080193000000001</v>
      </c>
      <c r="AQ783">
        <f t="shared" si="610"/>
        <v>7.5856883293239363E-3</v>
      </c>
      <c r="AR783">
        <f t="shared" si="631"/>
        <v>1.0075856883293239</v>
      </c>
      <c r="AV783" s="10">
        <v>41499</v>
      </c>
      <c r="AW783">
        <v>15318100</v>
      </c>
      <c r="AX783">
        <v>36.586834000000003</v>
      </c>
      <c r="AY783">
        <f t="shared" si="611"/>
        <v>4.0100211011280251E-3</v>
      </c>
      <c r="AZ783">
        <f t="shared" si="612"/>
        <v>1.004010021101128</v>
      </c>
      <c r="BD783" s="10">
        <v>41499</v>
      </c>
      <c r="BE783">
        <v>444800</v>
      </c>
      <c r="BF783">
        <v>53.280329000000002</v>
      </c>
      <c r="BG783">
        <f t="shared" si="613"/>
        <v>3.4009100072163179E-4</v>
      </c>
      <c r="BH783">
        <f t="shared" si="614"/>
        <v>1.0003400910007216</v>
      </c>
      <c r="BL783" s="10">
        <v>41499</v>
      </c>
      <c r="BM783">
        <v>188900</v>
      </c>
      <c r="BN783">
        <v>95.100621000000004</v>
      </c>
      <c r="BO783">
        <f t="shared" si="627"/>
        <v>-6.3737624706330376E-3</v>
      </c>
      <c r="BP783">
        <f t="shared" si="628"/>
        <v>0.99362623752936696</v>
      </c>
      <c r="BT783" s="10">
        <v>41499</v>
      </c>
      <c r="BU783">
        <v>181900</v>
      </c>
      <c r="BV783">
        <v>48.996541999999998</v>
      </c>
      <c r="BW783">
        <f t="shared" si="629"/>
        <v>-1.6161918147207244E-3</v>
      </c>
      <c r="BX783">
        <f t="shared" si="630"/>
        <v>0.99838380818527928</v>
      </c>
      <c r="CB783" s="10">
        <v>41499</v>
      </c>
      <c r="CC783">
        <v>274800</v>
      </c>
      <c r="CD783">
        <v>94.249142000000006</v>
      </c>
      <c r="CE783">
        <f t="shared" si="615"/>
        <v>-8.2019655500841226E-3</v>
      </c>
      <c r="CF783">
        <f t="shared" si="616"/>
        <v>0.99179803444991588</v>
      </c>
      <c r="CJ783" s="10">
        <v>41499</v>
      </c>
      <c r="CK783">
        <v>274500</v>
      </c>
      <c r="CL783">
        <v>74.755673000000002</v>
      </c>
      <c r="CM783">
        <f t="shared" si="617"/>
        <v>-6.5788987590020831E-3</v>
      </c>
      <c r="CN783">
        <f t="shared" si="618"/>
        <v>0.99342110124099792</v>
      </c>
      <c r="CR783" s="10">
        <v>41499</v>
      </c>
      <c r="CS783">
        <v>4700</v>
      </c>
      <c r="CT783">
        <v>57.476509</v>
      </c>
      <c r="CU783">
        <f t="shared" si="619"/>
        <v>-3.0191378526670531E-3</v>
      </c>
      <c r="CV783">
        <f t="shared" si="620"/>
        <v>0.99698086214733295</v>
      </c>
      <c r="CZ783" s="10">
        <v>41499</v>
      </c>
      <c r="DA783">
        <v>264200</v>
      </c>
      <c r="DB783">
        <v>49.065204999999999</v>
      </c>
      <c r="DC783">
        <f t="shared" si="593"/>
        <v>4.3756121875604403E-3</v>
      </c>
      <c r="DD783">
        <f t="shared" si="594"/>
        <v>1.0043756121875604</v>
      </c>
      <c r="DH783" s="10">
        <v>41499</v>
      </c>
      <c r="DI783">
        <v>106900</v>
      </c>
      <c r="DJ783">
        <v>29.108782000000001</v>
      </c>
      <c r="DK783">
        <f t="shared" si="595"/>
        <v>-1.4775199591678057E-2</v>
      </c>
      <c r="DL783">
        <f t="shared" si="596"/>
        <v>0.98522480040832194</v>
      </c>
      <c r="DP783" s="10"/>
      <c r="DX783" s="10">
        <v>41499</v>
      </c>
      <c r="DY783">
        <v>2267400</v>
      </c>
      <c r="DZ783">
        <v>12.84</v>
      </c>
      <c r="EA783">
        <f t="shared" si="621"/>
        <v>-1.1547344110854563E-2</v>
      </c>
      <c r="EB783">
        <f t="shared" si="622"/>
        <v>0.98845265588914544</v>
      </c>
      <c r="EF783" s="10">
        <v>41498</v>
      </c>
      <c r="EG783">
        <v>184200</v>
      </c>
      <c r="EH783">
        <v>98.476607000000001</v>
      </c>
      <c r="EI783">
        <f t="shared" si="597"/>
        <v>1.9720245725896035E-4</v>
      </c>
      <c r="EJ783">
        <f t="shared" si="598"/>
        <v>1.000197202457259</v>
      </c>
    </row>
    <row r="784" spans="1:140">
      <c r="A784" s="10">
        <v>41498</v>
      </c>
      <c r="B784" s="11">
        <v>3.57</v>
      </c>
      <c r="C784">
        <f t="shared" si="599"/>
        <v>3.5699999999999996E-2</v>
      </c>
      <c r="D784" s="12">
        <f t="shared" si="600"/>
        <v>7.4736800586716612E-4</v>
      </c>
      <c r="E784" s="13">
        <f t="shared" si="601"/>
        <v>1.0007473680058672</v>
      </c>
      <c r="H784" s="10">
        <v>41498</v>
      </c>
      <c r="I784">
        <v>4500</v>
      </c>
      <c r="J784">
        <v>61.316406000000001</v>
      </c>
      <c r="K784" s="15">
        <f t="shared" si="623"/>
        <v>-5.4978174166028237E-3</v>
      </c>
      <c r="L784">
        <f t="shared" si="624"/>
        <v>0.99450218258339718</v>
      </c>
      <c r="N784" s="15">
        <f t="shared" si="603"/>
        <v>-0.8663111111389965</v>
      </c>
      <c r="P784" s="10">
        <v>41498</v>
      </c>
      <c r="Q784">
        <v>176400</v>
      </c>
      <c r="R784">
        <v>38.297741000000002</v>
      </c>
      <c r="S784">
        <f t="shared" si="604"/>
        <v>-7.4262509124622955E-4</v>
      </c>
      <c r="T784">
        <f t="shared" si="625"/>
        <v>0.99925737490875377</v>
      </c>
      <c r="V784" s="15">
        <f t="shared" si="605"/>
        <v>-0.23750463976456659</v>
      </c>
      <c r="X784" s="10">
        <v>41498</v>
      </c>
      <c r="Y784">
        <v>88800</v>
      </c>
      <c r="Z784">
        <v>32.797023000000003</v>
      </c>
      <c r="AA784">
        <f t="shared" si="606"/>
        <v>1.1688180623832256E-3</v>
      </c>
      <c r="AB784">
        <f t="shared" si="602"/>
        <v>1.0011688180623832</v>
      </c>
      <c r="AD784" s="15">
        <f t="shared" si="607"/>
        <v>0.53168657842396838</v>
      </c>
      <c r="AF784" s="10">
        <v>41498</v>
      </c>
      <c r="AG784">
        <v>279100</v>
      </c>
      <c r="AH784">
        <v>45.784784999999999</v>
      </c>
      <c r="AI784">
        <f t="shared" si="608"/>
        <v>3.5879671287173398E-3</v>
      </c>
      <c r="AJ784">
        <f t="shared" si="626"/>
        <v>1.0035879671287173</v>
      </c>
      <c r="AL784" s="15">
        <f t="shared" si="609"/>
        <v>2.6960481874371998</v>
      </c>
      <c r="AN784" s="10">
        <v>41498</v>
      </c>
      <c r="AO784">
        <v>1942900</v>
      </c>
      <c r="AP784">
        <v>34.816088999999998</v>
      </c>
      <c r="AQ784">
        <f t="shared" si="610"/>
        <v>-1.5670161440831665E-3</v>
      </c>
      <c r="AR784">
        <f t="shared" si="631"/>
        <v>0.99843298385591683</v>
      </c>
      <c r="AV784" s="10">
        <v>41498</v>
      </c>
      <c r="AW784">
        <v>9830500</v>
      </c>
      <c r="AX784">
        <v>36.440705999999999</v>
      </c>
      <c r="AY784">
        <f t="shared" si="611"/>
        <v>8.0848833075830573E-3</v>
      </c>
      <c r="AZ784">
        <f t="shared" si="612"/>
        <v>1.0080848833075831</v>
      </c>
      <c r="BD784" s="10">
        <v>41498</v>
      </c>
      <c r="BE784">
        <v>303000</v>
      </c>
      <c r="BF784">
        <v>53.262214999999998</v>
      </c>
      <c r="BG784">
        <f t="shared" si="613"/>
        <v>-1.5280147758710561E-3</v>
      </c>
      <c r="BH784">
        <f t="shared" si="614"/>
        <v>0.99847198522412894</v>
      </c>
      <c r="BL784" s="10">
        <v>41498</v>
      </c>
      <c r="BM784">
        <v>159400</v>
      </c>
      <c r="BN784">
        <v>95.710657999999995</v>
      </c>
      <c r="BO784">
        <f t="shared" si="627"/>
        <v>1.3538218967570348E-3</v>
      </c>
      <c r="BP784">
        <f t="shared" si="628"/>
        <v>1.001353821896757</v>
      </c>
      <c r="BT784" s="10">
        <v>41498</v>
      </c>
      <c r="BU784">
        <v>122100</v>
      </c>
      <c r="BV784">
        <v>49.075857999999997</v>
      </c>
      <c r="BW784">
        <f t="shared" si="629"/>
        <v>-6.0567430191271754E-4</v>
      </c>
      <c r="BX784">
        <f t="shared" si="630"/>
        <v>0.99939432569808728</v>
      </c>
      <c r="CB784" s="10">
        <v>41498</v>
      </c>
      <c r="CC784">
        <v>241300</v>
      </c>
      <c r="CD784">
        <v>95.028563000000005</v>
      </c>
      <c r="CE784">
        <f t="shared" si="615"/>
        <v>-4.5541341044552652E-4</v>
      </c>
      <c r="CF784">
        <f t="shared" si="616"/>
        <v>0.99954458658955447</v>
      </c>
      <c r="CJ784" s="10">
        <v>41498</v>
      </c>
      <c r="CK784">
        <v>171800</v>
      </c>
      <c r="CL784">
        <v>75.250739999999993</v>
      </c>
      <c r="CM784">
        <f t="shared" si="617"/>
        <v>-2.2675947418151488E-3</v>
      </c>
      <c r="CN784">
        <f t="shared" si="618"/>
        <v>0.99773240525818485</v>
      </c>
      <c r="CR784" s="10">
        <v>41498</v>
      </c>
      <c r="CS784">
        <v>2800</v>
      </c>
      <c r="CT784">
        <v>57.650564000000003</v>
      </c>
      <c r="CU784">
        <f t="shared" si="619"/>
        <v>-5.029683384455419E-4</v>
      </c>
      <c r="CV784">
        <f t="shared" si="620"/>
        <v>0.99949703166155446</v>
      </c>
      <c r="CZ784" s="10">
        <v>41498</v>
      </c>
      <c r="DA784">
        <v>51900</v>
      </c>
      <c r="DB784">
        <v>48.85145</v>
      </c>
      <c r="DC784">
        <f t="shared" si="593"/>
        <v>-7.958092519854465E-3</v>
      </c>
      <c r="DD784">
        <f t="shared" si="594"/>
        <v>0.99204190748014554</v>
      </c>
      <c r="DH784" s="10">
        <v>41498</v>
      </c>
      <c r="DI784">
        <v>61800</v>
      </c>
      <c r="DJ784">
        <v>29.54532</v>
      </c>
      <c r="DK784">
        <f t="shared" si="595"/>
        <v>-7.4883179163399705E-3</v>
      </c>
      <c r="DL784">
        <f t="shared" si="596"/>
        <v>0.99251168208366003</v>
      </c>
      <c r="DP784" s="10"/>
      <c r="DX784" s="10">
        <v>41498</v>
      </c>
      <c r="DY784">
        <v>3137900</v>
      </c>
      <c r="DZ784">
        <v>12.99</v>
      </c>
      <c r="EA784">
        <f t="shared" si="621"/>
        <v>1.8823529411764683E-2</v>
      </c>
      <c r="EB784">
        <f t="shared" si="622"/>
        <v>1.0188235294117647</v>
      </c>
      <c r="EF784" s="10">
        <v>41495</v>
      </c>
      <c r="EG784">
        <v>141500</v>
      </c>
      <c r="EH784">
        <v>98.457190999999995</v>
      </c>
      <c r="EI784">
        <f t="shared" si="597"/>
        <v>9.8651586598608176E-5</v>
      </c>
      <c r="EJ784">
        <f t="shared" si="598"/>
        <v>1.0000986515865986</v>
      </c>
    </row>
    <row r="785" spans="1:140">
      <c r="A785" s="10">
        <v>41495</v>
      </c>
      <c r="B785" s="11">
        <v>3.47</v>
      </c>
      <c r="C785">
        <f t="shared" si="599"/>
        <v>3.4700000000000002E-2</v>
      </c>
      <c r="D785" s="12">
        <f t="shared" si="600"/>
        <v>7.2633422407930581E-4</v>
      </c>
      <c r="E785" s="13">
        <f t="shared" si="601"/>
        <v>1.0007263342240793</v>
      </c>
      <c r="H785" s="10">
        <v>41495</v>
      </c>
      <c r="I785">
        <v>3500</v>
      </c>
      <c r="J785">
        <v>61.655375999999997</v>
      </c>
      <c r="K785" s="15">
        <f t="shared" si="623"/>
        <v>-8.9069350629589206E-4</v>
      </c>
      <c r="L785">
        <f t="shared" si="624"/>
        <v>0.99910930649370411</v>
      </c>
      <c r="N785" s="15">
        <f t="shared" si="603"/>
        <v>-0.27765181052748777</v>
      </c>
      <c r="P785" s="10">
        <v>41495</v>
      </c>
      <c r="Q785">
        <v>242800</v>
      </c>
      <c r="R785">
        <v>38.326203</v>
      </c>
      <c r="S785">
        <f t="shared" si="604"/>
        <v>-3.2074515973252726E-3</v>
      </c>
      <c r="T785">
        <f t="shared" si="625"/>
        <v>0.99679254840267473</v>
      </c>
      <c r="V785" s="15">
        <f t="shared" si="605"/>
        <v>-0.69043938905640667</v>
      </c>
      <c r="X785" s="10">
        <v>41495</v>
      </c>
      <c r="Y785">
        <v>56900</v>
      </c>
      <c r="Z785">
        <v>32.758733999999997</v>
      </c>
      <c r="AA785">
        <f t="shared" si="606"/>
        <v>8.7751263649038513E-4</v>
      </c>
      <c r="AB785">
        <f t="shared" si="602"/>
        <v>1.0008775126364904</v>
      </c>
      <c r="AD785" s="15">
        <f t="shared" si="607"/>
        <v>0.37733664127742794</v>
      </c>
      <c r="AF785" s="10">
        <v>41495</v>
      </c>
      <c r="AG785">
        <v>205500</v>
      </c>
      <c r="AH785">
        <v>45.621098000000003</v>
      </c>
      <c r="AI785">
        <f t="shared" si="608"/>
        <v>2.1115304184382566E-4</v>
      </c>
      <c r="AJ785">
        <f t="shared" si="626"/>
        <v>1.0002111530418438</v>
      </c>
      <c r="AL785" s="15">
        <f t="shared" si="609"/>
        <v>8.0109823665022173E-2</v>
      </c>
      <c r="AN785" s="10">
        <v>41495</v>
      </c>
      <c r="AO785">
        <v>1902700</v>
      </c>
      <c r="AP785">
        <v>34.870731999999997</v>
      </c>
      <c r="AQ785">
        <f t="shared" si="610"/>
        <v>5.2260212590637956E-4</v>
      </c>
      <c r="AR785">
        <f t="shared" si="631"/>
        <v>1.0005226021259064</v>
      </c>
      <c r="AV785" s="10">
        <v>41495</v>
      </c>
      <c r="AW785">
        <v>12429900</v>
      </c>
      <c r="AX785">
        <v>36.148449999999997</v>
      </c>
      <c r="AY785">
        <f t="shared" si="611"/>
        <v>4.0589329815114983E-3</v>
      </c>
      <c r="AZ785">
        <f t="shared" si="612"/>
        <v>1.0040589329815115</v>
      </c>
      <c r="BD785" s="10">
        <v>41495</v>
      </c>
      <c r="BE785">
        <v>337900</v>
      </c>
      <c r="BF785">
        <v>53.343724999999999</v>
      </c>
      <c r="BG785">
        <f t="shared" si="613"/>
        <v>-3.0467186893914366E-3</v>
      </c>
      <c r="BH785">
        <f t="shared" si="614"/>
        <v>0.99695328131060856</v>
      </c>
      <c r="BL785" s="10">
        <v>41495</v>
      </c>
      <c r="BM785">
        <v>155900</v>
      </c>
      <c r="BN785">
        <v>95.581258000000005</v>
      </c>
      <c r="BO785">
        <f t="shared" si="627"/>
        <v>-3.8658948932768222E-4</v>
      </c>
      <c r="BP785">
        <f t="shared" si="628"/>
        <v>0.99961341051067232</v>
      </c>
      <c r="BT785" s="10">
        <v>41495</v>
      </c>
      <c r="BU785">
        <v>98500</v>
      </c>
      <c r="BV785">
        <v>49.105600000000003</v>
      </c>
      <c r="BW785">
        <f t="shared" si="629"/>
        <v>1.4152809557022028E-3</v>
      </c>
      <c r="BX785">
        <f t="shared" si="630"/>
        <v>1.0014152809557022</v>
      </c>
      <c r="CB785" s="10">
        <v>41495</v>
      </c>
      <c r="CC785">
        <v>472300</v>
      </c>
      <c r="CD785">
        <v>95.071860000000001</v>
      </c>
      <c r="CE785">
        <f t="shared" si="615"/>
        <v>6.6018746928744321E-3</v>
      </c>
      <c r="CF785">
        <f t="shared" si="616"/>
        <v>1.0066018746928744</v>
      </c>
      <c r="CJ785" s="10">
        <v>41495</v>
      </c>
      <c r="CK785">
        <v>206300</v>
      </c>
      <c r="CL785">
        <v>75.421766000000005</v>
      </c>
      <c r="CM785">
        <f t="shared" si="617"/>
        <v>3.5814158129077178E-4</v>
      </c>
      <c r="CN785">
        <f t="shared" si="618"/>
        <v>1.0003581415812908</v>
      </c>
      <c r="CR785" s="10">
        <v>41495</v>
      </c>
      <c r="CS785">
        <v>5400</v>
      </c>
      <c r="CT785">
        <v>57.679575</v>
      </c>
      <c r="CU785">
        <f t="shared" si="619"/>
        <v>1.6771313105912178E-4</v>
      </c>
      <c r="CV785">
        <f t="shared" si="620"/>
        <v>1.0001677131310591</v>
      </c>
      <c r="CZ785" s="10">
        <v>41495</v>
      </c>
      <c r="DA785">
        <v>52400</v>
      </c>
      <c r="DB785">
        <v>49.243333</v>
      </c>
      <c r="DC785">
        <f t="shared" si="593"/>
        <v>1.0864020379146577E-3</v>
      </c>
      <c r="DD785">
        <f t="shared" si="594"/>
        <v>1.0010864020379147</v>
      </c>
      <c r="DH785" s="10">
        <v>41495</v>
      </c>
      <c r="DI785">
        <v>112400</v>
      </c>
      <c r="DJ785">
        <v>29.768234</v>
      </c>
      <c r="DK785">
        <f t="shared" si="595"/>
        <v>1.0403530980938935E-2</v>
      </c>
      <c r="DL785">
        <f t="shared" si="596"/>
        <v>1.0104035309809389</v>
      </c>
      <c r="DP785" s="10"/>
      <c r="DX785" s="10">
        <v>41495</v>
      </c>
      <c r="DY785">
        <v>2427200</v>
      </c>
      <c r="DZ785">
        <v>12.75</v>
      </c>
      <c r="EA785">
        <f t="shared" si="621"/>
        <v>0</v>
      </c>
      <c r="EB785">
        <f t="shared" si="622"/>
        <v>1</v>
      </c>
      <c r="EF785" s="10">
        <v>41494</v>
      </c>
      <c r="EG785">
        <v>198700</v>
      </c>
      <c r="EH785">
        <v>98.447479000000001</v>
      </c>
      <c r="EI785">
        <f t="shared" si="597"/>
        <v>4.9342001463092977E-4</v>
      </c>
      <c r="EJ785">
        <f t="shared" si="598"/>
        <v>1.0004934200146309</v>
      </c>
    </row>
    <row r="786" spans="1:140">
      <c r="A786" s="10">
        <v>41494</v>
      </c>
      <c r="B786" s="11">
        <v>3.42</v>
      </c>
      <c r="C786">
        <f t="shared" si="599"/>
        <v>3.4200000000000001E-2</v>
      </c>
      <c r="D786" s="12">
        <f t="shared" si="600"/>
        <v>7.158194880174662E-4</v>
      </c>
      <c r="E786" s="13">
        <f t="shared" si="601"/>
        <v>1.0007158194880175</v>
      </c>
      <c r="H786" s="10">
        <v>41494</v>
      </c>
      <c r="I786">
        <v>1300</v>
      </c>
      <c r="J786">
        <v>61.710341</v>
      </c>
      <c r="K786" s="15">
        <f t="shared" si="623"/>
        <v>4.0245036593813399E-3</v>
      </c>
      <c r="L786">
        <f t="shared" si="624"/>
        <v>1.0040245036593813</v>
      </c>
      <c r="N786" s="15">
        <f t="shared" si="603"/>
        <v>3.3318550034552992</v>
      </c>
      <c r="P786" s="10">
        <v>41494</v>
      </c>
      <c r="Q786">
        <v>309200</v>
      </c>
      <c r="R786">
        <v>38.449528000000001</v>
      </c>
      <c r="S786">
        <f t="shared" si="604"/>
        <v>3.9633408142794035E-3</v>
      </c>
      <c r="T786">
        <f t="shared" si="625"/>
        <v>1.0039633408142794</v>
      </c>
      <c r="V786" s="15">
        <f t="shared" si="605"/>
        <v>3.2365964653334292</v>
      </c>
      <c r="X786" s="10">
        <v>41494</v>
      </c>
      <c r="Y786">
        <v>104800</v>
      </c>
      <c r="Z786">
        <v>32.730013</v>
      </c>
      <c r="AA786">
        <f t="shared" si="606"/>
        <v>6.4762245071481317E-3</v>
      </c>
      <c r="AB786">
        <f t="shared" si="602"/>
        <v>1.0064762245071481</v>
      </c>
      <c r="AD786" s="15">
        <f t="shared" si="607"/>
        <v>9.5507876089648658</v>
      </c>
      <c r="AF786" s="10">
        <v>41494</v>
      </c>
      <c r="AG786">
        <v>181900</v>
      </c>
      <c r="AH786">
        <v>45.611466999999998</v>
      </c>
      <c r="AI786">
        <f t="shared" si="608"/>
        <v>5.0922448223713612E-3</v>
      </c>
      <c r="AJ786">
        <f t="shared" si="626"/>
        <v>1.0050922448223714</v>
      </c>
      <c r="AL786" s="15">
        <f t="shared" si="609"/>
        <v>5.3850094214012003</v>
      </c>
      <c r="AN786" s="10">
        <v>41494</v>
      </c>
      <c r="AO786">
        <v>2302700</v>
      </c>
      <c r="AP786">
        <v>34.852518000000003</v>
      </c>
      <c r="AQ786">
        <f t="shared" si="610"/>
        <v>8.9639025166374786E-3</v>
      </c>
      <c r="AR786">
        <f t="shared" si="631"/>
        <v>1.0089639025166375</v>
      </c>
      <c r="AV786" s="10">
        <v>41494</v>
      </c>
      <c r="AW786">
        <v>14770900</v>
      </c>
      <c r="AX786">
        <v>36.002319</v>
      </c>
      <c r="AY786">
        <f t="shared" si="611"/>
        <v>2.2302825607819932E-2</v>
      </c>
      <c r="AZ786">
        <f t="shared" si="612"/>
        <v>1.0223028256078199</v>
      </c>
      <c r="BD786" s="10">
        <v>41494</v>
      </c>
      <c r="BE786">
        <v>397600</v>
      </c>
      <c r="BF786">
        <v>53.506745000000002</v>
      </c>
      <c r="BG786">
        <f t="shared" si="613"/>
        <v>2.2052666721210645E-3</v>
      </c>
      <c r="BH786">
        <f t="shared" si="614"/>
        <v>1.0022052666721211</v>
      </c>
      <c r="BL786" s="10">
        <v>41494</v>
      </c>
      <c r="BM786">
        <v>180300</v>
      </c>
      <c r="BN786">
        <v>95.618223</v>
      </c>
      <c r="BO786">
        <f t="shared" si="627"/>
        <v>7.7386104255205979E-4</v>
      </c>
      <c r="BP786">
        <f t="shared" si="628"/>
        <v>1.0007738610425521</v>
      </c>
      <c r="BT786" s="10">
        <v>41494</v>
      </c>
      <c r="BU786">
        <v>155800</v>
      </c>
      <c r="BV786">
        <v>49.036200000000001</v>
      </c>
      <c r="BW786">
        <f t="shared" si="629"/>
        <v>-1.4132807663485014E-3</v>
      </c>
      <c r="BX786">
        <f t="shared" si="630"/>
        <v>0.9985867192336515</v>
      </c>
      <c r="CB786" s="10">
        <v>41494</v>
      </c>
      <c r="CC786">
        <v>436100</v>
      </c>
      <c r="CD786">
        <v>94.448324</v>
      </c>
      <c r="CE786">
        <f t="shared" si="615"/>
        <v>1.5611906634982464E-3</v>
      </c>
      <c r="CF786">
        <f t="shared" si="616"/>
        <v>1.0015611906634982</v>
      </c>
      <c r="CJ786" s="10">
        <v>41494</v>
      </c>
      <c r="CK786">
        <v>169100</v>
      </c>
      <c r="CL786">
        <v>75.394763999999995</v>
      </c>
      <c r="CM786">
        <f t="shared" si="617"/>
        <v>3.5945823533296561E-3</v>
      </c>
      <c r="CN786">
        <f t="shared" si="618"/>
        <v>1.0035945823533297</v>
      </c>
      <c r="CR786" s="10">
        <v>41494</v>
      </c>
      <c r="CS786">
        <v>2200</v>
      </c>
      <c r="CT786">
        <v>57.669902999999998</v>
      </c>
      <c r="CU786">
        <f t="shared" si="619"/>
        <v>1.676718799359378E-4</v>
      </c>
      <c r="CV786">
        <f t="shared" si="620"/>
        <v>1.0001676718799359</v>
      </c>
      <c r="CZ786" s="10">
        <v>41494</v>
      </c>
      <c r="DA786">
        <v>35100</v>
      </c>
      <c r="DB786">
        <v>49.189892999999998</v>
      </c>
      <c r="DC786">
        <f t="shared" si="593"/>
        <v>1.1168076604072708E-2</v>
      </c>
      <c r="DD786">
        <f t="shared" si="594"/>
        <v>1.0111680766040727</v>
      </c>
      <c r="DH786" s="10">
        <v>41494</v>
      </c>
      <c r="DI786">
        <v>66800</v>
      </c>
      <c r="DJ786">
        <v>29.461728000000001</v>
      </c>
      <c r="DK786">
        <f t="shared" si="595"/>
        <v>-1.2594715033428239E-3</v>
      </c>
      <c r="DL786">
        <f t="shared" si="596"/>
        <v>0.99874052849665718</v>
      </c>
      <c r="DP786" s="10"/>
      <c r="DX786" s="10">
        <v>41494</v>
      </c>
      <c r="DY786">
        <v>2883700</v>
      </c>
      <c r="DZ786">
        <v>12.75</v>
      </c>
      <c r="EA786">
        <f t="shared" si="621"/>
        <v>2.2453889334402621E-2</v>
      </c>
      <c r="EB786">
        <f t="shared" si="622"/>
        <v>1.0224538893344026</v>
      </c>
      <c r="EF786" s="10">
        <v>41493</v>
      </c>
      <c r="EG786">
        <v>227000</v>
      </c>
      <c r="EH786">
        <v>98.398927</v>
      </c>
      <c r="EI786">
        <f t="shared" si="597"/>
        <v>2.9610714158323503E-4</v>
      </c>
      <c r="EJ786">
        <f t="shared" si="598"/>
        <v>1.0002961071415832</v>
      </c>
    </row>
    <row r="787" spans="1:140">
      <c r="A787" s="10">
        <v>41493</v>
      </c>
      <c r="B787" s="11">
        <v>3.48</v>
      </c>
      <c r="C787">
        <f t="shared" si="599"/>
        <v>3.4799999999999998E-2</v>
      </c>
      <c r="D787" s="12">
        <f t="shared" si="600"/>
        <v>7.2843734365113377E-4</v>
      </c>
      <c r="E787" s="13">
        <f t="shared" si="601"/>
        <v>1.0007284373436511</v>
      </c>
      <c r="H787" s="10">
        <v>41493</v>
      </c>
      <c r="I787">
        <v>1800</v>
      </c>
      <c r="J787">
        <v>61.462983000000001</v>
      </c>
      <c r="K787" s="15">
        <f t="shared" si="623"/>
        <v>1.054372110899382E-2</v>
      </c>
      <c r="L787">
        <f t="shared" si="624"/>
        <v>1.0105437211089938</v>
      </c>
      <c r="N787" s="15">
        <f t="shared" si="603"/>
        <v>44.98481174776007</v>
      </c>
      <c r="P787" s="10">
        <v>41493</v>
      </c>
      <c r="Q787">
        <v>354700</v>
      </c>
      <c r="R787">
        <v>38.297741000000002</v>
      </c>
      <c r="S787">
        <f t="shared" si="604"/>
        <v>-3.4559220770015164E-3</v>
      </c>
      <c r="T787">
        <f t="shared" si="625"/>
        <v>0.99654407792299848</v>
      </c>
      <c r="V787" s="15">
        <f t="shared" si="605"/>
        <v>-0.71736423592196541</v>
      </c>
      <c r="X787" s="10">
        <v>41493</v>
      </c>
      <c r="Y787">
        <v>128000</v>
      </c>
      <c r="Z787">
        <v>32.519410000000001</v>
      </c>
      <c r="AA787">
        <f t="shared" si="606"/>
        <v>-7.0154167928403455E-3</v>
      </c>
      <c r="AB787">
        <f t="shared" si="602"/>
        <v>0.99298458320715965</v>
      </c>
      <c r="AD787" s="15">
        <f t="shared" si="607"/>
        <v>-0.92343776143788381</v>
      </c>
      <c r="AF787" s="10">
        <v>41493</v>
      </c>
      <c r="AG787">
        <v>282100</v>
      </c>
      <c r="AH787">
        <v>45.380378999999998</v>
      </c>
      <c r="AI787">
        <f t="shared" si="608"/>
        <v>-6.7439291450568373E-3</v>
      </c>
      <c r="AJ787">
        <f t="shared" si="626"/>
        <v>0.99325607085494316</v>
      </c>
      <c r="AL787" s="15">
        <f t="shared" si="609"/>
        <v>-0.9154043008353786</v>
      </c>
      <c r="AN787" s="10">
        <v>41493</v>
      </c>
      <c r="AO787">
        <v>3540900</v>
      </c>
      <c r="AP787">
        <v>34.542878999999999</v>
      </c>
      <c r="AQ787">
        <f t="shared" si="610"/>
        <v>-5.7667629396053188E-3</v>
      </c>
      <c r="AR787">
        <f t="shared" si="631"/>
        <v>0.99423323706039468</v>
      </c>
      <c r="AV787" s="10">
        <v>41493</v>
      </c>
      <c r="AW787">
        <v>15020500</v>
      </c>
      <c r="AX787">
        <v>35.216883000000003</v>
      </c>
      <c r="AY787">
        <f t="shared" si="611"/>
        <v>-1.1535409152358622E-2</v>
      </c>
      <c r="AZ787">
        <f t="shared" si="612"/>
        <v>0.98846459084764138</v>
      </c>
      <c r="BD787" s="10">
        <v>41493</v>
      </c>
      <c r="BE787">
        <v>355100</v>
      </c>
      <c r="BF787">
        <v>53.389007999999997</v>
      </c>
      <c r="BG787">
        <f t="shared" si="613"/>
        <v>-1.8625079411734857E-3</v>
      </c>
      <c r="BH787">
        <f t="shared" si="614"/>
        <v>0.99813749205882651</v>
      </c>
      <c r="BL787" s="10">
        <v>41493</v>
      </c>
      <c r="BM787">
        <v>172000</v>
      </c>
      <c r="BN787">
        <v>95.544285000000002</v>
      </c>
      <c r="BO787">
        <f t="shared" si="627"/>
        <v>1.6473392904599038E-3</v>
      </c>
      <c r="BP787">
        <f t="shared" si="628"/>
        <v>1.0016473392904599</v>
      </c>
      <c r="BT787" s="10">
        <v>41493</v>
      </c>
      <c r="BU787">
        <v>64900</v>
      </c>
      <c r="BV787">
        <v>49.105600000000003</v>
      </c>
      <c r="BW787">
        <f t="shared" si="629"/>
        <v>-4.0364024098382689E-4</v>
      </c>
      <c r="BX787">
        <f t="shared" si="630"/>
        <v>0.99959635975901617</v>
      </c>
      <c r="CB787" s="10">
        <v>41493</v>
      </c>
      <c r="CC787">
        <v>181200</v>
      </c>
      <c r="CD787">
        <v>94.301102</v>
      </c>
      <c r="CE787">
        <f t="shared" si="615"/>
        <v>-2.3820574151720564E-3</v>
      </c>
      <c r="CF787">
        <f t="shared" si="616"/>
        <v>0.99761794258482794</v>
      </c>
      <c r="CJ787" s="10">
        <v>41493</v>
      </c>
      <c r="CK787">
        <v>264500</v>
      </c>
      <c r="CL787">
        <v>75.124722000000006</v>
      </c>
      <c r="CM787">
        <f t="shared" si="617"/>
        <v>-2.2714031306069193E-3</v>
      </c>
      <c r="CN787">
        <f t="shared" si="618"/>
        <v>0.99772859686939308</v>
      </c>
      <c r="CR787" s="10">
        <v>41493</v>
      </c>
      <c r="CS787">
        <v>94700</v>
      </c>
      <c r="CT787">
        <v>57.660235</v>
      </c>
      <c r="CU787">
        <f t="shared" si="619"/>
        <v>1.0072355549655132E-3</v>
      </c>
      <c r="CV787">
        <f t="shared" si="620"/>
        <v>1.0010072355549655</v>
      </c>
      <c r="CZ787" s="10">
        <v>41493</v>
      </c>
      <c r="DA787">
        <v>59600</v>
      </c>
      <c r="DB787">
        <v>48.646604000000004</v>
      </c>
      <c r="DC787">
        <f t="shared" si="593"/>
        <v>-8.7114164416106643E-3</v>
      </c>
      <c r="DD787">
        <f t="shared" si="594"/>
        <v>0.99128858355838934</v>
      </c>
      <c r="DH787" s="10">
        <v>41493</v>
      </c>
      <c r="DI787">
        <v>97200</v>
      </c>
      <c r="DJ787">
        <v>29.498881000000001</v>
      </c>
      <c r="DK787">
        <f t="shared" si="595"/>
        <v>-3.4515329692696994E-3</v>
      </c>
      <c r="DL787">
        <f t="shared" si="596"/>
        <v>0.9965484670307303</v>
      </c>
      <c r="DP787" s="10"/>
      <c r="DX787" s="10">
        <v>41493</v>
      </c>
      <c r="DY787">
        <v>3513500</v>
      </c>
      <c r="DZ787">
        <v>12.47</v>
      </c>
      <c r="EA787">
        <f t="shared" si="621"/>
        <v>8.0256821829860492E-4</v>
      </c>
      <c r="EB787">
        <f t="shared" si="622"/>
        <v>1.0008025682182986</v>
      </c>
      <c r="EF787" s="10">
        <v>41492</v>
      </c>
      <c r="EG787">
        <v>341000</v>
      </c>
      <c r="EH787">
        <v>98.369799</v>
      </c>
      <c r="EI787">
        <f t="shared" si="597"/>
        <v>-2.9601948809865331E-4</v>
      </c>
      <c r="EJ787">
        <f t="shared" si="598"/>
        <v>0.99970398051190135</v>
      </c>
    </row>
    <row r="788" spans="1:140">
      <c r="A788" s="10">
        <v>41492</v>
      </c>
      <c r="B788" s="11">
        <v>3.56</v>
      </c>
      <c r="C788">
        <f t="shared" si="599"/>
        <v>3.56E-2</v>
      </c>
      <c r="D788" s="12">
        <f t="shared" si="600"/>
        <v>7.4526436904509552E-4</v>
      </c>
      <c r="E788" s="13">
        <f t="shared" si="601"/>
        <v>1.0007452643690451</v>
      </c>
      <c r="H788" s="10">
        <v>41492</v>
      </c>
      <c r="I788">
        <v>3400</v>
      </c>
      <c r="J788">
        <v>60.821696000000003</v>
      </c>
      <c r="K788" s="15">
        <f t="shared" si="623"/>
        <v>-2.7039382421711888E-3</v>
      </c>
      <c r="L788">
        <f t="shared" si="624"/>
        <v>0.99729606175782881</v>
      </c>
      <c r="N788" s="15">
        <f t="shared" si="603"/>
        <v>-0.62778147988498612</v>
      </c>
      <c r="P788" s="10">
        <v>41492</v>
      </c>
      <c r="Q788">
        <v>236600</v>
      </c>
      <c r="R788">
        <v>38.430554000000001</v>
      </c>
      <c r="S788">
        <f t="shared" si="604"/>
        <v>-5.4014489200130411E-3</v>
      </c>
      <c r="T788">
        <f t="shared" si="625"/>
        <v>0.99459855107998696</v>
      </c>
      <c r="V788" s="15">
        <f t="shared" si="605"/>
        <v>-0.86149829785375498</v>
      </c>
      <c r="X788" s="10">
        <v>41492</v>
      </c>
      <c r="Y788">
        <v>125500</v>
      </c>
      <c r="Z788">
        <v>32.749158999999999</v>
      </c>
      <c r="AA788">
        <f t="shared" si="606"/>
        <v>-9.8408025000423782E-3</v>
      </c>
      <c r="AB788">
        <f t="shared" si="602"/>
        <v>0.99015919749995762</v>
      </c>
      <c r="AD788" s="15">
        <f t="shared" si="607"/>
        <v>-0.97293958384602275</v>
      </c>
      <c r="AF788" s="10">
        <v>41492</v>
      </c>
      <c r="AG788">
        <v>237000</v>
      </c>
      <c r="AH788">
        <v>45.688499</v>
      </c>
      <c r="AI788">
        <f t="shared" si="608"/>
        <v>-1.0427521267789452E-2</v>
      </c>
      <c r="AJ788">
        <f t="shared" si="626"/>
        <v>0.98957247873221055</v>
      </c>
      <c r="AL788" s="15">
        <f t="shared" si="609"/>
        <v>-0.97820398463793978</v>
      </c>
      <c r="AN788" s="10">
        <v>41492</v>
      </c>
      <c r="AO788">
        <v>2554700</v>
      </c>
      <c r="AP788">
        <v>34.743234999999999</v>
      </c>
      <c r="AQ788">
        <f t="shared" si="610"/>
        <v>-2.092538308940961E-3</v>
      </c>
      <c r="AR788">
        <f t="shared" si="631"/>
        <v>0.99790746169105904</v>
      </c>
      <c r="AV788" s="10">
        <v>41492</v>
      </c>
      <c r="AW788">
        <v>17316700</v>
      </c>
      <c r="AX788">
        <v>35.627865</v>
      </c>
      <c r="AY788">
        <f t="shared" si="611"/>
        <v>-1.2405107039193286E-2</v>
      </c>
      <c r="AZ788">
        <f t="shared" si="612"/>
        <v>0.98759489296080671</v>
      </c>
      <c r="BD788" s="10">
        <v>41492</v>
      </c>
      <c r="BE788">
        <v>480600</v>
      </c>
      <c r="BF788">
        <v>53.488630999999998</v>
      </c>
      <c r="BG788">
        <f t="shared" si="613"/>
        <v>-3.879234520168362E-3</v>
      </c>
      <c r="BH788">
        <f t="shared" si="614"/>
        <v>0.99612076547983164</v>
      </c>
      <c r="BL788" s="10">
        <v>41492</v>
      </c>
      <c r="BM788">
        <v>242300</v>
      </c>
      <c r="BN788">
        <v>95.387150000000005</v>
      </c>
      <c r="BO788">
        <f t="shared" si="627"/>
        <v>-1.4513880779531974E-3</v>
      </c>
      <c r="BP788">
        <f t="shared" si="628"/>
        <v>0.9985486119220468</v>
      </c>
      <c r="BT788" s="10">
        <v>41492</v>
      </c>
      <c r="BU788">
        <v>59400</v>
      </c>
      <c r="BV788">
        <v>49.125428999999997</v>
      </c>
      <c r="BW788">
        <f t="shared" si="629"/>
        <v>0</v>
      </c>
      <c r="BX788">
        <f t="shared" si="630"/>
        <v>1</v>
      </c>
      <c r="CB788" s="10">
        <v>41492</v>
      </c>
      <c r="CC788">
        <v>340200</v>
      </c>
      <c r="CD788">
        <v>94.526268999999999</v>
      </c>
      <c r="CE788">
        <f t="shared" si="615"/>
        <v>2.7491979416072176E-4</v>
      </c>
      <c r="CF788">
        <f t="shared" si="616"/>
        <v>1.0002749197941607</v>
      </c>
      <c r="CJ788" s="10">
        <v>41492</v>
      </c>
      <c r="CK788">
        <v>266700</v>
      </c>
      <c r="CL788">
        <v>75.295749000000001</v>
      </c>
      <c r="CM788">
        <f t="shared" si="617"/>
        <v>4.7842310596246662E-4</v>
      </c>
      <c r="CN788">
        <f t="shared" si="618"/>
        <v>1.0004784231059625</v>
      </c>
      <c r="CR788" s="10">
        <v>41492</v>
      </c>
      <c r="CS788">
        <v>5600</v>
      </c>
      <c r="CT788">
        <v>57.602215999999999</v>
      </c>
      <c r="CU788">
        <f t="shared" si="619"/>
        <v>1.6786894026643573E-4</v>
      </c>
      <c r="CV788">
        <f t="shared" si="620"/>
        <v>1.0001678689402664</v>
      </c>
      <c r="CZ788" s="10">
        <v>41492</v>
      </c>
      <c r="DA788">
        <v>125000</v>
      </c>
      <c r="DB788">
        <v>49.074109</v>
      </c>
      <c r="DC788">
        <f t="shared" si="593"/>
        <v>9.0824767041630672E-4</v>
      </c>
      <c r="DD788">
        <f t="shared" si="594"/>
        <v>1.0009082476704163</v>
      </c>
      <c r="DH788" s="10">
        <v>41492</v>
      </c>
      <c r="DI788">
        <v>92000</v>
      </c>
      <c r="DJ788">
        <v>29.601050000000001</v>
      </c>
      <c r="DK788">
        <f t="shared" si="595"/>
        <v>-3.1278784292910755E-3</v>
      </c>
      <c r="DL788">
        <f t="shared" si="596"/>
        <v>0.99687212157070892</v>
      </c>
      <c r="DP788" s="10"/>
      <c r="DX788" s="10">
        <v>41492</v>
      </c>
      <c r="DY788">
        <v>4268600</v>
      </c>
      <c r="DZ788">
        <v>12.46</v>
      </c>
      <c r="EA788">
        <f t="shared" si="621"/>
        <v>-1.4240506329113889E-2</v>
      </c>
      <c r="EB788">
        <f t="shared" si="622"/>
        <v>0.98575949367088611</v>
      </c>
      <c r="EF788" s="10">
        <v>41491</v>
      </c>
      <c r="EG788">
        <v>218800</v>
      </c>
      <c r="EH788">
        <v>98.398927</v>
      </c>
      <c r="EI788">
        <f t="shared" si="597"/>
        <v>-3.9456400915716117E-4</v>
      </c>
      <c r="EJ788">
        <f t="shared" si="598"/>
        <v>0.99960543599084284</v>
      </c>
    </row>
    <row r="789" spans="1:140">
      <c r="A789" s="10">
        <v>41491</v>
      </c>
      <c r="B789" s="11">
        <v>3.59</v>
      </c>
      <c r="C789">
        <f t="shared" si="599"/>
        <v>3.5900000000000001E-2</v>
      </c>
      <c r="D789" s="12">
        <f t="shared" si="600"/>
        <v>7.5157545197623854E-4</v>
      </c>
      <c r="E789" s="13">
        <f t="shared" si="601"/>
        <v>1.0007515754519762</v>
      </c>
      <c r="H789" s="10">
        <v>41491</v>
      </c>
      <c r="I789">
        <v>3600</v>
      </c>
      <c r="J789">
        <v>60.986600000000003</v>
      </c>
      <c r="K789" s="15">
        <f t="shared" si="623"/>
        <v>-6.2695519707389735E-3</v>
      </c>
      <c r="L789">
        <f t="shared" si="624"/>
        <v>0.99373044802926103</v>
      </c>
      <c r="N789" s="15">
        <f t="shared" si="603"/>
        <v>-0.89929805587977507</v>
      </c>
      <c r="P789" s="10">
        <v>41491</v>
      </c>
      <c r="Q789">
        <v>365100</v>
      </c>
      <c r="R789">
        <v>38.639262000000002</v>
      </c>
      <c r="S789">
        <f t="shared" si="604"/>
        <v>-1.7156660363024656E-3</v>
      </c>
      <c r="T789">
        <f t="shared" si="625"/>
        <v>0.99828433396369753</v>
      </c>
      <c r="V789" s="15">
        <f t="shared" si="605"/>
        <v>-0.46567761717823164</v>
      </c>
      <c r="X789" s="10">
        <v>41491</v>
      </c>
      <c r="Y789">
        <v>104400</v>
      </c>
      <c r="Z789">
        <v>33.074640000000002</v>
      </c>
      <c r="AA789">
        <f t="shared" si="606"/>
        <v>-5.7856781395237977E-4</v>
      </c>
      <c r="AB789">
        <f t="shared" si="602"/>
        <v>0.99942143218604762</v>
      </c>
      <c r="AD789" s="15">
        <f t="shared" si="607"/>
        <v>-0.19041893259657561</v>
      </c>
      <c r="AF789" s="10">
        <v>41491</v>
      </c>
      <c r="AG789">
        <v>206600</v>
      </c>
      <c r="AH789">
        <v>46.169936999999997</v>
      </c>
      <c r="AI789">
        <f t="shared" si="608"/>
        <v>2.5088594697144639E-3</v>
      </c>
      <c r="AJ789">
        <f t="shared" si="626"/>
        <v>1.0025088594697145</v>
      </c>
      <c r="AL789" s="15">
        <f t="shared" si="609"/>
        <v>1.4957440484840001</v>
      </c>
      <c r="AN789" s="10">
        <v>41491</v>
      </c>
      <c r="AO789">
        <v>2521900</v>
      </c>
      <c r="AP789">
        <v>34.816088999999998</v>
      </c>
      <c r="AQ789">
        <f t="shared" si="610"/>
        <v>-1.0452329441449359E-3</v>
      </c>
      <c r="AR789">
        <f t="shared" si="631"/>
        <v>0.99895476705585506</v>
      </c>
      <c r="AV789" s="10">
        <v>41491</v>
      </c>
      <c r="AW789">
        <v>9279000</v>
      </c>
      <c r="AX789">
        <v>36.075384</v>
      </c>
      <c r="AY789">
        <f t="shared" si="611"/>
        <v>-7.5376813917069629E-3</v>
      </c>
      <c r="AZ789">
        <f t="shared" si="612"/>
        <v>0.99246231860829304</v>
      </c>
      <c r="BD789" s="10">
        <v>41491</v>
      </c>
      <c r="BE789">
        <v>409600</v>
      </c>
      <c r="BF789">
        <v>53.696933999999999</v>
      </c>
      <c r="BG789">
        <f t="shared" si="613"/>
        <v>-3.0267385672109182E-3</v>
      </c>
      <c r="BH789">
        <f t="shared" si="614"/>
        <v>0.99697326143278908</v>
      </c>
      <c r="BL789" s="10">
        <v>41491</v>
      </c>
      <c r="BM789">
        <v>111900</v>
      </c>
      <c r="BN789">
        <v>95.525795000000002</v>
      </c>
      <c r="BO789">
        <f t="shared" si="627"/>
        <v>-2.8943848426760121E-3</v>
      </c>
      <c r="BP789">
        <f t="shared" si="628"/>
        <v>0.99710561515732399</v>
      </c>
      <c r="BT789" s="10">
        <v>41491</v>
      </c>
      <c r="BU789">
        <v>136100</v>
      </c>
      <c r="BV789">
        <v>49.125428999999997</v>
      </c>
      <c r="BW789">
        <f t="shared" si="629"/>
        <v>-2.0180991911222801E-4</v>
      </c>
      <c r="BX789">
        <f t="shared" si="630"/>
        <v>0.99979819008088777</v>
      </c>
      <c r="CB789" s="10">
        <v>41491</v>
      </c>
      <c r="CC789">
        <v>464700</v>
      </c>
      <c r="CD789">
        <v>94.500288999999995</v>
      </c>
      <c r="CE789">
        <f t="shared" si="615"/>
        <v>-7.1877078825705043E-3</v>
      </c>
      <c r="CF789">
        <f t="shared" si="616"/>
        <v>0.9928122921174295</v>
      </c>
      <c r="CJ789" s="10">
        <v>41491</v>
      </c>
      <c r="CK789">
        <v>146900</v>
      </c>
      <c r="CL789">
        <v>75.259743</v>
      </c>
      <c r="CM789">
        <f t="shared" si="617"/>
        <v>-1.4332122722870988E-3</v>
      </c>
      <c r="CN789">
        <f t="shared" si="618"/>
        <v>0.9985667877277129</v>
      </c>
      <c r="CR789" s="10">
        <v>41491</v>
      </c>
      <c r="CS789">
        <v>24700</v>
      </c>
      <c r="CT789">
        <v>57.592548000000001</v>
      </c>
      <c r="CU789">
        <f t="shared" si="619"/>
        <v>-6.7109454416591774E-4</v>
      </c>
      <c r="CV789">
        <f t="shared" si="620"/>
        <v>0.99932890545583408</v>
      </c>
      <c r="CZ789" s="10">
        <v>41491</v>
      </c>
      <c r="DA789">
        <v>59700</v>
      </c>
      <c r="DB789">
        <v>49.029578000000001</v>
      </c>
      <c r="DC789">
        <f t="shared" si="593"/>
        <v>-5.4472106538816512E-4</v>
      </c>
      <c r="DD789">
        <f t="shared" si="594"/>
        <v>0.99945527893461183</v>
      </c>
      <c r="DH789" s="10">
        <v>41491</v>
      </c>
      <c r="DI789">
        <v>294200</v>
      </c>
      <c r="DJ789">
        <v>29.693929000000001</v>
      </c>
      <c r="DK789">
        <f t="shared" si="595"/>
        <v>-3.1272705873142126E-4</v>
      </c>
      <c r="DL789">
        <f t="shared" si="596"/>
        <v>0.99968727294126858</v>
      </c>
      <c r="DP789" s="10"/>
      <c r="DX789" s="10">
        <v>41491</v>
      </c>
      <c r="DY789">
        <v>2657100</v>
      </c>
      <c r="DZ789">
        <v>12.64</v>
      </c>
      <c r="EA789">
        <f t="shared" si="621"/>
        <v>-4.7244094488188004E-3</v>
      </c>
      <c r="EB789">
        <f t="shared" si="622"/>
        <v>0.9952755905511812</v>
      </c>
      <c r="EF789" s="10">
        <v>41488</v>
      </c>
      <c r="EG789">
        <v>324400</v>
      </c>
      <c r="EH789">
        <v>98.437766999999994</v>
      </c>
      <c r="EI789">
        <f t="shared" si="597"/>
        <v>7.8966983510930788E-4</v>
      </c>
      <c r="EJ789">
        <f t="shared" si="598"/>
        <v>1.0007896698351093</v>
      </c>
    </row>
    <row r="790" spans="1:140">
      <c r="A790" s="10">
        <v>41488</v>
      </c>
      <c r="B790" s="11">
        <v>3.58</v>
      </c>
      <c r="C790">
        <f t="shared" si="599"/>
        <v>3.5799999999999998E-2</v>
      </c>
      <c r="D790" s="12">
        <f t="shared" si="600"/>
        <v>7.4947170017658493E-4</v>
      </c>
      <c r="E790" s="13">
        <f t="shared" si="601"/>
        <v>1.0007494717001766</v>
      </c>
      <c r="H790" s="10">
        <v>41488</v>
      </c>
      <c r="I790">
        <v>15500</v>
      </c>
      <c r="J790">
        <v>61.371371000000003</v>
      </c>
      <c r="K790" s="15">
        <f t="shared" si="623"/>
        <v>1.1169774050865833E-2</v>
      </c>
      <c r="L790">
        <f t="shared" si="624"/>
        <v>1.0111697740508658</v>
      </c>
      <c r="N790" s="15">
        <f t="shared" si="603"/>
        <v>56.64861778279856</v>
      </c>
      <c r="P790" s="10">
        <v>41488</v>
      </c>
      <c r="Q790">
        <v>251200</v>
      </c>
      <c r="R790">
        <v>38.705668000000003</v>
      </c>
      <c r="S790">
        <f t="shared" si="604"/>
        <v>1.9645725627670529E-3</v>
      </c>
      <c r="T790">
        <f t="shared" si="625"/>
        <v>1.0019645725627671</v>
      </c>
      <c r="V790" s="15">
        <f t="shared" si="605"/>
        <v>1.0469800067755868</v>
      </c>
      <c r="X790" s="10">
        <v>41488</v>
      </c>
      <c r="Y790">
        <v>163600</v>
      </c>
      <c r="Z790">
        <v>33.093786999999999</v>
      </c>
      <c r="AA790">
        <f t="shared" si="606"/>
        <v>-5.7820308457723346E-4</v>
      </c>
      <c r="AB790">
        <f t="shared" si="602"/>
        <v>0.99942179691542277</v>
      </c>
      <c r="AD790" s="15">
        <f t="shared" si="607"/>
        <v>-0.19031108657275475</v>
      </c>
      <c r="AF790" s="10">
        <v>41488</v>
      </c>
      <c r="AG790">
        <v>332100</v>
      </c>
      <c r="AH790">
        <v>46.054392999999997</v>
      </c>
      <c r="AI790">
        <f t="shared" si="608"/>
        <v>-2.0899174670385712E-4</v>
      </c>
      <c r="AJ790">
        <f t="shared" si="626"/>
        <v>0.99979100825329614</v>
      </c>
      <c r="AL790" s="15">
        <f t="shared" si="609"/>
        <v>-7.3452493934271557E-2</v>
      </c>
      <c r="AN790" s="10">
        <v>41488</v>
      </c>
      <c r="AO790">
        <v>3388300</v>
      </c>
      <c r="AP790">
        <v>34.852518000000003</v>
      </c>
      <c r="AQ790">
        <f t="shared" si="610"/>
        <v>7.9009678273493922E-3</v>
      </c>
      <c r="AR790">
        <f t="shared" si="631"/>
        <v>1.0079009678273494</v>
      </c>
      <c r="AV790" s="10">
        <v>41488</v>
      </c>
      <c r="AW790">
        <v>17624200</v>
      </c>
      <c r="AX790">
        <v>36.349373999999997</v>
      </c>
      <c r="AY790">
        <f t="shared" si="611"/>
        <v>5.0276473814103717E-4</v>
      </c>
      <c r="AZ790">
        <f t="shared" si="612"/>
        <v>1.000502764738141</v>
      </c>
      <c r="BD790" s="10">
        <v>41488</v>
      </c>
      <c r="BE790">
        <v>580200</v>
      </c>
      <c r="BF790">
        <v>53.859954000000002</v>
      </c>
      <c r="BG790">
        <f t="shared" si="613"/>
        <v>6.7306747449880078E-4</v>
      </c>
      <c r="BH790">
        <f t="shared" si="614"/>
        <v>1.0006730674744988</v>
      </c>
      <c r="BL790" s="10">
        <v>41488</v>
      </c>
      <c r="BM790">
        <v>188600</v>
      </c>
      <c r="BN790">
        <v>95.803085999999993</v>
      </c>
      <c r="BO790">
        <f t="shared" si="627"/>
        <v>1.1591021622676667E-3</v>
      </c>
      <c r="BP790">
        <f t="shared" si="628"/>
        <v>1.0011591021622677</v>
      </c>
      <c r="BT790" s="10">
        <v>41488</v>
      </c>
      <c r="BU790">
        <v>308200</v>
      </c>
      <c r="BV790">
        <v>49.135345000000001</v>
      </c>
      <c r="BW790">
        <f t="shared" si="629"/>
        <v>2.0218736362116463E-3</v>
      </c>
      <c r="BX790">
        <f t="shared" si="630"/>
        <v>1.0020218736362116</v>
      </c>
      <c r="CB790" s="10">
        <v>41488</v>
      </c>
      <c r="CC790">
        <v>472000</v>
      </c>
      <c r="CD790">
        <v>95.184447000000006</v>
      </c>
      <c r="CE790">
        <f t="shared" si="615"/>
        <v>1.2528793572565755E-2</v>
      </c>
      <c r="CF790">
        <f t="shared" si="616"/>
        <v>1.0125287935725658</v>
      </c>
      <c r="CJ790" s="10">
        <v>41488</v>
      </c>
      <c r="CK790">
        <v>237900</v>
      </c>
      <c r="CL790">
        <v>75.367761000000002</v>
      </c>
      <c r="CM790">
        <f t="shared" si="617"/>
        <v>5.1620746964169406E-3</v>
      </c>
      <c r="CN790">
        <f t="shared" si="618"/>
        <v>1.0051620746964169</v>
      </c>
      <c r="CR790" s="10">
        <v>41488</v>
      </c>
      <c r="CS790">
        <v>3100</v>
      </c>
      <c r="CT790">
        <v>57.631224000000003</v>
      </c>
      <c r="CU790">
        <f t="shared" si="619"/>
        <v>2.8604843617556774E-3</v>
      </c>
      <c r="CV790">
        <f t="shared" si="620"/>
        <v>1.0028604843617557</v>
      </c>
      <c r="CZ790" s="10">
        <v>41488</v>
      </c>
      <c r="DA790">
        <v>83100</v>
      </c>
      <c r="DB790">
        <v>49.0563</v>
      </c>
      <c r="DC790">
        <f t="shared" si="593"/>
        <v>4.5595618102602931E-3</v>
      </c>
      <c r="DD790">
        <f t="shared" si="594"/>
        <v>1.0045595618102603</v>
      </c>
      <c r="DH790" s="10">
        <v>41488</v>
      </c>
      <c r="DI790">
        <v>128000</v>
      </c>
      <c r="DJ790">
        <v>29.703218</v>
      </c>
      <c r="DK790">
        <f t="shared" si="595"/>
        <v>-5.9060521011446987E-3</v>
      </c>
      <c r="DL790">
        <f t="shared" si="596"/>
        <v>0.9940939478988553</v>
      </c>
      <c r="DP790" s="10"/>
      <c r="DX790" s="10">
        <v>41488</v>
      </c>
      <c r="DY790">
        <v>2688000</v>
      </c>
      <c r="DZ790">
        <v>12.7</v>
      </c>
      <c r="EA790">
        <f t="shared" si="621"/>
        <v>-2.3566378633150808E-3</v>
      </c>
      <c r="EB790">
        <f t="shared" si="622"/>
        <v>0.99764336213668492</v>
      </c>
      <c r="EF790" s="10">
        <v>41487</v>
      </c>
      <c r="EG790">
        <v>372000</v>
      </c>
      <c r="EH790">
        <v>98.360095000000001</v>
      </c>
      <c r="EI790">
        <f t="shared" si="597"/>
        <v>-9.861747934692966E-4</v>
      </c>
      <c r="EJ790">
        <f t="shared" si="598"/>
        <v>0.9990138252065307</v>
      </c>
    </row>
    <row r="791" spans="1:140">
      <c r="A791" s="10">
        <v>41487</v>
      </c>
      <c r="B791" s="11">
        <v>3.54</v>
      </c>
      <c r="C791">
        <f t="shared" si="599"/>
        <v>3.5400000000000001E-2</v>
      </c>
      <c r="D791" s="12">
        <f t="shared" si="600"/>
        <v>7.4105726785100856E-4</v>
      </c>
      <c r="E791" s="13">
        <f t="shared" si="601"/>
        <v>1.000741057267851</v>
      </c>
      <c r="H791" s="10">
        <v>41487</v>
      </c>
      <c r="I791">
        <v>3500</v>
      </c>
      <c r="J791">
        <v>60.693438999999998</v>
      </c>
      <c r="K791" s="15">
        <f t="shared" si="623"/>
        <v>-1.6624647534432602E-2</v>
      </c>
      <c r="L791">
        <f t="shared" si="624"/>
        <v>0.9833753524655674</v>
      </c>
      <c r="N791" s="15">
        <f t="shared" si="603"/>
        <v>-0.99779934797290015</v>
      </c>
      <c r="P791" s="10">
        <v>41487</v>
      </c>
      <c r="Q791">
        <v>261300</v>
      </c>
      <c r="R791">
        <v>38.629776999999997</v>
      </c>
      <c r="S791">
        <f t="shared" si="604"/>
        <v>1.2180004636717534E-2</v>
      </c>
      <c r="T791">
        <f t="shared" si="625"/>
        <v>1.0121800046367175</v>
      </c>
      <c r="V791" s="15">
        <f t="shared" si="605"/>
        <v>82.00038227927611</v>
      </c>
      <c r="X791" s="10">
        <v>41487</v>
      </c>
      <c r="Y791">
        <v>381400</v>
      </c>
      <c r="Z791">
        <v>33.112932999999998</v>
      </c>
      <c r="AA791">
        <f t="shared" si="606"/>
        <v>1.8251345888501636E-2</v>
      </c>
      <c r="AB791">
        <f t="shared" si="602"/>
        <v>1.0182513458885016</v>
      </c>
      <c r="AD791" s="15">
        <f t="shared" si="607"/>
        <v>735.32978719530354</v>
      </c>
      <c r="AF791" s="10">
        <v>41487</v>
      </c>
      <c r="AG791">
        <v>354400</v>
      </c>
      <c r="AH791">
        <v>46.064019999999999</v>
      </c>
      <c r="AI791">
        <f t="shared" si="608"/>
        <v>1.5280153635554017E-2</v>
      </c>
      <c r="AJ791">
        <f t="shared" si="626"/>
        <v>1.015280153635554</v>
      </c>
      <c r="AL791" s="15">
        <f t="shared" si="609"/>
        <v>252.42668311779153</v>
      </c>
      <c r="AN791" s="10">
        <v>41487</v>
      </c>
      <c r="AO791">
        <v>14871200</v>
      </c>
      <c r="AP791">
        <v>34.579307999999997</v>
      </c>
      <c r="AQ791">
        <f t="shared" si="610"/>
        <v>1.3885198161494472E-2</v>
      </c>
      <c r="AR791">
        <f t="shared" si="631"/>
        <v>1.0138851981614945</v>
      </c>
      <c r="AV791" s="10">
        <v>41487</v>
      </c>
      <c r="AW791">
        <v>15774300</v>
      </c>
      <c r="AX791">
        <v>36.331108</v>
      </c>
      <c r="AY791">
        <f t="shared" si="611"/>
        <v>1.8433133606363006E-2</v>
      </c>
      <c r="AZ791">
        <f t="shared" si="612"/>
        <v>1.018433133606363</v>
      </c>
      <c r="BD791" s="10">
        <v>41487</v>
      </c>
      <c r="BE791">
        <v>483700</v>
      </c>
      <c r="BF791">
        <v>53.823726999999998</v>
      </c>
      <c r="BG791">
        <f t="shared" si="613"/>
        <v>9.1696646230052803E-3</v>
      </c>
      <c r="BH791">
        <f t="shared" si="614"/>
        <v>1.0091696646230053</v>
      </c>
      <c r="BL791" s="10">
        <v>41487</v>
      </c>
      <c r="BM791">
        <v>322000</v>
      </c>
      <c r="BN791">
        <v>95.692169000000007</v>
      </c>
      <c r="BO791">
        <f t="shared" si="627"/>
        <v>-1.5334445899045646E-3</v>
      </c>
      <c r="BP791">
        <f t="shared" si="628"/>
        <v>0.99846655541009544</v>
      </c>
      <c r="BT791" s="10">
        <v>41487</v>
      </c>
      <c r="BU791">
        <v>123600</v>
      </c>
      <c r="BV791">
        <v>49.036200000000001</v>
      </c>
      <c r="BW791">
        <f t="shared" si="629"/>
        <v>0</v>
      </c>
      <c r="BX791">
        <f t="shared" si="630"/>
        <v>1</v>
      </c>
      <c r="CB791" s="10">
        <v>41487</v>
      </c>
      <c r="CC791">
        <v>262300</v>
      </c>
      <c r="CD791">
        <v>94.006657000000004</v>
      </c>
      <c r="CE791">
        <f t="shared" si="615"/>
        <v>-2.3435730843970326E-3</v>
      </c>
      <c r="CF791">
        <f t="shared" si="616"/>
        <v>0.99765642691560297</v>
      </c>
      <c r="CJ791" s="10">
        <v>41487</v>
      </c>
      <c r="CK791">
        <v>432400</v>
      </c>
      <c r="CL791">
        <v>74.980705</v>
      </c>
      <c r="CM791">
        <f t="shared" si="617"/>
        <v>-4.8978261442257365E-3</v>
      </c>
      <c r="CN791">
        <f t="shared" si="618"/>
        <v>0.99510217385577426</v>
      </c>
      <c r="CR791" s="10">
        <v>41487</v>
      </c>
      <c r="CS791">
        <v>9500</v>
      </c>
      <c r="CT791">
        <v>57.466841000000002</v>
      </c>
      <c r="CU791">
        <f t="shared" si="619"/>
        <v>-2.7017387402792359E-3</v>
      </c>
      <c r="CV791">
        <f t="shared" si="620"/>
        <v>0.99729826125972076</v>
      </c>
      <c r="CZ791" s="10">
        <v>41487</v>
      </c>
      <c r="DA791">
        <v>102900</v>
      </c>
      <c r="DB791">
        <v>48.833640000000003</v>
      </c>
      <c r="DC791">
        <f t="shared" si="593"/>
        <v>1.4994464088678772E-2</v>
      </c>
      <c r="DD791">
        <f t="shared" si="594"/>
        <v>1.0149944640886788</v>
      </c>
      <c r="DH791" s="10">
        <v>41487</v>
      </c>
      <c r="DI791">
        <v>103000</v>
      </c>
      <c r="DJ791">
        <v>29.879688999999999</v>
      </c>
      <c r="DK791">
        <f t="shared" si="595"/>
        <v>-4.3331286774537237E-3</v>
      </c>
      <c r="DL791">
        <f t="shared" si="596"/>
        <v>0.99566687132254628</v>
      </c>
      <c r="DP791" s="10"/>
      <c r="DX791" s="10">
        <v>41487</v>
      </c>
      <c r="DY791">
        <v>4278200</v>
      </c>
      <c r="DZ791">
        <v>12.73</v>
      </c>
      <c r="EA791">
        <f t="shared" si="621"/>
        <v>-1.0108864696733999E-2</v>
      </c>
      <c r="EB791">
        <f t="shared" si="622"/>
        <v>0.989891135303266</v>
      </c>
      <c r="EF791" s="10">
        <v>41486</v>
      </c>
      <c r="EG791">
        <v>402100</v>
      </c>
      <c r="EH791">
        <v>98.457190999999995</v>
      </c>
      <c r="EI791">
        <f t="shared" si="597"/>
        <v>1.6763393437835283E-4</v>
      </c>
      <c r="EJ791">
        <f t="shared" si="598"/>
        <v>1.0001676339343784</v>
      </c>
    </row>
    <row r="792" spans="1:140">
      <c r="A792" s="10">
        <v>41486</v>
      </c>
      <c r="B792" s="11">
        <v>3.65</v>
      </c>
      <c r="C792">
        <f t="shared" si="599"/>
        <v>3.6499999999999998E-2</v>
      </c>
      <c r="D792" s="12">
        <f t="shared" si="600"/>
        <v>7.6419917024161954E-4</v>
      </c>
      <c r="E792" s="13">
        <f t="shared" si="601"/>
        <v>1.0007641991702416</v>
      </c>
      <c r="H792" s="10">
        <v>41486</v>
      </c>
      <c r="I792">
        <v>7100</v>
      </c>
      <c r="J792">
        <v>61.719504000000001</v>
      </c>
      <c r="K792" s="15">
        <f t="shared" si="623"/>
        <v>3.3061740027464648E-3</v>
      </c>
      <c r="L792">
        <f t="shared" si="624"/>
        <v>1.0033061740027465</v>
      </c>
      <c r="N792" s="15">
        <f t="shared" si="603"/>
        <v>2.335968454968973</v>
      </c>
      <c r="P792" s="10">
        <v>41486</v>
      </c>
      <c r="Q792">
        <v>245300</v>
      </c>
      <c r="R792">
        <v>38.164928000000003</v>
      </c>
      <c r="S792">
        <f t="shared" si="604"/>
        <v>4.9740530804398553E-4</v>
      </c>
      <c r="T792">
        <f t="shared" si="625"/>
        <v>1.000497405308044</v>
      </c>
      <c r="V792" s="15">
        <f t="shared" si="605"/>
        <v>0.19902388870691046</v>
      </c>
      <c r="X792" s="10">
        <v>41486</v>
      </c>
      <c r="Y792">
        <v>147300</v>
      </c>
      <c r="Z792">
        <v>32.519410000000001</v>
      </c>
      <c r="AA792">
        <f t="shared" si="606"/>
        <v>3.5451523739071789E-3</v>
      </c>
      <c r="AB792">
        <f t="shared" si="602"/>
        <v>1.0035451523739072</v>
      </c>
      <c r="AD792" s="15">
        <f t="shared" si="607"/>
        <v>2.6389396848306204</v>
      </c>
      <c r="AF792" s="10">
        <v>41486</v>
      </c>
      <c r="AG792">
        <v>203600</v>
      </c>
      <c r="AH792">
        <v>45.370747999999999</v>
      </c>
      <c r="AI792">
        <f t="shared" si="608"/>
        <v>2.3399402507433553E-3</v>
      </c>
      <c r="AJ792">
        <f t="shared" si="626"/>
        <v>1.0023399402507434</v>
      </c>
      <c r="AL792" s="15">
        <f t="shared" si="609"/>
        <v>1.3468652502462226</v>
      </c>
      <c r="AN792" s="10">
        <v>41486</v>
      </c>
      <c r="AO792">
        <v>7629300</v>
      </c>
      <c r="AP792">
        <v>34.105742999999997</v>
      </c>
      <c r="AQ792">
        <f t="shared" si="610"/>
        <v>1.8726282052505816E-3</v>
      </c>
      <c r="AR792">
        <f t="shared" si="631"/>
        <v>1.0018726282052506</v>
      </c>
      <c r="AV792" s="10">
        <v>41486</v>
      </c>
      <c r="AW792">
        <v>21470300</v>
      </c>
      <c r="AX792">
        <v>35.673532999999999</v>
      </c>
      <c r="AY792">
        <f t="shared" si="611"/>
        <v>-5.8539011367647609E-3</v>
      </c>
      <c r="AZ792">
        <f t="shared" si="612"/>
        <v>0.99414609886323524</v>
      </c>
      <c r="BD792" s="10">
        <v>41486</v>
      </c>
      <c r="BE792">
        <v>588100</v>
      </c>
      <c r="BF792">
        <v>53.334665999999999</v>
      </c>
      <c r="BG792">
        <f t="shared" si="613"/>
        <v>-6.7879694876393781E-4</v>
      </c>
      <c r="BH792">
        <f t="shared" si="614"/>
        <v>0.99932120305123606</v>
      </c>
      <c r="BL792" s="10">
        <v>41486</v>
      </c>
      <c r="BM792">
        <v>253300</v>
      </c>
      <c r="BN792">
        <v>95.839133000000004</v>
      </c>
      <c r="BO792">
        <f t="shared" si="627"/>
        <v>1.9241145983750485E-4</v>
      </c>
      <c r="BP792">
        <f t="shared" si="628"/>
        <v>1.0001924114598375</v>
      </c>
      <c r="BT792" s="10">
        <v>41486</v>
      </c>
      <c r="BU792">
        <v>72100</v>
      </c>
      <c r="BV792">
        <v>49.036200000000001</v>
      </c>
      <c r="BW792">
        <f t="shared" si="629"/>
        <v>1.4172868147397377E-3</v>
      </c>
      <c r="BX792">
        <f t="shared" si="630"/>
        <v>1.0014172868147397</v>
      </c>
      <c r="CB792" s="10">
        <v>41486</v>
      </c>
      <c r="CC792">
        <v>924300</v>
      </c>
      <c r="CD792">
        <v>94.227485999999999</v>
      </c>
      <c r="CE792">
        <f t="shared" si="615"/>
        <v>-7.5392376876444178E-3</v>
      </c>
      <c r="CF792">
        <f t="shared" si="616"/>
        <v>0.99246076231235558</v>
      </c>
      <c r="CJ792" s="10">
        <v>41486</v>
      </c>
      <c r="CK792">
        <v>388800</v>
      </c>
      <c r="CL792">
        <v>75.349755000000002</v>
      </c>
      <c r="CM792">
        <f t="shared" si="617"/>
        <v>4.3021958605238275E-4</v>
      </c>
      <c r="CN792">
        <f t="shared" si="618"/>
        <v>1.0004302195860524</v>
      </c>
      <c r="CR792" s="10">
        <v>41486</v>
      </c>
      <c r="CS792">
        <v>12200</v>
      </c>
      <c r="CT792">
        <v>57.622521999999996</v>
      </c>
      <c r="CU792">
        <f t="shared" si="619"/>
        <v>1.6761881222193686E-4</v>
      </c>
      <c r="CV792">
        <f t="shared" si="620"/>
        <v>1.0001676188122219</v>
      </c>
      <c r="CZ792" s="10">
        <v>41486</v>
      </c>
      <c r="DA792">
        <v>113000</v>
      </c>
      <c r="DB792">
        <v>48.112223</v>
      </c>
      <c r="DC792">
        <f t="shared" si="593"/>
        <v>-2.7690276236798095E-3</v>
      </c>
      <c r="DD792">
        <f t="shared" si="594"/>
        <v>0.99723097237632019</v>
      </c>
      <c r="DH792" s="10">
        <v>41486</v>
      </c>
      <c r="DI792">
        <v>137700</v>
      </c>
      <c r="DJ792">
        <v>30.009725</v>
      </c>
      <c r="DK792">
        <f t="shared" si="595"/>
        <v>-1.4938960121829603E-2</v>
      </c>
      <c r="DL792">
        <f t="shared" si="596"/>
        <v>0.9850610398781704</v>
      </c>
      <c r="DP792" s="10"/>
      <c r="DX792" s="10">
        <v>41486</v>
      </c>
      <c r="DY792">
        <v>5613300</v>
      </c>
      <c r="DZ792">
        <v>12.86</v>
      </c>
      <c r="EA792">
        <f t="shared" si="621"/>
        <v>-2.3273855702095059E-3</v>
      </c>
      <c r="EB792">
        <f t="shared" si="622"/>
        <v>0.99767261442979049</v>
      </c>
      <c r="EF792" s="10">
        <v>41485</v>
      </c>
      <c r="EG792">
        <v>231200</v>
      </c>
      <c r="EH792">
        <v>98.440689000000006</v>
      </c>
      <c r="EI792">
        <f t="shared" si="597"/>
        <v>9.8607163153241473E-5</v>
      </c>
      <c r="EJ792">
        <f t="shared" si="598"/>
        <v>1.0000986071631532</v>
      </c>
    </row>
    <row r="793" spans="1:140">
      <c r="A793" s="10">
        <v>41485</v>
      </c>
      <c r="B793" s="11">
        <v>3.78</v>
      </c>
      <c r="C793">
        <f t="shared" si="599"/>
        <v>3.78E-2</v>
      </c>
      <c r="D793" s="12">
        <f t="shared" si="600"/>
        <v>7.9155766336169719E-4</v>
      </c>
      <c r="E793" s="13">
        <f t="shared" si="601"/>
        <v>1.0007915576633617</v>
      </c>
      <c r="H793" s="10">
        <v>41485</v>
      </c>
      <c r="I793">
        <v>1700</v>
      </c>
      <c r="J793">
        <v>61.516120999999998</v>
      </c>
      <c r="K793" s="15">
        <f t="shared" si="623"/>
        <v>-2.6666730219871981E-3</v>
      </c>
      <c r="L793">
        <f t="shared" si="624"/>
        <v>0.9973333269780128</v>
      </c>
      <c r="N793" s="15">
        <f t="shared" si="603"/>
        <v>-0.62267022863994215</v>
      </c>
      <c r="P793" s="10">
        <v>41485</v>
      </c>
      <c r="Q793">
        <v>209200</v>
      </c>
      <c r="R793">
        <v>38.145954000000003</v>
      </c>
      <c r="S793">
        <f t="shared" si="604"/>
        <v>2.4871206613297225E-4</v>
      </c>
      <c r="T793">
        <f t="shared" si="625"/>
        <v>1.000248712066133</v>
      </c>
      <c r="V793" s="15">
        <f t="shared" si="605"/>
        <v>9.5015607926721257E-2</v>
      </c>
      <c r="X793" s="10">
        <v>41485</v>
      </c>
      <c r="Y793">
        <v>66700</v>
      </c>
      <c r="Z793">
        <v>32.404530999999999</v>
      </c>
      <c r="AA793">
        <f t="shared" si="606"/>
        <v>4.153048712276286E-3</v>
      </c>
      <c r="AB793">
        <f t="shared" si="602"/>
        <v>1.0041530487122763</v>
      </c>
      <c r="AD793" s="15">
        <f t="shared" si="607"/>
        <v>3.5390772479634807</v>
      </c>
      <c r="AF793" s="10">
        <v>41485</v>
      </c>
      <c r="AG793">
        <v>153800</v>
      </c>
      <c r="AH793">
        <v>45.264831000000001</v>
      </c>
      <c r="AI793">
        <f t="shared" si="608"/>
        <v>3.2009688211553922E-3</v>
      </c>
      <c r="AJ793">
        <f t="shared" si="626"/>
        <v>1.0032009688211554</v>
      </c>
      <c r="AL793" s="15">
        <f t="shared" si="609"/>
        <v>2.2106957840427186</v>
      </c>
      <c r="AN793" s="10">
        <v>41485</v>
      </c>
      <c r="AO793">
        <v>1841600</v>
      </c>
      <c r="AP793">
        <v>34.041995</v>
      </c>
      <c r="AQ793">
        <f t="shared" si="610"/>
        <v>-2.6739224283500729E-4</v>
      </c>
      <c r="AR793">
        <f t="shared" si="631"/>
        <v>0.99973260775716499</v>
      </c>
      <c r="AV793" s="10">
        <v>41485</v>
      </c>
      <c r="AW793">
        <v>23454600</v>
      </c>
      <c r="AX793">
        <v>35.883592</v>
      </c>
      <c r="AY793">
        <f t="shared" si="611"/>
        <v>-6.8250967113812067E-3</v>
      </c>
      <c r="AZ793">
        <f t="shared" si="612"/>
        <v>0.99317490328861879</v>
      </c>
      <c r="BD793" s="10">
        <v>41485</v>
      </c>
      <c r="BE793">
        <v>465200</v>
      </c>
      <c r="BF793">
        <v>53.370894</v>
      </c>
      <c r="BG793">
        <f t="shared" si="613"/>
        <v>1.6976552624181629E-4</v>
      </c>
      <c r="BH793">
        <f t="shared" si="614"/>
        <v>1.0001697655262418</v>
      </c>
      <c r="BL793" s="10">
        <v>41485</v>
      </c>
      <c r="BM793">
        <v>281800</v>
      </c>
      <c r="BN793">
        <v>95.820695999999998</v>
      </c>
      <c r="BO793">
        <f t="shared" si="627"/>
        <v>-2.8857041938801231E-4</v>
      </c>
      <c r="BP793">
        <f t="shared" si="628"/>
        <v>0.99971142958061199</v>
      </c>
      <c r="BT793" s="10">
        <v>41485</v>
      </c>
      <c r="BU793">
        <v>299100</v>
      </c>
      <c r="BV793">
        <v>48.966799999999999</v>
      </c>
      <c r="BW793">
        <f t="shared" si="629"/>
        <v>0</v>
      </c>
      <c r="BX793">
        <f t="shared" si="630"/>
        <v>1</v>
      </c>
      <c r="CB793" s="10">
        <v>41485</v>
      </c>
      <c r="CC793">
        <v>292900</v>
      </c>
      <c r="CD793">
        <v>94.943286000000001</v>
      </c>
      <c r="CE793">
        <f t="shared" si="615"/>
        <v>-1.451274186216045E-3</v>
      </c>
      <c r="CF793">
        <f t="shared" si="616"/>
        <v>0.99854872581378396</v>
      </c>
      <c r="CJ793" s="10">
        <v>41485</v>
      </c>
      <c r="CK793">
        <v>578900</v>
      </c>
      <c r="CL793">
        <v>75.317352</v>
      </c>
      <c r="CM793">
        <f t="shared" si="617"/>
        <v>-8.3362749770687916E-4</v>
      </c>
      <c r="CN793">
        <f t="shared" si="618"/>
        <v>0.99916637250229312</v>
      </c>
      <c r="CR793" s="10">
        <v>41485</v>
      </c>
      <c r="CS793">
        <v>28500</v>
      </c>
      <c r="CT793">
        <v>57.612864999999999</v>
      </c>
      <c r="CU793">
        <f t="shared" si="619"/>
        <v>0</v>
      </c>
      <c r="CV793">
        <f t="shared" si="620"/>
        <v>1</v>
      </c>
      <c r="CZ793" s="10">
        <v>41485</v>
      </c>
      <c r="DA793">
        <v>45000</v>
      </c>
      <c r="DB793">
        <v>48.245817000000002</v>
      </c>
      <c r="DC793">
        <f t="shared" ref="DC793:DC856" si="632">(DB793/DB794)-1</f>
        <v>-6.2373743870398624E-3</v>
      </c>
      <c r="DD793">
        <f t="shared" ref="DD793:DD856" si="633">1+DC793</f>
        <v>0.99376262561296014</v>
      </c>
      <c r="DH793" s="10">
        <v>41485</v>
      </c>
      <c r="DI793">
        <v>56700</v>
      </c>
      <c r="DJ793">
        <v>30.464838</v>
      </c>
      <c r="DK793">
        <f t="shared" ref="DK793:DK856" si="634">(DJ793/DJ794)-1</f>
        <v>-2.7364089501028532E-3</v>
      </c>
      <c r="DL793">
        <f t="shared" ref="DL793:DL856" si="635">1+DK793</f>
        <v>0.99726359104989715</v>
      </c>
      <c r="DP793" s="10"/>
      <c r="DX793" s="10">
        <v>41485</v>
      </c>
      <c r="DY793">
        <v>3256100</v>
      </c>
      <c r="DZ793">
        <v>12.89</v>
      </c>
      <c r="EA793">
        <f t="shared" si="621"/>
        <v>-2.3219814241485226E-3</v>
      </c>
      <c r="EB793">
        <f t="shared" si="622"/>
        <v>0.99767801857585148</v>
      </c>
      <c r="EF793" s="10">
        <v>41484</v>
      </c>
      <c r="EG793">
        <v>277000</v>
      </c>
      <c r="EH793">
        <v>98.430982999999998</v>
      </c>
      <c r="EI793">
        <f t="shared" si="597"/>
        <v>9.8627048891186675E-5</v>
      </c>
      <c r="EJ793">
        <f t="shared" si="598"/>
        <v>1.0000986270488912</v>
      </c>
    </row>
    <row r="794" spans="1:140">
      <c r="A794" s="10">
        <v>41484</v>
      </c>
      <c r="B794" s="11">
        <v>3.72</v>
      </c>
      <c r="C794">
        <f t="shared" si="599"/>
        <v>3.7200000000000004E-2</v>
      </c>
      <c r="D794" s="12">
        <f t="shared" si="600"/>
        <v>7.7892945837176875E-4</v>
      </c>
      <c r="E794" s="13">
        <f t="shared" si="601"/>
        <v>1.0007789294583718</v>
      </c>
      <c r="H794" s="10">
        <v>41484</v>
      </c>
      <c r="I794">
        <v>500</v>
      </c>
      <c r="J794">
        <v>61.680602999999998</v>
      </c>
      <c r="K794" s="15">
        <f t="shared" si="623"/>
        <v>-4.5715669008757898E-3</v>
      </c>
      <c r="L794">
        <f t="shared" si="624"/>
        <v>0.99542843309912421</v>
      </c>
      <c r="N794" s="15">
        <f t="shared" si="603"/>
        <v>-0.8122131416493471</v>
      </c>
      <c r="P794" s="10">
        <v>41484</v>
      </c>
      <c r="Q794">
        <v>287300</v>
      </c>
      <c r="R794">
        <v>38.136468999999998</v>
      </c>
      <c r="S794">
        <f t="shared" si="604"/>
        <v>-2.4813416136616473E-3</v>
      </c>
      <c r="T794">
        <f t="shared" si="625"/>
        <v>0.99751865838633835</v>
      </c>
      <c r="V794" s="15">
        <f t="shared" si="605"/>
        <v>-0.59619177891193376</v>
      </c>
      <c r="X794" s="10">
        <v>41484</v>
      </c>
      <c r="Y794">
        <v>241300</v>
      </c>
      <c r="Z794">
        <v>32.270510000000002</v>
      </c>
      <c r="AA794">
        <f t="shared" si="606"/>
        <v>-4.1358722334230436E-3</v>
      </c>
      <c r="AB794">
        <f t="shared" si="602"/>
        <v>0.99586412776657696</v>
      </c>
      <c r="AD794" s="15">
        <f t="shared" si="607"/>
        <v>-0.779690905139651</v>
      </c>
      <c r="AF794" s="10">
        <v>41484</v>
      </c>
      <c r="AG794">
        <v>220300</v>
      </c>
      <c r="AH794">
        <v>45.120401999999999</v>
      </c>
      <c r="AI794">
        <f t="shared" si="608"/>
        <v>-6.9929565132594851E-3</v>
      </c>
      <c r="AJ794">
        <f t="shared" si="626"/>
        <v>0.99300704348674051</v>
      </c>
      <c r="AL794" s="15">
        <f t="shared" si="609"/>
        <v>-0.92280306042471016</v>
      </c>
      <c r="AN794" s="10">
        <v>41484</v>
      </c>
      <c r="AO794">
        <v>1932200</v>
      </c>
      <c r="AP794">
        <v>34.051099999999998</v>
      </c>
      <c r="AQ794">
        <f t="shared" si="610"/>
        <v>-8.7487252789408831E-3</v>
      </c>
      <c r="AR794">
        <f t="shared" si="631"/>
        <v>0.99125127472105912</v>
      </c>
      <c r="AV794" s="10">
        <v>41484</v>
      </c>
      <c r="AW794">
        <v>18507300</v>
      </c>
      <c r="AX794">
        <v>36.130184</v>
      </c>
      <c r="AY794">
        <f t="shared" si="611"/>
        <v>-1.2481265801790986E-2</v>
      </c>
      <c r="AZ794">
        <f t="shared" si="612"/>
        <v>0.98751873419820901</v>
      </c>
      <c r="BD794" s="10">
        <v>41484</v>
      </c>
      <c r="BE794">
        <v>375100</v>
      </c>
      <c r="BF794">
        <v>53.361834999999999</v>
      </c>
      <c r="BG794">
        <f t="shared" si="613"/>
        <v>-1.8634732733350257E-3</v>
      </c>
      <c r="BH794">
        <f t="shared" si="614"/>
        <v>0.99813652672666497</v>
      </c>
      <c r="BL794" s="10">
        <v>41484</v>
      </c>
      <c r="BM794">
        <v>116500</v>
      </c>
      <c r="BN794">
        <v>95.848354999999998</v>
      </c>
      <c r="BO794">
        <f t="shared" si="627"/>
        <v>-1.9201573863034671E-3</v>
      </c>
      <c r="BP794">
        <f t="shared" si="628"/>
        <v>0.99807984261369653</v>
      </c>
      <c r="BT794" s="10">
        <v>41484</v>
      </c>
      <c r="BU794">
        <v>115500</v>
      </c>
      <c r="BV794">
        <v>48.966799999999999</v>
      </c>
      <c r="BW794">
        <f t="shared" si="629"/>
        <v>-2.0246355431430274E-4</v>
      </c>
      <c r="BX794">
        <f t="shared" si="630"/>
        <v>0.9997975364456857</v>
      </c>
      <c r="CB794" s="10">
        <v>41484</v>
      </c>
      <c r="CC794">
        <v>212000</v>
      </c>
      <c r="CD794">
        <v>95.081275000000005</v>
      </c>
      <c r="CE794">
        <f t="shared" si="615"/>
        <v>-3.7050818396365814E-3</v>
      </c>
      <c r="CF794">
        <f t="shared" si="616"/>
        <v>0.99629491816036342</v>
      </c>
      <c r="CJ794" s="10">
        <v>41484</v>
      </c>
      <c r="CK794">
        <v>463500</v>
      </c>
      <c r="CL794">
        <v>75.380190999999996</v>
      </c>
      <c r="CM794">
        <f t="shared" si="617"/>
        <v>-2.2576345595055614E-3</v>
      </c>
      <c r="CN794">
        <f t="shared" si="618"/>
        <v>0.99774236544049444</v>
      </c>
      <c r="CR794" s="10">
        <v>41484</v>
      </c>
      <c r="CS794">
        <v>18600</v>
      </c>
      <c r="CT794">
        <v>57.612864999999999</v>
      </c>
      <c r="CU794">
        <f t="shared" si="619"/>
        <v>0</v>
      </c>
      <c r="CV794">
        <f t="shared" si="620"/>
        <v>1</v>
      </c>
      <c r="CZ794" s="10">
        <v>41484</v>
      </c>
      <c r="DA794">
        <v>60500</v>
      </c>
      <c r="DB794">
        <v>48.548633000000002</v>
      </c>
      <c r="DC794">
        <f t="shared" si="632"/>
        <v>-8.9091269015215691E-3</v>
      </c>
      <c r="DD794">
        <f t="shared" si="633"/>
        <v>0.99109087309847843</v>
      </c>
      <c r="DH794" s="10">
        <v>41484</v>
      </c>
      <c r="DI794">
        <v>102900</v>
      </c>
      <c r="DJ794">
        <v>30.548431000000001</v>
      </c>
      <c r="DK794">
        <f t="shared" si="634"/>
        <v>-7.5437372436018002E-3</v>
      </c>
      <c r="DL794">
        <f t="shared" si="635"/>
        <v>0.9924562627563982</v>
      </c>
      <c r="DP794" s="10"/>
      <c r="DX794" s="10">
        <v>41484</v>
      </c>
      <c r="DY794">
        <v>1649000</v>
      </c>
      <c r="DZ794">
        <v>12.92</v>
      </c>
      <c r="EA794">
        <f t="shared" si="621"/>
        <v>-2.3166023166022454E-3</v>
      </c>
      <c r="EB794">
        <f t="shared" si="622"/>
        <v>0.99768339768339775</v>
      </c>
      <c r="EF794" s="10">
        <v>41481</v>
      </c>
      <c r="EG794">
        <v>168500</v>
      </c>
      <c r="EH794">
        <v>98.421276000000006</v>
      </c>
      <c r="EI794">
        <f t="shared" si="597"/>
        <v>3.9456220945410792E-4</v>
      </c>
      <c r="EJ794">
        <f t="shared" si="598"/>
        <v>1.0003945622094541</v>
      </c>
    </row>
    <row r="795" spans="1:140">
      <c r="A795" s="10">
        <v>41481</v>
      </c>
      <c r="B795" s="11">
        <v>3.87</v>
      </c>
      <c r="C795">
        <f t="shared" si="599"/>
        <v>3.8699999999999998E-2</v>
      </c>
      <c r="D795" s="12">
        <f t="shared" si="600"/>
        <v>8.1050385573311345E-4</v>
      </c>
      <c r="E795" s="13">
        <f t="shared" si="601"/>
        <v>1.0008105038557331</v>
      </c>
      <c r="H795" s="10">
        <v>41481</v>
      </c>
      <c r="I795">
        <v>3200</v>
      </c>
      <c r="J795">
        <v>61.963875000000002</v>
      </c>
      <c r="K795" s="15">
        <f t="shared" si="623"/>
        <v>5.7846367985923131E-3</v>
      </c>
      <c r="L795">
        <f t="shared" si="624"/>
        <v>1.0057846367985923</v>
      </c>
      <c r="N795" s="15">
        <f t="shared" si="603"/>
        <v>7.2096398978293816</v>
      </c>
      <c r="P795" s="10">
        <v>41481</v>
      </c>
      <c r="Q795">
        <v>284500</v>
      </c>
      <c r="R795">
        <v>38.231333999999997</v>
      </c>
      <c r="S795">
        <f t="shared" si="604"/>
        <v>4.9654090979989185E-4</v>
      </c>
      <c r="T795">
        <f t="shared" si="625"/>
        <v>1.0004965409097999</v>
      </c>
      <c r="V795" s="15">
        <f t="shared" si="605"/>
        <v>0.19864583776716671</v>
      </c>
      <c r="X795" s="10">
        <v>41481</v>
      </c>
      <c r="Y795">
        <v>63800</v>
      </c>
      <c r="Z795">
        <v>32.404530999999999</v>
      </c>
      <c r="AA795">
        <f t="shared" si="606"/>
        <v>-5.9052523282532299E-4</v>
      </c>
      <c r="AB795">
        <f t="shared" si="602"/>
        <v>0.99940947476717468</v>
      </c>
      <c r="AD795" s="15">
        <f t="shared" si="607"/>
        <v>-0.19394667326036952</v>
      </c>
      <c r="AF795" s="10">
        <v>41481</v>
      </c>
      <c r="AG795">
        <v>380200</v>
      </c>
      <c r="AH795">
        <v>45.438149000000003</v>
      </c>
      <c r="AI795">
        <f t="shared" si="608"/>
        <v>-4.6403960325679394E-3</v>
      </c>
      <c r="AJ795">
        <f t="shared" si="626"/>
        <v>0.99535960396743206</v>
      </c>
      <c r="AL795" s="15">
        <f t="shared" si="609"/>
        <v>-0.81689336197239337</v>
      </c>
      <c r="AN795" s="10">
        <v>41481</v>
      </c>
      <c r="AO795">
        <v>3521600</v>
      </c>
      <c r="AP795">
        <v>34.351633</v>
      </c>
      <c r="AQ795">
        <f t="shared" si="610"/>
        <v>-5.5364811948650505E-3</v>
      </c>
      <c r="AR795">
        <f t="shared" si="631"/>
        <v>0.99446351880513495</v>
      </c>
      <c r="AV795" s="10">
        <v>41481</v>
      </c>
      <c r="AW795">
        <v>12764500</v>
      </c>
      <c r="AX795">
        <v>36.586834000000003</v>
      </c>
      <c r="AY795">
        <f t="shared" si="611"/>
        <v>-3.2345779975955224E-3</v>
      </c>
      <c r="AZ795">
        <f t="shared" si="612"/>
        <v>0.99676542200240448</v>
      </c>
      <c r="BD795" s="10">
        <v>41481</v>
      </c>
      <c r="BE795">
        <v>423000</v>
      </c>
      <c r="BF795">
        <v>53.461458999999998</v>
      </c>
      <c r="BG795">
        <f t="shared" si="613"/>
        <v>6.7803164553215112E-4</v>
      </c>
      <c r="BH795">
        <f t="shared" si="614"/>
        <v>1.0006780316455322</v>
      </c>
      <c r="BL795" s="10">
        <v>41481</v>
      </c>
      <c r="BM795">
        <v>268600</v>
      </c>
      <c r="BN795">
        <v>96.032753</v>
      </c>
      <c r="BO795">
        <f t="shared" si="627"/>
        <v>7.0579388297216106E-3</v>
      </c>
      <c r="BP795">
        <f t="shared" si="628"/>
        <v>1.0070579388297216</v>
      </c>
      <c r="BT795" s="10">
        <v>41481</v>
      </c>
      <c r="BU795">
        <v>85700</v>
      </c>
      <c r="BV795">
        <v>48.976716000000003</v>
      </c>
      <c r="BW795">
        <f t="shared" si="629"/>
        <v>0</v>
      </c>
      <c r="BX795">
        <f t="shared" si="630"/>
        <v>1</v>
      </c>
      <c r="CB795" s="10">
        <v>41481</v>
      </c>
      <c r="CC795">
        <v>571500</v>
      </c>
      <c r="CD795">
        <v>95.434869000000006</v>
      </c>
      <c r="CE795">
        <f t="shared" si="615"/>
        <v>-3.5119217977928052E-3</v>
      </c>
      <c r="CF795">
        <f t="shared" si="616"/>
        <v>0.99648807820220719</v>
      </c>
      <c r="CJ795" s="10">
        <v>41481</v>
      </c>
      <c r="CK795">
        <v>605900</v>
      </c>
      <c r="CL795">
        <v>75.550757000000004</v>
      </c>
      <c r="CM795">
        <f t="shared" si="617"/>
        <v>3.3381809155064168E-3</v>
      </c>
      <c r="CN795">
        <f t="shared" si="618"/>
        <v>1.0033381809155064</v>
      </c>
      <c r="CR795" s="10">
        <v>41481</v>
      </c>
      <c r="CS795">
        <v>235700</v>
      </c>
      <c r="CT795">
        <v>57.612864999999999</v>
      </c>
      <c r="CU795">
        <f t="shared" si="619"/>
        <v>3.3541952191273872E-4</v>
      </c>
      <c r="CV795">
        <f t="shared" si="620"/>
        <v>1.0003354195219127</v>
      </c>
      <c r="CZ795" s="10">
        <v>41481</v>
      </c>
      <c r="DA795">
        <v>53200</v>
      </c>
      <c r="DB795">
        <v>48.985047000000002</v>
      </c>
      <c r="DC795">
        <f t="shared" si="632"/>
        <v>-4.8851084739197637E-3</v>
      </c>
      <c r="DD795">
        <f t="shared" si="633"/>
        <v>0.99511489152608024</v>
      </c>
      <c r="DH795" s="10">
        <v>41481</v>
      </c>
      <c r="DI795">
        <v>91600</v>
      </c>
      <c r="DJ795">
        <v>30.780632000000001</v>
      </c>
      <c r="DK795">
        <f t="shared" si="634"/>
        <v>-9.0442584409189397E-4</v>
      </c>
      <c r="DL795">
        <f t="shared" si="635"/>
        <v>0.99909557415590811</v>
      </c>
      <c r="DP795" s="10"/>
      <c r="DX795" s="10">
        <v>41481</v>
      </c>
      <c r="DY795">
        <v>1917200</v>
      </c>
      <c r="DZ795">
        <v>12.95</v>
      </c>
      <c r="EA795">
        <f t="shared" si="621"/>
        <v>7.7279752704795257E-4</v>
      </c>
      <c r="EB795">
        <f t="shared" si="622"/>
        <v>1.000772797527048</v>
      </c>
      <c r="EF795" s="10">
        <v>41480</v>
      </c>
      <c r="EG795">
        <v>115500</v>
      </c>
      <c r="EH795">
        <v>98.382458</v>
      </c>
      <c r="EI795">
        <f t="shared" si="597"/>
        <v>-9.8656229385762906E-5</v>
      </c>
      <c r="EJ795">
        <f t="shared" si="598"/>
        <v>0.99990134377061424</v>
      </c>
    </row>
    <row r="796" spans="1:140">
      <c r="A796" s="10">
        <v>41480</v>
      </c>
      <c r="B796" s="11">
        <v>3.9</v>
      </c>
      <c r="C796">
        <f t="shared" si="599"/>
        <v>3.9E-2</v>
      </c>
      <c r="D796" s="12">
        <f t="shared" si="600"/>
        <v>8.1682028948693031E-4</v>
      </c>
      <c r="E796" s="13">
        <f t="shared" si="601"/>
        <v>1.0008168202894869</v>
      </c>
      <c r="H796" s="10">
        <v>41480</v>
      </c>
      <c r="I796">
        <v>13000</v>
      </c>
      <c r="J796">
        <v>61.607498</v>
      </c>
      <c r="K796" s="15">
        <f t="shared" si="623"/>
        <v>-1.185218633481866E-3</v>
      </c>
      <c r="L796">
        <f t="shared" si="624"/>
        <v>0.99881478136651813</v>
      </c>
      <c r="N796" s="15">
        <f t="shared" si="603"/>
        <v>-0.35134959176413094</v>
      </c>
      <c r="P796" s="10">
        <v>41480</v>
      </c>
      <c r="Q796">
        <v>165200</v>
      </c>
      <c r="R796">
        <v>38.212359999999997</v>
      </c>
      <c r="S796">
        <f t="shared" si="604"/>
        <v>2.7383747131768388E-3</v>
      </c>
      <c r="T796">
        <f t="shared" si="625"/>
        <v>1.0027383747131768</v>
      </c>
      <c r="V796" s="15">
        <f t="shared" si="605"/>
        <v>1.7132325623931588</v>
      </c>
      <c r="X796" s="10">
        <v>41480</v>
      </c>
      <c r="Y796">
        <v>54700</v>
      </c>
      <c r="Z796">
        <v>32.423678000000002</v>
      </c>
      <c r="AA796">
        <f t="shared" si="606"/>
        <v>4.1506171512015744E-3</v>
      </c>
      <c r="AB796">
        <f t="shared" si="602"/>
        <v>1.0041506171512016</v>
      </c>
      <c r="AD796" s="15">
        <f t="shared" si="607"/>
        <v>3.5350671560790188</v>
      </c>
      <c r="AF796" s="10">
        <v>41480</v>
      </c>
      <c r="AG796">
        <v>276700</v>
      </c>
      <c r="AH796">
        <v>45.649982999999999</v>
      </c>
      <c r="AI796">
        <f t="shared" si="608"/>
        <v>9.1528316883215943E-3</v>
      </c>
      <c r="AJ796">
        <f t="shared" si="626"/>
        <v>1.0091528316883216</v>
      </c>
      <c r="AL796" s="15">
        <f t="shared" si="609"/>
        <v>26.815332745797164</v>
      </c>
      <c r="AN796" s="10">
        <v>41480</v>
      </c>
      <c r="AO796">
        <v>2455200</v>
      </c>
      <c r="AP796">
        <v>34.542878999999999</v>
      </c>
      <c r="AQ796">
        <f t="shared" si="610"/>
        <v>1.0557156705484072E-3</v>
      </c>
      <c r="AR796">
        <f t="shared" si="631"/>
        <v>1.0010557156705484</v>
      </c>
      <c r="AV796" s="10">
        <v>41480</v>
      </c>
      <c r="AW796">
        <v>12092600</v>
      </c>
      <c r="AX796">
        <v>36.705561000000003</v>
      </c>
      <c r="AY796">
        <f t="shared" si="611"/>
        <v>6.7635483603498692E-3</v>
      </c>
      <c r="AZ796">
        <f t="shared" si="612"/>
        <v>1.0067635483603499</v>
      </c>
      <c r="BD796" s="10">
        <v>41480</v>
      </c>
      <c r="BE796">
        <v>473500</v>
      </c>
      <c r="BF796">
        <v>53.425235000000001</v>
      </c>
      <c r="BG796">
        <f t="shared" si="613"/>
        <v>1.528014775870945E-3</v>
      </c>
      <c r="BH796">
        <f t="shared" si="614"/>
        <v>1.0015280147758709</v>
      </c>
      <c r="BL796" s="10">
        <v>41480</v>
      </c>
      <c r="BM796">
        <v>185000</v>
      </c>
      <c r="BN796">
        <v>95.359710000000007</v>
      </c>
      <c r="BO796">
        <f t="shared" si="627"/>
        <v>2.8117197287937934E-3</v>
      </c>
      <c r="BP796">
        <f t="shared" si="628"/>
        <v>1.0028117197287938</v>
      </c>
      <c r="BT796" s="10">
        <v>41480</v>
      </c>
      <c r="BU796">
        <v>160700</v>
      </c>
      <c r="BV796">
        <v>48.976716000000003</v>
      </c>
      <c r="BW796">
        <f t="shared" si="629"/>
        <v>-2.0236134231643721E-4</v>
      </c>
      <c r="BX796">
        <f t="shared" si="630"/>
        <v>0.99979763865768356</v>
      </c>
      <c r="CB796" s="10">
        <v>41480</v>
      </c>
      <c r="CC796">
        <v>1447300</v>
      </c>
      <c r="CD796">
        <v>95.771209999999996</v>
      </c>
      <c r="CE796">
        <f t="shared" si="615"/>
        <v>9.0136419867770101E-4</v>
      </c>
      <c r="CF796">
        <f t="shared" si="616"/>
        <v>1.0009013641986777</v>
      </c>
      <c r="CJ796" s="10">
        <v>41480</v>
      </c>
      <c r="CK796">
        <v>440900</v>
      </c>
      <c r="CL796">
        <v>75.299394000000007</v>
      </c>
      <c r="CM796">
        <f t="shared" si="617"/>
        <v>1.313113702333002E-3</v>
      </c>
      <c r="CN796">
        <f t="shared" si="618"/>
        <v>1.001313113702333</v>
      </c>
      <c r="CR796" s="10">
        <v>41480</v>
      </c>
      <c r="CS796">
        <v>1900</v>
      </c>
      <c r="CT796">
        <v>57.593547000000001</v>
      </c>
      <c r="CU796">
        <f t="shared" si="619"/>
        <v>8.3918299016683129E-4</v>
      </c>
      <c r="CV796">
        <f t="shared" si="620"/>
        <v>1.0008391829901668</v>
      </c>
      <c r="CZ796" s="10">
        <v>41480</v>
      </c>
      <c r="DA796">
        <v>125800</v>
      </c>
      <c r="DB796">
        <v>49.225518999999998</v>
      </c>
      <c r="DC796">
        <f t="shared" si="632"/>
        <v>3.0853336532303821E-3</v>
      </c>
      <c r="DD796">
        <f t="shared" si="633"/>
        <v>1.0030853336532304</v>
      </c>
      <c r="DH796" s="10">
        <v>41480</v>
      </c>
      <c r="DI796">
        <v>151200</v>
      </c>
      <c r="DJ796">
        <v>30.808496000000002</v>
      </c>
      <c r="DK796">
        <f t="shared" si="634"/>
        <v>9.0524457067675534E-4</v>
      </c>
      <c r="DL796">
        <f t="shared" si="635"/>
        <v>1.0009052445706768</v>
      </c>
      <c r="DP796" s="10"/>
      <c r="DX796" s="10">
        <v>41480</v>
      </c>
      <c r="DY796">
        <v>2146500</v>
      </c>
      <c r="DZ796">
        <v>12.94</v>
      </c>
      <c r="EA796">
        <f t="shared" si="621"/>
        <v>9.3603744149766133E-3</v>
      </c>
      <c r="EB796">
        <f t="shared" si="622"/>
        <v>1.0093603744149766</v>
      </c>
      <c r="EF796" s="10">
        <v>41479</v>
      </c>
      <c r="EG796">
        <v>362700</v>
      </c>
      <c r="EH796">
        <v>98.392165000000006</v>
      </c>
      <c r="EI796">
        <f t="shared" si="597"/>
        <v>-9.8636335888357962E-5</v>
      </c>
      <c r="EJ796">
        <f t="shared" si="598"/>
        <v>0.99990136366411164</v>
      </c>
    </row>
    <row r="797" spans="1:140">
      <c r="A797" s="10">
        <v>41479</v>
      </c>
      <c r="B797" s="11">
        <v>4.01</v>
      </c>
      <c r="C797">
        <f t="shared" si="599"/>
        <v>4.0099999999999997E-2</v>
      </c>
      <c r="D797" s="12">
        <f t="shared" si="600"/>
        <v>8.3998498141846234E-4</v>
      </c>
      <c r="E797" s="13">
        <f t="shared" si="601"/>
        <v>1.0008399849814185</v>
      </c>
      <c r="H797" s="10">
        <v>41479</v>
      </c>
      <c r="I797">
        <v>32600</v>
      </c>
      <c r="J797">
        <v>61.680602999999998</v>
      </c>
      <c r="K797" s="15">
        <f t="shared" si="623"/>
        <v>-1.055409872513835E-2</v>
      </c>
      <c r="L797">
        <f t="shared" si="624"/>
        <v>0.98944590127486165</v>
      </c>
      <c r="N797" s="15">
        <f t="shared" si="603"/>
        <v>-0.97919826124124443</v>
      </c>
      <c r="P797" s="10">
        <v>41479</v>
      </c>
      <c r="Q797">
        <v>1033700</v>
      </c>
      <c r="R797">
        <v>38.108006000000003</v>
      </c>
      <c r="S797">
        <f t="shared" si="604"/>
        <v>-4.2142415946030409E-3</v>
      </c>
      <c r="T797">
        <f t="shared" si="625"/>
        <v>0.99578575840539696</v>
      </c>
      <c r="V797" s="15">
        <f t="shared" si="605"/>
        <v>-0.78592920187977811</v>
      </c>
      <c r="X797" s="10">
        <v>41479</v>
      </c>
      <c r="Y797">
        <v>155300</v>
      </c>
      <c r="Z797">
        <v>32.289656000000001</v>
      </c>
      <c r="AA797">
        <f t="shared" si="606"/>
        <v>-7.3572854925889608E-3</v>
      </c>
      <c r="AB797">
        <f t="shared" si="602"/>
        <v>0.99264271450741104</v>
      </c>
      <c r="AD797" s="15">
        <f t="shared" si="607"/>
        <v>-0.93248034837260296</v>
      </c>
      <c r="AF797" s="10">
        <v>41479</v>
      </c>
      <c r="AG797">
        <v>301800</v>
      </c>
      <c r="AH797">
        <v>45.235945999999998</v>
      </c>
      <c r="AI797">
        <f t="shared" si="608"/>
        <v>-8.4424096938658932E-3</v>
      </c>
      <c r="AJ797">
        <f t="shared" si="626"/>
        <v>0.99155759030613411</v>
      </c>
      <c r="AL797" s="15">
        <f t="shared" si="609"/>
        <v>-0.9547050970918961</v>
      </c>
      <c r="AN797" s="10">
        <v>41479</v>
      </c>
      <c r="AO797">
        <v>2000800</v>
      </c>
      <c r="AP797">
        <v>34.506450000000001</v>
      </c>
      <c r="AQ797">
        <f t="shared" si="610"/>
        <v>-1.0546023103632507E-3</v>
      </c>
      <c r="AR797">
        <f t="shared" si="631"/>
        <v>0.99894539768963675</v>
      </c>
      <c r="AV797" s="10">
        <v>41479</v>
      </c>
      <c r="AW797">
        <v>18677000</v>
      </c>
      <c r="AX797">
        <v>36.458969000000003</v>
      </c>
      <c r="AY797">
        <f t="shared" si="611"/>
        <v>-1.2125754149243329E-2</v>
      </c>
      <c r="AZ797">
        <f t="shared" si="612"/>
        <v>0.98787424585075667</v>
      </c>
      <c r="BD797" s="10">
        <v>41479</v>
      </c>
      <c r="BE797">
        <v>503500</v>
      </c>
      <c r="BF797">
        <v>53.343724999999999</v>
      </c>
      <c r="BG797">
        <f t="shared" si="613"/>
        <v>-5.2355566941731935E-3</v>
      </c>
      <c r="BH797">
        <f t="shared" si="614"/>
        <v>0.99476444330582681</v>
      </c>
      <c r="BL797" s="10">
        <v>41479</v>
      </c>
      <c r="BM797">
        <v>248000</v>
      </c>
      <c r="BN797">
        <v>95.092337000000001</v>
      </c>
      <c r="BO797">
        <f t="shared" si="627"/>
        <v>-6.8367722301132527E-3</v>
      </c>
      <c r="BP797">
        <f t="shared" si="628"/>
        <v>0.99316322776988675</v>
      </c>
      <c r="BT797" s="10">
        <v>41479</v>
      </c>
      <c r="BU797">
        <v>97000</v>
      </c>
      <c r="BV797">
        <v>48.986629000000001</v>
      </c>
      <c r="BW797">
        <f t="shared" si="629"/>
        <v>-2.4227583004789999E-3</v>
      </c>
      <c r="BX797">
        <f t="shared" si="630"/>
        <v>0.997577241699521</v>
      </c>
      <c r="CB797" s="10">
        <v>41479</v>
      </c>
      <c r="CC797">
        <v>1187900</v>
      </c>
      <c r="CD797">
        <v>95.684962999999996</v>
      </c>
      <c r="CE797">
        <f t="shared" si="615"/>
        <v>-9.375031511897558E-3</v>
      </c>
      <c r="CF797">
        <f t="shared" si="616"/>
        <v>0.99062496848810244</v>
      </c>
      <c r="CJ797" s="10">
        <v>41479</v>
      </c>
      <c r="CK797">
        <v>420200</v>
      </c>
      <c r="CL797">
        <v>75.200647000000004</v>
      </c>
      <c r="CM797">
        <f t="shared" si="617"/>
        <v>-4.7522933810416612E-3</v>
      </c>
      <c r="CN797">
        <f t="shared" si="618"/>
        <v>0.99524770661895834</v>
      </c>
      <c r="CR797" s="10">
        <v>41479</v>
      </c>
      <c r="CS797">
        <v>5500</v>
      </c>
      <c r="CT797">
        <v>57.545256000000002</v>
      </c>
      <c r="CU797">
        <f t="shared" si="619"/>
        <v>-2.5112614148856682E-3</v>
      </c>
      <c r="CV797">
        <f t="shared" si="620"/>
        <v>0.99748873858511433</v>
      </c>
      <c r="CZ797" s="10">
        <v>41479</v>
      </c>
      <c r="DA797">
        <v>69900</v>
      </c>
      <c r="DB797">
        <v>49.074109</v>
      </c>
      <c r="DC797">
        <f t="shared" si="632"/>
        <v>-8.4578314664928156E-3</v>
      </c>
      <c r="DD797">
        <f t="shared" si="633"/>
        <v>0.99154216853350718</v>
      </c>
      <c r="DH797" s="10">
        <v>41479</v>
      </c>
      <c r="DI797">
        <v>234700</v>
      </c>
      <c r="DJ797">
        <v>30.780632000000001</v>
      </c>
      <c r="DK797">
        <f t="shared" si="634"/>
        <v>-2.010647384659614E-2</v>
      </c>
      <c r="DL797">
        <f t="shared" si="635"/>
        <v>0.97989352615340386</v>
      </c>
      <c r="DP797" s="10"/>
      <c r="DX797" s="10">
        <v>41479</v>
      </c>
      <c r="DY797">
        <v>3144800</v>
      </c>
      <c r="DZ797">
        <v>12.82</v>
      </c>
      <c r="EA797">
        <f t="shared" si="621"/>
        <v>-1.7624521072796995E-2</v>
      </c>
      <c r="EB797">
        <f t="shared" si="622"/>
        <v>0.98237547892720301</v>
      </c>
      <c r="EF797" s="10">
        <v>41478</v>
      </c>
      <c r="EG797">
        <v>395300</v>
      </c>
      <c r="EH797">
        <v>98.401871</v>
      </c>
      <c r="EI797">
        <f t="shared" si="597"/>
        <v>0</v>
      </c>
      <c r="EJ797">
        <f t="shared" si="598"/>
        <v>1</v>
      </c>
    </row>
    <row r="798" spans="1:140">
      <c r="A798" s="10">
        <v>41478</v>
      </c>
      <c r="B798" s="11">
        <v>4.22</v>
      </c>
      <c r="C798">
        <f t="shared" si="599"/>
        <v>4.2199999999999994E-2</v>
      </c>
      <c r="D798" s="12">
        <f t="shared" si="600"/>
        <v>8.8422784808450672E-4</v>
      </c>
      <c r="E798" s="13">
        <f t="shared" si="601"/>
        <v>1.0008842278480845</v>
      </c>
      <c r="H798" s="10">
        <v>41478</v>
      </c>
      <c r="I798">
        <v>10200</v>
      </c>
      <c r="J798">
        <v>62.338529999999999</v>
      </c>
      <c r="K798" s="15">
        <f t="shared" si="623"/>
        <v>-2.9230845143377593E-3</v>
      </c>
      <c r="L798">
        <f t="shared" si="624"/>
        <v>0.99707691548566224</v>
      </c>
      <c r="N798" s="15">
        <f t="shared" si="603"/>
        <v>-0.65647254743349925</v>
      </c>
      <c r="P798" s="10">
        <v>41478</v>
      </c>
      <c r="Q798">
        <v>292800</v>
      </c>
      <c r="R798">
        <v>38.269281999999997</v>
      </c>
      <c r="S798">
        <f t="shared" si="604"/>
        <v>-1.4851719070632097E-3</v>
      </c>
      <c r="T798">
        <f t="shared" si="625"/>
        <v>0.99851482809293679</v>
      </c>
      <c r="V798" s="15">
        <f t="shared" si="605"/>
        <v>-0.41870138788752698</v>
      </c>
      <c r="X798" s="10">
        <v>41478</v>
      </c>
      <c r="Y798">
        <v>137700</v>
      </c>
      <c r="Z798">
        <v>32.528981000000002</v>
      </c>
      <c r="AA798">
        <f t="shared" si="606"/>
        <v>-1.469264442274798E-3</v>
      </c>
      <c r="AB798">
        <f t="shared" si="602"/>
        <v>0.9985307355577252</v>
      </c>
      <c r="AD798" s="15">
        <f t="shared" si="607"/>
        <v>-0.41531139781897075</v>
      </c>
      <c r="AF798" s="10">
        <v>41478</v>
      </c>
      <c r="AG798">
        <v>437000</v>
      </c>
      <c r="AH798">
        <v>45.621098000000003</v>
      </c>
      <c r="AI798">
        <f t="shared" si="608"/>
        <v>-2.1097626653954205E-4</v>
      </c>
      <c r="AJ798">
        <f t="shared" si="626"/>
        <v>0.99978902373346046</v>
      </c>
      <c r="AL798" s="15">
        <f t="shared" si="609"/>
        <v>-7.4123536223569597E-2</v>
      </c>
      <c r="AN798" s="10">
        <v>41478</v>
      </c>
      <c r="AO798">
        <v>2275400</v>
      </c>
      <c r="AP798">
        <v>34.542878999999999</v>
      </c>
      <c r="AQ798">
        <f t="shared" si="610"/>
        <v>1.3199276639983548E-3</v>
      </c>
      <c r="AR798">
        <f t="shared" si="631"/>
        <v>1.0013199276639984</v>
      </c>
      <c r="AV798" s="10">
        <v>41478</v>
      </c>
      <c r="AW798">
        <v>16429600</v>
      </c>
      <c r="AX798">
        <v>36.906488000000003</v>
      </c>
      <c r="AY798">
        <f t="shared" si="611"/>
        <v>1.1008217942285015E-2</v>
      </c>
      <c r="AZ798">
        <f t="shared" si="612"/>
        <v>1.011008217942285</v>
      </c>
      <c r="BD798" s="10">
        <v>41478</v>
      </c>
      <c r="BE798">
        <v>411700</v>
      </c>
      <c r="BF798">
        <v>53.624479000000001</v>
      </c>
      <c r="BG798">
        <f t="shared" si="613"/>
        <v>5.0690976841938351E-4</v>
      </c>
      <c r="BH798">
        <f t="shared" si="614"/>
        <v>1.0005069097684194</v>
      </c>
      <c r="BL798" s="10">
        <v>41478</v>
      </c>
      <c r="BM798">
        <v>157800</v>
      </c>
      <c r="BN798">
        <v>95.746937000000003</v>
      </c>
      <c r="BO798">
        <f t="shared" si="627"/>
        <v>7.7095798752457867E-4</v>
      </c>
      <c r="BP798">
        <f t="shared" si="628"/>
        <v>1.0007709579875246</v>
      </c>
      <c r="BT798" s="10">
        <v>41478</v>
      </c>
      <c r="BU798">
        <v>120400</v>
      </c>
      <c r="BV798">
        <v>49.105600000000003</v>
      </c>
      <c r="BW798">
        <f t="shared" si="629"/>
        <v>-2.01891394157383E-4</v>
      </c>
      <c r="BX798">
        <f t="shared" si="630"/>
        <v>0.99979810860584262</v>
      </c>
      <c r="CB798" s="10">
        <v>41478</v>
      </c>
      <c r="CC798">
        <v>707500</v>
      </c>
      <c r="CD798">
        <v>96.590502000000001</v>
      </c>
      <c r="CE798">
        <f t="shared" si="615"/>
        <v>4.2141217492934757E-3</v>
      </c>
      <c r="CF798">
        <f t="shared" si="616"/>
        <v>1.0042141217492935</v>
      </c>
      <c r="CJ798" s="10">
        <v>41478</v>
      </c>
      <c r="CK798">
        <v>230300</v>
      </c>
      <c r="CL798">
        <v>75.559729000000004</v>
      </c>
      <c r="CM798">
        <f t="shared" si="617"/>
        <v>-4.7501418005080343E-4</v>
      </c>
      <c r="CN798">
        <f t="shared" si="618"/>
        <v>0.9995249858199492</v>
      </c>
      <c r="CR798" s="10">
        <v>41478</v>
      </c>
      <c r="CS798">
        <v>4300</v>
      </c>
      <c r="CT798">
        <v>57.690131000000001</v>
      </c>
      <c r="CU798">
        <f t="shared" si="619"/>
        <v>0</v>
      </c>
      <c r="CV798">
        <f t="shared" si="620"/>
        <v>1</v>
      </c>
      <c r="CZ798" s="10">
        <v>41478</v>
      </c>
      <c r="DA798">
        <v>83200</v>
      </c>
      <c r="DB798">
        <v>49.492710000000002</v>
      </c>
      <c r="DC798">
        <f t="shared" si="632"/>
        <v>3.612075633126155E-3</v>
      </c>
      <c r="DD798">
        <f t="shared" si="633"/>
        <v>1.0036120756331262</v>
      </c>
      <c r="DH798" s="10">
        <v>41478</v>
      </c>
      <c r="DI798">
        <v>102200</v>
      </c>
      <c r="DJ798">
        <v>31.412220999999999</v>
      </c>
      <c r="DK798">
        <f t="shared" si="634"/>
        <v>-2.9565732850977966E-4</v>
      </c>
      <c r="DL798">
        <f t="shared" si="635"/>
        <v>0.99970434267149022</v>
      </c>
      <c r="DP798" s="10"/>
      <c r="DX798" s="10">
        <v>41478</v>
      </c>
      <c r="DY798">
        <v>4773200</v>
      </c>
      <c r="DZ798">
        <v>13.05</v>
      </c>
      <c r="EA798">
        <f t="shared" si="621"/>
        <v>6.9444444444444198E-3</v>
      </c>
      <c r="EB798">
        <f t="shared" si="622"/>
        <v>1.0069444444444444</v>
      </c>
      <c r="EF798" s="10">
        <v>41477</v>
      </c>
      <c r="EG798">
        <v>234200</v>
      </c>
      <c r="EH798">
        <v>98.401871</v>
      </c>
      <c r="EI798">
        <f t="shared" si="597"/>
        <v>2.9593558517548857E-4</v>
      </c>
      <c r="EJ798">
        <f t="shared" si="598"/>
        <v>1.0002959355851755</v>
      </c>
    </row>
    <row r="799" spans="1:140">
      <c r="A799" s="10">
        <v>41477</v>
      </c>
      <c r="B799" s="11">
        <v>4.2699999999999996</v>
      </c>
      <c r="C799">
        <f t="shared" si="599"/>
        <v>4.2699999999999995E-2</v>
      </c>
      <c r="D799" s="12">
        <f t="shared" si="600"/>
        <v>8.9476561237966656E-4</v>
      </c>
      <c r="E799" s="13">
        <f t="shared" si="601"/>
        <v>1.0008947656123797</v>
      </c>
      <c r="H799" s="10">
        <v>41477</v>
      </c>
      <c r="I799">
        <v>7400</v>
      </c>
      <c r="J799">
        <v>62.521284999999999</v>
      </c>
      <c r="K799" s="15">
        <f t="shared" si="623"/>
        <v>2.9316539867076941E-3</v>
      </c>
      <c r="L799">
        <f t="shared" si="624"/>
        <v>1.0029316539867077</v>
      </c>
      <c r="N799" s="15">
        <f t="shared" si="603"/>
        <v>1.9109755058263942</v>
      </c>
      <c r="P799" s="10">
        <v>41477</v>
      </c>
      <c r="Q799">
        <v>296700</v>
      </c>
      <c r="R799">
        <v>38.326203</v>
      </c>
      <c r="S799">
        <f t="shared" si="604"/>
        <v>1.7356600193147997E-3</v>
      </c>
      <c r="T799">
        <f t="shared" si="625"/>
        <v>1.0017356600193148</v>
      </c>
      <c r="V799" s="15">
        <f t="shared" si="605"/>
        <v>0.88318926718830815</v>
      </c>
      <c r="X799" s="10">
        <v>41477</v>
      </c>
      <c r="Y799">
        <v>92000</v>
      </c>
      <c r="Z799">
        <v>32.576844999999999</v>
      </c>
      <c r="AA799">
        <f t="shared" si="606"/>
        <v>3.538756273879784E-3</v>
      </c>
      <c r="AB799">
        <f t="shared" si="602"/>
        <v>1.0035387562738798</v>
      </c>
      <c r="AD799" s="15">
        <f t="shared" si="607"/>
        <v>2.6304841248311117</v>
      </c>
      <c r="AF799" s="10">
        <v>41477</v>
      </c>
      <c r="AG799">
        <v>267000</v>
      </c>
      <c r="AH799">
        <v>45.630724999999998</v>
      </c>
      <c r="AI799">
        <f t="shared" si="608"/>
        <v>1.9027506239781555E-3</v>
      </c>
      <c r="AJ799">
        <f t="shared" si="626"/>
        <v>1.0019027506239782</v>
      </c>
      <c r="AL799" s="15">
        <f t="shared" si="609"/>
        <v>1.0013942861838814</v>
      </c>
      <c r="AN799" s="10">
        <v>41477</v>
      </c>
      <c r="AO799">
        <v>2801900</v>
      </c>
      <c r="AP799">
        <v>34.497345000000003</v>
      </c>
      <c r="AQ799">
        <f t="shared" si="610"/>
        <v>5.3078804369048882E-3</v>
      </c>
      <c r="AR799">
        <f t="shared" si="631"/>
        <v>1.0053078804369049</v>
      </c>
      <c r="AV799" s="10">
        <v>41477</v>
      </c>
      <c r="AW799">
        <v>17309900</v>
      </c>
      <c r="AX799">
        <v>36.504637000000002</v>
      </c>
      <c r="AY799">
        <f t="shared" si="611"/>
        <v>1.0619514400038721E-2</v>
      </c>
      <c r="AZ799">
        <f t="shared" si="612"/>
        <v>1.0106195144000387</v>
      </c>
      <c r="BD799" s="10">
        <v>41477</v>
      </c>
      <c r="BE799">
        <v>503800</v>
      </c>
      <c r="BF799">
        <v>53.59731</v>
      </c>
      <c r="BG799">
        <f t="shared" si="613"/>
        <v>1.5231015886896238E-3</v>
      </c>
      <c r="BH799">
        <f t="shared" si="614"/>
        <v>1.0015231015886896</v>
      </c>
      <c r="BL799" s="10">
        <v>41477</v>
      </c>
      <c r="BM799">
        <v>290000</v>
      </c>
      <c r="BN799">
        <v>95.673176999999995</v>
      </c>
      <c r="BO799">
        <f t="shared" si="627"/>
        <v>-6.605423662903176E-3</v>
      </c>
      <c r="BP799">
        <f t="shared" si="628"/>
        <v>0.99339457633709682</v>
      </c>
      <c r="BT799" s="10">
        <v>41477</v>
      </c>
      <c r="BU799">
        <v>63100</v>
      </c>
      <c r="BV799">
        <v>49.115516</v>
      </c>
      <c r="BW799">
        <f t="shared" si="629"/>
        <v>-8.0679197677135939E-4</v>
      </c>
      <c r="BX799">
        <f t="shared" si="630"/>
        <v>0.99919320802322864</v>
      </c>
      <c r="CB799" s="10">
        <v>41477</v>
      </c>
      <c r="CC799">
        <v>2617200</v>
      </c>
      <c r="CD799">
        <v>96.185165999999995</v>
      </c>
      <c r="CE799">
        <f t="shared" si="615"/>
        <v>-1.5219173528152607E-3</v>
      </c>
      <c r="CF799">
        <f t="shared" si="616"/>
        <v>0.99847808264718474</v>
      </c>
      <c r="CJ799" s="10">
        <v>41477</v>
      </c>
      <c r="CK799">
        <v>155800</v>
      </c>
      <c r="CL799">
        <v>75.595637999999994</v>
      </c>
      <c r="CM799">
        <f t="shared" si="617"/>
        <v>1.6652718512106812E-3</v>
      </c>
      <c r="CN799">
        <f t="shared" si="618"/>
        <v>1.0016652718512107</v>
      </c>
      <c r="CR799" s="10">
        <v>41477</v>
      </c>
      <c r="CS799">
        <v>13200</v>
      </c>
      <c r="CT799">
        <v>57.690131000000001</v>
      </c>
      <c r="CU799">
        <f t="shared" si="619"/>
        <v>0</v>
      </c>
      <c r="CV799">
        <f t="shared" si="620"/>
        <v>1</v>
      </c>
      <c r="CZ799" s="10">
        <v>41477</v>
      </c>
      <c r="DA799">
        <v>78900</v>
      </c>
      <c r="DB799">
        <v>49.314582000000001</v>
      </c>
      <c r="DC799">
        <f t="shared" si="632"/>
        <v>4.7178028050354204E-3</v>
      </c>
      <c r="DD799">
        <f t="shared" si="633"/>
        <v>1.0047178028050354</v>
      </c>
      <c r="DH799" s="10">
        <v>41477</v>
      </c>
      <c r="DI799">
        <v>241800</v>
      </c>
      <c r="DJ799">
        <v>31.421510999999999</v>
      </c>
      <c r="DK799">
        <f t="shared" si="634"/>
        <v>4.4537164582696409E-3</v>
      </c>
      <c r="DL799">
        <f t="shared" si="635"/>
        <v>1.0044537164582696</v>
      </c>
      <c r="DP799" s="10"/>
      <c r="DX799" s="10">
        <v>41477</v>
      </c>
      <c r="DY799">
        <v>5872800</v>
      </c>
      <c r="DZ799">
        <v>12.96</v>
      </c>
      <c r="EA799">
        <f t="shared" si="621"/>
        <v>3.1026252983293645E-2</v>
      </c>
      <c r="EB799">
        <f t="shared" si="622"/>
        <v>1.0310262529832936</v>
      </c>
      <c r="EF799" s="10">
        <v>41474</v>
      </c>
      <c r="EG799">
        <v>400700</v>
      </c>
      <c r="EH799">
        <v>98.372759000000002</v>
      </c>
      <c r="EI799">
        <f t="shared" si="597"/>
        <v>1.9738016843873218E-4</v>
      </c>
      <c r="EJ799">
        <f t="shared" si="598"/>
        <v>1.0001973801684387</v>
      </c>
    </row>
    <row r="800" spans="1:140">
      <c r="A800" s="10">
        <v>41474</v>
      </c>
      <c r="B800" s="11">
        <v>4.47</v>
      </c>
      <c r="C800">
        <f t="shared" si="599"/>
        <v>4.4699999999999997E-2</v>
      </c>
      <c r="D800" s="12">
        <f t="shared" si="600"/>
        <v>9.369310982090262E-4</v>
      </c>
      <c r="E800" s="13">
        <f t="shared" si="601"/>
        <v>1.000936931098209</v>
      </c>
      <c r="H800" s="10">
        <v>41474</v>
      </c>
      <c r="I800">
        <v>1600</v>
      </c>
      <c r="J800">
        <v>62.338529999999999</v>
      </c>
      <c r="K800" s="15">
        <f t="shared" si="623"/>
        <v>9.7691393667831417E-3</v>
      </c>
      <c r="L800">
        <f t="shared" si="624"/>
        <v>1.0097691393667831</v>
      </c>
      <c r="N800" s="15">
        <f t="shared" si="603"/>
        <v>33.75875185259693</v>
      </c>
      <c r="P800" s="10">
        <v>41474</v>
      </c>
      <c r="Q800">
        <v>509600</v>
      </c>
      <c r="R800">
        <v>38.259796999999999</v>
      </c>
      <c r="S800">
        <f t="shared" si="604"/>
        <v>1.4899925725484486E-3</v>
      </c>
      <c r="T800">
        <f t="shared" si="625"/>
        <v>1.0014899925725484</v>
      </c>
      <c r="V800" s="15">
        <f t="shared" si="605"/>
        <v>0.72192444163390723</v>
      </c>
      <c r="X800" s="10">
        <v>41474</v>
      </c>
      <c r="Y800">
        <v>118200</v>
      </c>
      <c r="Z800">
        <v>32.461970000000001</v>
      </c>
      <c r="AA800">
        <f t="shared" si="606"/>
        <v>8.8541843150924393E-4</v>
      </c>
      <c r="AB800">
        <f t="shared" si="602"/>
        <v>1.0008854184315092</v>
      </c>
      <c r="AD800" s="15">
        <f t="shared" si="607"/>
        <v>0.38131333432817538</v>
      </c>
      <c r="AF800" s="10">
        <v>41474</v>
      </c>
      <c r="AG800">
        <v>206100</v>
      </c>
      <c r="AH800">
        <v>45.544066000000001</v>
      </c>
      <c r="AI800">
        <f t="shared" si="608"/>
        <v>1.0581827299118718E-3</v>
      </c>
      <c r="AJ800">
        <f t="shared" si="626"/>
        <v>1.0010581827299119</v>
      </c>
      <c r="AL800" s="15">
        <f t="shared" si="609"/>
        <v>0.47113246119695806</v>
      </c>
      <c r="AN800" s="10">
        <v>41474</v>
      </c>
      <c r="AO800">
        <v>2084200</v>
      </c>
      <c r="AP800">
        <v>34.315204000000001</v>
      </c>
      <c r="AQ800">
        <f t="shared" si="610"/>
        <v>-1.0604736025212613E-3</v>
      </c>
      <c r="AR800">
        <f t="shared" si="631"/>
        <v>0.99893952639747874</v>
      </c>
      <c r="AV800" s="10">
        <v>41474</v>
      </c>
      <c r="AW800">
        <v>20427200</v>
      </c>
      <c r="AX800">
        <v>36.121048999999999</v>
      </c>
      <c r="AY800">
        <f t="shared" si="611"/>
        <v>-4.2800106030623786E-3</v>
      </c>
      <c r="AZ800">
        <f t="shared" si="612"/>
        <v>0.99571998939693762</v>
      </c>
      <c r="BD800" s="10">
        <v>41474</v>
      </c>
      <c r="BE800">
        <v>411100</v>
      </c>
      <c r="BF800">
        <v>53.515799999999999</v>
      </c>
      <c r="BG800">
        <f t="shared" si="613"/>
        <v>1.186027105534837E-3</v>
      </c>
      <c r="BH800">
        <f t="shared" si="614"/>
        <v>1.0011860271055348</v>
      </c>
      <c r="BL800" s="10">
        <v>41474</v>
      </c>
      <c r="BM800">
        <v>242100</v>
      </c>
      <c r="BN800">
        <v>96.309341000000003</v>
      </c>
      <c r="BO800">
        <f t="shared" si="627"/>
        <v>-5.5217309702993989E-3</v>
      </c>
      <c r="BP800">
        <f t="shared" si="628"/>
        <v>0.9944782690297006</v>
      </c>
      <c r="BT800" s="10">
        <v>41474</v>
      </c>
      <c r="BU800">
        <v>148500</v>
      </c>
      <c r="BV800">
        <v>49.155174000000002</v>
      </c>
      <c r="BW800">
        <f t="shared" si="629"/>
        <v>1.0095386269590723E-3</v>
      </c>
      <c r="BX800">
        <f t="shared" si="630"/>
        <v>1.0010095386269591</v>
      </c>
      <c r="CB800" s="10">
        <v>41474</v>
      </c>
      <c r="CC800">
        <v>285700</v>
      </c>
      <c r="CD800">
        <v>96.331774999999993</v>
      </c>
      <c r="CE800">
        <f t="shared" si="615"/>
        <v>1.3446335621210004E-3</v>
      </c>
      <c r="CF800">
        <f t="shared" si="616"/>
        <v>1.001344633562121</v>
      </c>
      <c r="CJ800" s="10">
        <v>41474</v>
      </c>
      <c r="CK800">
        <v>237800</v>
      </c>
      <c r="CL800">
        <v>75.46996</v>
      </c>
      <c r="CM800">
        <f t="shared" si="617"/>
        <v>2.9825823284075348E-3</v>
      </c>
      <c r="CN800">
        <f t="shared" si="618"/>
        <v>1.0029825823284075</v>
      </c>
      <c r="CR800" s="10">
        <v>41474</v>
      </c>
      <c r="CS800">
        <v>34900</v>
      </c>
      <c r="CT800">
        <v>57.690131000000001</v>
      </c>
      <c r="CU800">
        <f t="shared" si="619"/>
        <v>1.5090653637948037E-3</v>
      </c>
      <c r="CV800">
        <f t="shared" si="620"/>
        <v>1.0015090653637948</v>
      </c>
      <c r="CZ800" s="10">
        <v>41474</v>
      </c>
      <c r="DA800">
        <v>86700</v>
      </c>
      <c r="DB800">
        <v>49.083018000000003</v>
      </c>
      <c r="DC800">
        <f t="shared" si="632"/>
        <v>2.5468393743586226E-3</v>
      </c>
      <c r="DD800">
        <f t="shared" si="633"/>
        <v>1.0025468393743586</v>
      </c>
      <c r="DH800" s="10">
        <v>41474</v>
      </c>
      <c r="DI800">
        <v>135900</v>
      </c>
      <c r="DJ800">
        <v>31.282188999999999</v>
      </c>
      <c r="DK800">
        <f t="shared" si="634"/>
        <v>-2.9602804366830604E-3</v>
      </c>
      <c r="DL800">
        <f t="shared" si="635"/>
        <v>0.99703971956331694</v>
      </c>
      <c r="DP800" s="10"/>
      <c r="DX800" s="10">
        <v>41474</v>
      </c>
      <c r="DY800">
        <v>2547700</v>
      </c>
      <c r="DZ800">
        <v>12.57</v>
      </c>
      <c r="EA800">
        <f t="shared" si="621"/>
        <v>8.828250401283988E-3</v>
      </c>
      <c r="EB800">
        <f t="shared" si="622"/>
        <v>1.008828250401284</v>
      </c>
      <c r="EF800" s="10">
        <v>41473</v>
      </c>
      <c r="EG800">
        <v>234000</v>
      </c>
      <c r="EH800">
        <v>98.353346000000002</v>
      </c>
      <c r="EI800">
        <f t="shared" si="597"/>
        <v>-1.9695184969650281E-3</v>
      </c>
      <c r="EJ800">
        <f t="shared" si="598"/>
        <v>0.99803048150303497</v>
      </c>
    </row>
    <row r="801" spans="1:140">
      <c r="A801" s="10">
        <v>41473</v>
      </c>
      <c r="B801" s="11">
        <v>4.62</v>
      </c>
      <c r="C801">
        <f t="shared" si="599"/>
        <v>4.6199999999999998E-2</v>
      </c>
      <c r="D801" s="12">
        <f t="shared" si="600"/>
        <v>9.6857037330511098E-4</v>
      </c>
      <c r="E801" s="13">
        <f t="shared" si="601"/>
        <v>1.0009685703733051</v>
      </c>
      <c r="H801" s="10">
        <v>41473</v>
      </c>
      <c r="I801">
        <v>23700</v>
      </c>
      <c r="J801">
        <v>61.735427999999999</v>
      </c>
      <c r="K801" s="15">
        <f t="shared" si="623"/>
        <v>-8.3663519536003594E-3</v>
      </c>
      <c r="L801">
        <f t="shared" si="624"/>
        <v>0.99163364804639964</v>
      </c>
      <c r="N801" s="15">
        <f t="shared" si="603"/>
        <v>-0.95341908653578977</v>
      </c>
      <c r="P801" s="10">
        <v>41473</v>
      </c>
      <c r="Q801">
        <v>279800</v>
      </c>
      <c r="R801">
        <v>38.202874999999999</v>
      </c>
      <c r="S801">
        <f t="shared" si="604"/>
        <v>5.2421009178695854E-3</v>
      </c>
      <c r="T801">
        <f t="shared" si="625"/>
        <v>1.0052421009178696</v>
      </c>
      <c r="V801" s="15">
        <f t="shared" si="605"/>
        <v>5.7420852515835552</v>
      </c>
      <c r="X801" s="10">
        <v>41473</v>
      </c>
      <c r="Y801">
        <v>310700</v>
      </c>
      <c r="Z801">
        <v>32.433253000000001</v>
      </c>
      <c r="AA801">
        <f t="shared" si="606"/>
        <v>8.3334144250959419E-3</v>
      </c>
      <c r="AB801">
        <f t="shared" si="602"/>
        <v>1.0083334144250959</v>
      </c>
      <c r="AD801" s="15">
        <f t="shared" si="607"/>
        <v>19.678455915136087</v>
      </c>
      <c r="AF801" s="10">
        <v>41473</v>
      </c>
      <c r="AG801">
        <v>200600</v>
      </c>
      <c r="AH801">
        <v>45.495922999999998</v>
      </c>
      <c r="AI801">
        <f t="shared" si="608"/>
        <v>8.3226430473735125E-3</v>
      </c>
      <c r="AJ801">
        <f t="shared" si="626"/>
        <v>1.0083226430473735</v>
      </c>
      <c r="AL801" s="15">
        <f t="shared" si="609"/>
        <v>19.597985917734349</v>
      </c>
      <c r="AN801" s="10">
        <v>41473</v>
      </c>
      <c r="AO801">
        <v>3698800</v>
      </c>
      <c r="AP801">
        <v>34.351633</v>
      </c>
      <c r="AQ801">
        <f t="shared" si="610"/>
        <v>5.8666911381763942E-3</v>
      </c>
      <c r="AR801">
        <f t="shared" si="631"/>
        <v>1.0058666911381764</v>
      </c>
      <c r="AV801" s="10">
        <v>41473</v>
      </c>
      <c r="AW801">
        <v>22677600</v>
      </c>
      <c r="AX801">
        <v>36.276311999999997</v>
      </c>
      <c r="AY801">
        <f t="shared" si="611"/>
        <v>-9.7232514767831013E-3</v>
      </c>
      <c r="AZ801">
        <f t="shared" si="612"/>
        <v>0.9902767485232169</v>
      </c>
      <c r="BD801" s="10">
        <v>41473</v>
      </c>
      <c r="BE801">
        <v>522600</v>
      </c>
      <c r="BF801">
        <v>53.452404000000001</v>
      </c>
      <c r="BG801">
        <f t="shared" si="613"/>
        <v>4.5957483661158705E-3</v>
      </c>
      <c r="BH801">
        <f t="shared" si="614"/>
        <v>1.0045957483661159</v>
      </c>
      <c r="BL801" s="10">
        <v>41473</v>
      </c>
      <c r="BM801">
        <v>233500</v>
      </c>
      <c r="BN801">
        <v>96.844087999999999</v>
      </c>
      <c r="BO801">
        <f t="shared" si="627"/>
        <v>-7.6104662126874612E-4</v>
      </c>
      <c r="BP801">
        <f t="shared" si="628"/>
        <v>0.99923895337873125</v>
      </c>
      <c r="BT801" s="10">
        <v>41473</v>
      </c>
      <c r="BU801">
        <v>90900</v>
      </c>
      <c r="BV801">
        <v>49.105600000000003</v>
      </c>
      <c r="BW801">
        <f t="shared" si="629"/>
        <v>-1.612608223220291E-3</v>
      </c>
      <c r="BX801">
        <f t="shared" si="630"/>
        <v>0.99838739177677971</v>
      </c>
      <c r="CB801" s="10">
        <v>41473</v>
      </c>
      <c r="CC801">
        <v>351700</v>
      </c>
      <c r="CD801">
        <v>96.202417999999994</v>
      </c>
      <c r="CE801">
        <f t="shared" si="615"/>
        <v>5.1360639491193627E-3</v>
      </c>
      <c r="CF801">
        <f t="shared" si="616"/>
        <v>1.0051360639491194</v>
      </c>
      <c r="CJ801" s="10">
        <v>41473</v>
      </c>
      <c r="CK801">
        <v>230500</v>
      </c>
      <c r="CL801">
        <v>75.245534000000006</v>
      </c>
      <c r="CM801">
        <f t="shared" si="617"/>
        <v>-2.0240286557724474E-3</v>
      </c>
      <c r="CN801">
        <f t="shared" si="618"/>
        <v>0.99797597134422755</v>
      </c>
      <c r="CR801" s="10">
        <v>41473</v>
      </c>
      <c r="CS801">
        <v>27900</v>
      </c>
      <c r="CT801">
        <v>57.603203999999998</v>
      </c>
      <c r="CU801">
        <f t="shared" si="619"/>
        <v>-1.3396214462453315E-3</v>
      </c>
      <c r="CV801">
        <f t="shared" si="620"/>
        <v>0.99866037855375467</v>
      </c>
      <c r="CZ801" s="10">
        <v>41473</v>
      </c>
      <c r="DA801">
        <v>88600</v>
      </c>
      <c r="DB801">
        <v>48.958328999999999</v>
      </c>
      <c r="DC801">
        <f t="shared" si="632"/>
        <v>-3.2638319575760688E-3</v>
      </c>
      <c r="DD801">
        <f t="shared" si="633"/>
        <v>0.99673616804242393</v>
      </c>
      <c r="DH801" s="10">
        <v>41473</v>
      </c>
      <c r="DI801">
        <v>73300</v>
      </c>
      <c r="DJ801">
        <v>31.375067999999999</v>
      </c>
      <c r="DK801">
        <f t="shared" si="634"/>
        <v>8.6592120670294648E-3</v>
      </c>
      <c r="DL801">
        <f t="shared" si="635"/>
        <v>1.0086592120670295</v>
      </c>
      <c r="DP801" s="10"/>
      <c r="DX801" s="10">
        <v>41473</v>
      </c>
      <c r="DY801">
        <v>4226600</v>
      </c>
      <c r="DZ801">
        <v>12.46</v>
      </c>
      <c r="EA801">
        <f t="shared" si="621"/>
        <v>5.6497175141243527E-3</v>
      </c>
      <c r="EB801">
        <f t="shared" si="622"/>
        <v>1.0056497175141244</v>
      </c>
      <c r="EF801" s="10">
        <v>41472</v>
      </c>
      <c r="EG801">
        <v>369200</v>
      </c>
      <c r="EH801">
        <v>98.547437000000002</v>
      </c>
      <c r="EI801">
        <f t="shared" si="597"/>
        <v>2.5669025308610038E-3</v>
      </c>
      <c r="EJ801">
        <f t="shared" si="598"/>
        <v>1.002566902530861</v>
      </c>
    </row>
    <row r="802" spans="1:140">
      <c r="A802" s="10">
        <v>41472</v>
      </c>
      <c r="B802" s="11">
        <v>4.72</v>
      </c>
      <c r="C802">
        <f t="shared" si="599"/>
        <v>4.7199999999999999E-2</v>
      </c>
      <c r="D802" s="12">
        <f t="shared" si="600"/>
        <v>9.8967044846842711E-4</v>
      </c>
      <c r="E802" s="13">
        <f t="shared" si="601"/>
        <v>1.0009896704484684</v>
      </c>
      <c r="H802" s="10">
        <v>41472</v>
      </c>
      <c r="I802">
        <v>1900</v>
      </c>
      <c r="J802">
        <v>62.256286000000003</v>
      </c>
      <c r="K802" s="15">
        <f t="shared" si="623"/>
        <v>1.028503181285112E-3</v>
      </c>
      <c r="L802">
        <f t="shared" si="624"/>
        <v>1.0010285031812851</v>
      </c>
      <c r="N802" s="15">
        <f t="shared" si="603"/>
        <v>0.45529807401315403</v>
      </c>
      <c r="P802" s="10">
        <v>41472</v>
      </c>
      <c r="Q802">
        <v>389100</v>
      </c>
      <c r="R802">
        <v>38.003655999999999</v>
      </c>
      <c r="S802">
        <f t="shared" si="604"/>
        <v>3.2557268247519477E-3</v>
      </c>
      <c r="T802">
        <f t="shared" si="625"/>
        <v>1.0032557268247519</v>
      </c>
      <c r="V802" s="15">
        <f t="shared" si="605"/>
        <v>2.2753018207014395</v>
      </c>
      <c r="X802" s="10">
        <v>41472</v>
      </c>
      <c r="Y802">
        <v>114800</v>
      </c>
      <c r="Z802">
        <v>32.165207000000002</v>
      </c>
      <c r="AA802">
        <f t="shared" si="606"/>
        <v>4.7846999061822437E-3</v>
      </c>
      <c r="AB802">
        <f t="shared" si="602"/>
        <v>1.0047846999061822</v>
      </c>
      <c r="AD802" s="15">
        <f t="shared" si="607"/>
        <v>4.710180921879437</v>
      </c>
      <c r="AF802" s="10">
        <v>41472</v>
      </c>
      <c r="AG802">
        <v>234700</v>
      </c>
      <c r="AH802">
        <v>45.120401999999999</v>
      </c>
      <c r="AI802">
        <f t="shared" si="608"/>
        <v>3.2113371476221175E-3</v>
      </c>
      <c r="AJ802">
        <f t="shared" si="626"/>
        <v>1.0032113371476221</v>
      </c>
      <c r="AL802" s="15">
        <f t="shared" si="609"/>
        <v>2.2228305082439697</v>
      </c>
      <c r="AN802" s="10">
        <v>41472</v>
      </c>
      <c r="AO802">
        <v>2503200</v>
      </c>
      <c r="AP802">
        <v>34.151277999999998</v>
      </c>
      <c r="AQ802">
        <f t="shared" si="610"/>
        <v>3.7473202565969643E-3</v>
      </c>
      <c r="AR802">
        <f t="shared" si="631"/>
        <v>1.003747320256597</v>
      </c>
      <c r="AV802" s="10">
        <v>41472</v>
      </c>
      <c r="AW802">
        <v>22000400</v>
      </c>
      <c r="AX802">
        <v>36.632499000000003</v>
      </c>
      <c r="AY802">
        <f t="shared" si="611"/>
        <v>8.2956732285732748E-3</v>
      </c>
      <c r="AZ802">
        <f t="shared" si="612"/>
        <v>1.0082956732285733</v>
      </c>
      <c r="BD802" s="10">
        <v>41472</v>
      </c>
      <c r="BE802">
        <v>632100</v>
      </c>
      <c r="BF802">
        <v>53.207873999999997</v>
      </c>
      <c r="BG802">
        <f t="shared" si="613"/>
        <v>1.3635913927769749E-3</v>
      </c>
      <c r="BH802">
        <f t="shared" si="614"/>
        <v>1.001363591392777</v>
      </c>
      <c r="BL802" s="10">
        <v>41472</v>
      </c>
      <c r="BM802">
        <v>229800</v>
      </c>
      <c r="BN802">
        <v>96.917846999999995</v>
      </c>
      <c r="BO802">
        <f t="shared" si="627"/>
        <v>2.0972442209901132E-3</v>
      </c>
      <c r="BP802">
        <f t="shared" si="628"/>
        <v>1.0020972442209901</v>
      </c>
      <c r="BT802" s="10">
        <v>41472</v>
      </c>
      <c r="BU802">
        <v>85200</v>
      </c>
      <c r="BV802">
        <v>49.184916000000001</v>
      </c>
      <c r="BW802">
        <f t="shared" si="629"/>
        <v>1.8174508893216146E-3</v>
      </c>
      <c r="BX802">
        <f t="shared" si="630"/>
        <v>1.0018174508893216</v>
      </c>
      <c r="CB802" s="10">
        <v>41472</v>
      </c>
      <c r="CC802">
        <v>427300</v>
      </c>
      <c r="CD802">
        <v>95.710841000000002</v>
      </c>
      <c r="CE802">
        <f t="shared" si="615"/>
        <v>8.1758859298035613E-3</v>
      </c>
      <c r="CF802">
        <f t="shared" si="616"/>
        <v>1.0081758859298036</v>
      </c>
      <c r="CJ802" s="10">
        <v>41472</v>
      </c>
      <c r="CK802">
        <v>255800</v>
      </c>
      <c r="CL802">
        <v>75.398142000000007</v>
      </c>
      <c r="CM802">
        <f t="shared" si="617"/>
        <v>4.7852678325128739E-3</v>
      </c>
      <c r="CN802">
        <f t="shared" si="618"/>
        <v>1.0047852678325129</v>
      </c>
      <c r="CR802" s="10">
        <v>41472</v>
      </c>
      <c r="CS802">
        <v>15300</v>
      </c>
      <c r="CT802">
        <v>57.680473999999997</v>
      </c>
      <c r="CU802">
        <f t="shared" si="619"/>
        <v>1.1735052578967231E-3</v>
      </c>
      <c r="CV802">
        <f t="shared" si="620"/>
        <v>1.0011735052578967</v>
      </c>
      <c r="CZ802" s="10">
        <v>41472</v>
      </c>
      <c r="DA802">
        <v>120900</v>
      </c>
      <c r="DB802">
        <v>49.118644000000003</v>
      </c>
      <c r="DC802">
        <f t="shared" si="632"/>
        <v>4.9198239246754927E-3</v>
      </c>
      <c r="DD802">
        <f t="shared" si="633"/>
        <v>1.0049198239246755</v>
      </c>
      <c r="DH802" s="10">
        <v>41472</v>
      </c>
      <c r="DI802">
        <v>63000</v>
      </c>
      <c r="DJ802">
        <v>31.105716999999999</v>
      </c>
      <c r="DK802">
        <f t="shared" si="634"/>
        <v>5.1021044520811465E-3</v>
      </c>
      <c r="DL802">
        <f t="shared" si="635"/>
        <v>1.0051021044520811</v>
      </c>
      <c r="DP802" s="10"/>
      <c r="DX802" s="10">
        <v>41472</v>
      </c>
      <c r="DY802">
        <v>4459100</v>
      </c>
      <c r="DZ802">
        <v>12.39</v>
      </c>
      <c r="EA802">
        <f t="shared" si="621"/>
        <v>-1.2749003984063756E-2</v>
      </c>
      <c r="EB802">
        <f t="shared" si="622"/>
        <v>0.98725099601593624</v>
      </c>
      <c r="EF802" s="10">
        <v>41471</v>
      </c>
      <c r="EG802">
        <v>575400</v>
      </c>
      <c r="EH802">
        <v>98.295123000000004</v>
      </c>
      <c r="EI802">
        <f t="shared" ref="EI802:EI865" si="636">(EH802/EH803)-1</f>
        <v>-1.9737672951036789E-4</v>
      </c>
      <c r="EJ802">
        <f t="shared" ref="EJ802:EJ865" si="637">1+EI802</f>
        <v>0.99980262327048963</v>
      </c>
    </row>
    <row r="803" spans="1:140">
      <c r="A803" s="10">
        <v>41471</v>
      </c>
      <c r="B803" s="11">
        <v>4.87</v>
      </c>
      <c r="C803">
        <f t="shared" si="599"/>
        <v>4.87E-2</v>
      </c>
      <c r="D803" s="12">
        <f t="shared" si="600"/>
        <v>1.0213314064795309E-3</v>
      </c>
      <c r="E803" s="13">
        <f t="shared" si="601"/>
        <v>1.0010213314064795</v>
      </c>
      <c r="H803" s="10">
        <v>41471</v>
      </c>
      <c r="I803">
        <v>4400</v>
      </c>
      <c r="J803">
        <v>62.192321</v>
      </c>
      <c r="K803" s="15">
        <f t="shared" si="623"/>
        <v>5.614609471391363E-3</v>
      </c>
      <c r="L803">
        <f t="shared" si="624"/>
        <v>1.0056146094713914</v>
      </c>
      <c r="N803" s="15">
        <f t="shared" si="603"/>
        <v>6.718351464359329</v>
      </c>
      <c r="P803" s="10">
        <v>41471</v>
      </c>
      <c r="Q803">
        <v>411100</v>
      </c>
      <c r="R803">
        <v>37.880327999999999</v>
      </c>
      <c r="S803">
        <f t="shared" si="604"/>
        <v>-4.4876770806743238E-3</v>
      </c>
      <c r="T803">
        <f t="shared" si="625"/>
        <v>0.99551232291932568</v>
      </c>
      <c r="V803" s="15">
        <f t="shared" si="605"/>
        <v>-0.8063472321270152</v>
      </c>
      <c r="X803" s="10">
        <v>41471</v>
      </c>
      <c r="Y803">
        <v>113500</v>
      </c>
      <c r="Z803">
        <v>32.012039000000001</v>
      </c>
      <c r="AA803">
        <f t="shared" si="606"/>
        <v>-8.0095108506187396E-3</v>
      </c>
      <c r="AB803">
        <f t="shared" si="602"/>
        <v>0.99199048914938126</v>
      </c>
      <c r="AD803" s="15">
        <f t="shared" si="607"/>
        <v>-0.94688214433611495</v>
      </c>
      <c r="AF803" s="10">
        <v>41471</v>
      </c>
      <c r="AG803">
        <v>270900</v>
      </c>
      <c r="AH803">
        <v>44.975968999999999</v>
      </c>
      <c r="AI803">
        <f t="shared" si="608"/>
        <v>-4.4756790956482773E-3</v>
      </c>
      <c r="AJ803">
        <f t="shared" si="626"/>
        <v>0.99552432090435172</v>
      </c>
      <c r="AL803" s="15">
        <f t="shared" si="609"/>
        <v>-0.80549348116157038</v>
      </c>
      <c r="AN803" s="10">
        <v>41471</v>
      </c>
      <c r="AO803">
        <v>1956000</v>
      </c>
      <c r="AP803">
        <v>34.023780000000002</v>
      </c>
      <c r="AQ803">
        <f t="shared" si="610"/>
        <v>-1.3365106206716382E-3</v>
      </c>
      <c r="AR803">
        <f t="shared" si="631"/>
        <v>0.99866348937932836</v>
      </c>
      <c r="AV803" s="10">
        <v>41471</v>
      </c>
      <c r="AW803">
        <v>12195300</v>
      </c>
      <c r="AX803">
        <v>36.331108</v>
      </c>
      <c r="AY803">
        <f t="shared" si="611"/>
        <v>1.7627785035490007E-3</v>
      </c>
      <c r="AZ803">
        <f t="shared" si="612"/>
        <v>1.001762778503549</v>
      </c>
      <c r="BD803" s="10">
        <v>41471</v>
      </c>
      <c r="BE803">
        <v>655500</v>
      </c>
      <c r="BF803">
        <v>53.135418999999999</v>
      </c>
      <c r="BG803">
        <f t="shared" si="613"/>
        <v>-3.5666164237668774E-3</v>
      </c>
      <c r="BH803">
        <f t="shared" si="614"/>
        <v>0.99643338357623312</v>
      </c>
      <c r="BL803" s="10">
        <v>41471</v>
      </c>
      <c r="BM803">
        <v>315300</v>
      </c>
      <c r="BN803">
        <v>96.715012000000002</v>
      </c>
      <c r="BO803">
        <f t="shared" si="627"/>
        <v>7.6323514517384616E-4</v>
      </c>
      <c r="BP803">
        <f t="shared" si="628"/>
        <v>1.0007632351451738</v>
      </c>
      <c r="BT803" s="10">
        <v>41471</v>
      </c>
      <c r="BU803">
        <v>172900</v>
      </c>
      <c r="BV803">
        <v>49.095686999999998</v>
      </c>
      <c r="BW803">
        <f t="shared" si="629"/>
        <v>1.0107018464009521E-3</v>
      </c>
      <c r="BX803">
        <f t="shared" si="630"/>
        <v>1.001010701846401</v>
      </c>
      <c r="CB803" s="10">
        <v>41471</v>
      </c>
      <c r="CC803">
        <v>476900</v>
      </c>
      <c r="CD803">
        <v>94.934666000000007</v>
      </c>
      <c r="CE803">
        <f t="shared" si="615"/>
        <v>7.228485241114635E-3</v>
      </c>
      <c r="CF803">
        <f t="shared" si="616"/>
        <v>1.0072284852411146</v>
      </c>
      <c r="CJ803" s="10">
        <v>41471</v>
      </c>
      <c r="CK803">
        <v>268800</v>
      </c>
      <c r="CL803">
        <v>75.039060000000006</v>
      </c>
      <c r="CM803">
        <f t="shared" si="617"/>
        <v>4.7868651715554655E-4</v>
      </c>
      <c r="CN803">
        <f t="shared" si="618"/>
        <v>1.0004786865171555</v>
      </c>
      <c r="CR803" s="10">
        <v>41471</v>
      </c>
      <c r="CS803">
        <v>67000</v>
      </c>
      <c r="CT803">
        <v>57.612864999999999</v>
      </c>
      <c r="CU803">
        <f t="shared" si="619"/>
        <v>1.0068992720047021E-3</v>
      </c>
      <c r="CV803">
        <f t="shared" si="620"/>
        <v>1.0010068992720047</v>
      </c>
      <c r="CZ803" s="10">
        <v>41471</v>
      </c>
      <c r="DA803">
        <v>85800</v>
      </c>
      <c r="DB803">
        <v>48.878171999999999</v>
      </c>
      <c r="DC803">
        <f t="shared" si="632"/>
        <v>-7.4154403805283264E-3</v>
      </c>
      <c r="DD803">
        <f t="shared" si="633"/>
        <v>0.99258455961947167</v>
      </c>
      <c r="DH803" s="10">
        <v>41471</v>
      </c>
      <c r="DI803">
        <v>73800</v>
      </c>
      <c r="DJ803">
        <v>30.947818000000002</v>
      </c>
      <c r="DK803">
        <f t="shared" si="634"/>
        <v>0</v>
      </c>
      <c r="DL803">
        <f t="shared" si="635"/>
        <v>1</v>
      </c>
      <c r="DP803" s="10"/>
      <c r="DX803" s="10">
        <v>41471</v>
      </c>
      <c r="DY803">
        <v>3020000</v>
      </c>
      <c r="DZ803">
        <v>12.55</v>
      </c>
      <c r="EA803">
        <f t="shared" si="621"/>
        <v>6.4153969526865584E-3</v>
      </c>
      <c r="EB803">
        <f t="shared" si="622"/>
        <v>1.0064153969526866</v>
      </c>
      <c r="EF803" s="10">
        <v>41470</v>
      </c>
      <c r="EG803">
        <v>250000</v>
      </c>
      <c r="EH803">
        <v>98.314527999999996</v>
      </c>
      <c r="EI803">
        <f t="shared" si="636"/>
        <v>2.9618839588385626E-4</v>
      </c>
      <c r="EJ803">
        <f t="shared" si="637"/>
        <v>1.0002961883958839</v>
      </c>
    </row>
    <row r="804" spans="1:140">
      <c r="A804" s="10">
        <v>41470</v>
      </c>
      <c r="B804" s="11">
        <v>4.93</v>
      </c>
      <c r="C804">
        <f t="shared" si="599"/>
        <v>4.9299999999999997E-2</v>
      </c>
      <c r="D804" s="12">
        <f t="shared" si="600"/>
        <v>1.033999435678945E-3</v>
      </c>
      <c r="E804" s="13">
        <f t="shared" si="601"/>
        <v>1.0010339994356789</v>
      </c>
      <c r="H804" s="10">
        <v>41470</v>
      </c>
      <c r="I804">
        <v>5700</v>
      </c>
      <c r="J804">
        <v>61.845084999999997</v>
      </c>
      <c r="K804" s="15">
        <f t="shared" si="623"/>
        <v>2.8152729245289887E-3</v>
      </c>
      <c r="L804">
        <f t="shared" si="624"/>
        <v>1.002815272924529</v>
      </c>
      <c r="N804" s="15">
        <f t="shared" si="603"/>
        <v>1.7902491000090515</v>
      </c>
      <c r="P804" s="10">
        <v>41470</v>
      </c>
      <c r="Q804">
        <v>310200</v>
      </c>
      <c r="R804">
        <v>38.051088999999997</v>
      </c>
      <c r="S804">
        <f t="shared" si="604"/>
        <v>2.7500390415680087E-3</v>
      </c>
      <c r="T804">
        <f t="shared" si="625"/>
        <v>1.002750039041568</v>
      </c>
      <c r="V804" s="15">
        <f t="shared" si="605"/>
        <v>1.7247769727974371</v>
      </c>
      <c r="X804" s="10">
        <v>41470</v>
      </c>
      <c r="Y804">
        <v>183800</v>
      </c>
      <c r="Z804">
        <v>32.270510000000002</v>
      </c>
      <c r="AA804">
        <f t="shared" si="606"/>
        <v>2.6769840611677864E-3</v>
      </c>
      <c r="AB804">
        <f t="shared" si="602"/>
        <v>1.0026769840611678</v>
      </c>
      <c r="AD804" s="15">
        <f t="shared" si="607"/>
        <v>1.6532722039887591</v>
      </c>
      <c r="AF804" s="10">
        <v>41470</v>
      </c>
      <c r="AG804">
        <v>371400</v>
      </c>
      <c r="AH804">
        <v>45.178172000000004</v>
      </c>
      <c r="AI804">
        <f t="shared" si="608"/>
        <v>4.926094348850496E-3</v>
      </c>
      <c r="AJ804">
        <f t="shared" si="626"/>
        <v>1.0049260943488505</v>
      </c>
      <c r="AL804" s="15">
        <f t="shared" si="609"/>
        <v>5.0111153197636522</v>
      </c>
      <c r="AN804" s="10">
        <v>41470</v>
      </c>
      <c r="AO804">
        <v>3215700</v>
      </c>
      <c r="AP804">
        <v>34.069313999999999</v>
      </c>
      <c r="AQ804">
        <f t="shared" si="610"/>
        <v>5.9155936856518654E-3</v>
      </c>
      <c r="AR804">
        <f t="shared" si="631"/>
        <v>1.0059155936856519</v>
      </c>
      <c r="AV804" s="10">
        <v>41470</v>
      </c>
      <c r="AW804">
        <v>16138600</v>
      </c>
      <c r="AX804">
        <v>36.267176999999997</v>
      </c>
      <c r="AY804">
        <f t="shared" si="611"/>
        <v>1.3010163430782429E-2</v>
      </c>
      <c r="AZ804">
        <f t="shared" si="612"/>
        <v>1.0130101634307824</v>
      </c>
      <c r="BD804" s="10">
        <v>41470</v>
      </c>
      <c r="BE804">
        <v>777000</v>
      </c>
      <c r="BF804">
        <v>53.325611000000002</v>
      </c>
      <c r="BG804">
        <f t="shared" si="613"/>
        <v>3.9215654528275135E-3</v>
      </c>
      <c r="BH804">
        <f t="shared" si="614"/>
        <v>1.0039215654528275</v>
      </c>
      <c r="BL804" s="10">
        <v>41470</v>
      </c>
      <c r="BM804">
        <v>510600</v>
      </c>
      <c r="BN804">
        <v>96.641251999999994</v>
      </c>
      <c r="BO804">
        <f t="shared" si="627"/>
        <v>-6.3513008717458463E-3</v>
      </c>
      <c r="BP804">
        <f t="shared" si="628"/>
        <v>0.99364869912825415</v>
      </c>
      <c r="BT804" s="10">
        <v>41470</v>
      </c>
      <c r="BU804">
        <v>116300</v>
      </c>
      <c r="BV804">
        <v>49.046115999999998</v>
      </c>
      <c r="BW804">
        <f t="shared" si="629"/>
        <v>1.2143517775022872E-3</v>
      </c>
      <c r="BX804">
        <f t="shared" si="630"/>
        <v>1.0012143517775023</v>
      </c>
      <c r="CB804" s="10">
        <v>41470</v>
      </c>
      <c r="CC804">
        <v>769500</v>
      </c>
      <c r="CD804">
        <v>94.253356999999994</v>
      </c>
      <c r="CE804">
        <f t="shared" si="615"/>
        <v>1.1008346383815093E-2</v>
      </c>
      <c r="CF804">
        <f t="shared" si="616"/>
        <v>1.0110083463838151</v>
      </c>
      <c r="CJ804" s="10">
        <v>41470</v>
      </c>
      <c r="CK804">
        <v>306400</v>
      </c>
      <c r="CL804">
        <v>75.003157000000002</v>
      </c>
      <c r="CM804">
        <f t="shared" si="617"/>
        <v>2.8808612709918524E-3</v>
      </c>
      <c r="CN804">
        <f t="shared" si="618"/>
        <v>1.0028808612709919</v>
      </c>
      <c r="CR804" s="10">
        <v>41470</v>
      </c>
      <c r="CS804">
        <v>7500</v>
      </c>
      <c r="CT804">
        <v>57.554912999999999</v>
      </c>
      <c r="CU804">
        <f t="shared" si="619"/>
        <v>1.0079315497724117E-3</v>
      </c>
      <c r="CV804">
        <f t="shared" si="620"/>
        <v>1.0010079315497724</v>
      </c>
      <c r="CZ804" s="10">
        <v>41470</v>
      </c>
      <c r="DA804">
        <v>71200</v>
      </c>
      <c r="DB804">
        <v>49.243333</v>
      </c>
      <c r="DC804">
        <f t="shared" si="632"/>
        <v>1.1710890924341077E-2</v>
      </c>
      <c r="DD804">
        <f t="shared" si="633"/>
        <v>1.0117108909243411</v>
      </c>
      <c r="DH804" s="10">
        <v>41470</v>
      </c>
      <c r="DI804">
        <v>107700</v>
      </c>
      <c r="DJ804">
        <v>30.947818000000002</v>
      </c>
      <c r="DK804">
        <f t="shared" si="634"/>
        <v>4.2193816259221695E-3</v>
      </c>
      <c r="DL804">
        <f t="shared" si="635"/>
        <v>1.0042193816259222</v>
      </c>
      <c r="DP804" s="10"/>
      <c r="DX804" s="10">
        <v>41470</v>
      </c>
      <c r="DY804">
        <v>2594700</v>
      </c>
      <c r="DZ804">
        <v>12.47</v>
      </c>
      <c r="EA804">
        <f t="shared" si="621"/>
        <v>0</v>
      </c>
      <c r="EB804">
        <f t="shared" si="622"/>
        <v>1</v>
      </c>
      <c r="EF804" s="10">
        <v>41467</v>
      </c>
      <c r="EG804">
        <v>392700</v>
      </c>
      <c r="EH804">
        <v>98.285416999999995</v>
      </c>
      <c r="EI804">
        <f t="shared" si="636"/>
        <v>-6.9066282706853332E-4</v>
      </c>
      <c r="EJ804">
        <f t="shared" si="637"/>
        <v>0.99930933717293147</v>
      </c>
    </row>
    <row r="805" spans="1:140">
      <c r="A805" s="10">
        <v>41467</v>
      </c>
      <c r="B805" s="11">
        <v>4.9400000000000004</v>
      </c>
      <c r="C805">
        <f t="shared" si="599"/>
        <v>4.9400000000000006E-2</v>
      </c>
      <c r="D805" s="12">
        <f t="shared" si="600"/>
        <v>1.0361109765122389E-3</v>
      </c>
      <c r="E805" s="13">
        <f t="shared" si="601"/>
        <v>1.0010361109765122</v>
      </c>
      <c r="H805" s="10">
        <v>41467</v>
      </c>
      <c r="I805">
        <v>7900</v>
      </c>
      <c r="J805">
        <v>61.671463000000003</v>
      </c>
      <c r="K805" s="15">
        <f t="shared" si="623"/>
        <v>-7.4034520871868459E-4</v>
      </c>
      <c r="L805">
        <f t="shared" si="624"/>
        <v>0.99925965479128132</v>
      </c>
      <c r="N805" s="15">
        <f t="shared" si="603"/>
        <v>-0.23686938851251749</v>
      </c>
      <c r="P805" s="10">
        <v>41467</v>
      </c>
      <c r="Q805">
        <v>420600</v>
      </c>
      <c r="R805">
        <v>37.946733999999999</v>
      </c>
      <c r="S805">
        <f t="shared" si="604"/>
        <v>2.7575961131409699E-3</v>
      </c>
      <c r="T805">
        <f t="shared" si="625"/>
        <v>1.002757596113141</v>
      </c>
      <c r="V805" s="15">
        <f t="shared" si="605"/>
        <v>1.7322824877109944</v>
      </c>
      <c r="X805" s="10">
        <v>41467</v>
      </c>
      <c r="Y805">
        <v>148800</v>
      </c>
      <c r="Z805">
        <v>32.184353000000002</v>
      </c>
      <c r="AA805">
        <f t="shared" si="606"/>
        <v>2.9832378296048567E-3</v>
      </c>
      <c r="AB805">
        <f t="shared" si="602"/>
        <v>1.0029832378296049</v>
      </c>
      <c r="AD805" s="15">
        <f t="shared" si="607"/>
        <v>1.9661381904127189</v>
      </c>
      <c r="AF805" s="10">
        <v>41467</v>
      </c>
      <c r="AG805">
        <v>323000</v>
      </c>
      <c r="AH805">
        <v>44.956710999999999</v>
      </c>
      <c r="AI805">
        <f t="shared" si="608"/>
        <v>4.7341952867008263E-3</v>
      </c>
      <c r="AJ805">
        <f t="shared" si="626"/>
        <v>1.0047341952867008</v>
      </c>
      <c r="AL805" s="15">
        <f t="shared" si="609"/>
        <v>4.6063721966278841</v>
      </c>
      <c r="AN805" s="10">
        <v>41467</v>
      </c>
      <c r="AO805">
        <v>2449000</v>
      </c>
      <c r="AP805">
        <v>33.868958999999997</v>
      </c>
      <c r="AQ805">
        <f t="shared" si="610"/>
        <v>-5.615056560574927E-3</v>
      </c>
      <c r="AR805">
        <f t="shared" si="631"/>
        <v>0.99438494343942507</v>
      </c>
      <c r="AV805" s="10">
        <v>41467</v>
      </c>
      <c r="AW805">
        <v>13095500</v>
      </c>
      <c r="AX805">
        <v>35.801394999999999</v>
      </c>
      <c r="AY805">
        <f t="shared" si="611"/>
        <v>-1.0600669117407424E-2</v>
      </c>
      <c r="AZ805">
        <f t="shared" si="612"/>
        <v>0.98939933088259258</v>
      </c>
      <c r="BD805" s="10">
        <v>41467</v>
      </c>
      <c r="BE805">
        <v>994200</v>
      </c>
      <c r="BF805">
        <v>53.117308000000001</v>
      </c>
      <c r="BG805">
        <f t="shared" si="613"/>
        <v>-1.7046150570365626E-4</v>
      </c>
      <c r="BH805">
        <f t="shared" si="614"/>
        <v>0.99982953849429634</v>
      </c>
      <c r="BL805" s="10">
        <v>41467</v>
      </c>
      <c r="BM805">
        <v>389900</v>
      </c>
      <c r="BN805">
        <v>97.258972999999997</v>
      </c>
      <c r="BO805">
        <f t="shared" si="627"/>
        <v>4.5709597489904663E-3</v>
      </c>
      <c r="BP805">
        <f t="shared" si="628"/>
        <v>1.0045709597489905</v>
      </c>
      <c r="BT805" s="10">
        <v>41467</v>
      </c>
      <c r="BU805">
        <v>233800</v>
      </c>
      <c r="BV805">
        <v>48.986629000000001</v>
      </c>
      <c r="BW805">
        <f t="shared" si="629"/>
        <v>0</v>
      </c>
      <c r="BX805">
        <f t="shared" si="630"/>
        <v>1</v>
      </c>
      <c r="CB805" s="10">
        <v>41467</v>
      </c>
      <c r="CC805">
        <v>1112200</v>
      </c>
      <c r="CD805">
        <v>93.227080999999998</v>
      </c>
      <c r="CE805">
        <f t="shared" si="615"/>
        <v>-8.2568948462805603E-3</v>
      </c>
      <c r="CF805">
        <f t="shared" si="616"/>
        <v>0.99174310515371944</v>
      </c>
      <c r="CJ805" s="10">
        <v>41467</v>
      </c>
      <c r="CK805">
        <v>289700</v>
      </c>
      <c r="CL805">
        <v>74.787704000000005</v>
      </c>
      <c r="CM805">
        <f t="shared" si="617"/>
        <v>-1.6776441891248606E-3</v>
      </c>
      <c r="CN805">
        <f t="shared" si="618"/>
        <v>0.99832235581087514</v>
      </c>
      <c r="CR805" s="10">
        <v>41467</v>
      </c>
      <c r="CS805">
        <v>7900</v>
      </c>
      <c r="CT805">
        <v>57.496960000000001</v>
      </c>
      <c r="CU805">
        <f t="shared" si="619"/>
        <v>-8.3926987830240662E-4</v>
      </c>
      <c r="CV805">
        <f t="shared" si="620"/>
        <v>0.99916073012169759</v>
      </c>
      <c r="CZ805" s="10">
        <v>41467</v>
      </c>
      <c r="DA805">
        <v>65600</v>
      </c>
      <c r="DB805">
        <v>48.673324999999998</v>
      </c>
      <c r="DC805">
        <f t="shared" si="632"/>
        <v>-1.2646751757706465E-2</v>
      </c>
      <c r="DD805">
        <f t="shared" si="633"/>
        <v>0.98735324824229354</v>
      </c>
      <c r="DH805" s="10">
        <v>41467</v>
      </c>
      <c r="DI805">
        <v>133200</v>
      </c>
      <c r="DJ805">
        <v>30.817786000000002</v>
      </c>
      <c r="DK805">
        <f t="shared" si="634"/>
        <v>-5.3956803767865047E-3</v>
      </c>
      <c r="DL805">
        <f t="shared" si="635"/>
        <v>0.9946043196232135</v>
      </c>
      <c r="DP805" s="10"/>
      <c r="DX805" s="10">
        <v>41467</v>
      </c>
      <c r="DY805">
        <v>6395200</v>
      </c>
      <c r="DZ805">
        <v>12.47</v>
      </c>
      <c r="EA805">
        <f t="shared" si="621"/>
        <v>-1.6012810248198228E-3</v>
      </c>
      <c r="EB805">
        <f t="shared" si="622"/>
        <v>0.99839871897518018</v>
      </c>
      <c r="EF805" s="10">
        <v>41466</v>
      </c>
      <c r="EG805">
        <v>344500</v>
      </c>
      <c r="EH805">
        <v>98.353346000000002</v>
      </c>
      <c r="EI805">
        <f t="shared" si="636"/>
        <v>5.9232847188162019E-4</v>
      </c>
      <c r="EJ805">
        <f t="shared" si="637"/>
        <v>1.0005923284718816</v>
      </c>
    </row>
    <row r="806" spans="1:140">
      <c r="A806" s="10">
        <v>41466</v>
      </c>
      <c r="B806" s="11">
        <v>4.91</v>
      </c>
      <c r="C806">
        <f t="shared" si="599"/>
        <v>4.9100000000000005E-2</v>
      </c>
      <c r="D806" s="12">
        <f t="shared" si="600"/>
        <v>1.0297765277100801E-3</v>
      </c>
      <c r="E806" s="13">
        <f t="shared" si="601"/>
        <v>1.0010297765277101</v>
      </c>
      <c r="H806" s="10">
        <v>41466</v>
      </c>
      <c r="I806">
        <v>7000</v>
      </c>
      <c r="J806">
        <v>61.717154999999998</v>
      </c>
      <c r="K806" s="15">
        <f t="shared" si="623"/>
        <v>1.183521415425326E-2</v>
      </c>
      <c r="L806">
        <f t="shared" si="624"/>
        <v>1.0118352141542533</v>
      </c>
      <c r="N806" s="15">
        <f t="shared" si="603"/>
        <v>72.294816951631262</v>
      </c>
      <c r="P806" s="10">
        <v>41466</v>
      </c>
      <c r="Q806">
        <v>987500</v>
      </c>
      <c r="R806">
        <v>37.842379999999999</v>
      </c>
      <c r="S806">
        <f t="shared" si="604"/>
        <v>1.295068618943862E-2</v>
      </c>
      <c r="T806">
        <f t="shared" si="625"/>
        <v>1.0129506861894386</v>
      </c>
      <c r="V806" s="15">
        <f t="shared" si="605"/>
        <v>108.5798207230347</v>
      </c>
      <c r="X806" s="10">
        <v>41466</v>
      </c>
      <c r="Y806">
        <v>270400</v>
      </c>
      <c r="Z806">
        <v>32.088625</v>
      </c>
      <c r="AA806">
        <f t="shared" si="606"/>
        <v>1.2994891622580607E-2</v>
      </c>
      <c r="AB806">
        <f t="shared" si="602"/>
        <v>1.0129948916225806</v>
      </c>
      <c r="AD806" s="15">
        <f t="shared" si="607"/>
        <v>110.33922121498921</v>
      </c>
      <c r="AF806" s="10">
        <v>41466</v>
      </c>
      <c r="AG806">
        <v>292300</v>
      </c>
      <c r="AH806">
        <v>44.744880000000002</v>
      </c>
      <c r="AI806">
        <f t="shared" si="608"/>
        <v>1.0656839714454858E-2</v>
      </c>
      <c r="AJ806">
        <f t="shared" si="626"/>
        <v>1.0106568397144549</v>
      </c>
      <c r="AL806" s="15">
        <f t="shared" si="609"/>
        <v>46.902436852958509</v>
      </c>
      <c r="AN806" s="10">
        <v>41466</v>
      </c>
      <c r="AO806">
        <v>3517300</v>
      </c>
      <c r="AP806">
        <v>34.060209</v>
      </c>
      <c r="AQ806">
        <f t="shared" si="610"/>
        <v>2.7472534433995222E-2</v>
      </c>
      <c r="AR806">
        <f t="shared" si="631"/>
        <v>1.0274725344339952</v>
      </c>
      <c r="AV806" s="10">
        <v>41466</v>
      </c>
      <c r="AW806">
        <v>54366800</v>
      </c>
      <c r="AX806">
        <v>36.184980000000003</v>
      </c>
      <c r="AY806">
        <f t="shared" si="611"/>
        <v>4.6487011870006256E-2</v>
      </c>
      <c r="AZ806">
        <f t="shared" si="612"/>
        <v>1.0464870118700063</v>
      </c>
      <c r="BD806" s="10">
        <v>41466</v>
      </c>
      <c r="BE806">
        <v>898500</v>
      </c>
      <c r="BF806">
        <v>53.126364000000002</v>
      </c>
      <c r="BG806">
        <f t="shared" si="613"/>
        <v>1.2251925572879907E-2</v>
      </c>
      <c r="BH806">
        <f t="shared" si="614"/>
        <v>1.0122519255728799</v>
      </c>
      <c r="BL806" s="10">
        <v>41466</v>
      </c>
      <c r="BM806">
        <v>226700</v>
      </c>
      <c r="BN806">
        <v>96.816428999999999</v>
      </c>
      <c r="BO806">
        <f t="shared" si="627"/>
        <v>9.1293826319591709E-3</v>
      </c>
      <c r="BP806">
        <f t="shared" si="628"/>
        <v>1.0091293826319592</v>
      </c>
      <c r="BT806" s="10">
        <v>41466</v>
      </c>
      <c r="BU806">
        <v>64200</v>
      </c>
      <c r="BV806">
        <v>48.986629000000001</v>
      </c>
      <c r="BW806">
        <f t="shared" si="629"/>
        <v>1.8248209516253944E-3</v>
      </c>
      <c r="BX806">
        <f t="shared" si="630"/>
        <v>1.0018248209516254</v>
      </c>
      <c r="CB806" s="10">
        <v>41466</v>
      </c>
      <c r="CC806">
        <v>833500</v>
      </c>
      <c r="CD806">
        <v>94.003255999999993</v>
      </c>
      <c r="CE806">
        <f t="shared" si="615"/>
        <v>1.7645403392140491E-2</v>
      </c>
      <c r="CF806">
        <f t="shared" si="616"/>
        <v>1.0176454033921405</v>
      </c>
      <c r="CJ806" s="10">
        <v>41466</v>
      </c>
      <c r="CK806">
        <v>265900</v>
      </c>
      <c r="CL806">
        <v>74.913381999999999</v>
      </c>
      <c r="CM806">
        <f t="shared" si="617"/>
        <v>1.1760349090857991E-2</v>
      </c>
      <c r="CN806">
        <f t="shared" si="618"/>
        <v>1.011760349090858</v>
      </c>
      <c r="CR806" s="10">
        <v>41466</v>
      </c>
      <c r="CS806">
        <v>22600</v>
      </c>
      <c r="CT806">
        <v>57.545256000000002</v>
      </c>
      <c r="CU806">
        <f t="shared" si="619"/>
        <v>3.8753830981284043E-3</v>
      </c>
      <c r="CV806">
        <f t="shared" si="620"/>
        <v>1.0038753830981284</v>
      </c>
      <c r="CZ806" s="10">
        <v>41466</v>
      </c>
      <c r="DA806">
        <v>68300</v>
      </c>
      <c r="DB806">
        <v>49.296768999999998</v>
      </c>
      <c r="DC806">
        <f t="shared" si="632"/>
        <v>4.0022498869929812E-2</v>
      </c>
      <c r="DD806">
        <f t="shared" si="633"/>
        <v>1.0400224988699298</v>
      </c>
      <c r="DH806" s="10">
        <v>41466</v>
      </c>
      <c r="DI806">
        <v>236800</v>
      </c>
      <c r="DJ806">
        <v>30.984971000000002</v>
      </c>
      <c r="DK806">
        <f t="shared" si="634"/>
        <v>2.4255490184806883E-2</v>
      </c>
      <c r="DL806">
        <f t="shared" si="635"/>
        <v>1.0242554901848069</v>
      </c>
      <c r="DP806" s="10"/>
      <c r="DX806" s="10">
        <v>41466</v>
      </c>
      <c r="DY806">
        <v>3774400</v>
      </c>
      <c r="DZ806">
        <v>12.49</v>
      </c>
      <c r="EA806">
        <f t="shared" si="621"/>
        <v>2.7138157894736947E-2</v>
      </c>
      <c r="EB806">
        <f t="shared" si="622"/>
        <v>1.0271381578947369</v>
      </c>
      <c r="EF806" s="10">
        <v>41465</v>
      </c>
      <c r="EG806">
        <v>305400</v>
      </c>
      <c r="EH806">
        <v>98.295123000000004</v>
      </c>
      <c r="EI806">
        <f t="shared" si="636"/>
        <v>-1.9737672951036789E-4</v>
      </c>
      <c r="EJ806">
        <f t="shared" si="637"/>
        <v>0.99980262327048963</v>
      </c>
    </row>
    <row r="807" spans="1:140">
      <c r="A807" s="10">
        <v>41465</v>
      </c>
      <c r="B807" s="11">
        <v>5.1100000000000003</v>
      </c>
      <c r="C807">
        <f t="shared" si="599"/>
        <v>5.1100000000000007E-2</v>
      </c>
      <c r="D807" s="12">
        <f t="shared" si="600"/>
        <v>1.0720160324029226E-3</v>
      </c>
      <c r="E807" s="13">
        <f t="shared" si="601"/>
        <v>1.0010720160324029</v>
      </c>
      <c r="H807" s="10">
        <v>41465</v>
      </c>
      <c r="I807">
        <v>4000</v>
      </c>
      <c r="J807">
        <v>60.995263000000001</v>
      </c>
      <c r="K807" s="15">
        <f t="shared" si="623"/>
        <v>-9.0558211826153867E-3</v>
      </c>
      <c r="L807">
        <f t="shared" si="624"/>
        <v>0.99094417881738461</v>
      </c>
      <c r="N807" s="15">
        <f t="shared" si="603"/>
        <v>-0.96386278819700588</v>
      </c>
      <c r="P807" s="10">
        <v>41465</v>
      </c>
      <c r="Q807">
        <v>459400</v>
      </c>
      <c r="R807">
        <v>37.358561000000002</v>
      </c>
      <c r="S807">
        <f t="shared" si="604"/>
        <v>1.0168107367367618E-3</v>
      </c>
      <c r="T807">
        <f t="shared" si="625"/>
        <v>1.0010168107367368</v>
      </c>
      <c r="V807" s="15">
        <f t="shared" si="605"/>
        <v>0.4491067892732401</v>
      </c>
      <c r="X807" s="10">
        <v>41465</v>
      </c>
      <c r="Y807">
        <v>164600</v>
      </c>
      <c r="Z807">
        <v>31.676985999999999</v>
      </c>
      <c r="AA807">
        <f t="shared" si="606"/>
        <v>3.0223496297376862E-4</v>
      </c>
      <c r="AB807">
        <f t="shared" si="602"/>
        <v>1.0003022349629738</v>
      </c>
      <c r="AD807" s="15">
        <f t="shared" si="607"/>
        <v>0.1166119926939384</v>
      </c>
      <c r="AF807" s="10">
        <v>41465</v>
      </c>
      <c r="AG807">
        <v>1060000</v>
      </c>
      <c r="AH807">
        <v>44.273069</v>
      </c>
      <c r="AI807">
        <f t="shared" si="608"/>
        <v>2.6166321595242348E-3</v>
      </c>
      <c r="AJ807">
        <f t="shared" si="626"/>
        <v>1.0026166321595242</v>
      </c>
      <c r="AL807" s="15">
        <f t="shared" si="609"/>
        <v>1.5956147313780327</v>
      </c>
      <c r="AN807" s="10">
        <v>41465</v>
      </c>
      <c r="AO807">
        <v>5634600</v>
      </c>
      <c r="AP807">
        <v>33.149507999999997</v>
      </c>
      <c r="AQ807">
        <f t="shared" si="610"/>
        <v>1.9267806429950074E-3</v>
      </c>
      <c r="AR807">
        <f t="shared" si="631"/>
        <v>1.001926780642995</v>
      </c>
      <c r="AV807" s="10">
        <v>41465</v>
      </c>
      <c r="AW807">
        <v>32041300</v>
      </c>
      <c r="AX807">
        <v>34.577572000000004</v>
      </c>
      <c r="AY807">
        <f t="shared" si="611"/>
        <v>-9.6782253562400777E-3</v>
      </c>
      <c r="AZ807">
        <f t="shared" si="612"/>
        <v>0.99032177464375992</v>
      </c>
      <c r="BD807" s="10">
        <v>41465</v>
      </c>
      <c r="BE807">
        <v>779000</v>
      </c>
      <c r="BF807">
        <v>52.483342</v>
      </c>
      <c r="BG807">
        <f t="shared" si="613"/>
        <v>3.4525724352141296E-4</v>
      </c>
      <c r="BH807">
        <f t="shared" si="614"/>
        <v>1.0003452572435214</v>
      </c>
      <c r="BL807" s="10">
        <v>41465</v>
      </c>
      <c r="BM807">
        <v>467100</v>
      </c>
      <c r="BN807">
        <v>95.940550999999999</v>
      </c>
      <c r="BO807">
        <f t="shared" si="627"/>
        <v>-1.4394115133437024E-3</v>
      </c>
      <c r="BP807">
        <f t="shared" si="628"/>
        <v>0.9985605884866563</v>
      </c>
      <c r="BT807" s="10">
        <v>41465</v>
      </c>
      <c r="BU807">
        <v>77700</v>
      </c>
      <c r="BV807">
        <v>48.897399999999998</v>
      </c>
      <c r="BW807">
        <f t="shared" si="629"/>
        <v>0</v>
      </c>
      <c r="BX807">
        <f t="shared" si="630"/>
        <v>1</v>
      </c>
      <c r="CB807" s="10">
        <v>41465</v>
      </c>
      <c r="CC807">
        <v>1235200</v>
      </c>
      <c r="CD807">
        <v>92.373292000000006</v>
      </c>
      <c r="CE807">
        <f t="shared" si="615"/>
        <v>-1.0531174360805862E-2</v>
      </c>
      <c r="CF807">
        <f t="shared" si="616"/>
        <v>0.98946882563919414</v>
      </c>
      <c r="CJ807" s="10">
        <v>41465</v>
      </c>
      <c r="CK807">
        <v>202200</v>
      </c>
      <c r="CL807">
        <v>74.042614999999998</v>
      </c>
      <c r="CM807">
        <f t="shared" si="617"/>
        <v>-4.1052441731622702E-3</v>
      </c>
      <c r="CN807">
        <f t="shared" si="618"/>
        <v>0.99589475582683773</v>
      </c>
      <c r="CR807" s="10">
        <v>41465</v>
      </c>
      <c r="CS807">
        <v>10100</v>
      </c>
      <c r="CT807">
        <v>57.323107</v>
      </c>
      <c r="CU807">
        <f t="shared" si="619"/>
        <v>-5.0526497859670894E-4</v>
      </c>
      <c r="CV807">
        <f t="shared" si="620"/>
        <v>0.99949473502140329</v>
      </c>
      <c r="CZ807" s="10">
        <v>41465</v>
      </c>
      <c r="DA807">
        <v>83500</v>
      </c>
      <c r="DB807">
        <v>47.399714000000003</v>
      </c>
      <c r="DC807">
        <f t="shared" si="632"/>
        <v>-5.7910920819402856E-3</v>
      </c>
      <c r="DD807">
        <f t="shared" si="633"/>
        <v>0.99420890791805971</v>
      </c>
      <c r="DH807" s="10">
        <v>41465</v>
      </c>
      <c r="DI807">
        <v>66100</v>
      </c>
      <c r="DJ807">
        <v>30.251213</v>
      </c>
      <c r="DK807">
        <f t="shared" si="634"/>
        <v>-9.2020641581003204E-4</v>
      </c>
      <c r="DL807">
        <f t="shared" si="635"/>
        <v>0.99907979358418997</v>
      </c>
      <c r="DP807" s="10"/>
      <c r="DX807" s="10">
        <v>41465</v>
      </c>
      <c r="DY807">
        <v>5032400</v>
      </c>
      <c r="DZ807">
        <v>12.16</v>
      </c>
      <c r="EA807">
        <f t="shared" si="621"/>
        <v>3.3003300330034513E-3</v>
      </c>
      <c r="EB807">
        <f t="shared" si="622"/>
        <v>1.0033003300330035</v>
      </c>
      <c r="EF807" s="10">
        <v>41464</v>
      </c>
      <c r="EG807">
        <v>604200</v>
      </c>
      <c r="EH807">
        <v>98.314527999999996</v>
      </c>
      <c r="EI807">
        <f t="shared" si="636"/>
        <v>2.9618839588385626E-4</v>
      </c>
      <c r="EJ807">
        <f t="shared" si="637"/>
        <v>1.0002961883958839</v>
      </c>
    </row>
    <row r="808" spans="1:140">
      <c r="A808" s="10">
        <v>41464</v>
      </c>
      <c r="B808" s="11">
        <v>5.17</v>
      </c>
      <c r="C808">
        <f t="shared" si="599"/>
        <v>5.1699999999999996E-2</v>
      </c>
      <c r="D808" s="12">
        <f t="shared" si="600"/>
        <v>1.0846924032195115E-3</v>
      </c>
      <c r="E808" s="13">
        <f t="shared" si="601"/>
        <v>1.0010846924032195</v>
      </c>
      <c r="H808" s="10">
        <v>41464</v>
      </c>
      <c r="I808">
        <v>7800</v>
      </c>
      <c r="J808">
        <v>61.552672999999999</v>
      </c>
      <c r="K808" s="15">
        <f t="shared" si="623"/>
        <v>-1.4846866189599517E-4</v>
      </c>
      <c r="L808">
        <f t="shared" si="624"/>
        <v>0.999851531338104</v>
      </c>
      <c r="N808" s="15">
        <f t="shared" si="603"/>
        <v>-5.2752705099666453E-2</v>
      </c>
      <c r="P808" s="10">
        <v>41464</v>
      </c>
      <c r="Q808">
        <v>346400</v>
      </c>
      <c r="R808">
        <v>37.320613000000002</v>
      </c>
      <c r="S808">
        <f t="shared" si="604"/>
        <v>6.9106607829012567E-3</v>
      </c>
      <c r="T808">
        <f t="shared" si="625"/>
        <v>1.0069106607829013</v>
      </c>
      <c r="V808" s="15">
        <f t="shared" si="605"/>
        <v>11.350733302127034</v>
      </c>
      <c r="X808" s="10">
        <v>41464</v>
      </c>
      <c r="Y808">
        <v>400300</v>
      </c>
      <c r="Z808">
        <v>31.667414999999998</v>
      </c>
      <c r="AA808">
        <f t="shared" si="606"/>
        <v>1.0384840960995012E-2</v>
      </c>
      <c r="AB808">
        <f t="shared" si="602"/>
        <v>1.010384840960995</v>
      </c>
      <c r="AD808" s="15">
        <f t="shared" si="607"/>
        <v>42.420012870281724</v>
      </c>
      <c r="AF808" s="10">
        <v>41464</v>
      </c>
      <c r="AG808">
        <v>712200</v>
      </c>
      <c r="AH808">
        <v>44.157525</v>
      </c>
      <c r="AI808">
        <f t="shared" si="608"/>
        <v>9.0208918791339077E-3</v>
      </c>
      <c r="AJ808">
        <f t="shared" si="626"/>
        <v>1.0090208918791339</v>
      </c>
      <c r="AL808" s="15">
        <f t="shared" si="609"/>
        <v>25.519041988916609</v>
      </c>
      <c r="AN808" s="10">
        <v>41464</v>
      </c>
      <c r="AO808">
        <v>4859600</v>
      </c>
      <c r="AP808">
        <v>33.085759000000003</v>
      </c>
      <c r="AQ808">
        <f t="shared" si="610"/>
        <v>6.0925205601853882E-3</v>
      </c>
      <c r="AR808">
        <f t="shared" si="631"/>
        <v>1.0060925205601854</v>
      </c>
      <c r="AV808" s="10">
        <v>41464</v>
      </c>
      <c r="AW808">
        <v>18296600</v>
      </c>
      <c r="AX808">
        <v>34.915492</v>
      </c>
      <c r="AY808">
        <f t="shared" si="611"/>
        <v>1.1911081990276795E-2</v>
      </c>
      <c r="AZ808">
        <f t="shared" si="612"/>
        <v>1.0119110819902768</v>
      </c>
      <c r="BD808" s="10">
        <v>41464</v>
      </c>
      <c r="BE808">
        <v>938400</v>
      </c>
      <c r="BF808">
        <v>52.465228000000003</v>
      </c>
      <c r="BG808">
        <f t="shared" si="613"/>
        <v>7.1279547962472822E-3</v>
      </c>
      <c r="BH808">
        <f t="shared" si="614"/>
        <v>1.0071279547962473</v>
      </c>
      <c r="BL808" s="10">
        <v>41464</v>
      </c>
      <c r="BM808">
        <v>210200</v>
      </c>
      <c r="BN808">
        <v>96.078847999999994</v>
      </c>
      <c r="BO808">
        <f t="shared" si="627"/>
        <v>2.9836197490678007E-3</v>
      </c>
      <c r="BP808">
        <f t="shared" si="628"/>
        <v>1.0029836197490678</v>
      </c>
      <c r="BT808" s="10">
        <v>41464</v>
      </c>
      <c r="BU808">
        <v>109900</v>
      </c>
      <c r="BV808">
        <v>48.897399999999998</v>
      </c>
      <c r="BW808">
        <f t="shared" si="629"/>
        <v>1.2180495919225098E-3</v>
      </c>
      <c r="BX808">
        <f t="shared" si="630"/>
        <v>1.0012180495919225</v>
      </c>
      <c r="CB808" s="10">
        <v>41464</v>
      </c>
      <c r="CC808">
        <v>482600</v>
      </c>
      <c r="CD808">
        <v>93.356444999999994</v>
      </c>
      <c r="CE808">
        <f t="shared" si="615"/>
        <v>7.3959573340243168E-4</v>
      </c>
      <c r="CF808">
        <f t="shared" si="616"/>
        <v>1.0007395957334024</v>
      </c>
      <c r="CJ808" s="10">
        <v>41464</v>
      </c>
      <c r="CK808">
        <v>272600</v>
      </c>
      <c r="CL808">
        <v>74.347830999999999</v>
      </c>
      <c r="CM808">
        <f t="shared" si="617"/>
        <v>3.0277346271396777E-3</v>
      </c>
      <c r="CN808">
        <f t="shared" si="618"/>
        <v>1.0030277346271397</v>
      </c>
      <c r="CR808" s="10">
        <v>41464</v>
      </c>
      <c r="CS808">
        <v>8300</v>
      </c>
      <c r="CT808">
        <v>57.352085000000002</v>
      </c>
      <c r="CU808">
        <f t="shared" si="619"/>
        <v>3.3692774086890864E-4</v>
      </c>
      <c r="CV808">
        <f t="shared" si="620"/>
        <v>1.0003369277408689</v>
      </c>
      <c r="CZ808" s="10">
        <v>41464</v>
      </c>
      <c r="DA808">
        <v>58000</v>
      </c>
      <c r="DB808">
        <v>47.675809000000001</v>
      </c>
      <c r="DC808">
        <f t="shared" si="632"/>
        <v>6.013888010260926E-3</v>
      </c>
      <c r="DD808">
        <f t="shared" si="633"/>
        <v>1.0060138880102609</v>
      </c>
      <c r="DH808" s="10">
        <v>41464</v>
      </c>
      <c r="DI808">
        <v>116300</v>
      </c>
      <c r="DJ808">
        <v>30.279076</v>
      </c>
      <c r="DK808">
        <f t="shared" si="634"/>
        <v>1.4312357307723955E-2</v>
      </c>
      <c r="DL808">
        <f t="shared" si="635"/>
        <v>1.014312357307724</v>
      </c>
      <c r="DP808" s="10"/>
      <c r="DX808" s="10">
        <v>41464</v>
      </c>
      <c r="DY808">
        <v>4256800</v>
      </c>
      <c r="DZ808">
        <v>12.12</v>
      </c>
      <c r="EA808">
        <f t="shared" si="621"/>
        <v>8.3194675540765317E-3</v>
      </c>
      <c r="EB808">
        <f t="shared" si="622"/>
        <v>1.0083194675540765</v>
      </c>
      <c r="EF808" s="10">
        <v>41463</v>
      </c>
      <c r="EG808">
        <v>214600</v>
      </c>
      <c r="EH808">
        <v>98.285416999999995</v>
      </c>
      <c r="EI808">
        <f t="shared" si="636"/>
        <v>1.2851970985152672E-3</v>
      </c>
      <c r="EJ808">
        <f t="shared" si="637"/>
        <v>1.0012851970985153</v>
      </c>
    </row>
    <row r="809" spans="1:140">
      <c r="A809" s="10">
        <v>41463</v>
      </c>
      <c r="B809" s="11">
        <v>5.13</v>
      </c>
      <c r="C809">
        <f t="shared" si="599"/>
        <v>5.1299999999999998E-2</v>
      </c>
      <c r="D809" s="12">
        <f t="shared" si="600"/>
        <v>1.0762412574876201E-3</v>
      </c>
      <c r="E809" s="13">
        <f t="shared" si="601"/>
        <v>1.0010762412574876</v>
      </c>
      <c r="H809" s="10">
        <v>41463</v>
      </c>
      <c r="I809">
        <v>3200</v>
      </c>
      <c r="J809">
        <v>61.561813000000001</v>
      </c>
      <c r="K809" s="15">
        <f t="shared" si="623"/>
        <v>1.0045058397539774E-2</v>
      </c>
      <c r="L809">
        <f t="shared" si="624"/>
        <v>1.0100450583975398</v>
      </c>
      <c r="N809" s="15">
        <f t="shared" si="603"/>
        <v>37.403702664297178</v>
      </c>
      <c r="P809" s="10">
        <v>41463</v>
      </c>
      <c r="Q809">
        <v>309700</v>
      </c>
      <c r="R809">
        <v>37.064473</v>
      </c>
      <c r="S809">
        <f t="shared" si="604"/>
        <v>6.1807496059511635E-3</v>
      </c>
      <c r="T809">
        <f t="shared" si="625"/>
        <v>1.0061807496059512</v>
      </c>
      <c r="V809" s="15">
        <f t="shared" si="605"/>
        <v>8.4785409575241175</v>
      </c>
      <c r="X809" s="10">
        <v>41463</v>
      </c>
      <c r="Y809">
        <v>190000</v>
      </c>
      <c r="Z809">
        <v>31.341933999999998</v>
      </c>
      <c r="AA809">
        <f t="shared" si="606"/>
        <v>3.0637963615545161E-3</v>
      </c>
      <c r="AB809">
        <f t="shared" si="602"/>
        <v>1.0030637963615545</v>
      </c>
      <c r="AD809" s="15">
        <f t="shared" si="607"/>
        <v>2.0543782809418962</v>
      </c>
      <c r="AF809" s="10">
        <v>41463</v>
      </c>
      <c r="AG809">
        <v>312000</v>
      </c>
      <c r="AH809">
        <v>43.762746</v>
      </c>
      <c r="AI809">
        <f t="shared" si="608"/>
        <v>2.6472258175906926E-3</v>
      </c>
      <c r="AJ809">
        <f t="shared" si="626"/>
        <v>1.0026472258175907</v>
      </c>
      <c r="AL809" s="15">
        <f t="shared" si="609"/>
        <v>1.624684640016345</v>
      </c>
      <c r="AN809" s="10">
        <v>41463</v>
      </c>
      <c r="AO809">
        <v>2432700</v>
      </c>
      <c r="AP809">
        <v>32.885404000000001</v>
      </c>
      <c r="AQ809">
        <f t="shared" si="610"/>
        <v>5.289589390484073E-3</v>
      </c>
      <c r="AR809">
        <f t="shared" si="631"/>
        <v>1.0052895893904841</v>
      </c>
      <c r="AV809" s="10">
        <v>41463</v>
      </c>
      <c r="AW809">
        <v>19516800</v>
      </c>
      <c r="AX809">
        <v>34.504505999999999</v>
      </c>
      <c r="AY809">
        <f t="shared" si="611"/>
        <v>1.5906084550492139E-3</v>
      </c>
      <c r="AZ809">
        <f t="shared" si="612"/>
        <v>1.0015906084550492</v>
      </c>
      <c r="BD809" s="10">
        <v>41463</v>
      </c>
      <c r="BE809">
        <v>806700</v>
      </c>
      <c r="BF809">
        <v>52.093904999999999</v>
      </c>
      <c r="BG809">
        <f t="shared" si="613"/>
        <v>7.1791272910544102E-3</v>
      </c>
      <c r="BH809">
        <f t="shared" si="614"/>
        <v>1.0071791272910544</v>
      </c>
      <c r="BL809" s="10">
        <v>41463</v>
      </c>
      <c r="BM809">
        <v>256800</v>
      </c>
      <c r="BN809">
        <v>95.793037999999996</v>
      </c>
      <c r="BO809">
        <f t="shared" si="627"/>
        <v>4.6412976932010963E-3</v>
      </c>
      <c r="BP809">
        <f t="shared" si="628"/>
        <v>1.0046412976932011</v>
      </c>
      <c r="BT809" s="10">
        <v>41463</v>
      </c>
      <c r="BU809">
        <v>75600</v>
      </c>
      <c r="BV809">
        <v>48.837913</v>
      </c>
      <c r="BW809">
        <f t="shared" si="629"/>
        <v>1.2194734684873865E-3</v>
      </c>
      <c r="BX809">
        <f t="shared" si="630"/>
        <v>1.0012194734684874</v>
      </c>
      <c r="CB809" s="10">
        <v>41463</v>
      </c>
      <c r="CC809">
        <v>710300</v>
      </c>
      <c r="CD809">
        <v>93.287450000000007</v>
      </c>
      <c r="CE809">
        <f t="shared" si="615"/>
        <v>9.8020480587988068E-3</v>
      </c>
      <c r="CF809">
        <f t="shared" si="616"/>
        <v>1.0098020480587988</v>
      </c>
      <c r="CJ809" s="10">
        <v>41463</v>
      </c>
      <c r="CK809">
        <v>396400</v>
      </c>
      <c r="CL809">
        <v>74.123405000000005</v>
      </c>
      <c r="CM809">
        <f t="shared" si="617"/>
        <v>8.1806867323763743E-3</v>
      </c>
      <c r="CN809">
        <f t="shared" si="618"/>
        <v>1.0081806867323764</v>
      </c>
      <c r="CR809" s="10">
        <v>41463</v>
      </c>
      <c r="CS809">
        <v>29900</v>
      </c>
      <c r="CT809">
        <v>57.332768000000002</v>
      </c>
      <c r="CU809">
        <f t="shared" si="619"/>
        <v>2.5333860461260738E-3</v>
      </c>
      <c r="CV809">
        <f t="shared" si="620"/>
        <v>1.0025333860461261</v>
      </c>
      <c r="CZ809" s="10">
        <v>41463</v>
      </c>
      <c r="DA809">
        <v>82300</v>
      </c>
      <c r="DB809">
        <v>47.390805999999998</v>
      </c>
      <c r="DC809">
        <f t="shared" si="632"/>
        <v>-5.9779373644189837E-3</v>
      </c>
      <c r="DD809">
        <f t="shared" si="633"/>
        <v>0.99402206263558102</v>
      </c>
      <c r="DH809" s="10">
        <v>41463</v>
      </c>
      <c r="DI809">
        <v>110500</v>
      </c>
      <c r="DJ809">
        <v>29.851825999999999</v>
      </c>
      <c r="DK809">
        <f t="shared" si="634"/>
        <v>1.5580740488287947E-3</v>
      </c>
      <c r="DL809">
        <f t="shared" si="635"/>
        <v>1.0015580740488288</v>
      </c>
      <c r="DP809" s="10"/>
      <c r="DX809" s="10">
        <v>41463</v>
      </c>
      <c r="DY809">
        <v>4444200</v>
      </c>
      <c r="DZ809">
        <v>12.02</v>
      </c>
      <c r="EA809">
        <f t="shared" si="621"/>
        <v>1.263689974726212E-2</v>
      </c>
      <c r="EB809">
        <f t="shared" si="622"/>
        <v>1.0126368997472621</v>
      </c>
      <c r="EF809" s="10">
        <v>41460</v>
      </c>
      <c r="EG809">
        <v>223200</v>
      </c>
      <c r="EH809">
        <v>98.159262999999996</v>
      </c>
      <c r="EI809">
        <f t="shared" si="636"/>
        <v>-1.2835474870092067E-3</v>
      </c>
      <c r="EJ809">
        <f t="shared" si="637"/>
        <v>0.99871645251299079</v>
      </c>
    </row>
    <row r="810" spans="1:140">
      <c r="A810" s="10">
        <v>41460</v>
      </c>
      <c r="B810" s="11">
        <v>5.36</v>
      </c>
      <c r="C810">
        <f t="shared" si="599"/>
        <v>5.3600000000000002E-2</v>
      </c>
      <c r="D810" s="12">
        <f t="shared" si="600"/>
        <v>1.1248480160541696E-3</v>
      </c>
      <c r="E810" s="13">
        <f t="shared" si="601"/>
        <v>1.0011248480160542</v>
      </c>
      <c r="H810" s="10">
        <v>41460</v>
      </c>
      <c r="I810">
        <v>17500</v>
      </c>
      <c r="J810">
        <v>60.949570999999999</v>
      </c>
      <c r="K810" s="15">
        <f t="shared" si="623"/>
        <v>-3.0664149545893693E-2</v>
      </c>
      <c r="L810">
        <f t="shared" si="624"/>
        <v>0.96933585045410631</v>
      </c>
      <c r="N810" s="15">
        <f t="shared" si="603"/>
        <v>-0.9999884359368123</v>
      </c>
      <c r="P810" s="10">
        <v>41460</v>
      </c>
      <c r="Q810">
        <v>200700</v>
      </c>
      <c r="R810">
        <v>36.836793999999998</v>
      </c>
      <c r="S810">
        <f t="shared" si="604"/>
        <v>9.3579516448609734E-3</v>
      </c>
      <c r="T810">
        <f t="shared" si="625"/>
        <v>1.009357951644861</v>
      </c>
      <c r="V810" s="15">
        <f t="shared" si="605"/>
        <v>28.957197274612426</v>
      </c>
      <c r="X810" s="10">
        <v>41460</v>
      </c>
      <c r="Y810">
        <v>97700</v>
      </c>
      <c r="Z810">
        <v>31.246202</v>
      </c>
      <c r="AA810">
        <f t="shared" si="606"/>
        <v>1.1779352704371249E-2</v>
      </c>
      <c r="AB810">
        <f t="shared" si="602"/>
        <v>1.0117793527043712</v>
      </c>
      <c r="AD810" s="15">
        <f t="shared" si="607"/>
        <v>70.832599246544873</v>
      </c>
      <c r="AF810" s="10">
        <v>41460</v>
      </c>
      <c r="AG810">
        <v>226600</v>
      </c>
      <c r="AH810">
        <v>43.647202</v>
      </c>
      <c r="AI810">
        <f t="shared" si="608"/>
        <v>1.4775119671510684E-2</v>
      </c>
      <c r="AJ810">
        <f t="shared" si="626"/>
        <v>1.0147751196715107</v>
      </c>
      <c r="AL810" s="15">
        <f t="shared" si="609"/>
        <v>210.3395971754976</v>
      </c>
      <c r="AN810" s="10">
        <v>41460</v>
      </c>
      <c r="AO810">
        <v>2945800</v>
      </c>
      <c r="AP810">
        <v>32.712369000000002</v>
      </c>
      <c r="AQ810">
        <f t="shared" si="610"/>
        <v>4.1933933341735674E-3</v>
      </c>
      <c r="AR810">
        <f t="shared" si="631"/>
        <v>1.0041933933341736</v>
      </c>
      <c r="AV810" s="10">
        <v>41460</v>
      </c>
      <c r="AW810">
        <v>26303700</v>
      </c>
      <c r="AX810">
        <v>34.449710000000003</v>
      </c>
      <c r="AY810">
        <f t="shared" si="611"/>
        <v>-4.7493357043126849E-3</v>
      </c>
      <c r="AZ810">
        <f t="shared" si="612"/>
        <v>0.99525066429568732</v>
      </c>
      <c r="BD810" s="10">
        <v>41460</v>
      </c>
      <c r="BE810">
        <v>640700</v>
      </c>
      <c r="BF810">
        <v>51.722582000000003</v>
      </c>
      <c r="BG810">
        <f t="shared" si="613"/>
        <v>8.4760599208433263E-3</v>
      </c>
      <c r="BH810">
        <f t="shared" si="614"/>
        <v>1.0084760599208433</v>
      </c>
      <c r="BL810" s="10">
        <v>41460</v>
      </c>
      <c r="BM810">
        <v>320800</v>
      </c>
      <c r="BN810">
        <v>95.350487999999999</v>
      </c>
      <c r="BO810">
        <f t="shared" si="627"/>
        <v>-1.5422727714674789E-2</v>
      </c>
      <c r="BP810">
        <f t="shared" si="628"/>
        <v>0.98457727228532521</v>
      </c>
      <c r="BT810" s="10">
        <v>41460</v>
      </c>
      <c r="BU810">
        <v>62800</v>
      </c>
      <c r="BV810">
        <v>48.778429000000003</v>
      </c>
      <c r="BW810">
        <f t="shared" si="629"/>
        <v>-1.2179881642362389E-3</v>
      </c>
      <c r="BX810">
        <f t="shared" si="630"/>
        <v>0.99878201183576376</v>
      </c>
      <c r="CB810" s="10">
        <v>41460</v>
      </c>
      <c r="CC810">
        <v>751800</v>
      </c>
      <c r="CD810">
        <v>92.381917999999999</v>
      </c>
      <c r="CE810">
        <f t="shared" si="615"/>
        <v>-1.9945103425205946E-2</v>
      </c>
      <c r="CF810">
        <f t="shared" si="616"/>
        <v>0.98005489657479405</v>
      </c>
      <c r="CJ810" s="10">
        <v>41460</v>
      </c>
      <c r="CK810">
        <v>301300</v>
      </c>
      <c r="CL810">
        <v>73.521945000000002</v>
      </c>
      <c r="CM810">
        <f t="shared" si="617"/>
        <v>-1.7867827154974258E-2</v>
      </c>
      <c r="CN810">
        <f t="shared" si="618"/>
        <v>0.98213217284502574</v>
      </c>
      <c r="CR810" s="10">
        <v>41460</v>
      </c>
      <c r="CS810">
        <v>4500</v>
      </c>
      <c r="CT810">
        <v>57.187888999999998</v>
      </c>
      <c r="CU810">
        <f t="shared" si="619"/>
        <v>-5.7094967097836014E-3</v>
      </c>
      <c r="CV810">
        <f t="shared" si="620"/>
        <v>0.9942905032902164</v>
      </c>
      <c r="CZ810" s="10">
        <v>41460</v>
      </c>
      <c r="DA810">
        <v>77500</v>
      </c>
      <c r="DB810">
        <v>47.675809000000001</v>
      </c>
      <c r="DC810">
        <f t="shared" si="632"/>
        <v>1.8715715112864739E-3</v>
      </c>
      <c r="DD810">
        <f t="shared" si="633"/>
        <v>1.0018715715112865</v>
      </c>
      <c r="DH810" s="10">
        <v>41460</v>
      </c>
      <c r="DI810">
        <v>126100</v>
      </c>
      <c r="DJ810">
        <v>29.805387</v>
      </c>
      <c r="DK810">
        <f t="shared" si="634"/>
        <v>-2.7967832960509309E-3</v>
      </c>
      <c r="DL810">
        <f t="shared" si="635"/>
        <v>0.99720321670394907</v>
      </c>
      <c r="DP810" s="10"/>
      <c r="DX810" s="10">
        <v>41460</v>
      </c>
      <c r="DY810">
        <v>3034400</v>
      </c>
      <c r="DZ810">
        <v>11.87</v>
      </c>
      <c r="EA810">
        <f t="shared" si="621"/>
        <v>-2.2240527182866621E-2</v>
      </c>
      <c r="EB810">
        <f t="shared" si="622"/>
        <v>0.97775947281713338</v>
      </c>
      <c r="EF810" s="10">
        <v>41458</v>
      </c>
      <c r="EG810">
        <v>144700</v>
      </c>
      <c r="EH810">
        <v>98.285416999999995</v>
      </c>
      <c r="EI810">
        <f t="shared" si="636"/>
        <v>1.9748435702737765E-4</v>
      </c>
      <c r="EJ810">
        <f t="shared" si="637"/>
        <v>1.0001974843570274</v>
      </c>
    </row>
    <row r="811" spans="1:140">
      <c r="A811" s="10">
        <v>41458</v>
      </c>
      <c r="B811" s="11">
        <v>5.66</v>
      </c>
      <c r="C811">
        <f t="shared" si="599"/>
        <v>5.6600000000000004E-2</v>
      </c>
      <c r="D811" s="12">
        <f t="shared" si="600"/>
        <v>1.1882942769898541E-3</v>
      </c>
      <c r="E811" s="13">
        <f t="shared" si="601"/>
        <v>1.0011882942769899</v>
      </c>
      <c r="H811" s="10">
        <v>41458</v>
      </c>
      <c r="I811">
        <v>3700</v>
      </c>
      <c r="J811">
        <v>62.877661000000003</v>
      </c>
      <c r="K811" s="15">
        <f t="shared" si="623"/>
        <v>-2.6090800879025045E-3</v>
      </c>
      <c r="L811">
        <f t="shared" si="624"/>
        <v>0.9973909199120975</v>
      </c>
      <c r="N811" s="15">
        <f t="shared" si="603"/>
        <v>-0.614632837095894</v>
      </c>
      <c r="P811" s="10">
        <v>41458</v>
      </c>
      <c r="Q811">
        <v>170600</v>
      </c>
      <c r="R811">
        <v>36.495272999999997</v>
      </c>
      <c r="S811">
        <f t="shared" si="604"/>
        <v>5.2017338710808048E-4</v>
      </c>
      <c r="T811">
        <f t="shared" si="625"/>
        <v>1.0005201733871081</v>
      </c>
      <c r="V811" s="15">
        <f t="shared" si="605"/>
        <v>0.20902460444633775</v>
      </c>
      <c r="X811" s="10">
        <v>41458</v>
      </c>
      <c r="Y811">
        <v>40100</v>
      </c>
      <c r="Z811">
        <v>30.882427</v>
      </c>
      <c r="AA811">
        <f t="shared" si="606"/>
        <v>6.2021913739895851E-4</v>
      </c>
      <c r="AB811">
        <f t="shared" si="602"/>
        <v>1.000620219137399</v>
      </c>
      <c r="AD811" s="15">
        <f t="shared" si="607"/>
        <v>0.25396409768407358</v>
      </c>
      <c r="AF811" s="10">
        <v>41458</v>
      </c>
      <c r="AG811">
        <v>189100</v>
      </c>
      <c r="AH811">
        <v>43.011699</v>
      </c>
      <c r="AI811">
        <f t="shared" si="608"/>
        <v>0</v>
      </c>
      <c r="AJ811">
        <f t="shared" si="626"/>
        <v>1</v>
      </c>
      <c r="AL811" s="15">
        <f t="shared" si="609"/>
        <v>0</v>
      </c>
      <c r="AN811" s="10">
        <v>41458</v>
      </c>
      <c r="AO811">
        <v>1982800</v>
      </c>
      <c r="AP811">
        <v>32.575766000000002</v>
      </c>
      <c r="AQ811">
        <f t="shared" si="610"/>
        <v>-2.7942415362014472E-4</v>
      </c>
      <c r="AR811">
        <f t="shared" si="631"/>
        <v>0.99972057584637986</v>
      </c>
      <c r="AV811" s="10">
        <v>41458</v>
      </c>
      <c r="AW811">
        <v>20680400</v>
      </c>
      <c r="AX811">
        <v>34.614103999999998</v>
      </c>
      <c r="AY811">
        <f t="shared" si="611"/>
        <v>-7.8533954878705625E-3</v>
      </c>
      <c r="AZ811">
        <f t="shared" si="612"/>
        <v>0.99214660451212944</v>
      </c>
      <c r="BD811" s="10">
        <v>41458</v>
      </c>
      <c r="BE811">
        <v>453500</v>
      </c>
      <c r="BF811">
        <v>51.287863000000002</v>
      </c>
      <c r="BG811">
        <f t="shared" si="613"/>
        <v>8.8369867403259583E-4</v>
      </c>
      <c r="BH811">
        <f t="shared" si="614"/>
        <v>1.0008836986740326</v>
      </c>
      <c r="BL811" s="10">
        <v>41458</v>
      </c>
      <c r="BM811">
        <v>181800</v>
      </c>
      <c r="BN811">
        <v>96.844087999999999</v>
      </c>
      <c r="BO811">
        <f t="shared" si="627"/>
        <v>-6.1500745273880275E-3</v>
      </c>
      <c r="BP811">
        <f t="shared" si="628"/>
        <v>0.99384992547261197</v>
      </c>
      <c r="BT811" s="10">
        <v>41458</v>
      </c>
      <c r="BU811">
        <v>102500</v>
      </c>
      <c r="BV811">
        <v>48.837913</v>
      </c>
      <c r="BW811">
        <f t="shared" si="629"/>
        <v>-4.0585174812213243E-4</v>
      </c>
      <c r="BX811">
        <f t="shared" si="630"/>
        <v>0.99959414825187787</v>
      </c>
      <c r="CB811" s="10">
        <v>41458</v>
      </c>
      <c r="CC811">
        <v>443100</v>
      </c>
      <c r="CD811">
        <v>94.261983000000001</v>
      </c>
      <c r="CE811">
        <f t="shared" si="615"/>
        <v>-9.8740559193847277E-3</v>
      </c>
      <c r="CF811">
        <f t="shared" si="616"/>
        <v>0.99012594408061527</v>
      </c>
      <c r="CJ811" s="10">
        <v>41458</v>
      </c>
      <c r="CK811">
        <v>122700</v>
      </c>
      <c r="CL811">
        <v>74.859521999999998</v>
      </c>
      <c r="CM811">
        <f t="shared" si="617"/>
        <v>-1.1991692100143947E-4</v>
      </c>
      <c r="CN811">
        <f t="shared" si="618"/>
        <v>0.99988008307899856</v>
      </c>
      <c r="CR811" s="10">
        <v>41458</v>
      </c>
      <c r="CS811">
        <v>1700</v>
      </c>
      <c r="CT811">
        <v>57.516278</v>
      </c>
      <c r="CU811">
        <f t="shared" si="619"/>
        <v>-1.1740958021815295E-3</v>
      </c>
      <c r="CV811">
        <f t="shared" si="620"/>
        <v>0.99882590419781847</v>
      </c>
      <c r="CZ811" s="10">
        <v>41458</v>
      </c>
      <c r="DA811">
        <v>68700</v>
      </c>
      <c r="DB811">
        <v>47.586747000000003</v>
      </c>
      <c r="DC811">
        <f t="shared" si="632"/>
        <v>-9.3491087935959616E-4</v>
      </c>
      <c r="DD811">
        <f t="shared" si="633"/>
        <v>0.9990650891206404</v>
      </c>
      <c r="DH811" s="10">
        <v>41458</v>
      </c>
      <c r="DI811">
        <v>121200</v>
      </c>
      <c r="DJ811">
        <v>29.88898</v>
      </c>
      <c r="DK811">
        <f t="shared" si="634"/>
        <v>-7.0965289248730024E-3</v>
      </c>
      <c r="DL811">
        <f t="shared" si="635"/>
        <v>0.992903471075127</v>
      </c>
      <c r="DP811" s="10"/>
      <c r="DX811" s="10">
        <v>41458</v>
      </c>
      <c r="DY811">
        <v>5374200</v>
      </c>
      <c r="DZ811">
        <v>12.14</v>
      </c>
      <c r="EA811">
        <f t="shared" si="621"/>
        <v>6.6334991708125735E-3</v>
      </c>
      <c r="EB811">
        <f t="shared" si="622"/>
        <v>1.0066334991708126</v>
      </c>
      <c r="EF811" s="10">
        <v>41457</v>
      </c>
      <c r="EG811">
        <v>329700</v>
      </c>
      <c r="EH811">
        <v>98.266011000000006</v>
      </c>
      <c r="EI811">
        <f t="shared" si="636"/>
        <v>-9.8691731659772408E-5</v>
      </c>
      <c r="EJ811">
        <f t="shared" si="637"/>
        <v>0.99990130826834023</v>
      </c>
    </row>
    <row r="812" spans="1:140">
      <c r="A812" s="10">
        <v>41457</v>
      </c>
      <c r="B812" s="11">
        <v>5.51</v>
      </c>
      <c r="C812">
        <f t="shared" si="599"/>
        <v>5.5099999999999996E-2</v>
      </c>
      <c r="D812" s="12">
        <f t="shared" si="600"/>
        <v>1.1565646127582596E-3</v>
      </c>
      <c r="E812" s="13">
        <f t="shared" si="601"/>
        <v>1.0011565646127583</v>
      </c>
      <c r="H812" s="10">
        <v>41457</v>
      </c>
      <c r="I812">
        <v>14600</v>
      </c>
      <c r="J812">
        <v>63.042143000000003</v>
      </c>
      <c r="K812" s="15">
        <f t="shared" si="623"/>
        <v>1.4515629563587318E-3</v>
      </c>
      <c r="L812">
        <f t="shared" si="624"/>
        <v>1.0014515629563587</v>
      </c>
      <c r="N812" s="15">
        <f t="shared" si="603"/>
        <v>0.69797491903305575</v>
      </c>
      <c r="P812" s="10">
        <v>41457</v>
      </c>
      <c r="Q812">
        <v>405100</v>
      </c>
      <c r="R812">
        <v>36.476298999999997</v>
      </c>
      <c r="S812">
        <f t="shared" si="604"/>
        <v>-2.5996426443808396E-4</v>
      </c>
      <c r="T812">
        <f t="shared" si="625"/>
        <v>0.99974003573556192</v>
      </c>
      <c r="V812" s="15">
        <f t="shared" si="605"/>
        <v>-9.0535480033271609E-2</v>
      </c>
      <c r="X812" s="10">
        <v>41457</v>
      </c>
      <c r="Y812">
        <v>414300</v>
      </c>
      <c r="Z812">
        <v>30.863285000000001</v>
      </c>
      <c r="AA812">
        <f t="shared" si="606"/>
        <v>-3.4001877515613677E-3</v>
      </c>
      <c r="AB812">
        <f t="shared" si="602"/>
        <v>0.99659981224843863</v>
      </c>
      <c r="AD812" s="15">
        <f t="shared" si="607"/>
        <v>-0.71153550186628067</v>
      </c>
      <c r="AF812" s="10">
        <v>41457</v>
      </c>
      <c r="AG812">
        <v>337400</v>
      </c>
      <c r="AH812">
        <v>43.011699</v>
      </c>
      <c r="AI812">
        <f t="shared" si="608"/>
        <v>6.7201277236073054E-4</v>
      </c>
      <c r="AJ812">
        <f t="shared" si="626"/>
        <v>1.0006720127723607</v>
      </c>
      <c r="AL812" s="15">
        <f t="shared" si="609"/>
        <v>0.27787977863374302</v>
      </c>
      <c r="AN812" s="10">
        <v>41457</v>
      </c>
      <c r="AO812">
        <v>2563900</v>
      </c>
      <c r="AP812">
        <v>32.584871</v>
      </c>
      <c r="AQ812">
        <f t="shared" si="610"/>
        <v>-5.0055882967063869E-3</v>
      </c>
      <c r="AR812">
        <f t="shared" si="631"/>
        <v>0.99499441170329361</v>
      </c>
      <c r="AV812" s="10">
        <v>41457</v>
      </c>
      <c r="AW812">
        <v>24205200</v>
      </c>
      <c r="AX812">
        <v>34.888094000000002</v>
      </c>
      <c r="AY812">
        <f t="shared" si="611"/>
        <v>-1.6984029020194247E-2</v>
      </c>
      <c r="AZ812">
        <f t="shared" si="612"/>
        <v>0.98301597097980575</v>
      </c>
      <c r="BD812" s="10">
        <v>41457</v>
      </c>
      <c r="BE812">
        <v>720900</v>
      </c>
      <c r="BF812">
        <v>51.242579999999997</v>
      </c>
      <c r="BG812">
        <f t="shared" si="613"/>
        <v>-1.2356649986414725E-3</v>
      </c>
      <c r="BH812">
        <f t="shared" si="614"/>
        <v>0.99876433500135853</v>
      </c>
      <c r="BL812" s="10">
        <v>41457</v>
      </c>
      <c r="BM812">
        <v>185700</v>
      </c>
      <c r="BN812">
        <v>97.443371999999997</v>
      </c>
      <c r="BO812">
        <f t="shared" si="627"/>
        <v>1.8931499749230696E-4</v>
      </c>
      <c r="BP812">
        <f t="shared" si="628"/>
        <v>1.0001893149974923</v>
      </c>
      <c r="BT812" s="10">
        <v>41457</v>
      </c>
      <c r="BU812">
        <v>62700</v>
      </c>
      <c r="BV812">
        <v>48.857742000000002</v>
      </c>
      <c r="BW812">
        <f t="shared" si="629"/>
        <v>1.6259851255151503E-3</v>
      </c>
      <c r="BX812">
        <f t="shared" si="630"/>
        <v>1.0016259851255152</v>
      </c>
      <c r="CB812" s="10">
        <v>41457</v>
      </c>
      <c r="CC812">
        <v>1218100</v>
      </c>
      <c r="CD812">
        <v>95.202012999999994</v>
      </c>
      <c r="CE812">
        <f t="shared" si="615"/>
        <v>4.7328353678743884E-3</v>
      </c>
      <c r="CF812">
        <f t="shared" si="616"/>
        <v>1.0047328353678744</v>
      </c>
      <c r="CJ812" s="10">
        <v>41457</v>
      </c>
      <c r="CK812">
        <v>173700</v>
      </c>
      <c r="CL812">
        <v>74.868499999999997</v>
      </c>
      <c r="CM812">
        <f t="shared" si="617"/>
        <v>3.5982676472445796E-4</v>
      </c>
      <c r="CN812">
        <f t="shared" si="618"/>
        <v>1.0003598267647245</v>
      </c>
      <c r="CR812" s="10">
        <v>41457</v>
      </c>
      <c r="CS812">
        <v>14800</v>
      </c>
      <c r="CT812">
        <v>57.583886999999997</v>
      </c>
      <c r="CU812">
        <f t="shared" si="619"/>
        <v>6.7131511240470232E-4</v>
      </c>
      <c r="CV812">
        <f t="shared" si="620"/>
        <v>1.0006713151124047</v>
      </c>
      <c r="CZ812" s="10">
        <v>41457</v>
      </c>
      <c r="DA812">
        <v>71900</v>
      </c>
      <c r="DB812">
        <v>47.631278000000002</v>
      </c>
      <c r="DC812">
        <f t="shared" si="632"/>
        <v>3.9421641128445373E-3</v>
      </c>
      <c r="DD812">
        <f t="shared" si="633"/>
        <v>1.0039421641128445</v>
      </c>
      <c r="DH812" s="10">
        <v>41457</v>
      </c>
      <c r="DI812">
        <v>80500</v>
      </c>
      <c r="DJ812">
        <v>30.102603999999999</v>
      </c>
      <c r="DK812">
        <f t="shared" si="634"/>
        <v>1.4715061983614497E-2</v>
      </c>
      <c r="DL812">
        <f t="shared" si="635"/>
        <v>1.0147150619836145</v>
      </c>
      <c r="DP812" s="10"/>
      <c r="DX812" s="10">
        <v>41457</v>
      </c>
      <c r="DY812">
        <v>6086000</v>
      </c>
      <c r="DZ812">
        <v>12.06</v>
      </c>
      <c r="EA812">
        <f t="shared" si="621"/>
        <v>-9.0386195562859317E-3</v>
      </c>
      <c r="EB812">
        <f t="shared" si="622"/>
        <v>0.99096138044371407</v>
      </c>
      <c r="EF812" s="10">
        <v>41456</v>
      </c>
      <c r="EG812">
        <v>486200</v>
      </c>
      <c r="EH812">
        <v>98.275710000000004</v>
      </c>
      <c r="EI812">
        <f t="shared" si="636"/>
        <v>0</v>
      </c>
      <c r="EJ812">
        <f t="shared" si="637"/>
        <v>1</v>
      </c>
    </row>
    <row r="813" spans="1:140">
      <c r="A813" s="10">
        <v>41456</v>
      </c>
      <c r="B813" s="11">
        <v>5.89</v>
      </c>
      <c r="C813">
        <f t="shared" si="599"/>
        <v>5.8899999999999994E-2</v>
      </c>
      <c r="D813" s="12">
        <f t="shared" si="600"/>
        <v>1.2369718325500045E-3</v>
      </c>
      <c r="E813" s="13">
        <f t="shared" si="601"/>
        <v>1.00123697183255</v>
      </c>
      <c r="H813" s="10">
        <v>41456</v>
      </c>
      <c r="I813">
        <v>7200</v>
      </c>
      <c r="J813">
        <v>62.950766000000002</v>
      </c>
      <c r="K813" s="15">
        <f t="shared" si="623"/>
        <v>1.7449883005724587E-3</v>
      </c>
      <c r="L813">
        <f t="shared" si="624"/>
        <v>1.0017449883005725</v>
      </c>
      <c r="N813" s="15">
        <f t="shared" si="603"/>
        <v>0.88960094340832452</v>
      </c>
      <c r="P813" s="10">
        <v>41456</v>
      </c>
      <c r="Q813">
        <v>412700</v>
      </c>
      <c r="R813">
        <v>36.485784000000002</v>
      </c>
      <c r="S813">
        <f t="shared" si="604"/>
        <v>7.0699288977260633E-3</v>
      </c>
      <c r="T813">
        <f t="shared" si="625"/>
        <v>1.0070699288977261</v>
      </c>
      <c r="V813" s="15">
        <f t="shared" si="605"/>
        <v>12.084715000085481</v>
      </c>
      <c r="X813" s="10">
        <v>41456</v>
      </c>
      <c r="Y813">
        <v>281500</v>
      </c>
      <c r="Z813">
        <v>30.968584</v>
      </c>
      <c r="AA813">
        <f t="shared" si="606"/>
        <v>1.2202715592448898E-2</v>
      </c>
      <c r="AB813">
        <f t="shared" si="602"/>
        <v>1.0122027155924489</v>
      </c>
      <c r="AD813" s="15">
        <f t="shared" si="607"/>
        <v>82.682917892391515</v>
      </c>
      <c r="AF813" s="10">
        <v>41456</v>
      </c>
      <c r="AG813">
        <v>364200</v>
      </c>
      <c r="AH813">
        <v>42.982813999999998</v>
      </c>
      <c r="AI813">
        <f t="shared" si="608"/>
        <v>1.4776017733289404E-2</v>
      </c>
      <c r="AJ813">
        <f t="shared" si="626"/>
        <v>1.0147760177332894</v>
      </c>
      <c r="AL813" s="15">
        <f t="shared" si="609"/>
        <v>210.40787506603203</v>
      </c>
      <c r="AN813" s="10">
        <v>41456</v>
      </c>
      <c r="AO813">
        <v>4226100</v>
      </c>
      <c r="AP813">
        <v>32.748798000000001</v>
      </c>
      <c r="AQ813">
        <f t="shared" si="610"/>
        <v>1.0112382597114333E-2</v>
      </c>
      <c r="AR813">
        <f t="shared" si="631"/>
        <v>1.0101123825971143</v>
      </c>
      <c r="AV813" s="10">
        <v>41456</v>
      </c>
      <c r="AW813">
        <v>21667300</v>
      </c>
      <c r="AX813">
        <v>35.490872000000003</v>
      </c>
      <c r="AY813">
        <f t="shared" si="611"/>
        <v>1.804558801603795E-3</v>
      </c>
      <c r="AZ813">
        <f t="shared" si="612"/>
        <v>1.0018045588016038</v>
      </c>
      <c r="BD813" s="10">
        <v>41456</v>
      </c>
      <c r="BE813">
        <v>731200</v>
      </c>
      <c r="BF813">
        <v>51.305976999999999</v>
      </c>
      <c r="BG813">
        <f t="shared" si="613"/>
        <v>4.9672309158192984E-3</v>
      </c>
      <c r="BH813">
        <f t="shared" si="614"/>
        <v>1.0049672309158193</v>
      </c>
      <c r="BL813" s="10">
        <v>41456</v>
      </c>
      <c r="BM813">
        <v>880300</v>
      </c>
      <c r="BN813">
        <v>97.424927999999994</v>
      </c>
      <c r="BO813">
        <f t="shared" si="627"/>
        <v>8.4843799240312823E-3</v>
      </c>
      <c r="BP813">
        <f t="shared" si="628"/>
        <v>1.0084843799240313</v>
      </c>
      <c r="BT813" s="10">
        <v>41456</v>
      </c>
      <c r="BU813">
        <v>108100</v>
      </c>
      <c r="BV813">
        <v>48.778429000000003</v>
      </c>
      <c r="BW813">
        <f t="shared" si="629"/>
        <v>1.6286949620623048E-3</v>
      </c>
      <c r="BX813">
        <f t="shared" si="630"/>
        <v>1.0016286949620623</v>
      </c>
      <c r="CB813" s="10">
        <v>41456</v>
      </c>
      <c r="CC813">
        <v>523300</v>
      </c>
      <c r="CD813">
        <v>94.753559999999993</v>
      </c>
      <c r="CE813">
        <f t="shared" si="615"/>
        <v>7.1500930906540638E-3</v>
      </c>
      <c r="CF813">
        <f t="shared" si="616"/>
        <v>1.0071500930906541</v>
      </c>
      <c r="CJ813" s="10">
        <v>41456</v>
      </c>
      <c r="CK813">
        <v>501100</v>
      </c>
      <c r="CL813">
        <v>74.841570000000004</v>
      </c>
      <c r="CM813">
        <f t="shared" si="617"/>
        <v>4.3368216844494878E-3</v>
      </c>
      <c r="CN813">
        <f t="shared" si="618"/>
        <v>1.0043368216844495</v>
      </c>
      <c r="CR813" s="10">
        <v>41456</v>
      </c>
      <c r="CS813">
        <v>16900</v>
      </c>
      <c r="CT813">
        <v>57.545256000000002</v>
      </c>
      <c r="CU813">
        <f t="shared" si="619"/>
        <v>-3.5227675726445806E-4</v>
      </c>
      <c r="CV813">
        <f t="shared" si="620"/>
        <v>0.99964772324273554</v>
      </c>
      <c r="CZ813" s="10">
        <v>41456</v>
      </c>
      <c r="DA813">
        <v>107800</v>
      </c>
      <c r="DB813">
        <v>47.444245000000002</v>
      </c>
      <c r="DC813">
        <f t="shared" si="632"/>
        <v>-2.0607158909041745E-3</v>
      </c>
      <c r="DD813">
        <f t="shared" si="633"/>
        <v>0.99793928410909583</v>
      </c>
      <c r="DH813" s="10">
        <v>41456</v>
      </c>
      <c r="DI813">
        <v>214900</v>
      </c>
      <c r="DJ813">
        <v>29.666066000000001</v>
      </c>
      <c r="DK813">
        <f t="shared" si="634"/>
        <v>-4.3641281912732977E-3</v>
      </c>
      <c r="DL813">
        <f t="shared" si="635"/>
        <v>0.9956358718087267</v>
      </c>
      <c r="DP813" s="10"/>
      <c r="DX813" s="10">
        <v>41456</v>
      </c>
      <c r="DY813">
        <v>7864400</v>
      </c>
      <c r="DZ813">
        <v>12.17</v>
      </c>
      <c r="EA813">
        <f t="shared" si="621"/>
        <v>1.5012510425354453E-2</v>
      </c>
      <c r="EB813">
        <f t="shared" si="622"/>
        <v>1.0150125104253545</v>
      </c>
      <c r="EF813" s="10">
        <v>41453</v>
      </c>
      <c r="EG813">
        <v>434500</v>
      </c>
      <c r="EH813">
        <v>98.275710000000004</v>
      </c>
      <c r="EI813">
        <f t="shared" si="636"/>
        <v>-4.9347957778578255E-4</v>
      </c>
      <c r="EJ813">
        <f t="shared" si="637"/>
        <v>0.99950652042221422</v>
      </c>
    </row>
    <row r="814" spans="1:140">
      <c r="A814" s="10">
        <v>41453</v>
      </c>
      <c r="B814" s="11">
        <v>5.94</v>
      </c>
      <c r="C814">
        <f t="shared" si="599"/>
        <v>5.9400000000000001E-2</v>
      </c>
      <c r="D814" s="12">
        <f t="shared" si="600"/>
        <v>1.2475579821777938E-3</v>
      </c>
      <c r="E814" s="13">
        <f t="shared" si="601"/>
        <v>1.0012475579821778</v>
      </c>
      <c r="H814" s="10">
        <v>41453</v>
      </c>
      <c r="I814">
        <v>1100</v>
      </c>
      <c r="J814">
        <v>62.841109000000003</v>
      </c>
      <c r="K814" s="15">
        <f t="shared" si="623"/>
        <v>5.2035642059407028E-3</v>
      </c>
      <c r="L814">
        <f t="shared" si="624"/>
        <v>1.0052035642059407</v>
      </c>
      <c r="N814" s="15">
        <f t="shared" si="603"/>
        <v>5.6484014603613675</v>
      </c>
      <c r="P814" s="10">
        <v>41453</v>
      </c>
      <c r="Q814">
        <v>412000</v>
      </c>
      <c r="R814">
        <v>36.229643000000003</v>
      </c>
      <c r="S814">
        <f t="shared" si="604"/>
        <v>-5.2097265362411882E-3</v>
      </c>
      <c r="T814">
        <f t="shared" si="625"/>
        <v>0.99479027346375881</v>
      </c>
      <c r="V814" s="15">
        <f t="shared" si="605"/>
        <v>-0.8514035051718164</v>
      </c>
      <c r="X814" s="10">
        <v>41453</v>
      </c>
      <c r="Y814">
        <v>84600</v>
      </c>
      <c r="Z814">
        <v>30.595238999999999</v>
      </c>
      <c r="AA814">
        <f t="shared" si="606"/>
        <v>-2.1854235154113999E-3</v>
      </c>
      <c r="AB814">
        <f t="shared" si="602"/>
        <v>0.9978145764845886</v>
      </c>
      <c r="AD814" s="15">
        <f t="shared" si="607"/>
        <v>-0.55002015629865797</v>
      </c>
      <c r="AF814" s="10">
        <v>41453</v>
      </c>
      <c r="AG814">
        <v>227000</v>
      </c>
      <c r="AH814">
        <v>42.356946999999998</v>
      </c>
      <c r="AI814">
        <f t="shared" si="608"/>
        <v>-3.3982193894146473E-3</v>
      </c>
      <c r="AJ814">
        <f t="shared" si="626"/>
        <v>0.99660178061058535</v>
      </c>
      <c r="AL814" s="15">
        <f t="shared" si="609"/>
        <v>-0.71132747206131075</v>
      </c>
      <c r="AN814" s="10">
        <v>41453</v>
      </c>
      <c r="AO814">
        <v>3390200</v>
      </c>
      <c r="AP814">
        <v>32.420945000000003</v>
      </c>
      <c r="AQ814">
        <f t="shared" si="610"/>
        <v>-2.242212153498846E-3</v>
      </c>
      <c r="AR814">
        <f t="shared" si="631"/>
        <v>0.99775778784650115</v>
      </c>
      <c r="AV814" s="10">
        <v>41453</v>
      </c>
      <c r="AW814">
        <v>37191500</v>
      </c>
      <c r="AX814">
        <v>35.426941999999997</v>
      </c>
      <c r="AY814">
        <f t="shared" si="611"/>
        <v>5.7039663925642081E-3</v>
      </c>
      <c r="AZ814">
        <f t="shared" si="612"/>
        <v>1.0057039663925642</v>
      </c>
      <c r="BD814" s="10">
        <v>41453</v>
      </c>
      <c r="BE814">
        <v>666100</v>
      </c>
      <c r="BF814">
        <v>51.052388000000001</v>
      </c>
      <c r="BG814">
        <f t="shared" si="613"/>
        <v>-6.170700195231138E-3</v>
      </c>
      <c r="BH814">
        <f t="shared" si="614"/>
        <v>0.99382929980476886</v>
      </c>
      <c r="BL814" s="10">
        <v>41453</v>
      </c>
      <c r="BM814">
        <v>659000</v>
      </c>
      <c r="BN814">
        <v>96.605292000000006</v>
      </c>
      <c r="BO814">
        <f t="shared" si="627"/>
        <v>-8.0271773342313057E-3</v>
      </c>
      <c r="BP814">
        <f t="shared" si="628"/>
        <v>0.99197282266576869</v>
      </c>
      <c r="BT814" s="10">
        <v>41453</v>
      </c>
      <c r="BU814">
        <v>137700</v>
      </c>
      <c r="BV814">
        <v>48.699112999999997</v>
      </c>
      <c r="BW814">
        <f t="shared" si="629"/>
        <v>8.1492891238266196E-4</v>
      </c>
      <c r="BX814">
        <f t="shared" si="630"/>
        <v>1.0008149289123827</v>
      </c>
      <c r="CB814" s="10">
        <v>41453</v>
      </c>
      <c r="CC814">
        <v>1356300</v>
      </c>
      <c r="CD814">
        <v>94.080872999999997</v>
      </c>
      <c r="CE814">
        <f t="shared" si="615"/>
        <v>2.7464531370877676E-3</v>
      </c>
      <c r="CF814">
        <f t="shared" si="616"/>
        <v>1.0027464531370878</v>
      </c>
      <c r="CJ814" s="10">
        <v>41453</v>
      </c>
      <c r="CK814">
        <v>231800</v>
      </c>
      <c r="CL814">
        <v>74.518396999999993</v>
      </c>
      <c r="CM814">
        <f t="shared" si="617"/>
        <v>-1.4554381461768795E-3</v>
      </c>
      <c r="CN814">
        <f t="shared" si="618"/>
        <v>0.99854456185382312</v>
      </c>
      <c r="CR814" s="10">
        <v>41453</v>
      </c>
      <c r="CS814">
        <v>332700</v>
      </c>
      <c r="CT814">
        <v>57.565534999999997</v>
      </c>
      <c r="CU814">
        <f t="shared" si="619"/>
        <v>3.3524343196478235E-4</v>
      </c>
      <c r="CV814">
        <f t="shared" si="620"/>
        <v>1.0003352434319648</v>
      </c>
      <c r="CZ814" s="10">
        <v>41453</v>
      </c>
      <c r="DA814">
        <v>123300</v>
      </c>
      <c r="DB814">
        <v>47.542216000000003</v>
      </c>
      <c r="DC814">
        <f t="shared" si="632"/>
        <v>7.9305639869755584E-3</v>
      </c>
      <c r="DD814">
        <f t="shared" si="633"/>
        <v>1.0079305639869756</v>
      </c>
      <c r="DH814" s="10">
        <v>41453</v>
      </c>
      <c r="DI814">
        <v>109300</v>
      </c>
      <c r="DJ814">
        <v>29.796099999999999</v>
      </c>
      <c r="DK814">
        <f t="shared" si="634"/>
        <v>-3.7266836514491253E-3</v>
      </c>
      <c r="DL814">
        <f t="shared" si="635"/>
        <v>0.99627331634855087</v>
      </c>
      <c r="DP814" s="10"/>
      <c r="DX814" s="10">
        <v>41453</v>
      </c>
      <c r="DY814">
        <v>24127800</v>
      </c>
      <c r="DZ814">
        <v>11.99</v>
      </c>
      <c r="EA814">
        <f t="shared" si="621"/>
        <v>2.9184549356223055E-2</v>
      </c>
      <c r="EB814">
        <f t="shared" si="622"/>
        <v>1.0291845493562231</v>
      </c>
      <c r="EF814" s="10">
        <v>41452</v>
      </c>
      <c r="EG814">
        <v>466800</v>
      </c>
      <c r="EH814">
        <v>98.324230999999997</v>
      </c>
      <c r="EI814">
        <f t="shared" si="636"/>
        <v>3.9472786583272246E-4</v>
      </c>
      <c r="EJ814">
        <f t="shared" si="637"/>
        <v>1.0003947278658327</v>
      </c>
    </row>
    <row r="815" spans="1:140">
      <c r="A815" s="10">
        <v>41452</v>
      </c>
      <c r="B815" s="11">
        <v>6.08</v>
      </c>
      <c r="C815">
        <f t="shared" si="599"/>
        <v>6.08E-2</v>
      </c>
      <c r="D815" s="12">
        <f t="shared" si="600"/>
        <v>1.277206944293674E-3</v>
      </c>
      <c r="E815" s="13">
        <f t="shared" si="601"/>
        <v>1.0012772069442937</v>
      </c>
      <c r="H815" s="10">
        <v>41452</v>
      </c>
      <c r="I815">
        <v>88100</v>
      </c>
      <c r="J815">
        <v>62.515804000000003</v>
      </c>
      <c r="K815" s="15">
        <f t="shared" si="623"/>
        <v>8.0822111068090674E-3</v>
      </c>
      <c r="L815">
        <f t="shared" si="624"/>
        <v>1.0080822111068091</v>
      </c>
      <c r="N815" s="15">
        <f t="shared" si="603"/>
        <v>17.880876998366563</v>
      </c>
      <c r="P815" s="10">
        <v>41452</v>
      </c>
      <c r="Q815">
        <v>529800</v>
      </c>
      <c r="R815">
        <v>36.419378000000002</v>
      </c>
      <c r="S815">
        <f t="shared" si="604"/>
        <v>6.5547956701705878E-3</v>
      </c>
      <c r="T815">
        <f t="shared" si="625"/>
        <v>1.0065547956701706</v>
      </c>
      <c r="V815" s="15">
        <f t="shared" si="605"/>
        <v>9.8557331485002582</v>
      </c>
      <c r="X815" s="10">
        <v>41452</v>
      </c>
      <c r="Y815">
        <v>162300</v>
      </c>
      <c r="Z815">
        <v>30.662248999999999</v>
      </c>
      <c r="AA815">
        <f t="shared" si="606"/>
        <v>1.3286864793230269E-2</v>
      </c>
      <c r="AB815">
        <f t="shared" si="602"/>
        <v>1.0132868647932303</v>
      </c>
      <c r="AD815" s="15">
        <f t="shared" si="607"/>
        <v>122.68889900616658</v>
      </c>
      <c r="AF815" s="10">
        <v>41452</v>
      </c>
      <c r="AG815">
        <v>210600</v>
      </c>
      <c r="AH815">
        <v>42.501376</v>
      </c>
      <c r="AI815">
        <f t="shared" si="608"/>
        <v>1.541289532626533E-2</v>
      </c>
      <c r="AJ815">
        <f t="shared" si="626"/>
        <v>1.0154128953262653</v>
      </c>
      <c r="AL815" s="15">
        <f t="shared" si="609"/>
        <v>264.81297719124058</v>
      </c>
      <c r="AN815" s="10">
        <v>41452</v>
      </c>
      <c r="AO815">
        <v>2158600</v>
      </c>
      <c r="AP815">
        <v>32.493803</v>
      </c>
      <c r="AQ815">
        <f t="shared" si="610"/>
        <v>1.0764926362619498E-2</v>
      </c>
      <c r="AR815">
        <f t="shared" si="631"/>
        <v>1.0107649263626195</v>
      </c>
      <c r="AV815" s="10">
        <v>41452</v>
      </c>
      <c r="AW815">
        <v>43154000</v>
      </c>
      <c r="AX815">
        <v>35.226013999999999</v>
      </c>
      <c r="AY815">
        <f t="shared" si="611"/>
        <v>1.5267102528678578E-2</v>
      </c>
      <c r="AZ815">
        <f t="shared" si="612"/>
        <v>1.0152671025286786</v>
      </c>
      <c r="BD815" s="10">
        <v>41452</v>
      </c>
      <c r="BE815">
        <v>866200</v>
      </c>
      <c r="BF815">
        <v>51.369373000000003</v>
      </c>
      <c r="BG815">
        <f t="shared" si="613"/>
        <v>5.8521454488962288E-3</v>
      </c>
      <c r="BH815">
        <f t="shared" si="614"/>
        <v>1.0058521454488962</v>
      </c>
      <c r="BL815" s="10">
        <v>41452</v>
      </c>
      <c r="BM815">
        <v>431600</v>
      </c>
      <c r="BN815">
        <v>97.387034999999997</v>
      </c>
      <c r="BO815">
        <f t="shared" si="627"/>
        <v>8.7643877989842522E-3</v>
      </c>
      <c r="BP815">
        <f t="shared" si="628"/>
        <v>1.0087643877989843</v>
      </c>
      <c r="BT815" s="10">
        <v>41452</v>
      </c>
      <c r="BU815">
        <v>257700</v>
      </c>
      <c r="BV815">
        <v>48.659458999999998</v>
      </c>
      <c r="BW815">
        <f t="shared" si="629"/>
        <v>3.8863376771189895E-3</v>
      </c>
      <c r="BX815">
        <f t="shared" si="630"/>
        <v>1.003886337677119</v>
      </c>
      <c r="CB815" s="10">
        <v>41452</v>
      </c>
      <c r="CC815">
        <v>966800</v>
      </c>
      <c r="CD815">
        <v>93.823192000000006</v>
      </c>
      <c r="CE815">
        <f t="shared" si="615"/>
        <v>1.9888009192637224E-2</v>
      </c>
      <c r="CF815">
        <f t="shared" si="616"/>
        <v>1.0198880091926372</v>
      </c>
      <c r="CJ815" s="10">
        <v>41452</v>
      </c>
      <c r="CK815">
        <v>270500</v>
      </c>
      <c r="CL815">
        <v>74.627011999999993</v>
      </c>
      <c r="CM815">
        <f t="shared" si="617"/>
        <v>5.4281958440214328E-3</v>
      </c>
      <c r="CN815">
        <f t="shared" si="618"/>
        <v>1.0054281958440214</v>
      </c>
      <c r="CR815" s="10">
        <v>41452</v>
      </c>
      <c r="CS815">
        <v>19000</v>
      </c>
      <c r="CT815">
        <v>57.546242999999997</v>
      </c>
      <c r="CU815">
        <f t="shared" si="619"/>
        <v>2.015828774385886E-3</v>
      </c>
      <c r="CV815">
        <f t="shared" si="620"/>
        <v>1.0020158287743859</v>
      </c>
      <c r="CZ815" s="10">
        <v>41452</v>
      </c>
      <c r="DA815">
        <v>90100</v>
      </c>
      <c r="DB815">
        <v>47.168146</v>
      </c>
      <c r="DC815">
        <f t="shared" si="632"/>
        <v>2.4173262967960962E-2</v>
      </c>
      <c r="DD815">
        <f t="shared" si="633"/>
        <v>1.024173262967961</v>
      </c>
      <c r="DH815" s="10">
        <v>41452</v>
      </c>
      <c r="DI815">
        <v>161700</v>
      </c>
      <c r="DJ815">
        <v>29.907556</v>
      </c>
      <c r="DK815">
        <f t="shared" si="634"/>
        <v>2.0925807891053028E-2</v>
      </c>
      <c r="DL815">
        <f t="shared" si="635"/>
        <v>1.020925807891053</v>
      </c>
      <c r="DP815" s="10"/>
      <c r="DX815" s="10">
        <v>41452</v>
      </c>
      <c r="DY815">
        <v>10556900</v>
      </c>
      <c r="DZ815">
        <v>11.65</v>
      </c>
      <c r="EA815">
        <f t="shared" si="621"/>
        <v>-2.0185029436501245E-2</v>
      </c>
      <c r="EB815">
        <f t="shared" si="622"/>
        <v>0.97981497056349875</v>
      </c>
      <c r="EF815" s="10">
        <v>41451</v>
      </c>
      <c r="EG815">
        <v>729900</v>
      </c>
      <c r="EH815">
        <v>98.285435000000007</v>
      </c>
      <c r="EI815">
        <f t="shared" si="636"/>
        <v>3.9479209509529767E-4</v>
      </c>
      <c r="EJ815">
        <f t="shared" si="637"/>
        <v>1.0003947920950953</v>
      </c>
    </row>
    <row r="816" spans="1:140">
      <c r="A816" s="10">
        <v>41451</v>
      </c>
      <c r="B816" s="11">
        <v>6.18</v>
      </c>
      <c r="C816">
        <f t="shared" si="599"/>
        <v>6.1799999999999994E-2</v>
      </c>
      <c r="D816" s="12">
        <f t="shared" si="600"/>
        <v>1.2983917642575005E-3</v>
      </c>
      <c r="E816" s="13">
        <f t="shared" si="601"/>
        <v>1.0012983917642575</v>
      </c>
      <c r="H816" s="10">
        <v>41451</v>
      </c>
      <c r="I816">
        <v>10900</v>
      </c>
      <c r="J816">
        <v>62.014589000000001</v>
      </c>
      <c r="K816" s="15">
        <f t="shared" si="623"/>
        <v>6.0615549575655514E-3</v>
      </c>
      <c r="L816">
        <f t="shared" si="624"/>
        <v>1.0060615549575656</v>
      </c>
      <c r="N816" s="15">
        <f t="shared" si="603"/>
        <v>8.0774111581960604</v>
      </c>
      <c r="P816" s="10">
        <v>41451</v>
      </c>
      <c r="Q816">
        <v>275000</v>
      </c>
      <c r="R816">
        <v>36.182211000000002</v>
      </c>
      <c r="S816">
        <f t="shared" si="604"/>
        <v>1.006358824351139E-2</v>
      </c>
      <c r="T816">
        <f t="shared" si="625"/>
        <v>1.0100635882435114</v>
      </c>
      <c r="V816" s="15">
        <f t="shared" si="605"/>
        <v>37.661719404938481</v>
      </c>
      <c r="X816" s="10">
        <v>41451</v>
      </c>
      <c r="Y816">
        <v>153300</v>
      </c>
      <c r="Z816">
        <v>30.260186000000001</v>
      </c>
      <c r="AA816">
        <f t="shared" si="606"/>
        <v>9.5816247398159415E-3</v>
      </c>
      <c r="AB816">
        <f t="shared" si="602"/>
        <v>1.0095816247398159</v>
      </c>
      <c r="AD816" s="15">
        <f t="shared" si="607"/>
        <v>31.480646446609924</v>
      </c>
      <c r="AF816" s="10">
        <v>41451</v>
      </c>
      <c r="AG816">
        <v>157200</v>
      </c>
      <c r="AH816">
        <v>41.856250000000003</v>
      </c>
      <c r="AI816">
        <f t="shared" si="608"/>
        <v>5.7843548842380077E-3</v>
      </c>
      <c r="AJ816">
        <f t="shared" si="626"/>
        <v>1.005784354884238</v>
      </c>
      <c r="AL816" s="15">
        <f t="shared" si="609"/>
        <v>7.208800037612578</v>
      </c>
      <c r="AN816" s="10">
        <v>41451</v>
      </c>
      <c r="AO816">
        <v>2472300</v>
      </c>
      <c r="AP816">
        <v>32.147734999999997</v>
      </c>
      <c r="AQ816">
        <f t="shared" si="610"/>
        <v>4.5532121516191904E-3</v>
      </c>
      <c r="AR816">
        <f t="shared" si="631"/>
        <v>1.0045532121516192</v>
      </c>
      <c r="AV816" s="10">
        <v>41451</v>
      </c>
      <c r="AW816">
        <v>37348400</v>
      </c>
      <c r="AX816">
        <v>34.696302000000003</v>
      </c>
      <c r="AY816">
        <f t="shared" si="611"/>
        <v>2.1236597379710398E-2</v>
      </c>
      <c r="AZ816">
        <f t="shared" si="612"/>
        <v>1.0212365973797104</v>
      </c>
      <c r="BD816" s="10">
        <v>41451</v>
      </c>
      <c r="BE816">
        <v>791600</v>
      </c>
      <c r="BF816">
        <v>51.070501</v>
      </c>
      <c r="BG816">
        <f t="shared" si="613"/>
        <v>1.0392358192863327E-2</v>
      </c>
      <c r="BH816">
        <f t="shared" si="614"/>
        <v>1.0103923581928633</v>
      </c>
      <c r="BL816" s="10">
        <v>41451</v>
      </c>
      <c r="BM816">
        <v>866300</v>
      </c>
      <c r="BN816">
        <v>96.540913000000003</v>
      </c>
      <c r="BO816">
        <f t="shared" si="627"/>
        <v>2.0910349437366804E-2</v>
      </c>
      <c r="BP816">
        <f t="shared" si="628"/>
        <v>1.0209103494373668</v>
      </c>
      <c r="BT816" s="10">
        <v>41451</v>
      </c>
      <c r="BU816">
        <v>130500</v>
      </c>
      <c r="BV816">
        <v>48.471083999999998</v>
      </c>
      <c r="BW816">
        <f t="shared" si="629"/>
        <v>1.4338344095630173E-3</v>
      </c>
      <c r="BX816">
        <f t="shared" si="630"/>
        <v>1.001433834409563</v>
      </c>
      <c r="CB816" s="10">
        <v>41451</v>
      </c>
      <c r="CC816">
        <v>1556100</v>
      </c>
      <c r="CD816">
        <v>91.993622000000002</v>
      </c>
      <c r="CE816">
        <f t="shared" si="615"/>
        <v>1.0186770788125576E-2</v>
      </c>
      <c r="CF816">
        <f t="shared" si="616"/>
        <v>1.0101867707881256</v>
      </c>
      <c r="CJ816" s="10">
        <v>41451</v>
      </c>
      <c r="CK816">
        <v>1392300</v>
      </c>
      <c r="CL816">
        <v>74.224108999999999</v>
      </c>
      <c r="CM816">
        <f t="shared" si="617"/>
        <v>6.6788399074171334E-3</v>
      </c>
      <c r="CN816">
        <f t="shared" si="618"/>
        <v>1.0066788399074171</v>
      </c>
      <c r="CR816" s="10">
        <v>41451</v>
      </c>
      <c r="CS816">
        <v>11400</v>
      </c>
      <c r="CT816">
        <v>57.430472999999999</v>
      </c>
      <c r="CU816">
        <f t="shared" si="619"/>
        <v>1.6826315679590031E-3</v>
      </c>
      <c r="CV816">
        <f t="shared" si="620"/>
        <v>1.001682631567959</v>
      </c>
      <c r="CZ816" s="10">
        <v>41451</v>
      </c>
      <c r="DA816">
        <v>122800</v>
      </c>
      <c r="DB816">
        <v>46.054850000000002</v>
      </c>
      <c r="DC816">
        <f t="shared" si="632"/>
        <v>9.5665482985947126E-3</v>
      </c>
      <c r="DD816">
        <f t="shared" si="633"/>
        <v>1.0095665482985947</v>
      </c>
      <c r="DH816" s="10">
        <v>41451</v>
      </c>
      <c r="DI816">
        <v>127600</v>
      </c>
      <c r="DJ816">
        <v>29.294543999999998</v>
      </c>
      <c r="DK816">
        <f t="shared" si="634"/>
        <v>1.3496124437050172E-2</v>
      </c>
      <c r="DL816">
        <f t="shared" si="635"/>
        <v>1.0134961244370502</v>
      </c>
      <c r="DP816" s="10"/>
      <c r="DX816" s="10">
        <v>41451</v>
      </c>
      <c r="DY816">
        <v>11911600</v>
      </c>
      <c r="DZ816">
        <v>11.89</v>
      </c>
      <c r="EA816">
        <f t="shared" si="621"/>
        <v>-4.190169218372275E-2</v>
      </c>
      <c r="EB816">
        <f t="shared" si="622"/>
        <v>0.95809830781627725</v>
      </c>
      <c r="EF816" s="10">
        <v>41450</v>
      </c>
      <c r="EG816">
        <v>565700</v>
      </c>
      <c r="EH816">
        <v>98.246647999999993</v>
      </c>
      <c r="EI816">
        <f t="shared" si="636"/>
        <v>-2.9604457222009994E-4</v>
      </c>
      <c r="EJ816">
        <f t="shared" si="637"/>
        <v>0.9997039554277799</v>
      </c>
    </row>
    <row r="817" spans="1:140">
      <c r="A817" s="10">
        <v>41450</v>
      </c>
      <c r="B817" s="11">
        <v>6.18</v>
      </c>
      <c r="C817">
        <f t="shared" si="599"/>
        <v>6.1799999999999994E-2</v>
      </c>
      <c r="D817" s="12">
        <f t="shared" si="600"/>
        <v>1.2983917642575005E-3</v>
      </c>
      <c r="E817" s="13">
        <f t="shared" si="601"/>
        <v>1.0012983917642575</v>
      </c>
      <c r="H817" s="10">
        <v>41450</v>
      </c>
      <c r="I817">
        <v>15200</v>
      </c>
      <c r="J817">
        <v>61.640948999999999</v>
      </c>
      <c r="K817" s="15">
        <f t="shared" si="623"/>
        <v>-6.3170278335923369E-3</v>
      </c>
      <c r="L817">
        <f t="shared" si="624"/>
        <v>0.99368297216640766</v>
      </c>
      <c r="N817" s="15">
        <f t="shared" si="603"/>
        <v>-0.90103891713005124</v>
      </c>
      <c r="P817" s="10">
        <v>41450</v>
      </c>
      <c r="Q817">
        <v>421500</v>
      </c>
      <c r="R817">
        <v>35.821716000000002</v>
      </c>
      <c r="S817">
        <f t="shared" si="604"/>
        <v>9.6255945358592054E-3</v>
      </c>
      <c r="T817">
        <f t="shared" si="625"/>
        <v>1.0096255945358592</v>
      </c>
      <c r="V817" s="15">
        <f t="shared" si="605"/>
        <v>32.001094631782628</v>
      </c>
      <c r="X817" s="10">
        <v>41450</v>
      </c>
      <c r="Y817">
        <v>360700</v>
      </c>
      <c r="Z817">
        <v>29.972995999999998</v>
      </c>
      <c r="AA817">
        <f t="shared" si="606"/>
        <v>1.261318968298597E-2</v>
      </c>
      <c r="AB817">
        <f t="shared" si="602"/>
        <v>1.012613189682986</v>
      </c>
      <c r="AD817" s="15">
        <f t="shared" si="607"/>
        <v>96.0301447518451</v>
      </c>
      <c r="AF817" s="10">
        <v>41450</v>
      </c>
      <c r="AG817">
        <v>622700</v>
      </c>
      <c r="AH817">
        <v>41.615530999999997</v>
      </c>
      <c r="AI817">
        <f t="shared" si="608"/>
        <v>9.5771906344648272E-3</v>
      </c>
      <c r="AJ817">
        <f t="shared" si="626"/>
        <v>1.0095771906344648</v>
      </c>
      <c r="AL817" s="15">
        <f t="shared" si="609"/>
        <v>31.428618702938223</v>
      </c>
      <c r="AN817" s="10">
        <v>41450</v>
      </c>
      <c r="AO817">
        <v>3814000</v>
      </c>
      <c r="AP817">
        <v>32.002023000000001</v>
      </c>
      <c r="AQ817">
        <f t="shared" si="610"/>
        <v>1.4434168699818395E-2</v>
      </c>
      <c r="AR817">
        <f t="shared" si="631"/>
        <v>1.0144341686998184</v>
      </c>
      <c r="AV817" s="10">
        <v>41450</v>
      </c>
      <c r="AW817">
        <v>45888900</v>
      </c>
      <c r="AX817">
        <v>33.974792999999998</v>
      </c>
      <c r="AY817">
        <f t="shared" si="611"/>
        <v>1.9178093780074956E-2</v>
      </c>
      <c r="AZ817">
        <f t="shared" si="612"/>
        <v>1.019178093780075</v>
      </c>
      <c r="BD817" s="10">
        <v>41450</v>
      </c>
      <c r="BE817">
        <v>560000</v>
      </c>
      <c r="BF817">
        <v>50.545217000000001</v>
      </c>
      <c r="BG817">
        <f t="shared" si="613"/>
        <v>8.8575898987652835E-3</v>
      </c>
      <c r="BH817">
        <f t="shared" si="614"/>
        <v>1.0088575898987653</v>
      </c>
      <c r="BL817" s="10">
        <v>41450</v>
      </c>
      <c r="BM817">
        <v>591600</v>
      </c>
      <c r="BN817">
        <v>94.563556000000005</v>
      </c>
      <c r="BO817">
        <f t="shared" si="627"/>
        <v>1.4504203961919204E-2</v>
      </c>
      <c r="BP817">
        <f t="shared" si="628"/>
        <v>1.0145042039619192</v>
      </c>
      <c r="BT817" s="10">
        <v>41450</v>
      </c>
      <c r="BU817">
        <v>158600</v>
      </c>
      <c r="BV817">
        <v>48.401684000000003</v>
      </c>
      <c r="BW817">
        <f t="shared" si="629"/>
        <v>2.669971661265258E-3</v>
      </c>
      <c r="BX817">
        <f t="shared" si="630"/>
        <v>1.0026699716612653</v>
      </c>
      <c r="CB817" s="10">
        <v>41450</v>
      </c>
      <c r="CC817">
        <v>1038200</v>
      </c>
      <c r="CD817">
        <v>91.065954000000005</v>
      </c>
      <c r="CE817">
        <f t="shared" si="615"/>
        <v>2.2470767399358715E-2</v>
      </c>
      <c r="CF817">
        <f t="shared" si="616"/>
        <v>1.0224707673993587</v>
      </c>
      <c r="CJ817" s="10">
        <v>41450</v>
      </c>
      <c r="CK817">
        <v>393900</v>
      </c>
      <c r="CL817">
        <v>73.731667000000002</v>
      </c>
      <c r="CM817">
        <f t="shared" si="617"/>
        <v>1.5810849039143982E-3</v>
      </c>
      <c r="CN817">
        <f t="shared" si="618"/>
        <v>1.0015810849039144</v>
      </c>
      <c r="CR817" s="10">
        <v>41450</v>
      </c>
      <c r="CS817">
        <v>7600</v>
      </c>
      <c r="CT817">
        <v>57.334001000000001</v>
      </c>
      <c r="CU817">
        <f t="shared" si="619"/>
        <v>-1.6821392612154096E-4</v>
      </c>
      <c r="CV817">
        <f t="shared" si="620"/>
        <v>0.99983178607387846</v>
      </c>
      <c r="CZ817" s="10">
        <v>41450</v>
      </c>
      <c r="DA817">
        <v>158500</v>
      </c>
      <c r="DB817">
        <v>45.618439000000002</v>
      </c>
      <c r="DC817">
        <f t="shared" si="632"/>
        <v>1.5463961816180039E-2</v>
      </c>
      <c r="DD817">
        <f t="shared" si="633"/>
        <v>1.01546396181618</v>
      </c>
      <c r="DH817" s="10">
        <v>41450</v>
      </c>
      <c r="DI817">
        <v>195600</v>
      </c>
      <c r="DJ817">
        <v>28.904446</v>
      </c>
      <c r="DK817">
        <f t="shared" si="634"/>
        <v>1.865799237181287E-2</v>
      </c>
      <c r="DL817">
        <f t="shared" si="635"/>
        <v>1.0186579923718129</v>
      </c>
      <c r="DP817" s="10"/>
      <c r="DX817" s="10">
        <v>41450</v>
      </c>
      <c r="DY817">
        <v>5719900</v>
      </c>
      <c r="DZ817">
        <v>12.41</v>
      </c>
      <c r="EA817">
        <f t="shared" si="621"/>
        <v>-3.2128514056224411E-3</v>
      </c>
      <c r="EB817">
        <f t="shared" si="622"/>
        <v>0.99678714859437756</v>
      </c>
      <c r="EF817" s="10">
        <v>41449</v>
      </c>
      <c r="EG817">
        <v>433400</v>
      </c>
      <c r="EH817">
        <v>98.275741999999994</v>
      </c>
      <c r="EI817">
        <f t="shared" si="636"/>
        <v>-2.9596712519863733E-4</v>
      </c>
      <c r="EJ817">
        <f t="shared" si="637"/>
        <v>0.99970403287480136</v>
      </c>
    </row>
    <row r="818" spans="1:140">
      <c r="A818" s="10">
        <v>41449</v>
      </c>
      <c r="B818" s="11">
        <v>6.22</v>
      </c>
      <c r="C818">
        <f t="shared" si="599"/>
        <v>6.2199999999999998E-2</v>
      </c>
      <c r="D818" s="12">
        <f t="shared" si="600"/>
        <v>1.306867324020633E-3</v>
      </c>
      <c r="E818" s="13">
        <f t="shared" si="601"/>
        <v>1.0013068673240206</v>
      </c>
      <c r="H818" s="10">
        <v>41449</v>
      </c>
      <c r="I818">
        <v>22200</v>
      </c>
      <c r="J818">
        <v>62.032812</v>
      </c>
      <c r="K818" s="15">
        <f t="shared" si="623"/>
        <v>-1.6133763000487633E-3</v>
      </c>
      <c r="L818">
        <f t="shared" si="624"/>
        <v>0.99838662369995124</v>
      </c>
      <c r="N818" s="15">
        <f t="shared" si="603"/>
        <v>-0.44531667046993406</v>
      </c>
      <c r="P818" s="10">
        <v>41449</v>
      </c>
      <c r="Q818">
        <v>572500</v>
      </c>
      <c r="R818">
        <v>35.480198000000001</v>
      </c>
      <c r="S818">
        <f t="shared" si="604"/>
        <v>-1.1706174754609666E-2</v>
      </c>
      <c r="T818">
        <f t="shared" si="625"/>
        <v>0.98829382524539033</v>
      </c>
      <c r="V818" s="15">
        <f t="shared" si="605"/>
        <v>-0.9864037259137135</v>
      </c>
      <c r="X818" s="10">
        <v>41449</v>
      </c>
      <c r="Y818">
        <v>466000</v>
      </c>
      <c r="Z818">
        <v>29.59965</v>
      </c>
      <c r="AA818">
        <f t="shared" si="606"/>
        <v>-1.2203766084416201E-2</v>
      </c>
      <c r="AB818">
        <f t="shared" si="602"/>
        <v>0.9877962339155838</v>
      </c>
      <c r="AD818" s="15">
        <f t="shared" si="607"/>
        <v>-0.98868671828610477</v>
      </c>
      <c r="AF818" s="10">
        <v>41449</v>
      </c>
      <c r="AG818">
        <v>333800</v>
      </c>
      <c r="AH818">
        <v>41.220751999999997</v>
      </c>
      <c r="AI818">
        <f t="shared" si="608"/>
        <v>-1.2297249973732383E-2</v>
      </c>
      <c r="AJ818">
        <f t="shared" si="626"/>
        <v>0.98770275002626762</v>
      </c>
      <c r="AL818" s="15">
        <f t="shared" si="609"/>
        <v>-0.98907086021049528</v>
      </c>
      <c r="AN818" s="10">
        <v>41449</v>
      </c>
      <c r="AO818">
        <v>3556500</v>
      </c>
      <c r="AP818">
        <v>31.546672999999998</v>
      </c>
      <c r="AQ818">
        <f t="shared" si="610"/>
        <v>-1.7165587958345108E-2</v>
      </c>
      <c r="AR818">
        <f t="shared" si="631"/>
        <v>0.98283441204165489</v>
      </c>
      <c r="AV818" s="10">
        <v>41449</v>
      </c>
      <c r="AW818">
        <v>51498400</v>
      </c>
      <c r="AX818">
        <v>33.335481999999999</v>
      </c>
      <c r="AY818">
        <f t="shared" si="611"/>
        <v>-2.2600629924565796E-2</v>
      </c>
      <c r="AZ818">
        <f t="shared" si="612"/>
        <v>0.9773993700754342</v>
      </c>
      <c r="BD818" s="10">
        <v>41449</v>
      </c>
      <c r="BE818">
        <v>1174100</v>
      </c>
      <c r="BF818">
        <v>50.101438999999999</v>
      </c>
      <c r="BG818">
        <f t="shared" si="613"/>
        <v>-1.0393375901787683E-2</v>
      </c>
      <c r="BH818">
        <f t="shared" si="614"/>
        <v>0.98960662409821232</v>
      </c>
      <c r="BL818" s="10">
        <v>41449</v>
      </c>
      <c r="BM818">
        <v>964800</v>
      </c>
      <c r="BN818">
        <v>93.211596</v>
      </c>
      <c r="BO818">
        <f t="shared" si="627"/>
        <v>-9.1895905950284407E-3</v>
      </c>
      <c r="BP818">
        <f t="shared" si="628"/>
        <v>0.99081040940497156</v>
      </c>
      <c r="BT818" s="10">
        <v>41449</v>
      </c>
      <c r="BU818">
        <v>142900</v>
      </c>
      <c r="BV818">
        <v>48.272796999999997</v>
      </c>
      <c r="BW818">
        <f t="shared" si="629"/>
        <v>-3.4793627311151543E-3</v>
      </c>
      <c r="BX818">
        <f t="shared" si="630"/>
        <v>0.99652063726888485</v>
      </c>
      <c r="CB818" s="10">
        <v>41449</v>
      </c>
      <c r="CC818">
        <v>2825300</v>
      </c>
      <c r="CD818">
        <v>89.064604000000003</v>
      </c>
      <c r="CE818">
        <f t="shared" si="615"/>
        <v>-1.7249545708300285E-2</v>
      </c>
      <c r="CF818">
        <f t="shared" si="616"/>
        <v>0.98275045429169972</v>
      </c>
      <c r="CJ818" s="10">
        <v>41449</v>
      </c>
      <c r="CK818">
        <v>533900</v>
      </c>
      <c r="CL818">
        <v>73.615274999999997</v>
      </c>
      <c r="CM818">
        <f t="shared" si="617"/>
        <v>-5.9242856212261552E-3</v>
      </c>
      <c r="CN818">
        <f t="shared" si="618"/>
        <v>0.99407571437877384</v>
      </c>
      <c r="CR818" s="10">
        <v>41449</v>
      </c>
      <c r="CS818">
        <v>14300</v>
      </c>
      <c r="CT818">
        <v>57.343646999999997</v>
      </c>
      <c r="CU818">
        <f t="shared" si="619"/>
        <v>-1.6795751234651712E-3</v>
      </c>
      <c r="CV818">
        <f t="shared" si="620"/>
        <v>0.99832042487653483</v>
      </c>
      <c r="CZ818" s="10">
        <v>41449</v>
      </c>
      <c r="DA818">
        <v>207200</v>
      </c>
      <c r="DB818">
        <v>44.923740000000002</v>
      </c>
      <c r="DC818">
        <f t="shared" si="632"/>
        <v>-1.5862485286265882E-2</v>
      </c>
      <c r="DD818">
        <f t="shared" si="633"/>
        <v>0.98413751471373412</v>
      </c>
      <c r="DH818" s="10">
        <v>41449</v>
      </c>
      <c r="DI818">
        <v>457200</v>
      </c>
      <c r="DJ818">
        <v>28.375025000000001</v>
      </c>
      <c r="DK818">
        <f t="shared" si="634"/>
        <v>-4.4320016779559879E-3</v>
      </c>
      <c r="DL818">
        <f t="shared" si="635"/>
        <v>0.99556799832204401</v>
      </c>
      <c r="DP818" s="10"/>
      <c r="DX818" s="10">
        <v>41449</v>
      </c>
      <c r="DY818">
        <v>9390300</v>
      </c>
      <c r="DZ818">
        <v>12.45</v>
      </c>
      <c r="EA818">
        <f t="shared" si="621"/>
        <v>-1.0333863275039823E-2</v>
      </c>
      <c r="EB818">
        <f t="shared" si="622"/>
        <v>0.98966613672496018</v>
      </c>
      <c r="EF818" s="10">
        <v>41446</v>
      </c>
      <c r="EG818">
        <v>600800</v>
      </c>
      <c r="EH818">
        <v>98.304837000000006</v>
      </c>
      <c r="EI818">
        <f t="shared" si="636"/>
        <v>-2.9586938815662212E-4</v>
      </c>
      <c r="EJ818">
        <f t="shared" si="637"/>
        <v>0.99970413061184338</v>
      </c>
    </row>
    <row r="819" spans="1:140">
      <c r="A819" s="10">
        <v>41446</v>
      </c>
      <c r="B819" s="11">
        <v>6.19</v>
      </c>
      <c r="C819">
        <f t="shared" si="599"/>
        <v>6.1900000000000004E-2</v>
      </c>
      <c r="D819" s="12">
        <f t="shared" si="600"/>
        <v>1.3005105667647232E-3</v>
      </c>
      <c r="E819" s="13">
        <f t="shared" si="601"/>
        <v>1.0013005105667647</v>
      </c>
      <c r="H819" s="10">
        <v>41446</v>
      </c>
      <c r="I819">
        <v>28300</v>
      </c>
      <c r="J819">
        <v>62.133056000000003</v>
      </c>
      <c r="K819" s="15">
        <f t="shared" si="623"/>
        <v>-1.3742183045177825E-2</v>
      </c>
      <c r="L819">
        <f t="shared" si="624"/>
        <v>0.98625781695482218</v>
      </c>
      <c r="N819" s="15">
        <f t="shared" si="603"/>
        <v>-0.99359502684379164</v>
      </c>
      <c r="P819" s="10">
        <v>41446</v>
      </c>
      <c r="Q819">
        <v>558000</v>
      </c>
      <c r="R819">
        <v>35.900455000000001</v>
      </c>
      <c r="S819">
        <f t="shared" si="604"/>
        <v>1.8440394174588093E-3</v>
      </c>
      <c r="T819">
        <f t="shared" si="625"/>
        <v>1.0018440394174588</v>
      </c>
      <c r="V819" s="15">
        <f t="shared" si="605"/>
        <v>0.95904000795185085</v>
      </c>
      <c r="X819" s="10">
        <v>41446</v>
      </c>
      <c r="Y819">
        <v>492300</v>
      </c>
      <c r="Z819">
        <v>29.965340000000001</v>
      </c>
      <c r="AA819">
        <f t="shared" si="606"/>
        <v>-1.9047365269909688E-3</v>
      </c>
      <c r="AB819">
        <f t="shared" si="602"/>
        <v>0.99809526347300903</v>
      </c>
      <c r="AD819" s="15">
        <f t="shared" si="607"/>
        <v>-0.50137042232334394</v>
      </c>
      <c r="AF819" s="10">
        <v>41446</v>
      </c>
      <c r="AG819">
        <v>308500</v>
      </c>
      <c r="AH819">
        <v>41.733964999999998</v>
      </c>
      <c r="AI819">
        <f t="shared" si="608"/>
        <v>2.3041197966491289E-3</v>
      </c>
      <c r="AJ819">
        <f t="shared" si="626"/>
        <v>1.0023041197966491</v>
      </c>
      <c r="AL819" s="15">
        <f t="shared" si="609"/>
        <v>1.3164511199466236</v>
      </c>
      <c r="AN819" s="10">
        <v>41446</v>
      </c>
      <c r="AO819">
        <v>3486600</v>
      </c>
      <c r="AP819">
        <v>32.097648</v>
      </c>
      <c r="AQ819">
        <f t="shared" si="610"/>
        <v>3.3642674552458729E-3</v>
      </c>
      <c r="AR819">
        <f t="shared" si="631"/>
        <v>1.0033642674552459</v>
      </c>
      <c r="AV819" s="10">
        <v>41446</v>
      </c>
      <c r="AW819">
        <v>45082800</v>
      </c>
      <c r="AX819">
        <v>34.106305999999996</v>
      </c>
      <c r="AY819">
        <f t="shared" si="611"/>
        <v>1.7746698112109494E-2</v>
      </c>
      <c r="AZ819">
        <f t="shared" si="612"/>
        <v>1.0177466981121095</v>
      </c>
      <c r="BD819" s="10">
        <v>41446</v>
      </c>
      <c r="BE819">
        <v>1065000</v>
      </c>
      <c r="BF819">
        <v>50.627631000000001</v>
      </c>
      <c r="BG819">
        <f t="shared" si="613"/>
        <v>7.6937023521246317E-3</v>
      </c>
      <c r="BH819">
        <f t="shared" si="614"/>
        <v>1.0076937023521246</v>
      </c>
      <c r="BL819" s="10">
        <v>41446</v>
      </c>
      <c r="BM819">
        <v>947200</v>
      </c>
      <c r="BN819">
        <v>94.076116999999996</v>
      </c>
      <c r="BO819">
        <f t="shared" si="627"/>
        <v>-1.7198308274407714E-2</v>
      </c>
      <c r="BP819">
        <f t="shared" si="628"/>
        <v>0.98280169172559229</v>
      </c>
      <c r="BT819" s="10">
        <v>41446</v>
      </c>
      <c r="BU819">
        <v>740400</v>
      </c>
      <c r="BV819">
        <v>48.441341999999999</v>
      </c>
      <c r="BW819">
        <f t="shared" si="629"/>
        <v>-6.3046214744996165E-3</v>
      </c>
      <c r="BX819">
        <f t="shared" si="630"/>
        <v>0.99369537852550038</v>
      </c>
      <c r="CB819" s="10">
        <v>41446</v>
      </c>
      <c r="CC819">
        <v>3742200</v>
      </c>
      <c r="CD819">
        <v>90.627893999999998</v>
      </c>
      <c r="CE819">
        <f t="shared" si="615"/>
        <v>-1.6223751543950282E-2</v>
      </c>
      <c r="CF819">
        <f t="shared" si="616"/>
        <v>0.98377624845604972</v>
      </c>
      <c r="CJ819" s="10">
        <v>41446</v>
      </c>
      <c r="CK819">
        <v>877500</v>
      </c>
      <c r="CL819">
        <v>74.053991999999994</v>
      </c>
      <c r="CM819">
        <f t="shared" si="617"/>
        <v>-8.1544595143712151E-3</v>
      </c>
      <c r="CN819">
        <f t="shared" si="618"/>
        <v>0.99184554048562878</v>
      </c>
      <c r="CR819" s="10">
        <v>41446</v>
      </c>
      <c r="CS819">
        <v>12600</v>
      </c>
      <c r="CT819">
        <v>57.440122000000002</v>
      </c>
      <c r="CU819">
        <f t="shared" si="619"/>
        <v>-3.6813583402073302E-3</v>
      </c>
      <c r="CV819">
        <f t="shared" si="620"/>
        <v>0.99631864165979267</v>
      </c>
      <c r="CZ819" s="10">
        <v>41446</v>
      </c>
      <c r="DA819">
        <v>154200</v>
      </c>
      <c r="DB819">
        <v>45.647827999999997</v>
      </c>
      <c r="DC819">
        <f t="shared" si="632"/>
        <v>8.8374163578184284E-3</v>
      </c>
      <c r="DD819">
        <f t="shared" si="633"/>
        <v>1.0088374163578184</v>
      </c>
      <c r="DH819" s="10">
        <v>41446</v>
      </c>
      <c r="DI819">
        <v>175500</v>
      </c>
      <c r="DJ819">
        <v>28.501342999999999</v>
      </c>
      <c r="DK819">
        <f t="shared" si="634"/>
        <v>1.4468955865205135E-2</v>
      </c>
      <c r="DL819">
        <f t="shared" si="635"/>
        <v>1.0144689558652051</v>
      </c>
      <c r="DP819" s="10"/>
      <c r="DX819" s="10">
        <v>41446</v>
      </c>
      <c r="DY819">
        <v>11251400</v>
      </c>
      <c r="DZ819">
        <v>12.58</v>
      </c>
      <c r="EA819">
        <f t="shared" si="621"/>
        <v>1.2067578439259874E-2</v>
      </c>
      <c r="EB819">
        <f t="shared" si="622"/>
        <v>1.0120675784392599</v>
      </c>
      <c r="EF819" s="10">
        <v>41445</v>
      </c>
      <c r="EG819">
        <v>2179300</v>
      </c>
      <c r="EH819">
        <v>98.333931000000007</v>
      </c>
      <c r="EI819">
        <f t="shared" si="636"/>
        <v>0</v>
      </c>
      <c r="EJ819">
        <f t="shared" si="637"/>
        <v>1</v>
      </c>
    </row>
    <row r="820" spans="1:140">
      <c r="A820" s="10">
        <v>41445</v>
      </c>
      <c r="B820" s="11">
        <v>6.18</v>
      </c>
      <c r="C820">
        <f t="shared" si="599"/>
        <v>6.1799999999999994E-2</v>
      </c>
      <c r="D820" s="12">
        <f t="shared" si="600"/>
        <v>1.2983917642575005E-3</v>
      </c>
      <c r="E820" s="13">
        <f t="shared" si="601"/>
        <v>1.0012983917642575</v>
      </c>
      <c r="H820" s="10">
        <v>41445</v>
      </c>
      <c r="I820">
        <v>13300</v>
      </c>
      <c r="J820">
        <v>62.998797000000003</v>
      </c>
      <c r="K820" s="15">
        <f t="shared" si="623"/>
        <v>-1.2851663228634846E-2</v>
      </c>
      <c r="L820">
        <f t="shared" si="624"/>
        <v>0.98714833677136515</v>
      </c>
      <c r="N820" s="15">
        <f t="shared" si="603"/>
        <v>-0.99109605201531925</v>
      </c>
      <c r="P820" s="10">
        <v>41445</v>
      </c>
      <c r="Q820">
        <v>751100</v>
      </c>
      <c r="R820">
        <v>35.834375000000001</v>
      </c>
      <c r="S820">
        <f t="shared" si="604"/>
        <v>-2.5417240747217629E-2</v>
      </c>
      <c r="T820">
        <f t="shared" si="625"/>
        <v>0.97458275925278237</v>
      </c>
      <c r="V820" s="15">
        <f t="shared" si="605"/>
        <v>-0.9999170465676448</v>
      </c>
      <c r="X820" s="10">
        <v>41445</v>
      </c>
      <c r="Y820">
        <v>269300</v>
      </c>
      <c r="Z820">
        <v>30.022525000000002</v>
      </c>
      <c r="AA820">
        <f t="shared" si="606"/>
        <v>-2.777782725194522E-2</v>
      </c>
      <c r="AB820">
        <f t="shared" si="602"/>
        <v>0.97222217274805478</v>
      </c>
      <c r="AD820" s="15">
        <f t="shared" si="607"/>
        <v>-0.99996576933461157</v>
      </c>
      <c r="AF820" s="10">
        <v>41445</v>
      </c>
      <c r="AG820">
        <v>425900</v>
      </c>
      <c r="AH820">
        <v>41.638026000000004</v>
      </c>
      <c r="AI820">
        <f t="shared" si="608"/>
        <v>-2.5594954083665633E-2</v>
      </c>
      <c r="AJ820">
        <f t="shared" si="626"/>
        <v>0.97440504591633437</v>
      </c>
      <c r="AL820" s="15">
        <f t="shared" si="609"/>
        <v>-0.99992238844966563</v>
      </c>
      <c r="AN820" s="10">
        <v>41445</v>
      </c>
      <c r="AO820">
        <v>5257800</v>
      </c>
      <c r="AP820">
        <v>31.990024999999999</v>
      </c>
      <c r="AQ820">
        <f t="shared" si="610"/>
        <v>-3.7246985982008041E-2</v>
      </c>
      <c r="AR820">
        <f t="shared" si="631"/>
        <v>0.96275301401799196</v>
      </c>
      <c r="AV820" s="10">
        <v>41445</v>
      </c>
      <c r="AW820">
        <v>79385400</v>
      </c>
      <c r="AX820">
        <v>33.511586000000001</v>
      </c>
      <c r="AY820">
        <f t="shared" si="611"/>
        <v>-4.3467123999612722E-2</v>
      </c>
      <c r="AZ820">
        <f t="shared" si="612"/>
        <v>0.95653287600038728</v>
      </c>
      <c r="BD820" s="10">
        <v>41445</v>
      </c>
      <c r="BE820">
        <v>1723000</v>
      </c>
      <c r="BF820">
        <v>50.241090999999997</v>
      </c>
      <c r="BG820">
        <f t="shared" si="613"/>
        <v>-2.5287781219418548E-2</v>
      </c>
      <c r="BH820">
        <f t="shared" si="614"/>
        <v>0.97471221878058145</v>
      </c>
      <c r="BL820" s="10">
        <v>41445</v>
      </c>
      <c r="BM820">
        <v>787600</v>
      </c>
      <c r="BN820">
        <v>95.722380000000001</v>
      </c>
      <c r="BO820">
        <f t="shared" si="627"/>
        <v>-1.7649793777778977E-2</v>
      </c>
      <c r="BP820">
        <f t="shared" si="628"/>
        <v>0.98235020622222102</v>
      </c>
      <c r="BT820" s="10">
        <v>41445</v>
      </c>
      <c r="BU820">
        <v>311300</v>
      </c>
      <c r="BV820">
        <v>48.748683999999997</v>
      </c>
      <c r="BW820">
        <f t="shared" si="629"/>
        <v>-2.6369354565513037E-3</v>
      </c>
      <c r="BX820">
        <f t="shared" si="630"/>
        <v>0.9973630645434487</v>
      </c>
      <c r="CB820" s="10">
        <v>41445</v>
      </c>
      <c r="CC820">
        <v>3381800</v>
      </c>
      <c r="CD820">
        <v>92.122466000000003</v>
      </c>
      <c r="CE820">
        <f t="shared" si="615"/>
        <v>-2.9148201839744425E-2</v>
      </c>
      <c r="CF820">
        <f t="shared" si="616"/>
        <v>0.97085179816025557</v>
      </c>
      <c r="CJ820" s="10">
        <v>41445</v>
      </c>
      <c r="CK820">
        <v>730100</v>
      </c>
      <c r="CL820">
        <v>74.662826999999993</v>
      </c>
      <c r="CM820">
        <f t="shared" si="617"/>
        <v>-6.9072399759689818E-3</v>
      </c>
      <c r="CN820">
        <f t="shared" si="618"/>
        <v>0.99309276002403102</v>
      </c>
      <c r="CR820" s="10">
        <v>41445</v>
      </c>
      <c r="CS820">
        <v>10200</v>
      </c>
      <c r="CT820">
        <v>57.652360999999999</v>
      </c>
      <c r="CU820">
        <f t="shared" si="619"/>
        <v>-1.1700298484604854E-3</v>
      </c>
      <c r="CV820">
        <f t="shared" si="620"/>
        <v>0.99882997015153951</v>
      </c>
      <c r="CZ820" s="10">
        <v>41445</v>
      </c>
      <c r="DA820">
        <v>184200</v>
      </c>
      <c r="DB820">
        <v>45.247953000000003</v>
      </c>
      <c r="DC820">
        <f t="shared" si="632"/>
        <v>-4.6620511881542148E-2</v>
      </c>
      <c r="DD820">
        <f t="shared" si="633"/>
        <v>0.95337948811845785</v>
      </c>
      <c r="DH820" s="10">
        <v>41445</v>
      </c>
      <c r="DI820">
        <v>241100</v>
      </c>
      <c r="DJ820">
        <v>28.094840000000001</v>
      </c>
      <c r="DK820">
        <f t="shared" si="634"/>
        <v>-4.0694028616674927E-2</v>
      </c>
      <c r="DL820">
        <f t="shared" si="635"/>
        <v>0.95930597138332507</v>
      </c>
      <c r="DP820" s="10"/>
      <c r="DX820" s="10">
        <v>41445</v>
      </c>
      <c r="DY820">
        <v>18732700</v>
      </c>
      <c r="DZ820">
        <v>12.43</v>
      </c>
      <c r="EA820">
        <f t="shared" si="621"/>
        <v>-5.3313023610053412E-2</v>
      </c>
      <c r="EB820">
        <f t="shared" si="622"/>
        <v>0.94668697638994659</v>
      </c>
      <c r="EF820" s="10">
        <v>41444</v>
      </c>
      <c r="EG820">
        <v>290500</v>
      </c>
      <c r="EH820">
        <v>98.333931000000007</v>
      </c>
      <c r="EI820">
        <f t="shared" si="636"/>
        <v>-1.0837498213135399E-3</v>
      </c>
      <c r="EJ820">
        <f t="shared" si="637"/>
        <v>0.99891625017868646</v>
      </c>
    </row>
    <row r="821" spans="1:140">
      <c r="A821" s="10">
        <v>41444</v>
      </c>
      <c r="B821" s="11">
        <v>6.11</v>
      </c>
      <c r="C821">
        <f t="shared" si="599"/>
        <v>6.1100000000000002E-2</v>
      </c>
      <c r="D821" s="12">
        <f t="shared" si="600"/>
        <v>1.2835617784849873E-3</v>
      </c>
      <c r="E821" s="13">
        <f t="shared" si="601"/>
        <v>1.001283561778485</v>
      </c>
      <c r="H821" s="10">
        <v>41444</v>
      </c>
      <c r="I821">
        <v>12500</v>
      </c>
      <c r="J821">
        <v>63.818976999999997</v>
      </c>
      <c r="K821" s="15">
        <f t="shared" si="623"/>
        <v>-1.0736011494619557E-2</v>
      </c>
      <c r="L821">
        <f t="shared" si="624"/>
        <v>0.98926398850538044</v>
      </c>
      <c r="N821" s="15">
        <f t="shared" si="603"/>
        <v>-0.98054850366990587</v>
      </c>
      <c r="P821" s="10">
        <v>41444</v>
      </c>
      <c r="Q821">
        <v>415700</v>
      </c>
      <c r="R821">
        <v>36.768940000000001</v>
      </c>
      <c r="S821">
        <f t="shared" si="604"/>
        <v>-1.267427660664433E-2</v>
      </c>
      <c r="T821">
        <f t="shared" si="625"/>
        <v>0.98732572339335567</v>
      </c>
      <c r="V821" s="15">
        <f t="shared" si="605"/>
        <v>-0.99049252886136785</v>
      </c>
      <c r="X821" s="10">
        <v>41444</v>
      </c>
      <c r="Y821">
        <v>143400</v>
      </c>
      <c r="Z821">
        <v>30.880313000000001</v>
      </c>
      <c r="AA821">
        <f t="shared" si="606"/>
        <v>-1.369852819313222E-2</v>
      </c>
      <c r="AB821">
        <f t="shared" si="602"/>
        <v>0.98630147180686778</v>
      </c>
      <c r="AD821" s="15">
        <f t="shared" si="607"/>
        <v>-0.99349070974164355</v>
      </c>
      <c r="AF821" s="10">
        <v>41444</v>
      </c>
      <c r="AG821">
        <v>177000</v>
      </c>
      <c r="AH821">
        <v>42.731743000000002</v>
      </c>
      <c r="AI821">
        <f t="shared" si="608"/>
        <v>-1.1759467024049952E-2</v>
      </c>
      <c r="AJ821">
        <f t="shared" si="626"/>
        <v>0.98824053297595005</v>
      </c>
      <c r="AL821" s="15">
        <f t="shared" si="609"/>
        <v>-0.98666871964701464</v>
      </c>
      <c r="AN821" s="10">
        <v>41444</v>
      </c>
      <c r="AO821">
        <v>4551500</v>
      </c>
      <c r="AP821">
        <v>33.227654999999999</v>
      </c>
      <c r="AQ821">
        <f t="shared" si="610"/>
        <v>-1.8283057684712278E-2</v>
      </c>
      <c r="AR821">
        <f t="shared" si="631"/>
        <v>0.98171694231528772</v>
      </c>
      <c r="AV821" s="10">
        <v>41444</v>
      </c>
      <c r="AW821">
        <v>36388300</v>
      </c>
      <c r="AX821">
        <v>35.034432000000002</v>
      </c>
      <c r="AY821">
        <f t="shared" si="611"/>
        <v>-3.1872484858721073E-2</v>
      </c>
      <c r="AZ821">
        <f t="shared" si="612"/>
        <v>0.96812751514127893</v>
      </c>
      <c r="BD821" s="10">
        <v>41444</v>
      </c>
      <c r="BE821">
        <v>794600</v>
      </c>
      <c r="BF821">
        <v>51.544538000000003</v>
      </c>
      <c r="BG821">
        <f t="shared" si="613"/>
        <v>-1.4437939597936267E-2</v>
      </c>
      <c r="BH821">
        <f t="shared" si="614"/>
        <v>0.98556206040206373</v>
      </c>
      <c r="BL821" s="10">
        <v>41444</v>
      </c>
      <c r="BM821">
        <v>288500</v>
      </c>
      <c r="BN821">
        <v>97.442215000000004</v>
      </c>
      <c r="BO821">
        <f t="shared" si="627"/>
        <v>-5.2577730539030698E-3</v>
      </c>
      <c r="BP821">
        <f t="shared" si="628"/>
        <v>0.99474222694609693</v>
      </c>
      <c r="BT821" s="10">
        <v>41444</v>
      </c>
      <c r="BU821">
        <v>271800</v>
      </c>
      <c r="BV821">
        <v>48.877571000000003</v>
      </c>
      <c r="BW821">
        <f t="shared" si="629"/>
        <v>-4.040418406948576E-3</v>
      </c>
      <c r="BX821">
        <f t="shared" si="630"/>
        <v>0.99595958159305142</v>
      </c>
      <c r="CB821" s="10">
        <v>41444</v>
      </c>
      <c r="CC821">
        <v>2628500</v>
      </c>
      <c r="CD821">
        <v>94.888289</v>
      </c>
      <c r="CE821">
        <f t="shared" si="615"/>
        <v>-1.171942340782206E-2</v>
      </c>
      <c r="CF821">
        <f t="shared" si="616"/>
        <v>0.98828057659217794</v>
      </c>
      <c r="CJ821" s="10">
        <v>41444</v>
      </c>
      <c r="CK821">
        <v>425800</v>
      </c>
      <c r="CL821">
        <v>75.182128000000006</v>
      </c>
      <c r="CM821">
        <f t="shared" si="617"/>
        <v>-1.4667926409127063E-2</v>
      </c>
      <c r="CN821">
        <f t="shared" si="618"/>
        <v>0.98533207359087294</v>
      </c>
      <c r="CR821" s="10">
        <v>41444</v>
      </c>
      <c r="CS821">
        <v>14400</v>
      </c>
      <c r="CT821">
        <v>57.719895000000001</v>
      </c>
      <c r="CU821">
        <f t="shared" si="619"/>
        <v>-5.9810189560385307E-3</v>
      </c>
      <c r="CV821">
        <f t="shared" si="620"/>
        <v>0.99401898104396147</v>
      </c>
      <c r="CZ821" s="10">
        <v>41444</v>
      </c>
      <c r="DA821">
        <v>142900</v>
      </c>
      <c r="DB821">
        <v>47.460590000000003</v>
      </c>
      <c r="DC821">
        <f t="shared" si="632"/>
        <v>-2.3761646449740104E-2</v>
      </c>
      <c r="DD821">
        <f t="shared" si="633"/>
        <v>0.9762383535502599</v>
      </c>
      <c r="DH821" s="10">
        <v>41444</v>
      </c>
      <c r="DI821">
        <v>98800</v>
      </c>
      <c r="DJ821">
        <v>29.286631</v>
      </c>
      <c r="DK821">
        <f t="shared" si="634"/>
        <v>-3.2061071578443734E-2</v>
      </c>
      <c r="DL821">
        <f t="shared" si="635"/>
        <v>0.96793892842155627</v>
      </c>
      <c r="DP821" s="10"/>
      <c r="DX821" s="10">
        <v>41444</v>
      </c>
      <c r="DY821">
        <v>7951700</v>
      </c>
      <c r="DZ821">
        <v>13.13</v>
      </c>
      <c r="EA821">
        <f t="shared" si="621"/>
        <v>-1.2039127163280594E-2</v>
      </c>
      <c r="EB821">
        <f t="shared" si="622"/>
        <v>0.98796087283671941</v>
      </c>
      <c r="EF821" s="10">
        <v>41443</v>
      </c>
      <c r="EG821">
        <v>278700</v>
      </c>
      <c r="EH821">
        <v>98.440616000000006</v>
      </c>
      <c r="EI821">
        <f t="shared" si="636"/>
        <v>-9.853701131290471E-5</v>
      </c>
      <c r="EJ821">
        <f t="shared" si="637"/>
        <v>0.9999014629886871</v>
      </c>
    </row>
    <row r="822" spans="1:140">
      <c r="A822" s="10">
        <v>41443</v>
      </c>
      <c r="B822" s="11">
        <v>6.03</v>
      </c>
      <c r="C822">
        <f t="shared" si="599"/>
        <v>6.0299999999999999E-2</v>
      </c>
      <c r="D822" s="12">
        <f t="shared" si="600"/>
        <v>1.2666167189963051E-3</v>
      </c>
      <c r="E822" s="13">
        <f t="shared" si="601"/>
        <v>1.0012666167189963</v>
      </c>
      <c r="H822" s="10">
        <v>41443</v>
      </c>
      <c r="I822">
        <v>5500</v>
      </c>
      <c r="J822">
        <v>64.511573999999996</v>
      </c>
      <c r="K822" s="15">
        <f t="shared" si="623"/>
        <v>-1.4127251492945803E-4</v>
      </c>
      <c r="L822">
        <f t="shared" si="624"/>
        <v>0.99985872748507054</v>
      </c>
      <c r="N822" s="15">
        <f t="shared" si="603"/>
        <v>-5.0261039543935238E-2</v>
      </c>
      <c r="P822" s="10">
        <v>41443</v>
      </c>
      <c r="Q822">
        <v>436100</v>
      </c>
      <c r="R822">
        <v>37.240941999999997</v>
      </c>
      <c r="S822">
        <f t="shared" si="604"/>
        <v>7.4055418887779556E-3</v>
      </c>
      <c r="T822">
        <f t="shared" si="625"/>
        <v>1.007405541888778</v>
      </c>
      <c r="V822" s="15">
        <f t="shared" si="605"/>
        <v>13.776871994909708</v>
      </c>
      <c r="X822" s="10">
        <v>41443</v>
      </c>
      <c r="Y822">
        <v>86700</v>
      </c>
      <c r="Z822">
        <v>31.309203</v>
      </c>
      <c r="AA822">
        <f t="shared" si="606"/>
        <v>7.6687118045295488E-3</v>
      </c>
      <c r="AB822">
        <f t="shared" si="602"/>
        <v>1.0076687118045295</v>
      </c>
      <c r="AD822" s="15">
        <f t="shared" si="607"/>
        <v>15.255018588242798</v>
      </c>
      <c r="AF822" s="10">
        <v>41443</v>
      </c>
      <c r="AG822">
        <v>210100</v>
      </c>
      <c r="AH822">
        <v>43.240225000000002</v>
      </c>
      <c r="AI822">
        <f t="shared" si="608"/>
        <v>1.1445200773634756E-2</v>
      </c>
      <c r="AJ822">
        <f t="shared" si="626"/>
        <v>1.0114452007736348</v>
      </c>
      <c r="AL822" s="15">
        <f t="shared" si="609"/>
        <v>62.673787882143131</v>
      </c>
      <c r="AN822" s="10">
        <v>41443</v>
      </c>
      <c r="AO822">
        <v>2252400</v>
      </c>
      <c r="AP822">
        <v>33.846471999999999</v>
      </c>
      <c r="AQ822">
        <f t="shared" si="610"/>
        <v>6.1317712814890069E-3</v>
      </c>
      <c r="AR822">
        <f t="shared" si="631"/>
        <v>1.006131771281489</v>
      </c>
      <c r="AV822" s="10">
        <v>41443</v>
      </c>
      <c r="AW822">
        <v>19146900</v>
      </c>
      <c r="AX822">
        <v>36.187828000000003</v>
      </c>
      <c r="AY822">
        <f t="shared" si="611"/>
        <v>2.2460632685374904E-3</v>
      </c>
      <c r="AZ822">
        <f t="shared" si="612"/>
        <v>1.0022460632685375</v>
      </c>
      <c r="BD822" s="10">
        <v>41443</v>
      </c>
      <c r="BE822">
        <v>679200</v>
      </c>
      <c r="BF822">
        <v>52.299636999999997</v>
      </c>
      <c r="BG822">
        <f t="shared" si="613"/>
        <v>6.7485538139517853E-3</v>
      </c>
      <c r="BH822">
        <f t="shared" si="614"/>
        <v>1.0067485538139518</v>
      </c>
      <c r="BL822" s="10">
        <v>41443</v>
      </c>
      <c r="BM822">
        <v>342900</v>
      </c>
      <c r="BN822">
        <v>97.957251999999997</v>
      </c>
      <c r="BO822">
        <f t="shared" si="627"/>
        <v>-4.6724602803280835E-3</v>
      </c>
      <c r="BP822">
        <f t="shared" si="628"/>
        <v>0.99532753971967192</v>
      </c>
      <c r="BT822" s="10">
        <v>41443</v>
      </c>
      <c r="BU822">
        <v>120100</v>
      </c>
      <c r="BV822">
        <v>49.075857999999997</v>
      </c>
      <c r="BW822">
        <f t="shared" si="629"/>
        <v>8.0874945448461411E-4</v>
      </c>
      <c r="BX822">
        <f t="shared" si="630"/>
        <v>1.0008087494544846</v>
      </c>
      <c r="CB822" s="10">
        <v>41443</v>
      </c>
      <c r="CC822">
        <v>2328200</v>
      </c>
      <c r="CD822">
        <v>96.013512000000006</v>
      </c>
      <c r="CE822">
        <f t="shared" si="615"/>
        <v>-1.2107846960864088E-2</v>
      </c>
      <c r="CF822">
        <f t="shared" si="616"/>
        <v>0.98789215303913591</v>
      </c>
      <c r="CJ822" s="10">
        <v>41443</v>
      </c>
      <c r="CK822">
        <v>234800</v>
      </c>
      <c r="CL822">
        <v>76.301310000000001</v>
      </c>
      <c r="CM822">
        <f t="shared" si="617"/>
        <v>-1.4060824737776034E-3</v>
      </c>
      <c r="CN822">
        <f t="shared" si="618"/>
        <v>0.9985939175262224</v>
      </c>
      <c r="CR822" s="10">
        <v>41443</v>
      </c>
      <c r="CS822">
        <v>13100</v>
      </c>
      <c r="CT822">
        <v>58.067196000000003</v>
      </c>
      <c r="CU822">
        <f t="shared" si="619"/>
        <v>-1.6614194521058501E-4</v>
      </c>
      <c r="CV822">
        <f t="shared" si="620"/>
        <v>0.99983385805478941</v>
      </c>
      <c r="CZ822" s="10">
        <v>41443</v>
      </c>
      <c r="DA822">
        <v>85200</v>
      </c>
      <c r="DB822">
        <v>48.615780999999998</v>
      </c>
      <c r="DC822">
        <f t="shared" si="632"/>
        <v>9.7821948401135561E-3</v>
      </c>
      <c r="DD822">
        <f t="shared" si="633"/>
        <v>1.0097821948401136</v>
      </c>
      <c r="DH822" s="10">
        <v>41443</v>
      </c>
      <c r="DI822">
        <v>80700</v>
      </c>
      <c r="DJ822">
        <v>30.256692999999999</v>
      </c>
      <c r="DK822">
        <f t="shared" si="634"/>
        <v>3.9853216301286576E-3</v>
      </c>
      <c r="DL822">
        <f t="shared" si="635"/>
        <v>1.0039853216301287</v>
      </c>
      <c r="DP822" s="10"/>
      <c r="DX822" s="10">
        <v>41443</v>
      </c>
      <c r="DY822">
        <v>3562000</v>
      </c>
      <c r="DZ822">
        <v>13.29</v>
      </c>
      <c r="EA822">
        <f t="shared" si="621"/>
        <v>-1.1895910780669205E-2</v>
      </c>
      <c r="EB822">
        <f t="shared" si="622"/>
        <v>0.98810408921933079</v>
      </c>
      <c r="EF822" s="10">
        <v>41442</v>
      </c>
      <c r="EG822">
        <v>566700</v>
      </c>
      <c r="EH822">
        <v>98.450316999999998</v>
      </c>
      <c r="EI822">
        <f t="shared" si="636"/>
        <v>-2.9544246263368823E-4</v>
      </c>
      <c r="EJ822">
        <f t="shared" si="637"/>
        <v>0.99970455753736631</v>
      </c>
    </row>
    <row r="823" spans="1:140">
      <c r="A823" s="10">
        <v>41442</v>
      </c>
      <c r="B823" s="11">
        <v>6.06</v>
      </c>
      <c r="C823">
        <f t="shared" si="599"/>
        <v>6.0599999999999994E-2</v>
      </c>
      <c r="D823" s="12">
        <f t="shared" si="600"/>
        <v>1.272970679436991E-3</v>
      </c>
      <c r="E823" s="13">
        <f t="shared" si="601"/>
        <v>1.001272970679437</v>
      </c>
      <c r="H823" s="10">
        <v>41442</v>
      </c>
      <c r="I823">
        <v>4600</v>
      </c>
      <c r="J823">
        <v>64.520689000000004</v>
      </c>
      <c r="K823" s="15">
        <f t="shared" si="623"/>
        <v>-7.8475010848667592E-3</v>
      </c>
      <c r="L823">
        <f t="shared" si="624"/>
        <v>0.99215249891513324</v>
      </c>
      <c r="N823" s="15">
        <f t="shared" si="603"/>
        <v>-0.9436197291915619</v>
      </c>
      <c r="P823" s="10">
        <v>41442</v>
      </c>
      <c r="Q823">
        <v>328200</v>
      </c>
      <c r="R823">
        <v>36.967179999999999</v>
      </c>
      <c r="S823">
        <f t="shared" si="604"/>
        <v>7.97943248801114E-3</v>
      </c>
      <c r="T823">
        <f t="shared" si="625"/>
        <v>1.0079794324880111</v>
      </c>
      <c r="V823" s="15">
        <f t="shared" si="605"/>
        <v>17.191133127728989</v>
      </c>
      <c r="X823" s="10">
        <v>41442</v>
      </c>
      <c r="Y823">
        <v>101200</v>
      </c>
      <c r="Z823">
        <v>31.070929</v>
      </c>
      <c r="AA823">
        <f t="shared" si="606"/>
        <v>6.7942158274789666E-3</v>
      </c>
      <c r="AB823">
        <f t="shared" si="602"/>
        <v>1.006794215827479</v>
      </c>
      <c r="AD823" s="15">
        <f t="shared" si="607"/>
        <v>10.840220968981363</v>
      </c>
      <c r="AF823" s="10">
        <v>41442</v>
      </c>
      <c r="AG823">
        <v>203900</v>
      </c>
      <c r="AH823">
        <v>42.750931999999999</v>
      </c>
      <c r="AI823">
        <f t="shared" si="608"/>
        <v>5.6420818844855614E-3</v>
      </c>
      <c r="AJ823">
        <f t="shared" si="626"/>
        <v>1.0056420818844856</v>
      </c>
      <c r="AL823" s="15">
        <f t="shared" si="609"/>
        <v>6.7956985150921412</v>
      </c>
      <c r="AN823" s="10">
        <v>41442</v>
      </c>
      <c r="AO823">
        <v>1925200</v>
      </c>
      <c r="AP823">
        <v>33.640197999999998</v>
      </c>
      <c r="AQ823">
        <f t="shared" si="610"/>
        <v>1.433205978722607E-2</v>
      </c>
      <c r="AR823">
        <f t="shared" si="631"/>
        <v>1.0143320597872261</v>
      </c>
      <c r="AV823" s="10">
        <v>41442</v>
      </c>
      <c r="AW823">
        <v>20658000</v>
      </c>
      <c r="AX823">
        <v>36.106729999999999</v>
      </c>
      <c r="AY823">
        <f t="shared" si="611"/>
        <v>7.0369277990094403E-3</v>
      </c>
      <c r="AZ823">
        <f t="shared" si="612"/>
        <v>1.0070369277990094</v>
      </c>
      <c r="BD823" s="10">
        <v>41442</v>
      </c>
      <c r="BE823">
        <v>675400</v>
      </c>
      <c r="BF823">
        <v>51.949055999999999</v>
      </c>
      <c r="BG823">
        <f t="shared" si="613"/>
        <v>7.4965114678167133E-3</v>
      </c>
      <c r="BH823">
        <f t="shared" si="614"/>
        <v>1.0074965114678167</v>
      </c>
      <c r="BL823" s="10">
        <v>41442</v>
      </c>
      <c r="BM823">
        <v>162000</v>
      </c>
      <c r="BN823">
        <v>98.417102</v>
      </c>
      <c r="BO823">
        <f t="shared" si="627"/>
        <v>-2.7027126717514838E-3</v>
      </c>
      <c r="BP823">
        <f t="shared" si="628"/>
        <v>0.99729728732824852</v>
      </c>
      <c r="BT823" s="10">
        <v>41442</v>
      </c>
      <c r="BU823">
        <v>526000</v>
      </c>
      <c r="BV823">
        <v>49.036200000000001</v>
      </c>
      <c r="BW823">
        <f t="shared" si="629"/>
        <v>-8.0809590736030668E-4</v>
      </c>
      <c r="BX823">
        <f t="shared" si="630"/>
        <v>0.99919190409263969</v>
      </c>
      <c r="CB823" s="10">
        <v>41442</v>
      </c>
      <c r="CC823">
        <v>1061100</v>
      </c>
      <c r="CD823">
        <v>97.190276999999995</v>
      </c>
      <c r="CE823">
        <f t="shared" si="615"/>
        <v>-6.2357176188240215E-3</v>
      </c>
      <c r="CF823">
        <f t="shared" si="616"/>
        <v>0.99376428238117598</v>
      </c>
      <c r="CJ823" s="10">
        <v>41442</v>
      </c>
      <c r="CK823">
        <v>325900</v>
      </c>
      <c r="CL823">
        <v>76.408747000000005</v>
      </c>
      <c r="CM823">
        <f t="shared" si="617"/>
        <v>-4.6849637870227667E-4</v>
      </c>
      <c r="CN823">
        <f t="shared" si="618"/>
        <v>0.99953150362129772</v>
      </c>
      <c r="CR823" s="10">
        <v>41442</v>
      </c>
      <c r="CS823">
        <v>11800</v>
      </c>
      <c r="CT823">
        <v>58.076844999999999</v>
      </c>
      <c r="CU823">
        <f t="shared" si="619"/>
        <v>-9.9565273610036087E-4</v>
      </c>
      <c r="CV823">
        <f t="shared" si="620"/>
        <v>0.99900434726389964</v>
      </c>
      <c r="CZ823" s="10">
        <v>41442</v>
      </c>
      <c r="DA823">
        <v>104300</v>
      </c>
      <c r="DB823">
        <v>48.144818999999998</v>
      </c>
      <c r="DC823">
        <f t="shared" si="632"/>
        <v>4.6356351577845345E-3</v>
      </c>
      <c r="DD823">
        <f t="shared" si="633"/>
        <v>1.0046356351577845</v>
      </c>
      <c r="DH823" s="10">
        <v>41442</v>
      </c>
      <c r="DI823">
        <v>131000</v>
      </c>
      <c r="DJ823">
        <v>30.136589000000001</v>
      </c>
      <c r="DK823">
        <f t="shared" si="634"/>
        <v>2.458463368586461E-3</v>
      </c>
      <c r="DL823">
        <f t="shared" si="635"/>
        <v>1.0024584633685865</v>
      </c>
      <c r="DP823" s="10"/>
      <c r="DX823" s="10">
        <v>41442</v>
      </c>
      <c r="DY823">
        <v>4166800</v>
      </c>
      <c r="DZ823">
        <v>13.45</v>
      </c>
      <c r="EA823">
        <f t="shared" si="621"/>
        <v>-4.4411547002221052E-3</v>
      </c>
      <c r="EB823">
        <f t="shared" si="622"/>
        <v>0.99555884529977789</v>
      </c>
      <c r="EF823" s="10">
        <v>41439</v>
      </c>
      <c r="EG823">
        <v>381800</v>
      </c>
      <c r="EH823">
        <v>98.479411999999996</v>
      </c>
      <c r="EI823">
        <f t="shared" si="636"/>
        <v>2.9552977467806052E-4</v>
      </c>
      <c r="EJ823">
        <f t="shared" si="637"/>
        <v>1.0002955297746781</v>
      </c>
    </row>
    <row r="824" spans="1:140">
      <c r="A824" s="10">
        <v>41439</v>
      </c>
      <c r="B824" s="11">
        <v>6.03</v>
      </c>
      <c r="C824">
        <f t="shared" si="599"/>
        <v>6.0299999999999999E-2</v>
      </c>
      <c r="D824" s="12">
        <f t="shared" si="600"/>
        <v>1.2666167189963051E-3</v>
      </c>
      <c r="E824" s="13">
        <f t="shared" si="601"/>
        <v>1.0012666167189963</v>
      </c>
      <c r="H824" s="10">
        <v>41439</v>
      </c>
      <c r="I824">
        <v>6500</v>
      </c>
      <c r="J824">
        <v>65.031019999999998</v>
      </c>
      <c r="K824" s="15">
        <f t="shared" si="623"/>
        <v>2.5288057172505596E-3</v>
      </c>
      <c r="L824">
        <f t="shared" si="624"/>
        <v>1.0025288057172506</v>
      </c>
      <c r="N824" s="15">
        <f t="shared" si="603"/>
        <v>1.5139343320834762</v>
      </c>
      <c r="P824" s="10">
        <v>41439</v>
      </c>
      <c r="Q824">
        <v>256800</v>
      </c>
      <c r="R824">
        <v>36.674537999999998</v>
      </c>
      <c r="S824">
        <f t="shared" si="604"/>
        <v>-6.1397085723732259E-3</v>
      </c>
      <c r="T824">
        <f t="shared" si="625"/>
        <v>0.99386029142762677</v>
      </c>
      <c r="V824" s="15">
        <f t="shared" si="605"/>
        <v>-0.89437935680005198</v>
      </c>
      <c r="X824" s="10">
        <v>41439</v>
      </c>
      <c r="Y824">
        <v>290100</v>
      </c>
      <c r="Z824">
        <v>30.861250999999999</v>
      </c>
      <c r="AA824">
        <f t="shared" si="606"/>
        <v>-3.9986574213777271E-3</v>
      </c>
      <c r="AB824">
        <f t="shared" si="602"/>
        <v>0.99600134257862227</v>
      </c>
      <c r="AD824" s="15">
        <f t="shared" si="607"/>
        <v>-0.7683287182820524</v>
      </c>
      <c r="AF824" s="10">
        <v>41439</v>
      </c>
      <c r="AG824">
        <v>458300</v>
      </c>
      <c r="AH824">
        <v>42.511080999999997</v>
      </c>
      <c r="AI824">
        <f t="shared" si="608"/>
        <v>-5.8334879151621388E-3</v>
      </c>
      <c r="AJ824">
        <f t="shared" si="626"/>
        <v>0.99416651208483786</v>
      </c>
      <c r="AL824" s="15">
        <f t="shared" si="609"/>
        <v>-0.88180952322172357</v>
      </c>
      <c r="AN824" s="10">
        <v>41439</v>
      </c>
      <c r="AO824">
        <v>2461100</v>
      </c>
      <c r="AP824">
        <v>33.164876999999997</v>
      </c>
      <c r="AQ824">
        <f t="shared" si="610"/>
        <v>-1.1758405217386803E-2</v>
      </c>
      <c r="AR824">
        <f t="shared" si="631"/>
        <v>0.9882415947826132</v>
      </c>
      <c r="AV824" s="10">
        <v>41439</v>
      </c>
      <c r="AW824">
        <v>25794300</v>
      </c>
      <c r="AX824">
        <v>35.854424999999999</v>
      </c>
      <c r="AY824">
        <f t="shared" si="611"/>
        <v>-1.4367050483689581E-2</v>
      </c>
      <c r="AZ824">
        <f t="shared" si="612"/>
        <v>0.98563294951631042</v>
      </c>
      <c r="BD824" s="10">
        <v>41439</v>
      </c>
      <c r="BE824">
        <v>447700</v>
      </c>
      <c r="BF824">
        <v>51.562517</v>
      </c>
      <c r="BG824">
        <f t="shared" si="613"/>
        <v>-4.8577016944094664E-3</v>
      </c>
      <c r="BH824">
        <f t="shared" si="614"/>
        <v>0.99514229830559053</v>
      </c>
      <c r="BL824" s="10">
        <v>41439</v>
      </c>
      <c r="BM824">
        <v>292700</v>
      </c>
      <c r="BN824">
        <v>98.683815999999993</v>
      </c>
      <c r="BO824">
        <f t="shared" si="627"/>
        <v>6.5280234767506329E-4</v>
      </c>
      <c r="BP824">
        <f t="shared" si="628"/>
        <v>1.0006528023476751</v>
      </c>
      <c r="BT824" s="10">
        <v>41439</v>
      </c>
      <c r="BU824">
        <v>114800</v>
      </c>
      <c r="BV824">
        <v>49.075857999999997</v>
      </c>
      <c r="BW824">
        <f t="shared" si="629"/>
        <v>1.2136149369359472E-3</v>
      </c>
      <c r="BX824">
        <f t="shared" si="630"/>
        <v>1.0012136149369359</v>
      </c>
      <c r="CB824" s="10">
        <v>41439</v>
      </c>
      <c r="CC824">
        <v>1805600</v>
      </c>
      <c r="CD824">
        <v>97.800130999999993</v>
      </c>
      <c r="CE824">
        <f t="shared" si="615"/>
        <v>5.6527066525369207E-3</v>
      </c>
      <c r="CF824">
        <f t="shared" si="616"/>
        <v>1.0056527066525369</v>
      </c>
      <c r="CJ824" s="10">
        <v>41439</v>
      </c>
      <c r="CK824">
        <v>455200</v>
      </c>
      <c r="CL824">
        <v>76.444560999999993</v>
      </c>
      <c r="CM824">
        <f t="shared" si="617"/>
        <v>4.6871597043707247E-4</v>
      </c>
      <c r="CN824">
        <f t="shared" si="618"/>
        <v>1.0004687159704371</v>
      </c>
      <c r="CR824" s="10">
        <v>41439</v>
      </c>
      <c r="CS824">
        <v>235200</v>
      </c>
      <c r="CT824">
        <v>58.134726999999998</v>
      </c>
      <c r="CU824">
        <f t="shared" si="619"/>
        <v>2.9959587708150437E-3</v>
      </c>
      <c r="CV824">
        <f t="shared" si="620"/>
        <v>1.002995958770815</v>
      </c>
      <c r="CZ824" s="10">
        <v>41439</v>
      </c>
      <c r="DA824">
        <v>58500</v>
      </c>
      <c r="DB824">
        <v>47.922666999999997</v>
      </c>
      <c r="DC824">
        <f t="shared" si="632"/>
        <v>-3.7073084852801141E-4</v>
      </c>
      <c r="DD824">
        <f t="shared" si="633"/>
        <v>0.99962926915147199</v>
      </c>
      <c r="DH824" s="10">
        <v>41439</v>
      </c>
      <c r="DI824">
        <v>95900</v>
      </c>
      <c r="DJ824">
        <v>30.062681000000001</v>
      </c>
      <c r="DK824">
        <f t="shared" si="634"/>
        <v>3.7015120352978936E-3</v>
      </c>
      <c r="DL824">
        <f t="shared" si="635"/>
        <v>1.0037015120352979</v>
      </c>
      <c r="DP824" s="10"/>
      <c r="DX824" s="10">
        <v>41439</v>
      </c>
      <c r="DY824">
        <v>3511400</v>
      </c>
      <c r="DZ824">
        <v>13.51</v>
      </c>
      <c r="EA824">
        <f t="shared" si="621"/>
        <v>4.460966542751077E-3</v>
      </c>
      <c r="EB824">
        <f t="shared" si="622"/>
        <v>1.0044609665427511</v>
      </c>
      <c r="EF824" s="10">
        <v>41438</v>
      </c>
      <c r="EG824">
        <v>441000</v>
      </c>
      <c r="EH824">
        <v>98.450316999999998</v>
      </c>
      <c r="EI824">
        <f t="shared" si="636"/>
        <v>4.9283640797659345E-4</v>
      </c>
      <c r="EJ824">
        <f t="shared" si="637"/>
        <v>1.0004928364079766</v>
      </c>
    </row>
    <row r="825" spans="1:140">
      <c r="A825" s="10">
        <v>41438</v>
      </c>
      <c r="B825" s="11">
        <v>5.98</v>
      </c>
      <c r="C825">
        <f t="shared" si="599"/>
        <v>5.9800000000000006E-2</v>
      </c>
      <c r="D825" s="12">
        <f t="shared" si="600"/>
        <v>1.256027949641414E-3</v>
      </c>
      <c r="E825" s="13">
        <f t="shared" si="601"/>
        <v>1.0012560279496414</v>
      </c>
      <c r="H825" s="10">
        <v>41438</v>
      </c>
      <c r="I825">
        <v>52800</v>
      </c>
      <c r="J825">
        <v>64.866984000000002</v>
      </c>
      <c r="K825" s="15">
        <f t="shared" si="623"/>
        <v>1.237382156439959E-2</v>
      </c>
      <c r="L825">
        <f t="shared" si="624"/>
        <v>1.0123738215643996</v>
      </c>
      <c r="N825" s="15">
        <f t="shared" si="603"/>
        <v>88.008370671745737</v>
      </c>
      <c r="P825" s="10">
        <v>41438</v>
      </c>
      <c r="Q825">
        <v>305400</v>
      </c>
      <c r="R825">
        <v>36.9011</v>
      </c>
      <c r="S825">
        <f t="shared" si="604"/>
        <v>1.4797506631600399E-2</v>
      </c>
      <c r="T825">
        <f t="shared" si="625"/>
        <v>1.0147975066316004</v>
      </c>
      <c r="V825" s="15">
        <f t="shared" si="605"/>
        <v>212.0482111155672</v>
      </c>
      <c r="X825" s="10">
        <v>41438</v>
      </c>
      <c r="Y825">
        <v>129300</v>
      </c>
      <c r="Z825">
        <v>30.985150000000001</v>
      </c>
      <c r="AA825">
        <f t="shared" si="606"/>
        <v>1.9441780927381247E-2</v>
      </c>
      <c r="AB825">
        <f t="shared" si="602"/>
        <v>1.0194417809273812</v>
      </c>
      <c r="AD825" s="15">
        <f t="shared" si="607"/>
        <v>1126.9413304031045</v>
      </c>
      <c r="AF825" s="10">
        <v>41438</v>
      </c>
      <c r="AG825">
        <v>104800</v>
      </c>
      <c r="AH825">
        <v>42.760523999999997</v>
      </c>
      <c r="AI825">
        <f t="shared" si="608"/>
        <v>1.6419634875925126E-2</v>
      </c>
      <c r="AJ825">
        <f t="shared" si="626"/>
        <v>1.0164196348759251</v>
      </c>
      <c r="AL825" s="15">
        <f t="shared" si="609"/>
        <v>380.6469524491402</v>
      </c>
      <c r="AN825" s="10">
        <v>41438</v>
      </c>
      <c r="AO825">
        <v>1923700</v>
      </c>
      <c r="AP825">
        <v>33.559483</v>
      </c>
      <c r="AQ825">
        <f t="shared" si="610"/>
        <v>1.5468123492508923E-2</v>
      </c>
      <c r="AR825">
        <f t="shared" si="631"/>
        <v>1.0154681234925089</v>
      </c>
      <c r="AV825" s="10">
        <v>41438</v>
      </c>
      <c r="AW825">
        <v>20134600</v>
      </c>
      <c r="AX825">
        <v>36.377056000000003</v>
      </c>
      <c r="AY825">
        <f t="shared" si="611"/>
        <v>2.3061325396869892E-2</v>
      </c>
      <c r="AZ825">
        <f t="shared" si="612"/>
        <v>1.0230613253968699</v>
      </c>
      <c r="BD825" s="10">
        <v>41438</v>
      </c>
      <c r="BE825">
        <v>433800</v>
      </c>
      <c r="BF825">
        <v>51.814214999999997</v>
      </c>
      <c r="BG825">
        <f t="shared" si="613"/>
        <v>1.371786576708689E-2</v>
      </c>
      <c r="BH825">
        <f t="shared" si="614"/>
        <v>1.0137178657670869</v>
      </c>
      <c r="BL825" s="10">
        <v>41438</v>
      </c>
      <c r="BM825">
        <v>409900</v>
      </c>
      <c r="BN825">
        <v>98.619437000000005</v>
      </c>
      <c r="BO825">
        <f t="shared" si="627"/>
        <v>6.5709596822958183E-3</v>
      </c>
      <c r="BP825">
        <f t="shared" si="628"/>
        <v>1.0065709596822958</v>
      </c>
      <c r="BT825" s="10">
        <v>41438</v>
      </c>
      <c r="BU825">
        <v>62400</v>
      </c>
      <c r="BV825">
        <v>49.016370999999999</v>
      </c>
      <c r="BW825">
        <f t="shared" si="629"/>
        <v>8.0967045646751501E-4</v>
      </c>
      <c r="BX825">
        <f t="shared" si="630"/>
        <v>1.0008096704564675</v>
      </c>
      <c r="CB825" s="10">
        <v>41438</v>
      </c>
      <c r="CC825">
        <v>1531000</v>
      </c>
      <c r="CD825">
        <v>97.250403000000006</v>
      </c>
      <c r="CE825">
        <f t="shared" si="615"/>
        <v>1.834862904088097E-2</v>
      </c>
      <c r="CF825">
        <f t="shared" si="616"/>
        <v>1.018348629040881</v>
      </c>
      <c r="CJ825" s="10">
        <v>41438</v>
      </c>
      <c r="CK825">
        <v>288900</v>
      </c>
      <c r="CL825">
        <v>76.408747000000005</v>
      </c>
      <c r="CM825">
        <f t="shared" si="617"/>
        <v>7.199252996796579E-3</v>
      </c>
      <c r="CN825">
        <f t="shared" si="618"/>
        <v>1.0071992529967966</v>
      </c>
      <c r="CR825" s="10">
        <v>41438</v>
      </c>
      <c r="CS825">
        <v>14200</v>
      </c>
      <c r="CT825">
        <v>57.961078000000001</v>
      </c>
      <c r="CU825">
        <f t="shared" si="619"/>
        <v>1.3333587174795269E-3</v>
      </c>
      <c r="CV825">
        <f t="shared" si="620"/>
        <v>1.0013333587174795</v>
      </c>
      <c r="CZ825" s="10">
        <v>41438</v>
      </c>
      <c r="DA825">
        <v>96500</v>
      </c>
      <c r="DB825">
        <v>47.940440000000002</v>
      </c>
      <c r="DC825">
        <f t="shared" si="632"/>
        <v>2.4302321700707452E-2</v>
      </c>
      <c r="DD825">
        <f t="shared" si="633"/>
        <v>1.0243023217007075</v>
      </c>
      <c r="DH825" s="10">
        <v>41438</v>
      </c>
      <c r="DI825">
        <v>75000</v>
      </c>
      <c r="DJ825">
        <v>29.951813999999999</v>
      </c>
      <c r="DK825">
        <f t="shared" si="634"/>
        <v>2.6924219434003138E-2</v>
      </c>
      <c r="DL825">
        <f t="shared" si="635"/>
        <v>1.0269242194340031</v>
      </c>
      <c r="DP825" s="10"/>
      <c r="DX825" s="10">
        <v>41438</v>
      </c>
      <c r="DY825">
        <v>3760700</v>
      </c>
      <c r="DZ825">
        <v>13.45</v>
      </c>
      <c r="EA825">
        <f t="shared" si="621"/>
        <v>-2.9651593773165619E-3</v>
      </c>
      <c r="EB825">
        <f t="shared" si="622"/>
        <v>0.99703484062268344</v>
      </c>
      <c r="EF825" s="10">
        <v>41437</v>
      </c>
      <c r="EG825">
        <v>382700</v>
      </c>
      <c r="EH825">
        <v>98.401820999999998</v>
      </c>
      <c r="EI825">
        <f t="shared" si="636"/>
        <v>0</v>
      </c>
      <c r="EJ825">
        <f t="shared" si="637"/>
        <v>1</v>
      </c>
    </row>
    <row r="826" spans="1:140">
      <c r="A826" s="10">
        <v>41437</v>
      </c>
      <c r="B826" s="11">
        <v>5.95</v>
      </c>
      <c r="C826">
        <f t="shared" si="599"/>
        <v>5.9500000000000004E-2</v>
      </c>
      <c r="D826" s="12">
        <f t="shared" si="600"/>
        <v>1.2496753867208277E-3</v>
      </c>
      <c r="E826" s="13">
        <f t="shared" si="601"/>
        <v>1.0012496753867208</v>
      </c>
      <c r="H826" s="10">
        <v>41437</v>
      </c>
      <c r="I826">
        <v>6800</v>
      </c>
      <c r="J826">
        <v>64.074141999999995</v>
      </c>
      <c r="K826" s="15">
        <f t="shared" si="623"/>
        <v>-9.7183516275025639E-3</v>
      </c>
      <c r="L826">
        <f t="shared" si="624"/>
        <v>0.99028164837249744</v>
      </c>
      <c r="N826" s="15">
        <f t="shared" si="603"/>
        <v>-0.97169020151672647</v>
      </c>
      <c r="P826" s="10">
        <v>41437</v>
      </c>
      <c r="Q826">
        <v>333200</v>
      </c>
      <c r="R826">
        <v>36.363017999999997</v>
      </c>
      <c r="S826">
        <f t="shared" si="604"/>
        <v>-7.9835690318067476E-3</v>
      </c>
      <c r="T826">
        <f t="shared" si="625"/>
        <v>0.99201643096819325</v>
      </c>
      <c r="V826" s="15">
        <f t="shared" si="605"/>
        <v>-0.94637270207099256</v>
      </c>
      <c r="X826" s="10">
        <v>41437</v>
      </c>
      <c r="Y826">
        <v>101900</v>
      </c>
      <c r="Z826">
        <v>30.394231999999999</v>
      </c>
      <c r="AA826">
        <f t="shared" si="606"/>
        <v>-9.3196384894994599E-3</v>
      </c>
      <c r="AB826">
        <f t="shared" si="602"/>
        <v>0.99068036151050054</v>
      </c>
      <c r="AD826" s="15">
        <f t="shared" si="607"/>
        <v>-0.96720956379312972</v>
      </c>
      <c r="AF826" s="10">
        <v>41437</v>
      </c>
      <c r="AG826">
        <v>157800</v>
      </c>
      <c r="AH826">
        <v>42.069754000000003</v>
      </c>
      <c r="AI826">
        <f t="shared" si="608"/>
        <v>-9.2634293278767155E-3</v>
      </c>
      <c r="AJ826">
        <f t="shared" si="626"/>
        <v>0.99073657067212328</v>
      </c>
      <c r="AL826" s="15">
        <f t="shared" si="609"/>
        <v>-0.96652343459267875</v>
      </c>
      <c r="AN826" s="10">
        <v>41437</v>
      </c>
      <c r="AO826">
        <v>2009500</v>
      </c>
      <c r="AP826">
        <v>33.048287999999999</v>
      </c>
      <c r="AQ826">
        <f t="shared" si="610"/>
        <v>-5.424568422915943E-4</v>
      </c>
      <c r="AR826">
        <f t="shared" si="631"/>
        <v>0.99945754315770841</v>
      </c>
      <c r="AV826" s="10">
        <v>41437</v>
      </c>
      <c r="AW826">
        <v>16641000</v>
      </c>
      <c r="AX826">
        <v>35.557062999999999</v>
      </c>
      <c r="AY826">
        <f t="shared" si="611"/>
        <v>-6.7958817618528622E-3</v>
      </c>
      <c r="AZ826">
        <f t="shared" si="612"/>
        <v>0.99320411823814714</v>
      </c>
      <c r="BD826" s="10">
        <v>41437</v>
      </c>
      <c r="BE826">
        <v>522600</v>
      </c>
      <c r="BF826">
        <v>51.113053000000001</v>
      </c>
      <c r="BG826">
        <f t="shared" si="613"/>
        <v>-6.1177759617214722E-3</v>
      </c>
      <c r="BH826">
        <f t="shared" si="614"/>
        <v>0.99388222403827853</v>
      </c>
      <c r="BL826" s="10">
        <v>41437</v>
      </c>
      <c r="BM826">
        <v>485100</v>
      </c>
      <c r="BN826">
        <v>97.975643000000005</v>
      </c>
      <c r="BO826">
        <f t="shared" si="627"/>
        <v>-9.5760403707398911E-3</v>
      </c>
      <c r="BP826">
        <f t="shared" si="628"/>
        <v>0.99042395962926011</v>
      </c>
      <c r="BT826" s="10">
        <v>41437</v>
      </c>
      <c r="BU826">
        <v>70800</v>
      </c>
      <c r="BV826">
        <v>48.976716000000003</v>
      </c>
      <c r="BW826">
        <f t="shared" si="629"/>
        <v>2.0250455410608659E-4</v>
      </c>
      <c r="BX826">
        <f t="shared" si="630"/>
        <v>1.0002025045541061</v>
      </c>
      <c r="CB826" s="10">
        <v>41437</v>
      </c>
      <c r="CC826">
        <v>1358900</v>
      </c>
      <c r="CD826">
        <v>95.498142999999999</v>
      </c>
      <c r="CE826">
        <f t="shared" si="615"/>
        <v>1.2107435502305419E-2</v>
      </c>
      <c r="CF826">
        <f t="shared" si="616"/>
        <v>1.0121074355023054</v>
      </c>
      <c r="CJ826" s="10">
        <v>41437</v>
      </c>
      <c r="CK826">
        <v>292400</v>
      </c>
      <c r="CL826">
        <v>75.862593000000004</v>
      </c>
      <c r="CM826">
        <f t="shared" si="617"/>
        <v>-1.7671249674442446E-3</v>
      </c>
      <c r="CN826">
        <f t="shared" si="618"/>
        <v>0.99823287503255576</v>
      </c>
      <c r="CR826" s="10">
        <v>41437</v>
      </c>
      <c r="CS826">
        <v>4400</v>
      </c>
      <c r="CT826">
        <v>57.883898000000002</v>
      </c>
      <c r="CU826">
        <f t="shared" si="619"/>
        <v>-1.4977560052552574E-3</v>
      </c>
      <c r="CV826">
        <f t="shared" si="620"/>
        <v>0.99850224399474474</v>
      </c>
      <c r="CZ826" s="10">
        <v>41437</v>
      </c>
      <c r="DA826">
        <v>167400</v>
      </c>
      <c r="DB826">
        <v>46.803018000000002</v>
      </c>
      <c r="DC826">
        <f t="shared" si="632"/>
        <v>-6.6013240683513441E-3</v>
      </c>
      <c r="DD826">
        <f t="shared" si="633"/>
        <v>0.99339867593164866</v>
      </c>
      <c r="DH826" s="10">
        <v>41437</v>
      </c>
      <c r="DI826">
        <v>648000</v>
      </c>
      <c r="DJ826">
        <v>29.166528</v>
      </c>
      <c r="DK826">
        <f t="shared" si="634"/>
        <v>-1.3129077375289011E-2</v>
      </c>
      <c r="DL826">
        <f t="shared" si="635"/>
        <v>0.98687092262471099</v>
      </c>
      <c r="DP826" s="10"/>
      <c r="DX826" s="10">
        <v>41437</v>
      </c>
      <c r="DY826">
        <v>4596500</v>
      </c>
      <c r="DZ826">
        <v>13.49</v>
      </c>
      <c r="EA826">
        <f t="shared" si="621"/>
        <v>6.7164179104477473E-3</v>
      </c>
      <c r="EB826">
        <f t="shared" si="622"/>
        <v>1.0067164179104477</v>
      </c>
      <c r="EF826" s="10">
        <v>41436</v>
      </c>
      <c r="EG826">
        <v>1139200</v>
      </c>
      <c r="EH826">
        <v>98.401820999999998</v>
      </c>
      <c r="EI826">
        <f t="shared" si="636"/>
        <v>9.8595294013348322E-5</v>
      </c>
      <c r="EJ826">
        <f t="shared" si="637"/>
        <v>1.0000985952940133</v>
      </c>
    </row>
    <row r="827" spans="1:140">
      <c r="A827" s="10">
        <v>41436</v>
      </c>
      <c r="B827" s="11">
        <v>6.02</v>
      </c>
      <c r="C827">
        <f t="shared" si="599"/>
        <v>6.0199999999999997E-2</v>
      </c>
      <c r="D827" s="12">
        <f t="shared" si="600"/>
        <v>1.2644988486620878E-3</v>
      </c>
      <c r="E827" s="13">
        <f t="shared" si="601"/>
        <v>1.0012644988486621</v>
      </c>
      <c r="H827" s="10">
        <v>41436</v>
      </c>
      <c r="I827">
        <v>36500</v>
      </c>
      <c r="J827">
        <v>64.702948000000006</v>
      </c>
      <c r="K827" s="15">
        <f t="shared" si="623"/>
        <v>6.6638577823963097E-3</v>
      </c>
      <c r="L827">
        <f t="shared" si="624"/>
        <v>1.0066638577823963</v>
      </c>
      <c r="N827" s="15">
        <f t="shared" si="603"/>
        <v>10.293638897865346</v>
      </c>
      <c r="P827" s="10">
        <v>41436</v>
      </c>
      <c r="Q827">
        <v>458600</v>
      </c>
      <c r="R827">
        <v>36.655661000000002</v>
      </c>
      <c r="S827">
        <f t="shared" si="604"/>
        <v>-1.0196212809782224E-2</v>
      </c>
      <c r="T827">
        <f t="shared" si="625"/>
        <v>0.98980378719021778</v>
      </c>
      <c r="V827" s="15">
        <f t="shared" si="605"/>
        <v>-0.97626301367105917</v>
      </c>
      <c r="X827" s="10">
        <v>41436</v>
      </c>
      <c r="Y827">
        <v>89500</v>
      </c>
      <c r="Z827">
        <v>30.680160000000001</v>
      </c>
      <c r="AA827">
        <f t="shared" si="606"/>
        <v>-1.1363715458813761E-2</v>
      </c>
      <c r="AB827">
        <f t="shared" si="602"/>
        <v>0.98863628454118624</v>
      </c>
      <c r="AD827" s="15">
        <f t="shared" si="607"/>
        <v>-0.98457094991241745</v>
      </c>
      <c r="AF827" s="10">
        <v>41436</v>
      </c>
      <c r="AG827">
        <v>174400</v>
      </c>
      <c r="AH827">
        <v>42.463107999999998</v>
      </c>
      <c r="AI827">
        <f t="shared" si="608"/>
        <v>-1.028630233013661E-2</v>
      </c>
      <c r="AJ827">
        <f t="shared" si="626"/>
        <v>0.98971369766986339</v>
      </c>
      <c r="AL827" s="15">
        <f t="shared" si="609"/>
        <v>-0.97703866953549701</v>
      </c>
      <c r="AN827" s="10">
        <v>41436</v>
      </c>
      <c r="AO827">
        <v>3146100</v>
      </c>
      <c r="AP827">
        <v>33.066225000000003</v>
      </c>
      <c r="AQ827">
        <f t="shared" si="610"/>
        <v>-1.2587084860733122E-2</v>
      </c>
      <c r="AR827">
        <f t="shared" si="631"/>
        <v>0.98741291513926688</v>
      </c>
      <c r="AV827" s="10">
        <v>41436</v>
      </c>
      <c r="AW827">
        <v>19352200</v>
      </c>
      <c r="AX827">
        <v>35.800358000000003</v>
      </c>
      <c r="AY827">
        <f t="shared" si="611"/>
        <v>-1.9738463908842485E-2</v>
      </c>
      <c r="AZ827">
        <f t="shared" si="612"/>
        <v>0.98026153609115751</v>
      </c>
      <c r="BD827" s="10">
        <v>41436</v>
      </c>
      <c r="BE827">
        <v>682800</v>
      </c>
      <c r="BF827">
        <v>51.427675999999998</v>
      </c>
      <c r="BG827">
        <f t="shared" si="613"/>
        <v>-8.6640088485988587E-3</v>
      </c>
      <c r="BH827">
        <f t="shared" si="614"/>
        <v>0.99133599115140114</v>
      </c>
      <c r="BL827" s="10">
        <v>41436</v>
      </c>
      <c r="BM827">
        <v>959100</v>
      </c>
      <c r="BN827">
        <v>98.922933</v>
      </c>
      <c r="BO827">
        <f t="shared" si="627"/>
        <v>3.920094308047517E-3</v>
      </c>
      <c r="BP827">
        <f t="shared" si="628"/>
        <v>1.0039200943080475</v>
      </c>
      <c r="BT827" s="10">
        <v>41436</v>
      </c>
      <c r="BU827">
        <v>102100</v>
      </c>
      <c r="BV827">
        <v>48.966799999999999</v>
      </c>
      <c r="BW827">
        <f t="shared" si="629"/>
        <v>-2.0206479259697874E-3</v>
      </c>
      <c r="BX827">
        <f t="shared" si="630"/>
        <v>0.99797935207403021</v>
      </c>
      <c r="CB827" s="10">
        <v>41436</v>
      </c>
      <c r="CC827">
        <v>2768500</v>
      </c>
      <c r="CD827">
        <v>94.355737000000005</v>
      </c>
      <c r="CE827">
        <f t="shared" si="615"/>
        <v>-2.1380859145285425E-2</v>
      </c>
      <c r="CF827">
        <f t="shared" si="616"/>
        <v>0.97861914085471458</v>
      </c>
      <c r="CJ827" s="10">
        <v>41436</v>
      </c>
      <c r="CK827">
        <v>582800</v>
      </c>
      <c r="CL827">
        <v>75.996888999999996</v>
      </c>
      <c r="CM827">
        <f t="shared" si="617"/>
        <v>-2.9366815915226052E-3</v>
      </c>
      <c r="CN827">
        <f t="shared" si="618"/>
        <v>0.99706331840847739</v>
      </c>
      <c r="CR827" s="10">
        <v>41436</v>
      </c>
      <c r="CS827">
        <v>12900</v>
      </c>
      <c r="CT827">
        <v>57.970723999999997</v>
      </c>
      <c r="CU827">
        <f t="shared" si="619"/>
        <v>8.3276809518251227E-4</v>
      </c>
      <c r="CV827">
        <f t="shared" si="620"/>
        <v>1.0008327680951825</v>
      </c>
      <c r="CZ827" s="10">
        <v>41436</v>
      </c>
      <c r="DA827">
        <v>198700</v>
      </c>
      <c r="DB827">
        <v>47.114032999999999</v>
      </c>
      <c r="DC827">
        <f t="shared" si="632"/>
        <v>-2.7334394785191396E-2</v>
      </c>
      <c r="DD827">
        <f t="shared" si="633"/>
        <v>0.9726656052148086</v>
      </c>
      <c r="DH827" s="10">
        <v>41436</v>
      </c>
      <c r="DI827">
        <v>122000</v>
      </c>
      <c r="DJ827">
        <v>29.554552000000001</v>
      </c>
      <c r="DK827">
        <f t="shared" si="634"/>
        <v>-1.5389408647673797E-2</v>
      </c>
      <c r="DL827">
        <f t="shared" si="635"/>
        <v>0.9846105913523262</v>
      </c>
      <c r="DP827" s="10"/>
      <c r="DX827" s="10">
        <v>41436</v>
      </c>
      <c r="DY827">
        <v>3163700</v>
      </c>
      <c r="DZ827">
        <v>13.4</v>
      </c>
      <c r="EA827">
        <f t="shared" si="621"/>
        <v>-5.1967334818114885E-3</v>
      </c>
      <c r="EB827">
        <f t="shared" si="622"/>
        <v>0.99480326651818851</v>
      </c>
      <c r="EF827" s="10">
        <v>41435</v>
      </c>
      <c r="EG827">
        <v>283600</v>
      </c>
      <c r="EH827">
        <v>98.392120000000006</v>
      </c>
      <c r="EI827">
        <f t="shared" si="636"/>
        <v>-3.9414445762131489E-4</v>
      </c>
      <c r="EJ827">
        <f t="shared" si="637"/>
        <v>0.99960585554237869</v>
      </c>
    </row>
    <row r="828" spans="1:140">
      <c r="A828" s="10">
        <v>41435</v>
      </c>
      <c r="B828" s="11">
        <v>6.13</v>
      </c>
      <c r="C828">
        <f t="shared" si="599"/>
        <v>6.13E-2</v>
      </c>
      <c r="D828" s="12">
        <f t="shared" si="600"/>
        <v>1.287798625919212E-3</v>
      </c>
      <c r="E828" s="13">
        <f t="shared" si="601"/>
        <v>1.0012877986259192</v>
      </c>
      <c r="H828" s="10">
        <v>41435</v>
      </c>
      <c r="I828">
        <v>11700</v>
      </c>
      <c r="J828">
        <v>64.274630999999999</v>
      </c>
      <c r="K828" s="15">
        <f t="shared" si="623"/>
        <v>-5.0783014450650477E-3</v>
      </c>
      <c r="L828">
        <f t="shared" si="624"/>
        <v>0.99492169855493495</v>
      </c>
      <c r="N828" s="15">
        <f t="shared" si="603"/>
        <v>-0.84406289740563301</v>
      </c>
      <c r="P828" s="10">
        <v>41435</v>
      </c>
      <c r="Q828">
        <v>308800</v>
      </c>
      <c r="R828">
        <v>37.033259999999999</v>
      </c>
      <c r="S828">
        <f t="shared" si="604"/>
        <v>0</v>
      </c>
      <c r="T828">
        <f t="shared" si="625"/>
        <v>1</v>
      </c>
      <c r="V828" s="15">
        <f t="shared" si="605"/>
        <v>0</v>
      </c>
      <c r="X828" s="10">
        <v>41435</v>
      </c>
      <c r="Y828">
        <v>90100</v>
      </c>
      <c r="Z828">
        <v>31.032807999999999</v>
      </c>
      <c r="AA828">
        <f t="shared" si="606"/>
        <v>-3.0696786778650065E-4</v>
      </c>
      <c r="AB828">
        <f t="shared" si="602"/>
        <v>0.9996930321322135</v>
      </c>
      <c r="AD828" s="15">
        <f t="shared" si="607"/>
        <v>-0.10600980560251705</v>
      </c>
      <c r="AF828" s="10">
        <v>41435</v>
      </c>
      <c r="AG828">
        <v>229200</v>
      </c>
      <c r="AH828">
        <v>42.904435999999997</v>
      </c>
      <c r="AI828">
        <f t="shared" si="608"/>
        <v>4.0413282463107603E-3</v>
      </c>
      <c r="AJ828">
        <f t="shared" si="626"/>
        <v>1.0040413282463108</v>
      </c>
      <c r="AL828" s="15">
        <f t="shared" si="609"/>
        <v>3.3584311525610966</v>
      </c>
      <c r="AN828" s="10">
        <v>41435</v>
      </c>
      <c r="AO828">
        <v>2707500</v>
      </c>
      <c r="AP828">
        <v>33.487738</v>
      </c>
      <c r="AQ828">
        <f t="shared" si="610"/>
        <v>5.3591594404767129E-4</v>
      </c>
      <c r="AR828">
        <f t="shared" si="631"/>
        <v>1.0005359159440477</v>
      </c>
      <c r="AV828" s="10">
        <v>41435</v>
      </c>
      <c r="AW828">
        <v>16252000</v>
      </c>
      <c r="AX828">
        <v>36.521231</v>
      </c>
      <c r="AY828">
        <f t="shared" si="611"/>
        <v>-1.4108517024343903E-2</v>
      </c>
      <c r="AZ828">
        <f t="shared" si="612"/>
        <v>0.9858914829756561</v>
      </c>
      <c r="BD828" s="10">
        <v>41435</v>
      </c>
      <c r="BE828">
        <v>504600</v>
      </c>
      <c r="BF828">
        <v>51.877139999999997</v>
      </c>
      <c r="BG828">
        <f t="shared" si="613"/>
        <v>8.6714446237778908E-4</v>
      </c>
      <c r="BH828">
        <f t="shared" si="614"/>
        <v>1.0008671444623778</v>
      </c>
      <c r="BL828" s="10">
        <v>41435</v>
      </c>
      <c r="BM828">
        <v>449500</v>
      </c>
      <c r="BN828">
        <v>98.536659999999998</v>
      </c>
      <c r="BO828">
        <f t="shared" si="627"/>
        <v>-6.1224889545641314E-3</v>
      </c>
      <c r="BP828">
        <f t="shared" si="628"/>
        <v>0.99387751104543587</v>
      </c>
      <c r="BT828" s="10">
        <v>41435</v>
      </c>
      <c r="BU828">
        <v>199600</v>
      </c>
      <c r="BV828">
        <v>49.065944999999999</v>
      </c>
      <c r="BW828">
        <f t="shared" si="629"/>
        <v>0</v>
      </c>
      <c r="BX828">
        <f t="shared" si="630"/>
        <v>1</v>
      </c>
      <c r="CB828" s="10">
        <v>41435</v>
      </c>
      <c r="CC828">
        <v>1366700</v>
      </c>
      <c r="CD828">
        <v>96.41722</v>
      </c>
      <c r="CE828">
        <f t="shared" si="615"/>
        <v>-9.9664606970611969E-3</v>
      </c>
      <c r="CF828">
        <f t="shared" si="616"/>
        <v>0.9900335393029388</v>
      </c>
      <c r="CJ828" s="10">
        <v>41435</v>
      </c>
      <c r="CK828">
        <v>460300</v>
      </c>
      <c r="CL828">
        <v>76.220725000000002</v>
      </c>
      <c r="CM828">
        <f t="shared" si="617"/>
        <v>-4.6767472983569869E-3</v>
      </c>
      <c r="CN828">
        <f t="shared" si="618"/>
        <v>0.99532325270164301</v>
      </c>
      <c r="CR828" s="10">
        <v>41435</v>
      </c>
      <c r="CS828">
        <v>79900</v>
      </c>
      <c r="CT828">
        <v>57.922488000000001</v>
      </c>
      <c r="CU828">
        <f t="shared" si="619"/>
        <v>-1.3306456166599645E-3</v>
      </c>
      <c r="CV828">
        <f t="shared" si="620"/>
        <v>0.99866935438334004</v>
      </c>
      <c r="CZ828" s="10">
        <v>41435</v>
      </c>
      <c r="DA828">
        <v>95700</v>
      </c>
      <c r="DB828">
        <v>48.438057999999998</v>
      </c>
      <c r="DC828">
        <f t="shared" si="632"/>
        <v>-1.5354099082197648E-2</v>
      </c>
      <c r="DD828">
        <f t="shared" si="633"/>
        <v>0.98464590091780235</v>
      </c>
      <c r="DH828" s="10">
        <v>41435</v>
      </c>
      <c r="DI828">
        <v>108000</v>
      </c>
      <c r="DJ828">
        <v>30.016487999999999</v>
      </c>
      <c r="DK828">
        <f t="shared" si="634"/>
        <v>-8.5443616006120049E-3</v>
      </c>
      <c r="DL828">
        <f t="shared" si="635"/>
        <v>0.991455638399388</v>
      </c>
      <c r="DP828" s="10"/>
      <c r="DX828" s="10">
        <v>41435</v>
      </c>
      <c r="DY828">
        <v>3092000</v>
      </c>
      <c r="DZ828">
        <v>13.47</v>
      </c>
      <c r="EA828">
        <f t="shared" si="621"/>
        <v>5.2238805970148405E-3</v>
      </c>
      <c r="EB828">
        <f t="shared" si="622"/>
        <v>1.0052238805970148</v>
      </c>
      <c r="EF828" s="10">
        <v>41432</v>
      </c>
      <c r="EG828">
        <v>436600</v>
      </c>
      <c r="EH828">
        <v>98.430915999999996</v>
      </c>
      <c r="EI828">
        <f t="shared" si="636"/>
        <v>-1.9706386521844976E-4</v>
      </c>
      <c r="EJ828">
        <f t="shared" si="637"/>
        <v>0.99980293613478155</v>
      </c>
    </row>
    <row r="829" spans="1:140">
      <c r="A829" s="10">
        <v>41432</v>
      </c>
      <c r="B829" s="11">
        <v>6.11</v>
      </c>
      <c r="C829">
        <f t="shared" si="599"/>
        <v>6.1100000000000002E-2</v>
      </c>
      <c r="D829" s="12">
        <f t="shared" si="600"/>
        <v>1.2835617784849873E-3</v>
      </c>
      <c r="E829" s="13">
        <f t="shared" si="601"/>
        <v>1.001283561778485</v>
      </c>
      <c r="H829" s="10">
        <v>41432</v>
      </c>
      <c r="I829">
        <v>15800</v>
      </c>
      <c r="J829">
        <v>64.602703000000005</v>
      </c>
      <c r="K829" s="15">
        <f t="shared" si="623"/>
        <v>-1.5963376481381464E-2</v>
      </c>
      <c r="L829">
        <f t="shared" si="624"/>
        <v>0.98403662351861854</v>
      </c>
      <c r="N829" s="15">
        <f t="shared" si="603"/>
        <v>-0.99718738244170546</v>
      </c>
      <c r="P829" s="10">
        <v>41432</v>
      </c>
      <c r="Q829">
        <v>313000</v>
      </c>
      <c r="R829">
        <v>37.033259999999999</v>
      </c>
      <c r="S829">
        <f t="shared" si="604"/>
        <v>1.3171437154155363E-2</v>
      </c>
      <c r="T829">
        <f t="shared" si="625"/>
        <v>1.0131714371541554</v>
      </c>
      <c r="V829" s="15">
        <f t="shared" si="605"/>
        <v>117.65125109250995</v>
      </c>
      <c r="X829" s="10">
        <v>41432</v>
      </c>
      <c r="Y829">
        <v>117000</v>
      </c>
      <c r="Z829">
        <v>31.042337</v>
      </c>
      <c r="AA829">
        <f t="shared" si="606"/>
        <v>1.1490633027837704E-2</v>
      </c>
      <c r="AB829">
        <f t="shared" si="602"/>
        <v>1.0114906330278377</v>
      </c>
      <c r="AD829" s="15">
        <f t="shared" si="607"/>
        <v>63.726308629132149</v>
      </c>
      <c r="AF829" s="10">
        <v>41432</v>
      </c>
      <c r="AG829">
        <v>180900</v>
      </c>
      <c r="AH829">
        <v>42.731743000000002</v>
      </c>
      <c r="AI829">
        <f t="shared" si="608"/>
        <v>9.5195249247954639E-3</v>
      </c>
      <c r="AJ829">
        <f t="shared" si="626"/>
        <v>1.0095195249247955</v>
      </c>
      <c r="AL829" s="15">
        <f t="shared" si="609"/>
        <v>30.759516574368131</v>
      </c>
      <c r="AN829" s="10">
        <v>41432</v>
      </c>
      <c r="AO829">
        <v>3204300</v>
      </c>
      <c r="AP829">
        <v>33.469800999999997</v>
      </c>
      <c r="AQ829">
        <f t="shared" si="610"/>
        <v>1.1656302493017634E-2</v>
      </c>
      <c r="AR829">
        <f t="shared" si="631"/>
        <v>1.0116563024930176</v>
      </c>
      <c r="AV829" s="10">
        <v>41432</v>
      </c>
      <c r="AW829">
        <v>14339100</v>
      </c>
      <c r="AX829">
        <v>37.043864999999997</v>
      </c>
      <c r="AY829">
        <f t="shared" si="611"/>
        <v>-4.3594240099907866E-3</v>
      </c>
      <c r="AZ829">
        <f t="shared" si="612"/>
        <v>0.99564057599000921</v>
      </c>
      <c r="BD829" s="10">
        <v>41432</v>
      </c>
      <c r="BE829">
        <v>462300</v>
      </c>
      <c r="BF829">
        <v>51.832194000000001</v>
      </c>
      <c r="BG829">
        <f t="shared" si="613"/>
        <v>1.0869537235206561E-2</v>
      </c>
      <c r="BH829">
        <f t="shared" si="614"/>
        <v>1.0108695372352066</v>
      </c>
      <c r="BL829" s="10">
        <v>41432</v>
      </c>
      <c r="BM829">
        <v>338600</v>
      </c>
      <c r="BN829">
        <v>99.143665999999996</v>
      </c>
      <c r="BO829">
        <f t="shared" si="627"/>
        <v>-2.6828790058244234E-3</v>
      </c>
      <c r="BP829">
        <f t="shared" si="628"/>
        <v>0.99731712099417558</v>
      </c>
      <c r="BT829" s="10">
        <v>41432</v>
      </c>
      <c r="BU829">
        <v>219200</v>
      </c>
      <c r="BV829">
        <v>49.065944999999999</v>
      </c>
      <c r="BW829">
        <f t="shared" si="629"/>
        <v>-2.0165122457731499E-3</v>
      </c>
      <c r="BX829">
        <f t="shared" si="630"/>
        <v>0.99798348775422685</v>
      </c>
      <c r="CB829" s="10">
        <v>41432</v>
      </c>
      <c r="CC829">
        <v>1327300</v>
      </c>
      <c r="CD829">
        <v>97.387832000000003</v>
      </c>
      <c r="CE829">
        <f t="shared" si="615"/>
        <v>-5.4386224629183744E-3</v>
      </c>
      <c r="CF829">
        <f t="shared" si="616"/>
        <v>0.99456137753708163</v>
      </c>
      <c r="CJ829" s="10">
        <v>41432</v>
      </c>
      <c r="CK829">
        <v>277600</v>
      </c>
      <c r="CL829">
        <v>76.578864999999993</v>
      </c>
      <c r="CM829">
        <f t="shared" si="617"/>
        <v>-3.6113314100675309E-3</v>
      </c>
      <c r="CN829">
        <f t="shared" si="618"/>
        <v>0.99638866858993247</v>
      </c>
      <c r="CR829" s="10">
        <v>41432</v>
      </c>
      <c r="CS829">
        <v>2400</v>
      </c>
      <c r="CT829">
        <v>57.999665</v>
      </c>
      <c r="CU829">
        <f t="shared" si="619"/>
        <v>-2.8197326128194256E-3</v>
      </c>
      <c r="CV829">
        <f t="shared" si="620"/>
        <v>0.99718026738718057</v>
      </c>
      <c r="CZ829" s="10">
        <v>41432</v>
      </c>
      <c r="DA829">
        <v>161600</v>
      </c>
      <c r="DB829">
        <v>49.193378000000003</v>
      </c>
      <c r="DC829">
        <f t="shared" si="632"/>
        <v>1.8395885507702214E-2</v>
      </c>
      <c r="DD829">
        <f t="shared" si="633"/>
        <v>1.0183958855077022</v>
      </c>
      <c r="DH829" s="10">
        <v>41432</v>
      </c>
      <c r="DI829">
        <v>103500</v>
      </c>
      <c r="DJ829">
        <v>30.275169999999999</v>
      </c>
      <c r="DK829">
        <f t="shared" si="634"/>
        <v>0</v>
      </c>
      <c r="DL829">
        <f t="shared" si="635"/>
        <v>1</v>
      </c>
      <c r="DP829" s="10"/>
      <c r="DX829" s="10">
        <v>41432</v>
      </c>
      <c r="DY829">
        <v>4952600</v>
      </c>
      <c r="DZ829">
        <v>13.4</v>
      </c>
      <c r="EA829">
        <f t="shared" si="621"/>
        <v>-2.4034959941733436E-2</v>
      </c>
      <c r="EB829">
        <f t="shared" si="622"/>
        <v>0.97596504005826656</v>
      </c>
      <c r="EF829" s="10">
        <v>41431</v>
      </c>
      <c r="EG829">
        <v>507300</v>
      </c>
      <c r="EH829">
        <v>98.450316999999998</v>
      </c>
      <c r="EI829">
        <f t="shared" si="636"/>
        <v>4.9283640797659345E-4</v>
      </c>
      <c r="EJ829">
        <f t="shared" si="637"/>
        <v>1.0004928364079766</v>
      </c>
    </row>
    <row r="830" spans="1:140">
      <c r="A830" s="10">
        <v>41431</v>
      </c>
      <c r="B830" s="11">
        <v>6.09</v>
      </c>
      <c r="C830">
        <f t="shared" si="599"/>
        <v>6.0899999999999996E-2</v>
      </c>
      <c r="D830" s="12">
        <f t="shared" si="600"/>
        <v>1.2793251641003422E-3</v>
      </c>
      <c r="E830" s="13">
        <f t="shared" si="601"/>
        <v>1.0012793251641003</v>
      </c>
      <c r="H830" s="10">
        <v>41431</v>
      </c>
      <c r="I830">
        <v>16000</v>
      </c>
      <c r="J830">
        <v>65.650710000000004</v>
      </c>
      <c r="K830" s="15">
        <f t="shared" si="623"/>
        <v>1.5292797694113069E-3</v>
      </c>
      <c r="L830">
        <f t="shared" si="624"/>
        <v>1.0015292797694113</v>
      </c>
      <c r="N830" s="15">
        <f t="shared" si="603"/>
        <v>0.74675667241912147</v>
      </c>
      <c r="P830" s="10">
        <v>41431</v>
      </c>
      <c r="Q830">
        <v>274600</v>
      </c>
      <c r="R830">
        <v>36.551819999999999</v>
      </c>
      <c r="S830">
        <f t="shared" si="604"/>
        <v>8.0708671352358596E-3</v>
      </c>
      <c r="T830">
        <f t="shared" si="625"/>
        <v>1.0080708671352359</v>
      </c>
      <c r="V830" s="15">
        <f t="shared" si="605"/>
        <v>17.803485180265557</v>
      </c>
      <c r="X830" s="10">
        <v>41431</v>
      </c>
      <c r="Y830">
        <v>96400</v>
      </c>
      <c r="Z830">
        <v>30.689692999999998</v>
      </c>
      <c r="AA830">
        <f t="shared" si="606"/>
        <v>1.2260346862113192E-2</v>
      </c>
      <c r="AB830">
        <f t="shared" si="602"/>
        <v>1.0122603468621132</v>
      </c>
      <c r="AD830" s="15">
        <f t="shared" si="607"/>
        <v>84.440147072390019</v>
      </c>
      <c r="AF830" s="10">
        <v>41431</v>
      </c>
      <c r="AG830">
        <v>162300</v>
      </c>
      <c r="AH830">
        <v>42.328792999999997</v>
      </c>
      <c r="AI830">
        <f t="shared" si="608"/>
        <v>1.0304589145286203E-2</v>
      </c>
      <c r="AJ830">
        <f t="shared" si="626"/>
        <v>1.0103045891452862</v>
      </c>
      <c r="AL830" s="15">
        <f t="shared" si="609"/>
        <v>41.17925287355515</v>
      </c>
      <c r="AN830" s="10">
        <v>41431</v>
      </c>
      <c r="AO830">
        <v>3508800</v>
      </c>
      <c r="AP830">
        <v>33.084161999999999</v>
      </c>
      <c r="AQ830">
        <f t="shared" si="610"/>
        <v>5.7251636894501967E-3</v>
      </c>
      <c r="AR830">
        <f t="shared" si="631"/>
        <v>1.0057251636894502</v>
      </c>
      <c r="AV830" s="10">
        <v>41431</v>
      </c>
      <c r="AW830">
        <v>18915000</v>
      </c>
      <c r="AX830">
        <v>37.206062000000003</v>
      </c>
      <c r="AY830">
        <f t="shared" si="611"/>
        <v>1.0276531173547543E-2</v>
      </c>
      <c r="AZ830">
        <f t="shared" si="612"/>
        <v>1.0102765311735475</v>
      </c>
      <c r="BD830" s="10">
        <v>41431</v>
      </c>
      <c r="BE830">
        <v>965100</v>
      </c>
      <c r="BF830">
        <v>51.274859999999997</v>
      </c>
      <c r="BG830">
        <f t="shared" si="613"/>
        <v>8.3083061449868989E-3</v>
      </c>
      <c r="BH830">
        <f t="shared" si="614"/>
        <v>1.0083083061449869</v>
      </c>
      <c r="BL830" s="10">
        <v>41431</v>
      </c>
      <c r="BM830">
        <v>541100</v>
      </c>
      <c r="BN830">
        <v>99.410371999999995</v>
      </c>
      <c r="BO830">
        <f t="shared" si="627"/>
        <v>2.3182492815343458E-3</v>
      </c>
      <c r="BP830">
        <f t="shared" si="628"/>
        <v>1.0023182492815343</v>
      </c>
      <c r="BT830" s="10">
        <v>41431</v>
      </c>
      <c r="BU830">
        <v>114100</v>
      </c>
      <c r="BV830">
        <v>49.165087</v>
      </c>
      <c r="BW830">
        <f t="shared" si="629"/>
        <v>-6.0457573701488965E-4</v>
      </c>
      <c r="BX830">
        <f t="shared" si="630"/>
        <v>0.99939542426298511</v>
      </c>
      <c r="CB830" s="10">
        <v>41431</v>
      </c>
      <c r="CC830">
        <v>1740200</v>
      </c>
      <c r="CD830">
        <v>97.920383999999999</v>
      </c>
      <c r="CE830">
        <f t="shared" si="615"/>
        <v>1.4934385050051624E-3</v>
      </c>
      <c r="CF830">
        <f t="shared" si="616"/>
        <v>1.0014934385050052</v>
      </c>
      <c r="CJ830" s="10">
        <v>41431</v>
      </c>
      <c r="CK830">
        <v>558100</v>
      </c>
      <c r="CL830">
        <v>76.856419000000002</v>
      </c>
      <c r="CM830">
        <f t="shared" si="617"/>
        <v>4.328943064022317E-3</v>
      </c>
      <c r="CN830">
        <f t="shared" si="618"/>
        <v>1.0043289430640223</v>
      </c>
      <c r="CR830" s="10">
        <v>41431</v>
      </c>
      <c r="CS830">
        <v>9700</v>
      </c>
      <c r="CT830">
        <v>58.163671000000001</v>
      </c>
      <c r="CU830">
        <f t="shared" si="619"/>
        <v>9.9620027513269704E-4</v>
      </c>
      <c r="CV830">
        <f t="shared" si="620"/>
        <v>1.0009962002751327</v>
      </c>
      <c r="CZ830" s="10">
        <v>41431</v>
      </c>
      <c r="DA830">
        <v>155400</v>
      </c>
      <c r="DB830">
        <v>48.304769</v>
      </c>
      <c r="DC830">
        <f t="shared" si="632"/>
        <v>3.1371418489427594E-3</v>
      </c>
      <c r="DD830">
        <f t="shared" si="633"/>
        <v>1.0031371418489428</v>
      </c>
      <c r="DH830" s="10">
        <v>41431</v>
      </c>
      <c r="DI830">
        <v>117400</v>
      </c>
      <c r="DJ830">
        <v>30.275169999999999</v>
      </c>
      <c r="DK830">
        <f t="shared" si="634"/>
        <v>1.5809088150461337E-2</v>
      </c>
      <c r="DL830">
        <f t="shared" si="635"/>
        <v>1.0158090881504613</v>
      </c>
      <c r="DP830" s="10"/>
      <c r="DX830" s="10">
        <v>41431</v>
      </c>
      <c r="DY830">
        <v>7412600</v>
      </c>
      <c r="DZ830">
        <v>13.73</v>
      </c>
      <c r="EA830">
        <f t="shared" si="621"/>
        <v>8.0763582966227876E-3</v>
      </c>
      <c r="EB830">
        <f t="shared" si="622"/>
        <v>1.0080763582966228</v>
      </c>
      <c r="EF830" s="10">
        <v>41430</v>
      </c>
      <c r="EG830">
        <v>600400</v>
      </c>
      <c r="EH830">
        <v>98.401820999999998</v>
      </c>
      <c r="EI830">
        <f t="shared" si="636"/>
        <v>-2.9558802439666465E-4</v>
      </c>
      <c r="EJ830">
        <f t="shared" si="637"/>
        <v>0.99970441197560334</v>
      </c>
    </row>
    <row r="831" spans="1:140">
      <c r="A831" s="10">
        <v>41430</v>
      </c>
      <c r="B831" s="11">
        <v>6.08</v>
      </c>
      <c r="C831">
        <f t="shared" si="599"/>
        <v>6.08E-2</v>
      </c>
      <c r="D831" s="12">
        <f t="shared" si="600"/>
        <v>1.277206944293674E-3</v>
      </c>
      <c r="E831" s="13">
        <f t="shared" si="601"/>
        <v>1.0012772069442937</v>
      </c>
      <c r="H831" s="10">
        <v>41430</v>
      </c>
      <c r="I831">
        <v>42200</v>
      </c>
      <c r="J831">
        <v>65.550465000000003</v>
      </c>
      <c r="K831" s="15">
        <f t="shared" si="623"/>
        <v>1.0820623080215919E-2</v>
      </c>
      <c r="L831">
        <f t="shared" si="624"/>
        <v>1.0108206230802159</v>
      </c>
      <c r="N831" s="15">
        <f t="shared" si="603"/>
        <v>49.821127047538504</v>
      </c>
      <c r="P831" s="10">
        <v>41430</v>
      </c>
      <c r="Q831">
        <v>492200</v>
      </c>
      <c r="R831">
        <v>36.259177000000001</v>
      </c>
      <c r="S831">
        <f t="shared" si="604"/>
        <v>-1.310378067129947E-2</v>
      </c>
      <c r="T831">
        <f t="shared" si="625"/>
        <v>0.98689621932870053</v>
      </c>
      <c r="V831" s="15">
        <f t="shared" si="605"/>
        <v>-0.99188866914206086</v>
      </c>
      <c r="X831" s="10">
        <v>41430</v>
      </c>
      <c r="Y831">
        <v>425200</v>
      </c>
      <c r="Z831">
        <v>30.317983999999999</v>
      </c>
      <c r="AA831">
        <f t="shared" si="606"/>
        <v>-1.5475148933898453E-2</v>
      </c>
      <c r="AB831">
        <f t="shared" si="602"/>
        <v>0.98452485106610155</v>
      </c>
      <c r="AD831" s="15">
        <f t="shared" si="607"/>
        <v>-0.99662915120472573</v>
      </c>
      <c r="AF831" s="10">
        <v>41430</v>
      </c>
      <c r="AG831">
        <v>198400</v>
      </c>
      <c r="AH831">
        <v>41.897061000000001</v>
      </c>
      <c r="AI831">
        <f t="shared" si="608"/>
        <v>-1.4221244269465028E-2</v>
      </c>
      <c r="AJ831">
        <f t="shared" si="626"/>
        <v>0.98577875573053497</v>
      </c>
      <c r="AL831" s="15">
        <f t="shared" si="609"/>
        <v>-0.99463585004262822</v>
      </c>
      <c r="AN831" s="10">
        <v>41430</v>
      </c>
      <c r="AO831">
        <v>3667600</v>
      </c>
      <c r="AP831">
        <v>32.895828000000002</v>
      </c>
      <c r="AQ831">
        <f t="shared" si="610"/>
        <v>-2.2388072121129476E-2</v>
      </c>
      <c r="AR831">
        <f t="shared" si="631"/>
        <v>0.97761192787887052</v>
      </c>
      <c r="AV831" s="10">
        <v>41430</v>
      </c>
      <c r="AW831">
        <v>19904700</v>
      </c>
      <c r="AX831">
        <v>36.827601999999999</v>
      </c>
      <c r="AY831">
        <f t="shared" si="611"/>
        <v>-2.0373983482052327E-2</v>
      </c>
      <c r="AZ831">
        <f t="shared" si="612"/>
        <v>0.97962601651794767</v>
      </c>
      <c r="BD831" s="10">
        <v>41430</v>
      </c>
      <c r="BE831">
        <v>1296100</v>
      </c>
      <c r="BF831">
        <v>50.852362999999997</v>
      </c>
      <c r="BG831">
        <f t="shared" si="613"/>
        <v>-1.2567652963153653E-2</v>
      </c>
      <c r="BH831">
        <f t="shared" si="614"/>
        <v>0.98743234703684635</v>
      </c>
      <c r="BL831" s="10">
        <v>41430</v>
      </c>
      <c r="BM831">
        <v>554800</v>
      </c>
      <c r="BN831">
        <v>99.180447000000001</v>
      </c>
      <c r="BO831">
        <f t="shared" si="627"/>
        <v>2.2304630385932001E-3</v>
      </c>
      <c r="BP831">
        <f t="shared" si="628"/>
        <v>1.0022304630385932</v>
      </c>
      <c r="BT831" s="10">
        <v>41430</v>
      </c>
      <c r="BU831">
        <v>139100</v>
      </c>
      <c r="BV831">
        <v>49.194828999999999</v>
      </c>
      <c r="BW831">
        <f t="shared" si="629"/>
        <v>0</v>
      </c>
      <c r="BX831">
        <f t="shared" si="630"/>
        <v>1</v>
      </c>
      <c r="CB831" s="10">
        <v>41430</v>
      </c>
      <c r="CC831">
        <v>1090000</v>
      </c>
      <c r="CD831">
        <v>97.774364000000006</v>
      </c>
      <c r="CE831">
        <f t="shared" si="615"/>
        <v>-6.6322851677088623E-3</v>
      </c>
      <c r="CF831">
        <f t="shared" si="616"/>
        <v>0.99336771483229114</v>
      </c>
      <c r="CJ831" s="10">
        <v>41430</v>
      </c>
      <c r="CK831">
        <v>400300</v>
      </c>
      <c r="CL831">
        <v>76.525146000000007</v>
      </c>
      <c r="CM831">
        <f t="shared" si="617"/>
        <v>-2.9164686510108062E-3</v>
      </c>
      <c r="CN831">
        <f t="shared" si="618"/>
        <v>0.99708353134898919</v>
      </c>
      <c r="CR831" s="10">
        <v>41430</v>
      </c>
      <c r="CS831">
        <v>10800</v>
      </c>
      <c r="CT831">
        <v>58.105786000000002</v>
      </c>
      <c r="CU831">
        <f t="shared" si="619"/>
        <v>1.1635601380504124E-3</v>
      </c>
      <c r="CV831">
        <f t="shared" si="620"/>
        <v>1.0011635601380504</v>
      </c>
      <c r="CZ831" s="10">
        <v>41430</v>
      </c>
      <c r="DA831">
        <v>233400</v>
      </c>
      <c r="DB831">
        <v>48.153703999999998</v>
      </c>
      <c r="DC831">
        <f t="shared" si="632"/>
        <v>-2.5184402603543377E-2</v>
      </c>
      <c r="DD831">
        <f t="shared" si="633"/>
        <v>0.97481559739645662</v>
      </c>
      <c r="DH831" s="10">
        <v>41430</v>
      </c>
      <c r="DI831">
        <v>257900</v>
      </c>
      <c r="DJ831">
        <v>29.803996000000001</v>
      </c>
      <c r="DK831">
        <f t="shared" si="634"/>
        <v>-1.0125851933220686E-2</v>
      </c>
      <c r="DL831">
        <f t="shared" si="635"/>
        <v>0.98987414806677931</v>
      </c>
      <c r="DP831" s="10"/>
      <c r="DX831" s="10">
        <v>41430</v>
      </c>
      <c r="DY831">
        <v>3172400</v>
      </c>
      <c r="DZ831">
        <v>13.62</v>
      </c>
      <c r="EA831">
        <f t="shared" si="621"/>
        <v>2.9455081001472649E-3</v>
      </c>
      <c r="EB831">
        <f t="shared" si="622"/>
        <v>1.0029455081001473</v>
      </c>
      <c r="EF831" s="10">
        <v>41429</v>
      </c>
      <c r="EG831">
        <v>230000</v>
      </c>
      <c r="EH831">
        <v>98.430915999999996</v>
      </c>
      <c r="EI831">
        <f t="shared" si="636"/>
        <v>-3.9397901756821341E-4</v>
      </c>
      <c r="EJ831">
        <f t="shared" si="637"/>
        <v>0.99960602098243179</v>
      </c>
    </row>
    <row r="832" spans="1:140">
      <c r="A832" s="10">
        <v>41429</v>
      </c>
      <c r="B832" s="11">
        <v>6.05</v>
      </c>
      <c r="C832">
        <f t="shared" si="599"/>
        <v>6.0499999999999998E-2</v>
      </c>
      <c r="D832" s="12">
        <f t="shared" si="600"/>
        <v>1.2708526343805371E-3</v>
      </c>
      <c r="E832" s="13">
        <f t="shared" si="601"/>
        <v>1.0012708526343805</v>
      </c>
      <c r="H832" s="10">
        <v>41429</v>
      </c>
      <c r="I832">
        <v>74800</v>
      </c>
      <c r="J832">
        <v>64.848760999999996</v>
      </c>
      <c r="K832" s="15">
        <f t="shared" si="623"/>
        <v>-8.6374324133110525E-3</v>
      </c>
      <c r="L832">
        <f t="shared" si="624"/>
        <v>0.99136256758668895</v>
      </c>
      <c r="N832" s="15">
        <f t="shared" si="603"/>
        <v>-0.95784311236057851</v>
      </c>
      <c r="P832" s="10">
        <v>41429</v>
      </c>
      <c r="Q832">
        <v>346300</v>
      </c>
      <c r="R832">
        <v>36.740617999999998</v>
      </c>
      <c r="S832">
        <f t="shared" si="604"/>
        <v>-5.1124822732793174E-3</v>
      </c>
      <c r="T832">
        <f t="shared" si="625"/>
        <v>0.99488751772672068</v>
      </c>
      <c r="V832" s="15">
        <f t="shared" si="605"/>
        <v>-0.84600612337373815</v>
      </c>
      <c r="X832" s="10">
        <v>41429</v>
      </c>
      <c r="Y832">
        <v>101700</v>
      </c>
      <c r="Z832">
        <v>30.794533999999999</v>
      </c>
      <c r="AA832">
        <f t="shared" si="606"/>
        <v>-6.4575269248600131E-3</v>
      </c>
      <c r="AB832">
        <f t="shared" si="602"/>
        <v>0.99354247307513999</v>
      </c>
      <c r="AD832" s="15">
        <f t="shared" si="607"/>
        <v>-0.90601691276314877</v>
      </c>
      <c r="AF832" s="10">
        <v>41429</v>
      </c>
      <c r="AG832">
        <v>184200</v>
      </c>
      <c r="AH832">
        <v>42.501485000000002</v>
      </c>
      <c r="AI832">
        <f t="shared" si="608"/>
        <v>-7.616499067122029E-3</v>
      </c>
      <c r="AJ832">
        <f t="shared" si="626"/>
        <v>0.99238350093287797</v>
      </c>
      <c r="AL832" s="15">
        <f t="shared" si="609"/>
        <v>-0.93861950982402886</v>
      </c>
      <c r="AN832" s="10">
        <v>41429</v>
      </c>
      <c r="AO832">
        <v>2536600</v>
      </c>
      <c r="AP832">
        <v>33.649168000000003</v>
      </c>
      <c r="AQ832">
        <f t="shared" si="610"/>
        <v>2.1367931187090683E-3</v>
      </c>
      <c r="AR832">
        <f t="shared" si="631"/>
        <v>1.0021367931187091</v>
      </c>
      <c r="AV832" s="10">
        <v>41429</v>
      </c>
      <c r="AW832">
        <v>18723900</v>
      </c>
      <c r="AX832">
        <v>37.593532000000003</v>
      </c>
      <c r="AY832">
        <f t="shared" si="611"/>
        <v>-1.1374385273465681E-2</v>
      </c>
      <c r="AZ832">
        <f t="shared" si="612"/>
        <v>0.98862561472653432</v>
      </c>
      <c r="BD832" s="10">
        <v>41429</v>
      </c>
      <c r="BE832">
        <v>657500</v>
      </c>
      <c r="BF832">
        <v>51.499592</v>
      </c>
      <c r="BG832">
        <f t="shared" si="613"/>
        <v>-2.7850208216264605E-3</v>
      </c>
      <c r="BH832">
        <f t="shared" si="614"/>
        <v>0.99721497917837354</v>
      </c>
      <c r="BL832" s="10">
        <v>41429</v>
      </c>
      <c r="BM832">
        <v>514600</v>
      </c>
      <c r="BN832">
        <v>98.959721000000002</v>
      </c>
      <c r="BO832">
        <f t="shared" si="627"/>
        <v>-2.7803822969478809E-3</v>
      </c>
      <c r="BP832">
        <f t="shared" si="628"/>
        <v>0.99721961770305212</v>
      </c>
      <c r="BT832" s="10">
        <v>41429</v>
      </c>
      <c r="BU832">
        <v>122000</v>
      </c>
      <c r="BV832">
        <v>49.194828999999999</v>
      </c>
      <c r="BW832">
        <f t="shared" si="629"/>
        <v>-2.0152527972661094E-4</v>
      </c>
      <c r="BX832">
        <f t="shared" si="630"/>
        <v>0.99979847472027339</v>
      </c>
      <c r="CB832" s="10">
        <v>41429</v>
      </c>
      <c r="CC832">
        <v>735700</v>
      </c>
      <c r="CD832">
        <v>98.427160999999998</v>
      </c>
      <c r="CE832">
        <f t="shared" si="615"/>
        <v>-5.2338219767167349E-4</v>
      </c>
      <c r="CF832">
        <f t="shared" si="616"/>
        <v>0.99947661780232833</v>
      </c>
      <c r="CJ832" s="10">
        <v>41429</v>
      </c>
      <c r="CK832">
        <v>615800</v>
      </c>
      <c r="CL832">
        <v>76.748981999999998</v>
      </c>
      <c r="CM832">
        <f t="shared" si="617"/>
        <v>-6.9944154698420302E-4</v>
      </c>
      <c r="CN832">
        <f t="shared" si="618"/>
        <v>0.9993005584530158</v>
      </c>
      <c r="CR832" s="10">
        <v>41429</v>
      </c>
      <c r="CS832">
        <v>4000</v>
      </c>
      <c r="CT832">
        <v>58.038254999999999</v>
      </c>
      <c r="CU832">
        <f t="shared" si="619"/>
        <v>-4.984053302660163E-4</v>
      </c>
      <c r="CV832">
        <f t="shared" si="620"/>
        <v>0.99950159466973398</v>
      </c>
      <c r="CZ832" s="10">
        <v>41429</v>
      </c>
      <c r="DA832">
        <v>124100</v>
      </c>
      <c r="DB832">
        <v>49.397756999999999</v>
      </c>
      <c r="DC832">
        <f t="shared" si="632"/>
        <v>7.7955094142880821E-3</v>
      </c>
      <c r="DD832">
        <f t="shared" si="633"/>
        <v>1.0077955094142881</v>
      </c>
      <c r="DH832" s="10">
        <v>41429</v>
      </c>
      <c r="DI832">
        <v>243300</v>
      </c>
      <c r="DJ832">
        <v>30.108874</v>
      </c>
      <c r="DK832">
        <f t="shared" si="634"/>
        <v>-1.152566099511998E-2</v>
      </c>
      <c r="DL832">
        <f t="shared" si="635"/>
        <v>0.98847433900488002</v>
      </c>
      <c r="DP832" s="10"/>
      <c r="DX832" s="10">
        <v>41429</v>
      </c>
      <c r="DY832">
        <v>2224400</v>
      </c>
      <c r="DZ832">
        <v>13.58</v>
      </c>
      <c r="EA832">
        <f t="shared" si="621"/>
        <v>-9.4821298322392833E-3</v>
      </c>
      <c r="EB832">
        <f t="shared" si="622"/>
        <v>0.99051787016776072</v>
      </c>
      <c r="EF832" s="10">
        <v>41428</v>
      </c>
      <c r="EG832">
        <v>1555600</v>
      </c>
      <c r="EH832">
        <v>98.469711000000004</v>
      </c>
      <c r="EI832">
        <f t="shared" si="636"/>
        <v>5.9128239069394795E-4</v>
      </c>
      <c r="EJ832">
        <f t="shared" si="637"/>
        <v>1.0005912823906939</v>
      </c>
    </row>
    <row r="833" spans="1:140">
      <c r="A833" s="10">
        <v>41428</v>
      </c>
      <c r="B833" s="11">
        <v>6.01</v>
      </c>
      <c r="C833">
        <f t="shared" si="599"/>
        <v>6.0100000000000001E-2</v>
      </c>
      <c r="D833" s="12">
        <f t="shared" si="600"/>
        <v>1.262381036562843E-3</v>
      </c>
      <c r="E833" s="13">
        <f t="shared" si="601"/>
        <v>1.0012623810365628</v>
      </c>
      <c r="H833" s="10">
        <v>41428</v>
      </c>
      <c r="I833">
        <v>13700</v>
      </c>
      <c r="J833">
        <v>65.413768000000005</v>
      </c>
      <c r="K833" s="15">
        <f t="shared" si="623"/>
        <v>5.3220908087210361E-3</v>
      </c>
      <c r="L833">
        <f t="shared" si="624"/>
        <v>1.005322090808721</v>
      </c>
      <c r="N833" s="15">
        <f t="shared" si="603"/>
        <v>5.9407661478005211</v>
      </c>
      <c r="P833" s="10">
        <v>41428</v>
      </c>
      <c r="Q833">
        <v>401800</v>
      </c>
      <c r="R833">
        <v>36.929419000000003</v>
      </c>
      <c r="S833">
        <f t="shared" si="604"/>
        <v>5.1387540623297756E-3</v>
      </c>
      <c r="T833">
        <f t="shared" si="625"/>
        <v>1.0051387540623298</v>
      </c>
      <c r="V833" s="15">
        <f t="shared" si="605"/>
        <v>5.4937646996639273</v>
      </c>
      <c r="X833" s="10">
        <v>41428</v>
      </c>
      <c r="Y833">
        <v>162400</v>
      </c>
      <c r="Z833">
        <v>30.994682999999998</v>
      </c>
      <c r="AA833">
        <f t="shared" si="606"/>
        <v>-3.6764538066635932E-3</v>
      </c>
      <c r="AB833">
        <f t="shared" si="602"/>
        <v>0.99632354619333641</v>
      </c>
      <c r="AD833" s="15">
        <f t="shared" si="607"/>
        <v>-0.7392982978918099</v>
      </c>
      <c r="AF833" s="10">
        <v>41428</v>
      </c>
      <c r="AG833">
        <v>306500</v>
      </c>
      <c r="AH833">
        <v>42.827682000000003</v>
      </c>
      <c r="AI833">
        <f t="shared" si="608"/>
        <v>2.6953901493367294E-3</v>
      </c>
      <c r="AJ833">
        <f t="shared" si="626"/>
        <v>1.0026953901493367</v>
      </c>
      <c r="AL833" s="15">
        <f t="shared" si="609"/>
        <v>1.6711094123397734</v>
      </c>
      <c r="AN833" s="10">
        <v>41428</v>
      </c>
      <c r="AO833">
        <v>6012600</v>
      </c>
      <c r="AP833">
        <v>33.577419999999996</v>
      </c>
      <c r="AQ833">
        <f t="shared" si="610"/>
        <v>6.7222613139106269E-3</v>
      </c>
      <c r="AR833">
        <f t="shared" si="631"/>
        <v>1.0067222613139106</v>
      </c>
      <c r="AV833" s="10">
        <v>41428</v>
      </c>
      <c r="AW833">
        <v>27019400</v>
      </c>
      <c r="AX833">
        <v>38.026054999999999</v>
      </c>
      <c r="AY833">
        <f t="shared" si="611"/>
        <v>1.5888292522828973E-2</v>
      </c>
      <c r="AZ833">
        <f t="shared" si="612"/>
        <v>1.015888292522829</v>
      </c>
      <c r="BD833" s="10">
        <v>41428</v>
      </c>
      <c r="BE833">
        <v>627200</v>
      </c>
      <c r="BF833">
        <v>51.643419999999999</v>
      </c>
      <c r="BG833">
        <f t="shared" si="613"/>
        <v>1.0198732288461132E-2</v>
      </c>
      <c r="BH833">
        <f t="shared" si="614"/>
        <v>1.0101987322884611</v>
      </c>
      <c r="BL833" s="10">
        <v>41428</v>
      </c>
      <c r="BM833">
        <v>362300</v>
      </c>
      <c r="BN833">
        <v>99.235634000000005</v>
      </c>
      <c r="BO833">
        <f t="shared" si="627"/>
        <v>-3.706467180328854E-4</v>
      </c>
      <c r="BP833">
        <f t="shared" si="628"/>
        <v>0.99962935328196711</v>
      </c>
      <c r="BT833" s="10">
        <v>41428</v>
      </c>
      <c r="BU833">
        <v>109900</v>
      </c>
      <c r="BV833">
        <v>49.204745000000003</v>
      </c>
      <c r="BW833">
        <f t="shared" si="629"/>
        <v>4.0315205580521152E-4</v>
      </c>
      <c r="BX833">
        <f t="shared" si="630"/>
        <v>1.0004031520558052</v>
      </c>
      <c r="CB833" s="10">
        <v>41428</v>
      </c>
      <c r="CC833">
        <v>1906300</v>
      </c>
      <c r="CD833">
        <v>98.478702999999996</v>
      </c>
      <c r="CE833">
        <f t="shared" si="615"/>
        <v>2.6173927940020825E-4</v>
      </c>
      <c r="CF833">
        <f t="shared" si="616"/>
        <v>1.0002617392794002</v>
      </c>
      <c r="CJ833" s="10">
        <v>41428</v>
      </c>
      <c r="CK833">
        <v>290800</v>
      </c>
      <c r="CL833">
        <v>76.802700999999999</v>
      </c>
      <c r="CM833">
        <f t="shared" si="617"/>
        <v>-3.4959200599360418E-4</v>
      </c>
      <c r="CN833">
        <f t="shared" si="618"/>
        <v>0.9996504079940064</v>
      </c>
      <c r="CR833" s="10">
        <v>41428</v>
      </c>
      <c r="CS833">
        <v>11000</v>
      </c>
      <c r="CT833">
        <v>58.067196000000003</v>
      </c>
      <c r="CU833">
        <f t="shared" si="619"/>
        <v>6.9826502906145116E-4</v>
      </c>
      <c r="CV833">
        <f t="shared" si="620"/>
        <v>1.0006982650290615</v>
      </c>
      <c r="CZ833" s="10">
        <v>41428</v>
      </c>
      <c r="DA833">
        <v>264600</v>
      </c>
      <c r="DB833">
        <v>49.015655000000002</v>
      </c>
      <c r="DC833">
        <f t="shared" si="632"/>
        <v>-7.2467134902565178E-4</v>
      </c>
      <c r="DD833">
        <f t="shared" si="633"/>
        <v>0.99927532865097435</v>
      </c>
      <c r="DH833" s="10">
        <v>41428</v>
      </c>
      <c r="DI833">
        <v>315200</v>
      </c>
      <c r="DJ833">
        <v>30.459945000000001</v>
      </c>
      <c r="DK833">
        <f t="shared" si="634"/>
        <v>5.1830048525083328E-3</v>
      </c>
      <c r="DL833">
        <f t="shared" si="635"/>
        <v>1.0051830048525083</v>
      </c>
      <c r="DP833" s="10"/>
      <c r="DX833" s="10">
        <v>41428</v>
      </c>
      <c r="DY833">
        <v>6360300</v>
      </c>
      <c r="DZ833">
        <v>13.71</v>
      </c>
      <c r="EA833">
        <f t="shared" si="621"/>
        <v>1.857355126300142E-2</v>
      </c>
      <c r="EB833">
        <f t="shared" si="622"/>
        <v>1.0185735512630014</v>
      </c>
      <c r="EF833" s="10">
        <v>41425</v>
      </c>
      <c r="EG833">
        <v>748300</v>
      </c>
      <c r="EH833">
        <v>98.411522000000005</v>
      </c>
      <c r="EI833">
        <f t="shared" si="636"/>
        <v>-3.9403632177303916E-4</v>
      </c>
      <c r="EJ833">
        <f t="shared" si="637"/>
        <v>0.99960596367822696</v>
      </c>
    </row>
    <row r="834" spans="1:140">
      <c r="A834" s="10">
        <v>41425</v>
      </c>
      <c r="B834" s="11">
        <v>5.98</v>
      </c>
      <c r="C834">
        <f t="shared" si="599"/>
        <v>5.9800000000000006E-2</v>
      </c>
      <c r="D834" s="12">
        <f t="shared" si="600"/>
        <v>1.256027949641414E-3</v>
      </c>
      <c r="E834" s="13">
        <f t="shared" si="601"/>
        <v>1.0012560279496414</v>
      </c>
      <c r="H834" s="10">
        <v>41425</v>
      </c>
      <c r="I834">
        <v>587300</v>
      </c>
      <c r="J834">
        <v>65.067473000000007</v>
      </c>
      <c r="K834" s="15">
        <f t="shared" si="623"/>
        <v>-2.4170899288996628E-3</v>
      </c>
      <c r="L834">
        <f t="shared" si="624"/>
        <v>0.99758291007110034</v>
      </c>
      <c r="N834" s="15">
        <f t="shared" si="603"/>
        <v>-0.58658600105532976</v>
      </c>
      <c r="P834" s="10">
        <v>41425</v>
      </c>
      <c r="Q834">
        <v>237400</v>
      </c>
      <c r="R834">
        <v>36.740617999999998</v>
      </c>
      <c r="S834">
        <f t="shared" si="604"/>
        <v>-1.4683569234518967E-2</v>
      </c>
      <c r="T834">
        <f t="shared" si="625"/>
        <v>0.98531643076548103</v>
      </c>
      <c r="V834" s="15">
        <f t="shared" si="605"/>
        <v>-0.99547998768418977</v>
      </c>
      <c r="X834" s="10">
        <v>41425</v>
      </c>
      <c r="Y834">
        <v>100600</v>
      </c>
      <c r="Z834">
        <v>31.109054</v>
      </c>
      <c r="AA834">
        <f t="shared" si="606"/>
        <v>-1.0309289501670982E-2</v>
      </c>
      <c r="AB834">
        <f t="shared" si="602"/>
        <v>0.98969071049832902</v>
      </c>
      <c r="AD834" s="15">
        <f t="shared" si="607"/>
        <v>-0.97723250414417695</v>
      </c>
      <c r="AF834" s="10">
        <v>41425</v>
      </c>
      <c r="AG834">
        <v>130100</v>
      </c>
      <c r="AH834">
        <v>42.712555000000002</v>
      </c>
      <c r="AI834">
        <f t="shared" si="608"/>
        <v>-8.2423343877703337E-3</v>
      </c>
      <c r="AJ834">
        <f t="shared" si="626"/>
        <v>0.99175766561222967</v>
      </c>
      <c r="AL834" s="15">
        <f t="shared" si="609"/>
        <v>-0.95124360627742421</v>
      </c>
      <c r="AN834" s="10">
        <v>41425</v>
      </c>
      <c r="AO834">
        <v>4598500</v>
      </c>
      <c r="AP834">
        <v>33.353211000000002</v>
      </c>
      <c r="AQ834">
        <f t="shared" si="610"/>
        <v>-2.00264106103617E-2</v>
      </c>
      <c r="AR834">
        <f t="shared" si="631"/>
        <v>0.9799735893896383</v>
      </c>
      <c r="AV834" s="10">
        <v>41425</v>
      </c>
      <c r="AW834">
        <v>30571000</v>
      </c>
      <c r="AX834">
        <v>37.431334999999997</v>
      </c>
      <c r="AY834">
        <f t="shared" si="611"/>
        <v>-1.9126276816591181E-2</v>
      </c>
      <c r="AZ834">
        <f t="shared" si="612"/>
        <v>0.98087372318340882</v>
      </c>
      <c r="BD834" s="10">
        <v>41425</v>
      </c>
      <c r="BE834">
        <v>832700</v>
      </c>
      <c r="BF834">
        <v>51.122039999999998</v>
      </c>
      <c r="BG834">
        <f t="shared" si="613"/>
        <v>-1.6089982140205294E-2</v>
      </c>
      <c r="BH834">
        <f t="shared" si="614"/>
        <v>0.98391001785979471</v>
      </c>
      <c r="BL834" s="10">
        <v>41425</v>
      </c>
      <c r="BM834">
        <v>351700</v>
      </c>
      <c r="BN834">
        <v>99.272429000000002</v>
      </c>
      <c r="BO834">
        <f t="shared" si="627"/>
        <v>-9.067573469597856E-3</v>
      </c>
      <c r="BP834">
        <f t="shared" si="628"/>
        <v>0.99093242653040214</v>
      </c>
      <c r="BT834" s="10">
        <v>41425</v>
      </c>
      <c r="BU834">
        <v>203900</v>
      </c>
      <c r="BV834">
        <v>49.184916000000001</v>
      </c>
      <c r="BW834">
        <f t="shared" si="629"/>
        <v>4.0331465293652613E-4</v>
      </c>
      <c r="BX834">
        <f t="shared" si="630"/>
        <v>1.0004033146529365</v>
      </c>
      <c r="CB834" s="10">
        <v>41425</v>
      </c>
      <c r="CC834">
        <v>1157900</v>
      </c>
      <c r="CD834">
        <v>98.452933999999999</v>
      </c>
      <c r="CE834">
        <f t="shared" si="615"/>
        <v>-6.2203102024418477E-3</v>
      </c>
      <c r="CF834">
        <f t="shared" si="616"/>
        <v>0.99377968979755815</v>
      </c>
      <c r="CJ834" s="10">
        <v>41425</v>
      </c>
      <c r="CK834">
        <v>857500</v>
      </c>
      <c r="CL834">
        <v>76.829560000000001</v>
      </c>
      <c r="CM834">
        <f t="shared" si="617"/>
        <v>-7.1504829523996172E-3</v>
      </c>
      <c r="CN834">
        <f t="shared" si="618"/>
        <v>0.99284951704760038</v>
      </c>
      <c r="CR834" s="10">
        <v>41425</v>
      </c>
      <c r="CS834">
        <v>17700</v>
      </c>
      <c r="CT834">
        <v>58.026677999999997</v>
      </c>
      <c r="CU834">
        <f t="shared" si="619"/>
        <v>-1.3266782738323712E-3</v>
      </c>
      <c r="CV834">
        <f t="shared" si="620"/>
        <v>0.99867332172616763</v>
      </c>
      <c r="CZ834" s="10">
        <v>41425</v>
      </c>
      <c r="DA834">
        <v>198600</v>
      </c>
      <c r="DB834">
        <v>49.051200999999999</v>
      </c>
      <c r="DC834">
        <f t="shared" si="632"/>
        <v>-1.5691875314311154E-2</v>
      </c>
      <c r="DD834">
        <f t="shared" si="633"/>
        <v>0.98430812468568885</v>
      </c>
      <c r="DH834" s="10">
        <v>41425</v>
      </c>
      <c r="DI834">
        <v>315800</v>
      </c>
      <c r="DJ834">
        <v>30.302885</v>
      </c>
      <c r="DK834">
        <f t="shared" si="634"/>
        <v>-1.2345677000447641E-2</v>
      </c>
      <c r="DL834">
        <f t="shared" si="635"/>
        <v>0.98765432299955236</v>
      </c>
      <c r="DP834" s="10"/>
      <c r="DX834" s="10">
        <v>41425</v>
      </c>
      <c r="DY834">
        <v>6531300</v>
      </c>
      <c r="DZ834">
        <v>13.46</v>
      </c>
      <c r="EA834">
        <f t="shared" si="621"/>
        <v>-1.9664967225054619E-2</v>
      </c>
      <c r="EB834">
        <f t="shared" si="622"/>
        <v>0.98033503277494538</v>
      </c>
      <c r="EF834" s="10">
        <v>41424</v>
      </c>
      <c r="EG834">
        <v>557300</v>
      </c>
      <c r="EH834">
        <v>98.450315000000003</v>
      </c>
      <c r="EI834">
        <f t="shared" si="636"/>
        <v>0</v>
      </c>
      <c r="EJ834">
        <f t="shared" si="637"/>
        <v>1</v>
      </c>
    </row>
    <row r="835" spans="1:140">
      <c r="A835" s="10">
        <v>41424</v>
      </c>
      <c r="B835" s="11">
        <v>5.96</v>
      </c>
      <c r="C835">
        <f t="shared" ref="C835:C898" si="638">B835/100</f>
        <v>5.96E-2</v>
      </c>
      <c r="D835" s="12">
        <f t="shared" ref="D835:D898" si="639">1/((1-($D$2*C835)))^(1/12)-1</f>
        <v>1.2517928494772956E-3</v>
      </c>
      <c r="E835" s="13">
        <f t="shared" ref="E835:E898" si="640">1+(D835)</f>
        <v>1.0012517928494773</v>
      </c>
      <c r="H835" s="10">
        <v>41424</v>
      </c>
      <c r="I835">
        <v>510100</v>
      </c>
      <c r="J835">
        <v>65.225127999999998</v>
      </c>
      <c r="K835" s="15">
        <f t="shared" si="623"/>
        <v>-2.2250528873225539E-3</v>
      </c>
      <c r="L835">
        <f t="shared" si="624"/>
        <v>0.99777494711267745</v>
      </c>
      <c r="N835" s="15">
        <f t="shared" si="603"/>
        <v>-0.5564963194518443</v>
      </c>
      <c r="P835" s="10">
        <v>41424</v>
      </c>
      <c r="Q835">
        <v>223800</v>
      </c>
      <c r="R835">
        <v>37.288141000000003</v>
      </c>
      <c r="S835">
        <f t="shared" si="604"/>
        <v>3.5568700619996729E-3</v>
      </c>
      <c r="T835">
        <f t="shared" si="625"/>
        <v>1.0035568700619997</v>
      </c>
      <c r="V835" s="15">
        <f t="shared" si="605"/>
        <v>2.6544812936642121</v>
      </c>
      <c r="X835" s="10">
        <v>41424</v>
      </c>
      <c r="Y835">
        <v>77300</v>
      </c>
      <c r="Z835">
        <v>31.433107</v>
      </c>
      <c r="AA835">
        <f t="shared" si="606"/>
        <v>6.4082949302559644E-3</v>
      </c>
      <c r="AB835">
        <f t="shared" ref="AB835:AB898" si="641">1+AA835</f>
        <v>1.006408294930256</v>
      </c>
      <c r="AD835" s="15">
        <f t="shared" si="607"/>
        <v>9.2940383355051086</v>
      </c>
      <c r="AF835" s="10">
        <v>41424</v>
      </c>
      <c r="AG835">
        <v>77800</v>
      </c>
      <c r="AH835">
        <v>43.067532</v>
      </c>
      <c r="AI835">
        <f t="shared" si="608"/>
        <v>6.2765864011320449E-3</v>
      </c>
      <c r="AJ835">
        <f t="shared" si="626"/>
        <v>1.006276586401132</v>
      </c>
      <c r="AL835" s="15">
        <f t="shared" si="609"/>
        <v>8.8138464789497064</v>
      </c>
      <c r="AN835" s="10">
        <v>41424</v>
      </c>
      <c r="AO835">
        <v>2531100</v>
      </c>
      <c r="AP835">
        <v>34.034806000000003</v>
      </c>
      <c r="AQ835">
        <f t="shared" si="610"/>
        <v>4.7656897263503861E-3</v>
      </c>
      <c r="AR835">
        <f t="shared" si="631"/>
        <v>1.0047656897263504</v>
      </c>
      <c r="AV835" s="10">
        <v>41424</v>
      </c>
      <c r="AW835">
        <v>20826400</v>
      </c>
      <c r="AX835">
        <v>38.161217000000001</v>
      </c>
      <c r="AY835">
        <f t="shared" si="611"/>
        <v>-2.3557613476844486E-3</v>
      </c>
      <c r="AZ835">
        <f t="shared" si="612"/>
        <v>0.99764423865231555</v>
      </c>
      <c r="BD835" s="10">
        <v>41424</v>
      </c>
      <c r="BE835">
        <v>529200</v>
      </c>
      <c r="BF835">
        <v>51.958044000000001</v>
      </c>
      <c r="BG835">
        <f t="shared" si="613"/>
        <v>2.9498181148821523E-3</v>
      </c>
      <c r="BH835">
        <f t="shared" si="614"/>
        <v>1.0029498181148822</v>
      </c>
      <c r="BL835" s="10">
        <v>41424</v>
      </c>
      <c r="BM835">
        <v>143400</v>
      </c>
      <c r="BN835">
        <v>100.180826</v>
      </c>
      <c r="BO835">
        <f t="shared" si="627"/>
        <v>3.6651177589841488E-4</v>
      </c>
      <c r="BP835">
        <f t="shared" si="628"/>
        <v>1.0003665117758984</v>
      </c>
      <c r="BT835" s="10">
        <v>41424</v>
      </c>
      <c r="BU835">
        <v>124100</v>
      </c>
      <c r="BV835">
        <v>49.165087</v>
      </c>
      <c r="BW835">
        <f t="shared" si="629"/>
        <v>-1.2084817636003331E-3</v>
      </c>
      <c r="BX835">
        <f t="shared" si="630"/>
        <v>0.99879151823639967</v>
      </c>
      <c r="CB835" s="10">
        <v>41424</v>
      </c>
      <c r="CC835">
        <v>1029100</v>
      </c>
      <c r="CD835">
        <v>99.069175000000001</v>
      </c>
      <c r="CE835">
        <f t="shared" si="615"/>
        <v>-1.121824043567865E-3</v>
      </c>
      <c r="CF835">
        <f t="shared" si="616"/>
        <v>0.99887817595643213</v>
      </c>
      <c r="CJ835" s="10">
        <v>41424</v>
      </c>
      <c r="CK835">
        <v>346700</v>
      </c>
      <c r="CL835">
        <v>77.382885000000002</v>
      </c>
      <c r="CM835">
        <f t="shared" si="617"/>
        <v>-3.4611951234309046E-4</v>
      </c>
      <c r="CN835">
        <f t="shared" si="618"/>
        <v>0.99965388048765691</v>
      </c>
      <c r="CR835" s="10">
        <v>41424</v>
      </c>
      <c r="CS835">
        <v>8800</v>
      </c>
      <c r="CT835">
        <v>58.103763000000001</v>
      </c>
      <c r="CU835">
        <f t="shared" si="619"/>
        <v>4.9775413993291551E-4</v>
      </c>
      <c r="CV835">
        <f t="shared" si="620"/>
        <v>1.0004977541399329</v>
      </c>
      <c r="CZ835" s="10">
        <v>41424</v>
      </c>
      <c r="DA835">
        <v>254600</v>
      </c>
      <c r="DB835">
        <v>49.833176999999999</v>
      </c>
      <c r="DC835">
        <f t="shared" si="632"/>
        <v>-1.0061783462923635E-2</v>
      </c>
      <c r="DD835">
        <f t="shared" si="633"/>
        <v>0.98993821653707637</v>
      </c>
      <c r="DH835" s="10">
        <v>41424</v>
      </c>
      <c r="DI835">
        <v>302000</v>
      </c>
      <c r="DJ835">
        <v>30.681671000000001</v>
      </c>
      <c r="DK835">
        <f t="shared" si="634"/>
        <v>-9.8390753407526788E-3</v>
      </c>
      <c r="DL835">
        <f t="shared" si="635"/>
        <v>0.99016092465924732</v>
      </c>
      <c r="DP835" s="10"/>
      <c r="DX835" s="10">
        <v>41424</v>
      </c>
      <c r="DY835">
        <v>6066500</v>
      </c>
      <c r="DZ835">
        <v>13.73</v>
      </c>
      <c r="EA835">
        <f t="shared" si="621"/>
        <v>1.4032496307238018E-2</v>
      </c>
      <c r="EB835">
        <f t="shared" si="622"/>
        <v>1.014032496307238</v>
      </c>
      <c r="EF835" s="10">
        <v>41423</v>
      </c>
      <c r="EG835">
        <v>502000</v>
      </c>
      <c r="EH835">
        <v>98.450315000000003</v>
      </c>
      <c r="EI835">
        <f t="shared" si="636"/>
        <v>9.8485767359157705E-5</v>
      </c>
      <c r="EJ835">
        <f t="shared" si="637"/>
        <v>1.0000984857673592</v>
      </c>
    </row>
    <row r="836" spans="1:140">
      <c r="A836" s="10">
        <v>41423</v>
      </c>
      <c r="B836" s="11">
        <v>5.82</v>
      </c>
      <c r="C836">
        <f t="shared" si="638"/>
        <v>5.8200000000000002E-2</v>
      </c>
      <c r="D836" s="12">
        <f t="shared" si="639"/>
        <v>1.2221536671592759E-3</v>
      </c>
      <c r="E836" s="13">
        <f t="shared" si="640"/>
        <v>1.0012221536671593</v>
      </c>
      <c r="H836" s="10">
        <v>41423</v>
      </c>
      <c r="I836">
        <v>548000</v>
      </c>
      <c r="J836">
        <v>65.370581000000001</v>
      </c>
      <c r="K836" s="15">
        <f t="shared" si="623"/>
        <v>8.4140506046583852E-3</v>
      </c>
      <c r="L836">
        <f t="shared" si="624"/>
        <v>1.0084140506046584</v>
      </c>
      <c r="N836" s="15">
        <f t="shared" ref="N836:N899" si="642">((1+K836)^365)-1</f>
        <v>20.29090904076573</v>
      </c>
      <c r="P836" s="10">
        <v>41423</v>
      </c>
      <c r="Q836">
        <v>405400</v>
      </c>
      <c r="R836">
        <v>37.155982000000002</v>
      </c>
      <c r="S836">
        <f t="shared" ref="S836:S899" si="643">(R836/R837)-1</f>
        <v>-6.5622907749948167E-3</v>
      </c>
      <c r="T836">
        <f t="shared" si="625"/>
        <v>0.99343770922500518</v>
      </c>
      <c r="V836" s="15">
        <f t="shared" ref="V836:V899" si="644">((1+S836)^365)-1</f>
        <v>-0.90956553222190628</v>
      </c>
      <c r="X836" s="10">
        <v>41423</v>
      </c>
      <c r="Y836">
        <v>1058700</v>
      </c>
      <c r="Z836">
        <v>31.232956999999999</v>
      </c>
      <c r="AA836">
        <f t="shared" ref="AA836:AA899" si="645">(Z836/Z837)-1</f>
        <v>-9.371259921763242E-3</v>
      </c>
      <c r="AB836">
        <f t="shared" si="641"/>
        <v>0.99062874007823676</v>
      </c>
      <c r="AD836" s="15">
        <f t="shared" ref="AD836:AD899" si="646">((1+AA836)^365)-1</f>
        <v>-0.96782733031439638</v>
      </c>
      <c r="AF836" s="10">
        <v>41423</v>
      </c>
      <c r="AG836">
        <v>197700</v>
      </c>
      <c r="AH836">
        <v>42.798901000000001</v>
      </c>
      <c r="AI836">
        <f t="shared" ref="AI836:AI899" si="647">(AH836/AH837)-1</f>
        <v>-8.2258653967121065E-3</v>
      </c>
      <c r="AJ836">
        <f t="shared" si="626"/>
        <v>0.99177413460328789</v>
      </c>
      <c r="AL836" s="15">
        <f t="shared" ref="AL836:AL899" si="648">((1+AI836)^365)-1</f>
        <v>-0.95094719202943234</v>
      </c>
      <c r="AN836" s="10">
        <v>41423</v>
      </c>
      <c r="AO836">
        <v>2423100</v>
      </c>
      <c r="AP836">
        <v>33.873376</v>
      </c>
      <c r="AQ836">
        <f t="shared" ref="AQ836:AQ899" si="649">(AP836/AP837)-1</f>
        <v>-8.6613641139982045E-3</v>
      </c>
      <c r="AR836">
        <f t="shared" si="631"/>
        <v>0.9913386358860018</v>
      </c>
      <c r="AV836" s="10">
        <v>41423</v>
      </c>
      <c r="AW836">
        <v>18052400</v>
      </c>
      <c r="AX836">
        <v>38.251328000000001</v>
      </c>
      <c r="AY836">
        <f t="shared" ref="AY836:AY899" si="650">(AX836/AX837)-1</f>
        <v>-1.393723615197684E-2</v>
      </c>
      <c r="AZ836">
        <f t="shared" ref="AZ836:AZ899" si="651">1+AY836</f>
        <v>0.98606276384802316</v>
      </c>
      <c r="BD836" s="10">
        <v>41423</v>
      </c>
      <c r="BE836">
        <v>1062900</v>
      </c>
      <c r="BF836">
        <v>51.805228</v>
      </c>
      <c r="BG836">
        <f t="shared" ref="BG836:BG899" si="652">(BF836/BF837)-1</f>
        <v>-9.1127561409778401E-3</v>
      </c>
      <c r="BH836">
        <f t="shared" ref="BH836:BH899" si="653">1+BG836</f>
        <v>0.99088724385902216</v>
      </c>
      <c r="BL836" s="10">
        <v>41423</v>
      </c>
      <c r="BM836">
        <v>284200</v>
      </c>
      <c r="BN836">
        <v>100.144122</v>
      </c>
      <c r="BO836">
        <f t="shared" si="627"/>
        <v>-4.2879379340767798E-3</v>
      </c>
      <c r="BP836">
        <f t="shared" si="628"/>
        <v>0.99571206206592322</v>
      </c>
      <c r="BT836" s="10">
        <v>41423</v>
      </c>
      <c r="BU836">
        <v>281100</v>
      </c>
      <c r="BV836">
        <v>49.224573999999997</v>
      </c>
      <c r="BW836">
        <f t="shared" si="629"/>
        <v>-6.0384555944303919E-4</v>
      </c>
      <c r="BX836">
        <f t="shared" si="630"/>
        <v>0.99939615444055696</v>
      </c>
      <c r="CB836" s="10">
        <v>41423</v>
      </c>
      <c r="CC836">
        <v>1214600</v>
      </c>
      <c r="CD836">
        <v>99.180437999999995</v>
      </c>
      <c r="CE836">
        <f t="shared" ref="CE836:CE899" si="654">(CD836/CD837)-1</f>
        <v>-9.4880004365505144E-3</v>
      </c>
      <c r="CF836">
        <f t="shared" ref="CF836:CF899" si="655">1+CE836</f>
        <v>0.99051199956344949</v>
      </c>
      <c r="CJ836" s="10">
        <v>41423</v>
      </c>
      <c r="CK836">
        <v>336300</v>
      </c>
      <c r="CL836">
        <v>77.409678</v>
      </c>
      <c r="CM836">
        <f t="shared" ref="CM836:CM899" si="656">(CL836/CL837)-1</f>
        <v>-8.0701207409905606E-4</v>
      </c>
      <c r="CN836">
        <f t="shared" ref="CN836:CN899" si="657">1+CM836</f>
        <v>0.99919298792590094</v>
      </c>
      <c r="CR836" s="10">
        <v>41423</v>
      </c>
      <c r="CS836">
        <v>30600</v>
      </c>
      <c r="CT836">
        <v>58.074855999999997</v>
      </c>
      <c r="CU836">
        <f t="shared" ref="CU836:CU899" si="658">(CT836/CT837)-1</f>
        <v>6.6413592924363662E-4</v>
      </c>
      <c r="CV836">
        <f t="shared" ref="CV836:CV899" si="659">1+CU836</f>
        <v>1.0006641359292436</v>
      </c>
      <c r="CZ836" s="10">
        <v>41423</v>
      </c>
      <c r="DA836">
        <v>210300</v>
      </c>
      <c r="DB836">
        <v>50.339683999999998</v>
      </c>
      <c r="DC836">
        <f t="shared" si="632"/>
        <v>-1.8027328974262957E-2</v>
      </c>
      <c r="DD836">
        <f t="shared" si="633"/>
        <v>0.98197267102573704</v>
      </c>
      <c r="DH836" s="10">
        <v>41423</v>
      </c>
      <c r="DI836">
        <v>342700</v>
      </c>
      <c r="DJ836">
        <v>30.986550000000001</v>
      </c>
      <c r="DK836">
        <f t="shared" si="634"/>
        <v>-1.9871401920241061E-2</v>
      </c>
      <c r="DL836">
        <f t="shared" si="635"/>
        <v>0.98012859807975894</v>
      </c>
      <c r="DP836" s="10"/>
      <c r="DX836" s="10">
        <v>41423</v>
      </c>
      <c r="DY836">
        <v>3424600</v>
      </c>
      <c r="DZ836">
        <v>13.54</v>
      </c>
      <c r="EA836">
        <f t="shared" ref="EA836:EA899" si="660">(DZ836/DZ837)-1</f>
        <v>8.941877794336861E-3</v>
      </c>
      <c r="EB836">
        <f t="shared" ref="EB836:EB899" si="661">1+EA836</f>
        <v>1.0089418777943369</v>
      </c>
      <c r="EF836" s="10">
        <v>41422</v>
      </c>
      <c r="EG836">
        <v>949000</v>
      </c>
      <c r="EH836">
        <v>98.440619999999996</v>
      </c>
      <c r="EI836">
        <f t="shared" si="636"/>
        <v>-4.9210528268983644E-4</v>
      </c>
      <c r="EJ836">
        <f t="shared" si="637"/>
        <v>0.99950789471731016</v>
      </c>
    </row>
    <row r="837" spans="1:140">
      <c r="A837" s="10">
        <v>41422</v>
      </c>
      <c r="B837" s="11">
        <v>5.67</v>
      </c>
      <c r="C837">
        <f t="shared" si="638"/>
        <v>5.67E-2</v>
      </c>
      <c r="D837" s="12">
        <f t="shared" si="639"/>
        <v>1.1904100528152828E-3</v>
      </c>
      <c r="E837" s="13">
        <f t="shared" si="640"/>
        <v>1.0011904100528153</v>
      </c>
      <c r="H837" s="10">
        <v>41422</v>
      </c>
      <c r="I837">
        <v>15300</v>
      </c>
      <c r="J837">
        <v>64.825138999999993</v>
      </c>
      <c r="K837" s="15">
        <f t="shared" si="623"/>
        <v>-2.3418222625880336E-2</v>
      </c>
      <c r="L837">
        <f t="shared" si="624"/>
        <v>0.97658177737411966</v>
      </c>
      <c r="N837" s="15">
        <f t="shared" si="642"/>
        <v>-0.99982475528248704</v>
      </c>
      <c r="P837" s="10">
        <v>41422</v>
      </c>
      <c r="Q837">
        <v>312000</v>
      </c>
      <c r="R837">
        <v>37.401420999999999</v>
      </c>
      <c r="S837">
        <f t="shared" si="643"/>
        <v>5.8390233017961979E-3</v>
      </c>
      <c r="T837">
        <f t="shared" si="625"/>
        <v>1.0058390233017962</v>
      </c>
      <c r="V837" s="15">
        <f t="shared" si="644"/>
        <v>7.3732778803762429</v>
      </c>
      <c r="X837" s="10">
        <v>41422</v>
      </c>
      <c r="Y837">
        <v>176700</v>
      </c>
      <c r="Z837">
        <v>31.528417999999999</v>
      </c>
      <c r="AA837">
        <f t="shared" si="645"/>
        <v>7.0016154675032194E-3</v>
      </c>
      <c r="AB837">
        <f t="shared" si="641"/>
        <v>1.0070016154675032</v>
      </c>
      <c r="AD837" s="15">
        <f t="shared" si="646"/>
        <v>11.764712911269235</v>
      </c>
      <c r="AF837" s="10">
        <v>41422</v>
      </c>
      <c r="AG837">
        <v>220400</v>
      </c>
      <c r="AH837">
        <v>43.153879000000003</v>
      </c>
      <c r="AI837">
        <f t="shared" si="647"/>
        <v>1.1923490828330108E-2</v>
      </c>
      <c r="AJ837">
        <f t="shared" si="626"/>
        <v>1.0119234908283301</v>
      </c>
      <c r="AL837" s="15">
        <f t="shared" si="648"/>
        <v>74.666279460599839</v>
      </c>
      <c r="AN837" s="10">
        <v>41422</v>
      </c>
      <c r="AO837">
        <v>3104800</v>
      </c>
      <c r="AP837">
        <v>34.169328999999998</v>
      </c>
      <c r="AQ837">
        <f t="shared" si="649"/>
        <v>1.8406434587887599E-3</v>
      </c>
      <c r="AR837">
        <f t="shared" si="631"/>
        <v>1.0018406434587888</v>
      </c>
      <c r="AV837" s="10">
        <v>41422</v>
      </c>
      <c r="AW837">
        <v>17409200</v>
      </c>
      <c r="AX837">
        <v>38.791981</v>
      </c>
      <c r="AY837">
        <f t="shared" si="650"/>
        <v>4.901930180989833E-3</v>
      </c>
      <c r="AZ837">
        <f t="shared" si="651"/>
        <v>1.0049019301809898</v>
      </c>
      <c r="BD837" s="10">
        <v>41422</v>
      </c>
      <c r="BE837">
        <v>561700</v>
      </c>
      <c r="BF837">
        <v>52.281658</v>
      </c>
      <c r="BG837">
        <f t="shared" si="652"/>
        <v>4.3170432307124695E-3</v>
      </c>
      <c r="BH837">
        <f t="shared" si="653"/>
        <v>1.0043170432307125</v>
      </c>
      <c r="BL837" s="10">
        <v>41422</v>
      </c>
      <c r="BM837">
        <v>290800</v>
      </c>
      <c r="BN837">
        <v>100.575383</v>
      </c>
      <c r="BO837">
        <f t="shared" si="627"/>
        <v>-9.8464062267274999E-3</v>
      </c>
      <c r="BP837">
        <f t="shared" si="628"/>
        <v>0.9901535937732725</v>
      </c>
      <c r="BT837" s="10">
        <v>41422</v>
      </c>
      <c r="BU837">
        <v>177700</v>
      </c>
      <c r="BV837">
        <v>49.254316000000003</v>
      </c>
      <c r="BW837">
        <f t="shared" si="629"/>
        <v>-3.4102034325896868E-3</v>
      </c>
      <c r="BX837">
        <f t="shared" si="630"/>
        <v>0.99658979656741031</v>
      </c>
      <c r="CB837" s="10">
        <v>41422</v>
      </c>
      <c r="CC837">
        <v>1013400</v>
      </c>
      <c r="CD837">
        <v>100.130476</v>
      </c>
      <c r="CE837">
        <f t="shared" si="654"/>
        <v>-6.8761079916576096E-3</v>
      </c>
      <c r="CF837">
        <f t="shared" si="655"/>
        <v>0.99312389200834239</v>
      </c>
      <c r="CJ837" s="10">
        <v>41422</v>
      </c>
      <c r="CK837">
        <v>371500</v>
      </c>
      <c r="CL837">
        <v>77.472199000000003</v>
      </c>
      <c r="CM837">
        <f t="shared" si="656"/>
        <v>-7.0970997510482192E-3</v>
      </c>
      <c r="CN837">
        <f t="shared" si="657"/>
        <v>0.99290290024895178</v>
      </c>
      <c r="CR837" s="10">
        <v>41422</v>
      </c>
      <c r="CS837">
        <v>4600</v>
      </c>
      <c r="CT837">
        <v>58.036312000000002</v>
      </c>
      <c r="CU837">
        <f t="shared" si="658"/>
        <v>-3.474513142583624E-3</v>
      </c>
      <c r="CV837">
        <f t="shared" si="659"/>
        <v>0.99652548685741638</v>
      </c>
      <c r="CZ837" s="10">
        <v>41422</v>
      </c>
      <c r="DA837">
        <v>133000</v>
      </c>
      <c r="DB837">
        <v>51.263834000000003</v>
      </c>
      <c r="DC837">
        <f t="shared" si="632"/>
        <v>7.157810277329979E-3</v>
      </c>
      <c r="DD837">
        <f t="shared" si="633"/>
        <v>1.00715781027733</v>
      </c>
      <c r="DH837" s="10">
        <v>41422</v>
      </c>
      <c r="DI837">
        <v>152000</v>
      </c>
      <c r="DJ837">
        <v>31.61478</v>
      </c>
      <c r="DK837">
        <f t="shared" si="634"/>
        <v>-1.0124355108672156E-2</v>
      </c>
      <c r="DL837">
        <f t="shared" si="635"/>
        <v>0.98987564489132784</v>
      </c>
      <c r="DP837" s="10"/>
      <c r="DX837" s="10">
        <v>41422</v>
      </c>
      <c r="DY837">
        <v>4060800</v>
      </c>
      <c r="DZ837">
        <v>13.42</v>
      </c>
      <c r="EA837">
        <f t="shared" si="660"/>
        <v>-2.2304832713754275E-3</v>
      </c>
      <c r="EB837">
        <f t="shared" si="661"/>
        <v>0.99776951672862457</v>
      </c>
      <c r="EF837" s="10">
        <v>41418</v>
      </c>
      <c r="EG837">
        <v>702200</v>
      </c>
      <c r="EH837">
        <v>98.489086999999998</v>
      </c>
      <c r="EI837">
        <f t="shared" si="636"/>
        <v>9.844699284888847E-5</v>
      </c>
      <c r="EJ837">
        <f t="shared" si="637"/>
        <v>1.0000984469928489</v>
      </c>
    </row>
    <row r="838" spans="1:140">
      <c r="A838" s="10">
        <v>41418</v>
      </c>
      <c r="B838" s="11">
        <v>5.66</v>
      </c>
      <c r="C838">
        <f t="shared" si="638"/>
        <v>5.6600000000000004E-2</v>
      </c>
      <c r="D838" s="12">
        <f t="shared" si="639"/>
        <v>1.1882942769898541E-3</v>
      </c>
      <c r="E838" s="13">
        <f t="shared" si="640"/>
        <v>1.0011882942769899</v>
      </c>
      <c r="H838" s="10">
        <v>41418</v>
      </c>
      <c r="I838">
        <v>4300</v>
      </c>
      <c r="J838">
        <v>66.379632000000001</v>
      </c>
      <c r="K838" s="15">
        <f t="shared" si="623"/>
        <v>2.7464498341585042E-3</v>
      </c>
      <c r="L838">
        <f t="shared" si="624"/>
        <v>1.0027464498341585</v>
      </c>
      <c r="N838" s="15">
        <f t="shared" si="642"/>
        <v>1.721219457267182</v>
      </c>
      <c r="P838" s="10">
        <v>41418</v>
      </c>
      <c r="Q838">
        <v>205900</v>
      </c>
      <c r="R838">
        <v>37.184300999999998</v>
      </c>
      <c r="S838">
        <f t="shared" si="643"/>
        <v>-7.6097841971289881E-4</v>
      </c>
      <c r="T838">
        <f t="shared" si="625"/>
        <v>0.9992390215802871</v>
      </c>
      <c r="V838" s="15">
        <f t="shared" si="644"/>
        <v>-0.24259931600311513</v>
      </c>
      <c r="X838" s="10">
        <v>41418</v>
      </c>
      <c r="Y838">
        <v>254700</v>
      </c>
      <c r="Z838">
        <v>31.309203</v>
      </c>
      <c r="AA838">
        <f t="shared" si="645"/>
        <v>-3.3373926642491503E-3</v>
      </c>
      <c r="AB838">
        <f t="shared" si="641"/>
        <v>0.99666260733575085</v>
      </c>
      <c r="AD838" s="15">
        <f t="shared" si="646"/>
        <v>-0.70482461565417998</v>
      </c>
      <c r="AF838" s="10">
        <v>41418</v>
      </c>
      <c r="AG838">
        <v>104800</v>
      </c>
      <c r="AH838">
        <v>42.645397000000003</v>
      </c>
      <c r="AI838">
        <f t="shared" si="647"/>
        <v>4.5016906031158932E-4</v>
      </c>
      <c r="AJ838">
        <f t="shared" si="626"/>
        <v>1.0004501690603116</v>
      </c>
      <c r="AL838" s="15">
        <f t="shared" si="648"/>
        <v>0.17853805519485633</v>
      </c>
      <c r="AN838" s="10">
        <v>41418</v>
      </c>
      <c r="AO838">
        <v>2178500</v>
      </c>
      <c r="AP838">
        <v>34.106551000000003</v>
      </c>
      <c r="AQ838">
        <f t="shared" si="649"/>
        <v>-7.8268588386112281E-3</v>
      </c>
      <c r="AR838">
        <f t="shared" si="631"/>
        <v>0.99217314116138877</v>
      </c>
      <c r="AV838" s="10">
        <v>41418</v>
      </c>
      <c r="AW838">
        <v>22998800</v>
      </c>
      <c r="AX838">
        <v>38.602753</v>
      </c>
      <c r="AY838">
        <f t="shared" si="650"/>
        <v>-9.9376194898911363E-3</v>
      </c>
      <c r="AZ838">
        <f t="shared" si="651"/>
        <v>0.99006238051010886</v>
      </c>
      <c r="BD838" s="10">
        <v>41418</v>
      </c>
      <c r="BE838">
        <v>405500</v>
      </c>
      <c r="BF838">
        <v>52.056925999999997</v>
      </c>
      <c r="BG838">
        <f t="shared" si="652"/>
        <v>-1.7262733541956177E-4</v>
      </c>
      <c r="BH838">
        <f t="shared" si="653"/>
        <v>0.99982737266458044</v>
      </c>
      <c r="BL838" s="10">
        <v>41418</v>
      </c>
      <c r="BM838">
        <v>113200</v>
      </c>
      <c r="BN838">
        <v>101.575537</v>
      </c>
      <c r="BO838">
        <f t="shared" si="627"/>
        <v>-9.0338394810096645E-5</v>
      </c>
      <c r="BP838">
        <f t="shared" si="628"/>
        <v>0.9999096616051899</v>
      </c>
      <c r="BT838" s="10">
        <v>41418</v>
      </c>
      <c r="BU838">
        <v>128200</v>
      </c>
      <c r="BV838">
        <v>49.422857999999998</v>
      </c>
      <c r="BW838">
        <f t="shared" si="629"/>
        <v>1.8086851060561404E-3</v>
      </c>
      <c r="BX838">
        <f t="shared" si="630"/>
        <v>1.0018086851060561</v>
      </c>
      <c r="CB838" s="10">
        <v>41418</v>
      </c>
      <c r="CC838">
        <v>743200</v>
      </c>
      <c r="CD838">
        <v>100.823751</v>
      </c>
      <c r="CE838">
        <f t="shared" si="654"/>
        <v>-4.6471927405802305E-3</v>
      </c>
      <c r="CF838">
        <f t="shared" si="655"/>
        <v>0.99535280725941977</v>
      </c>
      <c r="CJ838" s="10">
        <v>41418</v>
      </c>
      <c r="CK838">
        <v>184900</v>
      </c>
      <c r="CL838">
        <v>78.025957000000005</v>
      </c>
      <c r="CM838">
        <f t="shared" si="656"/>
        <v>-1.0291226302273637E-3</v>
      </c>
      <c r="CN838">
        <f t="shared" si="657"/>
        <v>0.99897087736977264</v>
      </c>
      <c r="CR838" s="10">
        <v>41418</v>
      </c>
      <c r="CS838">
        <v>25300</v>
      </c>
      <c r="CT838">
        <v>58.238663000000003</v>
      </c>
      <c r="CU838">
        <f t="shared" si="658"/>
        <v>-9.9175800994766306E-4</v>
      </c>
      <c r="CV838">
        <f t="shared" si="659"/>
        <v>0.99900824199005234</v>
      </c>
      <c r="CZ838" s="10">
        <v>41418</v>
      </c>
      <c r="DA838">
        <v>130500</v>
      </c>
      <c r="DB838">
        <v>50.899504999999998</v>
      </c>
      <c r="DC838">
        <f t="shared" si="632"/>
        <v>-1.2073146427400538E-2</v>
      </c>
      <c r="DD838">
        <f t="shared" si="633"/>
        <v>0.98792685357259946</v>
      </c>
      <c r="DH838" s="10">
        <v>41418</v>
      </c>
      <c r="DI838">
        <v>229100</v>
      </c>
      <c r="DJ838">
        <v>31.938133000000001</v>
      </c>
      <c r="DK838">
        <f t="shared" si="634"/>
        <v>-2.020760494010454E-3</v>
      </c>
      <c r="DL838">
        <f t="shared" si="635"/>
        <v>0.99797923950598955</v>
      </c>
      <c r="DP838" s="10"/>
      <c r="DX838" s="10">
        <v>41418</v>
      </c>
      <c r="DY838">
        <v>6203500</v>
      </c>
      <c r="DZ838">
        <v>13.45</v>
      </c>
      <c r="EA838">
        <f t="shared" si="660"/>
        <v>-5.9127864005912301E-3</v>
      </c>
      <c r="EB838">
        <f t="shared" si="661"/>
        <v>0.99408721359940877</v>
      </c>
      <c r="EF838" s="10">
        <v>41417</v>
      </c>
      <c r="EG838">
        <v>218000</v>
      </c>
      <c r="EH838">
        <v>98.479392000000004</v>
      </c>
      <c r="EI838">
        <f t="shared" si="636"/>
        <v>-9.8437301992548853E-5</v>
      </c>
      <c r="EJ838">
        <f t="shared" si="637"/>
        <v>0.99990156269800745</v>
      </c>
    </row>
    <row r="839" spans="1:140">
      <c r="A839" s="10">
        <v>41417</v>
      </c>
      <c r="B839" s="11">
        <v>5.68</v>
      </c>
      <c r="C839">
        <f t="shared" si="638"/>
        <v>5.6799999999999996E-2</v>
      </c>
      <c r="D839" s="12">
        <f t="shared" si="639"/>
        <v>1.1925258867677702E-3</v>
      </c>
      <c r="E839" s="13">
        <f t="shared" si="640"/>
        <v>1.0011925258867678</v>
      </c>
      <c r="H839" s="10">
        <v>41417</v>
      </c>
      <c r="I839">
        <v>5400</v>
      </c>
      <c r="J839">
        <v>66.197823</v>
      </c>
      <c r="K839" s="15">
        <f t="shared" si="623"/>
        <v>4.4137851130785499E-3</v>
      </c>
      <c r="L839">
        <f t="shared" si="624"/>
        <v>1.0044137851130785</v>
      </c>
      <c r="N839" s="15">
        <f t="shared" si="642"/>
        <v>3.990253050304525</v>
      </c>
      <c r="P839" s="10">
        <v>41417</v>
      </c>
      <c r="Q839">
        <v>309800</v>
      </c>
      <c r="R839">
        <v>37.212618999999997</v>
      </c>
      <c r="S839">
        <f t="shared" si="643"/>
        <v>-1.7727011586213814E-3</v>
      </c>
      <c r="T839">
        <f t="shared" si="625"/>
        <v>0.99822729884137862</v>
      </c>
      <c r="V839" s="15">
        <f t="shared" si="644"/>
        <v>-0.47670509515044868</v>
      </c>
      <c r="X839" s="10">
        <v>41417</v>
      </c>
      <c r="Y839">
        <v>132300</v>
      </c>
      <c r="Z839">
        <v>31.414044000000001</v>
      </c>
      <c r="AA839">
        <f t="shared" si="645"/>
        <v>-3.0337093705157248E-4</v>
      </c>
      <c r="AB839">
        <f t="shared" si="641"/>
        <v>0.99969662906294843</v>
      </c>
      <c r="AD839" s="15">
        <f t="shared" si="646"/>
        <v>-0.10483497444825174</v>
      </c>
      <c r="AF839" s="10">
        <v>41417</v>
      </c>
      <c r="AG839">
        <v>227200</v>
      </c>
      <c r="AH839">
        <v>42.626207999999998</v>
      </c>
      <c r="AI839">
        <f t="shared" si="647"/>
        <v>-2.2499870472714179E-4</v>
      </c>
      <c r="AJ839">
        <f t="shared" si="626"/>
        <v>0.99977500129527286</v>
      </c>
      <c r="AL839" s="15">
        <f t="shared" si="648"/>
        <v>-7.8851269370524002E-2</v>
      </c>
      <c r="AN839" s="10">
        <v>41417</v>
      </c>
      <c r="AO839">
        <v>3575300</v>
      </c>
      <c r="AP839">
        <v>34.375604000000003</v>
      </c>
      <c r="AQ839">
        <f t="shared" si="649"/>
        <v>-1.5159205347859417E-2</v>
      </c>
      <c r="AR839">
        <f t="shared" si="631"/>
        <v>0.98484079465214058</v>
      </c>
      <c r="AV839" s="10">
        <v>41417</v>
      </c>
      <c r="AW839">
        <v>20936300</v>
      </c>
      <c r="AX839">
        <v>38.990223</v>
      </c>
      <c r="AY839">
        <f t="shared" si="650"/>
        <v>-7.341127370923739E-3</v>
      </c>
      <c r="AZ839">
        <f t="shared" si="651"/>
        <v>0.99265887262907626</v>
      </c>
      <c r="BD839" s="10">
        <v>41417</v>
      </c>
      <c r="BE839">
        <v>514300</v>
      </c>
      <c r="BF839">
        <v>52.065913999999999</v>
      </c>
      <c r="BG839">
        <f t="shared" si="652"/>
        <v>-2.5831235582703949E-3</v>
      </c>
      <c r="BH839">
        <f t="shared" si="653"/>
        <v>0.99741687644172961</v>
      </c>
      <c r="BL839" s="10">
        <v>41417</v>
      </c>
      <c r="BM839">
        <v>118800</v>
      </c>
      <c r="BN839">
        <v>101.58471400000001</v>
      </c>
      <c r="BO839">
        <f t="shared" si="627"/>
        <v>9.9457271896485899E-4</v>
      </c>
      <c r="BP839">
        <f t="shared" si="628"/>
        <v>1.0009945727189649</v>
      </c>
      <c r="BT839" s="10">
        <v>41417</v>
      </c>
      <c r="BU839">
        <v>137600</v>
      </c>
      <c r="BV839">
        <v>49.333629000000002</v>
      </c>
      <c r="BW839">
        <f t="shared" si="629"/>
        <v>-8.0322786692321735E-4</v>
      </c>
      <c r="BX839">
        <f t="shared" si="630"/>
        <v>0.99919677213307678</v>
      </c>
      <c r="CB839" s="10">
        <v>41417</v>
      </c>
      <c r="CC839">
        <v>536700</v>
      </c>
      <c r="CD839">
        <v>101.29448600000001</v>
      </c>
      <c r="CE839">
        <f t="shared" si="654"/>
        <v>-6.13036072230011E-3</v>
      </c>
      <c r="CF839">
        <f t="shared" si="655"/>
        <v>0.99386963927769989</v>
      </c>
      <c r="CJ839" s="10">
        <v>41417</v>
      </c>
      <c r="CK839">
        <v>211400</v>
      </c>
      <c r="CL839">
        <v>78.106337999999994</v>
      </c>
      <c r="CM839">
        <f t="shared" si="656"/>
        <v>5.7203480263123829E-4</v>
      </c>
      <c r="CN839">
        <f t="shared" si="657"/>
        <v>1.0005720348026312</v>
      </c>
      <c r="CR839" s="10">
        <v>41417</v>
      </c>
      <c r="CS839">
        <v>7200</v>
      </c>
      <c r="CT839">
        <v>58.296478999999998</v>
      </c>
      <c r="CU839">
        <f t="shared" si="658"/>
        <v>4.9609068151856839E-4</v>
      </c>
      <c r="CV839">
        <f t="shared" si="659"/>
        <v>1.0004960906815186</v>
      </c>
      <c r="CZ839" s="10">
        <v>41417</v>
      </c>
      <c r="DA839">
        <v>216900</v>
      </c>
      <c r="DB839">
        <v>51.521532000000001</v>
      </c>
      <c r="DC839">
        <f t="shared" si="632"/>
        <v>-2.2424575667182589E-2</v>
      </c>
      <c r="DD839">
        <f t="shared" si="633"/>
        <v>0.97757542433281741</v>
      </c>
      <c r="DH839" s="10">
        <v>41417</v>
      </c>
      <c r="DI839">
        <v>216000</v>
      </c>
      <c r="DJ839">
        <v>32.002803</v>
      </c>
      <c r="DK839">
        <f t="shared" si="634"/>
        <v>-1.590914143717137E-2</v>
      </c>
      <c r="DL839">
        <f t="shared" si="635"/>
        <v>0.98409085856282863</v>
      </c>
      <c r="DP839" s="10"/>
      <c r="DX839" s="10">
        <v>41417</v>
      </c>
      <c r="DY839">
        <v>6881700</v>
      </c>
      <c r="DZ839">
        <v>13.53</v>
      </c>
      <c r="EA839">
        <f t="shared" si="660"/>
        <v>2.0361990950226172E-2</v>
      </c>
      <c r="EB839">
        <f t="shared" si="661"/>
        <v>1.0203619909502262</v>
      </c>
      <c r="EF839" s="10">
        <v>41416</v>
      </c>
      <c r="EG839">
        <v>276500</v>
      </c>
      <c r="EH839">
        <v>98.489086999999998</v>
      </c>
      <c r="EI839">
        <f t="shared" si="636"/>
        <v>-2.9514354327597747E-4</v>
      </c>
      <c r="EJ839">
        <f t="shared" si="637"/>
        <v>0.99970485645672402</v>
      </c>
    </row>
    <row r="840" spans="1:140">
      <c r="A840" s="10">
        <v>41416</v>
      </c>
      <c r="B840" s="11">
        <v>5.76</v>
      </c>
      <c r="C840">
        <f t="shared" si="638"/>
        <v>5.7599999999999998E-2</v>
      </c>
      <c r="D840" s="12">
        <f t="shared" si="639"/>
        <v>1.2094546513290449E-3</v>
      </c>
      <c r="E840" s="13">
        <f t="shared" si="640"/>
        <v>1.001209454651329</v>
      </c>
      <c r="H840" s="10">
        <v>41416</v>
      </c>
      <c r="I840">
        <v>62900</v>
      </c>
      <c r="J840">
        <v>65.906924000000004</v>
      </c>
      <c r="K840" s="15">
        <f t="shared" si="623"/>
        <v>-1.3605441871432311E-2</v>
      </c>
      <c r="L840">
        <f t="shared" si="624"/>
        <v>0.98639455812856769</v>
      </c>
      <c r="N840" s="15">
        <f t="shared" si="642"/>
        <v>-0.99326257906382454</v>
      </c>
      <c r="P840" s="10">
        <v>41416</v>
      </c>
      <c r="Q840">
        <v>407200</v>
      </c>
      <c r="R840">
        <v>37.278703</v>
      </c>
      <c r="S840">
        <f t="shared" si="643"/>
        <v>-9.779327170518104E-3</v>
      </c>
      <c r="T840">
        <f t="shared" si="625"/>
        <v>0.9902206728294819</v>
      </c>
      <c r="V840" s="15">
        <f t="shared" si="644"/>
        <v>-0.97231937248721378</v>
      </c>
      <c r="X840" s="10">
        <v>41416</v>
      </c>
      <c r="Y840">
        <v>200800</v>
      </c>
      <c r="Z840">
        <v>31.423577000000002</v>
      </c>
      <c r="AA840">
        <f t="shared" si="645"/>
        <v>-1.6408088962929113E-2</v>
      </c>
      <c r="AB840">
        <f t="shared" si="641"/>
        <v>0.98359191103707089</v>
      </c>
      <c r="AD840" s="15">
        <f t="shared" si="646"/>
        <v>-0.99761517674741174</v>
      </c>
      <c r="AF840" s="10">
        <v>41416</v>
      </c>
      <c r="AG840">
        <v>316800</v>
      </c>
      <c r="AH840">
        <v>42.635801000000001</v>
      </c>
      <c r="AI840">
        <f t="shared" si="647"/>
        <v>-1.659658996656288E-2</v>
      </c>
      <c r="AJ840">
        <f t="shared" si="626"/>
        <v>0.98340341003343712</v>
      </c>
      <c r="AL840" s="15">
        <f t="shared" si="648"/>
        <v>-0.99777631064620176</v>
      </c>
      <c r="AN840" s="10">
        <v>41416</v>
      </c>
      <c r="AO840">
        <v>2732800</v>
      </c>
      <c r="AP840">
        <v>34.904732000000003</v>
      </c>
      <c r="AQ840">
        <f t="shared" si="649"/>
        <v>-8.9126988915666505E-3</v>
      </c>
      <c r="AR840">
        <f t="shared" si="631"/>
        <v>0.99108730110843335</v>
      </c>
      <c r="AV840" s="10">
        <v>41416</v>
      </c>
      <c r="AW840">
        <v>17340800</v>
      </c>
      <c r="AX840">
        <v>39.278571999999997</v>
      </c>
      <c r="AY840">
        <f t="shared" si="650"/>
        <v>-1.1340423196418037E-2</v>
      </c>
      <c r="AZ840">
        <f t="shared" si="651"/>
        <v>0.98865957680358196</v>
      </c>
      <c r="BD840" s="10">
        <v>41416</v>
      </c>
      <c r="BE840">
        <v>895800</v>
      </c>
      <c r="BF840">
        <v>52.200755000000001</v>
      </c>
      <c r="BG840">
        <f t="shared" si="652"/>
        <v>-5.9910641793342601E-3</v>
      </c>
      <c r="BH840">
        <f t="shared" si="653"/>
        <v>0.99400893582066574</v>
      </c>
      <c r="BL840" s="10">
        <v>41416</v>
      </c>
      <c r="BM840">
        <v>148600</v>
      </c>
      <c r="BN840">
        <v>101.48378099999999</v>
      </c>
      <c r="BO840">
        <f t="shared" si="627"/>
        <v>-1.2642177628973128E-3</v>
      </c>
      <c r="BP840">
        <f t="shared" si="628"/>
        <v>0.99873578223710269</v>
      </c>
      <c r="BT840" s="10">
        <v>41416</v>
      </c>
      <c r="BU840">
        <v>216700</v>
      </c>
      <c r="BV840">
        <v>49.373286999999998</v>
      </c>
      <c r="BW840">
        <f t="shared" si="629"/>
        <v>-2.203978004680307E-3</v>
      </c>
      <c r="BX840">
        <f t="shared" si="630"/>
        <v>0.99779602199531969</v>
      </c>
      <c r="CB840" s="10">
        <v>41416</v>
      </c>
      <c r="CC840">
        <v>373400</v>
      </c>
      <c r="CD840">
        <v>101.91928799999999</v>
      </c>
      <c r="CE840">
        <f t="shared" si="654"/>
        <v>-4.1966582909391814E-4</v>
      </c>
      <c r="CF840">
        <f t="shared" si="655"/>
        <v>0.99958033417090608</v>
      </c>
      <c r="CJ840" s="10">
        <v>41416</v>
      </c>
      <c r="CK840">
        <v>710900</v>
      </c>
      <c r="CL840">
        <v>78.061684</v>
      </c>
      <c r="CM840">
        <f t="shared" si="656"/>
        <v>-6.0275121727488834E-3</v>
      </c>
      <c r="CN840">
        <f t="shared" si="657"/>
        <v>0.99397248782725112</v>
      </c>
      <c r="CR840" s="10">
        <v>41416</v>
      </c>
      <c r="CS840">
        <v>6400</v>
      </c>
      <c r="CT840">
        <v>58.267572999999999</v>
      </c>
      <c r="CU840">
        <f t="shared" si="658"/>
        <v>-2.14516044648283E-3</v>
      </c>
      <c r="CV840">
        <f t="shared" si="659"/>
        <v>0.99785483955351717</v>
      </c>
      <c r="CZ840" s="10">
        <v>41416</v>
      </c>
      <c r="DA840">
        <v>248200</v>
      </c>
      <c r="DB840">
        <v>52.703383000000002</v>
      </c>
      <c r="DC840">
        <f t="shared" si="632"/>
        <v>-1.6581003370802039E-2</v>
      </c>
      <c r="DD840">
        <f t="shared" si="633"/>
        <v>0.98341899662919796</v>
      </c>
      <c r="DH840" s="10">
        <v>41416</v>
      </c>
      <c r="DI840">
        <v>196600</v>
      </c>
      <c r="DJ840">
        <v>32.520170999999998</v>
      </c>
      <c r="DK840">
        <f t="shared" si="634"/>
        <v>-2.5470594538924307E-2</v>
      </c>
      <c r="DL840">
        <f t="shared" si="635"/>
        <v>0.97452940546107569</v>
      </c>
      <c r="DP840" s="10"/>
      <c r="DX840" s="10">
        <v>41416</v>
      </c>
      <c r="DY840">
        <v>10009700</v>
      </c>
      <c r="DZ840">
        <v>13.26</v>
      </c>
      <c r="EA840">
        <f t="shared" si="660"/>
        <v>-6.741573033707815E-3</v>
      </c>
      <c r="EB840">
        <f t="shared" si="661"/>
        <v>0.99325842696629218</v>
      </c>
      <c r="EF840" s="10">
        <v>41415</v>
      </c>
      <c r="EG840">
        <v>585700</v>
      </c>
      <c r="EH840">
        <v>98.518163999999999</v>
      </c>
      <c r="EI840">
        <f t="shared" si="636"/>
        <v>1.9677400680939705E-4</v>
      </c>
      <c r="EJ840">
        <f t="shared" si="637"/>
        <v>1.0001967740068094</v>
      </c>
    </row>
    <row r="841" spans="1:140">
      <c r="A841" s="10">
        <v>41415</v>
      </c>
      <c r="B841" s="11">
        <v>5.59</v>
      </c>
      <c r="C841">
        <f t="shared" si="638"/>
        <v>5.5899999999999998E-2</v>
      </c>
      <c r="D841" s="12">
        <f t="shared" si="639"/>
        <v>1.1734854735085953E-3</v>
      </c>
      <c r="E841" s="13">
        <f t="shared" si="640"/>
        <v>1.0011734854735086</v>
      </c>
      <c r="H841" s="10">
        <v>41415</v>
      </c>
      <c r="I841">
        <v>5200</v>
      </c>
      <c r="J841">
        <v>66.815984999999998</v>
      </c>
      <c r="K841" s="15">
        <f t="shared" si="623"/>
        <v>3.9612271577582625E-3</v>
      </c>
      <c r="L841">
        <f t="shared" si="624"/>
        <v>1.0039612271577583</v>
      </c>
      <c r="N841" s="15">
        <f t="shared" si="642"/>
        <v>3.2333421463014522</v>
      </c>
      <c r="P841" s="10">
        <v>41415</v>
      </c>
      <c r="Q841">
        <v>269600</v>
      </c>
      <c r="R841">
        <v>37.646864000000001</v>
      </c>
      <c r="S841">
        <f t="shared" si="643"/>
        <v>1.5068280256500532E-3</v>
      </c>
      <c r="T841">
        <f t="shared" si="625"/>
        <v>1.0015068280256501</v>
      </c>
      <c r="V841" s="15">
        <f t="shared" si="644"/>
        <v>0.73252221289913266</v>
      </c>
      <c r="X841" s="10">
        <v>41415</v>
      </c>
      <c r="Y841">
        <v>115600</v>
      </c>
      <c r="Z841">
        <v>31.947779000000001</v>
      </c>
      <c r="AA841">
        <f t="shared" si="645"/>
        <v>1.4938499457290977E-3</v>
      </c>
      <c r="AB841">
        <f t="shared" si="641"/>
        <v>1.0014938499457291</v>
      </c>
      <c r="AD841" s="15">
        <f t="shared" si="646"/>
        <v>0.7243469008395711</v>
      </c>
      <c r="AF841" s="10">
        <v>41415</v>
      </c>
      <c r="AG841">
        <v>151300</v>
      </c>
      <c r="AH841">
        <v>43.355352000000003</v>
      </c>
      <c r="AI841">
        <f t="shared" si="647"/>
        <v>1.5514160743228533E-3</v>
      </c>
      <c r="AJ841">
        <f t="shared" si="626"/>
        <v>1.0015514160743229</v>
      </c>
      <c r="AL841" s="15">
        <f t="shared" si="648"/>
        <v>0.76090531998561484</v>
      </c>
      <c r="AN841" s="10">
        <v>41415</v>
      </c>
      <c r="AO841">
        <v>2587400</v>
      </c>
      <c r="AP841">
        <v>35.218625000000003</v>
      </c>
      <c r="AQ841">
        <f t="shared" si="649"/>
        <v>1.5302512335200191E-3</v>
      </c>
      <c r="AR841">
        <f t="shared" si="631"/>
        <v>1.00153025123352</v>
      </c>
      <c r="AV841" s="10">
        <v>41415</v>
      </c>
      <c r="AW841">
        <v>12035000</v>
      </c>
      <c r="AX841">
        <v>39.729117000000002</v>
      </c>
      <c r="AY841">
        <f t="shared" si="650"/>
        <v>-6.7994513251268263E-4</v>
      </c>
      <c r="AZ841">
        <f t="shared" si="651"/>
        <v>0.99932005486748732</v>
      </c>
      <c r="BD841" s="10">
        <v>41415</v>
      </c>
      <c r="BE841">
        <v>505900</v>
      </c>
      <c r="BF841">
        <v>52.515377999999998</v>
      </c>
      <c r="BG841">
        <f t="shared" si="652"/>
        <v>1.7146431086085823E-3</v>
      </c>
      <c r="BH841">
        <f t="shared" si="653"/>
        <v>1.0017146431086086</v>
      </c>
      <c r="BL841" s="10">
        <v>41415</v>
      </c>
      <c r="BM841">
        <v>139100</v>
      </c>
      <c r="BN841">
        <v>101.612241</v>
      </c>
      <c r="BO841">
        <f t="shared" si="627"/>
        <v>-5.4156056077026005E-4</v>
      </c>
      <c r="BP841">
        <f t="shared" si="628"/>
        <v>0.99945843943922974</v>
      </c>
      <c r="BT841" s="10">
        <v>41415</v>
      </c>
      <c r="BU841">
        <v>548700</v>
      </c>
      <c r="BV841">
        <v>49.482345000000002</v>
      </c>
      <c r="BW841">
        <f t="shared" si="629"/>
        <v>2.0037422053564846E-4</v>
      </c>
      <c r="BX841">
        <f t="shared" si="630"/>
        <v>1.0002003742205356</v>
      </c>
      <c r="CB841" s="10">
        <v>41415</v>
      </c>
      <c r="CC841">
        <v>437600</v>
      </c>
      <c r="CD841">
        <v>101.96207800000001</v>
      </c>
      <c r="CE841">
        <f t="shared" si="654"/>
        <v>-1.0900984652721935E-3</v>
      </c>
      <c r="CF841">
        <f t="shared" si="655"/>
        <v>0.99890990153472781</v>
      </c>
      <c r="CJ841" s="10">
        <v>41415</v>
      </c>
      <c r="CK841">
        <v>388100</v>
      </c>
      <c r="CL841">
        <v>78.535055</v>
      </c>
      <c r="CM841">
        <f t="shared" si="656"/>
        <v>1.7088412557582089E-3</v>
      </c>
      <c r="CN841">
        <f t="shared" si="657"/>
        <v>1.0017088412557582</v>
      </c>
      <c r="CR841" s="10">
        <v>41415</v>
      </c>
      <c r="CS841">
        <v>3500</v>
      </c>
      <c r="CT841">
        <v>58.392834999999998</v>
      </c>
      <c r="CU841">
        <f t="shared" si="658"/>
        <v>6.6044838687528973E-4</v>
      </c>
      <c r="CV841">
        <f t="shared" si="659"/>
        <v>1.0006604483868753</v>
      </c>
      <c r="CZ841" s="10">
        <v>41415</v>
      </c>
      <c r="DA841">
        <v>138800</v>
      </c>
      <c r="DB841">
        <v>53.591991999999998</v>
      </c>
      <c r="DC841">
        <f t="shared" si="632"/>
        <v>-6.9158264678912396E-3</v>
      </c>
      <c r="DD841">
        <f t="shared" si="633"/>
        <v>0.99308417353210876</v>
      </c>
      <c r="DH841" s="10">
        <v>41415</v>
      </c>
      <c r="DI841">
        <v>103200</v>
      </c>
      <c r="DJ841">
        <v>33.370128000000001</v>
      </c>
      <c r="DK841">
        <f t="shared" si="634"/>
        <v>7.2503637497025597E-3</v>
      </c>
      <c r="DL841">
        <f t="shared" si="635"/>
        <v>1.0072503637497026</v>
      </c>
      <c r="DP841" s="10"/>
      <c r="DX841" s="10">
        <v>41415</v>
      </c>
      <c r="DY841">
        <v>7032400</v>
      </c>
      <c r="DZ841">
        <v>13.35</v>
      </c>
      <c r="EA841">
        <f t="shared" si="660"/>
        <v>-1.6212232866617549E-2</v>
      </c>
      <c r="EB841">
        <f t="shared" si="661"/>
        <v>0.98378776713338245</v>
      </c>
      <c r="EF841" s="10">
        <v>41414</v>
      </c>
      <c r="EG841">
        <v>197800</v>
      </c>
      <c r="EH841">
        <v>98.498782000000006</v>
      </c>
      <c r="EI841">
        <f t="shared" si="636"/>
        <v>9.8437301992770898E-5</v>
      </c>
      <c r="EJ841">
        <f t="shared" si="637"/>
        <v>1.0000984373019928</v>
      </c>
    </row>
    <row r="842" spans="1:140">
      <c r="A842" s="10">
        <v>41414</v>
      </c>
      <c r="B842" s="11">
        <v>5.73</v>
      </c>
      <c r="C842">
        <f t="shared" si="638"/>
        <v>5.7300000000000004E-2</v>
      </c>
      <c r="D842" s="12">
        <f t="shared" si="639"/>
        <v>1.2031059285433354E-3</v>
      </c>
      <c r="E842" s="13">
        <f t="shared" si="640"/>
        <v>1.0012031059285433</v>
      </c>
      <c r="H842" s="10">
        <v>41414</v>
      </c>
      <c r="I842">
        <v>2000</v>
      </c>
      <c r="J842">
        <v>66.552356000000003</v>
      </c>
      <c r="K842" s="15">
        <f t="shared" si="623"/>
        <v>4.09935590461874E-4</v>
      </c>
      <c r="L842">
        <f t="shared" si="624"/>
        <v>1.0004099355904619</v>
      </c>
      <c r="N842" s="15">
        <f t="shared" si="642"/>
        <v>0.16136475939605877</v>
      </c>
      <c r="P842" s="10">
        <v>41414</v>
      </c>
      <c r="Q842">
        <v>330500</v>
      </c>
      <c r="R842">
        <v>37.590221999999997</v>
      </c>
      <c r="S842">
        <f t="shared" si="643"/>
        <v>-2.5111926532106477E-4</v>
      </c>
      <c r="T842">
        <f t="shared" si="625"/>
        <v>0.99974888073467894</v>
      </c>
      <c r="V842" s="15">
        <f t="shared" si="644"/>
        <v>-8.7593844754506267E-2</v>
      </c>
      <c r="X842" s="10">
        <v>41414</v>
      </c>
      <c r="Y842">
        <v>108400</v>
      </c>
      <c r="Z842">
        <v>31.900124999999999</v>
      </c>
      <c r="AA842">
        <f t="shared" si="645"/>
        <v>2.989282858090192E-4</v>
      </c>
      <c r="AB842">
        <f t="shared" si="641"/>
        <v>1.000298928285809</v>
      </c>
      <c r="AD842" s="15">
        <f t="shared" si="646"/>
        <v>0.11526552961454239</v>
      </c>
      <c r="AF842" s="10">
        <v>41414</v>
      </c>
      <c r="AG842">
        <v>250600</v>
      </c>
      <c r="AH842">
        <v>43.288193999999997</v>
      </c>
      <c r="AI842">
        <f t="shared" si="647"/>
        <v>2.889456884553443E-3</v>
      </c>
      <c r="AJ842">
        <f t="shared" si="626"/>
        <v>1.0028894568845534</v>
      </c>
      <c r="AL842" s="15">
        <f t="shared" si="648"/>
        <v>1.8666124631231731</v>
      </c>
      <c r="AN842" s="10">
        <v>41414</v>
      </c>
      <c r="AO842">
        <v>5275200</v>
      </c>
      <c r="AP842">
        <v>35.164814</v>
      </c>
      <c r="AQ842">
        <f t="shared" si="649"/>
        <v>5.1269031949199295E-3</v>
      </c>
      <c r="AR842">
        <f t="shared" si="631"/>
        <v>1.0051269031949199</v>
      </c>
      <c r="AV842" s="10">
        <v>41414</v>
      </c>
      <c r="AW842">
        <v>11132900</v>
      </c>
      <c r="AX842">
        <v>39.756149000000001</v>
      </c>
      <c r="AY842">
        <f t="shared" si="650"/>
        <v>2.2716660833381752E-3</v>
      </c>
      <c r="AZ842">
        <f t="shared" si="651"/>
        <v>1.0022716660833382</v>
      </c>
      <c r="BD842" s="10">
        <v>41414</v>
      </c>
      <c r="BE842">
        <v>624600</v>
      </c>
      <c r="BF842">
        <v>52.425486999999997</v>
      </c>
      <c r="BG842">
        <f t="shared" si="652"/>
        <v>-1.0277742377661214E-3</v>
      </c>
      <c r="BH842">
        <f t="shared" si="653"/>
        <v>0.99897222576223388</v>
      </c>
      <c r="BL842" s="10">
        <v>41414</v>
      </c>
      <c r="BM842">
        <v>141700</v>
      </c>
      <c r="BN842">
        <v>101.6673</v>
      </c>
      <c r="BO842">
        <f t="shared" si="627"/>
        <v>-1.2619386111956121E-3</v>
      </c>
      <c r="BP842">
        <f t="shared" si="628"/>
        <v>0.99873806138880439</v>
      </c>
      <c r="BT842" s="10">
        <v>41414</v>
      </c>
      <c r="BU842">
        <v>147300</v>
      </c>
      <c r="BV842">
        <v>49.472431999999998</v>
      </c>
      <c r="BW842">
        <f t="shared" si="629"/>
        <v>8.0226126901150607E-4</v>
      </c>
      <c r="BX842">
        <f t="shared" si="630"/>
        <v>1.0008022612690115</v>
      </c>
      <c r="CB842" s="10">
        <v>41414</v>
      </c>
      <c r="CC842">
        <v>680500</v>
      </c>
      <c r="CD842">
        <v>102.073348</v>
      </c>
      <c r="CE842">
        <f t="shared" si="654"/>
        <v>-2.6760274278839757E-3</v>
      </c>
      <c r="CF842">
        <f t="shared" si="655"/>
        <v>0.99732397257211602</v>
      </c>
      <c r="CJ842" s="10">
        <v>41414</v>
      </c>
      <c r="CK842">
        <v>208100</v>
      </c>
      <c r="CL842">
        <v>78.401079999999993</v>
      </c>
      <c r="CM842">
        <f t="shared" si="656"/>
        <v>-1.0242927667970525E-3</v>
      </c>
      <c r="CN842">
        <f t="shared" si="657"/>
        <v>0.99897570723320295</v>
      </c>
      <c r="CR842" s="10">
        <v>41414</v>
      </c>
      <c r="CS842">
        <v>4500</v>
      </c>
      <c r="CT842">
        <v>58.354295</v>
      </c>
      <c r="CU842">
        <f t="shared" si="658"/>
        <v>-4.9510817332543144E-4</v>
      </c>
      <c r="CV842">
        <f t="shared" si="659"/>
        <v>0.99950489182667457</v>
      </c>
      <c r="CZ842" s="10">
        <v>41414</v>
      </c>
      <c r="DA842">
        <v>113400</v>
      </c>
      <c r="DB842">
        <v>53.965206000000002</v>
      </c>
      <c r="DC842">
        <f t="shared" si="632"/>
        <v>4.4657746880840676E-3</v>
      </c>
      <c r="DD842">
        <f t="shared" si="633"/>
        <v>1.0044657746880841</v>
      </c>
      <c r="DH842" s="10">
        <v>41414</v>
      </c>
      <c r="DI842">
        <v>157800</v>
      </c>
      <c r="DJ842">
        <v>33.129924000000003</v>
      </c>
      <c r="DK842">
        <f t="shared" si="634"/>
        <v>1.1167024632938727E-3</v>
      </c>
      <c r="DL842">
        <f t="shared" si="635"/>
        <v>1.0011167024632939</v>
      </c>
      <c r="DP842" s="10"/>
      <c r="DX842" s="10">
        <v>41414</v>
      </c>
      <c r="DY842">
        <v>7763300</v>
      </c>
      <c r="DZ842">
        <v>13.57</v>
      </c>
      <c r="EA842">
        <f t="shared" si="660"/>
        <v>3.0372057706909761E-2</v>
      </c>
      <c r="EB842">
        <f t="shared" si="661"/>
        <v>1.0303720577069098</v>
      </c>
      <c r="EF842" s="10">
        <v>41411</v>
      </c>
      <c r="EG842">
        <v>227700</v>
      </c>
      <c r="EH842">
        <v>98.489086999999998</v>
      </c>
      <c r="EI842">
        <f t="shared" si="636"/>
        <v>-9.8427613044016482E-5</v>
      </c>
      <c r="EJ842">
        <f t="shared" si="637"/>
        <v>0.99990157238695598</v>
      </c>
    </row>
    <row r="843" spans="1:140">
      <c r="A843" s="10">
        <v>41411</v>
      </c>
      <c r="B843" s="11">
        <v>5.86</v>
      </c>
      <c r="C843">
        <f t="shared" si="638"/>
        <v>5.8600000000000006E-2</v>
      </c>
      <c r="D843" s="12">
        <f t="shared" si="639"/>
        <v>1.2306208411334563E-3</v>
      </c>
      <c r="E843" s="13">
        <f t="shared" si="640"/>
        <v>1.0012306208411335</v>
      </c>
      <c r="H843" s="10">
        <v>41411</v>
      </c>
      <c r="I843">
        <v>16600</v>
      </c>
      <c r="J843">
        <v>66.525085000000004</v>
      </c>
      <c r="K843" s="15">
        <f t="shared" ref="K843:K906" si="662">(J843/J844)-1</f>
        <v>-9.7429115768905561E-3</v>
      </c>
      <c r="L843">
        <f t="shared" ref="L843:L906" si="663">1+K843</f>
        <v>0.99025708842310944</v>
      </c>
      <c r="N843" s="15">
        <f t="shared" si="642"/>
        <v>-0.97194531859294464</v>
      </c>
      <c r="P843" s="10">
        <v>41411</v>
      </c>
      <c r="Q843">
        <v>373900</v>
      </c>
      <c r="R843">
        <v>37.599663999999997</v>
      </c>
      <c r="S843">
        <f t="shared" si="643"/>
        <v>9.6324631100899172E-3</v>
      </c>
      <c r="T843">
        <f t="shared" ref="T843:T906" si="664">1+S843</f>
        <v>1.0096324631100899</v>
      </c>
      <c r="V843" s="15">
        <f t="shared" si="644"/>
        <v>32.08314212021191</v>
      </c>
      <c r="X843" s="10">
        <v>41411</v>
      </c>
      <c r="Y843">
        <v>102300</v>
      </c>
      <c r="Z843">
        <v>31.890592000000002</v>
      </c>
      <c r="AA843">
        <f t="shared" si="645"/>
        <v>1.118157719075441E-2</v>
      </c>
      <c r="AB843">
        <f t="shared" si="641"/>
        <v>1.0111815771907544</v>
      </c>
      <c r="AD843" s="15">
        <f t="shared" si="646"/>
        <v>56.894755515036984</v>
      </c>
      <c r="AF843" s="10">
        <v>41411</v>
      </c>
      <c r="AG843">
        <v>292500</v>
      </c>
      <c r="AH843">
        <v>43.163474999999998</v>
      </c>
      <c r="AI843">
        <f t="shared" si="647"/>
        <v>1.0557083274461032E-2</v>
      </c>
      <c r="AJ843">
        <f t="shared" ref="AJ843:AJ906" si="665">1+AI843</f>
        <v>1.010557083274461</v>
      </c>
      <c r="AL843" s="15">
        <f t="shared" si="648"/>
        <v>45.207283346896375</v>
      </c>
      <c r="AN843" s="10">
        <v>41411</v>
      </c>
      <c r="AO843">
        <v>1845800</v>
      </c>
      <c r="AP843">
        <v>34.985447000000001</v>
      </c>
      <c r="AQ843">
        <f t="shared" si="649"/>
        <v>8.2708567391505117E-3</v>
      </c>
      <c r="AR843">
        <f t="shared" si="631"/>
        <v>1.0082708567391505</v>
      </c>
      <c r="AV843" s="10">
        <v>41411</v>
      </c>
      <c r="AW843">
        <v>13544200</v>
      </c>
      <c r="AX843">
        <v>39.666041</v>
      </c>
      <c r="AY843">
        <f t="shared" si="650"/>
        <v>3.4192260247407624E-3</v>
      </c>
      <c r="AZ843">
        <f t="shared" si="651"/>
        <v>1.0034192260247408</v>
      </c>
      <c r="BD843" s="10">
        <v>41411</v>
      </c>
      <c r="BE843">
        <v>521800</v>
      </c>
      <c r="BF843">
        <v>52.479424000000002</v>
      </c>
      <c r="BG843">
        <f t="shared" si="652"/>
        <v>9.161665511925543E-3</v>
      </c>
      <c r="BH843">
        <f t="shared" si="653"/>
        <v>1.0091616655119255</v>
      </c>
      <c r="BL843" s="10">
        <v>41411</v>
      </c>
      <c r="BM843">
        <v>133400</v>
      </c>
      <c r="BN843">
        <v>101.79576</v>
      </c>
      <c r="BO843">
        <f t="shared" ref="BO843:BO906" si="666">(BN843/BN844)-1</f>
        <v>-2.158642289517454E-3</v>
      </c>
      <c r="BP843">
        <f t="shared" ref="BP843:BP906" si="667">1+BO843</f>
        <v>0.99784135771048255</v>
      </c>
      <c r="BT843" s="10">
        <v>41411</v>
      </c>
      <c r="BU843">
        <v>146900</v>
      </c>
      <c r="BV843">
        <v>49.432774000000002</v>
      </c>
      <c r="BW843">
        <f t="shared" ref="BW843:BW906" si="668">(BV843/BV844)-1</f>
        <v>-1.4019586291299513E-3</v>
      </c>
      <c r="BX843">
        <f t="shared" ref="BX843:BX906" si="669">1+BW843</f>
        <v>0.99859804137087005</v>
      </c>
      <c r="CB843" s="10">
        <v>41411</v>
      </c>
      <c r="CC843">
        <v>822900</v>
      </c>
      <c r="CD843">
        <v>102.34723200000001</v>
      </c>
      <c r="CE843">
        <f t="shared" si="654"/>
        <v>-1.1693904819515266E-3</v>
      </c>
      <c r="CF843">
        <f t="shared" si="655"/>
        <v>0.99883060951804847</v>
      </c>
      <c r="CJ843" s="10">
        <v>41411</v>
      </c>
      <c r="CK843">
        <v>626100</v>
      </c>
      <c r="CL843">
        <v>78.481468000000007</v>
      </c>
      <c r="CM843">
        <f t="shared" si="656"/>
        <v>-2.4973704197397417E-3</v>
      </c>
      <c r="CN843">
        <f t="shared" si="657"/>
        <v>0.99750262958026026</v>
      </c>
      <c r="CR843" s="10">
        <v>41411</v>
      </c>
      <c r="CS843">
        <v>6400</v>
      </c>
      <c r="CT843">
        <v>58.383201</v>
      </c>
      <c r="CU843">
        <f t="shared" si="658"/>
        <v>-1.3185703764529988E-3</v>
      </c>
      <c r="CV843">
        <f t="shared" si="659"/>
        <v>0.998681429623547</v>
      </c>
      <c r="CZ843" s="10">
        <v>41411</v>
      </c>
      <c r="DA843">
        <v>75800</v>
      </c>
      <c r="DB843">
        <v>53.725281000000003</v>
      </c>
      <c r="DC843">
        <f t="shared" si="632"/>
        <v>1.2391131541529488E-2</v>
      </c>
      <c r="DD843">
        <f t="shared" si="633"/>
        <v>1.0123911315415295</v>
      </c>
      <c r="DH843" s="10">
        <v>41411</v>
      </c>
      <c r="DI843">
        <v>165600</v>
      </c>
      <c r="DJ843">
        <v>33.092968999999997</v>
      </c>
      <c r="DK843">
        <f t="shared" si="634"/>
        <v>5.897208230643658E-3</v>
      </c>
      <c r="DL843">
        <f t="shared" si="635"/>
        <v>1.0058972082306437</v>
      </c>
      <c r="DP843" s="10"/>
      <c r="DX843" s="10">
        <v>41411</v>
      </c>
      <c r="DY843">
        <v>11329600</v>
      </c>
      <c r="DZ843">
        <v>13.17</v>
      </c>
      <c r="EA843">
        <f t="shared" si="660"/>
        <v>-2.2997032640949544E-2</v>
      </c>
      <c r="EB843">
        <f t="shared" si="661"/>
        <v>0.97700296735905046</v>
      </c>
      <c r="EF843" s="10">
        <v>41410</v>
      </c>
      <c r="EG843">
        <v>228600</v>
      </c>
      <c r="EH843">
        <v>98.498782000000006</v>
      </c>
      <c r="EI843">
        <f t="shared" si="636"/>
        <v>-9.8336722703540325E-5</v>
      </c>
      <c r="EJ843">
        <f t="shared" si="637"/>
        <v>0.99990166327729646</v>
      </c>
    </row>
    <row r="844" spans="1:140">
      <c r="A844" s="10">
        <v>41410</v>
      </c>
      <c r="B844" s="11">
        <v>5.94</v>
      </c>
      <c r="C844">
        <f t="shared" si="638"/>
        <v>5.9400000000000001E-2</v>
      </c>
      <c r="D844" s="12">
        <f t="shared" si="639"/>
        <v>1.2475579821777938E-3</v>
      </c>
      <c r="E844" s="13">
        <f t="shared" si="640"/>
        <v>1.0012475579821778</v>
      </c>
      <c r="H844" s="10">
        <v>41410</v>
      </c>
      <c r="I844">
        <v>26400</v>
      </c>
      <c r="J844">
        <v>67.179609999999997</v>
      </c>
      <c r="K844" s="15">
        <f t="shared" si="662"/>
        <v>9.4249706201234851E-3</v>
      </c>
      <c r="L844">
        <f t="shared" si="663"/>
        <v>1.0094249706201235</v>
      </c>
      <c r="N844" s="15">
        <f t="shared" si="642"/>
        <v>29.692058353395684</v>
      </c>
      <c r="P844" s="10">
        <v>41410</v>
      </c>
      <c r="Q844">
        <v>321500</v>
      </c>
      <c r="R844">
        <v>37.240941999999997</v>
      </c>
      <c r="S844">
        <f t="shared" si="643"/>
        <v>-4.0393686539537121E-3</v>
      </c>
      <c r="T844">
        <f t="shared" si="664"/>
        <v>0.99596063134604629</v>
      </c>
      <c r="V844" s="15">
        <f t="shared" si="644"/>
        <v>-0.77175949580085668</v>
      </c>
      <c r="X844" s="10">
        <v>41410</v>
      </c>
      <c r="Y844">
        <v>184500</v>
      </c>
      <c r="Z844">
        <v>31.537948</v>
      </c>
      <c r="AA844">
        <f t="shared" si="645"/>
        <v>-6.0078349580731105E-3</v>
      </c>
      <c r="AB844">
        <f t="shared" si="641"/>
        <v>0.99399216504192689</v>
      </c>
      <c r="AD844" s="15">
        <f t="shared" si="646"/>
        <v>-0.88913848087572478</v>
      </c>
      <c r="AF844" s="10">
        <v>41410</v>
      </c>
      <c r="AG844">
        <v>153200</v>
      </c>
      <c r="AH844">
        <v>42.712555000000002</v>
      </c>
      <c r="AI844">
        <f t="shared" si="647"/>
        <v>-3.1347680705732239E-3</v>
      </c>
      <c r="AJ844">
        <f t="shared" si="665"/>
        <v>0.99686523192942678</v>
      </c>
      <c r="AL844" s="15">
        <f t="shared" si="648"/>
        <v>-0.68209016946053191</v>
      </c>
      <c r="AN844" s="10">
        <v>41410</v>
      </c>
      <c r="AO844">
        <v>2524300</v>
      </c>
      <c r="AP844">
        <v>34.698461000000002</v>
      </c>
      <c r="AQ844">
        <f t="shared" si="649"/>
        <v>-8.2030108118955614E-3</v>
      </c>
      <c r="AR844">
        <f t="shared" ref="AR844:AR907" si="670">1+AQ844</f>
        <v>0.99179698918810444</v>
      </c>
      <c r="AV844" s="10">
        <v>41410</v>
      </c>
      <c r="AW844">
        <v>12388400</v>
      </c>
      <c r="AX844">
        <v>39.530875999999999</v>
      </c>
      <c r="AY844">
        <f t="shared" si="650"/>
        <v>-3.8601642175601913E-3</v>
      </c>
      <c r="AZ844">
        <f t="shared" si="651"/>
        <v>0.99613983578243981</v>
      </c>
      <c r="BD844" s="10">
        <v>41410</v>
      </c>
      <c r="BE844">
        <v>1389800</v>
      </c>
      <c r="BF844">
        <v>52.002989999999997</v>
      </c>
      <c r="BG844">
        <f t="shared" si="652"/>
        <v>-2.930047542738734E-3</v>
      </c>
      <c r="BH844">
        <f t="shared" si="653"/>
        <v>0.99706995245726127</v>
      </c>
      <c r="BL844" s="10">
        <v>41410</v>
      </c>
      <c r="BM844">
        <v>188000</v>
      </c>
      <c r="BN844">
        <v>102.01597599999999</v>
      </c>
      <c r="BO844">
        <f t="shared" si="666"/>
        <v>1.802097217248777E-3</v>
      </c>
      <c r="BP844">
        <f t="shared" si="667"/>
        <v>1.0018020972172488</v>
      </c>
      <c r="BT844" s="10">
        <v>41410</v>
      </c>
      <c r="BU844">
        <v>217500</v>
      </c>
      <c r="BV844">
        <v>49.502173999999997</v>
      </c>
      <c r="BW844">
        <f t="shared" si="668"/>
        <v>-6.0046132679392183E-4</v>
      </c>
      <c r="BX844">
        <f t="shared" si="669"/>
        <v>0.99939953867320608</v>
      </c>
      <c r="CB844" s="10">
        <v>41410</v>
      </c>
      <c r="CC844">
        <v>796400</v>
      </c>
      <c r="CD844">
        <v>102.467056</v>
      </c>
      <c r="CE844">
        <f t="shared" si="654"/>
        <v>3.5205220407525939E-3</v>
      </c>
      <c r="CF844">
        <f t="shared" si="655"/>
        <v>1.0035205220407526</v>
      </c>
      <c r="CJ844" s="10">
        <v>41410</v>
      </c>
      <c r="CK844">
        <v>717200</v>
      </c>
      <c r="CL844">
        <v>78.677955999999995</v>
      </c>
      <c r="CM844">
        <f t="shared" si="656"/>
        <v>4.217914158402003E-3</v>
      </c>
      <c r="CN844">
        <f t="shared" si="657"/>
        <v>1.004217914158402</v>
      </c>
      <c r="CR844" s="10">
        <v>41410</v>
      </c>
      <c r="CS844">
        <v>10200</v>
      </c>
      <c r="CT844">
        <v>58.460284999999999</v>
      </c>
      <c r="CU844">
        <f t="shared" si="658"/>
        <v>1.6509512236573265E-3</v>
      </c>
      <c r="CV844">
        <f t="shared" si="659"/>
        <v>1.0016509512236573</v>
      </c>
      <c r="CZ844" s="10">
        <v>41410</v>
      </c>
      <c r="DA844">
        <v>75300</v>
      </c>
      <c r="DB844">
        <v>53.067712</v>
      </c>
      <c r="DC844">
        <f t="shared" si="632"/>
        <v>-1.6739957914024828E-4</v>
      </c>
      <c r="DD844">
        <f t="shared" si="633"/>
        <v>0.99983260042085975</v>
      </c>
      <c r="DH844" s="10">
        <v>41410</v>
      </c>
      <c r="DI844">
        <v>153800</v>
      </c>
      <c r="DJ844">
        <v>32.898957000000003</v>
      </c>
      <c r="DK844">
        <f t="shared" si="634"/>
        <v>-4.4730233291138122E-3</v>
      </c>
      <c r="DL844">
        <f t="shared" si="635"/>
        <v>0.99552697667088619</v>
      </c>
      <c r="DP844" s="10"/>
      <c r="DX844" s="10">
        <v>41410</v>
      </c>
      <c r="DY844">
        <v>8751400</v>
      </c>
      <c r="DZ844">
        <v>13.48</v>
      </c>
      <c r="EA844">
        <f t="shared" si="660"/>
        <v>-4.4313146233381229E-3</v>
      </c>
      <c r="EB844">
        <f t="shared" si="661"/>
        <v>0.99556868537666188</v>
      </c>
      <c r="EF844" s="10">
        <v>41409</v>
      </c>
      <c r="EG844">
        <v>494600</v>
      </c>
      <c r="EH844">
        <v>98.508469000000005</v>
      </c>
      <c r="EI844">
        <f t="shared" si="636"/>
        <v>6.8923783698249252E-4</v>
      </c>
      <c r="EJ844">
        <f t="shared" si="637"/>
        <v>1.0006892378369825</v>
      </c>
    </row>
    <row r="845" spans="1:140">
      <c r="A845" s="10">
        <v>41409</v>
      </c>
      <c r="B845" s="11">
        <v>5.74</v>
      </c>
      <c r="C845">
        <f t="shared" si="638"/>
        <v>5.74E-2</v>
      </c>
      <c r="D845" s="12">
        <f t="shared" si="639"/>
        <v>1.205222111322346E-3</v>
      </c>
      <c r="E845" s="13">
        <f t="shared" si="640"/>
        <v>1.0012052221113223</v>
      </c>
      <c r="H845" s="10">
        <v>41409</v>
      </c>
      <c r="I845">
        <v>15400</v>
      </c>
      <c r="J845">
        <v>66.552356000000003</v>
      </c>
      <c r="K845" s="15">
        <f t="shared" si="662"/>
        <v>5.2175969836385505E-3</v>
      </c>
      <c r="L845">
        <f t="shared" si="663"/>
        <v>1.0052175969836386</v>
      </c>
      <c r="N845" s="15">
        <f t="shared" si="642"/>
        <v>5.6823642706848405</v>
      </c>
      <c r="P845" s="10">
        <v>41409</v>
      </c>
      <c r="Q845">
        <v>543900</v>
      </c>
      <c r="R845">
        <v>37.391981999999999</v>
      </c>
      <c r="S845">
        <f t="shared" si="643"/>
        <v>4.5650345754622013E-3</v>
      </c>
      <c r="T845">
        <f t="shared" si="664"/>
        <v>1.0045650345754622</v>
      </c>
      <c r="V845" s="15">
        <f t="shared" si="644"/>
        <v>4.2721905426334281</v>
      </c>
      <c r="X845" s="10">
        <v>41409</v>
      </c>
      <c r="Y845">
        <v>105900</v>
      </c>
      <c r="Z845">
        <v>31.728567999999999</v>
      </c>
      <c r="AA845">
        <f t="shared" si="645"/>
        <v>4.2232134789106368E-3</v>
      </c>
      <c r="AB845">
        <f t="shared" si="641"/>
        <v>1.0042232134789106</v>
      </c>
      <c r="AD845" s="15">
        <f t="shared" si="646"/>
        <v>3.6563276084653396</v>
      </c>
      <c r="AF845" s="10">
        <v>41409</v>
      </c>
      <c r="AG845">
        <v>147100</v>
      </c>
      <c r="AH845">
        <v>42.846870000000003</v>
      </c>
      <c r="AI845">
        <f t="shared" si="647"/>
        <v>3.595500059658141E-3</v>
      </c>
      <c r="AJ845">
        <f t="shared" si="665"/>
        <v>1.0035955000596581</v>
      </c>
      <c r="AL845" s="15">
        <f t="shared" si="648"/>
        <v>2.7061880588924301</v>
      </c>
      <c r="AN845" s="10">
        <v>41409</v>
      </c>
      <c r="AO845">
        <v>2242900</v>
      </c>
      <c r="AP845">
        <v>34.985447000000001</v>
      </c>
      <c r="AQ845">
        <f t="shared" si="649"/>
        <v>3.3435563037174099E-3</v>
      </c>
      <c r="AR845">
        <f t="shared" si="670"/>
        <v>1.0033435563037174</v>
      </c>
      <c r="AV845" s="10">
        <v>41409</v>
      </c>
      <c r="AW845">
        <v>17981000</v>
      </c>
      <c r="AX845">
        <v>39.684063000000002</v>
      </c>
      <c r="AY845">
        <f t="shared" si="650"/>
        <v>-9.0747487393538773E-4</v>
      </c>
      <c r="AZ845">
        <f t="shared" si="651"/>
        <v>0.99909252512606461</v>
      </c>
      <c r="BD845" s="10">
        <v>41409</v>
      </c>
      <c r="BE845">
        <v>576000</v>
      </c>
      <c r="BF845">
        <v>52.155808999999998</v>
      </c>
      <c r="BG845">
        <f t="shared" si="652"/>
        <v>7.2916898826529408E-3</v>
      </c>
      <c r="BH845">
        <f t="shared" si="653"/>
        <v>1.0072916898826529</v>
      </c>
      <c r="BL845" s="10">
        <v>41409</v>
      </c>
      <c r="BM845">
        <v>157000</v>
      </c>
      <c r="BN845">
        <v>101.832464</v>
      </c>
      <c r="BO845">
        <f t="shared" si="666"/>
        <v>-9.0041760327563836E-5</v>
      </c>
      <c r="BP845">
        <f t="shared" si="667"/>
        <v>0.99990995823967244</v>
      </c>
      <c r="BT845" s="10">
        <v>41409</v>
      </c>
      <c r="BU845">
        <v>333100</v>
      </c>
      <c r="BV845">
        <v>49.531916000000002</v>
      </c>
      <c r="BW845">
        <f t="shared" si="668"/>
        <v>8.0131726463794628E-4</v>
      </c>
      <c r="BX845">
        <f t="shared" si="669"/>
        <v>1.0008013172646379</v>
      </c>
      <c r="CB845" s="10">
        <v>41409</v>
      </c>
      <c r="CC845">
        <v>402900</v>
      </c>
      <c r="CD845">
        <v>102.107584</v>
      </c>
      <c r="CE845">
        <f t="shared" si="654"/>
        <v>-2.9251865475322658E-3</v>
      </c>
      <c r="CF845">
        <f t="shared" si="655"/>
        <v>0.99707481345246773</v>
      </c>
      <c r="CJ845" s="10">
        <v>41409</v>
      </c>
      <c r="CK845">
        <v>703200</v>
      </c>
      <c r="CL845">
        <v>78.347493</v>
      </c>
      <c r="CM845">
        <f t="shared" si="656"/>
        <v>1.2555648140046838E-3</v>
      </c>
      <c r="CN845">
        <f t="shared" si="657"/>
        <v>1.0012555648140047</v>
      </c>
      <c r="CR845" s="10">
        <v>41409</v>
      </c>
      <c r="CS845">
        <v>1900</v>
      </c>
      <c r="CT845">
        <v>58.363928999999999</v>
      </c>
      <c r="CU845">
        <f t="shared" si="658"/>
        <v>8.2615758476634049E-4</v>
      </c>
      <c r="CV845">
        <f t="shared" si="659"/>
        <v>1.0008261575847663</v>
      </c>
      <c r="CZ845" s="10">
        <v>41409</v>
      </c>
      <c r="DA845">
        <v>180600</v>
      </c>
      <c r="DB845">
        <v>53.076597</v>
      </c>
      <c r="DC845">
        <f t="shared" si="632"/>
        <v>-8.1368639122685327E-3</v>
      </c>
      <c r="DD845">
        <f t="shared" si="633"/>
        <v>0.99186313608773147</v>
      </c>
      <c r="DH845" s="10">
        <v>41409</v>
      </c>
      <c r="DI845">
        <v>164700</v>
      </c>
      <c r="DJ845">
        <v>33.046776000000001</v>
      </c>
      <c r="DK845">
        <f t="shared" si="634"/>
        <v>8.1736539103427486E-3</v>
      </c>
      <c r="DL845">
        <f t="shared" si="635"/>
        <v>1.0081736539103427</v>
      </c>
      <c r="DP845" s="10"/>
      <c r="DX845" s="10">
        <v>41409</v>
      </c>
      <c r="DY845">
        <v>15398900</v>
      </c>
      <c r="DZ845">
        <v>13.54</v>
      </c>
      <c r="EA845">
        <f t="shared" si="660"/>
        <v>-2.2382671480144389E-2</v>
      </c>
      <c r="EB845">
        <f t="shared" si="661"/>
        <v>0.97761732851985561</v>
      </c>
      <c r="EF845" s="10">
        <v>41408</v>
      </c>
      <c r="EG845">
        <v>190500</v>
      </c>
      <c r="EH845">
        <v>98.440619999999996</v>
      </c>
      <c r="EI845">
        <f t="shared" si="636"/>
        <v>-3.937067361261537E-4</v>
      </c>
      <c r="EJ845">
        <f t="shared" si="637"/>
        <v>0.99960629326387385</v>
      </c>
    </row>
    <row r="846" spans="1:140">
      <c r="A846" s="10">
        <v>41408</v>
      </c>
      <c r="B846" s="11">
        <v>5.62</v>
      </c>
      <c r="C846">
        <f t="shared" si="638"/>
        <v>5.62E-2</v>
      </c>
      <c r="D846" s="12">
        <f t="shared" si="639"/>
        <v>1.1798317548958881E-3</v>
      </c>
      <c r="E846" s="13">
        <f t="shared" si="640"/>
        <v>1.0011798317548959</v>
      </c>
      <c r="H846" s="10">
        <v>41408</v>
      </c>
      <c r="I846">
        <v>116600</v>
      </c>
      <c r="J846">
        <v>66.206914999999995</v>
      </c>
      <c r="K846" s="15">
        <f t="shared" si="662"/>
        <v>-9.3851403510508691E-3</v>
      </c>
      <c r="L846">
        <f t="shared" si="663"/>
        <v>0.99061485964894913</v>
      </c>
      <c r="N846" s="15">
        <f t="shared" si="642"/>
        <v>-0.96799145159405264</v>
      </c>
      <c r="P846" s="10">
        <v>41408</v>
      </c>
      <c r="Q846">
        <v>249700</v>
      </c>
      <c r="R846">
        <v>37.222062000000001</v>
      </c>
      <c r="S846">
        <f t="shared" si="643"/>
        <v>1.0766538409797688E-2</v>
      </c>
      <c r="T846">
        <f t="shared" si="664"/>
        <v>1.0107665384097977</v>
      </c>
      <c r="V846" s="15">
        <f t="shared" si="644"/>
        <v>48.838214537314535</v>
      </c>
      <c r="X846" s="10">
        <v>41408</v>
      </c>
      <c r="Y846">
        <v>137100</v>
      </c>
      <c r="Z846">
        <v>31.595134999999999</v>
      </c>
      <c r="AA846">
        <f t="shared" si="645"/>
        <v>1.1596020191107836E-2</v>
      </c>
      <c r="AB846">
        <f t="shared" si="641"/>
        <v>1.0115960201911078</v>
      </c>
      <c r="AD846" s="15">
        <f t="shared" si="646"/>
        <v>66.235077382876725</v>
      </c>
      <c r="AF846" s="10">
        <v>41408</v>
      </c>
      <c r="AG846">
        <v>140800</v>
      </c>
      <c r="AH846">
        <v>42.693365999999997</v>
      </c>
      <c r="AI846">
        <f t="shared" si="647"/>
        <v>1.2744679892115141E-2</v>
      </c>
      <c r="AJ846">
        <f t="shared" si="665"/>
        <v>1.0127446798921151</v>
      </c>
      <c r="AL846" s="15">
        <f t="shared" si="648"/>
        <v>100.73940936938344</v>
      </c>
      <c r="AN846" s="10">
        <v>41408</v>
      </c>
      <c r="AO846">
        <v>2218800</v>
      </c>
      <c r="AP846">
        <v>34.868861000000003</v>
      </c>
      <c r="AQ846">
        <f t="shared" si="649"/>
        <v>3.6138185471992212E-3</v>
      </c>
      <c r="AR846">
        <f t="shared" si="670"/>
        <v>1.0036138185471992</v>
      </c>
      <c r="AV846" s="10">
        <v>41408</v>
      </c>
      <c r="AW846">
        <v>16897600</v>
      </c>
      <c r="AX846">
        <v>39.720108000000003</v>
      </c>
      <c r="AY846">
        <f t="shared" si="650"/>
        <v>4.7869417313191054E-3</v>
      </c>
      <c r="AZ846">
        <f t="shared" si="651"/>
        <v>1.0047869417313191</v>
      </c>
      <c r="BD846" s="10">
        <v>41408</v>
      </c>
      <c r="BE846">
        <v>1037300</v>
      </c>
      <c r="BF846">
        <v>51.778258000000001</v>
      </c>
      <c r="BG846">
        <f t="shared" si="652"/>
        <v>1.0881002671506046E-2</v>
      </c>
      <c r="BH846">
        <f t="shared" si="653"/>
        <v>1.010881002671506</v>
      </c>
      <c r="BL846" s="10">
        <v>41408</v>
      </c>
      <c r="BM846">
        <v>140300</v>
      </c>
      <c r="BN846">
        <v>101.841634</v>
      </c>
      <c r="BO846">
        <f t="shared" si="666"/>
        <v>8.1150516962336106E-4</v>
      </c>
      <c r="BP846">
        <f t="shared" si="667"/>
        <v>1.0008115051696234</v>
      </c>
      <c r="BT846" s="10">
        <v>41408</v>
      </c>
      <c r="BU846">
        <v>143900</v>
      </c>
      <c r="BV846">
        <v>49.492257000000002</v>
      </c>
      <c r="BW846">
        <f t="shared" si="668"/>
        <v>-6.0066229550526096E-4</v>
      </c>
      <c r="BX846">
        <f t="shared" si="669"/>
        <v>0.99939933770449474</v>
      </c>
      <c r="CB846" s="10">
        <v>41408</v>
      </c>
      <c r="CC846">
        <v>624700</v>
      </c>
      <c r="CD846">
        <v>102.407144</v>
      </c>
      <c r="CE846">
        <f t="shared" si="654"/>
        <v>-5.0118831044709822E-4</v>
      </c>
      <c r="CF846">
        <f t="shared" si="655"/>
        <v>0.9994988116895529</v>
      </c>
      <c r="CJ846" s="10">
        <v>41408</v>
      </c>
      <c r="CK846">
        <v>621500</v>
      </c>
      <c r="CL846">
        <v>78.249245999999999</v>
      </c>
      <c r="CM846">
        <f t="shared" si="656"/>
        <v>-3.4126155423662707E-3</v>
      </c>
      <c r="CN846">
        <f t="shared" si="657"/>
        <v>0.99658738445763373</v>
      </c>
      <c r="CR846" s="10">
        <v>41408</v>
      </c>
      <c r="CS846">
        <v>11700</v>
      </c>
      <c r="CT846">
        <v>58.315750999999999</v>
      </c>
      <c r="CU846">
        <f t="shared" si="658"/>
        <v>-1.1552980796650791E-3</v>
      </c>
      <c r="CV846">
        <f t="shared" si="659"/>
        <v>0.99884470192033492</v>
      </c>
      <c r="CZ846" s="10">
        <v>41408</v>
      </c>
      <c r="DA846">
        <v>284000</v>
      </c>
      <c r="DB846">
        <v>53.512017</v>
      </c>
      <c r="DC846">
        <f t="shared" si="632"/>
        <v>-6.2705843818662288E-3</v>
      </c>
      <c r="DD846">
        <f t="shared" si="633"/>
        <v>0.99372941561813377</v>
      </c>
      <c r="DH846" s="10">
        <v>41408</v>
      </c>
      <c r="DI846">
        <v>134200</v>
      </c>
      <c r="DJ846">
        <v>32.778852999999998</v>
      </c>
      <c r="DK846">
        <f t="shared" si="634"/>
        <v>4.5300127479870334E-3</v>
      </c>
      <c r="DL846">
        <f t="shared" si="635"/>
        <v>1.004530012747987</v>
      </c>
      <c r="DP846" s="10"/>
      <c r="DX846" s="10">
        <v>41408</v>
      </c>
      <c r="DY846">
        <v>4993200</v>
      </c>
      <c r="DZ846">
        <v>13.85</v>
      </c>
      <c r="EA846">
        <f t="shared" si="660"/>
        <v>-4.3134435657800063E-3</v>
      </c>
      <c r="EB846">
        <f t="shared" si="661"/>
        <v>0.99568655643421999</v>
      </c>
      <c r="EF846" s="10">
        <v>41407</v>
      </c>
      <c r="EG846">
        <v>220200</v>
      </c>
      <c r="EH846">
        <v>98.479392000000004</v>
      </c>
      <c r="EI846">
        <f t="shared" si="636"/>
        <v>3.9386180217082511E-4</v>
      </c>
      <c r="EJ846">
        <f t="shared" si="637"/>
        <v>1.0003938618021708</v>
      </c>
    </row>
    <row r="847" spans="1:140">
      <c r="A847" s="10">
        <v>41407</v>
      </c>
      <c r="B847" s="11">
        <v>5.65</v>
      </c>
      <c r="C847">
        <f t="shared" si="638"/>
        <v>5.6500000000000002E-2</v>
      </c>
      <c r="D847" s="12">
        <f t="shared" si="639"/>
        <v>1.1861785592879315E-3</v>
      </c>
      <c r="E847" s="13">
        <f t="shared" si="640"/>
        <v>1.0011861785592879</v>
      </c>
      <c r="H847" s="10">
        <v>41407</v>
      </c>
      <c r="I847">
        <v>119300</v>
      </c>
      <c r="J847">
        <v>66.834163000000004</v>
      </c>
      <c r="K847" s="15">
        <f t="shared" si="662"/>
        <v>-6.0836000119208755E-3</v>
      </c>
      <c r="L847">
        <f t="shared" si="663"/>
        <v>0.99391639998807912</v>
      </c>
      <c r="N847" s="15">
        <f t="shared" si="642"/>
        <v>-0.89218040695360801</v>
      </c>
      <c r="P847" s="10">
        <v>41407</v>
      </c>
      <c r="Q847">
        <v>306000</v>
      </c>
      <c r="R847">
        <v>36.825578</v>
      </c>
      <c r="S847">
        <f t="shared" si="643"/>
        <v>5.1286856705812234E-4</v>
      </c>
      <c r="T847">
        <f t="shared" si="664"/>
        <v>1.0005128685670581</v>
      </c>
      <c r="V847" s="15">
        <f t="shared" si="644"/>
        <v>0.20580698470636416</v>
      </c>
      <c r="X847" s="10">
        <v>41407</v>
      </c>
      <c r="Y847">
        <v>97500</v>
      </c>
      <c r="Z847">
        <v>31.232956999999999</v>
      </c>
      <c r="AA847">
        <f t="shared" si="645"/>
        <v>-1.2191775135891314E-3</v>
      </c>
      <c r="AB847">
        <f t="shared" si="641"/>
        <v>0.99878082248641087</v>
      </c>
      <c r="AD847" s="15">
        <f t="shared" si="646"/>
        <v>-0.35934954320818402</v>
      </c>
      <c r="AF847" s="10">
        <v>41407</v>
      </c>
      <c r="AG847">
        <v>140100</v>
      </c>
      <c r="AH847">
        <v>42.156100000000002</v>
      </c>
      <c r="AI847">
        <f t="shared" si="647"/>
        <v>-2.0440577707077079E-3</v>
      </c>
      <c r="AJ847">
        <f t="shared" si="665"/>
        <v>0.99795594222929229</v>
      </c>
      <c r="AL847" s="15">
        <f t="shared" si="648"/>
        <v>-0.52614060836295884</v>
      </c>
      <c r="AN847" s="10">
        <v>41407</v>
      </c>
      <c r="AO847">
        <v>1862900</v>
      </c>
      <c r="AP847">
        <v>34.743304999999999</v>
      </c>
      <c r="AQ847">
        <f t="shared" si="649"/>
        <v>0</v>
      </c>
      <c r="AR847">
        <f t="shared" si="670"/>
        <v>1</v>
      </c>
      <c r="AV847" s="10">
        <v>41407</v>
      </c>
      <c r="AW847">
        <v>6943700</v>
      </c>
      <c r="AX847">
        <v>39.530875999999999</v>
      </c>
      <c r="AY847">
        <f t="shared" si="650"/>
        <v>-9.0355008110287738E-3</v>
      </c>
      <c r="AZ847">
        <f t="shared" si="651"/>
        <v>0.99096449918897123</v>
      </c>
      <c r="BD847" s="10">
        <v>41407</v>
      </c>
      <c r="BE847">
        <v>438900</v>
      </c>
      <c r="BF847">
        <v>51.220922999999999</v>
      </c>
      <c r="BG847">
        <f t="shared" si="652"/>
        <v>3.511321536511236E-4</v>
      </c>
      <c r="BH847">
        <f t="shared" si="653"/>
        <v>1.0003511321536511</v>
      </c>
      <c r="BL847" s="10">
        <v>41407</v>
      </c>
      <c r="BM847">
        <v>142000</v>
      </c>
      <c r="BN847">
        <v>101.759056</v>
      </c>
      <c r="BO847">
        <f t="shared" si="666"/>
        <v>1.0832576873598398E-3</v>
      </c>
      <c r="BP847">
        <f t="shared" si="667"/>
        <v>1.0010832576873598</v>
      </c>
      <c r="BT847" s="10">
        <v>41407</v>
      </c>
      <c r="BU847">
        <v>106500</v>
      </c>
      <c r="BV847">
        <v>49.522002999999998</v>
      </c>
      <c r="BW847">
        <f t="shared" si="668"/>
        <v>-1.1997018403200332E-3</v>
      </c>
      <c r="BX847">
        <f t="shared" si="669"/>
        <v>0.99880029815967997</v>
      </c>
      <c r="CB847" s="10">
        <v>41407</v>
      </c>
      <c r="CC847">
        <v>1130500</v>
      </c>
      <c r="CD847">
        <v>102.458495</v>
      </c>
      <c r="CE847">
        <f t="shared" si="654"/>
        <v>-6.5560314264510033E-3</v>
      </c>
      <c r="CF847">
        <f t="shared" si="655"/>
        <v>0.993443968573549</v>
      </c>
      <c r="CJ847" s="10">
        <v>41407</v>
      </c>
      <c r="CK847">
        <v>587700</v>
      </c>
      <c r="CL847">
        <v>78.517195000000001</v>
      </c>
      <c r="CM847">
        <f t="shared" si="656"/>
        <v>-1.1362163405578274E-3</v>
      </c>
      <c r="CN847">
        <f t="shared" si="657"/>
        <v>0.99886378365944217</v>
      </c>
      <c r="CR847" s="10">
        <v>41407</v>
      </c>
      <c r="CS847">
        <v>8700</v>
      </c>
      <c r="CT847">
        <v>58.383201</v>
      </c>
      <c r="CU847">
        <f t="shared" si="658"/>
        <v>-6.5975434318166215E-4</v>
      </c>
      <c r="CV847">
        <f t="shared" si="659"/>
        <v>0.99934024565681834</v>
      </c>
      <c r="CZ847" s="10">
        <v>41407</v>
      </c>
      <c r="DA847">
        <v>99900</v>
      </c>
      <c r="DB847">
        <v>53.849685999999998</v>
      </c>
      <c r="DC847">
        <f t="shared" si="632"/>
        <v>-6.5573867270496411E-3</v>
      </c>
      <c r="DD847">
        <f t="shared" si="633"/>
        <v>0.99344261327295036</v>
      </c>
      <c r="DH847" s="10">
        <v>41407</v>
      </c>
      <c r="DI847">
        <v>148400</v>
      </c>
      <c r="DJ847">
        <v>32.631034</v>
      </c>
      <c r="DK847">
        <f t="shared" si="634"/>
        <v>3.4090534148791818E-3</v>
      </c>
      <c r="DL847">
        <f t="shared" si="635"/>
        <v>1.0034090534148792</v>
      </c>
      <c r="DP847" s="10"/>
      <c r="DX847" s="10">
        <v>41407</v>
      </c>
      <c r="DY847">
        <v>6620800</v>
      </c>
      <c r="DZ847">
        <v>13.91</v>
      </c>
      <c r="EA847">
        <f t="shared" si="660"/>
        <v>-9.2592592592591894E-3</v>
      </c>
      <c r="EB847">
        <f t="shared" si="661"/>
        <v>0.99074074074074081</v>
      </c>
      <c r="EF847" s="10">
        <v>41404</v>
      </c>
      <c r="EG847">
        <v>171300</v>
      </c>
      <c r="EH847">
        <v>98.440619999999996</v>
      </c>
      <c r="EI847">
        <f t="shared" si="636"/>
        <v>0</v>
      </c>
      <c r="EJ847">
        <f t="shared" si="637"/>
        <v>1</v>
      </c>
    </row>
    <row r="848" spans="1:140">
      <c r="A848" s="10">
        <v>41404</v>
      </c>
      <c r="B848" s="11">
        <v>5.67</v>
      </c>
      <c r="C848">
        <f t="shared" si="638"/>
        <v>5.67E-2</v>
      </c>
      <c r="D848" s="12">
        <f t="shared" si="639"/>
        <v>1.1904100528152828E-3</v>
      </c>
      <c r="E848" s="13">
        <f t="shared" si="640"/>
        <v>1.0011904100528153</v>
      </c>
      <c r="H848" s="10">
        <v>41404</v>
      </c>
      <c r="I848">
        <v>31700</v>
      </c>
      <c r="J848">
        <v>67.243244000000004</v>
      </c>
      <c r="K848" s="15">
        <f t="shared" si="662"/>
        <v>-1.0831752392946314E-2</v>
      </c>
      <c r="L848">
        <f t="shared" si="663"/>
        <v>0.98916824760705369</v>
      </c>
      <c r="N848" s="15">
        <f t="shared" si="642"/>
        <v>-0.98122365907675857</v>
      </c>
      <c r="P848" s="10">
        <v>41404</v>
      </c>
      <c r="Q848">
        <v>270800</v>
      </c>
      <c r="R848">
        <v>36.806700999999997</v>
      </c>
      <c r="S848">
        <f t="shared" si="643"/>
        <v>3.8620378469453875E-3</v>
      </c>
      <c r="T848">
        <f t="shared" si="664"/>
        <v>1.0038620378469454</v>
      </c>
      <c r="V848" s="15">
        <f t="shared" si="644"/>
        <v>3.0833950130863688</v>
      </c>
      <c r="X848" s="10">
        <v>41404</v>
      </c>
      <c r="Y848">
        <v>100100</v>
      </c>
      <c r="Z848">
        <v>31.271082</v>
      </c>
      <c r="AA848">
        <f t="shared" si="645"/>
        <v>7.3688073162789802E-3</v>
      </c>
      <c r="AB848">
        <f t="shared" si="641"/>
        <v>1.007368807316279</v>
      </c>
      <c r="AD848" s="15">
        <f t="shared" si="646"/>
        <v>13.581497904847641</v>
      </c>
      <c r="AF848" s="10">
        <v>41404</v>
      </c>
      <c r="AG848">
        <v>138500</v>
      </c>
      <c r="AH848">
        <v>42.242446000000001</v>
      </c>
      <c r="AI848">
        <f t="shared" si="647"/>
        <v>8.2436569954154049E-3</v>
      </c>
      <c r="AJ848">
        <f t="shared" si="665"/>
        <v>1.0082436569954154</v>
      </c>
      <c r="AL848" s="15">
        <f t="shared" si="648"/>
        <v>19.017366699149317</v>
      </c>
      <c r="AN848" s="10">
        <v>41404</v>
      </c>
      <c r="AO848">
        <v>2628400</v>
      </c>
      <c r="AP848">
        <v>34.743304999999999</v>
      </c>
      <c r="AQ848">
        <f t="shared" si="649"/>
        <v>5.165388024108708E-4</v>
      </c>
      <c r="AR848">
        <f t="shared" si="670"/>
        <v>1.0005165388024109</v>
      </c>
      <c r="AV848" s="10">
        <v>41404</v>
      </c>
      <c r="AW848">
        <v>10651600</v>
      </c>
      <c r="AX848">
        <v>39.891314000000001</v>
      </c>
      <c r="AY848">
        <f t="shared" si="650"/>
        <v>-3.8253444955158589E-3</v>
      </c>
      <c r="AZ848">
        <f t="shared" si="651"/>
        <v>0.99617465550448414</v>
      </c>
      <c r="BD848" s="10">
        <v>41404</v>
      </c>
      <c r="BE848">
        <v>515100</v>
      </c>
      <c r="BF848">
        <v>51.202944000000002</v>
      </c>
      <c r="BG848">
        <f t="shared" si="652"/>
        <v>2.4639028511703742E-3</v>
      </c>
      <c r="BH848">
        <f t="shared" si="653"/>
        <v>1.0024639028511704</v>
      </c>
      <c r="BL848" s="10">
        <v>41404</v>
      </c>
      <c r="BM848">
        <v>178500</v>
      </c>
      <c r="BN848">
        <v>101.648944</v>
      </c>
      <c r="BO848">
        <f t="shared" si="666"/>
        <v>-3.7769643085987514E-3</v>
      </c>
      <c r="BP848">
        <f t="shared" si="667"/>
        <v>0.99622303569140125</v>
      </c>
      <c r="BT848" s="10">
        <v>41404</v>
      </c>
      <c r="BU848">
        <v>237100</v>
      </c>
      <c r="BV848">
        <v>49.581485999999998</v>
      </c>
      <c r="BW848">
        <f t="shared" si="668"/>
        <v>-7.9923589026409392E-4</v>
      </c>
      <c r="BX848">
        <f t="shared" si="669"/>
        <v>0.99920076410973591</v>
      </c>
      <c r="CB848" s="10">
        <v>41404</v>
      </c>
      <c r="CC848">
        <v>723500</v>
      </c>
      <c r="CD848">
        <v>103.134649</v>
      </c>
      <c r="CE848">
        <f t="shared" si="654"/>
        <v>-7.4135159104546933E-3</v>
      </c>
      <c r="CF848">
        <f t="shared" si="655"/>
        <v>0.99258648408954531</v>
      </c>
      <c r="CJ848" s="10">
        <v>41404</v>
      </c>
      <c r="CK848">
        <v>985000</v>
      </c>
      <c r="CL848">
        <v>78.606509000000003</v>
      </c>
      <c r="CM848">
        <f t="shared" si="656"/>
        <v>-3.8482868458362685E-3</v>
      </c>
      <c r="CN848">
        <f t="shared" si="657"/>
        <v>0.99615171315416373</v>
      </c>
      <c r="CR848" s="10">
        <v>41404</v>
      </c>
      <c r="CS848">
        <v>6000</v>
      </c>
      <c r="CT848">
        <v>58.421745000000001</v>
      </c>
      <c r="CU848">
        <f t="shared" si="658"/>
        <v>-1.8110045221462201E-3</v>
      </c>
      <c r="CV848">
        <f t="shared" si="659"/>
        <v>0.99818899547785378</v>
      </c>
      <c r="CZ848" s="10">
        <v>41404</v>
      </c>
      <c r="DA848">
        <v>129800</v>
      </c>
      <c r="DB848">
        <v>54.205129999999997</v>
      </c>
      <c r="DC848">
        <f t="shared" si="632"/>
        <v>-2.9421459510406978E-3</v>
      </c>
      <c r="DD848">
        <f t="shared" si="633"/>
        <v>0.9970578540489593</v>
      </c>
      <c r="DH848" s="10">
        <v>41404</v>
      </c>
      <c r="DI848">
        <v>127100</v>
      </c>
      <c r="DJ848">
        <v>32.520170999999998</v>
      </c>
      <c r="DK848">
        <f t="shared" si="634"/>
        <v>4.2796540960359231E-3</v>
      </c>
      <c r="DL848">
        <f t="shared" si="635"/>
        <v>1.0042796540960359</v>
      </c>
      <c r="DP848" s="10"/>
      <c r="DX848" s="10">
        <v>41404</v>
      </c>
      <c r="DY848">
        <v>7165000</v>
      </c>
      <c r="DZ848">
        <v>14.04</v>
      </c>
      <c r="EA848">
        <f t="shared" si="660"/>
        <v>-7.7738515901061289E-3</v>
      </c>
      <c r="EB848">
        <f t="shared" si="661"/>
        <v>0.99222614840989387</v>
      </c>
      <c r="EF848" s="10">
        <v>41403</v>
      </c>
      <c r="EG848">
        <v>191400</v>
      </c>
      <c r="EH848">
        <v>98.440619999999996</v>
      </c>
      <c r="EI848">
        <f t="shared" si="636"/>
        <v>0</v>
      </c>
      <c r="EJ848">
        <f t="shared" si="637"/>
        <v>1</v>
      </c>
    </row>
    <row r="849" spans="1:140">
      <c r="A849" s="10">
        <v>41403</v>
      </c>
      <c r="B849" s="11">
        <v>5.7</v>
      </c>
      <c r="C849">
        <f t="shared" si="638"/>
        <v>5.7000000000000002E-2</v>
      </c>
      <c r="D849" s="12">
        <f t="shared" si="639"/>
        <v>1.1967577290663556E-3</v>
      </c>
      <c r="E849" s="13">
        <f t="shared" si="640"/>
        <v>1.0011967577290664</v>
      </c>
      <c r="H849" s="10">
        <v>41403</v>
      </c>
      <c r="I849">
        <v>13300</v>
      </c>
      <c r="J849">
        <v>67.979581999999994</v>
      </c>
      <c r="K849" s="15">
        <f t="shared" si="662"/>
        <v>-2.2681440664383823E-3</v>
      </c>
      <c r="L849">
        <f t="shared" si="663"/>
        <v>0.99773185593356162</v>
      </c>
      <c r="N849" s="15">
        <f t="shared" si="642"/>
        <v>-0.56343276062588588</v>
      </c>
      <c r="P849" s="10">
        <v>41403</v>
      </c>
      <c r="Q849">
        <v>185800</v>
      </c>
      <c r="R849">
        <v>36.665098999999998</v>
      </c>
      <c r="S849">
        <f t="shared" si="643"/>
        <v>-3.3359409898183756E-3</v>
      </c>
      <c r="T849">
        <f t="shared" si="664"/>
        <v>0.99666405901018162</v>
      </c>
      <c r="V849" s="15">
        <f t="shared" si="644"/>
        <v>-0.70466764835114248</v>
      </c>
      <c r="X849" s="10">
        <v>41403</v>
      </c>
      <c r="Y849">
        <v>110600</v>
      </c>
      <c r="Z849">
        <v>31.042337</v>
      </c>
      <c r="AA849">
        <f t="shared" si="645"/>
        <v>-2.7556759297606703E-3</v>
      </c>
      <c r="AB849">
        <f t="shared" si="641"/>
        <v>0.99724432407023933</v>
      </c>
      <c r="AD849" s="15">
        <f t="shared" si="646"/>
        <v>-0.63476347624001039</v>
      </c>
      <c r="AF849" s="10">
        <v>41403</v>
      </c>
      <c r="AG849">
        <v>116400</v>
      </c>
      <c r="AH849">
        <v>41.897061000000001</v>
      </c>
      <c r="AI849">
        <f t="shared" si="647"/>
        <v>-3.1957075119659617E-3</v>
      </c>
      <c r="AJ849">
        <f t="shared" si="665"/>
        <v>0.99680429248803404</v>
      </c>
      <c r="AL849" s="15">
        <f t="shared" si="648"/>
        <v>-0.68910530079341592</v>
      </c>
      <c r="AN849" s="10">
        <v>41403</v>
      </c>
      <c r="AO849">
        <v>3591600</v>
      </c>
      <c r="AP849">
        <v>34.725368000000003</v>
      </c>
      <c r="AQ849">
        <f t="shared" si="649"/>
        <v>-9.4653037700248577E-3</v>
      </c>
      <c r="AR849">
        <f t="shared" si="670"/>
        <v>0.99053469622997514</v>
      </c>
      <c r="AV849" s="10">
        <v>41403</v>
      </c>
      <c r="AW849">
        <v>10075900</v>
      </c>
      <c r="AX849">
        <v>40.044497999999997</v>
      </c>
      <c r="AY849">
        <f t="shared" si="650"/>
        <v>-7.8142944025456629E-3</v>
      </c>
      <c r="AZ849">
        <f t="shared" si="651"/>
        <v>0.99218570559745434</v>
      </c>
      <c r="BD849" s="10">
        <v>41403</v>
      </c>
      <c r="BE849">
        <v>679300</v>
      </c>
      <c r="BF849">
        <v>51.077095</v>
      </c>
      <c r="BG849">
        <f t="shared" si="652"/>
        <v>-4.3805847304425605E-3</v>
      </c>
      <c r="BH849">
        <f t="shared" si="653"/>
        <v>0.99561941526955744</v>
      </c>
      <c r="BL849" s="10">
        <v>41403</v>
      </c>
      <c r="BM849">
        <v>143800</v>
      </c>
      <c r="BN849">
        <v>102.034324</v>
      </c>
      <c r="BO849">
        <f t="shared" si="666"/>
        <v>-8.9852654395738973E-4</v>
      </c>
      <c r="BP849">
        <f t="shared" si="667"/>
        <v>0.99910147345604261</v>
      </c>
      <c r="BT849" s="10">
        <v>41403</v>
      </c>
      <c r="BU849">
        <v>107800</v>
      </c>
      <c r="BV849">
        <v>49.621144999999999</v>
      </c>
      <c r="BW849">
        <f t="shared" si="668"/>
        <v>5.9974104785864846E-4</v>
      </c>
      <c r="BX849">
        <f t="shared" si="669"/>
        <v>1.0005997410478586</v>
      </c>
      <c r="CB849" s="10">
        <v>41403</v>
      </c>
      <c r="CC849">
        <v>331500</v>
      </c>
      <c r="CD849">
        <v>103.90495</v>
      </c>
      <c r="CE849">
        <f t="shared" si="654"/>
        <v>2.9742222807396246E-3</v>
      </c>
      <c r="CF849">
        <f t="shared" si="655"/>
        <v>1.0029742222807396</v>
      </c>
      <c r="CJ849" s="10">
        <v>41403</v>
      </c>
      <c r="CK849">
        <v>479700</v>
      </c>
      <c r="CL849">
        <v>78.910178000000002</v>
      </c>
      <c r="CM849">
        <f t="shared" si="656"/>
        <v>-9.0469135912518706E-4</v>
      </c>
      <c r="CN849">
        <f t="shared" si="657"/>
        <v>0.99909530864087481</v>
      </c>
      <c r="CR849" s="10">
        <v>41403</v>
      </c>
      <c r="CS849">
        <v>7800</v>
      </c>
      <c r="CT849">
        <v>58.527738999999997</v>
      </c>
      <c r="CU849">
        <f t="shared" si="658"/>
        <v>-1.645786188595455E-4</v>
      </c>
      <c r="CV849">
        <f t="shared" si="659"/>
        <v>0.99983542138114045</v>
      </c>
      <c r="CZ849" s="10">
        <v>41403</v>
      </c>
      <c r="DA849">
        <v>96800</v>
      </c>
      <c r="DB849">
        <v>54.365079999999999</v>
      </c>
      <c r="DC849">
        <f t="shared" si="632"/>
        <v>-1.0992565418384115E-2</v>
      </c>
      <c r="DD849">
        <f t="shared" si="633"/>
        <v>0.98900743458161589</v>
      </c>
      <c r="DH849" s="10">
        <v>41403</v>
      </c>
      <c r="DI849">
        <v>114800</v>
      </c>
      <c r="DJ849">
        <v>32.381588999999998</v>
      </c>
      <c r="DK849">
        <f t="shared" si="634"/>
        <v>-7.0821800326789086E-3</v>
      </c>
      <c r="DL849">
        <f t="shared" si="635"/>
        <v>0.99291781996732109</v>
      </c>
      <c r="DP849" s="10"/>
      <c r="DX849" s="10">
        <v>41403</v>
      </c>
      <c r="DY849">
        <v>3569700</v>
      </c>
      <c r="DZ849">
        <v>14.15</v>
      </c>
      <c r="EA849">
        <f t="shared" si="660"/>
        <v>-1.1180992313067795E-2</v>
      </c>
      <c r="EB849">
        <f t="shared" si="661"/>
        <v>0.98881900768693221</v>
      </c>
      <c r="EF849" s="10">
        <v>41402</v>
      </c>
      <c r="EG849">
        <v>940700</v>
      </c>
      <c r="EH849">
        <v>98.440619999999996</v>
      </c>
      <c r="EI849">
        <f t="shared" si="636"/>
        <v>-4.9210528268983644E-4</v>
      </c>
      <c r="EJ849">
        <f t="shared" si="637"/>
        <v>0.99950789471731016</v>
      </c>
    </row>
    <row r="850" spans="1:140">
      <c r="A850" s="10">
        <v>41402</v>
      </c>
      <c r="B850" s="11">
        <v>5.71</v>
      </c>
      <c r="C850">
        <f t="shared" si="638"/>
        <v>5.7099999999999998E-2</v>
      </c>
      <c r="D850" s="12">
        <f t="shared" si="639"/>
        <v>1.1988737374184488E-3</v>
      </c>
      <c r="E850" s="13">
        <f t="shared" si="640"/>
        <v>1.0011988737374184</v>
      </c>
      <c r="H850" s="10">
        <v>41402</v>
      </c>
      <c r="I850">
        <v>6600</v>
      </c>
      <c r="J850">
        <v>68.134119999999996</v>
      </c>
      <c r="K850" s="15">
        <f t="shared" si="662"/>
        <v>2.2733002388863888E-3</v>
      </c>
      <c r="L850">
        <f t="shared" si="663"/>
        <v>1.0022733002388864</v>
      </c>
      <c r="N850" s="15">
        <f t="shared" si="642"/>
        <v>1.2905978960620761</v>
      </c>
      <c r="P850" s="10">
        <v>41402</v>
      </c>
      <c r="Q850">
        <v>227500</v>
      </c>
      <c r="R850">
        <v>36.787821000000001</v>
      </c>
      <c r="S850">
        <f t="shared" si="643"/>
        <v>4.1226603429667108E-3</v>
      </c>
      <c r="T850">
        <f t="shared" si="664"/>
        <v>1.0041226603429667</v>
      </c>
      <c r="V850" s="15">
        <f t="shared" si="644"/>
        <v>3.4892142847846568</v>
      </c>
      <c r="X850" s="10">
        <v>41402</v>
      </c>
      <c r="Y850">
        <v>135800</v>
      </c>
      <c r="Z850">
        <v>31.128115999999999</v>
      </c>
      <c r="AA850">
        <f t="shared" si="645"/>
        <v>5.2323037727848298E-3</v>
      </c>
      <c r="AB850">
        <f t="shared" si="641"/>
        <v>1.0052323037727848</v>
      </c>
      <c r="AD850" s="15">
        <f t="shared" si="646"/>
        <v>5.7181440548161433</v>
      </c>
      <c r="AF850" s="10">
        <v>41402</v>
      </c>
      <c r="AG850">
        <v>131500</v>
      </c>
      <c r="AH850">
        <v>42.031381000000003</v>
      </c>
      <c r="AI850">
        <f t="shared" si="647"/>
        <v>2.976233585036292E-3</v>
      </c>
      <c r="AJ850">
        <f t="shared" si="665"/>
        <v>1.0029762335850363</v>
      </c>
      <c r="AL850" s="15">
        <f t="shared" si="648"/>
        <v>1.9585872680007745</v>
      </c>
      <c r="AN850" s="10">
        <v>41402</v>
      </c>
      <c r="AO850">
        <v>1968700</v>
      </c>
      <c r="AP850">
        <v>35.057195</v>
      </c>
      <c r="AQ850">
        <f t="shared" si="649"/>
        <v>1.0338614153521108E-2</v>
      </c>
      <c r="AR850">
        <f t="shared" si="670"/>
        <v>1.0103386141535211</v>
      </c>
      <c r="AV850" s="10">
        <v>41402</v>
      </c>
      <c r="AW850">
        <v>8591000</v>
      </c>
      <c r="AX850">
        <v>40.359881999999999</v>
      </c>
      <c r="AY850">
        <f t="shared" si="650"/>
        <v>8.7837678918734063E-3</v>
      </c>
      <c r="AZ850">
        <f t="shared" si="651"/>
        <v>1.0087837678918734</v>
      </c>
      <c r="BD850" s="10">
        <v>41402</v>
      </c>
      <c r="BE850">
        <v>618300</v>
      </c>
      <c r="BF850">
        <v>51.301827000000003</v>
      </c>
      <c r="BG850">
        <f t="shared" si="652"/>
        <v>2.1071042058169454E-3</v>
      </c>
      <c r="BH850">
        <f t="shared" si="653"/>
        <v>1.0021071042058169</v>
      </c>
      <c r="BL850" s="10">
        <v>41402</v>
      </c>
      <c r="BM850">
        <v>246300</v>
      </c>
      <c r="BN850">
        <v>102.126087</v>
      </c>
      <c r="BO850">
        <f t="shared" si="666"/>
        <v>0</v>
      </c>
      <c r="BP850">
        <f t="shared" si="667"/>
        <v>1</v>
      </c>
      <c r="BT850" s="10">
        <v>41402</v>
      </c>
      <c r="BU850">
        <v>129700</v>
      </c>
      <c r="BV850">
        <v>49.591403</v>
      </c>
      <c r="BW850">
        <f t="shared" si="668"/>
        <v>-9.985903983269484E-4</v>
      </c>
      <c r="BX850">
        <f t="shared" si="669"/>
        <v>0.99900140960167305</v>
      </c>
      <c r="CB850" s="10">
        <v>41402</v>
      </c>
      <c r="CC850">
        <v>390200</v>
      </c>
      <c r="CD850">
        <v>103.59683</v>
      </c>
      <c r="CE850">
        <f t="shared" si="654"/>
        <v>6.6139367014206307E-4</v>
      </c>
      <c r="CF850">
        <f t="shared" si="655"/>
        <v>1.0006613936701421</v>
      </c>
      <c r="CJ850" s="10">
        <v>41402</v>
      </c>
      <c r="CK850">
        <v>414400</v>
      </c>
      <c r="CL850">
        <v>78.981632000000005</v>
      </c>
      <c r="CM850">
        <f t="shared" si="656"/>
        <v>7.9221622250669199E-4</v>
      </c>
      <c r="CN850">
        <f t="shared" si="657"/>
        <v>1.0007922162225067</v>
      </c>
      <c r="CR850" s="10">
        <v>41402</v>
      </c>
      <c r="CS850">
        <v>28500</v>
      </c>
      <c r="CT850">
        <v>58.537373000000002</v>
      </c>
      <c r="CU850">
        <f t="shared" si="658"/>
        <v>0</v>
      </c>
      <c r="CV850">
        <f t="shared" si="659"/>
        <v>1</v>
      </c>
      <c r="CZ850" s="10">
        <v>41402</v>
      </c>
      <c r="DA850">
        <v>82700</v>
      </c>
      <c r="DB850">
        <v>54.969334000000003</v>
      </c>
      <c r="DC850">
        <f t="shared" si="632"/>
        <v>6.4705167160417076E-4</v>
      </c>
      <c r="DD850">
        <f t="shared" si="633"/>
        <v>1.0006470516716042</v>
      </c>
      <c r="DH850" s="10">
        <v>41402</v>
      </c>
      <c r="DI850">
        <v>170200</v>
      </c>
      <c r="DJ850">
        <v>32.612557000000002</v>
      </c>
      <c r="DK850">
        <f t="shared" si="634"/>
        <v>5.6691278191967065E-4</v>
      </c>
      <c r="DL850">
        <f t="shared" si="635"/>
        <v>1.0005669127819197</v>
      </c>
      <c r="DP850" s="10"/>
      <c r="DX850" s="10">
        <v>41402</v>
      </c>
      <c r="DY850">
        <v>5624800</v>
      </c>
      <c r="DZ850">
        <v>14.31</v>
      </c>
      <c r="EA850">
        <f t="shared" si="660"/>
        <v>1.4893617021276562E-2</v>
      </c>
      <c r="EB850">
        <f t="shared" si="661"/>
        <v>1.0148936170212766</v>
      </c>
      <c r="EF850" s="10">
        <v>41401</v>
      </c>
      <c r="EG850">
        <v>204000</v>
      </c>
      <c r="EH850">
        <v>98.489086999999998</v>
      </c>
      <c r="EI850">
        <f t="shared" si="636"/>
        <v>-1.967546566986611E-4</v>
      </c>
      <c r="EJ850">
        <f t="shared" si="637"/>
        <v>0.99980324534330134</v>
      </c>
    </row>
    <row r="851" spans="1:140">
      <c r="A851" s="10">
        <v>41401</v>
      </c>
      <c r="B851" s="11">
        <v>5.74</v>
      </c>
      <c r="C851">
        <f t="shared" si="638"/>
        <v>5.74E-2</v>
      </c>
      <c r="D851" s="12">
        <f t="shared" si="639"/>
        <v>1.205222111322346E-3</v>
      </c>
      <c r="E851" s="13">
        <f t="shared" si="640"/>
        <v>1.0012052221113223</v>
      </c>
      <c r="H851" s="10">
        <v>41401</v>
      </c>
      <c r="I851">
        <v>30300</v>
      </c>
      <c r="J851">
        <v>67.979581999999994</v>
      </c>
      <c r="K851" s="15">
        <f t="shared" si="662"/>
        <v>-3.8630656441865918E-3</v>
      </c>
      <c r="L851">
        <f t="shared" si="663"/>
        <v>0.99613693435581341</v>
      </c>
      <c r="N851" s="15">
        <f t="shared" si="642"/>
        <v>-0.75652706497901767</v>
      </c>
      <c r="P851" s="10">
        <v>41401</v>
      </c>
      <c r="Q851">
        <v>309900</v>
      </c>
      <c r="R851">
        <v>36.636780000000002</v>
      </c>
      <c r="S851">
        <f t="shared" si="643"/>
        <v>6.222484029071218E-3</v>
      </c>
      <c r="T851">
        <f t="shared" si="664"/>
        <v>1.0062224840290712</v>
      </c>
      <c r="V851" s="15">
        <f t="shared" si="644"/>
        <v>8.623129985277096</v>
      </c>
      <c r="X851" s="10">
        <v>41401</v>
      </c>
      <c r="Y851">
        <v>177000</v>
      </c>
      <c r="Z851">
        <v>30.966092</v>
      </c>
      <c r="AA851">
        <f t="shared" si="645"/>
        <v>7.7543416847887237E-3</v>
      </c>
      <c r="AB851">
        <f t="shared" si="641"/>
        <v>1.0077543416847887</v>
      </c>
      <c r="AD851" s="15">
        <f t="shared" si="646"/>
        <v>15.767079744700663</v>
      </c>
      <c r="AF851" s="10">
        <v>41401</v>
      </c>
      <c r="AG851">
        <v>168100</v>
      </c>
      <c r="AH851">
        <v>41.906657000000003</v>
      </c>
      <c r="AI851">
        <f t="shared" si="647"/>
        <v>8.7759920758909704E-3</v>
      </c>
      <c r="AJ851">
        <f t="shared" si="665"/>
        <v>1.008775992075891</v>
      </c>
      <c r="AL851" s="15">
        <f t="shared" si="648"/>
        <v>23.270533809965414</v>
      </c>
      <c r="AN851" s="10">
        <v>41401</v>
      </c>
      <c r="AO851">
        <v>1565800</v>
      </c>
      <c r="AP851">
        <v>34.698461000000002</v>
      </c>
      <c r="AQ851">
        <f t="shared" si="649"/>
        <v>2.591307829727274E-3</v>
      </c>
      <c r="AR851">
        <f t="shared" si="670"/>
        <v>1.0025913078297273</v>
      </c>
      <c r="AV851" s="10">
        <v>41401</v>
      </c>
      <c r="AW851">
        <v>11356500</v>
      </c>
      <c r="AX851">
        <v>40.008457</v>
      </c>
      <c r="AY851">
        <f t="shared" si="650"/>
        <v>7.945567731679537E-3</v>
      </c>
      <c r="AZ851">
        <f t="shared" si="651"/>
        <v>1.0079455677316795</v>
      </c>
      <c r="BD851" s="10">
        <v>41401</v>
      </c>
      <c r="BE851">
        <v>619200</v>
      </c>
      <c r="BF851">
        <v>51.193956</v>
      </c>
      <c r="BG851">
        <f t="shared" si="652"/>
        <v>6.3615455936978371E-3</v>
      </c>
      <c r="BH851">
        <f t="shared" si="653"/>
        <v>1.0063615455936978</v>
      </c>
      <c r="BL851" s="10">
        <v>41401</v>
      </c>
      <c r="BM851">
        <v>141800</v>
      </c>
      <c r="BN851">
        <v>102.126087</v>
      </c>
      <c r="BO851">
        <f t="shared" si="666"/>
        <v>-1.7041474178864924E-3</v>
      </c>
      <c r="BP851">
        <f t="shared" si="667"/>
        <v>0.99829585258211351</v>
      </c>
      <c r="BT851" s="10">
        <v>41401</v>
      </c>
      <c r="BU851">
        <v>85300</v>
      </c>
      <c r="BV851">
        <v>49.640974</v>
      </c>
      <c r="BW851">
        <f t="shared" si="668"/>
        <v>1.9973379170745709E-4</v>
      </c>
      <c r="BX851">
        <f t="shared" si="669"/>
        <v>1.0001997337917075</v>
      </c>
      <c r="CB851" s="10">
        <v>41401</v>
      </c>
      <c r="CC851">
        <v>870700</v>
      </c>
      <c r="CD851">
        <v>103.528357</v>
      </c>
      <c r="CE851">
        <f t="shared" si="654"/>
        <v>-2.5562635166586078E-3</v>
      </c>
      <c r="CF851">
        <f t="shared" si="655"/>
        <v>0.99744373648334139</v>
      </c>
      <c r="CJ851" s="10">
        <v>41401</v>
      </c>
      <c r="CK851">
        <v>376300</v>
      </c>
      <c r="CL851">
        <v>78.919111000000001</v>
      </c>
      <c r="CM851">
        <f t="shared" si="656"/>
        <v>-5.6558848277921125E-4</v>
      </c>
      <c r="CN851">
        <f t="shared" si="657"/>
        <v>0.99943441151722079</v>
      </c>
      <c r="CR851" s="10">
        <v>41401</v>
      </c>
      <c r="CS851">
        <v>1200</v>
      </c>
      <c r="CT851">
        <v>58.537373000000002</v>
      </c>
      <c r="CU851">
        <f t="shared" si="658"/>
        <v>-3.2913428818992507E-4</v>
      </c>
      <c r="CV851">
        <f t="shared" si="659"/>
        <v>0.99967086571181007</v>
      </c>
      <c r="CZ851" s="10">
        <v>41401</v>
      </c>
      <c r="DA851">
        <v>161100</v>
      </c>
      <c r="DB851">
        <v>54.933788999999997</v>
      </c>
      <c r="DC851">
        <f t="shared" si="632"/>
        <v>-2.5814708361175942E-3</v>
      </c>
      <c r="DD851">
        <f t="shared" si="633"/>
        <v>0.99741852916388241</v>
      </c>
      <c r="DH851" s="10">
        <v>41401</v>
      </c>
      <c r="DI851">
        <v>196100</v>
      </c>
      <c r="DJ851">
        <v>32.594079000000001</v>
      </c>
      <c r="DK851">
        <f t="shared" si="634"/>
        <v>4.8418746689546932E-3</v>
      </c>
      <c r="DL851">
        <f t="shared" si="635"/>
        <v>1.0048418746689547</v>
      </c>
      <c r="DP851" s="10"/>
      <c r="DX851" s="10">
        <v>41401</v>
      </c>
      <c r="DY851">
        <v>5590400</v>
      </c>
      <c r="DZ851">
        <v>14.1</v>
      </c>
      <c r="EA851">
        <f t="shared" si="660"/>
        <v>-1.2605042016806678E-2</v>
      </c>
      <c r="EB851">
        <f t="shared" si="661"/>
        <v>0.98739495798319332</v>
      </c>
      <c r="EF851" s="10">
        <v>41400</v>
      </c>
      <c r="EG851">
        <v>233900</v>
      </c>
      <c r="EH851">
        <v>98.508469000000005</v>
      </c>
      <c r="EI851">
        <f t="shared" si="636"/>
        <v>3.9374549918647084E-4</v>
      </c>
      <c r="EJ851">
        <f t="shared" si="637"/>
        <v>1.0003937454991865</v>
      </c>
    </row>
    <row r="852" spans="1:140">
      <c r="A852" s="10">
        <v>41400</v>
      </c>
      <c r="B852" s="11">
        <v>5.71</v>
      </c>
      <c r="C852">
        <f t="shared" si="638"/>
        <v>5.7099999999999998E-2</v>
      </c>
      <c r="D852" s="12">
        <f t="shared" si="639"/>
        <v>1.1988737374184488E-3</v>
      </c>
      <c r="E852" s="13">
        <f t="shared" si="640"/>
        <v>1.0011988737374184</v>
      </c>
      <c r="H852" s="10">
        <v>41400</v>
      </c>
      <c r="I852">
        <v>20000</v>
      </c>
      <c r="J852">
        <v>68.243210000000005</v>
      </c>
      <c r="K852" s="15">
        <f t="shared" si="662"/>
        <v>-1.9941774715139804E-3</v>
      </c>
      <c r="L852">
        <f t="shared" si="663"/>
        <v>0.99800582252848602</v>
      </c>
      <c r="N852" s="15">
        <f t="shared" si="642"/>
        <v>-0.51741658829613346</v>
      </c>
      <c r="P852" s="10">
        <v>41400</v>
      </c>
      <c r="Q852">
        <v>239700</v>
      </c>
      <c r="R852">
        <v>36.410218</v>
      </c>
      <c r="S852">
        <f t="shared" si="643"/>
        <v>3.3819363011435843E-3</v>
      </c>
      <c r="T852">
        <f t="shared" si="664"/>
        <v>1.0033819363011436</v>
      </c>
      <c r="V852" s="15">
        <f t="shared" si="644"/>
        <v>2.4291900685852474</v>
      </c>
      <c r="X852" s="10">
        <v>41400</v>
      </c>
      <c r="Y852">
        <v>160500</v>
      </c>
      <c r="Z852">
        <v>30.727817999999999</v>
      </c>
      <c r="AA852">
        <f t="shared" si="645"/>
        <v>5.6144960148918344E-3</v>
      </c>
      <c r="AB852">
        <f t="shared" si="641"/>
        <v>1.0056144960148918</v>
      </c>
      <c r="AD852" s="15">
        <f t="shared" si="646"/>
        <v>6.7180336260046136</v>
      </c>
      <c r="AF852" s="10">
        <v>41400</v>
      </c>
      <c r="AG852">
        <v>174700</v>
      </c>
      <c r="AH852">
        <v>41.542084000000003</v>
      </c>
      <c r="AI852">
        <f t="shared" si="647"/>
        <v>5.8072162829549967E-3</v>
      </c>
      <c r="AJ852">
        <f t="shared" si="665"/>
        <v>1.005807216282955</v>
      </c>
      <c r="AL852" s="15">
        <f t="shared" si="648"/>
        <v>7.2771862101393161</v>
      </c>
      <c r="AN852" s="10">
        <v>41400</v>
      </c>
      <c r="AO852">
        <v>1554700</v>
      </c>
      <c r="AP852">
        <v>34.608778999999998</v>
      </c>
      <c r="AQ852">
        <f t="shared" si="649"/>
        <v>-7.7677116977892258E-4</v>
      </c>
      <c r="AR852">
        <f t="shared" si="670"/>
        <v>0.99922322883022108</v>
      </c>
      <c r="AV852" s="10">
        <v>41400</v>
      </c>
      <c r="AW852">
        <v>10360300</v>
      </c>
      <c r="AX852">
        <v>39.693072999999998</v>
      </c>
      <c r="AY852">
        <f t="shared" si="650"/>
        <v>1.1363493343765629E-3</v>
      </c>
      <c r="AZ852">
        <f t="shared" si="651"/>
        <v>1.0011363493343766</v>
      </c>
      <c r="BD852" s="10">
        <v>41400</v>
      </c>
      <c r="BE852">
        <v>586700</v>
      </c>
      <c r="BF852">
        <v>50.870342000000001</v>
      </c>
      <c r="BG852">
        <f t="shared" si="652"/>
        <v>-1.4116375769316347E-3</v>
      </c>
      <c r="BH852">
        <f t="shared" si="653"/>
        <v>0.99858836242306837</v>
      </c>
      <c r="BL852" s="10">
        <v>41400</v>
      </c>
      <c r="BM852">
        <v>132900</v>
      </c>
      <c r="BN852">
        <v>102.300422</v>
      </c>
      <c r="BO852">
        <f t="shared" si="666"/>
        <v>-1.1647074458158713E-3</v>
      </c>
      <c r="BP852">
        <f t="shared" si="667"/>
        <v>0.99883529255418413</v>
      </c>
      <c r="BT852" s="10">
        <v>41400</v>
      </c>
      <c r="BU852">
        <v>65300</v>
      </c>
      <c r="BV852">
        <v>49.631061000000003</v>
      </c>
      <c r="BW852">
        <f t="shared" si="668"/>
        <v>3.9968771587850505E-4</v>
      </c>
      <c r="BX852">
        <f t="shared" si="669"/>
        <v>1.0003996877158785</v>
      </c>
      <c r="CB852" s="10">
        <v>41400</v>
      </c>
      <c r="CC852">
        <v>543600</v>
      </c>
      <c r="CD852">
        <v>103.79368100000001</v>
      </c>
      <c r="CE852">
        <f t="shared" si="654"/>
        <v>-9.0624667880956356E-4</v>
      </c>
      <c r="CF852">
        <f t="shared" si="655"/>
        <v>0.99909375332119044</v>
      </c>
      <c r="CJ852" s="10">
        <v>41400</v>
      </c>
      <c r="CK852">
        <v>864800</v>
      </c>
      <c r="CL852">
        <v>78.963772000000006</v>
      </c>
      <c r="CM852">
        <f t="shared" si="656"/>
        <v>-2.7072501980249797E-3</v>
      </c>
      <c r="CN852">
        <f t="shared" si="657"/>
        <v>0.99729274980197502</v>
      </c>
      <c r="CR852" s="10">
        <v>41400</v>
      </c>
      <c r="CS852">
        <v>7900</v>
      </c>
      <c r="CT852">
        <v>58.556646000000001</v>
      </c>
      <c r="CU852">
        <f t="shared" si="658"/>
        <v>-3.2900892820830752E-4</v>
      </c>
      <c r="CV852">
        <f t="shared" si="659"/>
        <v>0.99967099107179169</v>
      </c>
      <c r="CZ852" s="10">
        <v>41400</v>
      </c>
      <c r="DA852">
        <v>134100</v>
      </c>
      <c r="DB852">
        <v>55.075966000000001</v>
      </c>
      <c r="DC852">
        <f t="shared" si="632"/>
        <v>-1.1281295902298982E-3</v>
      </c>
      <c r="DD852">
        <f t="shared" si="633"/>
        <v>0.9988718704097701</v>
      </c>
      <c r="DH852" s="10">
        <v>41400</v>
      </c>
      <c r="DI852">
        <v>156600</v>
      </c>
      <c r="DJ852">
        <v>32.437023000000003</v>
      </c>
      <c r="DK852">
        <f t="shared" si="634"/>
        <v>5.1531843442258474E-3</v>
      </c>
      <c r="DL852">
        <f t="shared" si="635"/>
        <v>1.0051531843442258</v>
      </c>
      <c r="DP852" s="10"/>
      <c r="DX852" s="10">
        <v>41400</v>
      </c>
      <c r="DY852">
        <v>4181900</v>
      </c>
      <c r="DZ852">
        <v>14.28</v>
      </c>
      <c r="EA852">
        <f t="shared" si="660"/>
        <v>0</v>
      </c>
      <c r="EB852">
        <f t="shared" si="661"/>
        <v>1</v>
      </c>
      <c r="EF852" s="10">
        <v>41397</v>
      </c>
      <c r="EG852">
        <v>254100</v>
      </c>
      <c r="EH852">
        <v>98.469696999999996</v>
      </c>
      <c r="EI852">
        <f t="shared" si="636"/>
        <v>-9.8446992849110515E-5</v>
      </c>
      <c r="EJ852">
        <f t="shared" si="637"/>
        <v>0.99990155300715089</v>
      </c>
    </row>
    <row r="853" spans="1:140">
      <c r="A853" s="10">
        <v>41397</v>
      </c>
      <c r="B853" s="11">
        <v>5.67</v>
      </c>
      <c r="C853">
        <f t="shared" si="638"/>
        <v>5.67E-2</v>
      </c>
      <c r="D853" s="12">
        <f t="shared" si="639"/>
        <v>1.1904100528152828E-3</v>
      </c>
      <c r="E853" s="13">
        <f t="shared" si="640"/>
        <v>1.0011904100528153</v>
      </c>
      <c r="H853" s="10">
        <v>41397</v>
      </c>
      <c r="I853">
        <v>30500</v>
      </c>
      <c r="J853">
        <v>68.379570999999999</v>
      </c>
      <c r="K853" s="15">
        <f t="shared" si="662"/>
        <v>-2.1210114813432379E-2</v>
      </c>
      <c r="L853">
        <f t="shared" si="663"/>
        <v>0.97878988518656762</v>
      </c>
      <c r="N853" s="15">
        <f t="shared" si="642"/>
        <v>-0.99960037050236916</v>
      </c>
      <c r="P853" s="10">
        <v>41397</v>
      </c>
      <c r="Q853">
        <v>305800</v>
      </c>
      <c r="R853">
        <v>36.287495999999997</v>
      </c>
      <c r="S853">
        <f t="shared" si="643"/>
        <v>8.9238788223551246E-3</v>
      </c>
      <c r="T853">
        <f t="shared" si="664"/>
        <v>1.0089238788223551</v>
      </c>
      <c r="V853" s="15">
        <f t="shared" si="644"/>
        <v>24.604501083670211</v>
      </c>
      <c r="X853" s="10">
        <v>41397</v>
      </c>
      <c r="Y853">
        <v>118700</v>
      </c>
      <c r="Z853">
        <v>30.556260000000002</v>
      </c>
      <c r="AA853">
        <f t="shared" si="645"/>
        <v>1.295424052300298E-2</v>
      </c>
      <c r="AB853">
        <f t="shared" si="641"/>
        <v>1.012954240523003</v>
      </c>
      <c r="AD853" s="15">
        <f t="shared" si="646"/>
        <v>108.72025421898846</v>
      </c>
      <c r="AF853" s="10">
        <v>41397</v>
      </c>
      <c r="AG853">
        <v>311400</v>
      </c>
      <c r="AH853">
        <v>41.302233000000001</v>
      </c>
      <c r="AI853">
        <f t="shared" si="647"/>
        <v>1.3895434393391692E-2</v>
      </c>
      <c r="AJ853">
        <f t="shared" si="665"/>
        <v>1.0138954343933917</v>
      </c>
      <c r="AL853" s="15">
        <f t="shared" si="648"/>
        <v>152.99481797236723</v>
      </c>
      <c r="AN853" s="10">
        <v>41397</v>
      </c>
      <c r="AO853">
        <v>1953800</v>
      </c>
      <c r="AP853">
        <v>34.635683</v>
      </c>
      <c r="AQ853">
        <f t="shared" si="649"/>
        <v>1.2054504642180719E-2</v>
      </c>
      <c r="AR853">
        <f t="shared" si="670"/>
        <v>1.0120545046421807</v>
      </c>
      <c r="AV853" s="10">
        <v>41397</v>
      </c>
      <c r="AW853">
        <v>13122800</v>
      </c>
      <c r="AX853">
        <v>39.648018999999998</v>
      </c>
      <c r="AY853">
        <f t="shared" si="650"/>
        <v>6.8649782724694575E-3</v>
      </c>
      <c r="AZ853">
        <f t="shared" si="651"/>
        <v>1.0068649782724695</v>
      </c>
      <c r="BD853" s="10">
        <v>41397</v>
      </c>
      <c r="BE853">
        <v>548100</v>
      </c>
      <c r="BF853">
        <v>50.942253999999998</v>
      </c>
      <c r="BG853">
        <f t="shared" si="652"/>
        <v>7.2875831454983775E-3</v>
      </c>
      <c r="BH853">
        <f t="shared" si="653"/>
        <v>1.0072875831454984</v>
      </c>
      <c r="BL853" s="10">
        <v>41397</v>
      </c>
      <c r="BM853">
        <v>133800</v>
      </c>
      <c r="BN853">
        <v>102.41971100000001</v>
      </c>
      <c r="BO853">
        <f t="shared" si="666"/>
        <v>-1.87784320532558E-3</v>
      </c>
      <c r="BP853">
        <f t="shared" si="667"/>
        <v>0.99812215679467442</v>
      </c>
      <c r="BT853" s="10">
        <v>41397</v>
      </c>
      <c r="BU853">
        <v>82000</v>
      </c>
      <c r="BV853">
        <v>49.611232000000001</v>
      </c>
      <c r="BW853">
        <f t="shared" si="668"/>
        <v>5.9994167984411817E-4</v>
      </c>
      <c r="BX853">
        <f t="shared" si="669"/>
        <v>1.0005999416798441</v>
      </c>
      <c r="CB853" s="10">
        <v>41397</v>
      </c>
      <c r="CC853">
        <v>780400</v>
      </c>
      <c r="CD853">
        <v>103.887829</v>
      </c>
      <c r="CE853">
        <f t="shared" si="654"/>
        <v>-2.4655047398618457E-3</v>
      </c>
      <c r="CF853">
        <f t="shared" si="655"/>
        <v>0.99753449526013815</v>
      </c>
      <c r="CJ853" s="10">
        <v>41397</v>
      </c>
      <c r="CK853">
        <v>734900</v>
      </c>
      <c r="CL853">
        <v>79.178127000000003</v>
      </c>
      <c r="CM853">
        <f t="shared" si="656"/>
        <v>-2.924329170244433E-3</v>
      </c>
      <c r="CN853">
        <f t="shared" si="657"/>
        <v>0.99707567082975557</v>
      </c>
      <c r="CR853" s="10">
        <v>41397</v>
      </c>
      <c r="CS853">
        <v>9000</v>
      </c>
      <c r="CT853">
        <v>58.575918000000001</v>
      </c>
      <c r="CU853">
        <f t="shared" si="658"/>
        <v>-2.6250938828800141E-3</v>
      </c>
      <c r="CV853">
        <f t="shared" si="659"/>
        <v>0.99737490611711999</v>
      </c>
      <c r="CZ853" s="10">
        <v>41397</v>
      </c>
      <c r="DA853">
        <v>142500</v>
      </c>
      <c r="DB853">
        <v>55.138168999999998</v>
      </c>
      <c r="DC853">
        <f t="shared" si="632"/>
        <v>1.0421745056667264E-2</v>
      </c>
      <c r="DD853">
        <f t="shared" si="633"/>
        <v>1.0104217450566673</v>
      </c>
      <c r="DH853" s="10">
        <v>41397</v>
      </c>
      <c r="DI853">
        <v>106900</v>
      </c>
      <c r="DJ853">
        <v>32.270726000000003</v>
      </c>
      <c r="DK853">
        <f t="shared" si="634"/>
        <v>2.2955997355640356E-3</v>
      </c>
      <c r="DL853">
        <f t="shared" si="635"/>
        <v>1.002295599735564</v>
      </c>
      <c r="DP853" s="10"/>
      <c r="DX853" s="10">
        <v>41397</v>
      </c>
      <c r="DY853">
        <v>7201400</v>
      </c>
      <c r="DZ853">
        <v>14.28</v>
      </c>
      <c r="EA853">
        <f t="shared" si="660"/>
        <v>1.4025245441795509E-3</v>
      </c>
      <c r="EB853">
        <f t="shared" si="661"/>
        <v>1.0014025245441796</v>
      </c>
      <c r="EF853" s="10">
        <v>41396</v>
      </c>
      <c r="EG853">
        <v>170400</v>
      </c>
      <c r="EH853">
        <v>98.479392000000004</v>
      </c>
      <c r="EI853">
        <f t="shared" si="636"/>
        <v>-3.9355179213440561E-4</v>
      </c>
      <c r="EJ853">
        <f t="shared" si="637"/>
        <v>0.99960644820786559</v>
      </c>
    </row>
    <row r="854" spans="1:140">
      <c r="A854" s="10">
        <v>41396</v>
      </c>
      <c r="B854" s="11">
        <v>5.62</v>
      </c>
      <c r="C854">
        <f t="shared" si="638"/>
        <v>5.62E-2</v>
      </c>
      <c r="D854" s="12">
        <f t="shared" si="639"/>
        <v>1.1798317548958881E-3</v>
      </c>
      <c r="E854" s="13">
        <f t="shared" si="640"/>
        <v>1.0011798317548959</v>
      </c>
      <c r="H854" s="10">
        <v>41396</v>
      </c>
      <c r="I854">
        <v>13800</v>
      </c>
      <c r="J854">
        <v>69.861338000000003</v>
      </c>
      <c r="K854" s="15">
        <f t="shared" si="662"/>
        <v>-7.8019464703626973E-4</v>
      </c>
      <c r="L854">
        <f t="shared" si="663"/>
        <v>0.99921980535296373</v>
      </c>
      <c r="N854" s="15">
        <f t="shared" si="642"/>
        <v>-0.24789714747153635</v>
      </c>
      <c r="P854" s="10">
        <v>41396</v>
      </c>
      <c r="Q854">
        <v>213900</v>
      </c>
      <c r="R854">
        <v>35.966535</v>
      </c>
      <c r="S854">
        <f t="shared" si="643"/>
        <v>9.5388578963691018E-3</v>
      </c>
      <c r="T854">
        <f t="shared" si="664"/>
        <v>1.0095388578963691</v>
      </c>
      <c r="V854" s="15">
        <f t="shared" si="644"/>
        <v>30.982290935017716</v>
      </c>
      <c r="X854" s="10">
        <v>41396</v>
      </c>
      <c r="Y854">
        <v>87400</v>
      </c>
      <c r="Z854">
        <v>30.165489000000001</v>
      </c>
      <c r="AA854">
        <f t="shared" si="645"/>
        <v>1.1828592675405591E-2</v>
      </c>
      <c r="AB854">
        <f t="shared" si="641"/>
        <v>1.0118285926754056</v>
      </c>
      <c r="AD854" s="15">
        <f t="shared" si="646"/>
        <v>72.119955456942989</v>
      </c>
      <c r="AF854" s="10">
        <v>41396</v>
      </c>
      <c r="AG854">
        <v>277500</v>
      </c>
      <c r="AH854">
        <v>40.736185999999996</v>
      </c>
      <c r="AI854">
        <f t="shared" si="647"/>
        <v>1.3607045133971818E-2</v>
      </c>
      <c r="AJ854">
        <f t="shared" si="665"/>
        <v>1.0136070451339718</v>
      </c>
      <c r="AL854" s="15">
        <f t="shared" si="648"/>
        <v>137.80703362567075</v>
      </c>
      <c r="AN854" s="10">
        <v>41396</v>
      </c>
      <c r="AO854">
        <v>2532100</v>
      </c>
      <c r="AP854">
        <v>34.223140000000001</v>
      </c>
      <c r="AQ854">
        <f t="shared" si="649"/>
        <v>3.1545465772016001E-3</v>
      </c>
      <c r="AR854">
        <f t="shared" si="670"/>
        <v>1.0031545465772016</v>
      </c>
      <c r="AV854" s="10">
        <v>41396</v>
      </c>
      <c r="AW854">
        <v>14142600</v>
      </c>
      <c r="AX854">
        <v>39.377692000000003</v>
      </c>
      <c r="AY854">
        <f t="shared" si="650"/>
        <v>9.2379130525177544E-3</v>
      </c>
      <c r="AZ854">
        <f t="shared" si="651"/>
        <v>1.0092379130525178</v>
      </c>
      <c r="BD854" s="10">
        <v>41396</v>
      </c>
      <c r="BE854">
        <v>548400</v>
      </c>
      <c r="BF854">
        <v>50.573694000000003</v>
      </c>
      <c r="BG854">
        <f t="shared" si="652"/>
        <v>6.6201388819364659E-3</v>
      </c>
      <c r="BH854">
        <f t="shared" si="653"/>
        <v>1.0066201388819365</v>
      </c>
      <c r="BL854" s="10">
        <v>41396</v>
      </c>
      <c r="BM854">
        <v>168600</v>
      </c>
      <c r="BN854">
        <v>102.61240100000001</v>
      </c>
      <c r="BO854">
        <f t="shared" si="666"/>
        <v>1.2534646769684077E-3</v>
      </c>
      <c r="BP854">
        <f t="shared" si="667"/>
        <v>1.0012534646769684</v>
      </c>
      <c r="BT854" s="10">
        <v>41396</v>
      </c>
      <c r="BU854">
        <v>68400</v>
      </c>
      <c r="BV854">
        <v>49.581485999999998</v>
      </c>
      <c r="BW854">
        <f t="shared" si="668"/>
        <v>-1.9997417697581454E-4</v>
      </c>
      <c r="BX854">
        <f t="shared" si="669"/>
        <v>0.99980002582302419</v>
      </c>
      <c r="CB854" s="10">
        <v>41396</v>
      </c>
      <c r="CC854">
        <v>261200</v>
      </c>
      <c r="CD854">
        <v>104.144598</v>
      </c>
      <c r="CE854">
        <f t="shared" si="654"/>
        <v>4.1260876001649738E-3</v>
      </c>
      <c r="CF854">
        <f t="shared" si="655"/>
        <v>1.004126087600165</v>
      </c>
      <c r="CJ854" s="10">
        <v>41396</v>
      </c>
      <c r="CK854">
        <v>544800</v>
      </c>
      <c r="CL854">
        <v>79.410348999999997</v>
      </c>
      <c r="CM854">
        <f t="shared" si="656"/>
        <v>-1.1239085222070067E-4</v>
      </c>
      <c r="CN854">
        <f t="shared" si="657"/>
        <v>0.9998876091477793</v>
      </c>
      <c r="CR854" s="10">
        <v>41396</v>
      </c>
      <c r="CS854">
        <v>3900</v>
      </c>
      <c r="CT854">
        <v>58.730089999999997</v>
      </c>
      <c r="CU854">
        <f t="shared" si="658"/>
        <v>4.9249435871634439E-4</v>
      </c>
      <c r="CV854">
        <f t="shared" si="659"/>
        <v>1.0004924943587163</v>
      </c>
      <c r="CZ854" s="10">
        <v>41396</v>
      </c>
      <c r="DA854">
        <v>561900</v>
      </c>
      <c r="DB854">
        <v>54.569459999999999</v>
      </c>
      <c r="DC854">
        <f t="shared" si="632"/>
        <v>5.7320474776572095E-3</v>
      </c>
      <c r="DD854">
        <f t="shared" si="633"/>
        <v>1.0057320474776572</v>
      </c>
      <c r="DH854" s="10">
        <v>41396</v>
      </c>
      <c r="DI854">
        <v>275200</v>
      </c>
      <c r="DJ854">
        <v>32.196815000000001</v>
      </c>
      <c r="DK854">
        <f t="shared" si="634"/>
        <v>6.0623439765572495E-3</v>
      </c>
      <c r="DL854">
        <f t="shared" si="635"/>
        <v>1.0060623439765572</v>
      </c>
      <c r="DP854" s="10"/>
      <c r="DX854" s="10">
        <v>41396</v>
      </c>
      <c r="DY854">
        <v>5131200</v>
      </c>
      <c r="DZ854">
        <v>14.26</v>
      </c>
      <c r="EA854">
        <f t="shared" si="660"/>
        <v>5.6417489421720646E-3</v>
      </c>
      <c r="EB854">
        <f t="shared" si="661"/>
        <v>1.0056417489421721</v>
      </c>
      <c r="EF854" s="10">
        <v>41395</v>
      </c>
      <c r="EG854">
        <v>157600</v>
      </c>
      <c r="EH854">
        <v>98.518163999999999</v>
      </c>
      <c r="EI854">
        <f t="shared" si="636"/>
        <v>3.9370673612593166E-4</v>
      </c>
      <c r="EJ854">
        <f t="shared" si="637"/>
        <v>1.0003937067361259</v>
      </c>
    </row>
    <row r="855" spans="1:140">
      <c r="A855" s="10">
        <v>41395</v>
      </c>
      <c r="B855" s="11">
        <v>5.62</v>
      </c>
      <c r="C855">
        <f t="shared" si="638"/>
        <v>5.62E-2</v>
      </c>
      <c r="D855" s="12">
        <f t="shared" si="639"/>
        <v>1.1798317548958881E-3</v>
      </c>
      <c r="E855" s="13">
        <f t="shared" si="640"/>
        <v>1.0011798317548959</v>
      </c>
      <c r="H855" s="10">
        <v>41395</v>
      </c>
      <c r="I855">
        <v>18700</v>
      </c>
      <c r="J855">
        <v>69.915886</v>
      </c>
      <c r="K855" s="15">
        <f t="shared" si="662"/>
        <v>9.1852083484562641E-3</v>
      </c>
      <c r="L855">
        <f t="shared" si="663"/>
        <v>1.0091852083484563</v>
      </c>
      <c r="N855" s="15">
        <f t="shared" si="642"/>
        <v>27.142967950008657</v>
      </c>
      <c r="P855" s="10">
        <v>41395</v>
      </c>
      <c r="Q855">
        <v>270900</v>
      </c>
      <c r="R855">
        <v>35.626697</v>
      </c>
      <c r="S855">
        <f t="shared" si="643"/>
        <v>-9.188728444901928E-3</v>
      </c>
      <c r="T855">
        <f t="shared" si="664"/>
        <v>0.99081127155509807</v>
      </c>
      <c r="V855" s="15">
        <f t="shared" si="644"/>
        <v>-0.96558937526120669</v>
      </c>
      <c r="X855" s="10">
        <v>41395</v>
      </c>
      <c r="Y855">
        <v>104000</v>
      </c>
      <c r="Z855">
        <v>29.812844999999999</v>
      </c>
      <c r="AA855">
        <f t="shared" si="645"/>
        <v>-1.6661365082849877E-2</v>
      </c>
      <c r="AB855">
        <f t="shared" si="641"/>
        <v>0.98333863491715012</v>
      </c>
      <c r="AD855" s="15">
        <f t="shared" si="646"/>
        <v>-0.99782913660950467</v>
      </c>
      <c r="AF855" s="10">
        <v>41395</v>
      </c>
      <c r="AG855">
        <v>210000</v>
      </c>
      <c r="AH855">
        <v>40.189328000000003</v>
      </c>
      <c r="AI855">
        <f t="shared" si="647"/>
        <v>-1.9658313864602373E-2</v>
      </c>
      <c r="AJ855">
        <f t="shared" si="665"/>
        <v>0.98034168613539763</v>
      </c>
      <c r="AL855" s="15">
        <f t="shared" si="648"/>
        <v>-0.99928751357495837</v>
      </c>
      <c r="AN855" s="10">
        <v>41395</v>
      </c>
      <c r="AO855">
        <v>2074900</v>
      </c>
      <c r="AP855">
        <v>34.115521000000001</v>
      </c>
      <c r="AQ855">
        <f t="shared" si="649"/>
        <v>-7.5659179690341638E-3</v>
      </c>
      <c r="AR855">
        <f t="shared" si="670"/>
        <v>0.99243408203096584</v>
      </c>
      <c r="AV855" s="10">
        <v>41395</v>
      </c>
      <c r="AW855">
        <v>13443000</v>
      </c>
      <c r="AX855">
        <v>39.017254000000001</v>
      </c>
      <c r="AY855">
        <f t="shared" si="650"/>
        <v>-1.0511857765397536E-2</v>
      </c>
      <c r="AZ855">
        <f t="shared" si="651"/>
        <v>0.98948814223460246</v>
      </c>
      <c r="BD855" s="10">
        <v>41395</v>
      </c>
      <c r="BE855">
        <v>713600</v>
      </c>
      <c r="BF855">
        <v>50.241090999999997</v>
      </c>
      <c r="BG855">
        <f t="shared" si="652"/>
        <v>-1.0095642702727115E-2</v>
      </c>
      <c r="BH855">
        <f t="shared" si="653"/>
        <v>0.98990435729727289</v>
      </c>
      <c r="BL855" s="10">
        <v>41395</v>
      </c>
      <c r="BM855">
        <v>242200</v>
      </c>
      <c r="BN855">
        <v>102.483941</v>
      </c>
      <c r="BO855">
        <f t="shared" si="666"/>
        <v>8.3342937143116025E-4</v>
      </c>
      <c r="BP855">
        <f t="shared" si="667"/>
        <v>1.0008334293714312</v>
      </c>
      <c r="BT855" s="10">
        <v>41395</v>
      </c>
      <c r="BU855">
        <v>89000</v>
      </c>
      <c r="BV855">
        <v>49.591403</v>
      </c>
      <c r="BW855">
        <f t="shared" si="668"/>
        <v>-1.1981054116048107E-3</v>
      </c>
      <c r="BX855">
        <f t="shared" si="669"/>
        <v>0.99880189458839519</v>
      </c>
      <c r="CB855" s="10">
        <v>41395</v>
      </c>
      <c r="CC855">
        <v>342500</v>
      </c>
      <c r="CD855">
        <v>103.71665400000001</v>
      </c>
      <c r="CE855">
        <f t="shared" si="654"/>
        <v>1.5786574741467607E-3</v>
      </c>
      <c r="CF855">
        <f t="shared" si="655"/>
        <v>1.0015786574741468</v>
      </c>
      <c r="CJ855" s="10">
        <v>41395</v>
      </c>
      <c r="CK855">
        <v>654400</v>
      </c>
      <c r="CL855">
        <v>79.419274999999999</v>
      </c>
      <c r="CM855">
        <f t="shared" si="656"/>
        <v>2.1412605323427591E-3</v>
      </c>
      <c r="CN855">
        <f t="shared" si="657"/>
        <v>1.0021412605323428</v>
      </c>
      <c r="CR855" s="10">
        <v>41395</v>
      </c>
      <c r="CS855">
        <v>5400</v>
      </c>
      <c r="CT855">
        <v>58.701180000000001</v>
      </c>
      <c r="CU855">
        <f t="shared" si="658"/>
        <v>5.0905627423070143E-4</v>
      </c>
      <c r="CV855">
        <f t="shared" si="659"/>
        <v>1.0005090562742307</v>
      </c>
      <c r="CZ855" s="10">
        <v>41395</v>
      </c>
      <c r="DA855">
        <v>111100</v>
      </c>
      <c r="DB855">
        <v>54.258448000000001</v>
      </c>
      <c r="DC855">
        <f t="shared" si="632"/>
        <v>-4.2400290624879933E-3</v>
      </c>
      <c r="DD855">
        <f t="shared" si="633"/>
        <v>0.99575997093751201</v>
      </c>
      <c r="DH855" s="10">
        <v>41395</v>
      </c>
      <c r="DI855">
        <v>294000</v>
      </c>
      <c r="DJ855">
        <v>32.002803</v>
      </c>
      <c r="DK855">
        <f t="shared" si="634"/>
        <v>-6.0258134228494686E-3</v>
      </c>
      <c r="DL855">
        <f t="shared" si="635"/>
        <v>0.99397418657715053</v>
      </c>
      <c r="DP855" s="10"/>
      <c r="DX855" s="10">
        <v>41395</v>
      </c>
      <c r="DY855">
        <v>6548800</v>
      </c>
      <c r="DZ855">
        <v>14.18</v>
      </c>
      <c r="EA855">
        <f t="shared" si="660"/>
        <v>-1.184668989547033E-2</v>
      </c>
      <c r="EB855">
        <f t="shared" si="661"/>
        <v>0.98815331010452967</v>
      </c>
      <c r="EF855" s="10">
        <v>41394</v>
      </c>
      <c r="EG855">
        <v>177000</v>
      </c>
      <c r="EH855">
        <v>98.479392000000004</v>
      </c>
      <c r="EI855">
        <f t="shared" si="636"/>
        <v>2.0674587957580925E-4</v>
      </c>
      <c r="EJ855">
        <f t="shared" si="637"/>
        <v>1.0002067458795758</v>
      </c>
    </row>
    <row r="856" spans="1:140">
      <c r="A856" s="10">
        <v>41394</v>
      </c>
      <c r="B856" s="11">
        <v>5.55</v>
      </c>
      <c r="C856">
        <f t="shared" si="638"/>
        <v>5.5500000000000001E-2</v>
      </c>
      <c r="D856" s="12">
        <f t="shared" si="639"/>
        <v>1.165024578412055E-3</v>
      </c>
      <c r="E856" s="13">
        <f t="shared" si="640"/>
        <v>1.0011650245784121</v>
      </c>
      <c r="H856" s="10">
        <v>41394</v>
      </c>
      <c r="I856">
        <v>15000</v>
      </c>
      <c r="J856">
        <v>69.279539</v>
      </c>
      <c r="K856" s="15">
        <f t="shared" si="662"/>
        <v>-2.7740569080961786E-3</v>
      </c>
      <c r="L856">
        <f t="shared" si="663"/>
        <v>0.99722594309190382</v>
      </c>
      <c r="N856" s="15">
        <f t="shared" si="642"/>
        <v>-0.63721241567207643</v>
      </c>
      <c r="P856" s="10">
        <v>41394</v>
      </c>
      <c r="Q856">
        <v>590700</v>
      </c>
      <c r="R856">
        <v>35.957096999999997</v>
      </c>
      <c r="S856">
        <f t="shared" si="643"/>
        <v>3.1603777019617585E-3</v>
      </c>
      <c r="T856">
        <f t="shared" si="664"/>
        <v>1.0031603777019618</v>
      </c>
      <c r="V856" s="15">
        <f t="shared" si="644"/>
        <v>2.1636261482505206</v>
      </c>
      <c r="X856" s="10">
        <v>41394</v>
      </c>
      <c r="Y856">
        <v>345200</v>
      </c>
      <c r="Z856">
        <v>30.317983999999999</v>
      </c>
      <c r="AA856">
        <f t="shared" si="645"/>
        <v>6.6455307959552012E-3</v>
      </c>
      <c r="AB856">
        <f t="shared" si="641"/>
        <v>1.0066455307959552</v>
      </c>
      <c r="AD856" s="15">
        <f t="shared" si="646"/>
        <v>10.218840012680385</v>
      </c>
      <c r="AF856" s="10">
        <v>41394</v>
      </c>
      <c r="AG856">
        <v>252700</v>
      </c>
      <c r="AH856">
        <v>40.995224999999998</v>
      </c>
      <c r="AI856">
        <f t="shared" si="647"/>
        <v>4.230310745293453E-3</v>
      </c>
      <c r="AJ856">
        <f t="shared" si="665"/>
        <v>1.0042303107452935</v>
      </c>
      <c r="AL856" s="15">
        <f t="shared" si="648"/>
        <v>3.668354571645124</v>
      </c>
      <c r="AN856" s="10">
        <v>41394</v>
      </c>
      <c r="AO856">
        <v>5729000</v>
      </c>
      <c r="AP856">
        <v>34.375604000000003</v>
      </c>
      <c r="AQ856">
        <f t="shared" si="649"/>
        <v>2.6158261242998915E-3</v>
      </c>
      <c r="AR856">
        <f t="shared" si="670"/>
        <v>1.0026158261242999</v>
      </c>
      <c r="AV856" s="10">
        <v>41394</v>
      </c>
      <c r="AW856">
        <v>18425900</v>
      </c>
      <c r="AX856">
        <v>39.431755000000003</v>
      </c>
      <c r="AY856">
        <f t="shared" si="650"/>
        <v>1.2494129888099836E-2</v>
      </c>
      <c r="AZ856">
        <f t="shared" si="651"/>
        <v>1.0124941298880998</v>
      </c>
      <c r="BD856" s="10">
        <v>41394</v>
      </c>
      <c r="BE856">
        <v>590900</v>
      </c>
      <c r="BF856">
        <v>50.753480000000003</v>
      </c>
      <c r="BG856">
        <f t="shared" si="652"/>
        <v>1.0637767631336281E-3</v>
      </c>
      <c r="BH856">
        <f t="shared" si="653"/>
        <v>1.0010637767631336</v>
      </c>
      <c r="BL856" s="10">
        <v>41394</v>
      </c>
      <c r="BM856">
        <v>133700</v>
      </c>
      <c r="BN856">
        <v>102.398599</v>
      </c>
      <c r="BO856">
        <f t="shared" si="666"/>
        <v>7.1577566057268172E-4</v>
      </c>
      <c r="BP856">
        <f t="shared" si="667"/>
        <v>1.0007157756605727</v>
      </c>
      <c r="BT856" s="10">
        <v>41394</v>
      </c>
      <c r="BU856">
        <v>105100</v>
      </c>
      <c r="BV856">
        <v>49.650889999999997</v>
      </c>
      <c r="BW856">
        <f t="shared" si="668"/>
        <v>-9.9739517506691744E-4</v>
      </c>
      <c r="BX856">
        <f t="shared" si="669"/>
        <v>0.99900260482493308</v>
      </c>
      <c r="CB856" s="10">
        <v>41394</v>
      </c>
      <c r="CC856">
        <v>608000</v>
      </c>
      <c r="CD856">
        <v>103.553179</v>
      </c>
      <c r="CE856">
        <f t="shared" si="654"/>
        <v>3.8865552084010879E-3</v>
      </c>
      <c r="CF856">
        <f t="shared" si="655"/>
        <v>1.0038865552084011</v>
      </c>
      <c r="CJ856" s="10">
        <v>41394</v>
      </c>
      <c r="CK856">
        <v>481100</v>
      </c>
      <c r="CL856">
        <v>79.249581000000006</v>
      </c>
      <c r="CM856">
        <f t="shared" si="656"/>
        <v>-2.5913924720399883E-4</v>
      </c>
      <c r="CN856">
        <f t="shared" si="657"/>
        <v>0.999740860752796</v>
      </c>
      <c r="CR856" s="10">
        <v>41394</v>
      </c>
      <c r="CS856">
        <v>4700</v>
      </c>
      <c r="CT856">
        <v>58.671312999999998</v>
      </c>
      <c r="CU856">
        <f t="shared" si="658"/>
        <v>3.282066992256194E-4</v>
      </c>
      <c r="CV856">
        <f t="shared" si="659"/>
        <v>1.0003282066992256</v>
      </c>
      <c r="CZ856" s="10">
        <v>41394</v>
      </c>
      <c r="DA856">
        <v>129800</v>
      </c>
      <c r="DB856">
        <v>54.489485000000002</v>
      </c>
      <c r="DC856">
        <f t="shared" si="632"/>
        <v>3.9292344984740435E-3</v>
      </c>
      <c r="DD856">
        <f t="shared" si="633"/>
        <v>1.003929234498474</v>
      </c>
      <c r="DH856" s="10">
        <v>41394</v>
      </c>
      <c r="DI856">
        <v>420300</v>
      </c>
      <c r="DJ856">
        <v>32.196815000000001</v>
      </c>
      <c r="DK856">
        <f t="shared" si="634"/>
        <v>1.131744760818143E-2</v>
      </c>
      <c r="DL856">
        <f t="shared" si="635"/>
        <v>1.0113174476081814</v>
      </c>
      <c r="DP856" s="10"/>
      <c r="DX856" s="10">
        <v>41394</v>
      </c>
      <c r="DY856">
        <v>5350000</v>
      </c>
      <c r="DZ856">
        <v>14.35</v>
      </c>
      <c r="EA856">
        <f t="shared" si="660"/>
        <v>4.1987403778867005E-3</v>
      </c>
      <c r="EB856">
        <f t="shared" si="661"/>
        <v>1.0041987403778867</v>
      </c>
      <c r="EF856" s="10">
        <v>41393</v>
      </c>
      <c r="EG856">
        <v>790100</v>
      </c>
      <c r="EH856">
        <v>98.459035999999998</v>
      </c>
      <c r="EI856">
        <f t="shared" si="636"/>
        <v>9.8416092084274709E-5</v>
      </c>
      <c r="EJ856">
        <f t="shared" si="637"/>
        <v>1.0000984160920843</v>
      </c>
    </row>
    <row r="857" spans="1:140">
      <c r="A857" s="10">
        <v>41393</v>
      </c>
      <c r="B857" s="11">
        <v>5.49</v>
      </c>
      <c r="C857">
        <f t="shared" si="638"/>
        <v>5.4900000000000004E-2</v>
      </c>
      <c r="D857" s="12">
        <f t="shared" si="639"/>
        <v>1.1523349784110515E-3</v>
      </c>
      <c r="E857" s="13">
        <f t="shared" si="640"/>
        <v>1.0011523349784111</v>
      </c>
      <c r="H857" s="10">
        <v>41393</v>
      </c>
      <c r="I857">
        <v>7500</v>
      </c>
      <c r="J857">
        <v>69.472258999999994</v>
      </c>
      <c r="K857" s="15">
        <f t="shared" si="662"/>
        <v>-2.6108641593425297E-4</v>
      </c>
      <c r="L857">
        <f t="shared" si="663"/>
        <v>0.99973891358406575</v>
      </c>
      <c r="N857" s="15">
        <f t="shared" si="642"/>
        <v>-9.0908004084535254E-2</v>
      </c>
      <c r="P857" s="10">
        <v>41393</v>
      </c>
      <c r="Q857">
        <v>1084400</v>
      </c>
      <c r="R857">
        <v>35.843817000000001</v>
      </c>
      <c r="S857">
        <f t="shared" si="643"/>
        <v>6.0943061884182193E-3</v>
      </c>
      <c r="T857">
        <f t="shared" si="664"/>
        <v>1.0060943061884182</v>
      </c>
      <c r="V857" s="15">
        <f t="shared" si="644"/>
        <v>8.1859121154303871</v>
      </c>
      <c r="X857" s="10">
        <v>41393</v>
      </c>
      <c r="Y857">
        <v>352400</v>
      </c>
      <c r="Z857">
        <v>30.117834999999999</v>
      </c>
      <c r="AA857">
        <f t="shared" si="645"/>
        <v>7.9744812850497393E-3</v>
      </c>
      <c r="AB857">
        <f t="shared" si="641"/>
        <v>1.0079744812850497</v>
      </c>
      <c r="AD857" s="15">
        <f t="shared" si="646"/>
        <v>17.158547695971201</v>
      </c>
      <c r="AF857" s="10">
        <v>41393</v>
      </c>
      <c r="AG857">
        <v>197400</v>
      </c>
      <c r="AH857">
        <v>40.822533</v>
      </c>
      <c r="AI857">
        <f t="shared" si="647"/>
        <v>7.3389788851951909E-3</v>
      </c>
      <c r="AJ857">
        <f t="shared" si="665"/>
        <v>1.0073389788851952</v>
      </c>
      <c r="AL857" s="15">
        <f t="shared" si="648"/>
        <v>13.424751151303649</v>
      </c>
      <c r="AN857" s="10">
        <v>41393</v>
      </c>
      <c r="AO857">
        <v>4281400</v>
      </c>
      <c r="AP857">
        <v>34.285918000000002</v>
      </c>
      <c r="AQ857">
        <f t="shared" si="649"/>
        <v>1.1643249112243126E-2</v>
      </c>
      <c r="AR857">
        <f t="shared" si="670"/>
        <v>1.0116432491122431</v>
      </c>
      <c r="AV857" s="10">
        <v>41393</v>
      </c>
      <c r="AW857">
        <v>9419400</v>
      </c>
      <c r="AX857">
        <v>38.945169</v>
      </c>
      <c r="AY857">
        <f t="shared" si="650"/>
        <v>1.0521416668852757E-2</v>
      </c>
      <c r="AZ857">
        <f t="shared" si="651"/>
        <v>1.0105214166688528</v>
      </c>
      <c r="BD857" s="10">
        <v>41393</v>
      </c>
      <c r="BE857">
        <v>555600</v>
      </c>
      <c r="BF857">
        <v>50.699547000000003</v>
      </c>
      <c r="BG857">
        <f t="shared" si="652"/>
        <v>5.8855344808639298E-3</v>
      </c>
      <c r="BH857">
        <f t="shared" si="653"/>
        <v>1.0058855344808639</v>
      </c>
      <c r="BL857" s="10">
        <v>41393</v>
      </c>
      <c r="BM857">
        <v>160900</v>
      </c>
      <c r="BN857">
        <v>102.325357</v>
      </c>
      <c r="BO857">
        <f t="shared" si="666"/>
        <v>4.4750865534393114E-4</v>
      </c>
      <c r="BP857">
        <f t="shared" si="667"/>
        <v>1.0004475086553439</v>
      </c>
      <c r="BT857" s="10">
        <v>41393</v>
      </c>
      <c r="BU857">
        <v>84400</v>
      </c>
      <c r="BV857">
        <v>49.700460999999997</v>
      </c>
      <c r="BW857">
        <f t="shared" si="668"/>
        <v>3.9912938305608492E-4</v>
      </c>
      <c r="BX857">
        <f t="shared" si="669"/>
        <v>1.0003991293830561</v>
      </c>
      <c r="CB857" s="10">
        <v>41393</v>
      </c>
      <c r="CC857">
        <v>817600</v>
      </c>
      <c r="CD857">
        <v>103.152272</v>
      </c>
      <c r="CE857">
        <f t="shared" si="654"/>
        <v>3.485173655583429E-3</v>
      </c>
      <c r="CF857">
        <f t="shared" si="655"/>
        <v>1.0034851736555834</v>
      </c>
      <c r="CJ857" s="10">
        <v>41393</v>
      </c>
      <c r="CK857">
        <v>656800</v>
      </c>
      <c r="CL857">
        <v>79.270122999999998</v>
      </c>
      <c r="CM857">
        <f t="shared" si="656"/>
        <v>1.1242573479686158E-4</v>
      </c>
      <c r="CN857">
        <f t="shared" si="657"/>
        <v>1.0001124257347969</v>
      </c>
      <c r="CR857" s="10">
        <v>41393</v>
      </c>
      <c r="CS857">
        <v>11600</v>
      </c>
      <c r="CT857">
        <v>58.652062999999998</v>
      </c>
      <c r="CU857">
        <f t="shared" si="658"/>
        <v>3.2831445422898398E-4</v>
      </c>
      <c r="CV857">
        <f t="shared" si="659"/>
        <v>1.000328314454229</v>
      </c>
      <c r="CZ857" s="10">
        <v>41393</v>
      </c>
      <c r="DA857">
        <v>90300</v>
      </c>
      <c r="DB857">
        <v>54.276221</v>
      </c>
      <c r="DC857">
        <f t="shared" ref="DC857:DC920" si="671">(DB857/DB858)-1</f>
        <v>1.2599514231819597E-2</v>
      </c>
      <c r="DD857">
        <f t="shared" ref="DD857:DD920" si="672">1+DC857</f>
        <v>1.0125995142318196</v>
      </c>
      <c r="DH857" s="10">
        <v>41393</v>
      </c>
      <c r="DI857">
        <v>112200</v>
      </c>
      <c r="DJ857">
        <v>31.836507000000001</v>
      </c>
      <c r="DK857">
        <f t="shared" ref="DK857:DK920" si="673">(DJ857/DJ858)-1</f>
        <v>7.6022818239209755E-3</v>
      </c>
      <c r="DL857">
        <f t="shared" ref="DL857:DL920" si="674">1+DK857</f>
        <v>1.007602281823921</v>
      </c>
      <c r="DP857" s="10"/>
      <c r="DX857" s="10">
        <v>41393</v>
      </c>
      <c r="DY857">
        <v>4620600</v>
      </c>
      <c r="DZ857">
        <v>14.29</v>
      </c>
      <c r="EA857">
        <f t="shared" si="660"/>
        <v>9.1807909604519899E-3</v>
      </c>
      <c r="EB857">
        <f t="shared" si="661"/>
        <v>1.009180790960452</v>
      </c>
      <c r="EF857" s="10">
        <v>41390</v>
      </c>
      <c r="EG857">
        <v>720900</v>
      </c>
      <c r="EH857">
        <v>98.449347000000003</v>
      </c>
      <c r="EI857">
        <f t="shared" si="636"/>
        <v>5.9070307152486734E-4</v>
      </c>
      <c r="EJ857">
        <f t="shared" si="637"/>
        <v>1.0005907030715249</v>
      </c>
    </row>
    <row r="858" spans="1:140">
      <c r="A858" s="10">
        <v>41390</v>
      </c>
      <c r="B858" s="11">
        <v>5.5</v>
      </c>
      <c r="C858">
        <f t="shared" si="638"/>
        <v>5.5E-2</v>
      </c>
      <c r="D858" s="12">
        <f t="shared" si="639"/>
        <v>1.1544497665472164E-3</v>
      </c>
      <c r="E858" s="13">
        <f t="shared" si="640"/>
        <v>1.0011544497665472</v>
      </c>
      <c r="H858" s="10">
        <v>41390</v>
      </c>
      <c r="I858">
        <v>15300</v>
      </c>
      <c r="J858">
        <v>69.490402000000003</v>
      </c>
      <c r="K858" s="15">
        <f t="shared" si="662"/>
        <v>7.7601578924364478E-3</v>
      </c>
      <c r="L858">
        <f t="shared" si="663"/>
        <v>1.0077601578924364</v>
      </c>
      <c r="N858" s="15">
        <f t="shared" si="642"/>
        <v>15.802438077848759</v>
      </c>
      <c r="P858" s="10">
        <v>41390</v>
      </c>
      <c r="Q858">
        <v>189200</v>
      </c>
      <c r="R858">
        <v>35.626697</v>
      </c>
      <c r="S858">
        <f t="shared" si="643"/>
        <v>-7.9425009934097623E-4</v>
      </c>
      <c r="T858">
        <f t="shared" si="664"/>
        <v>0.99920574990065902</v>
      </c>
      <c r="V858" s="15">
        <f t="shared" si="644"/>
        <v>-0.2517487594520621</v>
      </c>
      <c r="X858" s="10">
        <v>41390</v>
      </c>
      <c r="Y858">
        <v>80100</v>
      </c>
      <c r="Z858">
        <v>29.879560999999999</v>
      </c>
      <c r="AA858">
        <f t="shared" si="645"/>
        <v>-4.4458410247241176E-3</v>
      </c>
      <c r="AB858">
        <f t="shared" si="641"/>
        <v>0.99555415897527588</v>
      </c>
      <c r="AD858" s="15">
        <f t="shared" si="646"/>
        <v>-0.80335395759223815</v>
      </c>
      <c r="AF858" s="10">
        <v>41390</v>
      </c>
      <c r="AG858">
        <v>120600</v>
      </c>
      <c r="AH858">
        <v>40.525120000000001</v>
      </c>
      <c r="AI858">
        <f t="shared" si="647"/>
        <v>-4.2432013969105897E-3</v>
      </c>
      <c r="AJ858">
        <f t="shared" si="665"/>
        <v>0.99575679860308941</v>
      </c>
      <c r="AL858" s="15">
        <f t="shared" si="648"/>
        <v>-0.78818959129045374</v>
      </c>
      <c r="AN858" s="10">
        <v>41390</v>
      </c>
      <c r="AO858">
        <v>1797800</v>
      </c>
      <c r="AP858">
        <v>33.891312999999997</v>
      </c>
      <c r="AQ858">
        <f t="shared" si="649"/>
        <v>5.2953092127561163E-4</v>
      </c>
      <c r="AR858">
        <f t="shared" si="670"/>
        <v>1.0005295309212756</v>
      </c>
      <c r="AV858" s="10">
        <v>41390</v>
      </c>
      <c r="AW858">
        <v>8478200</v>
      </c>
      <c r="AX858">
        <v>38.539676999999998</v>
      </c>
      <c r="AY858">
        <f t="shared" si="650"/>
        <v>-9.2656290877937142E-3</v>
      </c>
      <c r="AZ858">
        <f t="shared" si="651"/>
        <v>0.99073437091220629</v>
      </c>
      <c r="BD858" s="10">
        <v>41390</v>
      </c>
      <c r="BE858">
        <v>299700</v>
      </c>
      <c r="BF858">
        <v>50.402898999999998</v>
      </c>
      <c r="BG858">
        <f t="shared" si="652"/>
        <v>1.7835488100925723E-4</v>
      </c>
      <c r="BH858">
        <f t="shared" si="653"/>
        <v>1.0001783548810093</v>
      </c>
      <c r="BL858" s="10">
        <v>41390</v>
      </c>
      <c r="BM858">
        <v>162500</v>
      </c>
      <c r="BN858">
        <v>102.27958599999999</v>
      </c>
      <c r="BO858">
        <f t="shared" si="666"/>
        <v>1.3444582095598623E-3</v>
      </c>
      <c r="BP858">
        <f t="shared" si="667"/>
        <v>1.0013444582095599</v>
      </c>
      <c r="BT858" s="10">
        <v>41390</v>
      </c>
      <c r="BU858">
        <v>72000</v>
      </c>
      <c r="BV858">
        <v>49.680632000000003</v>
      </c>
      <c r="BW858">
        <f t="shared" si="668"/>
        <v>7.9889649224051951E-4</v>
      </c>
      <c r="BX858">
        <f t="shared" si="669"/>
        <v>1.0007988964922405</v>
      </c>
      <c r="CB858" s="10">
        <v>41390</v>
      </c>
      <c r="CC858">
        <v>1013300</v>
      </c>
      <c r="CD858">
        <v>102.794017</v>
      </c>
      <c r="CE858">
        <f t="shared" si="654"/>
        <v>-5.805234513331925E-4</v>
      </c>
      <c r="CF858">
        <f t="shared" si="655"/>
        <v>0.99941947654866681</v>
      </c>
      <c r="CJ858" s="10">
        <v>41390</v>
      </c>
      <c r="CK858">
        <v>316900</v>
      </c>
      <c r="CL858">
        <v>79.261212</v>
      </c>
      <c r="CM858">
        <f t="shared" si="656"/>
        <v>2.4788902751142761E-3</v>
      </c>
      <c r="CN858">
        <f t="shared" si="657"/>
        <v>1.0024788902751143</v>
      </c>
      <c r="CR858" s="10">
        <v>41390</v>
      </c>
      <c r="CS858">
        <v>5200</v>
      </c>
      <c r="CT858">
        <v>58.632812999999999</v>
      </c>
      <c r="CU858">
        <f t="shared" si="658"/>
        <v>9.8582898785526396E-4</v>
      </c>
      <c r="CV858">
        <f t="shared" si="659"/>
        <v>1.0009858289878553</v>
      </c>
      <c r="CZ858" s="10">
        <v>41390</v>
      </c>
      <c r="DA858">
        <v>98200</v>
      </c>
      <c r="DB858">
        <v>53.600876</v>
      </c>
      <c r="DC858">
        <f t="shared" si="671"/>
        <v>-7.0781941670576831E-3</v>
      </c>
      <c r="DD858">
        <f t="shared" si="672"/>
        <v>0.99292180583294232</v>
      </c>
      <c r="DH858" s="10">
        <v>41390</v>
      </c>
      <c r="DI858">
        <v>65900</v>
      </c>
      <c r="DJ858">
        <v>31.596302999999999</v>
      </c>
      <c r="DK858">
        <f t="shared" si="673"/>
        <v>-2.9153936571940653E-3</v>
      </c>
      <c r="DL858">
        <f t="shared" si="674"/>
        <v>0.99708460634280593</v>
      </c>
      <c r="DP858" s="10"/>
      <c r="DX858" s="10">
        <v>41390</v>
      </c>
      <c r="DY858">
        <v>8079600</v>
      </c>
      <c r="DZ858">
        <v>14.16</v>
      </c>
      <c r="EA858">
        <f t="shared" si="660"/>
        <v>-4.9191848208011146E-3</v>
      </c>
      <c r="EB858">
        <f t="shared" si="661"/>
        <v>0.99508081517919889</v>
      </c>
      <c r="EF858" s="10">
        <v>41389</v>
      </c>
      <c r="EG858">
        <v>309700</v>
      </c>
      <c r="EH858">
        <v>98.391227000000001</v>
      </c>
      <c r="EI858">
        <f t="shared" si="636"/>
        <v>-2.9526432898940858E-4</v>
      </c>
      <c r="EJ858">
        <f t="shared" si="637"/>
        <v>0.99970473567101059</v>
      </c>
    </row>
    <row r="859" spans="1:140">
      <c r="A859" s="10">
        <v>41389</v>
      </c>
      <c r="B859" s="11">
        <v>5.41</v>
      </c>
      <c r="C859">
        <f t="shared" si="638"/>
        <v>5.4100000000000002E-2</v>
      </c>
      <c r="D859" s="12">
        <f t="shared" si="639"/>
        <v>1.1354187636467561E-3</v>
      </c>
      <c r="E859" s="13">
        <f t="shared" si="640"/>
        <v>1.0011354187636468</v>
      </c>
      <c r="H859" s="10">
        <v>41389</v>
      </c>
      <c r="I859">
        <v>30200</v>
      </c>
      <c r="J859">
        <v>68.955297999999999</v>
      </c>
      <c r="K859" s="15">
        <f t="shared" si="662"/>
        <v>-3.0160531722474015E-3</v>
      </c>
      <c r="L859">
        <f t="shared" si="663"/>
        <v>0.9969839468277526</v>
      </c>
      <c r="N859" s="15">
        <f t="shared" si="642"/>
        <v>-0.66796765121448842</v>
      </c>
      <c r="P859" s="10">
        <v>41389</v>
      </c>
      <c r="Q859">
        <v>189300</v>
      </c>
      <c r="R859">
        <v>35.655016000000003</v>
      </c>
      <c r="S859">
        <f t="shared" si="643"/>
        <v>3.1872388000406815E-3</v>
      </c>
      <c r="T859">
        <f t="shared" si="664"/>
        <v>1.0031872388000407</v>
      </c>
      <c r="V859" s="15">
        <f t="shared" si="644"/>
        <v>2.1946967431447182</v>
      </c>
      <c r="X859" s="10">
        <v>41389</v>
      </c>
      <c r="Y859">
        <v>78800</v>
      </c>
      <c r="Z859">
        <v>30.012993999999999</v>
      </c>
      <c r="AA859">
        <f t="shared" si="645"/>
        <v>6.713515600406561E-3</v>
      </c>
      <c r="AB859">
        <f t="shared" si="641"/>
        <v>1.0067135156004066</v>
      </c>
      <c r="AD859" s="15">
        <f t="shared" si="646"/>
        <v>10.498818762195057</v>
      </c>
      <c r="AF859" s="10">
        <v>41389</v>
      </c>
      <c r="AG859">
        <v>144200</v>
      </c>
      <c r="AH859">
        <v>40.697808999999999</v>
      </c>
      <c r="AI859">
        <f t="shared" si="647"/>
        <v>5.689842146381352E-3</v>
      </c>
      <c r="AJ859">
        <f t="shared" si="665"/>
        <v>1.0056898421463814</v>
      </c>
      <c r="AL859" s="15">
        <f t="shared" si="648"/>
        <v>6.9320093496049466</v>
      </c>
      <c r="AN859" s="10">
        <v>41389</v>
      </c>
      <c r="AO859">
        <v>3408800</v>
      </c>
      <c r="AP859">
        <v>33.873376</v>
      </c>
      <c r="AQ859">
        <f t="shared" si="649"/>
        <v>5.5910276139776727E-3</v>
      </c>
      <c r="AR859">
        <f t="shared" si="670"/>
        <v>1.0055910276139777</v>
      </c>
      <c r="AV859" s="10">
        <v>41389</v>
      </c>
      <c r="AW859">
        <v>10662000</v>
      </c>
      <c r="AX859">
        <v>38.900111000000003</v>
      </c>
      <c r="AY859">
        <f t="shared" si="650"/>
        <v>8.4091752944812637E-3</v>
      </c>
      <c r="AZ859">
        <f t="shared" si="651"/>
        <v>1.0084091752944813</v>
      </c>
      <c r="BD859" s="10">
        <v>41389</v>
      </c>
      <c r="BE859">
        <v>1228900</v>
      </c>
      <c r="BF859">
        <v>50.393911000000003</v>
      </c>
      <c r="BG859">
        <f t="shared" si="652"/>
        <v>3.2211869922869063E-3</v>
      </c>
      <c r="BH859">
        <f t="shared" si="653"/>
        <v>1.0032211869922869</v>
      </c>
      <c r="BL859" s="10">
        <v>41389</v>
      </c>
      <c r="BM859">
        <v>169100</v>
      </c>
      <c r="BN859">
        <v>102.14225999999999</v>
      </c>
      <c r="BO859">
        <f t="shared" si="666"/>
        <v>1.5260137978678756E-3</v>
      </c>
      <c r="BP859">
        <f t="shared" si="667"/>
        <v>1.0015260137978679</v>
      </c>
      <c r="BT859" s="10">
        <v>41389</v>
      </c>
      <c r="BU859">
        <v>61600</v>
      </c>
      <c r="BV859">
        <v>49.640974</v>
      </c>
      <c r="BW859">
        <f t="shared" si="668"/>
        <v>9.9958857788307043E-4</v>
      </c>
      <c r="BX859">
        <f t="shared" si="669"/>
        <v>1.0009995885778831</v>
      </c>
      <c r="CB859" s="10">
        <v>41389</v>
      </c>
      <c r="CC859">
        <v>525900</v>
      </c>
      <c r="CD859">
        <v>102.85372599999999</v>
      </c>
      <c r="CE859">
        <f t="shared" si="654"/>
        <v>-9.9416177272715345E-4</v>
      </c>
      <c r="CF859">
        <f t="shared" si="655"/>
        <v>0.99900583822727285</v>
      </c>
      <c r="CJ859" s="10">
        <v>41389</v>
      </c>
      <c r="CK859">
        <v>316400</v>
      </c>
      <c r="CL859">
        <v>79.065218000000002</v>
      </c>
      <c r="CM859">
        <f t="shared" si="656"/>
        <v>0</v>
      </c>
      <c r="CN859">
        <f t="shared" si="657"/>
        <v>1</v>
      </c>
      <c r="CR859" s="10">
        <v>41389</v>
      </c>
      <c r="CS859">
        <v>3800</v>
      </c>
      <c r="CT859">
        <v>58.575068000000002</v>
      </c>
      <c r="CU859">
        <f t="shared" si="658"/>
        <v>-4.9268017657710939E-4</v>
      </c>
      <c r="CV859">
        <f t="shared" si="659"/>
        <v>0.99950731982342289</v>
      </c>
      <c r="CZ859" s="10">
        <v>41389</v>
      </c>
      <c r="DA859">
        <v>69500</v>
      </c>
      <c r="DB859">
        <v>53.982978000000003</v>
      </c>
      <c r="DC859">
        <f t="shared" si="671"/>
        <v>4.4642979251663384E-3</v>
      </c>
      <c r="DD859">
        <f t="shared" si="672"/>
        <v>1.0044642979251663</v>
      </c>
      <c r="DH859" s="10">
        <v>41389</v>
      </c>
      <c r="DI859">
        <v>125500</v>
      </c>
      <c r="DJ859">
        <v>31.688687999999999</v>
      </c>
      <c r="DK859">
        <f t="shared" si="673"/>
        <v>-3.4863070865371881E-3</v>
      </c>
      <c r="DL859">
        <f t="shared" si="674"/>
        <v>0.99651369291346281</v>
      </c>
      <c r="DP859" s="10"/>
      <c r="DX859" s="10">
        <v>41389</v>
      </c>
      <c r="DY859">
        <v>5360600</v>
      </c>
      <c r="DZ859">
        <v>14.23</v>
      </c>
      <c r="EA859">
        <f t="shared" si="660"/>
        <v>2.3005032350826848E-2</v>
      </c>
      <c r="EB859">
        <f t="shared" si="661"/>
        <v>1.0230050323508268</v>
      </c>
      <c r="EF859" s="10">
        <v>41388</v>
      </c>
      <c r="EG859">
        <v>190600</v>
      </c>
      <c r="EH859">
        <v>98.420287000000002</v>
      </c>
      <c r="EI859">
        <f t="shared" si="636"/>
        <v>-9.843546035193107E-5</v>
      </c>
      <c r="EJ859">
        <f t="shared" si="637"/>
        <v>0.99990156453964807</v>
      </c>
    </row>
    <row r="860" spans="1:140">
      <c r="A860" s="10">
        <v>41388</v>
      </c>
      <c r="B860" s="11">
        <v>5.31</v>
      </c>
      <c r="C860">
        <f t="shared" si="638"/>
        <v>5.3099999999999994E-2</v>
      </c>
      <c r="D860" s="12">
        <f t="shared" si="639"/>
        <v>1.1142787192590653E-3</v>
      </c>
      <c r="E860" s="13">
        <f t="shared" si="640"/>
        <v>1.0011142787192591</v>
      </c>
      <c r="H860" s="10">
        <v>41388</v>
      </c>
      <c r="I860">
        <v>7400</v>
      </c>
      <c r="J860">
        <v>69.163899999999998</v>
      </c>
      <c r="K860" s="15">
        <f t="shared" si="662"/>
        <v>2.3659342682413875E-3</v>
      </c>
      <c r="L860">
        <f t="shared" si="663"/>
        <v>1.0023659342682414</v>
      </c>
      <c r="N860" s="15">
        <f t="shared" si="642"/>
        <v>1.3691850758404227</v>
      </c>
      <c r="P860" s="10">
        <v>41388</v>
      </c>
      <c r="Q860">
        <v>297900</v>
      </c>
      <c r="R860">
        <v>35.541736</v>
      </c>
      <c r="S860">
        <f t="shared" si="643"/>
        <v>7.9750147366852708E-4</v>
      </c>
      <c r="T860">
        <f t="shared" si="664"/>
        <v>1.0007975014736685</v>
      </c>
      <c r="V860" s="15">
        <f t="shared" si="644"/>
        <v>0.33772716451443552</v>
      </c>
      <c r="X860" s="10">
        <v>41388</v>
      </c>
      <c r="Y860">
        <v>66300</v>
      </c>
      <c r="Z860">
        <v>29.812844999999999</v>
      </c>
      <c r="AA860">
        <f t="shared" si="645"/>
        <v>4.8185568940135592E-3</v>
      </c>
      <c r="AB860">
        <f t="shared" si="641"/>
        <v>1.0048185568940136</v>
      </c>
      <c r="AD860" s="15">
        <f t="shared" si="646"/>
        <v>4.7808426242865547</v>
      </c>
      <c r="AF860" s="10">
        <v>41388</v>
      </c>
      <c r="AG860">
        <v>158100</v>
      </c>
      <c r="AH860">
        <v>40.467554999999997</v>
      </c>
      <c r="AI860">
        <f t="shared" si="647"/>
        <v>6.2023303979805711E-3</v>
      </c>
      <c r="AJ860">
        <f t="shared" si="665"/>
        <v>1.0062023303979806</v>
      </c>
      <c r="AL860" s="15">
        <f t="shared" si="648"/>
        <v>8.5530350997497742</v>
      </c>
      <c r="AN860" s="10">
        <v>41388</v>
      </c>
      <c r="AO860">
        <v>3129400</v>
      </c>
      <c r="AP860">
        <v>33.685042000000003</v>
      </c>
      <c r="AQ860">
        <f t="shared" si="649"/>
        <v>8.5928953469629477E-3</v>
      </c>
      <c r="AR860">
        <f t="shared" si="670"/>
        <v>1.0085928953469629</v>
      </c>
      <c r="AV860" s="10">
        <v>41388</v>
      </c>
      <c r="AW860">
        <v>13020700</v>
      </c>
      <c r="AX860">
        <v>38.575721000000001</v>
      </c>
      <c r="AY860">
        <f t="shared" si="650"/>
        <v>6.3469763171264404E-3</v>
      </c>
      <c r="AZ860">
        <f t="shared" si="651"/>
        <v>1.0063469763171264</v>
      </c>
      <c r="BD860" s="10">
        <v>41388</v>
      </c>
      <c r="BE860">
        <v>551700</v>
      </c>
      <c r="BF860">
        <v>50.232104</v>
      </c>
      <c r="BG860">
        <f t="shared" si="652"/>
        <v>-1.2510978222340929E-3</v>
      </c>
      <c r="BH860">
        <f t="shared" si="653"/>
        <v>0.99874890217776591</v>
      </c>
      <c r="BL860" s="10">
        <v>41388</v>
      </c>
      <c r="BM860">
        <v>409000</v>
      </c>
      <c r="BN860">
        <v>101.986627</v>
      </c>
      <c r="BO860">
        <f t="shared" si="666"/>
        <v>-4.4858301231520681E-4</v>
      </c>
      <c r="BP860">
        <f t="shared" si="667"/>
        <v>0.99955141698768479</v>
      </c>
      <c r="BT860" s="10">
        <v>41388</v>
      </c>
      <c r="BU860">
        <v>123100</v>
      </c>
      <c r="BV860">
        <v>49.591403</v>
      </c>
      <c r="BW860">
        <f t="shared" si="668"/>
        <v>6.0010095303297817E-4</v>
      </c>
      <c r="BX860">
        <f t="shared" si="669"/>
        <v>1.000600100953033</v>
      </c>
      <c r="CB860" s="10">
        <v>41388</v>
      </c>
      <c r="CC860">
        <v>696300</v>
      </c>
      <c r="CD860">
        <v>102.956081</v>
      </c>
      <c r="CE860">
        <f t="shared" si="654"/>
        <v>9.1218107882773403E-4</v>
      </c>
      <c r="CF860">
        <f t="shared" si="655"/>
        <v>1.0009121810788277</v>
      </c>
      <c r="CJ860" s="10">
        <v>41388</v>
      </c>
      <c r="CK860">
        <v>210800</v>
      </c>
      <c r="CL860">
        <v>79.065218000000002</v>
      </c>
      <c r="CM860">
        <f t="shared" si="656"/>
        <v>9.0224635695501654E-4</v>
      </c>
      <c r="CN860">
        <f t="shared" si="657"/>
        <v>1.000902246356955</v>
      </c>
      <c r="CR860" s="10">
        <v>41388</v>
      </c>
      <c r="CS860">
        <v>6300</v>
      </c>
      <c r="CT860">
        <v>58.603940999999999</v>
      </c>
      <c r="CU860">
        <f t="shared" si="658"/>
        <v>1.6423094130035842E-4</v>
      </c>
      <c r="CV860">
        <f t="shared" si="659"/>
        <v>1.0001642309413004</v>
      </c>
      <c r="CZ860" s="10">
        <v>41388</v>
      </c>
      <c r="DA860">
        <v>77000</v>
      </c>
      <c r="DB860">
        <v>53.743053000000003</v>
      </c>
      <c r="DC860">
        <f t="shared" si="671"/>
        <v>5.9880215982757168E-3</v>
      </c>
      <c r="DD860">
        <f t="shared" si="672"/>
        <v>1.0059880215982757</v>
      </c>
      <c r="DH860" s="10">
        <v>41388</v>
      </c>
      <c r="DI860">
        <v>122500</v>
      </c>
      <c r="DJ860">
        <v>31.799551000000001</v>
      </c>
      <c r="DK860">
        <f t="shared" si="673"/>
        <v>2.0378207814928384E-3</v>
      </c>
      <c r="DL860">
        <f t="shared" si="674"/>
        <v>1.0020378207814928</v>
      </c>
      <c r="DP860" s="10"/>
      <c r="DX860" s="10">
        <v>41388</v>
      </c>
      <c r="DY860">
        <v>5538600</v>
      </c>
      <c r="DZ860">
        <v>13.91</v>
      </c>
      <c r="EA860">
        <f t="shared" si="660"/>
        <v>1.0901162790697638E-2</v>
      </c>
      <c r="EB860">
        <f t="shared" si="661"/>
        <v>1.0109011627906976</v>
      </c>
      <c r="EF860" s="10">
        <v>41387</v>
      </c>
      <c r="EG860">
        <v>225900</v>
      </c>
      <c r="EH860">
        <v>98.429975999999996</v>
      </c>
      <c r="EI860">
        <f t="shared" si="636"/>
        <v>-2.9514812637410071E-4</v>
      </c>
      <c r="EJ860">
        <f t="shared" si="637"/>
        <v>0.9997048518736259</v>
      </c>
    </row>
    <row r="861" spans="1:140">
      <c r="A861" s="10">
        <v>41387</v>
      </c>
      <c r="B861" s="11">
        <v>5.26</v>
      </c>
      <c r="C861">
        <f t="shared" si="638"/>
        <v>5.2600000000000001E-2</v>
      </c>
      <c r="D861" s="12">
        <f t="shared" si="639"/>
        <v>1.1037108728793044E-3</v>
      </c>
      <c r="E861" s="13">
        <f t="shared" si="640"/>
        <v>1.0011037108728793</v>
      </c>
      <c r="H861" s="10">
        <v>41387</v>
      </c>
      <c r="I861">
        <v>29800</v>
      </c>
      <c r="J861">
        <v>69.000648999999996</v>
      </c>
      <c r="K861" s="15">
        <f t="shared" si="662"/>
        <v>-3.2752500578311361E-3</v>
      </c>
      <c r="L861">
        <f t="shared" si="663"/>
        <v>0.99672474994216886</v>
      </c>
      <c r="N861" s="15">
        <f t="shared" si="642"/>
        <v>-0.69803020459276333</v>
      </c>
      <c r="P861" s="10">
        <v>41387</v>
      </c>
      <c r="Q861">
        <v>211400</v>
      </c>
      <c r="R861">
        <v>35.513413999999997</v>
      </c>
      <c r="S861">
        <f t="shared" si="643"/>
        <v>1.0475411857185923E-2</v>
      </c>
      <c r="T861">
        <f t="shared" si="664"/>
        <v>1.0104754118571859</v>
      </c>
      <c r="V861" s="15">
        <f t="shared" si="644"/>
        <v>43.86408536494293</v>
      </c>
      <c r="X861" s="10">
        <v>41387</v>
      </c>
      <c r="Y861">
        <v>117500</v>
      </c>
      <c r="Z861">
        <v>29.669879000000002</v>
      </c>
      <c r="AA861">
        <f t="shared" si="645"/>
        <v>1.1370964781274306E-2</v>
      </c>
      <c r="AB861">
        <f t="shared" si="641"/>
        <v>1.0113709647812743</v>
      </c>
      <c r="AD861" s="15">
        <f t="shared" si="646"/>
        <v>60.990582341815106</v>
      </c>
      <c r="AF861" s="10">
        <v>41387</v>
      </c>
      <c r="AG861">
        <v>191700</v>
      </c>
      <c r="AH861">
        <v>40.218108999999998</v>
      </c>
      <c r="AI861">
        <f t="shared" si="647"/>
        <v>1.3539605481193595E-2</v>
      </c>
      <c r="AJ861">
        <f t="shared" si="665"/>
        <v>1.0135396054811936</v>
      </c>
      <c r="AL861" s="15">
        <f t="shared" si="648"/>
        <v>134.47659402474096</v>
      </c>
      <c r="AN861" s="10">
        <v>41387</v>
      </c>
      <c r="AO861">
        <v>2573600</v>
      </c>
      <c r="AP861">
        <v>33.398055999999997</v>
      </c>
      <c r="AQ861">
        <f t="shared" si="649"/>
        <v>1.3885176406101429E-2</v>
      </c>
      <c r="AR861">
        <f t="shared" si="670"/>
        <v>1.0138851764061014</v>
      </c>
      <c r="AV861" s="10">
        <v>41387</v>
      </c>
      <c r="AW861">
        <v>16112400</v>
      </c>
      <c r="AX861">
        <v>38.332425999999998</v>
      </c>
      <c r="AY861">
        <f t="shared" si="650"/>
        <v>4.9609893748290279E-3</v>
      </c>
      <c r="AZ861">
        <f t="shared" si="651"/>
        <v>1.004960989374829</v>
      </c>
      <c r="BD861" s="10">
        <v>41387</v>
      </c>
      <c r="BE861">
        <v>552500</v>
      </c>
      <c r="BF861">
        <v>50.295028000000002</v>
      </c>
      <c r="BG861">
        <f t="shared" si="652"/>
        <v>9.0171313940794473E-3</v>
      </c>
      <c r="BH861">
        <f t="shared" si="653"/>
        <v>1.0090171313940794</v>
      </c>
      <c r="BL861" s="10">
        <v>41387</v>
      </c>
      <c r="BM861">
        <v>64500</v>
      </c>
      <c r="BN861">
        <v>102.032397</v>
      </c>
      <c r="BO861">
        <f t="shared" si="666"/>
        <v>4.4878432934147838E-4</v>
      </c>
      <c r="BP861">
        <f t="shared" si="667"/>
        <v>1.0004487843293415</v>
      </c>
      <c r="BT861" s="10">
        <v>41387</v>
      </c>
      <c r="BU861">
        <v>112300</v>
      </c>
      <c r="BV861">
        <v>49.561661000000001</v>
      </c>
      <c r="BW861">
        <f t="shared" si="668"/>
        <v>-1.9997347673483823E-4</v>
      </c>
      <c r="BX861">
        <f t="shared" si="669"/>
        <v>0.99980002652326516</v>
      </c>
      <c r="CB861" s="10">
        <v>41387</v>
      </c>
      <c r="CC861">
        <v>700600</v>
      </c>
      <c r="CD861">
        <v>102.862252</v>
      </c>
      <c r="CE861">
        <f t="shared" si="654"/>
        <v>1.9109040185594228E-3</v>
      </c>
      <c r="CF861">
        <f t="shared" si="655"/>
        <v>1.0019109040185594</v>
      </c>
      <c r="CJ861" s="10">
        <v>41387</v>
      </c>
      <c r="CK861">
        <v>213200</v>
      </c>
      <c r="CL861">
        <v>78.993945999999994</v>
      </c>
      <c r="CM861">
        <f t="shared" si="656"/>
        <v>1.5813772936321691E-3</v>
      </c>
      <c r="CN861">
        <f t="shared" si="657"/>
        <v>1.0015813772936322</v>
      </c>
      <c r="CR861" s="10">
        <v>41387</v>
      </c>
      <c r="CS861">
        <v>39800</v>
      </c>
      <c r="CT861">
        <v>58.594318000000001</v>
      </c>
      <c r="CU861">
        <f t="shared" si="658"/>
        <v>1.6432620597073289E-4</v>
      </c>
      <c r="CV861">
        <f t="shared" si="659"/>
        <v>1.0001643262059707</v>
      </c>
      <c r="CZ861" s="10">
        <v>41387</v>
      </c>
      <c r="DA861">
        <v>62700</v>
      </c>
      <c r="DB861">
        <v>53.423153999999997</v>
      </c>
      <c r="DC861">
        <f t="shared" si="671"/>
        <v>4.9922750550468464E-4</v>
      </c>
      <c r="DD861">
        <f t="shared" si="672"/>
        <v>1.0004992275055047</v>
      </c>
      <c r="DH861" s="10">
        <v>41387</v>
      </c>
      <c r="DI861">
        <v>113200</v>
      </c>
      <c r="DJ861">
        <v>31.734881000000001</v>
      </c>
      <c r="DK861">
        <f t="shared" si="673"/>
        <v>5.5620288974926879E-3</v>
      </c>
      <c r="DL861">
        <f t="shared" si="674"/>
        <v>1.0055620288974927</v>
      </c>
      <c r="DP861" s="10"/>
      <c r="DX861" s="10">
        <v>41387</v>
      </c>
      <c r="DY861">
        <v>4915000</v>
      </c>
      <c r="DZ861">
        <v>13.76</v>
      </c>
      <c r="EA861">
        <f t="shared" si="660"/>
        <v>-6.4981949458483568E-3</v>
      </c>
      <c r="EB861">
        <f t="shared" si="661"/>
        <v>0.99350180505415164</v>
      </c>
      <c r="EF861" s="10">
        <v>41386</v>
      </c>
      <c r="EG861">
        <v>169600</v>
      </c>
      <c r="EH861">
        <v>98.459035999999998</v>
      </c>
      <c r="EI861">
        <f t="shared" si="636"/>
        <v>7.8772909608293418E-4</v>
      </c>
      <c r="EJ861">
        <f t="shared" si="637"/>
        <v>1.0007877290960829</v>
      </c>
    </row>
    <row r="862" spans="1:140">
      <c r="A862" s="10">
        <v>41386</v>
      </c>
      <c r="B862" s="11">
        <v>5.26</v>
      </c>
      <c r="C862">
        <f t="shared" si="638"/>
        <v>5.2600000000000001E-2</v>
      </c>
      <c r="D862" s="12">
        <f t="shared" si="639"/>
        <v>1.1037108728793044E-3</v>
      </c>
      <c r="E862" s="13">
        <f t="shared" si="640"/>
        <v>1.0011037108728793</v>
      </c>
      <c r="H862" s="10">
        <v>41386</v>
      </c>
      <c r="I862">
        <v>22900</v>
      </c>
      <c r="J862">
        <v>69.227385999999996</v>
      </c>
      <c r="K862" s="15">
        <f t="shared" si="662"/>
        <v>1.3106357950287695E-4</v>
      </c>
      <c r="L862">
        <f t="shared" si="663"/>
        <v>1.0001310635795029</v>
      </c>
      <c r="N862" s="15">
        <f t="shared" si="642"/>
        <v>4.8997631837975009E-2</v>
      </c>
      <c r="P862" s="10">
        <v>41386</v>
      </c>
      <c r="Q862">
        <v>158100</v>
      </c>
      <c r="R862">
        <v>35.145252999999997</v>
      </c>
      <c r="S862">
        <f t="shared" si="643"/>
        <v>4.316170914207218E-3</v>
      </c>
      <c r="T862">
        <f t="shared" si="664"/>
        <v>1.0043161709142072</v>
      </c>
      <c r="V862" s="15">
        <f t="shared" si="644"/>
        <v>3.8163302639193013</v>
      </c>
      <c r="X862" s="10">
        <v>41386</v>
      </c>
      <c r="Y862">
        <v>92400</v>
      </c>
      <c r="Z862">
        <v>29.336296999999998</v>
      </c>
      <c r="AA862">
        <f t="shared" si="645"/>
        <v>4.8972143672127988E-3</v>
      </c>
      <c r="AB862">
        <f t="shared" si="641"/>
        <v>1.0048972143672128</v>
      </c>
      <c r="AD862" s="15">
        <f t="shared" si="646"/>
        <v>4.9483902516040956</v>
      </c>
      <c r="AF862" s="10">
        <v>41386</v>
      </c>
      <c r="AG862">
        <v>211500</v>
      </c>
      <c r="AH862">
        <v>39.680846000000003</v>
      </c>
      <c r="AI862">
        <f t="shared" si="647"/>
        <v>2.6666878246390802E-3</v>
      </c>
      <c r="AJ862">
        <f t="shared" si="665"/>
        <v>1.0026666878246391</v>
      </c>
      <c r="AL862" s="15">
        <f t="shared" si="648"/>
        <v>1.6433460563981144</v>
      </c>
      <c r="AN862" s="10">
        <v>41386</v>
      </c>
      <c r="AO862">
        <v>1852000</v>
      </c>
      <c r="AP862">
        <v>32.940669</v>
      </c>
      <c r="AQ862">
        <f t="shared" si="649"/>
        <v>4.9247635065599038E-3</v>
      </c>
      <c r="AR862">
        <f t="shared" si="670"/>
        <v>1.0049247635065599</v>
      </c>
      <c r="AV862" s="10">
        <v>41386</v>
      </c>
      <c r="AW862">
        <v>15684100</v>
      </c>
      <c r="AX862">
        <v>38.143197999999998</v>
      </c>
      <c r="AY862">
        <f t="shared" si="650"/>
        <v>2.6054252807867773E-3</v>
      </c>
      <c r="AZ862">
        <f t="shared" si="651"/>
        <v>1.0026054252807868</v>
      </c>
      <c r="BD862" s="10">
        <v>41386</v>
      </c>
      <c r="BE862">
        <v>494400</v>
      </c>
      <c r="BF862">
        <v>49.845564000000003</v>
      </c>
      <c r="BG862">
        <f t="shared" si="652"/>
        <v>4.8930854844175808E-3</v>
      </c>
      <c r="BH862">
        <f t="shared" si="653"/>
        <v>1.0048930854844176</v>
      </c>
      <c r="BL862" s="10">
        <v>41386</v>
      </c>
      <c r="BM862">
        <v>127400</v>
      </c>
      <c r="BN862">
        <v>101.986627</v>
      </c>
      <c r="BO862">
        <f t="shared" si="666"/>
        <v>-8.9684205267193118E-4</v>
      </c>
      <c r="BP862">
        <f t="shared" si="667"/>
        <v>0.99910315794732807</v>
      </c>
      <c r="BT862" s="10">
        <v>41386</v>
      </c>
      <c r="BU862">
        <v>100200</v>
      </c>
      <c r="BV862">
        <v>49.571573999999998</v>
      </c>
      <c r="BW862">
        <f t="shared" si="668"/>
        <v>4.001675420310935E-4</v>
      </c>
      <c r="BX862">
        <f t="shared" si="669"/>
        <v>1.0004001675420311</v>
      </c>
      <c r="CB862" s="10">
        <v>41386</v>
      </c>
      <c r="CC862">
        <v>472700</v>
      </c>
      <c r="CD862">
        <v>102.666067</v>
      </c>
      <c r="CE862">
        <f t="shared" si="654"/>
        <v>1.4977584008073475E-3</v>
      </c>
      <c r="CF862">
        <f t="shared" si="655"/>
        <v>1.0014977584008073</v>
      </c>
      <c r="CJ862" s="10">
        <v>41386</v>
      </c>
      <c r="CK862">
        <v>226700</v>
      </c>
      <c r="CL862">
        <v>78.869224000000003</v>
      </c>
      <c r="CM862">
        <f t="shared" si="656"/>
        <v>3.3896693203505635E-4</v>
      </c>
      <c r="CN862">
        <f t="shared" si="657"/>
        <v>1.0003389669320351</v>
      </c>
      <c r="CR862" s="10">
        <v>41386</v>
      </c>
      <c r="CS862">
        <v>8900</v>
      </c>
      <c r="CT862">
        <v>58.584690999999999</v>
      </c>
      <c r="CU862">
        <f t="shared" si="658"/>
        <v>-1.6429920730542946E-4</v>
      </c>
      <c r="CV862">
        <f t="shared" si="659"/>
        <v>0.99983570079269457</v>
      </c>
      <c r="CZ862" s="10">
        <v>41386</v>
      </c>
      <c r="DA862">
        <v>104500</v>
      </c>
      <c r="DB862">
        <v>53.396496999999997</v>
      </c>
      <c r="DC862">
        <f t="shared" si="671"/>
        <v>-2.4900527816390516E-3</v>
      </c>
      <c r="DD862">
        <f t="shared" si="672"/>
        <v>0.99750994721836095</v>
      </c>
      <c r="DH862" s="10">
        <v>41386</v>
      </c>
      <c r="DI862">
        <v>87100</v>
      </c>
      <c r="DJ862">
        <v>31.559346999999999</v>
      </c>
      <c r="DK862">
        <f t="shared" si="673"/>
        <v>-1.7533887631038247E-3</v>
      </c>
      <c r="DL862">
        <f t="shared" si="674"/>
        <v>0.99824661123689618</v>
      </c>
      <c r="DP862" s="10"/>
      <c r="DX862" s="10">
        <v>41386</v>
      </c>
      <c r="DY862">
        <v>5630500</v>
      </c>
      <c r="DZ862">
        <v>13.85</v>
      </c>
      <c r="EA862">
        <f t="shared" si="660"/>
        <v>1.763409257898596E-2</v>
      </c>
      <c r="EB862">
        <f t="shared" si="661"/>
        <v>1.017634092578986</v>
      </c>
      <c r="EF862" s="10">
        <v>41383</v>
      </c>
      <c r="EG862">
        <v>321200</v>
      </c>
      <c r="EH862">
        <v>98.381538000000006</v>
      </c>
      <c r="EI862">
        <f t="shared" si="636"/>
        <v>-4.921061852132258E-4</v>
      </c>
      <c r="EJ862">
        <f t="shared" si="637"/>
        <v>0.99950789381478677</v>
      </c>
    </row>
    <row r="863" spans="1:140">
      <c r="A863" s="10">
        <v>41383</v>
      </c>
      <c r="B863" s="11">
        <v>5.17</v>
      </c>
      <c r="C863">
        <f t="shared" si="638"/>
        <v>5.1699999999999996E-2</v>
      </c>
      <c r="D863" s="12">
        <f t="shared" si="639"/>
        <v>1.0846924032195115E-3</v>
      </c>
      <c r="E863" s="13">
        <f t="shared" si="640"/>
        <v>1.0010846924032195</v>
      </c>
      <c r="H863" s="10">
        <v>41383</v>
      </c>
      <c r="I863">
        <v>26600</v>
      </c>
      <c r="J863">
        <v>69.218314000000007</v>
      </c>
      <c r="K863" s="15">
        <f t="shared" si="662"/>
        <v>-1.0471509147697011E-3</v>
      </c>
      <c r="L863">
        <f t="shared" si="663"/>
        <v>0.9989528490852303</v>
      </c>
      <c r="N863" s="15">
        <f t="shared" si="642"/>
        <v>-0.31778494403707269</v>
      </c>
      <c r="P863" s="10">
        <v>41383</v>
      </c>
      <c r="Q863">
        <v>192600</v>
      </c>
      <c r="R863">
        <v>34.994211999999997</v>
      </c>
      <c r="S863">
        <f t="shared" si="643"/>
        <v>9.5315249940910451E-3</v>
      </c>
      <c r="T863">
        <f t="shared" si="664"/>
        <v>1.009531524994091</v>
      </c>
      <c r="V863" s="15">
        <f t="shared" si="644"/>
        <v>30.897610849310443</v>
      </c>
      <c r="X863" s="10">
        <v>41383</v>
      </c>
      <c r="Y863">
        <v>92500</v>
      </c>
      <c r="Z863">
        <v>29.193331000000001</v>
      </c>
      <c r="AA863">
        <f t="shared" si="645"/>
        <v>1.0891100114274188E-2</v>
      </c>
      <c r="AB863">
        <f t="shared" si="641"/>
        <v>1.0108911001142742</v>
      </c>
      <c r="AD863" s="15">
        <f t="shared" si="646"/>
        <v>51.131012119843362</v>
      </c>
      <c r="AF863" s="10">
        <v>41383</v>
      </c>
      <c r="AG863">
        <v>100000</v>
      </c>
      <c r="AH863">
        <v>39.575310999999999</v>
      </c>
      <c r="AI863">
        <f t="shared" si="647"/>
        <v>1.0039161647796169E-2</v>
      </c>
      <c r="AJ863">
        <f t="shared" si="665"/>
        <v>1.0100391616477962</v>
      </c>
      <c r="AL863" s="15">
        <f t="shared" si="648"/>
        <v>37.321954776668555</v>
      </c>
      <c r="AN863" s="10">
        <v>41383</v>
      </c>
      <c r="AO863">
        <v>1520000</v>
      </c>
      <c r="AP863">
        <v>32.779238999999997</v>
      </c>
      <c r="AQ863">
        <f t="shared" si="649"/>
        <v>6.8870461219956436E-3</v>
      </c>
      <c r="AR863">
        <f t="shared" si="670"/>
        <v>1.0068870461219956</v>
      </c>
      <c r="AV863" s="10">
        <v>41383</v>
      </c>
      <c r="AW863">
        <v>13701500</v>
      </c>
      <c r="AX863">
        <v>38.044077000000001</v>
      </c>
      <c r="AY863">
        <f t="shared" si="650"/>
        <v>1.4416205242081981E-2</v>
      </c>
      <c r="AZ863">
        <f t="shared" si="651"/>
        <v>1.014416205242082</v>
      </c>
      <c r="BD863" s="10">
        <v>41383</v>
      </c>
      <c r="BE863">
        <v>401400</v>
      </c>
      <c r="BF863">
        <v>49.602853000000003</v>
      </c>
      <c r="BG863">
        <f t="shared" si="652"/>
        <v>1.0252680620549626E-2</v>
      </c>
      <c r="BH863">
        <f t="shared" si="653"/>
        <v>1.0102526806205496</v>
      </c>
      <c r="BL863" s="10">
        <v>41383</v>
      </c>
      <c r="BM863">
        <v>147800</v>
      </c>
      <c r="BN863">
        <v>102.078175</v>
      </c>
      <c r="BO863">
        <f t="shared" si="666"/>
        <v>-6.2740926233662009E-4</v>
      </c>
      <c r="BP863">
        <f t="shared" si="667"/>
        <v>0.99937259073766338</v>
      </c>
      <c r="BT863" s="10">
        <v>41383</v>
      </c>
      <c r="BU863">
        <v>90800</v>
      </c>
      <c r="BV863">
        <v>49.551744999999997</v>
      </c>
      <c r="BW863">
        <f t="shared" si="668"/>
        <v>1.6031756837828759E-3</v>
      </c>
      <c r="BX863">
        <f t="shared" si="669"/>
        <v>1.0016031756837829</v>
      </c>
      <c r="CB863" s="10">
        <v>41383</v>
      </c>
      <c r="CC863">
        <v>353500</v>
      </c>
      <c r="CD863">
        <v>102.512528</v>
      </c>
      <c r="CE863">
        <f t="shared" si="654"/>
        <v>2.586111548690484E-3</v>
      </c>
      <c r="CF863">
        <f t="shared" si="655"/>
        <v>1.0025861115486905</v>
      </c>
      <c r="CJ863" s="10">
        <v>41383</v>
      </c>
      <c r="CK863">
        <v>169800</v>
      </c>
      <c r="CL863">
        <v>78.842499000000004</v>
      </c>
      <c r="CM863">
        <f t="shared" si="656"/>
        <v>1.3577976272789449E-3</v>
      </c>
      <c r="CN863">
        <f t="shared" si="657"/>
        <v>1.0013577976272789</v>
      </c>
      <c r="CR863" s="10">
        <v>41383</v>
      </c>
      <c r="CS863">
        <v>1700</v>
      </c>
      <c r="CT863">
        <v>58.594318000000001</v>
      </c>
      <c r="CU863">
        <f t="shared" si="658"/>
        <v>1.6432620597073289E-4</v>
      </c>
      <c r="CV863">
        <f t="shared" si="659"/>
        <v>1.0001643262059707</v>
      </c>
      <c r="CZ863" s="10">
        <v>41383</v>
      </c>
      <c r="DA863">
        <v>114800</v>
      </c>
      <c r="DB863">
        <v>53.529789000000001</v>
      </c>
      <c r="DC863">
        <f t="shared" si="671"/>
        <v>1.9289399584574651E-2</v>
      </c>
      <c r="DD863">
        <f t="shared" si="672"/>
        <v>1.0192893995845747</v>
      </c>
      <c r="DH863" s="10">
        <v>41383</v>
      </c>
      <c r="DI863">
        <v>67000</v>
      </c>
      <c r="DJ863">
        <v>31.61478</v>
      </c>
      <c r="DK863">
        <f t="shared" si="673"/>
        <v>1.4226408862196616E-2</v>
      </c>
      <c r="DL863">
        <f t="shared" si="674"/>
        <v>1.0142264088621966</v>
      </c>
      <c r="DP863" s="10"/>
      <c r="DX863" s="10">
        <v>41383</v>
      </c>
      <c r="DY863">
        <v>7843900</v>
      </c>
      <c r="DZ863">
        <v>13.61</v>
      </c>
      <c r="EA863">
        <f t="shared" si="660"/>
        <v>8.8954781319494636E-3</v>
      </c>
      <c r="EB863">
        <f t="shared" si="661"/>
        <v>1.0088954781319495</v>
      </c>
      <c r="EF863" s="10">
        <v>41382</v>
      </c>
      <c r="EG863">
        <v>1166900</v>
      </c>
      <c r="EH863">
        <v>98.429975999999996</v>
      </c>
      <c r="EI863">
        <f t="shared" si="636"/>
        <v>2.9532245411223457E-4</v>
      </c>
      <c r="EJ863">
        <f t="shared" si="637"/>
        <v>1.0002953224541122</v>
      </c>
    </row>
    <row r="864" spans="1:140">
      <c r="A864" s="10">
        <v>41382</v>
      </c>
      <c r="B864" s="11">
        <v>5.38</v>
      </c>
      <c r="C864">
        <f t="shared" si="638"/>
        <v>5.3800000000000001E-2</v>
      </c>
      <c r="D864" s="12">
        <f t="shared" si="639"/>
        <v>1.1290761409739059E-3</v>
      </c>
      <c r="E864" s="13">
        <f t="shared" si="640"/>
        <v>1.0011290761409739</v>
      </c>
      <c r="H864" s="10">
        <v>41382</v>
      </c>
      <c r="I864">
        <v>7400</v>
      </c>
      <c r="J864">
        <v>69.290871999999993</v>
      </c>
      <c r="K864" s="15">
        <f t="shared" si="662"/>
        <v>1.5731829574949785E-3</v>
      </c>
      <c r="L864">
        <f t="shared" si="663"/>
        <v>1.001573182957495</v>
      </c>
      <c r="N864" s="15">
        <f t="shared" si="642"/>
        <v>0.77492928472312506</v>
      </c>
      <c r="P864" s="10">
        <v>41382</v>
      </c>
      <c r="Q864">
        <v>290400</v>
      </c>
      <c r="R864">
        <v>34.663812999999998</v>
      </c>
      <c r="S864">
        <f t="shared" si="643"/>
        <v>-6.224604141179424E-3</v>
      </c>
      <c r="T864">
        <f t="shared" si="664"/>
        <v>0.99377539585882058</v>
      </c>
      <c r="V864" s="15">
        <f t="shared" si="644"/>
        <v>-0.89762175928863719</v>
      </c>
      <c r="X864" s="10">
        <v>41382</v>
      </c>
      <c r="Y864">
        <v>111900</v>
      </c>
      <c r="Z864">
        <v>28.878809</v>
      </c>
      <c r="AA864">
        <f t="shared" si="645"/>
        <v>-6.8830178245713469E-3</v>
      </c>
      <c r="AB864">
        <f t="shared" si="641"/>
        <v>0.99311698217542865</v>
      </c>
      <c r="AD864" s="15">
        <f t="shared" si="646"/>
        <v>-0.91961980742408111</v>
      </c>
      <c r="AF864" s="10">
        <v>41382</v>
      </c>
      <c r="AG864">
        <v>132000</v>
      </c>
      <c r="AH864">
        <v>39.181956999999997</v>
      </c>
      <c r="AI864">
        <f t="shared" si="647"/>
        <v>-5.1156793605838802E-3</v>
      </c>
      <c r="AJ864">
        <f t="shared" si="665"/>
        <v>0.99488432063941612</v>
      </c>
      <c r="AL864" s="15">
        <f t="shared" si="648"/>
        <v>-0.84618664234644181</v>
      </c>
      <c r="AN864" s="10">
        <v>41382</v>
      </c>
      <c r="AO864">
        <v>2315700</v>
      </c>
      <c r="AP864">
        <v>32.555031</v>
      </c>
      <c r="AQ864">
        <f t="shared" si="649"/>
        <v>-2.4732083648401071E-3</v>
      </c>
      <c r="AR864">
        <f t="shared" si="670"/>
        <v>0.99752679163515989</v>
      </c>
      <c r="AV864" s="10">
        <v>41382</v>
      </c>
      <c r="AW864">
        <v>15909400</v>
      </c>
      <c r="AX864">
        <v>37.503419999999998</v>
      </c>
      <c r="AY864">
        <f t="shared" si="650"/>
        <v>2.1671022979279364E-3</v>
      </c>
      <c r="AZ864">
        <f t="shared" si="651"/>
        <v>1.0021671022979279</v>
      </c>
      <c r="BD864" s="10">
        <v>41382</v>
      </c>
      <c r="BE864">
        <v>371000</v>
      </c>
      <c r="BF864">
        <v>49.099451999999999</v>
      </c>
      <c r="BG864">
        <f t="shared" si="652"/>
        <v>-2.5566120447569896E-3</v>
      </c>
      <c r="BH864">
        <f t="shared" si="653"/>
        <v>0.99744338795524301</v>
      </c>
      <c r="BL864" s="10">
        <v>41382</v>
      </c>
      <c r="BM864">
        <v>214000</v>
      </c>
      <c r="BN864">
        <v>102.14225999999999</v>
      </c>
      <c r="BO864">
        <f t="shared" si="666"/>
        <v>1.0767462416862994E-3</v>
      </c>
      <c r="BP864">
        <f t="shared" si="667"/>
        <v>1.0010767462416863</v>
      </c>
      <c r="BT864" s="10">
        <v>41382</v>
      </c>
      <c r="BU864">
        <v>185100</v>
      </c>
      <c r="BV864">
        <v>49.472431999999998</v>
      </c>
      <c r="BW864">
        <f t="shared" si="668"/>
        <v>-2.9969683287235371E-3</v>
      </c>
      <c r="BX864">
        <f t="shared" si="669"/>
        <v>0.99700303167127646</v>
      </c>
      <c r="CB864" s="10">
        <v>41382</v>
      </c>
      <c r="CC864">
        <v>772000</v>
      </c>
      <c r="CD864">
        <v>102.248103</v>
      </c>
      <c r="CE864">
        <f t="shared" si="654"/>
        <v>-1.915040885442032E-3</v>
      </c>
      <c r="CF864">
        <f t="shared" si="655"/>
        <v>0.99808495911455797</v>
      </c>
      <c r="CJ864" s="10">
        <v>41382</v>
      </c>
      <c r="CK864">
        <v>302600</v>
      </c>
      <c r="CL864">
        <v>78.735591999999997</v>
      </c>
      <c r="CM864">
        <f t="shared" si="656"/>
        <v>2.2631482593826746E-4</v>
      </c>
      <c r="CN864">
        <f t="shared" si="657"/>
        <v>1.0002263148259383</v>
      </c>
      <c r="CR864" s="10">
        <v>41382</v>
      </c>
      <c r="CS864">
        <v>10300</v>
      </c>
      <c r="CT864">
        <v>58.584690999999999</v>
      </c>
      <c r="CU864">
        <f t="shared" si="658"/>
        <v>-4.9266749978438273E-4</v>
      </c>
      <c r="CV864">
        <f t="shared" si="659"/>
        <v>0.99950733250021562</v>
      </c>
      <c r="CZ864" s="10">
        <v>41382</v>
      </c>
      <c r="DA864">
        <v>81100</v>
      </c>
      <c r="DB864">
        <v>52.516772000000003</v>
      </c>
      <c r="DC864">
        <f t="shared" si="671"/>
        <v>-1.0142269111579338E-3</v>
      </c>
      <c r="DD864">
        <f t="shared" si="672"/>
        <v>0.99898577308884207</v>
      </c>
      <c r="DH864" s="10">
        <v>41382</v>
      </c>
      <c r="DI864">
        <v>110500</v>
      </c>
      <c r="DJ864">
        <v>31.171323999999998</v>
      </c>
      <c r="DK864">
        <f t="shared" si="673"/>
        <v>-1.4797140976972045E-3</v>
      </c>
      <c r="DL864">
        <f t="shared" si="674"/>
        <v>0.9985202859023028</v>
      </c>
      <c r="DP864" s="10"/>
      <c r="DX864" s="10">
        <v>41382</v>
      </c>
      <c r="DY864">
        <v>7521400</v>
      </c>
      <c r="DZ864">
        <v>13.49</v>
      </c>
      <c r="EA864">
        <f t="shared" si="660"/>
        <v>1.1244377811094441E-2</v>
      </c>
      <c r="EB864">
        <f t="shared" si="661"/>
        <v>1.0112443778110944</v>
      </c>
      <c r="EF864" s="10">
        <v>41381</v>
      </c>
      <c r="EG864">
        <v>252200</v>
      </c>
      <c r="EH864">
        <v>98.400915999999995</v>
      </c>
      <c r="EI864">
        <f t="shared" si="636"/>
        <v>4.9249394611083908E-4</v>
      </c>
      <c r="EJ864">
        <f t="shared" si="637"/>
        <v>1.0004924939461108</v>
      </c>
    </row>
    <row r="865" spans="1:140">
      <c r="A865" s="10">
        <v>41381</v>
      </c>
      <c r="B865" s="11">
        <v>5.23</v>
      </c>
      <c r="C865">
        <f t="shared" si="638"/>
        <v>5.2300000000000006E-2</v>
      </c>
      <c r="D865" s="12">
        <f t="shared" si="639"/>
        <v>1.0973708610912958E-3</v>
      </c>
      <c r="E865" s="13">
        <f t="shared" si="640"/>
        <v>1.0010973708610913</v>
      </c>
      <c r="H865" s="10">
        <v>41381</v>
      </c>
      <c r="I865">
        <v>62500</v>
      </c>
      <c r="J865">
        <v>69.182035999999997</v>
      </c>
      <c r="K865" s="15">
        <f t="shared" si="662"/>
        <v>5.9342997085043425E-3</v>
      </c>
      <c r="L865">
        <f t="shared" si="663"/>
        <v>1.0059342997085043</v>
      </c>
      <c r="N865" s="15">
        <f t="shared" si="642"/>
        <v>7.6678242085775121</v>
      </c>
      <c r="P865" s="10">
        <v>41381</v>
      </c>
      <c r="Q865">
        <v>263100</v>
      </c>
      <c r="R865">
        <v>34.880932999999999</v>
      </c>
      <c r="S865">
        <f t="shared" si="643"/>
        <v>-1.4403870440976907E-2</v>
      </c>
      <c r="T865">
        <f t="shared" si="664"/>
        <v>0.98559612955902309</v>
      </c>
      <c r="V865" s="15">
        <f t="shared" si="644"/>
        <v>-0.99498661437207181</v>
      </c>
      <c r="X865" s="10">
        <v>41381</v>
      </c>
      <c r="Y865">
        <v>145200</v>
      </c>
      <c r="Z865">
        <v>29.078959999999999</v>
      </c>
      <c r="AA865">
        <f t="shared" si="645"/>
        <v>-1.5806449724102944E-2</v>
      </c>
      <c r="AB865">
        <f t="shared" si="641"/>
        <v>0.98419355027589706</v>
      </c>
      <c r="AD865" s="15">
        <f t="shared" si="646"/>
        <v>-0.99701882243555118</v>
      </c>
      <c r="AF865" s="10">
        <v>41381</v>
      </c>
      <c r="AG865">
        <v>253400</v>
      </c>
      <c r="AH865">
        <v>39.383429999999997</v>
      </c>
      <c r="AI865">
        <f t="shared" si="647"/>
        <v>-1.7237299378720095E-2</v>
      </c>
      <c r="AJ865">
        <f t="shared" si="665"/>
        <v>0.98276270062127991</v>
      </c>
      <c r="AL865" s="15">
        <f t="shared" si="648"/>
        <v>-0.99824707733892482</v>
      </c>
      <c r="AN865" s="10">
        <v>41381</v>
      </c>
      <c r="AO865">
        <v>2413100</v>
      </c>
      <c r="AP865">
        <v>32.635745999999997</v>
      </c>
      <c r="AQ865">
        <f t="shared" si="649"/>
        <v>-2.0457664973924539E-2</v>
      </c>
      <c r="AR865">
        <f t="shared" si="670"/>
        <v>0.97954233502607546</v>
      </c>
      <c r="AV865" s="10">
        <v>41381</v>
      </c>
      <c r="AW865">
        <v>19005000</v>
      </c>
      <c r="AX865">
        <v>37.422322000000001</v>
      </c>
      <c r="AY865">
        <f t="shared" si="650"/>
        <v>-1.4475565514241784E-2</v>
      </c>
      <c r="AZ865">
        <f t="shared" si="651"/>
        <v>0.98552443448575822</v>
      </c>
      <c r="BD865" s="10">
        <v>41381</v>
      </c>
      <c r="BE865">
        <v>572000</v>
      </c>
      <c r="BF865">
        <v>49.225301999999999</v>
      </c>
      <c r="BG865">
        <f t="shared" si="652"/>
        <v>-1.0659428576872298E-2</v>
      </c>
      <c r="BH865">
        <f t="shared" si="653"/>
        <v>0.9893405714231277</v>
      </c>
      <c r="BL865" s="10">
        <v>41381</v>
      </c>
      <c r="BM865">
        <v>148200</v>
      </c>
      <c r="BN865">
        <v>102.032397</v>
      </c>
      <c r="BO865">
        <f t="shared" si="666"/>
        <v>1.7977246775382483E-3</v>
      </c>
      <c r="BP865">
        <f t="shared" si="667"/>
        <v>1.0017977246775382</v>
      </c>
      <c r="BT865" s="10">
        <v>41381</v>
      </c>
      <c r="BU865">
        <v>122300</v>
      </c>
      <c r="BV865">
        <v>49.621144999999999</v>
      </c>
      <c r="BW865">
        <f t="shared" si="668"/>
        <v>-1.1973881491685878E-3</v>
      </c>
      <c r="BX865">
        <f t="shared" si="669"/>
        <v>0.99880261185083141</v>
      </c>
      <c r="CB865" s="10">
        <v>41381</v>
      </c>
      <c r="CC865">
        <v>1258300</v>
      </c>
      <c r="CD865">
        <v>102.444288</v>
      </c>
      <c r="CE865">
        <f t="shared" si="654"/>
        <v>-2.4917189051298916E-3</v>
      </c>
      <c r="CF865">
        <f t="shared" si="655"/>
        <v>0.99750828109487011</v>
      </c>
      <c r="CJ865" s="10">
        <v>41381</v>
      </c>
      <c r="CK865">
        <v>359400</v>
      </c>
      <c r="CL865">
        <v>78.717776999999998</v>
      </c>
      <c r="CM865">
        <f t="shared" si="656"/>
        <v>9.0623226041630645E-4</v>
      </c>
      <c r="CN865">
        <f t="shared" si="657"/>
        <v>1.0009062322604163</v>
      </c>
      <c r="CR865" s="10">
        <v>41381</v>
      </c>
      <c r="CS865">
        <v>57200</v>
      </c>
      <c r="CT865">
        <v>58.613568000000001</v>
      </c>
      <c r="CU865">
        <f t="shared" si="658"/>
        <v>9.8622136939119365E-4</v>
      </c>
      <c r="CV865">
        <f t="shared" si="659"/>
        <v>1.0009862213693912</v>
      </c>
      <c r="CZ865" s="10">
        <v>41381</v>
      </c>
      <c r="DA865">
        <v>104500</v>
      </c>
      <c r="DB865">
        <v>52.57009</v>
      </c>
      <c r="DC865">
        <f t="shared" si="671"/>
        <v>-8.8791979465263626E-3</v>
      </c>
      <c r="DD865">
        <f t="shared" si="672"/>
        <v>0.99112080205347364</v>
      </c>
      <c r="DH865" s="10">
        <v>41381</v>
      </c>
      <c r="DI865">
        <v>87900</v>
      </c>
      <c r="DJ865">
        <v>31.217517000000001</v>
      </c>
      <c r="DK865">
        <f t="shared" si="673"/>
        <v>-1.083133944438075E-2</v>
      </c>
      <c r="DL865">
        <f t="shared" si="674"/>
        <v>0.98916866055561925</v>
      </c>
      <c r="DP865" s="10"/>
      <c r="DX865" s="10">
        <v>41381</v>
      </c>
      <c r="DY865">
        <v>13846300</v>
      </c>
      <c r="DZ865">
        <v>13.34</v>
      </c>
      <c r="EA865">
        <f t="shared" si="660"/>
        <v>-7.4906367041194244E-4</v>
      </c>
      <c r="EB865">
        <f t="shared" si="661"/>
        <v>0.99925093632958806</v>
      </c>
      <c r="EF865" s="10">
        <v>41380</v>
      </c>
      <c r="EG865">
        <v>268000</v>
      </c>
      <c r="EH865">
        <v>98.352478000000005</v>
      </c>
      <c r="EI865">
        <f t="shared" si="636"/>
        <v>-9.8503319879039708E-5</v>
      </c>
      <c r="EJ865">
        <f t="shared" si="637"/>
        <v>0.99990149668012096</v>
      </c>
    </row>
    <row r="866" spans="1:140">
      <c r="A866" s="10">
        <v>41380</v>
      </c>
      <c r="B866" s="11">
        <v>5.09</v>
      </c>
      <c r="C866">
        <f t="shared" si="638"/>
        <v>5.0900000000000001E-2</v>
      </c>
      <c r="D866" s="12">
        <f t="shared" si="639"/>
        <v>1.0677910391398981E-3</v>
      </c>
      <c r="E866" s="13">
        <f t="shared" si="640"/>
        <v>1.0010677910391399</v>
      </c>
      <c r="H866" s="10">
        <v>41380</v>
      </c>
      <c r="I866">
        <v>45400</v>
      </c>
      <c r="J866">
        <v>68.773910999999998</v>
      </c>
      <c r="K866" s="15">
        <f t="shared" si="662"/>
        <v>-7.2007845973557361E-3</v>
      </c>
      <c r="L866">
        <f t="shared" si="663"/>
        <v>0.99279921540264426</v>
      </c>
      <c r="N866" s="15">
        <f t="shared" si="642"/>
        <v>-0.92848119905080295</v>
      </c>
      <c r="P866" s="10">
        <v>41380</v>
      </c>
      <c r="Q866">
        <v>341000</v>
      </c>
      <c r="R866">
        <v>35.390695999999998</v>
      </c>
      <c r="S866">
        <f t="shared" si="643"/>
        <v>1.4065461781544109E-2</v>
      </c>
      <c r="T866">
        <f t="shared" si="664"/>
        <v>1.0140654617815441</v>
      </c>
      <c r="V866" s="15">
        <f t="shared" si="644"/>
        <v>162.71437361599851</v>
      </c>
      <c r="X866" s="10">
        <v>41380</v>
      </c>
      <c r="Y866">
        <v>162900</v>
      </c>
      <c r="Z866">
        <v>29.545977000000001</v>
      </c>
      <c r="AA866">
        <f t="shared" si="645"/>
        <v>1.6726796494605622E-2</v>
      </c>
      <c r="AB866">
        <f t="shared" si="641"/>
        <v>1.0167267964946056</v>
      </c>
      <c r="AD866" s="15">
        <f t="shared" si="646"/>
        <v>425.14606700495386</v>
      </c>
      <c r="AF866" s="10">
        <v>41380</v>
      </c>
      <c r="AG866">
        <v>274400</v>
      </c>
      <c r="AH866">
        <v>40.074201000000002</v>
      </c>
      <c r="AI866">
        <f t="shared" si="647"/>
        <v>1.48202415535581E-2</v>
      </c>
      <c r="AJ866">
        <f t="shared" si="665"/>
        <v>1.0148202415535581</v>
      </c>
      <c r="AL866" s="15">
        <f t="shared" si="648"/>
        <v>213.79748101812788</v>
      </c>
      <c r="AN866" s="10">
        <v>41380</v>
      </c>
      <c r="AO866">
        <v>1813100</v>
      </c>
      <c r="AP866">
        <v>33.317340999999999</v>
      </c>
      <c r="AQ866">
        <f t="shared" si="649"/>
        <v>1.447304530656579E-2</v>
      </c>
      <c r="AR866">
        <f t="shared" si="670"/>
        <v>1.0144730453065658</v>
      </c>
      <c r="AV866" s="10">
        <v>41380</v>
      </c>
      <c r="AW866">
        <v>14326000</v>
      </c>
      <c r="AX866">
        <v>37.971988000000003</v>
      </c>
      <c r="AY866">
        <f t="shared" si="650"/>
        <v>2.207130464999274E-2</v>
      </c>
      <c r="AZ866">
        <f t="shared" si="651"/>
        <v>1.0220713046499927</v>
      </c>
      <c r="BD866" s="10">
        <v>41380</v>
      </c>
      <c r="BE866">
        <v>1755600</v>
      </c>
      <c r="BF866">
        <v>49.755668999999997</v>
      </c>
      <c r="BG866">
        <f t="shared" si="652"/>
        <v>1.1698024308729904E-2</v>
      </c>
      <c r="BH866">
        <f t="shared" si="653"/>
        <v>1.0116980243087299</v>
      </c>
      <c r="BL866" s="10">
        <v>41380</v>
      </c>
      <c r="BM866">
        <v>143700</v>
      </c>
      <c r="BN866">
        <v>101.8493</v>
      </c>
      <c r="BO866">
        <f t="shared" si="666"/>
        <v>7.196289650004406E-4</v>
      </c>
      <c r="BP866">
        <f t="shared" si="667"/>
        <v>1.0007196289650004</v>
      </c>
      <c r="BT866" s="10">
        <v>41380</v>
      </c>
      <c r="BU866">
        <v>159000</v>
      </c>
      <c r="BV866">
        <v>49.680632000000003</v>
      </c>
      <c r="BW866">
        <f t="shared" si="668"/>
        <v>1.9965486705797453E-4</v>
      </c>
      <c r="BX866">
        <f t="shared" si="669"/>
        <v>1.000199654867058</v>
      </c>
      <c r="CB866" s="10">
        <v>41380</v>
      </c>
      <c r="CC866">
        <v>1375900</v>
      </c>
      <c r="CD866">
        <v>102.700188</v>
      </c>
      <c r="CE866">
        <f t="shared" si="654"/>
        <v>-1.3271045171896478E-3</v>
      </c>
      <c r="CF866">
        <f t="shared" si="655"/>
        <v>0.99867289548281035</v>
      </c>
      <c r="CJ866" s="10">
        <v>41380</v>
      </c>
      <c r="CK866">
        <v>188000</v>
      </c>
      <c r="CL866">
        <v>78.646505000000005</v>
      </c>
      <c r="CM866">
        <f t="shared" si="656"/>
        <v>6.8008553682008532E-4</v>
      </c>
      <c r="CN866">
        <f t="shared" si="657"/>
        <v>1.0006800855368201</v>
      </c>
      <c r="CR866" s="10">
        <v>41380</v>
      </c>
      <c r="CS866">
        <v>6800</v>
      </c>
      <c r="CT866">
        <v>58.555819</v>
      </c>
      <c r="CU866">
        <f t="shared" si="658"/>
        <v>-6.5704323071058557E-4</v>
      </c>
      <c r="CV866">
        <f t="shared" si="659"/>
        <v>0.99934295676928941</v>
      </c>
      <c r="CZ866" s="10">
        <v>41380</v>
      </c>
      <c r="DA866">
        <v>68300</v>
      </c>
      <c r="DB866">
        <v>53.041052000000001</v>
      </c>
      <c r="DC866">
        <f t="shared" si="671"/>
        <v>1.75587951805658E-2</v>
      </c>
      <c r="DD866">
        <f t="shared" si="672"/>
        <v>1.0175587951805658</v>
      </c>
      <c r="DH866" s="10">
        <v>41380</v>
      </c>
      <c r="DI866">
        <v>128100</v>
      </c>
      <c r="DJ866">
        <v>31.559346999999999</v>
      </c>
      <c r="DK866">
        <f t="shared" si="673"/>
        <v>1.636415574009642E-2</v>
      </c>
      <c r="DL866">
        <f t="shared" si="674"/>
        <v>1.0163641557400964</v>
      </c>
      <c r="DP866" s="10"/>
      <c r="DX866" s="10">
        <v>41380</v>
      </c>
      <c r="DY866">
        <v>20484400</v>
      </c>
      <c r="DZ866">
        <v>13.35</v>
      </c>
      <c r="EA866">
        <f t="shared" si="660"/>
        <v>1.2130401819560266E-2</v>
      </c>
      <c r="EB866">
        <f t="shared" si="661"/>
        <v>1.0121304018195603</v>
      </c>
      <c r="EF866" s="10">
        <v>41379</v>
      </c>
      <c r="EG866">
        <v>245300</v>
      </c>
      <c r="EH866">
        <v>98.362166999999999</v>
      </c>
      <c r="EI866">
        <f t="shared" ref="EI866:EI915" si="675">(EH866/EH867)-1</f>
        <v>-1.9689669824030087E-4</v>
      </c>
      <c r="EJ866">
        <f t="shared" ref="EJ866:EJ915" si="676">1+EI866</f>
        <v>0.9998031033017597</v>
      </c>
    </row>
    <row r="867" spans="1:140">
      <c r="A867" s="10">
        <v>41379</v>
      </c>
      <c r="B867" s="11">
        <v>5.13</v>
      </c>
      <c r="C867">
        <f t="shared" si="638"/>
        <v>5.1299999999999998E-2</v>
      </c>
      <c r="D867" s="12">
        <f t="shared" si="639"/>
        <v>1.0762412574876201E-3</v>
      </c>
      <c r="E867" s="13">
        <f t="shared" si="640"/>
        <v>1.0010762412574876</v>
      </c>
      <c r="H867" s="10">
        <v>41379</v>
      </c>
      <c r="I867">
        <v>315700</v>
      </c>
      <c r="J867">
        <v>69.272728999999998</v>
      </c>
      <c r="K867" s="15">
        <f t="shared" si="662"/>
        <v>6.9874646992260647E-3</v>
      </c>
      <c r="L867">
        <f t="shared" si="663"/>
        <v>1.0069874646992261</v>
      </c>
      <c r="N867" s="15">
        <f t="shared" si="642"/>
        <v>11.699408350327127</v>
      </c>
      <c r="P867" s="10">
        <v>41379</v>
      </c>
      <c r="Q867">
        <v>321900</v>
      </c>
      <c r="R867">
        <v>34.899813999999999</v>
      </c>
      <c r="S867">
        <f t="shared" si="643"/>
        <v>-2.3249582555917025E-2</v>
      </c>
      <c r="T867">
        <f t="shared" si="664"/>
        <v>0.97675041744408297</v>
      </c>
      <c r="V867" s="15">
        <f t="shared" si="644"/>
        <v>-0.99981335515065128</v>
      </c>
      <c r="X867" s="10">
        <v>41379</v>
      </c>
      <c r="Y867">
        <v>156300</v>
      </c>
      <c r="Z867">
        <v>29.059898</v>
      </c>
      <c r="AA867">
        <f t="shared" si="645"/>
        <v>-3.298449551911864E-2</v>
      </c>
      <c r="AB867">
        <f t="shared" si="641"/>
        <v>0.96701550448088136</v>
      </c>
      <c r="AD867" s="15">
        <f t="shared" si="646"/>
        <v>-0.99999517825072126</v>
      </c>
      <c r="AF867" s="10">
        <v>41379</v>
      </c>
      <c r="AG867">
        <v>266300</v>
      </c>
      <c r="AH867">
        <v>39.488965</v>
      </c>
      <c r="AI867">
        <f t="shared" si="647"/>
        <v>-3.4935563947581127E-2</v>
      </c>
      <c r="AJ867">
        <f t="shared" si="665"/>
        <v>0.96506443605241887</v>
      </c>
      <c r="AL867" s="15">
        <f t="shared" si="648"/>
        <v>-0.99999769296744567</v>
      </c>
      <c r="AN867" s="10">
        <v>41379</v>
      </c>
      <c r="AO867">
        <v>3318400</v>
      </c>
      <c r="AP867">
        <v>32.842016999999998</v>
      </c>
      <c r="AQ867">
        <f t="shared" si="649"/>
        <v>-2.0855685585659867E-2</v>
      </c>
      <c r="AR867">
        <f t="shared" si="670"/>
        <v>0.97914431441434013</v>
      </c>
      <c r="AV867" s="10">
        <v>41379</v>
      </c>
      <c r="AW867">
        <v>22504100</v>
      </c>
      <c r="AX867">
        <v>37.151994999999999</v>
      </c>
      <c r="AY867">
        <f t="shared" si="650"/>
        <v>-2.6216360170199238E-2</v>
      </c>
      <c r="AZ867">
        <f t="shared" si="651"/>
        <v>0.97378363982980076</v>
      </c>
      <c r="BD867" s="10">
        <v>41379</v>
      </c>
      <c r="BE867">
        <v>707300</v>
      </c>
      <c r="BF867">
        <v>49.180356000000003</v>
      </c>
      <c r="BG867">
        <f t="shared" si="652"/>
        <v>-2.0762472863091297E-2</v>
      </c>
      <c r="BH867">
        <f t="shared" si="653"/>
        <v>0.9792375271369087</v>
      </c>
      <c r="BL867" s="10">
        <v>41379</v>
      </c>
      <c r="BM867">
        <v>139400</v>
      </c>
      <c r="BN867">
        <v>101.776059</v>
      </c>
      <c r="BO867">
        <f t="shared" si="666"/>
        <v>-1.7991171280151708E-4</v>
      </c>
      <c r="BP867">
        <f t="shared" si="667"/>
        <v>0.99982008828719848</v>
      </c>
      <c r="BT867" s="10">
        <v>41379</v>
      </c>
      <c r="BU867">
        <v>166100</v>
      </c>
      <c r="BV867">
        <v>49.670715000000001</v>
      </c>
      <c r="BW867">
        <f t="shared" si="668"/>
        <v>-2.5881330821050375E-3</v>
      </c>
      <c r="BX867">
        <f t="shared" si="669"/>
        <v>0.99741186691789496</v>
      </c>
      <c r="CB867" s="10">
        <v>41379</v>
      </c>
      <c r="CC867">
        <v>462100</v>
      </c>
      <c r="CD867">
        <v>102.836663</v>
      </c>
      <c r="CE867">
        <f t="shared" si="654"/>
        <v>-4.2947138514090044E-3</v>
      </c>
      <c r="CF867">
        <f t="shared" si="655"/>
        <v>0.995705286148591</v>
      </c>
      <c r="CJ867" s="10">
        <v>41379</v>
      </c>
      <c r="CK867">
        <v>196100</v>
      </c>
      <c r="CL867">
        <v>78.593055000000007</v>
      </c>
      <c r="CM867">
        <f t="shared" si="656"/>
        <v>-2.266226032099361E-4</v>
      </c>
      <c r="CN867">
        <f t="shared" si="657"/>
        <v>0.99977337739679006</v>
      </c>
      <c r="CR867" s="10">
        <v>41379</v>
      </c>
      <c r="CS867">
        <v>4300</v>
      </c>
      <c r="CT867">
        <v>58.594318000000001</v>
      </c>
      <c r="CU867">
        <f t="shared" si="658"/>
        <v>4.9305527310794517E-4</v>
      </c>
      <c r="CV867">
        <f t="shared" si="659"/>
        <v>1.0004930552731079</v>
      </c>
      <c r="CZ867" s="10">
        <v>41379</v>
      </c>
      <c r="DA867">
        <v>134100</v>
      </c>
      <c r="DB867">
        <v>52.125785999999998</v>
      </c>
      <c r="DC867">
        <f t="shared" si="671"/>
        <v>-2.2170388081542591E-2</v>
      </c>
      <c r="DD867">
        <f t="shared" si="672"/>
        <v>0.97782961191845741</v>
      </c>
      <c r="DH867" s="10">
        <v>41379</v>
      </c>
      <c r="DI867">
        <v>140500</v>
      </c>
      <c r="DJ867">
        <v>31.051220000000001</v>
      </c>
      <c r="DK867">
        <f t="shared" si="673"/>
        <v>-1.925882063068618E-2</v>
      </c>
      <c r="DL867">
        <f t="shared" si="674"/>
        <v>0.98074117936931382</v>
      </c>
      <c r="DP867" s="10"/>
      <c r="DX867" s="10">
        <v>41379</v>
      </c>
      <c r="DY867">
        <v>69981100</v>
      </c>
      <c r="DZ867">
        <v>13.19</v>
      </c>
      <c r="EA867">
        <f t="shared" si="660"/>
        <v>-8.8458880442294441E-2</v>
      </c>
      <c r="EB867">
        <f t="shared" si="661"/>
        <v>0.91154111955770556</v>
      </c>
      <c r="EF867" s="10">
        <v>41376</v>
      </c>
      <c r="EG867">
        <v>180600</v>
      </c>
      <c r="EH867">
        <v>98.381538000000006</v>
      </c>
      <c r="EI867">
        <f t="shared" si="675"/>
        <v>1.9693547418486723E-4</v>
      </c>
      <c r="EJ867">
        <f t="shared" si="676"/>
        <v>1.0001969354741849</v>
      </c>
    </row>
    <row r="868" spans="1:140">
      <c r="A868" s="10">
        <v>41376</v>
      </c>
      <c r="B868" s="11">
        <v>5.12</v>
      </c>
      <c r="C868">
        <f t="shared" si="638"/>
        <v>5.1200000000000002E-2</v>
      </c>
      <c r="D868" s="12">
        <f t="shared" si="639"/>
        <v>1.074128615966119E-3</v>
      </c>
      <c r="E868" s="13">
        <f t="shared" si="640"/>
        <v>1.0010741286159661</v>
      </c>
      <c r="H868" s="10">
        <v>41376</v>
      </c>
      <c r="I868">
        <v>11300</v>
      </c>
      <c r="J868">
        <v>68.792046999999997</v>
      </c>
      <c r="K868" s="15">
        <f t="shared" si="662"/>
        <v>1.3360045331892278E-2</v>
      </c>
      <c r="L868">
        <f t="shared" si="663"/>
        <v>1.0133600453318923</v>
      </c>
      <c r="N868" s="15">
        <f t="shared" si="642"/>
        <v>125.99265225574405</v>
      </c>
      <c r="P868" s="10">
        <v>41376</v>
      </c>
      <c r="Q868">
        <v>225900</v>
      </c>
      <c r="R868">
        <v>35.730533999999999</v>
      </c>
      <c r="S868">
        <f t="shared" si="643"/>
        <v>-2.6351197770424495E-3</v>
      </c>
      <c r="T868">
        <f t="shared" si="664"/>
        <v>0.99736488022295755</v>
      </c>
      <c r="V868" s="15">
        <f t="shared" si="644"/>
        <v>-0.61828774105188522</v>
      </c>
      <c r="X868" s="10">
        <v>41376</v>
      </c>
      <c r="Y868">
        <v>148500</v>
      </c>
      <c r="Z868">
        <v>30.051119</v>
      </c>
      <c r="AA868">
        <f t="shared" si="645"/>
        <v>-4.7348349675000456E-3</v>
      </c>
      <c r="AB868">
        <f t="shared" si="641"/>
        <v>0.99526516503249995</v>
      </c>
      <c r="AD868" s="15">
        <f t="shared" si="646"/>
        <v>-0.82312625920215132</v>
      </c>
      <c r="AF868" s="10">
        <v>41376</v>
      </c>
      <c r="AG868">
        <v>172800</v>
      </c>
      <c r="AH868">
        <v>40.918475000000001</v>
      </c>
      <c r="AI868">
        <f t="shared" si="647"/>
        <v>-3.9700526545101145E-3</v>
      </c>
      <c r="AJ868">
        <f t="shared" si="665"/>
        <v>0.99602994734548989</v>
      </c>
      <c r="AL868" s="15">
        <f t="shared" si="648"/>
        <v>-0.76588744974548351</v>
      </c>
      <c r="AN868" s="10">
        <v>41376</v>
      </c>
      <c r="AO868">
        <v>2269400</v>
      </c>
      <c r="AP868">
        <v>33.541549000000003</v>
      </c>
      <c r="AQ868">
        <f t="shared" si="649"/>
        <v>-1.3350943641159407E-3</v>
      </c>
      <c r="AR868">
        <f t="shared" si="670"/>
        <v>0.99866490563588406</v>
      </c>
      <c r="AV868" s="10">
        <v>41376</v>
      </c>
      <c r="AW868">
        <v>36404100</v>
      </c>
      <c r="AX868">
        <v>38.152206999999997</v>
      </c>
      <c r="AY868">
        <f t="shared" si="650"/>
        <v>-1.2362947399267243E-2</v>
      </c>
      <c r="AZ868">
        <f t="shared" si="651"/>
        <v>0.98763705260073276</v>
      </c>
      <c r="BD868" s="10">
        <v>41376</v>
      </c>
      <c r="BE868">
        <v>569700</v>
      </c>
      <c r="BF868">
        <v>50.223112</v>
      </c>
      <c r="BG868">
        <f t="shared" si="652"/>
        <v>-1.2513414011925406E-3</v>
      </c>
      <c r="BH868">
        <f t="shared" si="653"/>
        <v>0.99874865859880746</v>
      </c>
      <c r="BL868" s="10">
        <v>41376</v>
      </c>
      <c r="BM868">
        <v>130800</v>
      </c>
      <c r="BN868">
        <v>101.79437299999999</v>
      </c>
      <c r="BO868">
        <f t="shared" si="666"/>
        <v>1.2606942741826277E-3</v>
      </c>
      <c r="BP868">
        <f t="shared" si="667"/>
        <v>1.0012606942741826</v>
      </c>
      <c r="BT868" s="10">
        <v>41376</v>
      </c>
      <c r="BU868">
        <v>97300</v>
      </c>
      <c r="BV868">
        <v>49.799602999999998</v>
      </c>
      <c r="BW868">
        <f t="shared" si="668"/>
        <v>-1.9907841310418117E-4</v>
      </c>
      <c r="BX868">
        <f t="shared" si="669"/>
        <v>0.99980092158689582</v>
      </c>
      <c r="CB868" s="10">
        <v>41376</v>
      </c>
      <c r="CC868">
        <v>806300</v>
      </c>
      <c r="CD868">
        <v>103.28022199999999</v>
      </c>
      <c r="CE868">
        <f t="shared" si="654"/>
        <v>3.397720051724562E-3</v>
      </c>
      <c r="CF868">
        <f t="shared" si="655"/>
        <v>1.0033977200517246</v>
      </c>
      <c r="CJ868" s="10">
        <v>41376</v>
      </c>
      <c r="CK868">
        <v>214800</v>
      </c>
      <c r="CL868">
        <v>78.610870000000006</v>
      </c>
      <c r="CM868">
        <f t="shared" si="656"/>
        <v>4.8969424460179045E-3</v>
      </c>
      <c r="CN868">
        <f t="shared" si="657"/>
        <v>1.0048969424460179</v>
      </c>
      <c r="CR868" s="10">
        <v>41376</v>
      </c>
      <c r="CS868">
        <v>14000</v>
      </c>
      <c r="CT868">
        <v>58.565441999999997</v>
      </c>
      <c r="CU868">
        <f t="shared" si="658"/>
        <v>1.1516961157864714E-3</v>
      </c>
      <c r="CV868">
        <f t="shared" si="659"/>
        <v>1.0011516961157865</v>
      </c>
      <c r="CZ868" s="10">
        <v>41376</v>
      </c>
      <c r="DA868">
        <v>95800</v>
      </c>
      <c r="DB868">
        <v>53.307637</v>
      </c>
      <c r="DC868">
        <f t="shared" si="671"/>
        <v>8.2353270716830629E-3</v>
      </c>
      <c r="DD868">
        <f t="shared" si="672"/>
        <v>1.0082353270716831</v>
      </c>
      <c r="DH868" s="10">
        <v>41376</v>
      </c>
      <c r="DI868">
        <v>179900</v>
      </c>
      <c r="DJ868">
        <v>31.660972999999998</v>
      </c>
      <c r="DK868">
        <f t="shared" si="673"/>
        <v>1.7539013729870323E-3</v>
      </c>
      <c r="DL868">
        <f t="shared" si="674"/>
        <v>1.001753901372987</v>
      </c>
      <c r="DP868" s="10"/>
      <c r="DX868" s="10">
        <v>41376</v>
      </c>
      <c r="DY868">
        <v>30899600</v>
      </c>
      <c r="DZ868">
        <v>14.47</v>
      </c>
      <c r="EA868">
        <f t="shared" si="660"/>
        <v>-4.6772068511198861E-2</v>
      </c>
      <c r="EB868">
        <f t="shared" si="661"/>
        <v>0.95322793148880114</v>
      </c>
      <c r="EF868" s="10">
        <v>41375</v>
      </c>
      <c r="EG868">
        <v>272100</v>
      </c>
      <c r="EH868">
        <v>98.362166999999999</v>
      </c>
      <c r="EI868">
        <f t="shared" si="675"/>
        <v>2.955261039396806E-4</v>
      </c>
      <c r="EJ868">
        <f t="shared" si="676"/>
        <v>1.0002955261039397</v>
      </c>
    </row>
    <row r="869" spans="1:140">
      <c r="A869" s="10">
        <v>41375</v>
      </c>
      <c r="B869" s="11">
        <v>5.0999999999999996</v>
      </c>
      <c r="C869">
        <f t="shared" si="638"/>
        <v>5.0999999999999997E-2</v>
      </c>
      <c r="D869" s="12">
        <f t="shared" si="639"/>
        <v>1.0699035067951446E-3</v>
      </c>
      <c r="E869" s="13">
        <f t="shared" si="640"/>
        <v>1.0010699035067951</v>
      </c>
      <c r="H869" s="10">
        <v>41375</v>
      </c>
      <c r="I869">
        <v>41900</v>
      </c>
      <c r="J869">
        <v>67.885098999999997</v>
      </c>
      <c r="K869" s="15">
        <f t="shared" si="662"/>
        <v>1.337780012967027E-3</v>
      </c>
      <c r="L869">
        <f t="shared" si="663"/>
        <v>1.001337780012967</v>
      </c>
      <c r="N869" s="15">
        <f t="shared" si="642"/>
        <v>0.62899520098516026</v>
      </c>
      <c r="P869" s="10">
        <v>41375</v>
      </c>
      <c r="Q869">
        <v>312700</v>
      </c>
      <c r="R869">
        <v>35.824936999999998</v>
      </c>
      <c r="S869">
        <f t="shared" si="643"/>
        <v>3.7027099348418968E-3</v>
      </c>
      <c r="T869">
        <f t="shared" si="664"/>
        <v>1.0037027099348419</v>
      </c>
      <c r="V869" s="15">
        <f t="shared" si="644"/>
        <v>2.8535438265117712</v>
      </c>
      <c r="X869" s="10">
        <v>41375</v>
      </c>
      <c r="Y869">
        <v>120300</v>
      </c>
      <c r="Z869">
        <v>30.194082999999999</v>
      </c>
      <c r="AA869">
        <f t="shared" si="645"/>
        <v>5.0761632532927425E-3</v>
      </c>
      <c r="AB869">
        <f t="shared" si="641"/>
        <v>1.0050761632532927</v>
      </c>
      <c r="AD869" s="15">
        <f t="shared" si="646"/>
        <v>5.3478291256857098</v>
      </c>
      <c r="AF869" s="10">
        <v>41375</v>
      </c>
      <c r="AG869">
        <v>168800</v>
      </c>
      <c r="AH869">
        <v>41.081570999999997</v>
      </c>
      <c r="AI869">
        <f t="shared" si="647"/>
        <v>2.3407714600869323E-3</v>
      </c>
      <c r="AJ869">
        <f t="shared" si="665"/>
        <v>1.0023407714600869</v>
      </c>
      <c r="AL869" s="15">
        <f t="shared" si="648"/>
        <v>1.3475757140353593</v>
      </c>
      <c r="AN869" s="10">
        <v>41375</v>
      </c>
      <c r="AO869">
        <v>1433200</v>
      </c>
      <c r="AP869">
        <v>33.586390000000002</v>
      </c>
      <c r="AQ869">
        <f t="shared" si="649"/>
        <v>7.8041047931263208E-3</v>
      </c>
      <c r="AR869">
        <f t="shared" si="670"/>
        <v>1.0078041047931263</v>
      </c>
      <c r="AV869" s="10">
        <v>41375</v>
      </c>
      <c r="AW869">
        <v>10005100</v>
      </c>
      <c r="AX869">
        <v>38.629784999999998</v>
      </c>
      <c r="AY869">
        <f t="shared" si="650"/>
        <v>-2.332629498464911E-4</v>
      </c>
      <c r="AZ869">
        <f t="shared" si="651"/>
        <v>0.99976673705015351</v>
      </c>
      <c r="BD869" s="10">
        <v>41375</v>
      </c>
      <c r="BE869">
        <v>551400</v>
      </c>
      <c r="BF869">
        <v>50.286037</v>
      </c>
      <c r="BG869">
        <f t="shared" si="652"/>
        <v>2.8684017491131808E-3</v>
      </c>
      <c r="BH869">
        <f t="shared" si="653"/>
        <v>1.0028684017491132</v>
      </c>
      <c r="BL869" s="10">
        <v>41375</v>
      </c>
      <c r="BM869">
        <v>141900</v>
      </c>
      <c r="BN869">
        <v>101.666203</v>
      </c>
      <c r="BO869">
        <f t="shared" si="666"/>
        <v>1.9850333897102335E-3</v>
      </c>
      <c r="BP869">
        <f t="shared" si="667"/>
        <v>1.0019850333897102</v>
      </c>
      <c r="BT869" s="10">
        <v>41375</v>
      </c>
      <c r="BU869">
        <v>146700</v>
      </c>
      <c r="BV869">
        <v>49.809519000000002</v>
      </c>
      <c r="BW869">
        <f t="shared" si="668"/>
        <v>5.9755194142807611E-4</v>
      </c>
      <c r="BX869">
        <f t="shared" si="669"/>
        <v>1.0005975519414281</v>
      </c>
      <c r="CB869" s="10">
        <v>41375</v>
      </c>
      <c r="CC869">
        <v>653700</v>
      </c>
      <c r="CD869">
        <v>102.930493</v>
      </c>
      <c r="CE869">
        <f t="shared" si="654"/>
        <v>2.2424983292144152E-3</v>
      </c>
      <c r="CF869">
        <f t="shared" si="655"/>
        <v>1.0022424983292144</v>
      </c>
      <c r="CJ869" s="10">
        <v>41375</v>
      </c>
      <c r="CK869">
        <v>462100</v>
      </c>
      <c r="CL869">
        <v>78.227793000000005</v>
      </c>
      <c r="CM869">
        <f t="shared" si="656"/>
        <v>1.4826406719861129E-3</v>
      </c>
      <c r="CN869">
        <f t="shared" si="657"/>
        <v>1.0014826406719861</v>
      </c>
      <c r="CR869" s="10">
        <v>41375</v>
      </c>
      <c r="CS869">
        <v>8600</v>
      </c>
      <c r="CT869">
        <v>58.498069999999998</v>
      </c>
      <c r="CU869">
        <f t="shared" si="658"/>
        <v>6.5848922097022644E-4</v>
      </c>
      <c r="CV869">
        <f t="shared" si="659"/>
        <v>1.0006584892209702</v>
      </c>
      <c r="CZ869" s="10">
        <v>41375</v>
      </c>
      <c r="DA869">
        <v>142500</v>
      </c>
      <c r="DB869">
        <v>52.872216999999999</v>
      </c>
      <c r="DC869">
        <f t="shared" si="671"/>
        <v>3.203475571956993E-3</v>
      </c>
      <c r="DD869">
        <f t="shared" si="672"/>
        <v>1.003203475571957</v>
      </c>
      <c r="DH869" s="10">
        <v>41375</v>
      </c>
      <c r="DI869">
        <v>896800</v>
      </c>
      <c r="DJ869">
        <v>31.605540000000001</v>
      </c>
      <c r="DK869">
        <f t="shared" si="673"/>
        <v>6.7686956189347836E-3</v>
      </c>
      <c r="DL869">
        <f t="shared" si="674"/>
        <v>1.0067686956189348</v>
      </c>
      <c r="DP869" s="10"/>
      <c r="DX869" s="10">
        <v>41375</v>
      </c>
      <c r="DY869">
        <v>5016400</v>
      </c>
      <c r="DZ869">
        <v>15.18</v>
      </c>
      <c r="EA869">
        <f t="shared" si="660"/>
        <v>2.6420079260236484E-3</v>
      </c>
      <c r="EB869">
        <f t="shared" si="661"/>
        <v>1.0026420079260236</v>
      </c>
      <c r="EF869" s="10">
        <v>41374</v>
      </c>
      <c r="EG869">
        <v>184600</v>
      </c>
      <c r="EH869">
        <v>98.333106999999998</v>
      </c>
      <c r="EI869">
        <f t="shared" si="675"/>
        <v>0</v>
      </c>
      <c r="EJ869">
        <f t="shared" si="676"/>
        <v>1</v>
      </c>
    </row>
    <row r="870" spans="1:140">
      <c r="A870" s="10">
        <v>41374</v>
      </c>
      <c r="B870" s="11">
        <v>5.05</v>
      </c>
      <c r="C870">
        <f t="shared" si="638"/>
        <v>5.0499999999999996E-2</v>
      </c>
      <c r="D870" s="12">
        <f t="shared" si="639"/>
        <v>1.0593417479807243E-3</v>
      </c>
      <c r="E870" s="13">
        <f t="shared" si="640"/>
        <v>1.0010593417479807</v>
      </c>
      <c r="H870" s="10">
        <v>41374</v>
      </c>
      <c r="I870">
        <v>39200</v>
      </c>
      <c r="J870">
        <v>67.794404999999998</v>
      </c>
      <c r="K870" s="15">
        <f t="shared" si="662"/>
        <v>-1.1243367819674388E-2</v>
      </c>
      <c r="L870">
        <f t="shared" si="663"/>
        <v>0.98875663218032561</v>
      </c>
      <c r="N870" s="15">
        <f t="shared" si="642"/>
        <v>-0.98386999509478523</v>
      </c>
      <c r="P870" s="10">
        <v>41374</v>
      </c>
      <c r="Q870">
        <v>195200</v>
      </c>
      <c r="R870">
        <v>35.692777</v>
      </c>
      <c r="S870">
        <f t="shared" si="643"/>
        <v>1.2316026089798537E-2</v>
      </c>
      <c r="T870">
        <f t="shared" si="664"/>
        <v>1.0123160260897985</v>
      </c>
      <c r="V870" s="15">
        <f t="shared" si="644"/>
        <v>86.172796401097642</v>
      </c>
      <c r="X870" s="10">
        <v>41374</v>
      </c>
      <c r="Y870">
        <v>119600</v>
      </c>
      <c r="Z870">
        <v>30.041587</v>
      </c>
      <c r="AA870">
        <f t="shared" si="645"/>
        <v>1.1553287994076067E-2</v>
      </c>
      <c r="AB870">
        <f t="shared" si="641"/>
        <v>1.0115532879940761</v>
      </c>
      <c r="AD870" s="15">
        <f t="shared" si="646"/>
        <v>65.206345471195007</v>
      </c>
      <c r="AF870" s="10">
        <v>41374</v>
      </c>
      <c r="AG870">
        <v>166300</v>
      </c>
      <c r="AH870">
        <v>40.985633</v>
      </c>
      <c r="AI870">
        <f t="shared" si="647"/>
        <v>1.5933462479778226E-2</v>
      </c>
      <c r="AJ870">
        <f t="shared" si="665"/>
        <v>1.0159334624797782</v>
      </c>
      <c r="AL870" s="15">
        <f t="shared" si="648"/>
        <v>319.49540015545375</v>
      </c>
      <c r="AN870" s="10">
        <v>41374</v>
      </c>
      <c r="AO870">
        <v>1716600</v>
      </c>
      <c r="AP870">
        <v>33.326307999999997</v>
      </c>
      <c r="AQ870">
        <f t="shared" si="649"/>
        <v>1.4192168376133241E-2</v>
      </c>
      <c r="AR870">
        <f t="shared" si="670"/>
        <v>1.0141921683761332</v>
      </c>
      <c r="AV870" s="10">
        <v>41374</v>
      </c>
      <c r="AW870">
        <v>12786300</v>
      </c>
      <c r="AX870">
        <v>38.638798000000001</v>
      </c>
      <c r="AY870">
        <f t="shared" si="650"/>
        <v>8.7039184641137801E-3</v>
      </c>
      <c r="AZ870">
        <f t="shared" si="651"/>
        <v>1.0087039184641138</v>
      </c>
      <c r="BD870" s="10">
        <v>41374</v>
      </c>
      <c r="BE870">
        <v>1054500</v>
      </c>
      <c r="BF870">
        <v>50.142209000000001</v>
      </c>
      <c r="BG870">
        <f t="shared" si="652"/>
        <v>1.1423356105022542E-2</v>
      </c>
      <c r="BH870">
        <f t="shared" si="653"/>
        <v>1.0114233561050225</v>
      </c>
      <c r="BL870" s="10">
        <v>41374</v>
      </c>
      <c r="BM870">
        <v>125100</v>
      </c>
      <c r="BN870">
        <v>101.464792</v>
      </c>
      <c r="BO870">
        <f t="shared" si="666"/>
        <v>-4.5089888822702484E-4</v>
      </c>
      <c r="BP870">
        <f t="shared" si="667"/>
        <v>0.99954910111177298</v>
      </c>
      <c r="BT870" s="10">
        <v>41374</v>
      </c>
      <c r="BU870">
        <v>114600</v>
      </c>
      <c r="BV870">
        <v>49.779772999999999</v>
      </c>
      <c r="BW870">
        <f t="shared" si="668"/>
        <v>-3.9819594545764669E-4</v>
      </c>
      <c r="BX870">
        <f t="shared" si="669"/>
        <v>0.99960180405454235</v>
      </c>
      <c r="CB870" s="10">
        <v>41374</v>
      </c>
      <c r="CC870">
        <v>647400</v>
      </c>
      <c r="CD870">
        <v>102.700188</v>
      </c>
      <c r="CE870">
        <f t="shared" si="654"/>
        <v>4.9863123854554381E-4</v>
      </c>
      <c r="CF870">
        <f t="shared" si="655"/>
        <v>1.0004986312385455</v>
      </c>
      <c r="CJ870" s="10">
        <v>41374</v>
      </c>
      <c r="CK870">
        <v>369600</v>
      </c>
      <c r="CL870">
        <v>78.111981</v>
      </c>
      <c r="CM870">
        <f t="shared" si="656"/>
        <v>-2.5028612986097709E-3</v>
      </c>
      <c r="CN870">
        <f t="shared" si="657"/>
        <v>0.99749713870139023</v>
      </c>
      <c r="CR870" s="10">
        <v>41374</v>
      </c>
      <c r="CS870">
        <v>36000</v>
      </c>
      <c r="CT870">
        <v>58.459575000000001</v>
      </c>
      <c r="CU870">
        <f t="shared" si="658"/>
        <v>-1.3153145344066974E-3</v>
      </c>
      <c r="CV870">
        <f t="shared" si="659"/>
        <v>0.9986846854655933</v>
      </c>
      <c r="CZ870" s="10">
        <v>41374</v>
      </c>
      <c r="DA870">
        <v>155700</v>
      </c>
      <c r="DB870">
        <v>52.703383000000002</v>
      </c>
      <c r="DC870">
        <f t="shared" si="671"/>
        <v>8.6734993944808103E-3</v>
      </c>
      <c r="DD870">
        <f t="shared" si="672"/>
        <v>1.0086734993944808</v>
      </c>
      <c r="DH870" s="10">
        <v>41374</v>
      </c>
      <c r="DI870">
        <v>96400</v>
      </c>
      <c r="DJ870">
        <v>31.393049999999999</v>
      </c>
      <c r="DK870">
        <f t="shared" si="673"/>
        <v>5.6229007579302603E-3</v>
      </c>
      <c r="DL870">
        <f t="shared" si="674"/>
        <v>1.0056229007579303</v>
      </c>
      <c r="DP870" s="10"/>
      <c r="DX870" s="10">
        <v>41374</v>
      </c>
      <c r="DY870">
        <v>5575100</v>
      </c>
      <c r="DZ870">
        <v>15.14</v>
      </c>
      <c r="EA870">
        <f t="shared" si="660"/>
        <v>-1.6883116883116833E-2</v>
      </c>
      <c r="EB870">
        <f t="shared" si="661"/>
        <v>0.98311688311688317</v>
      </c>
      <c r="EF870" s="10">
        <v>41373</v>
      </c>
      <c r="EG870">
        <v>222300</v>
      </c>
      <c r="EH870">
        <v>98.333106999999998</v>
      </c>
      <c r="EI870">
        <f t="shared" si="675"/>
        <v>1.9710370257652876E-4</v>
      </c>
      <c r="EJ870">
        <f t="shared" si="676"/>
        <v>1.0001971037025765</v>
      </c>
    </row>
    <row r="871" spans="1:140">
      <c r="A871" s="10">
        <v>41373</v>
      </c>
      <c r="B871" s="11">
        <v>4.9800000000000004</v>
      </c>
      <c r="C871">
        <f t="shared" si="638"/>
        <v>4.9800000000000004E-2</v>
      </c>
      <c r="D871" s="12">
        <f t="shared" si="639"/>
        <v>1.0445577189113209E-3</v>
      </c>
      <c r="E871" s="13">
        <f t="shared" si="640"/>
        <v>1.0010445577189113</v>
      </c>
      <c r="H871" s="10">
        <v>41373</v>
      </c>
      <c r="I871">
        <v>15900</v>
      </c>
      <c r="J871">
        <v>68.565309999999997</v>
      </c>
      <c r="K871" s="15">
        <f t="shared" si="662"/>
        <v>-2.6385846803651525E-3</v>
      </c>
      <c r="L871">
        <f t="shared" si="663"/>
        <v>0.99736141531963485</v>
      </c>
      <c r="N871" s="15">
        <f t="shared" si="642"/>
        <v>-0.61877145816890511</v>
      </c>
      <c r="P871" s="10">
        <v>41373</v>
      </c>
      <c r="Q871">
        <v>289600</v>
      </c>
      <c r="R871">
        <v>35.258532000000002</v>
      </c>
      <c r="S871">
        <f t="shared" si="643"/>
        <v>4.0321857255534166E-3</v>
      </c>
      <c r="T871">
        <f t="shared" si="664"/>
        <v>1.0040321857255534</v>
      </c>
      <c r="V871" s="15">
        <f t="shared" si="644"/>
        <v>3.3439695012517401</v>
      </c>
      <c r="X871" s="10">
        <v>41373</v>
      </c>
      <c r="Y871">
        <v>108400</v>
      </c>
      <c r="Z871">
        <v>29.698471999999999</v>
      </c>
      <c r="AA871">
        <f t="shared" si="645"/>
        <v>1.929234719126649E-3</v>
      </c>
      <c r="AB871">
        <f t="shared" si="641"/>
        <v>1.0019292347191266</v>
      </c>
      <c r="AD871" s="15">
        <f t="shared" si="646"/>
        <v>1.0207976093522042</v>
      </c>
      <c r="AF871" s="10">
        <v>41373</v>
      </c>
      <c r="AG871">
        <v>111800</v>
      </c>
      <c r="AH871">
        <v>40.342832000000001</v>
      </c>
      <c r="AI871">
        <f t="shared" si="647"/>
        <v>0</v>
      </c>
      <c r="AJ871">
        <f t="shared" si="665"/>
        <v>1</v>
      </c>
      <c r="AL871" s="15">
        <f t="shared" si="648"/>
        <v>0</v>
      </c>
      <c r="AN871" s="10">
        <v>41373</v>
      </c>
      <c r="AO871">
        <v>3858600</v>
      </c>
      <c r="AP871">
        <v>32.859954000000002</v>
      </c>
      <c r="AQ871">
        <f t="shared" si="649"/>
        <v>4.1106563271848806E-3</v>
      </c>
      <c r="AR871">
        <f t="shared" si="670"/>
        <v>1.0041106563271849</v>
      </c>
      <c r="AV871" s="10">
        <v>41373</v>
      </c>
      <c r="AW871">
        <v>14343000</v>
      </c>
      <c r="AX871">
        <v>38.305391</v>
      </c>
      <c r="AY871">
        <f t="shared" si="650"/>
        <v>1.045872801625114E-2</v>
      </c>
      <c r="AZ871">
        <f t="shared" si="651"/>
        <v>1.0104587280162511</v>
      </c>
      <c r="BD871" s="10">
        <v>41373</v>
      </c>
      <c r="BE871">
        <v>542200</v>
      </c>
      <c r="BF871">
        <v>49.575885999999997</v>
      </c>
      <c r="BG871">
        <f t="shared" si="652"/>
        <v>3.8223942203217121E-3</v>
      </c>
      <c r="BH871">
        <f t="shared" si="653"/>
        <v>1.0038223942203217</v>
      </c>
      <c r="BL871" s="10">
        <v>41373</v>
      </c>
      <c r="BM871">
        <v>226000</v>
      </c>
      <c r="BN871">
        <v>101.510563</v>
      </c>
      <c r="BO871">
        <f t="shared" si="666"/>
        <v>-2.1598778920196571E-3</v>
      </c>
      <c r="BP871">
        <f t="shared" si="667"/>
        <v>0.99784012210798034</v>
      </c>
      <c r="BT871" s="10">
        <v>41373</v>
      </c>
      <c r="BU871">
        <v>108000</v>
      </c>
      <c r="BV871">
        <v>49.799602999999998</v>
      </c>
      <c r="BW871">
        <f t="shared" si="668"/>
        <v>-5.9685714505897103E-4</v>
      </c>
      <c r="BX871">
        <f t="shared" si="669"/>
        <v>0.99940314285494103</v>
      </c>
      <c r="CB871" s="10">
        <v>41373</v>
      </c>
      <c r="CC871">
        <v>647500</v>
      </c>
      <c r="CD871">
        <v>102.64900400000001</v>
      </c>
      <c r="CE871">
        <f t="shared" si="654"/>
        <v>-1.1620786769056535E-3</v>
      </c>
      <c r="CF871">
        <f t="shared" si="655"/>
        <v>0.99883792132309435</v>
      </c>
      <c r="CJ871" s="10">
        <v>41373</v>
      </c>
      <c r="CK871">
        <v>351100</v>
      </c>
      <c r="CL871">
        <v>78.307974999999999</v>
      </c>
      <c r="CM871">
        <f t="shared" si="656"/>
        <v>1.0249809808644539E-3</v>
      </c>
      <c r="CN871">
        <f t="shared" si="657"/>
        <v>1.0010249809808645</v>
      </c>
      <c r="CR871" s="10">
        <v>41373</v>
      </c>
      <c r="CS871">
        <v>5200</v>
      </c>
      <c r="CT871">
        <v>58.536569</v>
      </c>
      <c r="CU871">
        <f t="shared" si="658"/>
        <v>-1.6443425291035041E-4</v>
      </c>
      <c r="CV871">
        <f t="shared" si="659"/>
        <v>0.99983556574708965</v>
      </c>
      <c r="CZ871" s="10">
        <v>41373</v>
      </c>
      <c r="DA871">
        <v>103400</v>
      </c>
      <c r="DB871">
        <v>52.250191000000001</v>
      </c>
      <c r="DC871">
        <f t="shared" si="671"/>
        <v>-3.7275706528083763E-3</v>
      </c>
      <c r="DD871">
        <f t="shared" si="672"/>
        <v>0.99627242934719162</v>
      </c>
      <c r="DH871" s="10">
        <v>41373</v>
      </c>
      <c r="DI871">
        <v>116700</v>
      </c>
      <c r="DJ871">
        <v>31.217517000000001</v>
      </c>
      <c r="DK871">
        <f t="shared" si="673"/>
        <v>-2.9580404034301733E-4</v>
      </c>
      <c r="DL871">
        <f t="shared" si="674"/>
        <v>0.99970419595965698</v>
      </c>
      <c r="DP871" s="10"/>
      <c r="DX871" s="10">
        <v>41373</v>
      </c>
      <c r="DY871">
        <v>6474100</v>
      </c>
      <c r="DZ871">
        <v>15.4</v>
      </c>
      <c r="EA871">
        <f t="shared" si="660"/>
        <v>7.8534031413612926E-3</v>
      </c>
      <c r="EB871">
        <f t="shared" si="661"/>
        <v>1.0078534031413613</v>
      </c>
      <c r="EF871" s="10">
        <v>41372</v>
      </c>
      <c r="EG871">
        <v>356200</v>
      </c>
      <c r="EH871">
        <v>98.313728999999995</v>
      </c>
      <c r="EI871">
        <f t="shared" si="675"/>
        <v>-1.9706486036286108E-4</v>
      </c>
      <c r="EJ871">
        <f t="shared" si="676"/>
        <v>0.99980293513963714</v>
      </c>
    </row>
    <row r="872" spans="1:140">
      <c r="A872" s="10">
        <v>41372</v>
      </c>
      <c r="B872" s="11">
        <v>4.96</v>
      </c>
      <c r="C872">
        <f t="shared" si="638"/>
        <v>4.9599999999999998E-2</v>
      </c>
      <c r="D872" s="12">
        <f t="shared" si="639"/>
        <v>1.0403342318927589E-3</v>
      </c>
      <c r="E872" s="13">
        <f t="shared" si="640"/>
        <v>1.0010403342318928</v>
      </c>
      <c r="H872" s="10">
        <v>41372</v>
      </c>
      <c r="I872">
        <v>26100</v>
      </c>
      <c r="J872">
        <v>68.746703999999994</v>
      </c>
      <c r="K872" s="15">
        <f t="shared" si="662"/>
        <v>-5.901598077866721E-3</v>
      </c>
      <c r="L872">
        <f t="shared" si="663"/>
        <v>0.99409840192213328</v>
      </c>
      <c r="N872" s="15">
        <f t="shared" si="642"/>
        <v>-0.88472845632647923</v>
      </c>
      <c r="P872" s="10">
        <v>41372</v>
      </c>
      <c r="Q872">
        <v>161800</v>
      </c>
      <c r="R872">
        <v>35.116934000000001</v>
      </c>
      <c r="S872">
        <f t="shared" si="643"/>
        <v>5.94919650527026E-3</v>
      </c>
      <c r="T872">
        <f t="shared" si="664"/>
        <v>1.0059491965052703</v>
      </c>
      <c r="V872" s="15">
        <f t="shared" si="644"/>
        <v>7.7148025062903507</v>
      </c>
      <c r="X872" s="10">
        <v>41372</v>
      </c>
      <c r="Y872">
        <v>380600</v>
      </c>
      <c r="Z872">
        <v>29.641286999999998</v>
      </c>
      <c r="AA872">
        <f t="shared" si="645"/>
        <v>8.4306105686968724E-3</v>
      </c>
      <c r="AB872">
        <f t="shared" si="641"/>
        <v>1.0084306105686969</v>
      </c>
      <c r="AD872" s="15">
        <f t="shared" si="646"/>
        <v>20.418907933889223</v>
      </c>
      <c r="AF872" s="10">
        <v>41372</v>
      </c>
      <c r="AG872">
        <v>333500</v>
      </c>
      <c r="AH872">
        <v>40.342832000000001</v>
      </c>
      <c r="AI872">
        <f t="shared" si="647"/>
        <v>7.9098379260340579E-3</v>
      </c>
      <c r="AJ872">
        <f t="shared" si="665"/>
        <v>1.0079098379260341</v>
      </c>
      <c r="AL872" s="15">
        <f t="shared" si="648"/>
        <v>16.738412547624129</v>
      </c>
      <c r="AN872" s="10">
        <v>41372</v>
      </c>
      <c r="AO872">
        <v>2044900</v>
      </c>
      <c r="AP872">
        <v>32.725431</v>
      </c>
      <c r="AQ872">
        <f t="shared" si="649"/>
        <v>3.2994858728860876E-3</v>
      </c>
      <c r="AR872">
        <f t="shared" si="670"/>
        <v>1.0032994858728861</v>
      </c>
      <c r="AV872" s="10">
        <v>41372</v>
      </c>
      <c r="AW872">
        <v>11990100</v>
      </c>
      <c r="AX872">
        <v>37.908912000000001</v>
      </c>
      <c r="AY872">
        <f t="shared" si="650"/>
        <v>2.6215431177192272E-3</v>
      </c>
      <c r="AZ872">
        <f t="shared" si="651"/>
        <v>1.0026215431177192</v>
      </c>
      <c r="BD872" s="10">
        <v>41372</v>
      </c>
      <c r="BE872">
        <v>1002500</v>
      </c>
      <c r="BF872">
        <v>49.387109000000002</v>
      </c>
      <c r="BG872">
        <f t="shared" si="652"/>
        <v>5.3064519944074906E-3</v>
      </c>
      <c r="BH872">
        <f t="shared" si="653"/>
        <v>1.0053064519944075</v>
      </c>
      <c r="BL872" s="10">
        <v>41372</v>
      </c>
      <c r="BM872">
        <v>230800</v>
      </c>
      <c r="BN872">
        <v>101.730288</v>
      </c>
      <c r="BO872">
        <f t="shared" si="666"/>
        <v>1.3517274946663882E-3</v>
      </c>
      <c r="BP872">
        <f t="shared" si="667"/>
        <v>1.0013517274946664</v>
      </c>
      <c r="BT872" s="10">
        <v>41372</v>
      </c>
      <c r="BU872">
        <v>158100</v>
      </c>
      <c r="BV872">
        <v>49.829343999999999</v>
      </c>
      <c r="BW872">
        <f t="shared" si="668"/>
        <v>-5.9660134190175906E-4</v>
      </c>
      <c r="BX872">
        <f t="shared" si="669"/>
        <v>0.99940339865809824</v>
      </c>
      <c r="CB872" s="10">
        <v>41372</v>
      </c>
      <c r="CC872">
        <v>579600</v>
      </c>
      <c r="CD872">
        <v>102.768429</v>
      </c>
      <c r="CE872">
        <f t="shared" si="654"/>
        <v>4.1673631472252115E-3</v>
      </c>
      <c r="CF872">
        <f t="shared" si="655"/>
        <v>1.0041673631472252</v>
      </c>
      <c r="CJ872" s="10">
        <v>41372</v>
      </c>
      <c r="CK872">
        <v>1735900</v>
      </c>
      <c r="CL872">
        <v>78.227793000000005</v>
      </c>
      <c r="CM872">
        <f t="shared" si="656"/>
        <v>0</v>
      </c>
      <c r="CN872">
        <f t="shared" si="657"/>
        <v>1</v>
      </c>
      <c r="CR872" s="10">
        <v>41372</v>
      </c>
      <c r="CS872">
        <v>3400</v>
      </c>
      <c r="CT872">
        <v>58.546196000000002</v>
      </c>
      <c r="CU872">
        <f t="shared" si="658"/>
        <v>-6.570829229090025E-4</v>
      </c>
      <c r="CV872">
        <f t="shared" si="659"/>
        <v>0.999342917077091</v>
      </c>
      <c r="CZ872" s="10">
        <v>41372</v>
      </c>
      <c r="DA872">
        <v>85000</v>
      </c>
      <c r="DB872">
        <v>52.445686000000002</v>
      </c>
      <c r="DC872">
        <f t="shared" si="671"/>
        <v>4.595757161743208E-3</v>
      </c>
      <c r="DD872">
        <f t="shared" si="672"/>
        <v>1.0045957571617432</v>
      </c>
      <c r="DH872" s="10">
        <v>41372</v>
      </c>
      <c r="DI872">
        <v>141100</v>
      </c>
      <c r="DJ872">
        <v>31.226754</v>
      </c>
      <c r="DK872">
        <f t="shared" si="673"/>
        <v>1.0463346736496737E-2</v>
      </c>
      <c r="DL872">
        <f t="shared" si="674"/>
        <v>1.0104633467364967</v>
      </c>
      <c r="DP872" s="10"/>
      <c r="DX872" s="10">
        <v>41372</v>
      </c>
      <c r="DY872">
        <v>4808400</v>
      </c>
      <c r="DZ872">
        <v>15.28</v>
      </c>
      <c r="EA872">
        <f t="shared" si="660"/>
        <v>-4.5602605863191981E-3</v>
      </c>
      <c r="EB872">
        <f t="shared" si="661"/>
        <v>0.9954397394136808</v>
      </c>
      <c r="EF872" s="10">
        <v>41369</v>
      </c>
      <c r="EG872">
        <v>218100</v>
      </c>
      <c r="EH872">
        <v>98.333106999999998</v>
      </c>
      <c r="EI872">
        <f t="shared" si="675"/>
        <v>-1.9695487489401753E-4</v>
      </c>
      <c r="EJ872">
        <f t="shared" si="676"/>
        <v>0.99980304512510598</v>
      </c>
    </row>
    <row r="873" spans="1:140">
      <c r="A873" s="10">
        <v>41369</v>
      </c>
      <c r="B873" s="11">
        <v>4.97</v>
      </c>
      <c r="C873">
        <f t="shared" si="638"/>
        <v>4.9699999999999994E-2</v>
      </c>
      <c r="D873" s="12">
        <f t="shared" si="639"/>
        <v>1.0424459464457581E-3</v>
      </c>
      <c r="E873" s="13">
        <f t="shared" si="640"/>
        <v>1.0010424459464458</v>
      </c>
      <c r="H873" s="10">
        <v>41369</v>
      </c>
      <c r="I873">
        <v>37200</v>
      </c>
      <c r="J873">
        <v>69.154827999999995</v>
      </c>
      <c r="K873" s="15">
        <f t="shared" si="662"/>
        <v>1.7073478686003396E-2</v>
      </c>
      <c r="L873">
        <f t="shared" si="663"/>
        <v>1.0170734786860034</v>
      </c>
      <c r="N873" s="15">
        <f t="shared" si="642"/>
        <v>481.6144926510384</v>
      </c>
      <c r="P873" s="10">
        <v>41369</v>
      </c>
      <c r="Q873">
        <v>193000</v>
      </c>
      <c r="R873">
        <v>34.909252000000002</v>
      </c>
      <c r="S873">
        <f t="shared" si="643"/>
        <v>-3.7715375168100307E-3</v>
      </c>
      <c r="T873">
        <f t="shared" si="664"/>
        <v>0.99622846248318997</v>
      </c>
      <c r="V873" s="15">
        <f t="shared" si="644"/>
        <v>-0.74822355538342333</v>
      </c>
      <c r="X873" s="10">
        <v>41369</v>
      </c>
      <c r="Y873">
        <v>96900</v>
      </c>
      <c r="Z873">
        <v>29.393481999999999</v>
      </c>
      <c r="AA873">
        <f t="shared" si="645"/>
        <v>0</v>
      </c>
      <c r="AB873">
        <f t="shared" si="641"/>
        <v>1</v>
      </c>
      <c r="AD873" s="15">
        <f t="shared" si="646"/>
        <v>0</v>
      </c>
      <c r="AF873" s="10">
        <v>41369</v>
      </c>
      <c r="AG873">
        <v>163000</v>
      </c>
      <c r="AH873">
        <v>40.026231000000003</v>
      </c>
      <c r="AI873">
        <f t="shared" si="647"/>
        <v>-1.6750392440010309E-3</v>
      </c>
      <c r="AJ873">
        <f t="shared" si="665"/>
        <v>0.99832496075599897</v>
      </c>
      <c r="AL873" s="15">
        <f t="shared" si="648"/>
        <v>-0.45768157341935978</v>
      </c>
      <c r="AN873" s="10">
        <v>41369</v>
      </c>
      <c r="AO873">
        <v>2280900</v>
      </c>
      <c r="AP873">
        <v>32.617809000000001</v>
      </c>
      <c r="AQ873">
        <f t="shared" si="649"/>
        <v>-4.3799541300281186E-3</v>
      </c>
      <c r="AR873">
        <f t="shared" si="670"/>
        <v>0.99562004586997188</v>
      </c>
      <c r="AV873" s="10">
        <v>41369</v>
      </c>
      <c r="AW873">
        <v>26455900</v>
      </c>
      <c r="AX873">
        <v>37.809792000000002</v>
      </c>
      <c r="AY873">
        <f t="shared" si="650"/>
        <v>-1.4279052071238807E-3</v>
      </c>
      <c r="AZ873">
        <f t="shared" si="651"/>
        <v>0.99857209479287612</v>
      </c>
      <c r="BD873" s="10">
        <v>41369</v>
      </c>
      <c r="BE873">
        <v>534100</v>
      </c>
      <c r="BF873">
        <v>49.126421999999998</v>
      </c>
      <c r="BG873">
        <f t="shared" si="652"/>
        <v>-3.8279073249551931E-3</v>
      </c>
      <c r="BH873">
        <f t="shared" si="653"/>
        <v>0.99617209267504481</v>
      </c>
      <c r="BL873" s="10">
        <v>41369</v>
      </c>
      <c r="BM873">
        <v>285400</v>
      </c>
      <c r="BN873">
        <v>101.592962</v>
      </c>
      <c r="BO873">
        <f t="shared" si="666"/>
        <v>2.9826683744220706E-3</v>
      </c>
      <c r="BP873">
        <f t="shared" si="667"/>
        <v>1.0029826683744221</v>
      </c>
      <c r="BT873" s="10">
        <v>41369</v>
      </c>
      <c r="BU873">
        <v>81900</v>
      </c>
      <c r="BV873">
        <v>49.859090000000002</v>
      </c>
      <c r="BW873">
        <f t="shared" si="668"/>
        <v>-5.9616549050489631E-4</v>
      </c>
      <c r="BX873">
        <f t="shared" si="669"/>
        <v>0.9994038345094951</v>
      </c>
      <c r="CB873" s="10">
        <v>41369</v>
      </c>
      <c r="CC873">
        <v>1060000</v>
      </c>
      <c r="CD873">
        <v>102.341933</v>
      </c>
      <c r="CE873">
        <f t="shared" si="654"/>
        <v>1.2916901110832324E-2</v>
      </c>
      <c r="CF873">
        <f t="shared" si="655"/>
        <v>1.0129169011108323</v>
      </c>
      <c r="CJ873" s="10">
        <v>41369</v>
      </c>
      <c r="CK873">
        <v>868700</v>
      </c>
      <c r="CL873">
        <v>78.227793000000005</v>
      </c>
      <c r="CM873">
        <f t="shared" si="656"/>
        <v>3.428131982780025E-3</v>
      </c>
      <c r="CN873">
        <f t="shared" si="657"/>
        <v>1.00342813198278</v>
      </c>
      <c r="CR873" s="10">
        <v>41369</v>
      </c>
      <c r="CS873">
        <v>11400</v>
      </c>
      <c r="CT873">
        <v>58.584690999999999</v>
      </c>
      <c r="CU873">
        <f t="shared" si="658"/>
        <v>4.9306799039050553E-4</v>
      </c>
      <c r="CV873">
        <f t="shared" si="659"/>
        <v>1.0004930679903905</v>
      </c>
      <c r="CZ873" s="10">
        <v>41369</v>
      </c>
      <c r="DA873">
        <v>111400</v>
      </c>
      <c r="DB873">
        <v>52.205761000000003</v>
      </c>
      <c r="DC873">
        <f t="shared" si="671"/>
        <v>1.2931043849563784E-2</v>
      </c>
      <c r="DD873">
        <f t="shared" si="672"/>
        <v>1.0129310438495638</v>
      </c>
      <c r="DH873" s="10">
        <v>41369</v>
      </c>
      <c r="DI873">
        <v>79600</v>
      </c>
      <c r="DJ873">
        <v>30.903400999999999</v>
      </c>
      <c r="DK873">
        <f t="shared" si="673"/>
        <v>3.9015963754629457E-3</v>
      </c>
      <c r="DL873">
        <f t="shared" si="674"/>
        <v>1.0039015963754629</v>
      </c>
      <c r="DP873" s="10"/>
      <c r="DX873" s="10">
        <v>41369</v>
      </c>
      <c r="DY873">
        <v>5991400</v>
      </c>
      <c r="DZ873">
        <v>15.35</v>
      </c>
      <c r="EA873">
        <f t="shared" si="660"/>
        <v>1.655629139072845E-2</v>
      </c>
      <c r="EB873">
        <f t="shared" si="661"/>
        <v>1.0165562913907285</v>
      </c>
      <c r="EF873" s="10">
        <v>41368</v>
      </c>
      <c r="EG873">
        <v>193700</v>
      </c>
      <c r="EH873">
        <v>98.352478000000005</v>
      </c>
      <c r="EI873">
        <f t="shared" si="675"/>
        <v>0</v>
      </c>
      <c r="EJ873">
        <f t="shared" si="676"/>
        <v>1</v>
      </c>
    </row>
    <row r="874" spans="1:140">
      <c r="A874" s="10">
        <v>41368</v>
      </c>
      <c r="B874" s="11">
        <v>4.84</v>
      </c>
      <c r="C874">
        <f t="shared" si="638"/>
        <v>4.8399999999999999E-2</v>
      </c>
      <c r="D874" s="12">
        <f t="shared" si="639"/>
        <v>1.0149981733291735E-3</v>
      </c>
      <c r="E874" s="13">
        <f t="shared" si="640"/>
        <v>1.0010149981733292</v>
      </c>
      <c r="H874" s="10">
        <v>41368</v>
      </c>
      <c r="I874">
        <v>10700</v>
      </c>
      <c r="J874">
        <v>67.993934999999993</v>
      </c>
      <c r="K874" s="15">
        <f t="shared" si="662"/>
        <v>9.4251305470129942E-3</v>
      </c>
      <c r="L874">
        <f t="shared" si="663"/>
        <v>1.009425130547013</v>
      </c>
      <c r="N874" s="15">
        <f t="shared" si="642"/>
        <v>29.693833273666268</v>
      </c>
      <c r="P874" s="10">
        <v>41368</v>
      </c>
      <c r="Q874">
        <v>220500</v>
      </c>
      <c r="R874">
        <v>35.041412000000001</v>
      </c>
      <c r="S874">
        <f t="shared" si="643"/>
        <v>3.5143926058631703E-3</v>
      </c>
      <c r="T874">
        <f t="shared" si="664"/>
        <v>1.0035143926058632</v>
      </c>
      <c r="V874" s="15">
        <f t="shared" si="644"/>
        <v>2.5984547563851912</v>
      </c>
      <c r="X874" s="10">
        <v>41368</v>
      </c>
      <c r="Y874">
        <v>66000</v>
      </c>
      <c r="Z874">
        <v>29.393481999999999</v>
      </c>
      <c r="AA874">
        <f t="shared" si="645"/>
        <v>5.5428989080426039E-3</v>
      </c>
      <c r="AB874">
        <f t="shared" si="641"/>
        <v>1.0055428989080426</v>
      </c>
      <c r="AD874" s="15">
        <f t="shared" si="646"/>
        <v>6.5200414876269113</v>
      </c>
      <c r="AF874" s="10">
        <v>41368</v>
      </c>
      <c r="AG874">
        <v>163300</v>
      </c>
      <c r="AH874">
        <v>40.093389000000002</v>
      </c>
      <c r="AI874">
        <f t="shared" si="647"/>
        <v>6.9879660416802825E-3</v>
      </c>
      <c r="AJ874">
        <f t="shared" si="665"/>
        <v>1.0069879660416803</v>
      </c>
      <c r="AL874" s="15">
        <f t="shared" si="648"/>
        <v>11.701716298879326</v>
      </c>
      <c r="AN874" s="10">
        <v>41368</v>
      </c>
      <c r="AO874">
        <v>2236100</v>
      </c>
      <c r="AP874">
        <v>32.761302000000001</v>
      </c>
      <c r="AQ874">
        <f t="shared" si="649"/>
        <v>8.8373223934878897E-3</v>
      </c>
      <c r="AR874">
        <f t="shared" si="670"/>
        <v>1.0088373223934879</v>
      </c>
      <c r="AV874" s="10">
        <v>41368</v>
      </c>
      <c r="AW874">
        <v>22689600</v>
      </c>
      <c r="AX874">
        <v>37.863858</v>
      </c>
      <c r="AY874">
        <f t="shared" si="650"/>
        <v>-2.3790118033828467E-4</v>
      </c>
      <c r="AZ874">
        <f t="shared" si="651"/>
        <v>0.99976209881966172</v>
      </c>
      <c r="BD874" s="10">
        <v>41368</v>
      </c>
      <c r="BE874">
        <v>604000</v>
      </c>
      <c r="BF874">
        <v>49.315196</v>
      </c>
      <c r="BG874">
        <f t="shared" si="652"/>
        <v>5.6828861472999481E-3</v>
      </c>
      <c r="BH874">
        <f t="shared" si="653"/>
        <v>1.0056828861472999</v>
      </c>
      <c r="BL874" s="10">
        <v>41368</v>
      </c>
      <c r="BM874">
        <v>196800</v>
      </c>
      <c r="BN874">
        <v>101.290845</v>
      </c>
      <c r="BO874">
        <f t="shared" si="666"/>
        <v>7.2359942446387215E-4</v>
      </c>
      <c r="BP874">
        <f t="shared" si="667"/>
        <v>1.0007235994244639</v>
      </c>
      <c r="BT874" s="10">
        <v>41368</v>
      </c>
      <c r="BU874">
        <v>377800</v>
      </c>
      <c r="BV874">
        <v>49.888832000000001</v>
      </c>
      <c r="BW874">
        <f t="shared" si="668"/>
        <v>0</v>
      </c>
      <c r="BX874">
        <f t="shared" si="669"/>
        <v>1</v>
      </c>
      <c r="CB874" s="10">
        <v>41368</v>
      </c>
      <c r="CC874">
        <v>862100</v>
      </c>
      <c r="CD874">
        <v>101.03685</v>
      </c>
      <c r="CE874">
        <f t="shared" si="654"/>
        <v>4.1539318970396089E-3</v>
      </c>
      <c r="CF874">
        <f t="shared" si="655"/>
        <v>1.0041539318970396</v>
      </c>
      <c r="CJ874" s="10">
        <v>41368</v>
      </c>
      <c r="CK874">
        <v>4694800</v>
      </c>
      <c r="CL874">
        <v>77.960533999999996</v>
      </c>
      <c r="CM874">
        <f t="shared" si="656"/>
        <v>1.602372953981579E-3</v>
      </c>
      <c r="CN874">
        <f t="shared" si="657"/>
        <v>1.0016023729539816</v>
      </c>
      <c r="CR874" s="10">
        <v>41368</v>
      </c>
      <c r="CS874">
        <v>6600</v>
      </c>
      <c r="CT874">
        <v>58.555819</v>
      </c>
      <c r="CU874">
        <f t="shared" si="658"/>
        <v>1.3166818120358137E-3</v>
      </c>
      <c r="CV874">
        <f t="shared" si="659"/>
        <v>1.0013166818120358</v>
      </c>
      <c r="CZ874" s="10">
        <v>41368</v>
      </c>
      <c r="DA874">
        <v>81900</v>
      </c>
      <c r="DB874">
        <v>51.539304000000001</v>
      </c>
      <c r="DC874">
        <f t="shared" si="671"/>
        <v>2.0767330314350962E-2</v>
      </c>
      <c r="DD874">
        <f t="shared" si="672"/>
        <v>1.020767330314351</v>
      </c>
      <c r="DH874" s="10">
        <v>41368</v>
      </c>
      <c r="DI874">
        <v>96900</v>
      </c>
      <c r="DJ874">
        <v>30.783297000000001</v>
      </c>
      <c r="DK874">
        <f t="shared" si="673"/>
        <v>1.5853672018357301E-2</v>
      </c>
      <c r="DL874">
        <f t="shared" si="674"/>
        <v>1.0158536720183573</v>
      </c>
      <c r="DP874" s="10"/>
      <c r="DX874" s="10">
        <v>41368</v>
      </c>
      <c r="DY874">
        <v>9575000</v>
      </c>
      <c r="DZ874">
        <v>15.1</v>
      </c>
      <c r="EA874">
        <f t="shared" si="660"/>
        <v>-3.3003300330033403E-3</v>
      </c>
      <c r="EB874">
        <f t="shared" si="661"/>
        <v>0.99669966996699666</v>
      </c>
      <c r="EF874" s="10">
        <v>41367</v>
      </c>
      <c r="EG874">
        <v>186700</v>
      </c>
      <c r="EH874">
        <v>98.352478000000005</v>
      </c>
      <c r="EI874">
        <f t="shared" si="675"/>
        <v>0</v>
      </c>
      <c r="EJ874">
        <f t="shared" si="676"/>
        <v>1</v>
      </c>
    </row>
    <row r="875" spans="1:140">
      <c r="A875" s="10">
        <v>41367</v>
      </c>
      <c r="B875" s="11">
        <v>4.6900000000000004</v>
      </c>
      <c r="C875">
        <f t="shared" si="638"/>
        <v>4.6900000000000004E-2</v>
      </c>
      <c r="D875" s="12">
        <f t="shared" si="639"/>
        <v>9.8333981877662957E-4</v>
      </c>
      <c r="E875" s="13">
        <f t="shared" si="640"/>
        <v>1.0009833398187766</v>
      </c>
      <c r="H875" s="10">
        <v>41367</v>
      </c>
      <c r="I875">
        <v>3600</v>
      </c>
      <c r="J875">
        <v>67.359066999999996</v>
      </c>
      <c r="K875" s="15">
        <f t="shared" si="662"/>
        <v>9.3774804435273751E-3</v>
      </c>
      <c r="L875">
        <f t="shared" si="663"/>
        <v>1.0093774804435274</v>
      </c>
      <c r="N875" s="15">
        <f t="shared" si="642"/>
        <v>29.169499490587249</v>
      </c>
      <c r="P875" s="10">
        <v>41367</v>
      </c>
      <c r="Q875">
        <v>419300</v>
      </c>
      <c r="R875">
        <v>34.918694000000002</v>
      </c>
      <c r="S875">
        <f t="shared" si="643"/>
        <v>-1.0168517742500049E-2</v>
      </c>
      <c r="T875">
        <f t="shared" si="664"/>
        <v>0.98983148225749995</v>
      </c>
      <c r="V875" s="15">
        <f t="shared" si="644"/>
        <v>-0.97601935311763766</v>
      </c>
      <c r="X875" s="10">
        <v>41367</v>
      </c>
      <c r="Y875">
        <v>191500</v>
      </c>
      <c r="Z875">
        <v>29.231455</v>
      </c>
      <c r="AA875">
        <f t="shared" si="645"/>
        <v>-1.572528714608612E-2</v>
      </c>
      <c r="AB875">
        <f t="shared" si="641"/>
        <v>0.98427471285391388</v>
      </c>
      <c r="AD875" s="15">
        <f t="shared" si="646"/>
        <v>-0.99692772830354914</v>
      </c>
      <c r="AF875" s="10">
        <v>41367</v>
      </c>
      <c r="AG875">
        <v>282900</v>
      </c>
      <c r="AH875">
        <v>39.815162000000001</v>
      </c>
      <c r="AI875">
        <f t="shared" si="647"/>
        <v>-1.5421140116661292E-2</v>
      </c>
      <c r="AJ875">
        <f t="shared" si="665"/>
        <v>0.98457885988333871</v>
      </c>
      <c r="AL875" s="15">
        <f t="shared" si="648"/>
        <v>-0.99656097806441879</v>
      </c>
      <c r="AN875" s="10">
        <v>41367</v>
      </c>
      <c r="AO875">
        <v>2245400</v>
      </c>
      <c r="AP875">
        <v>32.474316000000002</v>
      </c>
      <c r="AQ875">
        <f t="shared" si="649"/>
        <v>-4.6729405927565804E-3</v>
      </c>
      <c r="AR875">
        <f t="shared" si="670"/>
        <v>0.99532705940724342</v>
      </c>
      <c r="AV875" s="10">
        <v>41367</v>
      </c>
      <c r="AW875">
        <v>14592800</v>
      </c>
      <c r="AX875">
        <v>37.872867999999997</v>
      </c>
      <c r="AY875">
        <f t="shared" si="650"/>
        <v>-1.2453074538970821E-2</v>
      </c>
      <c r="AZ875">
        <f t="shared" si="651"/>
        <v>0.98754692546102918</v>
      </c>
      <c r="BD875" s="10">
        <v>41367</v>
      </c>
      <c r="BE875">
        <v>712800</v>
      </c>
      <c r="BF875">
        <v>49.036527</v>
      </c>
      <c r="BG875">
        <f t="shared" si="652"/>
        <v>-7.8210443718518263E-3</v>
      </c>
      <c r="BH875">
        <f t="shared" si="653"/>
        <v>0.99217895562814817</v>
      </c>
      <c r="BL875" s="10">
        <v>41367</v>
      </c>
      <c r="BM875">
        <v>98300</v>
      </c>
      <c r="BN875">
        <v>101.21760399999999</v>
      </c>
      <c r="BO875">
        <f t="shared" si="666"/>
        <v>1.5399858126652344E-3</v>
      </c>
      <c r="BP875">
        <f t="shared" si="667"/>
        <v>1.0015399858126652</v>
      </c>
      <c r="BT875" s="10">
        <v>41367</v>
      </c>
      <c r="BU875">
        <v>80200</v>
      </c>
      <c r="BV875">
        <v>49.888832000000001</v>
      </c>
      <c r="BW875">
        <f t="shared" si="668"/>
        <v>-1.9872242085106073E-4</v>
      </c>
      <c r="BX875">
        <f t="shared" si="669"/>
        <v>0.99980127757914894</v>
      </c>
      <c r="CB875" s="10">
        <v>41367</v>
      </c>
      <c r="CC875">
        <v>1016700</v>
      </c>
      <c r="CD875">
        <v>100.618886</v>
      </c>
      <c r="CE875">
        <f t="shared" si="654"/>
        <v>4.4277666638752322E-3</v>
      </c>
      <c r="CF875">
        <f t="shared" si="655"/>
        <v>1.0044277666638752</v>
      </c>
      <c r="CJ875" s="10">
        <v>41367</v>
      </c>
      <c r="CK875">
        <v>846600</v>
      </c>
      <c r="CL875">
        <v>77.835812000000004</v>
      </c>
      <c r="CM875">
        <f t="shared" si="656"/>
        <v>1.9496074100271432E-3</v>
      </c>
      <c r="CN875">
        <f t="shared" si="657"/>
        <v>1.0019496074100271</v>
      </c>
      <c r="CR875" s="10">
        <v>41367</v>
      </c>
      <c r="CS875">
        <v>14500</v>
      </c>
      <c r="CT875">
        <v>58.478821000000003</v>
      </c>
      <c r="CU875">
        <f t="shared" si="658"/>
        <v>1.4834515822910177E-3</v>
      </c>
      <c r="CV875">
        <f t="shared" si="659"/>
        <v>1.001483451582291</v>
      </c>
      <c r="CZ875" s="10">
        <v>41367</v>
      </c>
      <c r="DA875">
        <v>98100</v>
      </c>
      <c r="DB875">
        <v>50.490746000000001</v>
      </c>
      <c r="DC875">
        <f t="shared" si="671"/>
        <v>-8.0307067819224143E-3</v>
      </c>
      <c r="DD875">
        <f t="shared" si="672"/>
        <v>0.99196929321807759</v>
      </c>
      <c r="DH875" s="10">
        <v>41367</v>
      </c>
      <c r="DI875">
        <v>80700</v>
      </c>
      <c r="DJ875">
        <v>30.302885</v>
      </c>
      <c r="DK875">
        <f t="shared" si="673"/>
        <v>-1.2180683478202337E-3</v>
      </c>
      <c r="DL875">
        <f t="shared" si="674"/>
        <v>0.99878193165217977</v>
      </c>
      <c r="DP875" s="10"/>
      <c r="DX875" s="10">
        <v>41367</v>
      </c>
      <c r="DY875">
        <v>9375300</v>
      </c>
      <c r="DZ875">
        <v>15.15</v>
      </c>
      <c r="EA875">
        <f t="shared" si="660"/>
        <v>-1.1096605744125299E-2</v>
      </c>
      <c r="EB875">
        <f t="shared" si="661"/>
        <v>0.9889033942558747</v>
      </c>
      <c r="EF875" s="10">
        <v>41366</v>
      </c>
      <c r="EG875">
        <v>281500</v>
      </c>
      <c r="EH875">
        <v>98.352478000000005</v>
      </c>
      <c r="EI875">
        <f t="shared" si="675"/>
        <v>-9.8503319879039708E-5</v>
      </c>
      <c r="EJ875">
        <f t="shared" si="676"/>
        <v>0.99990149668012096</v>
      </c>
    </row>
    <row r="876" spans="1:140">
      <c r="A876" s="10">
        <v>41366</v>
      </c>
      <c r="B876" s="11">
        <v>4.71</v>
      </c>
      <c r="C876">
        <f t="shared" si="638"/>
        <v>4.7100000000000003E-2</v>
      </c>
      <c r="D876" s="12">
        <f t="shared" si="639"/>
        <v>9.8756018073897778E-4</v>
      </c>
      <c r="E876" s="13">
        <f t="shared" si="640"/>
        <v>1.000987560180739</v>
      </c>
      <c r="H876" s="10">
        <v>41366</v>
      </c>
      <c r="I876">
        <v>2600</v>
      </c>
      <c r="J876">
        <v>66.733277000000001</v>
      </c>
      <c r="K876" s="15">
        <f t="shared" si="662"/>
        <v>-3.5210578302860007E-3</v>
      </c>
      <c r="L876">
        <f t="shared" si="663"/>
        <v>0.996478942169714</v>
      </c>
      <c r="N876" s="15">
        <f t="shared" si="642"/>
        <v>-0.72402749577618031</v>
      </c>
      <c r="P876" s="10">
        <v>41366</v>
      </c>
      <c r="Q876">
        <v>335500</v>
      </c>
      <c r="R876">
        <v>35.277413000000003</v>
      </c>
      <c r="S876">
        <f t="shared" si="643"/>
        <v>4.5698465589281145E-3</v>
      </c>
      <c r="T876">
        <f t="shared" si="664"/>
        <v>1.0045698465589281</v>
      </c>
      <c r="V876" s="15">
        <f t="shared" si="644"/>
        <v>4.2814164417989362</v>
      </c>
      <c r="X876" s="10">
        <v>41366</v>
      </c>
      <c r="Y876">
        <v>177500</v>
      </c>
      <c r="Z876">
        <v>29.698471999999999</v>
      </c>
      <c r="AA876">
        <f t="shared" si="645"/>
        <v>-4.4728286711827048E-3</v>
      </c>
      <c r="AB876">
        <f t="shared" si="641"/>
        <v>0.9955271713288173</v>
      </c>
      <c r="AD876" s="15">
        <f t="shared" si="646"/>
        <v>-0.80529009985985867</v>
      </c>
      <c r="AF876" s="10">
        <v>41366</v>
      </c>
      <c r="AG876">
        <v>285200</v>
      </c>
      <c r="AH876">
        <v>40.438774000000002</v>
      </c>
      <c r="AI876">
        <f t="shared" si="647"/>
        <v>-4.9574992751028057E-3</v>
      </c>
      <c r="AJ876">
        <f t="shared" si="665"/>
        <v>0.99504250072489719</v>
      </c>
      <c r="AL876" s="15">
        <f t="shared" si="648"/>
        <v>-0.83699711523367948</v>
      </c>
      <c r="AN876" s="10">
        <v>41366</v>
      </c>
      <c r="AO876">
        <v>2991400</v>
      </c>
      <c r="AP876">
        <v>32.626778999999999</v>
      </c>
      <c r="AQ876">
        <f t="shared" si="649"/>
        <v>1.0555571764860661E-2</v>
      </c>
      <c r="AR876">
        <f t="shared" si="670"/>
        <v>1.0105555717648607</v>
      </c>
      <c r="AV876" s="10">
        <v>41366</v>
      </c>
      <c r="AW876">
        <v>25705400</v>
      </c>
      <c r="AX876">
        <v>38.350448999999998</v>
      </c>
      <c r="AY876">
        <f t="shared" si="650"/>
        <v>9.4076890769323462E-4</v>
      </c>
      <c r="AZ876">
        <f t="shared" si="651"/>
        <v>1.0009407689076932</v>
      </c>
      <c r="BD876" s="10">
        <v>41366</v>
      </c>
      <c r="BE876">
        <v>480700</v>
      </c>
      <c r="BF876">
        <v>49.423067000000003</v>
      </c>
      <c r="BG876">
        <f t="shared" si="652"/>
        <v>3.8341974363276243E-3</v>
      </c>
      <c r="BH876">
        <f t="shared" si="653"/>
        <v>1.0038341974363276</v>
      </c>
      <c r="BL876" s="10">
        <v>41366</v>
      </c>
      <c r="BM876">
        <v>403000</v>
      </c>
      <c r="BN876">
        <v>101.06197</v>
      </c>
      <c r="BO876">
        <f t="shared" si="666"/>
        <v>2.0878339934744528E-3</v>
      </c>
      <c r="BP876">
        <f t="shared" si="667"/>
        <v>1.0020878339934745</v>
      </c>
      <c r="BT876" s="10">
        <v>41366</v>
      </c>
      <c r="BU876">
        <v>140000</v>
      </c>
      <c r="BV876">
        <v>49.898747999999998</v>
      </c>
      <c r="BW876">
        <f t="shared" si="668"/>
        <v>-5.9569195863917734E-4</v>
      </c>
      <c r="BX876">
        <f t="shared" si="669"/>
        <v>0.99940430804136082</v>
      </c>
      <c r="CB876" s="10">
        <v>41366</v>
      </c>
      <c r="CC876">
        <v>765700</v>
      </c>
      <c r="CD876">
        <v>100.17533299999999</v>
      </c>
      <c r="CE876">
        <f t="shared" si="654"/>
        <v>1.2788940216457156E-3</v>
      </c>
      <c r="CF876">
        <f t="shared" si="655"/>
        <v>1.0012788940216457</v>
      </c>
      <c r="CJ876" s="10">
        <v>41366</v>
      </c>
      <c r="CK876">
        <v>351200</v>
      </c>
      <c r="CL876">
        <v>77.684358000000003</v>
      </c>
      <c r="CM876">
        <f t="shared" si="656"/>
        <v>-4.5851779144501226E-4</v>
      </c>
      <c r="CN876">
        <f t="shared" si="657"/>
        <v>0.99954148220855499</v>
      </c>
      <c r="CR876" s="10">
        <v>41366</v>
      </c>
      <c r="CS876">
        <v>15500</v>
      </c>
      <c r="CT876">
        <v>58.392198999999998</v>
      </c>
      <c r="CU876">
        <f t="shared" si="658"/>
        <v>-4.9429079327467651E-4</v>
      </c>
      <c r="CV876">
        <f t="shared" si="659"/>
        <v>0.99950570920672532</v>
      </c>
      <c r="CZ876" s="10">
        <v>41366</v>
      </c>
      <c r="DA876">
        <v>110300</v>
      </c>
      <c r="DB876">
        <v>50.899504999999998</v>
      </c>
      <c r="DC876">
        <f t="shared" si="671"/>
        <v>1.9398480552762054E-2</v>
      </c>
      <c r="DD876">
        <f t="shared" si="672"/>
        <v>1.0193984805527621</v>
      </c>
      <c r="DH876" s="10">
        <v>41366</v>
      </c>
      <c r="DI876">
        <v>156700</v>
      </c>
      <c r="DJ876">
        <v>30.339841</v>
      </c>
      <c r="DK876">
        <f t="shared" si="673"/>
        <v>3.9743562295067036E-3</v>
      </c>
      <c r="DL876">
        <f t="shared" si="674"/>
        <v>1.0039743562295067</v>
      </c>
      <c r="DP876" s="10"/>
      <c r="DX876" s="10">
        <v>41366</v>
      </c>
      <c r="DY876">
        <v>8613700</v>
      </c>
      <c r="DZ876">
        <v>15.32</v>
      </c>
      <c r="EA876">
        <f t="shared" si="660"/>
        <v>-1.4790996784565968E-2</v>
      </c>
      <c r="EB876">
        <f t="shared" si="661"/>
        <v>0.98520900321543403</v>
      </c>
      <c r="EF876" s="10">
        <v>41365</v>
      </c>
      <c r="EG876">
        <v>163600</v>
      </c>
      <c r="EH876">
        <v>98.362166999999999</v>
      </c>
      <c r="EI876">
        <f t="shared" si="675"/>
        <v>9.8513023738977523E-5</v>
      </c>
      <c r="EJ876">
        <f t="shared" si="676"/>
        <v>1.000098513023739</v>
      </c>
    </row>
    <row r="877" spans="1:140">
      <c r="A877" s="10">
        <v>41365</v>
      </c>
      <c r="B877" s="11">
        <v>4.6500000000000004</v>
      </c>
      <c r="C877">
        <f t="shared" si="638"/>
        <v>4.6500000000000007E-2</v>
      </c>
      <c r="D877" s="12">
        <f t="shared" si="639"/>
        <v>9.7489978875398009E-4</v>
      </c>
      <c r="E877" s="13">
        <f t="shared" si="640"/>
        <v>1.000974899788754</v>
      </c>
      <c r="H877" s="10">
        <v>41365</v>
      </c>
      <c r="I877">
        <v>6400</v>
      </c>
      <c r="J877">
        <v>66.969078999999994</v>
      </c>
      <c r="K877" s="15">
        <f t="shared" si="662"/>
        <v>4.4891096178776291E-3</v>
      </c>
      <c r="L877">
        <f t="shared" si="663"/>
        <v>1.0044891096178776</v>
      </c>
      <c r="N877" s="15">
        <f t="shared" si="642"/>
        <v>4.128730799075683</v>
      </c>
      <c r="P877" s="10">
        <v>41365</v>
      </c>
      <c r="Q877">
        <v>411800</v>
      </c>
      <c r="R877">
        <v>35.116934000000001</v>
      </c>
      <c r="S877">
        <f t="shared" si="643"/>
        <v>-4.0159924979293882E-3</v>
      </c>
      <c r="T877">
        <f t="shared" si="664"/>
        <v>0.99598400750207061</v>
      </c>
      <c r="V877" s="15">
        <f t="shared" si="644"/>
        <v>-0.76979580549268933</v>
      </c>
      <c r="X877" s="10">
        <v>41365</v>
      </c>
      <c r="Y877">
        <v>517900</v>
      </c>
      <c r="Z877">
        <v>29.831904999999999</v>
      </c>
      <c r="AA877">
        <f t="shared" si="645"/>
        <v>-8.5524257657414449E-3</v>
      </c>
      <c r="AB877">
        <f t="shared" si="641"/>
        <v>0.99144757423425856</v>
      </c>
      <c r="AD877" s="15">
        <f t="shared" si="646"/>
        <v>-0.95650289014470014</v>
      </c>
      <c r="AF877" s="10">
        <v>41365</v>
      </c>
      <c r="AG877">
        <v>414900</v>
      </c>
      <c r="AH877">
        <v>40.640248</v>
      </c>
      <c r="AI877">
        <f t="shared" si="647"/>
        <v>-1.1665870783688748E-2</v>
      </c>
      <c r="AJ877">
        <f t="shared" si="665"/>
        <v>0.98833412921631125</v>
      </c>
      <c r="AL877" s="15">
        <f t="shared" si="648"/>
        <v>-0.98619983310999337</v>
      </c>
      <c r="AN877" s="10">
        <v>41365</v>
      </c>
      <c r="AO877">
        <v>5633900</v>
      </c>
      <c r="AP877">
        <v>32.285981999999997</v>
      </c>
      <c r="AQ877">
        <f t="shared" si="649"/>
        <v>-1.1803455108745808E-2</v>
      </c>
      <c r="AR877">
        <f t="shared" si="670"/>
        <v>0.98819654489125419</v>
      </c>
      <c r="AV877" s="10">
        <v>41365</v>
      </c>
      <c r="AW877">
        <v>21973300</v>
      </c>
      <c r="AX877">
        <v>38.314404000000003</v>
      </c>
      <c r="AY877">
        <f t="shared" si="650"/>
        <v>-8.8578419021533294E-3</v>
      </c>
      <c r="AZ877">
        <f t="shared" si="651"/>
        <v>0.99114215809784667</v>
      </c>
      <c r="BD877" s="10">
        <v>41365</v>
      </c>
      <c r="BE877">
        <v>955400</v>
      </c>
      <c r="BF877">
        <v>49.234293000000001</v>
      </c>
      <c r="BG877">
        <f t="shared" si="652"/>
        <v>-7.2981158549412228E-4</v>
      </c>
      <c r="BH877">
        <f t="shared" si="653"/>
        <v>0.99927018841450588</v>
      </c>
      <c r="BL877" s="10">
        <v>41365</v>
      </c>
      <c r="BM877">
        <v>463800</v>
      </c>
      <c r="BN877">
        <v>100.851409</v>
      </c>
      <c r="BO877">
        <f t="shared" si="666"/>
        <v>2.1743550732935546E-3</v>
      </c>
      <c r="BP877">
        <f t="shared" si="667"/>
        <v>1.0021743550732936</v>
      </c>
      <c r="BT877" s="10">
        <v>41365</v>
      </c>
      <c r="BU877">
        <v>170200</v>
      </c>
      <c r="BV877">
        <v>49.928489999999996</v>
      </c>
      <c r="BW877">
        <f t="shared" si="668"/>
        <v>3.9730579027152935E-4</v>
      </c>
      <c r="BX877">
        <f t="shared" si="669"/>
        <v>1.0003973057902715</v>
      </c>
      <c r="CB877" s="10">
        <v>41365</v>
      </c>
      <c r="CC877">
        <v>945700</v>
      </c>
      <c r="CD877">
        <v>100.047383</v>
      </c>
      <c r="CE877">
        <f t="shared" si="654"/>
        <v>6.057198399320729E-4</v>
      </c>
      <c r="CF877">
        <f t="shared" si="655"/>
        <v>1.0006057198399321</v>
      </c>
      <c r="CJ877" s="10">
        <v>41365</v>
      </c>
      <c r="CK877">
        <v>1437400</v>
      </c>
      <c r="CL877">
        <v>77.719994</v>
      </c>
      <c r="CM877">
        <f t="shared" si="656"/>
        <v>-1.4879783100355537E-3</v>
      </c>
      <c r="CN877">
        <f t="shared" si="657"/>
        <v>0.99851202168996445</v>
      </c>
      <c r="CR877" s="10">
        <v>41365</v>
      </c>
      <c r="CS877">
        <v>22000</v>
      </c>
      <c r="CT877">
        <v>58.421075999999999</v>
      </c>
      <c r="CU877">
        <f t="shared" si="658"/>
        <v>7.2545263706924601E-4</v>
      </c>
      <c r="CV877">
        <f t="shared" si="659"/>
        <v>1.0007254526370692</v>
      </c>
      <c r="CZ877" s="10">
        <v>41365</v>
      </c>
      <c r="DA877">
        <v>104200</v>
      </c>
      <c r="DB877">
        <v>49.930920999999998</v>
      </c>
      <c r="DC877">
        <f t="shared" si="671"/>
        <v>-2.0738985017131784E-2</v>
      </c>
      <c r="DD877">
        <f t="shared" si="672"/>
        <v>0.97926101498286822</v>
      </c>
      <c r="DH877" s="10">
        <v>41365</v>
      </c>
      <c r="DI877">
        <v>177500</v>
      </c>
      <c r="DJ877">
        <v>30.219736999999999</v>
      </c>
      <c r="DK877">
        <f t="shared" si="673"/>
        <v>2.144581539148982E-3</v>
      </c>
      <c r="DL877">
        <f t="shared" si="674"/>
        <v>1.002144581539149</v>
      </c>
      <c r="DP877" s="10"/>
      <c r="DX877" s="10">
        <v>41365</v>
      </c>
      <c r="DY877">
        <v>4953500</v>
      </c>
      <c r="DZ877">
        <v>15.55</v>
      </c>
      <c r="EA877">
        <f t="shared" si="660"/>
        <v>1.9329896907216426E-3</v>
      </c>
      <c r="EB877">
        <f t="shared" si="661"/>
        <v>1.0019329896907216</v>
      </c>
      <c r="EF877" s="10">
        <v>41361</v>
      </c>
      <c r="EG877">
        <v>251600</v>
      </c>
      <c r="EH877">
        <v>98.352478000000005</v>
      </c>
      <c r="EI877">
        <f t="shared" si="675"/>
        <v>4.2362575492838062E-4</v>
      </c>
      <c r="EJ877">
        <f t="shared" si="676"/>
        <v>1.0004236257549284</v>
      </c>
    </row>
    <row r="878" spans="1:140">
      <c r="A878" s="10">
        <v>41361</v>
      </c>
      <c r="B878" s="11">
        <v>4.6100000000000003</v>
      </c>
      <c r="C878">
        <f t="shared" si="638"/>
        <v>4.6100000000000002E-2</v>
      </c>
      <c r="D878" s="12">
        <f t="shared" si="639"/>
        <v>9.6646068377137517E-4</v>
      </c>
      <c r="E878" s="13">
        <f t="shared" si="640"/>
        <v>1.0009664606837714</v>
      </c>
      <c r="H878" s="10">
        <v>41361</v>
      </c>
      <c r="I878">
        <v>13600</v>
      </c>
      <c r="J878">
        <v>66.669791000000004</v>
      </c>
      <c r="K878" s="15">
        <f t="shared" si="662"/>
        <v>-2.5915347297983393E-3</v>
      </c>
      <c r="L878">
        <f t="shared" si="663"/>
        <v>0.99740846527020166</v>
      </c>
      <c r="N878" s="15">
        <f t="shared" si="642"/>
        <v>-0.61215052964228045</v>
      </c>
      <c r="P878" s="10">
        <v>41361</v>
      </c>
      <c r="Q878">
        <v>257600</v>
      </c>
      <c r="R878">
        <v>35.258532000000002</v>
      </c>
      <c r="S878">
        <f t="shared" si="643"/>
        <v>2.9537164239372693E-3</v>
      </c>
      <c r="T878">
        <f t="shared" si="664"/>
        <v>1.0029537164239373</v>
      </c>
      <c r="V878" s="15">
        <f t="shared" si="644"/>
        <v>1.9344422838050246</v>
      </c>
      <c r="X878" s="10">
        <v>41361</v>
      </c>
      <c r="Y878">
        <v>365400</v>
      </c>
      <c r="Z878">
        <v>30.089241000000001</v>
      </c>
      <c r="AA878">
        <f t="shared" si="645"/>
        <v>5.4140019377011406E-3</v>
      </c>
      <c r="AB878">
        <f t="shared" si="641"/>
        <v>1.0054140019377011</v>
      </c>
      <c r="AD878" s="15">
        <f t="shared" si="646"/>
        <v>6.1762761261675267</v>
      </c>
      <c r="AF878" s="10">
        <v>41361</v>
      </c>
      <c r="AG878">
        <v>345400</v>
      </c>
      <c r="AH878">
        <v>41.119948000000001</v>
      </c>
      <c r="AI878">
        <f t="shared" si="647"/>
        <v>4.668526810696072E-4</v>
      </c>
      <c r="AJ878">
        <f t="shared" si="665"/>
        <v>1.0004668526810696</v>
      </c>
      <c r="AL878" s="15">
        <f t="shared" si="648"/>
        <v>0.18573337478105589</v>
      </c>
      <c r="AN878" s="10">
        <v>41361</v>
      </c>
      <c r="AO878">
        <v>4782100</v>
      </c>
      <c r="AP878">
        <v>32.671619999999997</v>
      </c>
      <c r="AQ878">
        <f t="shared" si="649"/>
        <v>3.5812897859013315E-3</v>
      </c>
      <c r="AR878">
        <f t="shared" si="670"/>
        <v>1.0035812897859013</v>
      </c>
      <c r="AV878" s="10">
        <v>41361</v>
      </c>
      <c r="AW878">
        <v>17741300</v>
      </c>
      <c r="AX878">
        <v>38.656820000000003</v>
      </c>
      <c r="AY878">
        <f t="shared" si="650"/>
        <v>4.6642237680383225E-4</v>
      </c>
      <c r="AZ878">
        <f t="shared" si="651"/>
        <v>1.0004664223768038</v>
      </c>
      <c r="BD878" s="10">
        <v>41361</v>
      </c>
      <c r="BE878">
        <v>952000</v>
      </c>
      <c r="BF878">
        <v>49.270251000000002</v>
      </c>
      <c r="BG878">
        <f t="shared" si="652"/>
        <v>3.1113190752993791E-3</v>
      </c>
      <c r="BH878">
        <f t="shared" si="653"/>
        <v>1.0031113190752994</v>
      </c>
      <c r="BL878" s="10">
        <v>41361</v>
      </c>
      <c r="BM878">
        <v>262000</v>
      </c>
      <c r="BN878">
        <v>100.632598</v>
      </c>
      <c r="BO878">
        <f t="shared" si="666"/>
        <v>1.8186476315087408E-3</v>
      </c>
      <c r="BP878">
        <f t="shared" si="667"/>
        <v>1.0018186476315087</v>
      </c>
      <c r="BT878" s="10">
        <v>41361</v>
      </c>
      <c r="BU878">
        <v>203100</v>
      </c>
      <c r="BV878">
        <v>49.908661000000002</v>
      </c>
      <c r="BW878">
        <f t="shared" si="668"/>
        <v>7.9526355871339938E-4</v>
      </c>
      <c r="BX878">
        <f t="shared" si="669"/>
        <v>1.0007952635587134</v>
      </c>
      <c r="CB878" s="10">
        <v>41361</v>
      </c>
      <c r="CC878">
        <v>620900</v>
      </c>
      <c r="CD878">
        <v>99.986818999999997</v>
      </c>
      <c r="CE878">
        <f t="shared" si="654"/>
        <v>4.2520674661239433E-4</v>
      </c>
      <c r="CF878">
        <f t="shared" si="655"/>
        <v>1.0004252067466124</v>
      </c>
      <c r="CJ878" s="10">
        <v>41361</v>
      </c>
      <c r="CK878">
        <v>308800</v>
      </c>
      <c r="CL878">
        <v>77.835812000000004</v>
      </c>
      <c r="CM878">
        <f t="shared" si="656"/>
        <v>-9.947721646252905E-4</v>
      </c>
      <c r="CN878">
        <f t="shared" si="657"/>
        <v>0.99900522783537471</v>
      </c>
      <c r="CR878" s="10">
        <v>41361</v>
      </c>
      <c r="CS878">
        <v>22200</v>
      </c>
      <c r="CT878">
        <v>58.378725000000003</v>
      </c>
      <c r="CU878">
        <f t="shared" si="658"/>
        <v>-8.2263634238044503E-4</v>
      </c>
      <c r="CV878">
        <f t="shared" si="659"/>
        <v>0.99917736365761955</v>
      </c>
      <c r="CZ878" s="10">
        <v>41361</v>
      </c>
      <c r="DA878">
        <v>107300</v>
      </c>
      <c r="DB878">
        <v>50.988368000000001</v>
      </c>
      <c r="DC878">
        <f t="shared" si="671"/>
        <v>-5.2253233238641617E-4</v>
      </c>
      <c r="DD878">
        <f t="shared" si="672"/>
        <v>0.99947746766761358</v>
      </c>
      <c r="DH878" s="10">
        <v>41361</v>
      </c>
      <c r="DI878">
        <v>95500</v>
      </c>
      <c r="DJ878">
        <v>30.155066999999999</v>
      </c>
      <c r="DK878">
        <f t="shared" si="673"/>
        <v>4.3076726937427701E-3</v>
      </c>
      <c r="DL878">
        <f t="shared" si="674"/>
        <v>1.0043076726937428</v>
      </c>
      <c r="DP878" s="10"/>
      <c r="DX878" s="10">
        <v>41361</v>
      </c>
      <c r="DY878">
        <v>8210500</v>
      </c>
      <c r="DZ878">
        <v>15.52</v>
      </c>
      <c r="EA878">
        <f t="shared" si="660"/>
        <v>-5.12820512820511E-3</v>
      </c>
      <c r="EB878">
        <f t="shared" si="661"/>
        <v>0.99487179487179489</v>
      </c>
      <c r="EF878" s="10">
        <v>41360</v>
      </c>
      <c r="EG878">
        <v>1168800</v>
      </c>
      <c r="EH878">
        <v>98.310830999999993</v>
      </c>
      <c r="EI878">
        <f t="shared" si="675"/>
        <v>-3.9367745346752248E-4</v>
      </c>
      <c r="EJ878">
        <f t="shared" si="676"/>
        <v>0.99960632254653248</v>
      </c>
    </row>
    <row r="879" spans="1:140">
      <c r="A879" s="10">
        <v>41360</v>
      </c>
      <c r="B879" s="11">
        <v>4.67</v>
      </c>
      <c r="C879">
        <f t="shared" si="638"/>
        <v>4.6699999999999998E-2</v>
      </c>
      <c r="D879" s="12">
        <f t="shared" si="639"/>
        <v>9.791196881230313E-4</v>
      </c>
      <c r="E879" s="13">
        <f t="shared" si="640"/>
        <v>1.000979119688123</v>
      </c>
      <c r="H879" s="10">
        <v>41360</v>
      </c>
      <c r="I879">
        <v>7800</v>
      </c>
      <c r="J879">
        <v>66.843017000000003</v>
      </c>
      <c r="K879" s="15">
        <f t="shared" si="662"/>
        <v>7.2275865436006725E-3</v>
      </c>
      <c r="L879">
        <f t="shared" si="663"/>
        <v>1.0072275865436007</v>
      </c>
      <c r="N879" s="15">
        <f t="shared" si="642"/>
        <v>12.854101699025353</v>
      </c>
      <c r="P879" s="10">
        <v>41360</v>
      </c>
      <c r="Q879">
        <v>213300</v>
      </c>
      <c r="R879">
        <v>35.154694999999997</v>
      </c>
      <c r="S879">
        <f t="shared" si="643"/>
        <v>0</v>
      </c>
      <c r="T879">
        <f t="shared" si="664"/>
        <v>1</v>
      </c>
      <c r="V879" s="15">
        <f t="shared" si="644"/>
        <v>0</v>
      </c>
      <c r="X879" s="10">
        <v>41360</v>
      </c>
      <c r="Y879">
        <v>97600</v>
      </c>
      <c r="Z879">
        <v>29.927215</v>
      </c>
      <c r="AA879">
        <f t="shared" si="645"/>
        <v>1.2754820387317345E-3</v>
      </c>
      <c r="AB879">
        <f t="shared" si="641"/>
        <v>1.0012754820387317</v>
      </c>
      <c r="AD879" s="15">
        <f t="shared" si="646"/>
        <v>0.59241908228834173</v>
      </c>
      <c r="AF879" s="10">
        <v>41360</v>
      </c>
      <c r="AG879">
        <v>197500</v>
      </c>
      <c r="AH879">
        <v>41.100760000000001</v>
      </c>
      <c r="AI879">
        <f t="shared" si="647"/>
        <v>1.1684711034629647E-3</v>
      </c>
      <c r="AJ879">
        <f t="shared" si="665"/>
        <v>1.001168471103463</v>
      </c>
      <c r="AL879" s="15">
        <f t="shared" si="648"/>
        <v>0.53149284430050625</v>
      </c>
      <c r="AN879" s="10">
        <v>41360</v>
      </c>
      <c r="AO879">
        <v>2961400</v>
      </c>
      <c r="AP879">
        <v>32.555031</v>
      </c>
      <c r="AQ879">
        <f t="shared" si="649"/>
        <v>-4.9342133918458542E-3</v>
      </c>
      <c r="AR879">
        <f t="shared" si="670"/>
        <v>0.99506578660815415</v>
      </c>
      <c r="AV879" s="10">
        <v>41360</v>
      </c>
      <c r="AW879">
        <v>11982900</v>
      </c>
      <c r="AX879">
        <v>38.638798000000001</v>
      </c>
      <c r="AY879">
        <f t="shared" si="650"/>
        <v>3.74532827610774E-3</v>
      </c>
      <c r="AZ879">
        <f t="shared" si="651"/>
        <v>1.0037453282761077</v>
      </c>
      <c r="BD879" s="10">
        <v>41360</v>
      </c>
      <c r="BE879">
        <v>360100</v>
      </c>
      <c r="BF879">
        <v>49.117431000000003</v>
      </c>
      <c r="BG879">
        <f t="shared" si="652"/>
        <v>-1.830176030322983E-4</v>
      </c>
      <c r="BH879">
        <f t="shared" si="653"/>
        <v>0.9998169823969677</v>
      </c>
      <c r="BL879" s="10">
        <v>41360</v>
      </c>
      <c r="BM879">
        <v>197300</v>
      </c>
      <c r="BN879">
        <v>100.449915</v>
      </c>
      <c r="BO879">
        <f t="shared" si="666"/>
        <v>4.5490110323131994E-4</v>
      </c>
      <c r="BP879">
        <f t="shared" si="667"/>
        <v>1.0004549011032313</v>
      </c>
      <c r="BT879" s="10">
        <v>41360</v>
      </c>
      <c r="BU879">
        <v>203600</v>
      </c>
      <c r="BV879">
        <v>49.869002000000002</v>
      </c>
      <c r="BW879">
        <f t="shared" si="668"/>
        <v>0</v>
      </c>
      <c r="BX879">
        <f t="shared" si="669"/>
        <v>1</v>
      </c>
      <c r="CB879" s="10">
        <v>41360</v>
      </c>
      <c r="CC879">
        <v>585800</v>
      </c>
      <c r="CD879">
        <v>99.944322</v>
      </c>
      <c r="CE879">
        <f t="shared" si="654"/>
        <v>-6.7993620466222371E-4</v>
      </c>
      <c r="CF879">
        <f t="shared" si="655"/>
        <v>0.99932006379533778</v>
      </c>
      <c r="CJ879" s="10">
        <v>41360</v>
      </c>
      <c r="CK879">
        <v>662900</v>
      </c>
      <c r="CL879">
        <v>77.913318000000004</v>
      </c>
      <c r="CM879">
        <f t="shared" si="656"/>
        <v>2.9738304363371437E-3</v>
      </c>
      <c r="CN879">
        <f t="shared" si="657"/>
        <v>1.0029738304363371</v>
      </c>
      <c r="CR879" s="10">
        <v>41360</v>
      </c>
      <c r="CS879">
        <v>7200</v>
      </c>
      <c r="CT879">
        <v>58.426788999999999</v>
      </c>
      <c r="CU879">
        <f t="shared" si="658"/>
        <v>1.6479668960382998E-3</v>
      </c>
      <c r="CV879">
        <f t="shared" si="659"/>
        <v>1.0016479668960383</v>
      </c>
      <c r="CZ879" s="10">
        <v>41360</v>
      </c>
      <c r="DA879">
        <v>126000</v>
      </c>
      <c r="DB879">
        <v>51.015025000000001</v>
      </c>
      <c r="DC879">
        <f t="shared" si="671"/>
        <v>5.4290976734028273E-3</v>
      </c>
      <c r="DD879">
        <f t="shared" si="672"/>
        <v>1.0054290976734028</v>
      </c>
      <c r="DH879" s="10">
        <v>41360</v>
      </c>
      <c r="DI879">
        <v>125500</v>
      </c>
      <c r="DJ879">
        <v>30.025725999999999</v>
      </c>
      <c r="DK879">
        <f t="shared" si="673"/>
        <v>-3.0754158079049354E-4</v>
      </c>
      <c r="DL879">
        <f t="shared" si="674"/>
        <v>0.99969245841920951</v>
      </c>
      <c r="DP879" s="10"/>
      <c r="DX879" s="10">
        <v>41360</v>
      </c>
      <c r="DY879">
        <v>6164300</v>
      </c>
      <c r="DZ879">
        <v>15.6</v>
      </c>
      <c r="EA879">
        <f t="shared" si="660"/>
        <v>3.215434083601254E-3</v>
      </c>
      <c r="EB879">
        <f t="shared" si="661"/>
        <v>1.0032154340836013</v>
      </c>
      <c r="EF879" s="10">
        <v>41359</v>
      </c>
      <c r="EG879">
        <v>179800</v>
      </c>
      <c r="EH879">
        <v>98.349548999999996</v>
      </c>
      <c r="EI879">
        <f t="shared" si="675"/>
        <v>9.8393456334777696E-5</v>
      </c>
      <c r="EJ879">
        <f t="shared" si="676"/>
        <v>1.0000983934563348</v>
      </c>
    </row>
    <row r="880" spans="1:140">
      <c r="A880" s="10">
        <v>41359</v>
      </c>
      <c r="B880" s="11">
        <v>4.82</v>
      </c>
      <c r="C880">
        <f t="shared" si="638"/>
        <v>4.82E-2</v>
      </c>
      <c r="D880" s="12">
        <f t="shared" si="639"/>
        <v>1.0107763072655374E-3</v>
      </c>
      <c r="E880" s="13">
        <f t="shared" si="640"/>
        <v>1.0010107763072655</v>
      </c>
      <c r="H880" s="10">
        <v>41359</v>
      </c>
      <c r="I880">
        <v>4200</v>
      </c>
      <c r="J880">
        <v>66.363370000000003</v>
      </c>
      <c r="K880" s="15">
        <f t="shared" si="662"/>
        <v>6.8236255863540762E-4</v>
      </c>
      <c r="L880">
        <f t="shared" si="663"/>
        <v>1.0006823625586354</v>
      </c>
      <c r="N880" s="15">
        <f t="shared" si="642"/>
        <v>0.28271303974922501</v>
      </c>
      <c r="P880" s="10">
        <v>41359</v>
      </c>
      <c r="Q880">
        <v>163800</v>
      </c>
      <c r="R880">
        <v>35.154694999999997</v>
      </c>
      <c r="S880">
        <f t="shared" si="643"/>
        <v>7.8484712550550562E-3</v>
      </c>
      <c r="T880">
        <f t="shared" si="664"/>
        <v>1.0078484712550551</v>
      </c>
      <c r="V880" s="15">
        <f t="shared" si="644"/>
        <v>16.348547023150061</v>
      </c>
      <c r="X880" s="10">
        <v>41359</v>
      </c>
      <c r="Y880">
        <v>100100</v>
      </c>
      <c r="Z880">
        <v>29.889092000000002</v>
      </c>
      <c r="AA880">
        <f t="shared" si="645"/>
        <v>6.0956301909622645E-3</v>
      </c>
      <c r="AB880">
        <f t="shared" si="641"/>
        <v>1.0060956301909623</v>
      </c>
      <c r="AD880" s="15">
        <f t="shared" si="646"/>
        <v>8.1903254748801295</v>
      </c>
      <c r="AF880" s="10">
        <v>41359</v>
      </c>
      <c r="AG880">
        <v>176000</v>
      </c>
      <c r="AH880">
        <v>41.052790999999999</v>
      </c>
      <c r="AI880">
        <f t="shared" si="647"/>
        <v>3.988805001945428E-3</v>
      </c>
      <c r="AJ880">
        <f t="shared" si="665"/>
        <v>1.0039888050019454</v>
      </c>
      <c r="AL880" s="15">
        <f t="shared" si="648"/>
        <v>3.2759993706440182</v>
      </c>
      <c r="AN880" s="10">
        <v>41359</v>
      </c>
      <c r="AO880">
        <v>2256900</v>
      </c>
      <c r="AP880">
        <v>32.716461000000002</v>
      </c>
      <c r="AQ880">
        <f t="shared" si="649"/>
        <v>5.7898814770369622E-3</v>
      </c>
      <c r="AR880">
        <f t="shared" si="670"/>
        <v>1.005789881477037</v>
      </c>
      <c r="AV880" s="10">
        <v>41359</v>
      </c>
      <c r="AW880">
        <v>21237300</v>
      </c>
      <c r="AX880">
        <v>38.494622999999997</v>
      </c>
      <c r="AY880">
        <f t="shared" si="650"/>
        <v>1.1363613673444073E-2</v>
      </c>
      <c r="AZ880">
        <f t="shared" si="651"/>
        <v>1.0113636136734441</v>
      </c>
      <c r="BD880" s="10">
        <v>41359</v>
      </c>
      <c r="BE880">
        <v>607000</v>
      </c>
      <c r="BF880">
        <v>49.126421999999998</v>
      </c>
      <c r="BG880">
        <f t="shared" si="652"/>
        <v>7.1876571346656259E-3</v>
      </c>
      <c r="BH880">
        <f t="shared" si="653"/>
        <v>1.0071876571346656</v>
      </c>
      <c r="BL880" s="10">
        <v>41359</v>
      </c>
      <c r="BM880">
        <v>117100</v>
      </c>
      <c r="BN880">
        <v>100.404241</v>
      </c>
      <c r="BO880">
        <f t="shared" si="666"/>
        <v>9.093072180643702E-5</v>
      </c>
      <c r="BP880">
        <f t="shared" si="667"/>
        <v>1.0000909307218064</v>
      </c>
      <c r="BT880" s="10">
        <v>41359</v>
      </c>
      <c r="BU880">
        <v>223600</v>
      </c>
      <c r="BV880">
        <v>49.869002000000002</v>
      </c>
      <c r="BW880">
        <f t="shared" si="668"/>
        <v>0</v>
      </c>
      <c r="BX880">
        <f t="shared" si="669"/>
        <v>1</v>
      </c>
      <c r="CB880" s="10">
        <v>41359</v>
      </c>
      <c r="CC880">
        <v>422700</v>
      </c>
      <c r="CD880">
        <v>100.01232400000001</v>
      </c>
      <c r="CE880">
        <f t="shared" si="654"/>
        <v>1.1061360154012156E-3</v>
      </c>
      <c r="CF880">
        <f t="shared" si="655"/>
        <v>1.0011061360154012</v>
      </c>
      <c r="CJ880" s="10">
        <v>41359</v>
      </c>
      <c r="CK880">
        <v>570300</v>
      </c>
      <c r="CL880">
        <v>77.682304000000002</v>
      </c>
      <c r="CM880">
        <f t="shared" si="656"/>
        <v>-4.5730809957478247E-4</v>
      </c>
      <c r="CN880">
        <f t="shared" si="657"/>
        <v>0.99954269190042522</v>
      </c>
      <c r="CR880" s="10">
        <v>41359</v>
      </c>
      <c r="CS880">
        <v>12600</v>
      </c>
      <c r="CT880">
        <v>58.330661999999997</v>
      </c>
      <c r="CU880">
        <f t="shared" si="658"/>
        <v>0</v>
      </c>
      <c r="CV880">
        <f t="shared" si="659"/>
        <v>1</v>
      </c>
      <c r="CZ880" s="10">
        <v>41359</v>
      </c>
      <c r="DA880">
        <v>87000</v>
      </c>
      <c r="DB880">
        <v>50.739555000000003</v>
      </c>
      <c r="DC880">
        <f t="shared" si="671"/>
        <v>1.2411285535768313E-2</v>
      </c>
      <c r="DD880">
        <f t="shared" si="672"/>
        <v>1.0124112855357683</v>
      </c>
      <c r="DH880" s="10">
        <v>41359</v>
      </c>
      <c r="DI880">
        <v>86800</v>
      </c>
      <c r="DJ880">
        <v>30.034963000000001</v>
      </c>
      <c r="DK880">
        <f t="shared" si="673"/>
        <v>8.061988622293903E-3</v>
      </c>
      <c r="DL880">
        <f t="shared" si="674"/>
        <v>1.0080619886222939</v>
      </c>
      <c r="DP880" s="10"/>
      <c r="DX880" s="10">
        <v>41359</v>
      </c>
      <c r="DY880">
        <v>5205000</v>
      </c>
      <c r="DZ880">
        <v>15.55</v>
      </c>
      <c r="EA880">
        <f t="shared" si="660"/>
        <v>-3.2051282051280827E-3</v>
      </c>
      <c r="EB880">
        <f t="shared" si="661"/>
        <v>0.99679487179487192</v>
      </c>
      <c r="EF880" s="10">
        <v>41358</v>
      </c>
      <c r="EG880">
        <v>285500</v>
      </c>
      <c r="EH880">
        <v>98.339872999999997</v>
      </c>
      <c r="EI880">
        <f t="shared" si="675"/>
        <v>-9.8383776015120716E-5</v>
      </c>
      <c r="EJ880">
        <f t="shared" si="676"/>
        <v>0.99990161622398488</v>
      </c>
    </row>
    <row r="881" spans="1:140">
      <c r="A881" s="10">
        <v>41358</v>
      </c>
      <c r="B881" s="11">
        <v>4.8099999999999996</v>
      </c>
      <c r="C881">
        <f t="shared" si="638"/>
        <v>4.8099999999999997E-2</v>
      </c>
      <c r="D881" s="12">
        <f t="shared" si="639"/>
        <v>1.0086654610352852E-3</v>
      </c>
      <c r="E881" s="13">
        <f t="shared" si="640"/>
        <v>1.0010086654610353</v>
      </c>
      <c r="H881" s="10">
        <v>41358</v>
      </c>
      <c r="I881">
        <v>6300</v>
      </c>
      <c r="J881">
        <v>66.318117000000001</v>
      </c>
      <c r="K881" s="15">
        <f t="shared" si="662"/>
        <v>-4.0920779487108039E-4</v>
      </c>
      <c r="L881">
        <f t="shared" si="663"/>
        <v>0.99959079220512892</v>
      </c>
      <c r="N881" s="15">
        <f t="shared" si="642"/>
        <v>-0.13876804870342629</v>
      </c>
      <c r="P881" s="10">
        <v>41358</v>
      </c>
      <c r="Q881">
        <v>353200</v>
      </c>
      <c r="R881">
        <v>34.880932999999999</v>
      </c>
      <c r="S881">
        <f t="shared" si="643"/>
        <v>-3.2370781773853885E-3</v>
      </c>
      <c r="T881">
        <f t="shared" si="664"/>
        <v>0.99676292182261461</v>
      </c>
      <c r="V881" s="15">
        <f t="shared" si="644"/>
        <v>-0.6937795556331976</v>
      </c>
      <c r="X881" s="10">
        <v>41358</v>
      </c>
      <c r="Y881">
        <v>145000</v>
      </c>
      <c r="Z881">
        <v>29.708003000000001</v>
      </c>
      <c r="AA881">
        <f t="shared" si="645"/>
        <v>-2.2407263611545769E-3</v>
      </c>
      <c r="AB881">
        <f t="shared" si="641"/>
        <v>0.99775927363884542</v>
      </c>
      <c r="AD881" s="15">
        <f t="shared" si="646"/>
        <v>-0.5590319251953475</v>
      </c>
      <c r="AF881" s="10">
        <v>41358</v>
      </c>
      <c r="AG881">
        <v>265600</v>
      </c>
      <c r="AH881">
        <v>40.889690000000002</v>
      </c>
      <c r="AI881">
        <f t="shared" si="647"/>
        <v>-2.3462512279537329E-4</v>
      </c>
      <c r="AJ881">
        <f t="shared" si="665"/>
        <v>0.99976537487720463</v>
      </c>
      <c r="AL881" s="15">
        <f t="shared" si="648"/>
        <v>-8.208291870235862E-2</v>
      </c>
      <c r="AN881" s="10">
        <v>41358</v>
      </c>
      <c r="AO881">
        <v>3754300</v>
      </c>
      <c r="AP881">
        <v>32.528126999999998</v>
      </c>
      <c r="AQ881">
        <f t="shared" si="649"/>
        <v>-1.3061201678250756E-2</v>
      </c>
      <c r="AR881">
        <f t="shared" si="670"/>
        <v>0.98693879832174924</v>
      </c>
      <c r="AV881" s="10">
        <v>41358</v>
      </c>
      <c r="AW881">
        <v>16929500</v>
      </c>
      <c r="AX881">
        <v>38.062100000000001</v>
      </c>
      <c r="AY881">
        <f t="shared" si="650"/>
        <v>-2.1261457940678907E-3</v>
      </c>
      <c r="AZ881">
        <f t="shared" si="651"/>
        <v>0.99787385420593211</v>
      </c>
      <c r="BD881" s="10">
        <v>41358</v>
      </c>
      <c r="BE881">
        <v>602500</v>
      </c>
      <c r="BF881">
        <v>48.775838</v>
      </c>
      <c r="BG881">
        <f t="shared" si="652"/>
        <v>-2.3901523620121212E-3</v>
      </c>
      <c r="BH881">
        <f t="shared" si="653"/>
        <v>0.99760984763798788</v>
      </c>
      <c r="BL881" s="10">
        <v>41358</v>
      </c>
      <c r="BM881">
        <v>221800</v>
      </c>
      <c r="BN881">
        <v>100.395112</v>
      </c>
      <c r="BO881">
        <f t="shared" si="666"/>
        <v>-1.7256568967475294E-3</v>
      </c>
      <c r="BP881">
        <f t="shared" si="667"/>
        <v>0.99827434310325247</v>
      </c>
      <c r="BT881" s="10">
        <v>41358</v>
      </c>
      <c r="BU881">
        <v>421500</v>
      </c>
      <c r="BV881">
        <v>49.869002000000002</v>
      </c>
      <c r="BW881">
        <f t="shared" si="668"/>
        <v>3.9777991903711118E-4</v>
      </c>
      <c r="BX881">
        <f t="shared" si="669"/>
        <v>1.0003977799190371</v>
      </c>
      <c r="CB881" s="10">
        <v>41358</v>
      </c>
      <c r="CC881">
        <v>441200</v>
      </c>
      <c r="CD881">
        <v>99.901819000000003</v>
      </c>
      <c r="CE881">
        <f t="shared" si="654"/>
        <v>-1.701781455132334E-4</v>
      </c>
      <c r="CF881">
        <f t="shared" si="655"/>
        <v>0.99982982185448677</v>
      </c>
      <c r="CJ881" s="10">
        <v>41358</v>
      </c>
      <c r="CK881">
        <v>600600</v>
      </c>
      <c r="CL881">
        <v>77.717844999999997</v>
      </c>
      <c r="CM881">
        <f t="shared" si="656"/>
        <v>4.5751732595356032E-4</v>
      </c>
      <c r="CN881">
        <f t="shared" si="657"/>
        <v>1.0004575173259536</v>
      </c>
      <c r="CR881" s="10">
        <v>41358</v>
      </c>
      <c r="CS881">
        <v>14300</v>
      </c>
      <c r="CT881">
        <v>58.330661999999997</v>
      </c>
      <c r="CU881">
        <f t="shared" si="658"/>
        <v>1.6486329540676969E-4</v>
      </c>
      <c r="CV881">
        <f t="shared" si="659"/>
        <v>1.0001648632954068</v>
      </c>
      <c r="CZ881" s="10">
        <v>41358</v>
      </c>
      <c r="DA881">
        <v>76700</v>
      </c>
      <c r="DB881">
        <v>50.117531999999997</v>
      </c>
      <c r="DC881">
        <f t="shared" si="671"/>
        <v>-7.0865049485602238E-4</v>
      </c>
      <c r="DD881">
        <f t="shared" si="672"/>
        <v>0.99929134950514398</v>
      </c>
      <c r="DH881" s="10">
        <v>41358</v>
      </c>
      <c r="DI881">
        <v>251600</v>
      </c>
      <c r="DJ881">
        <v>29.794758000000002</v>
      </c>
      <c r="DK881">
        <f t="shared" si="673"/>
        <v>1.5527471139280546E-3</v>
      </c>
      <c r="DL881">
        <f t="shared" si="674"/>
        <v>1.0015527471139281</v>
      </c>
      <c r="DP881" s="10"/>
      <c r="DX881" s="10">
        <v>41358</v>
      </c>
      <c r="DY881">
        <v>3953500</v>
      </c>
      <c r="DZ881">
        <v>15.6</v>
      </c>
      <c r="EA881">
        <f t="shared" si="660"/>
        <v>-1.280409731113874E-3</v>
      </c>
      <c r="EB881">
        <f t="shared" si="661"/>
        <v>0.99871959026888613</v>
      </c>
      <c r="EF881" s="10">
        <v>41355</v>
      </c>
      <c r="EG881">
        <v>180000</v>
      </c>
      <c r="EH881">
        <v>98.349548999999996</v>
      </c>
      <c r="EI881">
        <f t="shared" si="675"/>
        <v>2.953809015651121E-4</v>
      </c>
      <c r="EJ881">
        <f t="shared" si="676"/>
        <v>1.0002953809015651</v>
      </c>
    </row>
    <row r="882" spans="1:140">
      <c r="A882" s="10">
        <v>41355</v>
      </c>
      <c r="B882" s="11">
        <v>4.6500000000000004</v>
      </c>
      <c r="C882">
        <f t="shared" si="638"/>
        <v>4.6500000000000007E-2</v>
      </c>
      <c r="D882" s="12">
        <f t="shared" si="639"/>
        <v>9.7489978875398009E-4</v>
      </c>
      <c r="E882" s="13">
        <f t="shared" si="640"/>
        <v>1.000974899788754</v>
      </c>
      <c r="H882" s="10">
        <v>41355</v>
      </c>
      <c r="I882">
        <v>2600</v>
      </c>
      <c r="J882">
        <v>66.345265999999995</v>
      </c>
      <c r="K882" s="15">
        <f t="shared" si="662"/>
        <v>1.5027386827548561E-3</v>
      </c>
      <c r="L882">
        <f t="shared" si="663"/>
        <v>1.0015027386827549</v>
      </c>
      <c r="N882" s="15">
        <f t="shared" si="642"/>
        <v>0.72994204132009743</v>
      </c>
      <c r="P882" s="10">
        <v>41355</v>
      </c>
      <c r="Q882">
        <v>182000</v>
      </c>
      <c r="R882">
        <v>34.994211999999997</v>
      </c>
      <c r="S882">
        <f t="shared" si="643"/>
        <v>6.5163441858917537E-3</v>
      </c>
      <c r="T882">
        <f t="shared" si="664"/>
        <v>1.0065163441858918</v>
      </c>
      <c r="V882" s="15">
        <f t="shared" si="644"/>
        <v>9.7054149037396158</v>
      </c>
      <c r="X882" s="10">
        <v>41355</v>
      </c>
      <c r="Y882">
        <v>101300</v>
      </c>
      <c r="Z882">
        <v>29.774719999999999</v>
      </c>
      <c r="AA882">
        <f t="shared" si="645"/>
        <v>2.8892576532115744E-3</v>
      </c>
      <c r="AB882">
        <f t="shared" si="641"/>
        <v>1.0028892576532116</v>
      </c>
      <c r="AD882" s="15">
        <f t="shared" si="646"/>
        <v>1.8664046127820977</v>
      </c>
      <c r="AF882" s="10">
        <v>41355</v>
      </c>
      <c r="AG882">
        <v>108900</v>
      </c>
      <c r="AH882">
        <v>40.899285999999996</v>
      </c>
      <c r="AI882">
        <f t="shared" si="647"/>
        <v>2.35132689124673E-3</v>
      </c>
      <c r="AJ882">
        <f t="shared" si="665"/>
        <v>1.0023513268912467</v>
      </c>
      <c r="AL882" s="15">
        <f t="shared" si="648"/>
        <v>1.3566164895710888</v>
      </c>
      <c r="AN882" s="10">
        <v>41355</v>
      </c>
      <c r="AO882">
        <v>2410600</v>
      </c>
      <c r="AP882">
        <v>32.958606000000003</v>
      </c>
      <c r="AQ882">
        <f t="shared" si="649"/>
        <v>9.0886111573427186E-3</v>
      </c>
      <c r="AR882">
        <f t="shared" si="670"/>
        <v>1.0090886111573427</v>
      </c>
      <c r="AV882" s="10">
        <v>41355</v>
      </c>
      <c r="AW882">
        <v>18292100</v>
      </c>
      <c r="AX882">
        <v>38.143197999999998</v>
      </c>
      <c r="AY882">
        <f t="shared" si="650"/>
        <v>3.0330923731276549E-3</v>
      </c>
      <c r="AZ882">
        <f t="shared" si="651"/>
        <v>1.0030330923731277</v>
      </c>
      <c r="BD882" s="10">
        <v>41355</v>
      </c>
      <c r="BE882">
        <v>401300</v>
      </c>
      <c r="BF882">
        <v>48.892699</v>
      </c>
      <c r="BG882">
        <f t="shared" si="652"/>
        <v>6.3090799613427784E-3</v>
      </c>
      <c r="BH882">
        <f t="shared" si="653"/>
        <v>1.0063090799613428</v>
      </c>
      <c r="BL882" s="10">
        <v>41355</v>
      </c>
      <c r="BM882">
        <v>290500</v>
      </c>
      <c r="BN882">
        <v>100.568659</v>
      </c>
      <c r="BO882">
        <f t="shared" si="666"/>
        <v>2.823558824263328E-3</v>
      </c>
      <c r="BP882">
        <f t="shared" si="667"/>
        <v>1.0028235588242633</v>
      </c>
      <c r="BT882" s="10">
        <v>41355</v>
      </c>
      <c r="BU882">
        <v>677300</v>
      </c>
      <c r="BV882">
        <v>49.849173</v>
      </c>
      <c r="BW882">
        <f t="shared" si="668"/>
        <v>0</v>
      </c>
      <c r="BX882">
        <f t="shared" si="669"/>
        <v>1</v>
      </c>
      <c r="CB882" s="10">
        <v>41355</v>
      </c>
      <c r="CC882">
        <v>719600</v>
      </c>
      <c r="CD882">
        <v>99.918823000000003</v>
      </c>
      <c r="CE882">
        <f t="shared" si="654"/>
        <v>-6.800496373425835E-4</v>
      </c>
      <c r="CF882">
        <f t="shared" si="655"/>
        <v>0.99931995036265742</v>
      </c>
      <c r="CJ882" s="10">
        <v>41355</v>
      </c>
      <c r="CK882">
        <v>290900</v>
      </c>
      <c r="CL882">
        <v>77.682304000000002</v>
      </c>
      <c r="CM882">
        <f t="shared" si="656"/>
        <v>2.2877880838700904E-4</v>
      </c>
      <c r="CN882">
        <f t="shared" si="657"/>
        <v>1.000228778808387</v>
      </c>
      <c r="CR882" s="10">
        <v>41355</v>
      </c>
      <c r="CS882">
        <v>7400</v>
      </c>
      <c r="CT882">
        <v>58.321047</v>
      </c>
      <c r="CU882">
        <f t="shared" si="658"/>
        <v>1.6482187130506532E-4</v>
      </c>
      <c r="CV882">
        <f t="shared" si="659"/>
        <v>1.0001648218713051</v>
      </c>
      <c r="CZ882" s="10">
        <v>41355</v>
      </c>
      <c r="DA882">
        <v>69400</v>
      </c>
      <c r="DB882">
        <v>50.153072999999999</v>
      </c>
      <c r="DC882">
        <f t="shared" si="671"/>
        <v>1.0021416579507614E-2</v>
      </c>
      <c r="DD882">
        <f t="shared" si="672"/>
        <v>1.0100214165795076</v>
      </c>
      <c r="DH882" s="10">
        <v>41355</v>
      </c>
      <c r="DI882">
        <v>79600</v>
      </c>
      <c r="DJ882">
        <v>29.748566</v>
      </c>
      <c r="DK882">
        <f t="shared" si="673"/>
        <v>4.6802456901022804E-3</v>
      </c>
      <c r="DL882">
        <f t="shared" si="674"/>
        <v>1.0046802456901023</v>
      </c>
      <c r="DP882" s="10"/>
      <c r="DX882" s="10">
        <v>41355</v>
      </c>
      <c r="DY882">
        <v>3934600</v>
      </c>
      <c r="DZ882">
        <v>15.62</v>
      </c>
      <c r="EA882">
        <f t="shared" si="660"/>
        <v>-4.4614404079031944E-3</v>
      </c>
      <c r="EB882">
        <f t="shared" si="661"/>
        <v>0.99553855959209681</v>
      </c>
      <c r="EF882" s="10">
        <v>41354</v>
      </c>
      <c r="EG882">
        <v>175300</v>
      </c>
      <c r="EH882">
        <v>98.320507000000006</v>
      </c>
      <c r="EI882">
        <f t="shared" si="675"/>
        <v>-9.847433428122887E-5</v>
      </c>
      <c r="EJ882">
        <f t="shared" si="676"/>
        <v>0.99990152566571877</v>
      </c>
    </row>
    <row r="883" spans="1:140">
      <c r="A883" s="10">
        <v>41354</v>
      </c>
      <c r="B883" s="11">
        <v>4.72</v>
      </c>
      <c r="C883">
        <f t="shared" si="638"/>
        <v>4.7199999999999999E-2</v>
      </c>
      <c r="D883" s="12">
        <f t="shared" si="639"/>
        <v>9.8967044846842711E-4</v>
      </c>
      <c r="E883" s="13">
        <f t="shared" si="640"/>
        <v>1.0009896704484684</v>
      </c>
      <c r="H883" s="10">
        <v>41354</v>
      </c>
      <c r="I883">
        <v>7200</v>
      </c>
      <c r="J883">
        <v>66.245716000000002</v>
      </c>
      <c r="K883" s="15">
        <f t="shared" si="662"/>
        <v>6.6005967787730047E-3</v>
      </c>
      <c r="L883">
        <f t="shared" si="663"/>
        <v>1.006600596778773</v>
      </c>
      <c r="N883" s="15">
        <f t="shared" si="642"/>
        <v>10.037532411542532</v>
      </c>
      <c r="P883" s="10">
        <v>41354</v>
      </c>
      <c r="Q883">
        <v>296600</v>
      </c>
      <c r="R883">
        <v>34.767654</v>
      </c>
      <c r="S883">
        <f t="shared" si="643"/>
        <v>-8.3467074375762618E-3</v>
      </c>
      <c r="T883">
        <f t="shared" si="664"/>
        <v>0.99165329256242374</v>
      </c>
      <c r="V883" s="15">
        <f t="shared" si="644"/>
        <v>-0.95308105461822823</v>
      </c>
      <c r="X883" s="10">
        <v>41354</v>
      </c>
      <c r="Y883">
        <v>113500</v>
      </c>
      <c r="Z883">
        <v>29.688941</v>
      </c>
      <c r="AA883">
        <f t="shared" si="645"/>
        <v>-8.9087228457090939E-3</v>
      </c>
      <c r="AB883">
        <f t="shared" si="641"/>
        <v>0.99109127715429091</v>
      </c>
      <c r="AD883" s="15">
        <f t="shared" si="646"/>
        <v>-0.96185095736405823</v>
      </c>
      <c r="AF883" s="10">
        <v>41354</v>
      </c>
      <c r="AG883">
        <v>168200</v>
      </c>
      <c r="AH883">
        <v>40.803344000000003</v>
      </c>
      <c r="AI883">
        <f t="shared" si="647"/>
        <v>-7.4679000559274566E-3</v>
      </c>
      <c r="AJ883">
        <f t="shared" si="665"/>
        <v>0.99253209994407254</v>
      </c>
      <c r="AL883" s="15">
        <f t="shared" si="648"/>
        <v>-0.93517165946312608</v>
      </c>
      <c r="AN883" s="10">
        <v>41354</v>
      </c>
      <c r="AO883">
        <v>2447100</v>
      </c>
      <c r="AP883">
        <v>32.661755999999997</v>
      </c>
      <c r="AQ883">
        <f t="shared" si="649"/>
        <v>-8.4032848078184896E-3</v>
      </c>
      <c r="AR883">
        <f t="shared" si="670"/>
        <v>0.99159671519218151</v>
      </c>
      <c r="AV883" s="10">
        <v>41354</v>
      </c>
      <c r="AW883">
        <v>17197000</v>
      </c>
      <c r="AX883">
        <v>38.027856</v>
      </c>
      <c r="AY883">
        <f t="shared" si="650"/>
        <v>-9.1442924887469301E-3</v>
      </c>
      <c r="AZ883">
        <f t="shared" si="651"/>
        <v>0.99085570751125307</v>
      </c>
      <c r="BD883" s="10">
        <v>41354</v>
      </c>
      <c r="BE883">
        <v>602700</v>
      </c>
      <c r="BF883">
        <v>48.586165000000001</v>
      </c>
      <c r="BG883">
        <f t="shared" si="652"/>
        <v>-6.0285373544585186E-3</v>
      </c>
      <c r="BH883">
        <f t="shared" si="653"/>
        <v>0.99397146264554148</v>
      </c>
      <c r="BL883" s="10">
        <v>41354</v>
      </c>
      <c r="BM883">
        <v>256300</v>
      </c>
      <c r="BN883">
        <v>100.28549700000001</v>
      </c>
      <c r="BO883">
        <f t="shared" si="666"/>
        <v>-8.1904833470181071E-4</v>
      </c>
      <c r="BP883">
        <f t="shared" si="667"/>
        <v>0.99918095166529819</v>
      </c>
      <c r="BT883" s="10">
        <v>41354</v>
      </c>
      <c r="BU883">
        <v>296700</v>
      </c>
      <c r="BV883">
        <v>49.849173</v>
      </c>
      <c r="BW883">
        <f t="shared" si="668"/>
        <v>-3.9762175308821757E-4</v>
      </c>
      <c r="BX883">
        <f t="shared" si="669"/>
        <v>0.99960237824691178</v>
      </c>
      <c r="CB883" s="10">
        <v>41354</v>
      </c>
      <c r="CC883">
        <v>613200</v>
      </c>
      <c r="CD883">
        <v>99.986818999999997</v>
      </c>
      <c r="CE883">
        <f t="shared" si="654"/>
        <v>-1.1887520625674108E-3</v>
      </c>
      <c r="CF883">
        <f t="shared" si="655"/>
        <v>0.99881124793743259</v>
      </c>
      <c r="CJ883" s="10">
        <v>41354</v>
      </c>
      <c r="CK883">
        <v>687700</v>
      </c>
      <c r="CL883">
        <v>77.664535999999998</v>
      </c>
      <c r="CM883">
        <f t="shared" si="656"/>
        <v>2.1784171352539072E-3</v>
      </c>
      <c r="CN883">
        <f t="shared" si="657"/>
        <v>1.0021784171352539</v>
      </c>
      <c r="CR883" s="10">
        <v>41354</v>
      </c>
      <c r="CS883">
        <v>9300</v>
      </c>
      <c r="CT883">
        <v>58.311436</v>
      </c>
      <c r="CU883">
        <f t="shared" si="658"/>
        <v>8.2494367130014901E-4</v>
      </c>
      <c r="CV883">
        <f t="shared" si="659"/>
        <v>1.0008249436713001</v>
      </c>
      <c r="CZ883" s="10">
        <v>41354</v>
      </c>
      <c r="DA883">
        <v>116100</v>
      </c>
      <c r="DB883">
        <v>49.655455000000003</v>
      </c>
      <c r="DC883">
        <f t="shared" si="671"/>
        <v>-7.2836979863807327E-3</v>
      </c>
      <c r="DD883">
        <f t="shared" si="672"/>
        <v>0.99271630201361927</v>
      </c>
      <c r="DH883" s="10">
        <v>41354</v>
      </c>
      <c r="DI883">
        <v>227000</v>
      </c>
      <c r="DJ883">
        <v>29.609984000000001</v>
      </c>
      <c r="DK883">
        <f t="shared" si="673"/>
        <v>-4.0398131347608723E-3</v>
      </c>
      <c r="DL883">
        <f t="shared" si="674"/>
        <v>0.99596018686523913</v>
      </c>
      <c r="DP883" s="10"/>
      <c r="DX883" s="10">
        <v>41354</v>
      </c>
      <c r="DY883">
        <v>3339000</v>
      </c>
      <c r="DZ883">
        <v>15.69</v>
      </c>
      <c r="EA883">
        <f t="shared" si="660"/>
        <v>4.4814340588987811E-3</v>
      </c>
      <c r="EB883">
        <f t="shared" si="661"/>
        <v>1.0044814340588988</v>
      </c>
      <c r="EF883" s="10">
        <v>41353</v>
      </c>
      <c r="EG883">
        <v>195700</v>
      </c>
      <c r="EH883">
        <v>98.330190000000002</v>
      </c>
      <c r="EI883">
        <f t="shared" si="675"/>
        <v>0</v>
      </c>
      <c r="EJ883">
        <f t="shared" si="676"/>
        <v>1</v>
      </c>
    </row>
    <row r="884" spans="1:140">
      <c r="A884" s="10">
        <v>41353</v>
      </c>
      <c r="B884" s="11">
        <v>4.6500000000000004</v>
      </c>
      <c r="C884">
        <f t="shared" si="638"/>
        <v>4.6500000000000007E-2</v>
      </c>
      <c r="D884" s="12">
        <f t="shared" si="639"/>
        <v>9.7489978875398009E-4</v>
      </c>
      <c r="E884" s="13">
        <f t="shared" si="640"/>
        <v>1.000974899788754</v>
      </c>
      <c r="H884" s="10">
        <v>41353</v>
      </c>
      <c r="I884">
        <v>4300</v>
      </c>
      <c r="J884">
        <v>65.811322000000004</v>
      </c>
      <c r="K884" s="15">
        <f t="shared" si="662"/>
        <v>-8.9942095615154205E-3</v>
      </c>
      <c r="L884">
        <f t="shared" si="663"/>
        <v>0.99100579043848458</v>
      </c>
      <c r="N884" s="15">
        <f t="shared" si="642"/>
        <v>-0.96303334910274951</v>
      </c>
      <c r="P884" s="10">
        <v>41353</v>
      </c>
      <c r="Q884">
        <v>262400</v>
      </c>
      <c r="R884">
        <v>35.060291999999997</v>
      </c>
      <c r="S884">
        <f t="shared" si="643"/>
        <v>7.0498358847013165E-3</v>
      </c>
      <c r="T884">
        <f t="shared" si="664"/>
        <v>1.0070498358847013</v>
      </c>
      <c r="V884" s="15">
        <f t="shared" si="644"/>
        <v>11.989771228587891</v>
      </c>
      <c r="X884" s="10">
        <v>41353</v>
      </c>
      <c r="Y884">
        <v>240200</v>
      </c>
      <c r="Z884">
        <v>29.955808999999999</v>
      </c>
      <c r="AA884">
        <f t="shared" si="645"/>
        <v>9.3128198976999421E-3</v>
      </c>
      <c r="AB884">
        <f t="shared" si="641"/>
        <v>1.0093128198976999</v>
      </c>
      <c r="AD884" s="15">
        <f t="shared" si="646"/>
        <v>28.472242197729045</v>
      </c>
      <c r="AF884" s="10">
        <v>41353</v>
      </c>
      <c r="AG884">
        <v>153300</v>
      </c>
      <c r="AH884">
        <v>41.110351999999999</v>
      </c>
      <c r="AI884">
        <f t="shared" si="647"/>
        <v>7.7609924186430312E-3</v>
      </c>
      <c r="AJ884">
        <f t="shared" si="665"/>
        <v>1.007760992418643</v>
      </c>
      <c r="AL884" s="15">
        <f t="shared" si="648"/>
        <v>15.807517489594865</v>
      </c>
      <c r="AN884" s="10">
        <v>41353</v>
      </c>
      <c r="AO884">
        <v>2445200</v>
      </c>
      <c r="AP884">
        <v>32.938547999999997</v>
      </c>
      <c r="AQ884">
        <f t="shared" si="649"/>
        <v>6.8231321667668876E-3</v>
      </c>
      <c r="AR884">
        <f t="shared" si="670"/>
        <v>1.0068231321667669</v>
      </c>
      <c r="AV884" s="10">
        <v>41353</v>
      </c>
      <c r="AW884">
        <v>19376800</v>
      </c>
      <c r="AX884">
        <v>38.378802999999998</v>
      </c>
      <c r="AY884">
        <f t="shared" si="650"/>
        <v>5.896234976511705E-3</v>
      </c>
      <c r="AZ884">
        <f t="shared" si="651"/>
        <v>1.0058962349765117</v>
      </c>
      <c r="BD884" s="10">
        <v>41353</v>
      </c>
      <c r="BE884">
        <v>465100</v>
      </c>
      <c r="BF884">
        <v>48.880845000000001</v>
      </c>
      <c r="BG884">
        <f t="shared" si="652"/>
        <v>6.4350608900187733E-3</v>
      </c>
      <c r="BH884">
        <f t="shared" si="653"/>
        <v>1.0064350608900188</v>
      </c>
      <c r="BL884" s="10">
        <v>41353</v>
      </c>
      <c r="BM884">
        <v>716400</v>
      </c>
      <c r="BN884">
        <v>100.36770300000001</v>
      </c>
      <c r="BO884">
        <f t="shared" si="666"/>
        <v>-1.0000977324352567E-3</v>
      </c>
      <c r="BP884">
        <f t="shared" si="667"/>
        <v>0.99899990226756474</v>
      </c>
      <c r="BT884" s="10">
        <v>41353</v>
      </c>
      <c r="BU884">
        <v>418800</v>
      </c>
      <c r="BV884">
        <v>49.869002000000002</v>
      </c>
      <c r="BW884">
        <f t="shared" si="668"/>
        <v>-1.9882147004834927E-4</v>
      </c>
      <c r="BX884">
        <f t="shared" si="669"/>
        <v>0.99980117852995165</v>
      </c>
      <c r="CB884" s="10">
        <v>41353</v>
      </c>
      <c r="CC884">
        <v>304300</v>
      </c>
      <c r="CD884">
        <v>100.10581999999999</v>
      </c>
      <c r="CE884">
        <f t="shared" si="654"/>
        <v>8.4982306683745179E-4</v>
      </c>
      <c r="CF884">
        <f t="shared" si="655"/>
        <v>1.0008498230668375</v>
      </c>
      <c r="CJ884" s="10">
        <v>41353</v>
      </c>
      <c r="CK884">
        <v>498700</v>
      </c>
      <c r="CL884">
        <v>77.495717999999997</v>
      </c>
      <c r="CM884">
        <f t="shared" si="656"/>
        <v>-1.4882255234717201E-3</v>
      </c>
      <c r="CN884">
        <f t="shared" si="657"/>
        <v>0.99851177447652828</v>
      </c>
      <c r="CR884" s="10">
        <v>41353</v>
      </c>
      <c r="CS884">
        <v>39000</v>
      </c>
      <c r="CT884">
        <v>58.263371999999997</v>
      </c>
      <c r="CU884">
        <f t="shared" si="658"/>
        <v>-9.8892257541272066E-4</v>
      </c>
      <c r="CV884">
        <f t="shared" si="659"/>
        <v>0.99901107742458728</v>
      </c>
      <c r="CZ884" s="10">
        <v>41353</v>
      </c>
      <c r="DA884">
        <v>90000</v>
      </c>
      <c r="DB884">
        <v>50.019784000000001</v>
      </c>
      <c r="DC884">
        <f t="shared" si="671"/>
        <v>8.9621724287893834E-3</v>
      </c>
      <c r="DD884">
        <f t="shared" si="672"/>
        <v>1.0089621724287894</v>
      </c>
      <c r="DH884" s="10">
        <v>41353</v>
      </c>
      <c r="DI884">
        <v>86900</v>
      </c>
      <c r="DJ884">
        <v>29.730087999999999</v>
      </c>
      <c r="DK884">
        <f t="shared" si="673"/>
        <v>4.3695181070937394E-3</v>
      </c>
      <c r="DL884">
        <f t="shared" si="674"/>
        <v>1.0043695181070937</v>
      </c>
      <c r="DP884" s="10"/>
      <c r="DX884" s="10">
        <v>41353</v>
      </c>
      <c r="DY884">
        <v>4277500</v>
      </c>
      <c r="DZ884">
        <v>15.62</v>
      </c>
      <c r="EA884">
        <f t="shared" si="660"/>
        <v>-3.8265306122449161E-3</v>
      </c>
      <c r="EB884">
        <f t="shared" si="661"/>
        <v>0.99617346938775508</v>
      </c>
      <c r="EF884" s="10">
        <v>41352</v>
      </c>
      <c r="EG884">
        <v>175600</v>
      </c>
      <c r="EH884">
        <v>98.330190000000002</v>
      </c>
      <c r="EI884">
        <f t="shared" si="675"/>
        <v>0</v>
      </c>
      <c r="EJ884">
        <f t="shared" si="676"/>
        <v>1</v>
      </c>
    </row>
    <row r="885" spans="1:140">
      <c r="A885" s="10">
        <v>41352</v>
      </c>
      <c r="B885" s="11">
        <v>4.59</v>
      </c>
      <c r="C885">
        <f t="shared" si="638"/>
        <v>4.5899999999999996E-2</v>
      </c>
      <c r="D885" s="12">
        <f t="shared" si="639"/>
        <v>9.6224147810919369E-4</v>
      </c>
      <c r="E885" s="13">
        <f t="shared" si="640"/>
        <v>1.0009622414781092</v>
      </c>
      <c r="H885" s="10">
        <v>41352</v>
      </c>
      <c r="I885">
        <v>4400</v>
      </c>
      <c r="J885">
        <v>66.408614999999998</v>
      </c>
      <c r="K885" s="15">
        <f t="shared" si="662"/>
        <v>6.3082645467915643E-3</v>
      </c>
      <c r="L885">
        <f t="shared" si="663"/>
        <v>1.0063082645467916</v>
      </c>
      <c r="N885" s="15">
        <f t="shared" si="642"/>
        <v>8.9272600776439841</v>
      </c>
      <c r="P885" s="10">
        <v>41352</v>
      </c>
      <c r="Q885">
        <v>254400</v>
      </c>
      <c r="R885">
        <v>34.814852999999999</v>
      </c>
      <c r="S885">
        <f t="shared" si="643"/>
        <v>-2.4344255817523308E-3</v>
      </c>
      <c r="T885">
        <f t="shared" si="664"/>
        <v>0.99756557441824767</v>
      </c>
      <c r="V885" s="15">
        <f t="shared" si="644"/>
        <v>-0.58919994579767332</v>
      </c>
      <c r="X885" s="10">
        <v>41352</v>
      </c>
      <c r="Y885">
        <v>125200</v>
      </c>
      <c r="Z885">
        <v>29.679410000000001</v>
      </c>
      <c r="AA885">
        <f t="shared" si="645"/>
        <v>-3.8387875698359109E-3</v>
      </c>
      <c r="AB885">
        <f t="shared" si="641"/>
        <v>0.99616121243016409</v>
      </c>
      <c r="AD885" s="15">
        <f t="shared" si="646"/>
        <v>-0.75435152745835499</v>
      </c>
      <c r="AF885" s="10">
        <v>41352</v>
      </c>
      <c r="AG885">
        <v>157900</v>
      </c>
      <c r="AH885">
        <v>40.793751999999998</v>
      </c>
      <c r="AI885">
        <f t="shared" si="647"/>
        <v>-2.8142301332676478E-3</v>
      </c>
      <c r="AJ885">
        <f t="shared" si="665"/>
        <v>0.99718576986673235</v>
      </c>
      <c r="AL885" s="15">
        <f t="shared" si="648"/>
        <v>-0.6425079290611232</v>
      </c>
      <c r="AN885" s="10">
        <v>41352</v>
      </c>
      <c r="AO885">
        <v>3268100</v>
      </c>
      <c r="AP885">
        <v>32.715327000000002</v>
      </c>
      <c r="AQ885">
        <f t="shared" si="649"/>
        <v>-2.9932151494145298E-3</v>
      </c>
      <c r="AR885">
        <f t="shared" si="670"/>
        <v>0.99700678485058547</v>
      </c>
      <c r="AV885" s="10">
        <v>41352</v>
      </c>
      <c r="AW885">
        <v>15842900</v>
      </c>
      <c r="AX885">
        <v>38.153838999999998</v>
      </c>
      <c r="AY885">
        <f t="shared" si="650"/>
        <v>-7.7228584308114412E-3</v>
      </c>
      <c r="AZ885">
        <f t="shared" si="651"/>
        <v>0.99227714156918856</v>
      </c>
      <c r="BD885" s="10">
        <v>41352</v>
      </c>
      <c r="BE885">
        <v>420800</v>
      </c>
      <c r="BF885">
        <v>48.568305000000002</v>
      </c>
      <c r="BG885">
        <f t="shared" si="652"/>
        <v>1.1043037856750537E-3</v>
      </c>
      <c r="BH885">
        <f t="shared" si="653"/>
        <v>1.0011043037856751</v>
      </c>
      <c r="BL885" s="10">
        <v>41352</v>
      </c>
      <c r="BM885">
        <v>198000</v>
      </c>
      <c r="BN885">
        <v>100.468181</v>
      </c>
      <c r="BO885">
        <f t="shared" si="666"/>
        <v>1.6392007147327803E-3</v>
      </c>
      <c r="BP885">
        <f t="shared" si="667"/>
        <v>1.0016392007147328</v>
      </c>
      <c r="BT885" s="10">
        <v>41352</v>
      </c>
      <c r="BU885">
        <v>297100</v>
      </c>
      <c r="BV885">
        <v>49.878919000000003</v>
      </c>
      <c r="BW885">
        <f t="shared" si="668"/>
        <v>-5.9592863050361711E-4</v>
      </c>
      <c r="BX885">
        <f t="shared" si="669"/>
        <v>0.99940407136949638</v>
      </c>
      <c r="CB885" s="10">
        <v>41352</v>
      </c>
      <c r="CC885">
        <v>545000</v>
      </c>
      <c r="CD885">
        <v>100.02082</v>
      </c>
      <c r="CE885">
        <f t="shared" si="654"/>
        <v>-7.6429615640871695E-4</v>
      </c>
      <c r="CF885">
        <f t="shared" si="655"/>
        <v>0.99923570384359128</v>
      </c>
      <c r="CJ885" s="10">
        <v>41352</v>
      </c>
      <c r="CK885">
        <v>200200</v>
      </c>
      <c r="CL885">
        <v>77.611221</v>
      </c>
      <c r="CM885">
        <f t="shared" si="656"/>
        <v>5.7268057983561604E-4</v>
      </c>
      <c r="CN885">
        <f t="shared" si="657"/>
        <v>1.0005726805798356</v>
      </c>
      <c r="CR885" s="10">
        <v>41352</v>
      </c>
      <c r="CS885">
        <v>11300</v>
      </c>
      <c r="CT885">
        <v>58.321047</v>
      </c>
      <c r="CU885">
        <f t="shared" si="658"/>
        <v>9.8990151136479909E-4</v>
      </c>
      <c r="CV885">
        <f t="shared" si="659"/>
        <v>1.0009899015113648</v>
      </c>
      <c r="CZ885" s="10">
        <v>41352</v>
      </c>
      <c r="DA885">
        <v>82900</v>
      </c>
      <c r="DB885">
        <v>49.575479999999999</v>
      </c>
      <c r="DC885">
        <f t="shared" si="671"/>
        <v>-7.1186549913629937E-3</v>
      </c>
      <c r="DD885">
        <f t="shared" si="672"/>
        <v>0.99288134500863701</v>
      </c>
      <c r="DH885" s="10">
        <v>41352</v>
      </c>
      <c r="DI885">
        <v>90200</v>
      </c>
      <c r="DJ885">
        <v>29.600746999999998</v>
      </c>
      <c r="DK885">
        <f t="shared" si="673"/>
        <v>-6.2034839007852893E-3</v>
      </c>
      <c r="DL885">
        <f t="shared" si="674"/>
        <v>0.99379651609921471</v>
      </c>
      <c r="DP885" s="10"/>
      <c r="DX885" s="10">
        <v>41352</v>
      </c>
      <c r="DY885">
        <v>13200300</v>
      </c>
      <c r="DZ885">
        <v>15.68</v>
      </c>
      <c r="EA885">
        <f t="shared" si="660"/>
        <v>5.12820512820511E-3</v>
      </c>
      <c r="EB885">
        <f t="shared" si="661"/>
        <v>1.0051282051282051</v>
      </c>
      <c r="EF885" s="10">
        <v>41351</v>
      </c>
      <c r="EG885">
        <v>176800</v>
      </c>
      <c r="EH885">
        <v>98.330190000000002</v>
      </c>
      <c r="EI885">
        <f t="shared" si="675"/>
        <v>2.9543907259355073E-4</v>
      </c>
      <c r="EJ885">
        <f t="shared" si="676"/>
        <v>1.0002954390725936</v>
      </c>
    </row>
    <row r="886" spans="1:140">
      <c r="A886" s="10">
        <v>41351</v>
      </c>
      <c r="B886" s="11">
        <v>4.5</v>
      </c>
      <c r="C886">
        <f t="shared" si="638"/>
        <v>4.4999999999999998E-2</v>
      </c>
      <c r="D886" s="12">
        <f t="shared" si="639"/>
        <v>9.4325791321603347E-4</v>
      </c>
      <c r="E886" s="13">
        <f t="shared" si="640"/>
        <v>1.000943257913216</v>
      </c>
      <c r="H886" s="10">
        <v>41351</v>
      </c>
      <c r="I886">
        <v>1200</v>
      </c>
      <c r="J886">
        <v>65.992317999999997</v>
      </c>
      <c r="K886" s="15">
        <f t="shared" si="662"/>
        <v>7.4606412204492045E-3</v>
      </c>
      <c r="L886">
        <f t="shared" si="663"/>
        <v>1.0074606412204492</v>
      </c>
      <c r="N886" s="15">
        <f t="shared" si="642"/>
        <v>14.074824875332734</v>
      </c>
      <c r="P886" s="10">
        <v>41351</v>
      </c>
      <c r="Q886">
        <v>265500</v>
      </c>
      <c r="R886">
        <v>34.899813999999999</v>
      </c>
      <c r="S886">
        <f t="shared" si="643"/>
        <v>-5.1130619487754769E-3</v>
      </c>
      <c r="T886">
        <f t="shared" si="664"/>
        <v>0.99488693805122452</v>
      </c>
      <c r="V886" s="15">
        <f t="shared" si="644"/>
        <v>-0.84603886959739327</v>
      </c>
      <c r="X886" s="10">
        <v>41351</v>
      </c>
      <c r="Y886">
        <v>130500</v>
      </c>
      <c r="Z886">
        <v>29.793782</v>
      </c>
      <c r="AA886">
        <f t="shared" si="645"/>
        <v>-4.9972918923284482E-3</v>
      </c>
      <c r="AB886">
        <f t="shared" si="641"/>
        <v>0.99500270810767155</v>
      </c>
      <c r="AD886" s="15">
        <f t="shared" si="646"/>
        <v>-0.83935918041817525</v>
      </c>
      <c r="AF886" s="10">
        <v>41351</v>
      </c>
      <c r="AG886">
        <v>328100</v>
      </c>
      <c r="AH886">
        <v>40.908878999999999</v>
      </c>
      <c r="AI886">
        <f t="shared" si="647"/>
        <v>-5.3186879942298537E-3</v>
      </c>
      <c r="AJ886">
        <f t="shared" si="665"/>
        <v>0.99468131200577015</v>
      </c>
      <c r="AL886" s="15">
        <f t="shared" si="648"/>
        <v>-0.85722740189898039</v>
      </c>
      <c r="AN886" s="10">
        <v>41351</v>
      </c>
      <c r="AO886">
        <v>2564200</v>
      </c>
      <c r="AP886">
        <v>32.813544999999998</v>
      </c>
      <c r="AQ886">
        <f t="shared" si="649"/>
        <v>-1.103333681237606E-2</v>
      </c>
      <c r="AR886">
        <f t="shared" si="670"/>
        <v>0.98896666318762394</v>
      </c>
      <c r="AV886" s="10">
        <v>41351</v>
      </c>
      <c r="AW886">
        <v>17460800</v>
      </c>
      <c r="AX886">
        <v>38.450789</v>
      </c>
      <c r="AY886">
        <f t="shared" si="650"/>
        <v>-1.1108533845073931E-2</v>
      </c>
      <c r="AZ886">
        <f t="shared" si="651"/>
        <v>0.98889146615492607</v>
      </c>
      <c r="BD886" s="10">
        <v>41351</v>
      </c>
      <c r="BE886">
        <v>584700</v>
      </c>
      <c r="BF886">
        <v>48.51473</v>
      </c>
      <c r="BG886">
        <f t="shared" si="652"/>
        <v>-5.3093587122089447E-3</v>
      </c>
      <c r="BH886">
        <f t="shared" si="653"/>
        <v>0.99469064128779106</v>
      </c>
      <c r="BL886" s="10">
        <v>41351</v>
      </c>
      <c r="BM886">
        <v>417600</v>
      </c>
      <c r="BN886">
        <v>100.303763</v>
      </c>
      <c r="BO886">
        <f t="shared" si="666"/>
        <v>1.8213999577620932E-4</v>
      </c>
      <c r="BP886">
        <f t="shared" si="667"/>
        <v>1.0001821399957762</v>
      </c>
      <c r="BT886" s="10">
        <v>41351</v>
      </c>
      <c r="BU886">
        <v>284300</v>
      </c>
      <c r="BV886">
        <v>49.908661000000002</v>
      </c>
      <c r="BW886">
        <f t="shared" si="668"/>
        <v>-3.9714800107104598E-4</v>
      </c>
      <c r="BX886">
        <f t="shared" si="669"/>
        <v>0.99960285199892895</v>
      </c>
      <c r="CB886" s="10">
        <v>41351</v>
      </c>
      <c r="CC886">
        <v>498600</v>
      </c>
      <c r="CD886">
        <v>100.097324</v>
      </c>
      <c r="CE886">
        <f t="shared" si="654"/>
        <v>-2.3720658464795319E-3</v>
      </c>
      <c r="CF886">
        <f t="shared" si="655"/>
        <v>0.99762793415352047</v>
      </c>
      <c r="CJ886" s="10">
        <v>41351</v>
      </c>
      <c r="CK886">
        <v>183500</v>
      </c>
      <c r="CL886">
        <v>77.566800000000001</v>
      </c>
      <c r="CM886">
        <f t="shared" si="656"/>
        <v>2.8719107778760744E-3</v>
      </c>
      <c r="CN886">
        <f t="shared" si="657"/>
        <v>1.0028719107778761</v>
      </c>
      <c r="CR886" s="10">
        <v>41351</v>
      </c>
      <c r="CS886">
        <v>10600</v>
      </c>
      <c r="CT886">
        <v>58.263371999999997</v>
      </c>
      <c r="CU886">
        <f t="shared" si="658"/>
        <v>9.9093397975802411E-4</v>
      </c>
      <c r="CV886">
        <f t="shared" si="659"/>
        <v>1.000990933979758</v>
      </c>
      <c r="CZ886" s="10">
        <v>41351</v>
      </c>
      <c r="DA886">
        <v>101600</v>
      </c>
      <c r="DB886">
        <v>49.930920999999998</v>
      </c>
      <c r="DC886">
        <f t="shared" si="671"/>
        <v>-8.1200946752069125E-3</v>
      </c>
      <c r="DD886">
        <f t="shared" si="672"/>
        <v>0.99187990532479309</v>
      </c>
      <c r="DH886" s="10">
        <v>41351</v>
      </c>
      <c r="DI886">
        <v>117700</v>
      </c>
      <c r="DJ886">
        <v>29.785520999999999</v>
      </c>
      <c r="DK886">
        <f t="shared" si="673"/>
        <v>-4.5080940582188367E-3</v>
      </c>
      <c r="DL886">
        <f t="shared" si="674"/>
        <v>0.99549190594178116</v>
      </c>
      <c r="DP886" s="10"/>
      <c r="DX886" s="10">
        <v>41351</v>
      </c>
      <c r="DY886">
        <v>31033300</v>
      </c>
      <c r="DZ886">
        <v>15.6</v>
      </c>
      <c r="EA886">
        <f t="shared" si="660"/>
        <v>7.7519379844961378E-3</v>
      </c>
      <c r="EB886">
        <f t="shared" si="661"/>
        <v>1.0077519379844961</v>
      </c>
      <c r="EF886" s="10">
        <v>41348</v>
      </c>
      <c r="EG886">
        <v>241600</v>
      </c>
      <c r="EH886">
        <v>98.301147999999998</v>
      </c>
      <c r="EI886">
        <f t="shared" si="675"/>
        <v>0</v>
      </c>
      <c r="EJ886">
        <f t="shared" si="676"/>
        <v>1</v>
      </c>
    </row>
    <row r="887" spans="1:140">
      <c r="A887" s="10">
        <v>41348</v>
      </c>
      <c r="B887" s="11">
        <v>4.57</v>
      </c>
      <c r="C887">
        <f t="shared" si="638"/>
        <v>4.5700000000000005E-2</v>
      </c>
      <c r="D887" s="12">
        <f t="shared" si="639"/>
        <v>9.580225036340817E-4</v>
      </c>
      <c r="E887" s="13">
        <f t="shared" si="640"/>
        <v>1.0009580225036341</v>
      </c>
      <c r="H887" s="10">
        <v>41348</v>
      </c>
      <c r="I887">
        <v>2700</v>
      </c>
      <c r="J887">
        <v>65.503619</v>
      </c>
      <c r="K887" s="15">
        <f t="shared" si="662"/>
        <v>1.6606003539350045E-3</v>
      </c>
      <c r="L887">
        <f t="shared" si="663"/>
        <v>1.001660600353935</v>
      </c>
      <c r="N887" s="15">
        <f t="shared" si="642"/>
        <v>0.83238138618326185</v>
      </c>
      <c r="P887" s="10">
        <v>41348</v>
      </c>
      <c r="Q887">
        <v>323900</v>
      </c>
      <c r="R887">
        <v>35.079175999999997</v>
      </c>
      <c r="S887">
        <f t="shared" si="643"/>
        <v>-1.3382893701665566E-3</v>
      </c>
      <c r="T887">
        <f t="shared" si="664"/>
        <v>0.99866171062983344</v>
      </c>
      <c r="V887" s="15">
        <f t="shared" si="644"/>
        <v>-0.3866397136591051</v>
      </c>
      <c r="X887" s="10">
        <v>41348</v>
      </c>
      <c r="Y887">
        <v>80600</v>
      </c>
      <c r="Z887">
        <v>29.943418000000001</v>
      </c>
      <c r="AA887">
        <f t="shared" si="645"/>
        <v>-1.8999069879563901E-3</v>
      </c>
      <c r="AB887">
        <f t="shared" si="641"/>
        <v>0.99810009301204361</v>
      </c>
      <c r="AD887" s="15">
        <f t="shared" si="646"/>
        <v>-0.5004889937899285</v>
      </c>
      <c r="AF887" s="10">
        <v>41348</v>
      </c>
      <c r="AG887">
        <v>332400</v>
      </c>
      <c r="AH887">
        <v>41.127623999999997</v>
      </c>
      <c r="AI887">
        <f t="shared" si="647"/>
        <v>-2.3251467182172636E-4</v>
      </c>
      <c r="AJ887">
        <f t="shared" si="665"/>
        <v>0.99976748532817827</v>
      </c>
      <c r="AL887" s="15">
        <f t="shared" si="648"/>
        <v>-8.1375396039602088E-2</v>
      </c>
      <c r="AN887" s="10">
        <v>41348</v>
      </c>
      <c r="AO887">
        <v>3222300</v>
      </c>
      <c r="AP887">
        <v>33.179627000000004</v>
      </c>
      <c r="AQ887">
        <f t="shared" si="649"/>
        <v>8.0792470220214518E-4</v>
      </c>
      <c r="AR887">
        <f t="shared" si="670"/>
        <v>1.0008079247022021</v>
      </c>
      <c r="AV887" s="10">
        <v>41348</v>
      </c>
      <c r="AW887">
        <v>12922000</v>
      </c>
      <c r="AX887">
        <v>38.882719000000002</v>
      </c>
      <c r="AY887">
        <f t="shared" si="650"/>
        <v>-8.2625743218621706E-3</v>
      </c>
      <c r="AZ887">
        <f t="shared" si="651"/>
        <v>0.99173742567813783</v>
      </c>
      <c r="BD887" s="10">
        <v>41348</v>
      </c>
      <c r="BE887">
        <v>543000</v>
      </c>
      <c r="BF887">
        <v>48.773687000000002</v>
      </c>
      <c r="BG887">
        <f t="shared" si="652"/>
        <v>-3.4665586451863017E-3</v>
      </c>
      <c r="BH887">
        <f t="shared" si="653"/>
        <v>0.9965334413548137</v>
      </c>
      <c r="BL887" s="10">
        <v>41348</v>
      </c>
      <c r="BM887">
        <v>240300</v>
      </c>
      <c r="BN887">
        <v>100.28549700000001</v>
      </c>
      <c r="BO887">
        <f t="shared" si="666"/>
        <v>1.4594862788448459E-3</v>
      </c>
      <c r="BP887">
        <f t="shared" si="667"/>
        <v>1.0014594862788448</v>
      </c>
      <c r="BT887" s="10">
        <v>41348</v>
      </c>
      <c r="BU887">
        <v>238700</v>
      </c>
      <c r="BV887">
        <v>49.928489999999996</v>
      </c>
      <c r="BW887">
        <f t="shared" si="668"/>
        <v>9.9382667054181972E-4</v>
      </c>
      <c r="BX887">
        <f t="shared" si="669"/>
        <v>1.0009938266705418</v>
      </c>
      <c r="CB887" s="10">
        <v>41348</v>
      </c>
      <c r="CC887">
        <v>955000</v>
      </c>
      <c r="CD887">
        <v>100.33532599999999</v>
      </c>
      <c r="CE887">
        <f t="shared" si="654"/>
        <v>8.4787754206394617E-4</v>
      </c>
      <c r="CF887">
        <f t="shared" si="655"/>
        <v>1.0008478775420639</v>
      </c>
      <c r="CJ887" s="10">
        <v>41348</v>
      </c>
      <c r="CK887">
        <v>198800</v>
      </c>
      <c r="CL887">
        <v>77.344673</v>
      </c>
      <c r="CM887">
        <f t="shared" si="656"/>
        <v>-1.3765555276943342E-3</v>
      </c>
      <c r="CN887">
        <f t="shared" si="657"/>
        <v>0.99862344447230567</v>
      </c>
      <c r="CR887" s="10">
        <v>41348</v>
      </c>
      <c r="CS887">
        <v>4300</v>
      </c>
      <c r="CT887">
        <v>58.205694000000001</v>
      </c>
      <c r="CU887">
        <f t="shared" si="658"/>
        <v>1.1574105130234269E-3</v>
      </c>
      <c r="CV887">
        <f t="shared" si="659"/>
        <v>1.0011574105130234</v>
      </c>
      <c r="CZ887" s="10">
        <v>41348</v>
      </c>
      <c r="DA887">
        <v>59000</v>
      </c>
      <c r="DB887">
        <v>50.339683999999998</v>
      </c>
      <c r="DC887">
        <f t="shared" si="671"/>
        <v>-1.2341204850945253E-3</v>
      </c>
      <c r="DD887">
        <f t="shared" si="672"/>
        <v>0.99876587951490547</v>
      </c>
      <c r="DH887" s="10">
        <v>41348</v>
      </c>
      <c r="DI887">
        <v>87500</v>
      </c>
      <c r="DJ887">
        <v>29.920404999999999</v>
      </c>
      <c r="DK887">
        <f t="shared" si="673"/>
        <v>9.2232807367809144E-4</v>
      </c>
      <c r="DL887">
        <f t="shared" si="674"/>
        <v>1.0009223280736781</v>
      </c>
      <c r="DP887" s="10"/>
      <c r="DX887" s="10">
        <v>41348</v>
      </c>
      <c r="DY887">
        <v>4943100</v>
      </c>
      <c r="DZ887">
        <v>15.48</v>
      </c>
      <c r="EA887">
        <f t="shared" si="660"/>
        <v>1.9417475728156219E-3</v>
      </c>
      <c r="EB887">
        <f t="shared" si="661"/>
        <v>1.0019417475728156</v>
      </c>
      <c r="EF887" s="10">
        <v>41347</v>
      </c>
      <c r="EG887">
        <v>297100</v>
      </c>
      <c r="EH887">
        <v>98.301147999999998</v>
      </c>
      <c r="EI887">
        <f t="shared" si="675"/>
        <v>0</v>
      </c>
      <c r="EJ887">
        <f t="shared" si="676"/>
        <v>1</v>
      </c>
    </row>
    <row r="888" spans="1:140">
      <c r="A888" s="10">
        <v>41347</v>
      </c>
      <c r="B888" s="11">
        <v>4.55</v>
      </c>
      <c r="C888">
        <f t="shared" si="638"/>
        <v>4.5499999999999999E-2</v>
      </c>
      <c r="D888" s="12">
        <f t="shared" si="639"/>
        <v>9.5380376032139225E-4</v>
      </c>
      <c r="E888" s="13">
        <f t="shared" si="640"/>
        <v>1.0009538037603214</v>
      </c>
      <c r="H888" s="10">
        <v>41347</v>
      </c>
      <c r="I888">
        <v>3300</v>
      </c>
      <c r="J888">
        <v>65.395024000000006</v>
      </c>
      <c r="K888" s="15">
        <f t="shared" si="662"/>
        <v>-8.2961898367694964E-4</v>
      </c>
      <c r="L888">
        <f t="shared" si="663"/>
        <v>0.99917038101632305</v>
      </c>
      <c r="N888" s="15">
        <f t="shared" si="642"/>
        <v>-0.26135408043172847</v>
      </c>
      <c r="P888" s="10">
        <v>41347</v>
      </c>
      <c r="Q888">
        <v>237600</v>
      </c>
      <c r="R888">
        <v>35.126185</v>
      </c>
      <c r="S888">
        <f t="shared" si="643"/>
        <v>5.382140659278889E-3</v>
      </c>
      <c r="T888">
        <f t="shared" si="664"/>
        <v>1.0053821406592789</v>
      </c>
      <c r="V888" s="15">
        <f t="shared" si="644"/>
        <v>6.0937468853425942</v>
      </c>
      <c r="X888" s="10">
        <v>41347</v>
      </c>
      <c r="Y888">
        <v>87500</v>
      </c>
      <c r="Z888">
        <v>30.000416000000001</v>
      </c>
      <c r="AA888">
        <f t="shared" si="645"/>
        <v>7.3364978706376149E-3</v>
      </c>
      <c r="AB888">
        <f t="shared" si="641"/>
        <v>1.0073364978706376</v>
      </c>
      <c r="AD888" s="15">
        <f t="shared" si="646"/>
        <v>13.41178950378068</v>
      </c>
      <c r="AF888" s="10">
        <v>41347</v>
      </c>
      <c r="AG888">
        <v>316700</v>
      </c>
      <c r="AH888">
        <v>41.137188999999999</v>
      </c>
      <c r="AI888">
        <f t="shared" si="647"/>
        <v>9.1527627812570955E-3</v>
      </c>
      <c r="AJ888">
        <f t="shared" si="665"/>
        <v>1.0091527627812571</v>
      </c>
      <c r="AL888" s="15">
        <f t="shared" si="648"/>
        <v>26.814639513907668</v>
      </c>
      <c r="AN888" s="10">
        <v>41347</v>
      </c>
      <c r="AO888">
        <v>2777300</v>
      </c>
      <c r="AP888">
        <v>33.152842</v>
      </c>
      <c r="AQ888">
        <f t="shared" si="649"/>
        <v>1.0890334783666189E-2</v>
      </c>
      <c r="AR888">
        <f t="shared" si="670"/>
        <v>1.0108903347836662</v>
      </c>
      <c r="AV888" s="10">
        <v>41347</v>
      </c>
      <c r="AW888">
        <v>13816800</v>
      </c>
      <c r="AX888">
        <v>39.206667000000003</v>
      </c>
      <c r="AY888">
        <f t="shared" si="650"/>
        <v>5.0749963508138762E-3</v>
      </c>
      <c r="AZ888">
        <f t="shared" si="651"/>
        <v>1.0050749963508139</v>
      </c>
      <c r="BD888" s="10">
        <v>41347</v>
      </c>
      <c r="BE888">
        <v>474400</v>
      </c>
      <c r="BF888">
        <v>48.943351999999997</v>
      </c>
      <c r="BG888">
        <f t="shared" si="652"/>
        <v>5.1348316360435575E-3</v>
      </c>
      <c r="BH888">
        <f t="shared" si="653"/>
        <v>1.0051348316360436</v>
      </c>
      <c r="BL888" s="10">
        <v>41347</v>
      </c>
      <c r="BM888">
        <v>203800</v>
      </c>
      <c r="BN888">
        <v>100.13934500000001</v>
      </c>
      <c r="BO888">
        <f t="shared" si="666"/>
        <v>-2.2752139699759866E-3</v>
      </c>
      <c r="BP888">
        <f t="shared" si="667"/>
        <v>0.99772478603002401</v>
      </c>
      <c r="BT888" s="10">
        <v>41347</v>
      </c>
      <c r="BU888">
        <v>154100</v>
      </c>
      <c r="BV888">
        <v>49.878919000000003</v>
      </c>
      <c r="BW888">
        <f t="shared" si="668"/>
        <v>1.1940521521804914E-3</v>
      </c>
      <c r="BX888">
        <f t="shared" si="669"/>
        <v>1.0011940521521805</v>
      </c>
      <c r="CB888" s="10">
        <v>41347</v>
      </c>
      <c r="CC888">
        <v>678600</v>
      </c>
      <c r="CD888">
        <v>100.250326</v>
      </c>
      <c r="CE888">
        <f t="shared" si="654"/>
        <v>-1.4393271478021497E-3</v>
      </c>
      <c r="CF888">
        <f t="shared" si="655"/>
        <v>0.99856067285219785</v>
      </c>
      <c r="CJ888" s="10">
        <v>41347</v>
      </c>
      <c r="CK888">
        <v>300000</v>
      </c>
      <c r="CL888">
        <v>77.451289000000003</v>
      </c>
      <c r="CM888">
        <f t="shared" si="656"/>
        <v>4.0313033212608929E-3</v>
      </c>
      <c r="CN888">
        <f t="shared" si="657"/>
        <v>1.0040313033212609</v>
      </c>
      <c r="CR888" s="10">
        <v>41347</v>
      </c>
      <c r="CS888">
        <v>8900</v>
      </c>
      <c r="CT888">
        <v>58.138404000000001</v>
      </c>
      <c r="CU888">
        <f t="shared" si="658"/>
        <v>1.6533974823795816E-4</v>
      </c>
      <c r="CV888">
        <f t="shared" si="659"/>
        <v>1.000165339748238</v>
      </c>
      <c r="CZ888" s="10">
        <v>41347</v>
      </c>
      <c r="DA888">
        <v>43400</v>
      </c>
      <c r="DB888">
        <v>50.401885999999998</v>
      </c>
      <c r="DC888">
        <f t="shared" si="671"/>
        <v>1.3038035220326094E-2</v>
      </c>
      <c r="DD888">
        <f t="shared" si="672"/>
        <v>1.0130380352203261</v>
      </c>
      <c r="DH888" s="10">
        <v>41347</v>
      </c>
      <c r="DI888">
        <v>112100</v>
      </c>
      <c r="DJ888">
        <v>29.892834000000001</v>
      </c>
      <c r="DK888">
        <f t="shared" si="673"/>
        <v>6.4974717052537212E-3</v>
      </c>
      <c r="DL888">
        <f t="shared" si="674"/>
        <v>1.0064974717052537</v>
      </c>
      <c r="DP888" s="10"/>
      <c r="DX888" s="10">
        <v>41347</v>
      </c>
      <c r="DY888">
        <v>16832200</v>
      </c>
      <c r="DZ888">
        <v>15.45</v>
      </c>
      <c r="EA888">
        <f t="shared" si="660"/>
        <v>6.4766839378238572E-4</v>
      </c>
      <c r="EB888">
        <f t="shared" si="661"/>
        <v>1.0006476683937824</v>
      </c>
      <c r="EF888" s="10">
        <v>41346</v>
      </c>
      <c r="EG888">
        <v>191400</v>
      </c>
      <c r="EH888">
        <v>98.301147999999998</v>
      </c>
      <c r="EI888">
        <f t="shared" si="675"/>
        <v>-9.8493725477655225E-5</v>
      </c>
      <c r="EJ888">
        <f t="shared" si="676"/>
        <v>0.99990150627452234</v>
      </c>
    </row>
    <row r="889" spans="1:140">
      <c r="A889" s="10">
        <v>41346</v>
      </c>
      <c r="B889" s="11">
        <v>4.63</v>
      </c>
      <c r="C889">
        <f t="shared" si="638"/>
        <v>4.6300000000000001E-2</v>
      </c>
      <c r="D889" s="12">
        <f t="shared" si="639"/>
        <v>9.70680120644829E-4</v>
      </c>
      <c r="E889" s="13">
        <f t="shared" si="640"/>
        <v>1.0009706801206448</v>
      </c>
      <c r="H889" s="10">
        <v>41346</v>
      </c>
      <c r="I889">
        <v>36000</v>
      </c>
      <c r="J889">
        <v>65.449321999999995</v>
      </c>
      <c r="K889" s="15">
        <f t="shared" si="662"/>
        <v>1.3832461265828044E-4</v>
      </c>
      <c r="L889">
        <f t="shared" si="663"/>
        <v>1.0001383246126583</v>
      </c>
      <c r="N889" s="15">
        <f t="shared" si="642"/>
        <v>5.1781078150593629E-2</v>
      </c>
      <c r="P889" s="10">
        <v>41346</v>
      </c>
      <c r="Q889">
        <v>224500</v>
      </c>
      <c r="R889">
        <v>34.938142999999997</v>
      </c>
      <c r="S889">
        <f t="shared" si="643"/>
        <v>1.6172936840372909E-3</v>
      </c>
      <c r="T889">
        <f t="shared" si="664"/>
        <v>1.0016172936840373</v>
      </c>
      <c r="V889" s="15">
        <f t="shared" si="644"/>
        <v>0.80369142152442063</v>
      </c>
      <c r="X889" s="10">
        <v>41346</v>
      </c>
      <c r="Y889">
        <v>133700</v>
      </c>
      <c r="Z889">
        <v>29.781921000000001</v>
      </c>
      <c r="AA889">
        <f t="shared" si="645"/>
        <v>3.8425003274580316E-3</v>
      </c>
      <c r="AB889">
        <f t="shared" si="641"/>
        <v>1.003842500327458</v>
      </c>
      <c r="AD889" s="15">
        <f t="shared" si="646"/>
        <v>3.0544900636429526</v>
      </c>
      <c r="AF889" s="10">
        <v>41346</v>
      </c>
      <c r="AG889">
        <v>174300</v>
      </c>
      <c r="AH889">
        <v>40.764085000000001</v>
      </c>
      <c r="AI889">
        <f t="shared" si="647"/>
        <v>4.4790941314754029E-3</v>
      </c>
      <c r="AJ889">
        <f t="shared" si="665"/>
        <v>1.0044790941314754</v>
      </c>
      <c r="AL889" s="15">
        <f t="shared" si="648"/>
        <v>4.1100995610112028</v>
      </c>
      <c r="AN889" s="10">
        <v>41346</v>
      </c>
      <c r="AO889">
        <v>2813700</v>
      </c>
      <c r="AP889">
        <v>32.795686000000003</v>
      </c>
      <c r="AQ889">
        <f t="shared" si="649"/>
        <v>-2.1733879382612731E-3</v>
      </c>
      <c r="AR889">
        <f t="shared" si="670"/>
        <v>0.99782661206173873</v>
      </c>
      <c r="AV889" s="10">
        <v>41346</v>
      </c>
      <c r="AW889">
        <v>12152600</v>
      </c>
      <c r="AX889">
        <v>39.008698000000003</v>
      </c>
      <c r="AY889">
        <f t="shared" si="650"/>
        <v>-9.5956651696023076E-3</v>
      </c>
      <c r="AZ889">
        <f t="shared" si="651"/>
        <v>0.99040433483039769</v>
      </c>
      <c r="BD889" s="10">
        <v>41346</v>
      </c>
      <c r="BE889">
        <v>384900</v>
      </c>
      <c r="BF889">
        <v>48.69332</v>
      </c>
      <c r="BG889">
        <f t="shared" si="652"/>
        <v>1.2853579331557619E-3</v>
      </c>
      <c r="BH889">
        <f t="shared" si="653"/>
        <v>1.0012853579331558</v>
      </c>
      <c r="BL889" s="10">
        <v>41346</v>
      </c>
      <c r="BM889">
        <v>230300</v>
      </c>
      <c r="BN889">
        <v>100.36770300000001</v>
      </c>
      <c r="BO889">
        <f t="shared" si="666"/>
        <v>-2.1794879098160358E-3</v>
      </c>
      <c r="BP889">
        <f t="shared" si="667"/>
        <v>0.99782051209018396</v>
      </c>
      <c r="BT889" s="10">
        <v>41346</v>
      </c>
      <c r="BU889">
        <v>132000</v>
      </c>
      <c r="BV889">
        <v>49.819431999999999</v>
      </c>
      <c r="BW889">
        <f t="shared" si="668"/>
        <v>1.9901818365286594E-4</v>
      </c>
      <c r="BX889">
        <f t="shared" si="669"/>
        <v>1.0001990181836529</v>
      </c>
      <c r="CB889" s="10">
        <v>41346</v>
      </c>
      <c r="CC889">
        <v>601300</v>
      </c>
      <c r="CD889">
        <v>100.39482700000001</v>
      </c>
      <c r="CE889">
        <f t="shared" si="654"/>
        <v>-2.1965231078145964E-3</v>
      </c>
      <c r="CF889">
        <f t="shared" si="655"/>
        <v>0.9978034768921854</v>
      </c>
      <c r="CJ889" s="10">
        <v>41346</v>
      </c>
      <c r="CK889">
        <v>531900</v>
      </c>
      <c r="CL889">
        <v>77.140313000000006</v>
      </c>
      <c r="CM889">
        <f t="shared" si="656"/>
        <v>-1.2653867007955677E-3</v>
      </c>
      <c r="CN889">
        <f t="shared" si="657"/>
        <v>0.99873461329920443</v>
      </c>
      <c r="CR889" s="10">
        <v>41346</v>
      </c>
      <c r="CS889">
        <v>10800</v>
      </c>
      <c r="CT889">
        <v>58.128793000000002</v>
      </c>
      <c r="CU889">
        <f t="shared" si="658"/>
        <v>-3.3063895091589579E-4</v>
      </c>
      <c r="CV889">
        <f t="shared" si="659"/>
        <v>0.9996693610490841</v>
      </c>
      <c r="CZ889" s="10">
        <v>41346</v>
      </c>
      <c r="DA889">
        <v>126100</v>
      </c>
      <c r="DB889">
        <v>49.753202000000002</v>
      </c>
      <c r="DC889">
        <f t="shared" si="671"/>
        <v>-3.3819733758060355E-3</v>
      </c>
      <c r="DD889">
        <f t="shared" si="672"/>
        <v>0.99661802662419396</v>
      </c>
      <c r="DH889" s="10">
        <v>41346</v>
      </c>
      <c r="DI889">
        <v>73900</v>
      </c>
      <c r="DJ889">
        <v>29.699860000000001</v>
      </c>
      <c r="DK889">
        <f t="shared" si="673"/>
        <v>1.2392163583976323E-3</v>
      </c>
      <c r="DL889">
        <f t="shared" si="674"/>
        <v>1.0012392163583976</v>
      </c>
      <c r="DP889" s="10"/>
      <c r="DX889" s="10">
        <v>41346</v>
      </c>
      <c r="DY889">
        <v>7696400</v>
      </c>
      <c r="DZ889">
        <v>15.44</v>
      </c>
      <c r="EA889">
        <f t="shared" si="660"/>
        <v>-2.5839793281654533E-3</v>
      </c>
      <c r="EB889">
        <f t="shared" si="661"/>
        <v>0.99741602067183455</v>
      </c>
      <c r="EF889" s="10">
        <v>41345</v>
      </c>
      <c r="EG889">
        <v>225700</v>
      </c>
      <c r="EH889">
        <v>98.310830999999993</v>
      </c>
      <c r="EI889">
        <f t="shared" si="675"/>
        <v>2.9556851136436357E-4</v>
      </c>
      <c r="EJ889">
        <f t="shared" si="676"/>
        <v>1.0002955685113644</v>
      </c>
    </row>
    <row r="890" spans="1:140">
      <c r="A890" s="10">
        <v>41345</v>
      </c>
      <c r="B890" s="11">
        <v>4.6100000000000003</v>
      </c>
      <c r="C890">
        <f t="shared" si="638"/>
        <v>4.6100000000000002E-2</v>
      </c>
      <c r="D890" s="12">
        <f t="shared" si="639"/>
        <v>9.6646068377137517E-4</v>
      </c>
      <c r="E890" s="13">
        <f t="shared" si="640"/>
        <v>1.0009664606837714</v>
      </c>
      <c r="H890" s="10">
        <v>41345</v>
      </c>
      <c r="I890">
        <v>6000</v>
      </c>
      <c r="J890">
        <v>65.440269999999998</v>
      </c>
      <c r="K890" s="15">
        <f t="shared" si="662"/>
        <v>6.5423289524568773E-3</v>
      </c>
      <c r="L890">
        <f t="shared" si="663"/>
        <v>1.0065423289524569</v>
      </c>
      <c r="N890" s="15">
        <f t="shared" si="642"/>
        <v>9.8067678824619833</v>
      </c>
      <c r="P890" s="10">
        <v>41345</v>
      </c>
      <c r="Q890">
        <v>302400</v>
      </c>
      <c r="R890">
        <v>34.881729</v>
      </c>
      <c r="S890">
        <f t="shared" si="643"/>
        <v>-2.4200125217538337E-3</v>
      </c>
      <c r="T890">
        <f t="shared" si="664"/>
        <v>0.99757998747824617</v>
      </c>
      <c r="V890" s="15">
        <f t="shared" si="644"/>
        <v>-0.58702784185357504</v>
      </c>
      <c r="X890" s="10">
        <v>41345</v>
      </c>
      <c r="Y890">
        <v>1008200</v>
      </c>
      <c r="Z890">
        <v>29.667922000000001</v>
      </c>
      <c r="AA890">
        <f t="shared" si="645"/>
        <v>-9.5971157737451129E-4</v>
      </c>
      <c r="AB890">
        <f t="shared" si="641"/>
        <v>0.99904028842262549</v>
      </c>
      <c r="AD890" s="15">
        <f t="shared" si="646"/>
        <v>-0.29563805203858018</v>
      </c>
      <c r="AF890" s="10">
        <v>41345</v>
      </c>
      <c r="AG890">
        <v>201400</v>
      </c>
      <c r="AH890">
        <v>40.582312999999999</v>
      </c>
      <c r="AI890">
        <f t="shared" si="647"/>
        <v>-2.3518865229871233E-3</v>
      </c>
      <c r="AJ890">
        <f t="shared" si="665"/>
        <v>0.99764811347701288</v>
      </c>
      <c r="AL890" s="15">
        <f t="shared" si="648"/>
        <v>-0.57660496274868389</v>
      </c>
      <c r="AN890" s="10">
        <v>41345</v>
      </c>
      <c r="AO890">
        <v>2856400</v>
      </c>
      <c r="AP890">
        <v>32.867119000000002</v>
      </c>
      <c r="AQ890">
        <f t="shared" si="649"/>
        <v>-4.3278123767417354E-3</v>
      </c>
      <c r="AR890">
        <f t="shared" si="670"/>
        <v>0.99567218762325826</v>
      </c>
      <c r="AV890" s="10">
        <v>41345</v>
      </c>
      <c r="AW890">
        <v>17453400</v>
      </c>
      <c r="AX890">
        <v>39.386639000000002</v>
      </c>
      <c r="AY890">
        <f t="shared" si="650"/>
        <v>-1.0176400662109897E-2</v>
      </c>
      <c r="AZ890">
        <f t="shared" si="651"/>
        <v>0.9898235993378901</v>
      </c>
      <c r="BD890" s="10">
        <v>41345</v>
      </c>
      <c r="BE890">
        <v>513300</v>
      </c>
      <c r="BF890">
        <v>48.630811999999999</v>
      </c>
      <c r="BG890">
        <f t="shared" si="652"/>
        <v>-5.5062308452347164E-4</v>
      </c>
      <c r="BH890">
        <f t="shared" si="653"/>
        <v>0.99944937691547653</v>
      </c>
      <c r="BL890" s="10">
        <v>41345</v>
      </c>
      <c r="BM890">
        <v>256000</v>
      </c>
      <c r="BN890">
        <v>100.58693100000001</v>
      </c>
      <c r="BO890">
        <f t="shared" si="666"/>
        <v>8.179914417751899E-4</v>
      </c>
      <c r="BP890">
        <f t="shared" si="667"/>
        <v>1.0008179914417752</v>
      </c>
      <c r="BT890" s="10">
        <v>41345</v>
      </c>
      <c r="BU890">
        <v>118600</v>
      </c>
      <c r="BV890">
        <v>49.809519000000002</v>
      </c>
      <c r="BW890">
        <f t="shared" si="668"/>
        <v>7.9682762224320136E-4</v>
      </c>
      <c r="BX890">
        <f t="shared" si="669"/>
        <v>1.0007968276222432</v>
      </c>
      <c r="CB890" s="10">
        <v>41345</v>
      </c>
      <c r="CC890">
        <v>706700</v>
      </c>
      <c r="CD890">
        <v>100.615832</v>
      </c>
      <c r="CE890">
        <f t="shared" si="654"/>
        <v>2.1164935676585284E-3</v>
      </c>
      <c r="CF890">
        <f t="shared" si="655"/>
        <v>1.0021164935676585</v>
      </c>
      <c r="CJ890" s="10">
        <v>41345</v>
      </c>
      <c r="CK890">
        <v>207100</v>
      </c>
      <c r="CL890">
        <v>77.238049000000004</v>
      </c>
      <c r="CM890">
        <f t="shared" si="656"/>
        <v>1.8439894684392222E-3</v>
      </c>
      <c r="CN890">
        <f t="shared" si="657"/>
        <v>1.0018439894684392</v>
      </c>
      <c r="CR890" s="10">
        <v>41345</v>
      </c>
      <c r="CS890">
        <v>27800</v>
      </c>
      <c r="CT890">
        <v>58.148018999999998</v>
      </c>
      <c r="CU890">
        <f t="shared" si="658"/>
        <v>9.9290172870558635E-4</v>
      </c>
      <c r="CV890">
        <f t="shared" si="659"/>
        <v>1.0009929017287056</v>
      </c>
      <c r="CZ890" s="10">
        <v>41345</v>
      </c>
      <c r="DA890">
        <v>104400</v>
      </c>
      <c r="DB890">
        <v>49.922037000000003</v>
      </c>
      <c r="DC890">
        <f t="shared" si="671"/>
        <v>-7.4204620233428997E-3</v>
      </c>
      <c r="DD890">
        <f t="shared" si="672"/>
        <v>0.9925795379766571</v>
      </c>
      <c r="DH890" s="10">
        <v>41345</v>
      </c>
      <c r="DI890">
        <v>134400</v>
      </c>
      <c r="DJ890">
        <v>29.663101000000001</v>
      </c>
      <c r="DK890">
        <f t="shared" si="673"/>
        <v>-3.7038124262427363E-3</v>
      </c>
      <c r="DL890">
        <f t="shared" si="674"/>
        <v>0.99629618757375726</v>
      </c>
      <c r="DP890" s="10"/>
      <c r="DX890" s="10">
        <v>41345</v>
      </c>
      <c r="DY890">
        <v>6288200</v>
      </c>
      <c r="DZ890">
        <v>15.48</v>
      </c>
      <c r="EA890">
        <f t="shared" si="660"/>
        <v>7.1567989590111125E-3</v>
      </c>
      <c r="EB890">
        <f t="shared" si="661"/>
        <v>1.0071567989590111</v>
      </c>
      <c r="EF890" s="10">
        <v>41344</v>
      </c>
      <c r="EG890">
        <v>245900</v>
      </c>
      <c r="EH890">
        <v>98.281782000000007</v>
      </c>
      <c r="EI890">
        <f t="shared" si="675"/>
        <v>1.9701325704146733E-4</v>
      </c>
      <c r="EJ890">
        <f t="shared" si="676"/>
        <v>1.0001970132570415</v>
      </c>
    </row>
    <row r="891" spans="1:140">
      <c r="A891" s="10">
        <v>41344</v>
      </c>
      <c r="B891" s="11">
        <v>4.5599999999999996</v>
      </c>
      <c r="C891">
        <f t="shared" si="638"/>
        <v>4.5599999999999995E-2</v>
      </c>
      <c r="D891" s="12">
        <f t="shared" si="639"/>
        <v>9.5591310308384969E-4</v>
      </c>
      <c r="E891" s="13">
        <f t="shared" si="640"/>
        <v>1.0009559131030838</v>
      </c>
      <c r="H891" s="10">
        <v>41344</v>
      </c>
      <c r="I891">
        <v>34200</v>
      </c>
      <c r="J891">
        <v>65.014921000000001</v>
      </c>
      <c r="K891" s="15">
        <f t="shared" si="662"/>
        <v>-4.1749897404863567E-4</v>
      </c>
      <c r="L891">
        <f t="shared" si="663"/>
        <v>0.99958250102595136</v>
      </c>
      <c r="N891" s="15">
        <f t="shared" si="642"/>
        <v>-0.1413715128340326</v>
      </c>
      <c r="P891" s="10">
        <v>41344</v>
      </c>
      <c r="Q891">
        <v>169800</v>
      </c>
      <c r="R891">
        <v>34.966348000000004</v>
      </c>
      <c r="S891">
        <f t="shared" si="643"/>
        <v>3.7786438358053953E-3</v>
      </c>
      <c r="T891">
        <f t="shared" si="664"/>
        <v>1.0037786438358054</v>
      </c>
      <c r="V891" s="15">
        <f t="shared" si="644"/>
        <v>2.9614328215641113</v>
      </c>
      <c r="X891" s="10">
        <v>41344</v>
      </c>
      <c r="Y891">
        <v>192400</v>
      </c>
      <c r="Z891">
        <v>29.696421999999998</v>
      </c>
      <c r="AA891">
        <f t="shared" si="645"/>
        <v>1.9230468176438809E-3</v>
      </c>
      <c r="AB891">
        <f t="shared" si="641"/>
        <v>1.0019230468176439</v>
      </c>
      <c r="AD891" s="15">
        <f t="shared" si="646"/>
        <v>1.016247372993071</v>
      </c>
      <c r="AF891" s="10">
        <v>41344</v>
      </c>
      <c r="AG891">
        <v>275700</v>
      </c>
      <c r="AH891">
        <v>40.677982999999998</v>
      </c>
      <c r="AI891">
        <f t="shared" si="647"/>
        <v>9.4164046179945338E-4</v>
      </c>
      <c r="AJ891">
        <f t="shared" si="665"/>
        <v>1.0009416404617995</v>
      </c>
      <c r="AL891" s="15">
        <f t="shared" si="648"/>
        <v>0.4099257588922447</v>
      </c>
      <c r="AN891" s="10">
        <v>41344</v>
      </c>
      <c r="AO891">
        <v>3205600</v>
      </c>
      <c r="AP891">
        <v>33.009979999999999</v>
      </c>
      <c r="AQ891">
        <f t="shared" si="649"/>
        <v>2.712276079267939E-3</v>
      </c>
      <c r="AR891">
        <f t="shared" si="670"/>
        <v>1.0027122760792679</v>
      </c>
      <c r="AV891" s="10">
        <v>41344</v>
      </c>
      <c r="AW891">
        <v>14793400</v>
      </c>
      <c r="AX891">
        <v>39.791573999999997</v>
      </c>
      <c r="AY891">
        <f t="shared" si="650"/>
        <v>-4.5024032347814602E-3</v>
      </c>
      <c r="AZ891">
        <f t="shared" si="651"/>
        <v>0.99549759676521854</v>
      </c>
      <c r="BD891" s="10">
        <v>41344</v>
      </c>
      <c r="BE891">
        <v>543800</v>
      </c>
      <c r="BF891">
        <v>48.657603999999999</v>
      </c>
      <c r="BG891">
        <f t="shared" si="652"/>
        <v>2.5759599952082102E-3</v>
      </c>
      <c r="BH891">
        <f t="shared" si="653"/>
        <v>1.0025759599952082</v>
      </c>
      <c r="BL891" s="10">
        <v>41344</v>
      </c>
      <c r="BM891">
        <v>264800</v>
      </c>
      <c r="BN891">
        <v>100.50471899999999</v>
      </c>
      <c r="BO891">
        <f t="shared" si="666"/>
        <v>-2.7191446339716041E-3</v>
      </c>
      <c r="BP891">
        <f t="shared" si="667"/>
        <v>0.9972808553660284</v>
      </c>
      <c r="BT891" s="10">
        <v>41344</v>
      </c>
      <c r="BU891">
        <v>300100</v>
      </c>
      <c r="BV891">
        <v>49.769860999999999</v>
      </c>
      <c r="BW891">
        <f t="shared" si="668"/>
        <v>1.9929684808328574E-4</v>
      </c>
      <c r="BX891">
        <f t="shared" si="669"/>
        <v>1.0001992968480833</v>
      </c>
      <c r="CB891" s="10">
        <v>41344</v>
      </c>
      <c r="CC891">
        <v>832800</v>
      </c>
      <c r="CD891">
        <v>100.403329</v>
      </c>
      <c r="CE891">
        <f t="shared" si="654"/>
        <v>-1.5215551172009789E-3</v>
      </c>
      <c r="CF891">
        <f t="shared" si="655"/>
        <v>0.99847844488279902</v>
      </c>
      <c r="CJ891" s="10">
        <v>41344</v>
      </c>
      <c r="CK891">
        <v>541400</v>
      </c>
      <c r="CL891">
        <v>77.095884999999996</v>
      </c>
      <c r="CM891">
        <f t="shared" si="656"/>
        <v>-1.1525875467222058E-4</v>
      </c>
      <c r="CN891">
        <f t="shared" si="657"/>
        <v>0.99988474124532778</v>
      </c>
      <c r="CR891" s="10">
        <v>41344</v>
      </c>
      <c r="CS891">
        <v>14700</v>
      </c>
      <c r="CT891">
        <v>58.090341000000002</v>
      </c>
      <c r="CU891">
        <f t="shared" si="658"/>
        <v>0</v>
      </c>
      <c r="CV891">
        <f t="shared" si="659"/>
        <v>1</v>
      </c>
      <c r="CZ891" s="10">
        <v>41344</v>
      </c>
      <c r="DA891">
        <v>59100</v>
      </c>
      <c r="DB891">
        <v>50.295251</v>
      </c>
      <c r="DC891">
        <f t="shared" si="671"/>
        <v>-2.1156946388870557E-3</v>
      </c>
      <c r="DD891">
        <f t="shared" si="672"/>
        <v>0.99788430536111294</v>
      </c>
      <c r="DH891" s="10">
        <v>41344</v>
      </c>
      <c r="DI891">
        <v>106500</v>
      </c>
      <c r="DJ891">
        <v>29.773375999999999</v>
      </c>
      <c r="DK891">
        <f t="shared" si="673"/>
        <v>1.8553252768442885E-3</v>
      </c>
      <c r="DL891">
        <f t="shared" si="674"/>
        <v>1.0018553252768443</v>
      </c>
      <c r="DP891" s="10"/>
      <c r="DX891" s="10">
        <v>41344</v>
      </c>
      <c r="DY891">
        <v>14792800</v>
      </c>
      <c r="DZ891">
        <v>15.37</v>
      </c>
      <c r="EA891">
        <f t="shared" si="660"/>
        <v>1.9556714471968828E-3</v>
      </c>
      <c r="EB891">
        <f t="shared" si="661"/>
        <v>1.0019556714471969</v>
      </c>
      <c r="EF891" s="10">
        <v>41341</v>
      </c>
      <c r="EG891">
        <v>233000</v>
      </c>
      <c r="EH891">
        <v>98.262422999999998</v>
      </c>
      <c r="EI891">
        <f t="shared" si="675"/>
        <v>-9.8532537808782017E-5</v>
      </c>
      <c r="EJ891">
        <f t="shared" si="676"/>
        <v>0.99990146746219122</v>
      </c>
    </row>
    <row r="892" spans="1:140">
      <c r="A892" s="10">
        <v>41341</v>
      </c>
      <c r="B892" s="11">
        <v>4.5</v>
      </c>
      <c r="C892">
        <f t="shared" si="638"/>
        <v>4.4999999999999998E-2</v>
      </c>
      <c r="D892" s="12">
        <f t="shared" si="639"/>
        <v>9.4325791321603347E-4</v>
      </c>
      <c r="E892" s="13">
        <f t="shared" si="640"/>
        <v>1.000943257913216</v>
      </c>
      <c r="H892" s="10">
        <v>41341</v>
      </c>
      <c r="I892">
        <v>24500</v>
      </c>
      <c r="J892">
        <v>65.042075999999994</v>
      </c>
      <c r="K892" s="15">
        <f t="shared" si="662"/>
        <v>-8.552833781551028E-3</v>
      </c>
      <c r="L892">
        <f t="shared" si="663"/>
        <v>0.99144716621844897</v>
      </c>
      <c r="N892" s="15">
        <f t="shared" si="642"/>
        <v>-0.95650942337510525</v>
      </c>
      <c r="P892" s="10">
        <v>41341</v>
      </c>
      <c r="Q892">
        <v>365900</v>
      </c>
      <c r="R892">
        <v>34.834719999999997</v>
      </c>
      <c r="S892">
        <f t="shared" si="643"/>
        <v>3.7930050668972815E-3</v>
      </c>
      <c r="T892">
        <f t="shared" si="664"/>
        <v>1.0037930050668973</v>
      </c>
      <c r="V892" s="15">
        <f t="shared" si="644"/>
        <v>2.9821738470910133</v>
      </c>
      <c r="X892" s="10">
        <v>41341</v>
      </c>
      <c r="Y892">
        <v>263500</v>
      </c>
      <c r="Z892">
        <v>29.639424000000002</v>
      </c>
      <c r="AA892">
        <f t="shared" si="645"/>
        <v>7.75198700831492E-3</v>
      </c>
      <c r="AB892">
        <f t="shared" si="641"/>
        <v>1.0077519870083149</v>
      </c>
      <c r="AD892" s="15">
        <f t="shared" si="646"/>
        <v>15.752786126125823</v>
      </c>
      <c r="AF892" s="10">
        <v>41341</v>
      </c>
      <c r="AG892">
        <v>616100</v>
      </c>
      <c r="AH892">
        <v>40.639715000000002</v>
      </c>
      <c r="AI892">
        <f t="shared" si="647"/>
        <v>9.2658406241341584E-3</v>
      </c>
      <c r="AJ892">
        <f t="shared" si="665"/>
        <v>1.0092658406241342</v>
      </c>
      <c r="AL892" s="15">
        <f t="shared" si="648"/>
        <v>27.975749766073534</v>
      </c>
      <c r="AN892" s="10">
        <v>41341</v>
      </c>
      <c r="AO892">
        <v>9391600</v>
      </c>
      <c r="AP892">
        <v>32.92069</v>
      </c>
      <c r="AQ892">
        <f t="shared" si="649"/>
        <v>2.1744476991432116E-3</v>
      </c>
      <c r="AR892">
        <f t="shared" si="670"/>
        <v>1.0021744476991432</v>
      </c>
      <c r="AV892" s="10">
        <v>41341</v>
      </c>
      <c r="AW892">
        <v>27187200</v>
      </c>
      <c r="AX892">
        <v>39.971541999999999</v>
      </c>
      <c r="AY892">
        <f t="shared" si="650"/>
        <v>9.0867062360489026E-3</v>
      </c>
      <c r="AZ892">
        <f t="shared" si="651"/>
        <v>1.0090867062360489</v>
      </c>
      <c r="BD892" s="10">
        <v>41341</v>
      </c>
      <c r="BE892">
        <v>669000</v>
      </c>
      <c r="BF892">
        <v>48.532586000000002</v>
      </c>
      <c r="BG892">
        <f t="shared" si="652"/>
        <v>2.7674949481537592E-3</v>
      </c>
      <c r="BH892">
        <f t="shared" si="653"/>
        <v>1.0027674949481538</v>
      </c>
      <c r="BL892" s="10">
        <v>41341</v>
      </c>
      <c r="BM892">
        <v>237000</v>
      </c>
      <c r="BN892">
        <v>100.778751</v>
      </c>
      <c r="BO892">
        <f t="shared" si="666"/>
        <v>-5.3191116088723289E-3</v>
      </c>
      <c r="BP892">
        <f t="shared" si="667"/>
        <v>0.99468088839112767</v>
      </c>
      <c r="BT892" s="10">
        <v>41341</v>
      </c>
      <c r="BU892">
        <v>183300</v>
      </c>
      <c r="BV892">
        <v>49.759943999999997</v>
      </c>
      <c r="BW892">
        <f t="shared" si="668"/>
        <v>1.9923605275273815E-4</v>
      </c>
      <c r="BX892">
        <f t="shared" si="669"/>
        <v>1.0001992360527527</v>
      </c>
      <c r="CB892" s="10">
        <v>41341</v>
      </c>
      <c r="CC892">
        <v>1847500</v>
      </c>
      <c r="CD892">
        <v>100.556331</v>
      </c>
      <c r="CE892">
        <f t="shared" si="654"/>
        <v>-3.6216641956454687E-3</v>
      </c>
      <c r="CF892">
        <f t="shared" si="655"/>
        <v>0.99637833580435453</v>
      </c>
      <c r="CJ892" s="10">
        <v>41341</v>
      </c>
      <c r="CK892">
        <v>229400</v>
      </c>
      <c r="CL892">
        <v>77.104771999999997</v>
      </c>
      <c r="CM892">
        <f t="shared" si="656"/>
        <v>-3.5595019796212934E-3</v>
      </c>
      <c r="CN892">
        <f t="shared" si="657"/>
        <v>0.99644049802037871</v>
      </c>
      <c r="CR892" s="10">
        <v>41341</v>
      </c>
      <c r="CS892">
        <v>12000</v>
      </c>
      <c r="CT892">
        <v>58.090341000000002</v>
      </c>
      <c r="CU892">
        <f t="shared" si="658"/>
        <v>-1.4871205572345447E-3</v>
      </c>
      <c r="CV892">
        <f t="shared" si="659"/>
        <v>0.99851287944276546</v>
      </c>
      <c r="CZ892" s="10">
        <v>41341</v>
      </c>
      <c r="DA892">
        <v>84600</v>
      </c>
      <c r="DB892">
        <v>50.401885999999998</v>
      </c>
      <c r="DC892">
        <f t="shared" si="671"/>
        <v>7.0572924882505994E-4</v>
      </c>
      <c r="DD892">
        <f t="shared" si="672"/>
        <v>1.0007057292488251</v>
      </c>
      <c r="DH892" s="10">
        <v>41341</v>
      </c>
      <c r="DI892">
        <v>130100</v>
      </c>
      <c r="DJ892">
        <v>29.718239000000001</v>
      </c>
      <c r="DK892">
        <f t="shared" si="673"/>
        <v>3.0926602132130832E-4</v>
      </c>
      <c r="DL892">
        <f t="shared" si="674"/>
        <v>1.0003092660213213</v>
      </c>
      <c r="DP892" s="10"/>
      <c r="DX892" s="10">
        <v>41341</v>
      </c>
      <c r="DY892">
        <v>8057800</v>
      </c>
      <c r="DZ892">
        <v>15.34</v>
      </c>
      <c r="EA892">
        <f t="shared" si="660"/>
        <v>0</v>
      </c>
      <c r="EB892">
        <f t="shared" si="661"/>
        <v>1</v>
      </c>
      <c r="EF892" s="10">
        <v>41340</v>
      </c>
      <c r="EG892">
        <v>250600</v>
      </c>
      <c r="EH892">
        <v>98.272105999999994</v>
      </c>
      <c r="EI892">
        <f t="shared" si="675"/>
        <v>0</v>
      </c>
      <c r="EJ892">
        <f t="shared" si="676"/>
        <v>1</v>
      </c>
    </row>
    <row r="893" spans="1:140">
      <c r="A893" s="10">
        <v>41340</v>
      </c>
      <c r="B893" s="11">
        <v>4.53</v>
      </c>
      <c r="C893">
        <f t="shared" si="638"/>
        <v>4.53E-2</v>
      </c>
      <c r="D893" s="12">
        <f t="shared" si="639"/>
        <v>9.4958524814692247E-4</v>
      </c>
      <c r="E893" s="13">
        <f t="shared" si="640"/>
        <v>1.0009495852481469</v>
      </c>
      <c r="H893" s="10">
        <v>41340</v>
      </c>
      <c r="I893">
        <v>7900</v>
      </c>
      <c r="J893">
        <v>65.603168999999994</v>
      </c>
      <c r="K893" s="15">
        <f t="shared" si="662"/>
        <v>-7.8018098786920564E-3</v>
      </c>
      <c r="L893">
        <f t="shared" si="663"/>
        <v>0.99219819012130794</v>
      </c>
      <c r="N893" s="15">
        <f t="shared" si="642"/>
        <v>-0.94266403419030542</v>
      </c>
      <c r="P893" s="10">
        <v>41340</v>
      </c>
      <c r="Q893">
        <v>339600</v>
      </c>
      <c r="R893">
        <v>34.703091000000001</v>
      </c>
      <c r="S893">
        <f t="shared" si="643"/>
        <v>2.4443308763022475E-3</v>
      </c>
      <c r="T893">
        <f t="shared" si="664"/>
        <v>1.0024443308763022</v>
      </c>
      <c r="V893" s="15">
        <f t="shared" si="644"/>
        <v>1.4377906332871908</v>
      </c>
      <c r="X893" s="10">
        <v>41340</v>
      </c>
      <c r="Y893">
        <v>136700</v>
      </c>
      <c r="Z893">
        <v>29.411427</v>
      </c>
      <c r="AA893">
        <f t="shared" si="645"/>
        <v>4.2166517060100439E-3</v>
      </c>
      <c r="AB893">
        <f t="shared" si="641"/>
        <v>1.00421665170601</v>
      </c>
      <c r="AD893" s="15">
        <f t="shared" si="646"/>
        <v>3.6452355803450445</v>
      </c>
      <c r="AF893" s="10">
        <v>41340</v>
      </c>
      <c r="AG893">
        <v>416700</v>
      </c>
      <c r="AH893">
        <v>40.266610999999997</v>
      </c>
      <c r="AI893">
        <f t="shared" si="647"/>
        <v>4.2949130388727497E-3</v>
      </c>
      <c r="AJ893">
        <f t="shared" si="665"/>
        <v>1.0042949130388727</v>
      </c>
      <c r="AL893" s="15">
        <f t="shared" si="648"/>
        <v>3.7792633395874127</v>
      </c>
      <c r="AN893" s="10">
        <v>41340</v>
      </c>
      <c r="AO893">
        <v>3122200</v>
      </c>
      <c r="AP893">
        <v>32.849260999999998</v>
      </c>
      <c r="AQ893">
        <f t="shared" si="649"/>
        <v>2.9989273929380555E-3</v>
      </c>
      <c r="AR893">
        <f t="shared" si="670"/>
        <v>1.0029989273929381</v>
      </c>
      <c r="AV893" s="10">
        <v>41340</v>
      </c>
      <c r="AW893">
        <v>18762400</v>
      </c>
      <c r="AX893">
        <v>39.611603000000002</v>
      </c>
      <c r="AY893">
        <f t="shared" si="650"/>
        <v>2.5051491146448335E-3</v>
      </c>
      <c r="AZ893">
        <f t="shared" si="651"/>
        <v>1.0025051491146448</v>
      </c>
      <c r="BD893" s="10">
        <v>41340</v>
      </c>
      <c r="BE893">
        <v>542700</v>
      </c>
      <c r="BF893">
        <v>48.398643</v>
      </c>
      <c r="BG893">
        <f t="shared" si="652"/>
        <v>1.1082620554603295E-3</v>
      </c>
      <c r="BH893">
        <f t="shared" si="653"/>
        <v>1.0011082620554603</v>
      </c>
      <c r="BL893" s="10">
        <v>41340</v>
      </c>
      <c r="BM893">
        <v>140800</v>
      </c>
      <c r="BN893">
        <v>101.317671</v>
      </c>
      <c r="BO893">
        <f t="shared" si="666"/>
        <v>-3.9511762449910837E-3</v>
      </c>
      <c r="BP893">
        <f t="shared" si="667"/>
        <v>0.99604882375500892</v>
      </c>
      <c r="BT893" s="10">
        <v>41340</v>
      </c>
      <c r="BU893">
        <v>162200</v>
      </c>
      <c r="BV893">
        <v>49.750031999999997</v>
      </c>
      <c r="BW893">
        <f t="shared" si="668"/>
        <v>-3.9841381112160068E-4</v>
      </c>
      <c r="BX893">
        <f t="shared" si="669"/>
        <v>0.9996015861888784</v>
      </c>
      <c r="CB893" s="10">
        <v>41340</v>
      </c>
      <c r="CC893">
        <v>808100</v>
      </c>
      <c r="CD893">
        <v>100.921836</v>
      </c>
      <c r="CE893">
        <f t="shared" si="654"/>
        <v>-3.5249515449126134E-3</v>
      </c>
      <c r="CF893">
        <f t="shared" si="655"/>
        <v>0.99647504845508739</v>
      </c>
      <c r="CJ893" s="10">
        <v>41340</v>
      </c>
      <c r="CK893">
        <v>270800</v>
      </c>
      <c r="CL893">
        <v>77.380206999999999</v>
      </c>
      <c r="CM893">
        <f t="shared" si="656"/>
        <v>-1.7194169504829437E-3</v>
      </c>
      <c r="CN893">
        <f t="shared" si="657"/>
        <v>0.99828058304951706</v>
      </c>
      <c r="CR893" s="10">
        <v>41340</v>
      </c>
      <c r="CS893">
        <v>3500</v>
      </c>
      <c r="CT893">
        <v>58.176856999999998</v>
      </c>
      <c r="CU893">
        <f t="shared" si="658"/>
        <v>-1.3200865310712961E-3</v>
      </c>
      <c r="CV893">
        <f t="shared" si="659"/>
        <v>0.9986799134689287</v>
      </c>
      <c r="CZ893" s="10">
        <v>41340</v>
      </c>
      <c r="DA893">
        <v>112300</v>
      </c>
      <c r="DB893">
        <v>50.366340999999998</v>
      </c>
      <c r="DC893">
        <f t="shared" si="671"/>
        <v>2.1216199242219957E-3</v>
      </c>
      <c r="DD893">
        <f t="shared" si="672"/>
        <v>1.002121619924222</v>
      </c>
      <c r="DH893" s="10">
        <v>41340</v>
      </c>
      <c r="DI893">
        <v>100900</v>
      </c>
      <c r="DJ893">
        <v>29.709050999999999</v>
      </c>
      <c r="DK893">
        <f t="shared" si="673"/>
        <v>-5.5366365679307972E-3</v>
      </c>
      <c r="DL893">
        <f t="shared" si="674"/>
        <v>0.9944633634320692</v>
      </c>
      <c r="DP893" s="10"/>
      <c r="DX893" s="10">
        <v>41340</v>
      </c>
      <c r="DY893">
        <v>6481200</v>
      </c>
      <c r="DZ893">
        <v>15.34</v>
      </c>
      <c r="EA893">
        <f t="shared" si="660"/>
        <v>-3.8961038961039529E-3</v>
      </c>
      <c r="EB893">
        <f t="shared" si="661"/>
        <v>0.99610389610389605</v>
      </c>
      <c r="EF893" s="10">
        <v>41339</v>
      </c>
      <c r="EG893">
        <v>653200</v>
      </c>
      <c r="EH893">
        <v>98.272105999999994</v>
      </c>
      <c r="EI893">
        <f t="shared" si="675"/>
        <v>-9.8451613341876687E-5</v>
      </c>
      <c r="EJ893">
        <f t="shared" si="676"/>
        <v>0.99990154838665812</v>
      </c>
    </row>
    <row r="894" spans="1:140">
      <c r="A894" s="10">
        <v>41339</v>
      </c>
      <c r="B894" s="11">
        <v>4.5199999999999996</v>
      </c>
      <c r="C894">
        <f t="shared" si="638"/>
        <v>4.5199999999999997E-2</v>
      </c>
      <c r="D894" s="12">
        <f t="shared" si="639"/>
        <v>9.4747607872891493E-4</v>
      </c>
      <c r="E894" s="13">
        <f t="shared" si="640"/>
        <v>1.0009474760787289</v>
      </c>
      <c r="H894" s="10">
        <v>41339</v>
      </c>
      <c r="I894">
        <v>5600</v>
      </c>
      <c r="J894">
        <v>66.119016999999999</v>
      </c>
      <c r="K894" s="15">
        <f t="shared" si="662"/>
        <v>-7.4718575359283834E-3</v>
      </c>
      <c r="L894">
        <f t="shared" si="663"/>
        <v>0.99252814246407162</v>
      </c>
      <c r="N894" s="15">
        <f t="shared" si="642"/>
        <v>-0.93526593886427201</v>
      </c>
      <c r="P894" s="10">
        <v>41339</v>
      </c>
      <c r="Q894">
        <v>271600</v>
      </c>
      <c r="R894">
        <v>34.618471999999997</v>
      </c>
      <c r="S894">
        <f t="shared" si="643"/>
        <v>2.1774148280226946E-3</v>
      </c>
      <c r="T894">
        <f t="shared" si="664"/>
        <v>1.0021774148280227</v>
      </c>
      <c r="V894" s="15">
        <f t="shared" si="644"/>
        <v>1.2119896596721946</v>
      </c>
      <c r="X894" s="10">
        <v>41339</v>
      </c>
      <c r="Y894">
        <v>110000</v>
      </c>
      <c r="Z894">
        <v>29.287929999999999</v>
      </c>
      <c r="AA894">
        <f t="shared" si="645"/>
        <v>6.4915253137032281E-4</v>
      </c>
      <c r="AB894">
        <f t="shared" si="641"/>
        <v>1.0006491525313703</v>
      </c>
      <c r="AD894" s="15">
        <f t="shared" si="646"/>
        <v>0.26726850645434963</v>
      </c>
      <c r="AF894" s="10">
        <v>41339</v>
      </c>
      <c r="AG894">
        <v>168900</v>
      </c>
      <c r="AH894">
        <v>40.094408999999999</v>
      </c>
      <c r="AI894">
        <f t="shared" si="647"/>
        <v>2.3917502205443864E-3</v>
      </c>
      <c r="AJ894">
        <f t="shared" si="665"/>
        <v>1.0023917502205444</v>
      </c>
      <c r="AL894" s="15">
        <f t="shared" si="648"/>
        <v>1.3915615159141548</v>
      </c>
      <c r="AN894" s="10">
        <v>41339</v>
      </c>
      <c r="AO894">
        <v>2391500</v>
      </c>
      <c r="AP894">
        <v>32.751043000000003</v>
      </c>
      <c r="AQ894">
        <f t="shared" si="649"/>
        <v>2.4596975826922662E-3</v>
      </c>
      <c r="AR894">
        <f t="shared" si="670"/>
        <v>1.0024596975826923</v>
      </c>
      <c r="AV894" s="10">
        <v>41339</v>
      </c>
      <c r="AW894">
        <v>13156800</v>
      </c>
      <c r="AX894">
        <v>39.512618000000003</v>
      </c>
      <c r="AY894">
        <f t="shared" si="650"/>
        <v>5.2655531575969139E-3</v>
      </c>
      <c r="AZ894">
        <f t="shared" si="651"/>
        <v>1.0052655531575969</v>
      </c>
      <c r="BD894" s="10">
        <v>41339</v>
      </c>
      <c r="BE894">
        <v>636000</v>
      </c>
      <c r="BF894">
        <v>48.345064000000001</v>
      </c>
      <c r="BG894">
        <f t="shared" si="652"/>
        <v>7.3938075542123727E-4</v>
      </c>
      <c r="BH894">
        <f t="shared" si="653"/>
        <v>1.0007393807554212</v>
      </c>
      <c r="BL894" s="10">
        <v>41339</v>
      </c>
      <c r="BM894">
        <v>274800</v>
      </c>
      <c r="BN894">
        <v>101.719583</v>
      </c>
      <c r="BO894">
        <f t="shared" si="666"/>
        <v>-3.0438259202709705E-3</v>
      </c>
      <c r="BP894">
        <f t="shared" si="667"/>
        <v>0.99695617407972903</v>
      </c>
      <c r="BT894" s="10">
        <v>41339</v>
      </c>
      <c r="BU894">
        <v>141900</v>
      </c>
      <c r="BV894">
        <v>49.769860999999999</v>
      </c>
      <c r="BW894">
        <f t="shared" si="668"/>
        <v>-5.9723367674235917E-4</v>
      </c>
      <c r="BX894">
        <f t="shared" si="669"/>
        <v>0.99940276632325764</v>
      </c>
      <c r="CB894" s="10">
        <v>41339</v>
      </c>
      <c r="CC894">
        <v>691500</v>
      </c>
      <c r="CD894">
        <v>101.278839</v>
      </c>
      <c r="CE894">
        <f t="shared" si="654"/>
        <v>-5.032969656971753E-4</v>
      </c>
      <c r="CF894">
        <f t="shared" si="655"/>
        <v>0.99949670303430282</v>
      </c>
      <c r="CJ894" s="10">
        <v>41339</v>
      </c>
      <c r="CK894">
        <v>224800</v>
      </c>
      <c r="CL894">
        <v>77.513485000000003</v>
      </c>
      <c r="CM894">
        <f t="shared" si="656"/>
        <v>-1.602181924737045E-3</v>
      </c>
      <c r="CN894">
        <f t="shared" si="657"/>
        <v>0.99839781807526295</v>
      </c>
      <c r="CR894" s="10">
        <v>41339</v>
      </c>
      <c r="CS894">
        <v>4200</v>
      </c>
      <c r="CT894">
        <v>58.253757</v>
      </c>
      <c r="CU894">
        <f t="shared" si="658"/>
        <v>-1.1537858708194904E-3</v>
      </c>
      <c r="CV894">
        <f t="shared" si="659"/>
        <v>0.99884621412918051</v>
      </c>
      <c r="CZ894" s="10">
        <v>41339</v>
      </c>
      <c r="DA894">
        <v>101400</v>
      </c>
      <c r="DB894">
        <v>50.259709000000001</v>
      </c>
      <c r="DC894">
        <f t="shared" si="671"/>
        <v>4.0830817434043265E-3</v>
      </c>
      <c r="DD894">
        <f t="shared" si="672"/>
        <v>1.0040830817434043</v>
      </c>
      <c r="DH894" s="10">
        <v>41339</v>
      </c>
      <c r="DI894">
        <v>121800</v>
      </c>
      <c r="DJ894">
        <v>29.874455000000001</v>
      </c>
      <c r="DK894">
        <f t="shared" si="673"/>
        <v>-2.1486844622680135E-3</v>
      </c>
      <c r="DL894">
        <f t="shared" si="674"/>
        <v>0.99785131553773199</v>
      </c>
      <c r="DP894" s="10"/>
      <c r="DX894" s="10">
        <v>41339</v>
      </c>
      <c r="DY894">
        <v>8243800</v>
      </c>
      <c r="DZ894">
        <v>15.4</v>
      </c>
      <c r="EA894">
        <f t="shared" si="660"/>
        <v>5.2219321148825326E-3</v>
      </c>
      <c r="EB894">
        <f t="shared" si="661"/>
        <v>1.0052219321148825</v>
      </c>
      <c r="EF894" s="10">
        <v>41338</v>
      </c>
      <c r="EG894">
        <v>390500</v>
      </c>
      <c r="EH894">
        <v>98.281782000000007</v>
      </c>
      <c r="EI894">
        <f t="shared" si="675"/>
        <v>0</v>
      </c>
      <c r="EJ894">
        <f t="shared" si="676"/>
        <v>1</v>
      </c>
    </row>
    <row r="895" spans="1:140">
      <c r="A895" s="10">
        <v>41338</v>
      </c>
      <c r="B895" s="11">
        <v>4.51</v>
      </c>
      <c r="C895">
        <f t="shared" si="638"/>
        <v>4.5100000000000001E-2</v>
      </c>
      <c r="D895" s="12">
        <f t="shared" si="639"/>
        <v>9.4536696708624746E-4</v>
      </c>
      <c r="E895" s="13">
        <f t="shared" si="640"/>
        <v>1.0009453669670862</v>
      </c>
      <c r="H895" s="10">
        <v>41338</v>
      </c>
      <c r="I895">
        <v>21600</v>
      </c>
      <c r="J895">
        <v>66.616767999999993</v>
      </c>
      <c r="K895" s="15">
        <f t="shared" si="662"/>
        <v>-3.1147814588251554E-3</v>
      </c>
      <c r="L895">
        <f t="shared" si="663"/>
        <v>0.99688521854117484</v>
      </c>
      <c r="N895" s="15">
        <f t="shared" si="642"/>
        <v>-0.67975517828508458</v>
      </c>
      <c r="P895" s="10">
        <v>41338</v>
      </c>
      <c r="Q895">
        <v>313900</v>
      </c>
      <c r="R895">
        <v>34.543256999999997</v>
      </c>
      <c r="S895">
        <f t="shared" si="643"/>
        <v>9.0634802040499007E-3</v>
      </c>
      <c r="T895">
        <f t="shared" si="664"/>
        <v>1.0090634802040499</v>
      </c>
      <c r="V895" s="15">
        <f t="shared" si="644"/>
        <v>25.930742564267341</v>
      </c>
      <c r="X895" s="10">
        <v>41338</v>
      </c>
      <c r="Y895">
        <v>163800</v>
      </c>
      <c r="Z895">
        <v>29.268930000000001</v>
      </c>
      <c r="AA895">
        <f t="shared" si="645"/>
        <v>1.2487642667560639E-2</v>
      </c>
      <c r="AB895">
        <f t="shared" si="641"/>
        <v>1.0124876426675606</v>
      </c>
      <c r="AD895" s="15">
        <f t="shared" si="646"/>
        <v>91.736768184232162</v>
      </c>
      <c r="AF895" s="10">
        <v>41338</v>
      </c>
      <c r="AG895">
        <v>225500</v>
      </c>
      <c r="AH895">
        <v>39.998742</v>
      </c>
      <c r="AI895">
        <f t="shared" si="647"/>
        <v>1.2103596210797596E-2</v>
      </c>
      <c r="AJ895">
        <f t="shared" si="665"/>
        <v>1.0121035962107976</v>
      </c>
      <c r="AL895" s="15">
        <f t="shared" si="648"/>
        <v>79.744568727239539</v>
      </c>
      <c r="AN895" s="10">
        <v>41338</v>
      </c>
      <c r="AO895">
        <v>2735800</v>
      </c>
      <c r="AP895">
        <v>32.670682999999997</v>
      </c>
      <c r="AQ895">
        <f t="shared" si="649"/>
        <v>9.6578070196420285E-3</v>
      </c>
      <c r="AR895">
        <f t="shared" si="670"/>
        <v>1.009657807019642</v>
      </c>
      <c r="AV895" s="10">
        <v>41338</v>
      </c>
      <c r="AW895">
        <v>17769800</v>
      </c>
      <c r="AX895">
        <v>39.305652000000002</v>
      </c>
      <c r="AY895">
        <f t="shared" si="650"/>
        <v>1.1345250327533529E-2</v>
      </c>
      <c r="AZ895">
        <f t="shared" si="651"/>
        <v>1.0113452503275335</v>
      </c>
      <c r="BD895" s="10">
        <v>41338</v>
      </c>
      <c r="BE895">
        <v>831600</v>
      </c>
      <c r="BF895">
        <v>48.309345</v>
      </c>
      <c r="BG895">
        <f t="shared" si="652"/>
        <v>8.1997532287558794E-3</v>
      </c>
      <c r="BH895">
        <f t="shared" si="653"/>
        <v>1.0081997532287559</v>
      </c>
      <c r="BL895" s="10">
        <v>41338</v>
      </c>
      <c r="BM895">
        <v>161700</v>
      </c>
      <c r="BN895">
        <v>102.030145</v>
      </c>
      <c r="BO895">
        <f t="shared" si="666"/>
        <v>-3.5798165401335069E-4</v>
      </c>
      <c r="BP895">
        <f t="shared" si="667"/>
        <v>0.99964201834598665</v>
      </c>
      <c r="BT895" s="10">
        <v>41338</v>
      </c>
      <c r="BU895">
        <v>131800</v>
      </c>
      <c r="BV895">
        <v>49.799602999999998</v>
      </c>
      <c r="BW895">
        <f t="shared" si="668"/>
        <v>3.9835456863168694E-4</v>
      </c>
      <c r="BX895">
        <f t="shared" si="669"/>
        <v>1.0003983545686317</v>
      </c>
      <c r="CB895" s="10">
        <v>41338</v>
      </c>
      <c r="CC895">
        <v>1295200</v>
      </c>
      <c r="CD895">
        <v>101.329838</v>
      </c>
      <c r="CE895">
        <f t="shared" si="654"/>
        <v>4.4657809147092831E-3</v>
      </c>
      <c r="CF895">
        <f t="shared" si="655"/>
        <v>1.0044657809147093</v>
      </c>
      <c r="CJ895" s="10">
        <v>41338</v>
      </c>
      <c r="CK895">
        <v>171300</v>
      </c>
      <c r="CL895">
        <v>77.637874999999994</v>
      </c>
      <c r="CM895">
        <f t="shared" si="656"/>
        <v>1.1439024812820442E-4</v>
      </c>
      <c r="CN895">
        <f t="shared" si="657"/>
        <v>1.0001143902481282</v>
      </c>
      <c r="CR895" s="10">
        <v>41338</v>
      </c>
      <c r="CS895">
        <v>8900</v>
      </c>
      <c r="CT895">
        <v>58.321047</v>
      </c>
      <c r="CU895">
        <f t="shared" si="658"/>
        <v>-4.9427686990588526E-4</v>
      </c>
      <c r="CV895">
        <f t="shared" si="659"/>
        <v>0.99950572313009411</v>
      </c>
      <c r="CZ895" s="10">
        <v>41338</v>
      </c>
      <c r="DA895">
        <v>177400</v>
      </c>
      <c r="DB895">
        <v>50.055329</v>
      </c>
      <c r="DC895">
        <f t="shared" si="671"/>
        <v>2.4916023479719662E-3</v>
      </c>
      <c r="DD895">
        <f t="shared" si="672"/>
        <v>1.002491602347972</v>
      </c>
      <c r="DH895" s="10">
        <v>41338</v>
      </c>
      <c r="DI895">
        <v>136400</v>
      </c>
      <c r="DJ895">
        <v>29.938783999999998</v>
      </c>
      <c r="DK895">
        <f t="shared" si="673"/>
        <v>8.0446170453327692E-3</v>
      </c>
      <c r="DL895">
        <f t="shared" si="674"/>
        <v>1.0080446170453328</v>
      </c>
      <c r="DP895" s="10"/>
      <c r="DX895" s="10">
        <v>41338</v>
      </c>
      <c r="DY895">
        <v>7612700</v>
      </c>
      <c r="DZ895">
        <v>15.32</v>
      </c>
      <c r="EA895">
        <f t="shared" si="660"/>
        <v>6.5316786414104655E-4</v>
      </c>
      <c r="EB895">
        <f t="shared" si="661"/>
        <v>1.000653167864141</v>
      </c>
      <c r="EF895" s="10">
        <v>41337</v>
      </c>
      <c r="EG895">
        <v>197500</v>
      </c>
      <c r="EH895">
        <v>98.281782000000007</v>
      </c>
      <c r="EI895">
        <f t="shared" si="675"/>
        <v>-9.8513131328248349E-5</v>
      </c>
      <c r="EJ895">
        <f t="shared" si="676"/>
        <v>0.99990148686867175</v>
      </c>
    </row>
    <row r="896" spans="1:140">
      <c r="A896" s="10">
        <v>41337</v>
      </c>
      <c r="B896" s="11">
        <v>4.4800000000000004</v>
      </c>
      <c r="C896">
        <f t="shared" si="638"/>
        <v>4.4800000000000006E-2</v>
      </c>
      <c r="D896" s="12">
        <f t="shared" si="639"/>
        <v>9.3903997878053147E-4</v>
      </c>
      <c r="E896" s="13">
        <f t="shared" si="640"/>
        <v>1.0009390399787805</v>
      </c>
      <c r="H896" s="10">
        <v>41337</v>
      </c>
      <c r="I896">
        <v>6600</v>
      </c>
      <c r="J896">
        <v>66.824912999999995</v>
      </c>
      <c r="K896" s="15">
        <f t="shared" si="662"/>
        <v>-3.3742741102683604E-3</v>
      </c>
      <c r="L896">
        <f t="shared" si="663"/>
        <v>0.99662572588973164</v>
      </c>
      <c r="N896" s="15">
        <f t="shared" si="642"/>
        <v>-0.70878476071530949</v>
      </c>
      <c r="P896" s="10">
        <v>41337</v>
      </c>
      <c r="Q896">
        <v>305600</v>
      </c>
      <c r="R896">
        <v>34.232987000000001</v>
      </c>
      <c r="S896">
        <f t="shared" si="643"/>
        <v>4.6909072371437155E-3</v>
      </c>
      <c r="T896">
        <f t="shared" si="664"/>
        <v>1.0046909072371437</v>
      </c>
      <c r="V896" s="15">
        <f t="shared" si="644"/>
        <v>4.5188958588551404</v>
      </c>
      <c r="X896" s="10">
        <v>41337</v>
      </c>
      <c r="Y896">
        <v>158600</v>
      </c>
      <c r="Z896">
        <v>28.907938000000001</v>
      </c>
      <c r="AA896">
        <f t="shared" si="645"/>
        <v>3.2970951002255777E-3</v>
      </c>
      <c r="AB896">
        <f t="shared" si="641"/>
        <v>1.0032970951002256</v>
      </c>
      <c r="AD896" s="15">
        <f t="shared" si="646"/>
        <v>2.3249682794179001</v>
      </c>
      <c r="AF896" s="10">
        <v>41337</v>
      </c>
      <c r="AG896">
        <v>188800</v>
      </c>
      <c r="AH896">
        <v>39.520403000000002</v>
      </c>
      <c r="AI896">
        <f t="shared" si="647"/>
        <v>3.1568913764263851E-3</v>
      </c>
      <c r="AJ896">
        <f t="shared" si="665"/>
        <v>1.0031568913764264</v>
      </c>
      <c r="AL896" s="15">
        <f t="shared" si="648"/>
        <v>2.1596156260980424</v>
      </c>
      <c r="AN896" s="10">
        <v>41337</v>
      </c>
      <c r="AO896">
        <v>2535400</v>
      </c>
      <c r="AP896">
        <v>32.358173999999998</v>
      </c>
      <c r="AQ896">
        <f t="shared" si="649"/>
        <v>4.434568119825455E-3</v>
      </c>
      <c r="AR896">
        <f t="shared" si="670"/>
        <v>1.0044345681198255</v>
      </c>
      <c r="AV896" s="10">
        <v>41337</v>
      </c>
      <c r="AW896">
        <v>18459000</v>
      </c>
      <c r="AX896">
        <v>38.864722</v>
      </c>
      <c r="AY896">
        <f t="shared" si="650"/>
        <v>-8.721603394647226E-3</v>
      </c>
      <c r="AZ896">
        <f t="shared" si="651"/>
        <v>0.99127839660535277</v>
      </c>
      <c r="BD896" s="10">
        <v>41337</v>
      </c>
      <c r="BE896">
        <v>533300</v>
      </c>
      <c r="BF896">
        <v>47.916442000000004</v>
      </c>
      <c r="BG896">
        <f t="shared" si="652"/>
        <v>4.3046831425526122E-3</v>
      </c>
      <c r="BH896">
        <f t="shared" si="653"/>
        <v>1.0043046831425526</v>
      </c>
      <c r="BL896" s="10">
        <v>41337</v>
      </c>
      <c r="BM896">
        <v>114100</v>
      </c>
      <c r="BN896">
        <v>102.066683</v>
      </c>
      <c r="BO896">
        <f t="shared" si="666"/>
        <v>-9.8346669337323611E-4</v>
      </c>
      <c r="BP896">
        <f t="shared" si="667"/>
        <v>0.99901653330662676</v>
      </c>
      <c r="BT896" s="10">
        <v>41337</v>
      </c>
      <c r="BU896">
        <v>174700</v>
      </c>
      <c r="BV896">
        <v>49.779772999999999</v>
      </c>
      <c r="BW896">
        <f t="shared" si="668"/>
        <v>0</v>
      </c>
      <c r="BX896">
        <f t="shared" si="669"/>
        <v>1</v>
      </c>
      <c r="CB896" s="10">
        <v>41337</v>
      </c>
      <c r="CC896">
        <v>1002400</v>
      </c>
      <c r="CD896">
        <v>100.879333</v>
      </c>
      <c r="CE896">
        <f t="shared" si="654"/>
        <v>3.6363653367177395E-3</v>
      </c>
      <c r="CF896">
        <f t="shared" si="655"/>
        <v>1.0036363653367177</v>
      </c>
      <c r="CJ896" s="10">
        <v>41337</v>
      </c>
      <c r="CK896">
        <v>304600</v>
      </c>
      <c r="CL896">
        <v>77.628995000000003</v>
      </c>
      <c r="CM896">
        <f t="shared" si="656"/>
        <v>-1.0290062054363336E-3</v>
      </c>
      <c r="CN896">
        <f t="shared" si="657"/>
        <v>0.99897099379456367</v>
      </c>
      <c r="CR896" s="10">
        <v>41337</v>
      </c>
      <c r="CS896">
        <v>8300</v>
      </c>
      <c r="CT896">
        <v>58.349888</v>
      </c>
      <c r="CU896">
        <f t="shared" si="658"/>
        <v>-3.2938653137692953E-4</v>
      </c>
      <c r="CV896">
        <f t="shared" si="659"/>
        <v>0.99967061346862307</v>
      </c>
      <c r="CZ896" s="10">
        <v>41337</v>
      </c>
      <c r="DA896">
        <v>403300</v>
      </c>
      <c r="DB896">
        <v>49.930920999999998</v>
      </c>
      <c r="DC896">
        <f t="shared" si="671"/>
        <v>-1.2442311066618306E-3</v>
      </c>
      <c r="DD896">
        <f t="shared" si="672"/>
        <v>0.99875576889333817</v>
      </c>
      <c r="DH896" s="10">
        <v>41337</v>
      </c>
      <c r="DI896">
        <v>115700</v>
      </c>
      <c r="DJ896">
        <v>29.699860000000001</v>
      </c>
      <c r="DK896">
        <f t="shared" si="673"/>
        <v>7.4812449867396325E-3</v>
      </c>
      <c r="DL896">
        <f t="shared" si="674"/>
        <v>1.0074812449867396</v>
      </c>
      <c r="DP896" s="10"/>
      <c r="DX896" s="10">
        <v>41337</v>
      </c>
      <c r="DY896">
        <v>5533200</v>
      </c>
      <c r="DZ896">
        <v>15.31</v>
      </c>
      <c r="EA896">
        <f t="shared" si="660"/>
        <v>-6.5274151436034433E-4</v>
      </c>
      <c r="EB896">
        <f t="shared" si="661"/>
        <v>0.99934725848563966</v>
      </c>
      <c r="EF896" s="10">
        <v>41334</v>
      </c>
      <c r="EG896">
        <v>274700</v>
      </c>
      <c r="EH896">
        <v>98.291465000000002</v>
      </c>
      <c r="EI896">
        <f t="shared" si="675"/>
        <v>-9.8503427447216296E-5</v>
      </c>
      <c r="EJ896">
        <f t="shared" si="676"/>
        <v>0.99990149657255278</v>
      </c>
    </row>
    <row r="897" spans="1:140">
      <c r="A897" s="10">
        <v>41334</v>
      </c>
      <c r="B897" s="11">
        <v>4.49</v>
      </c>
      <c r="C897">
        <f t="shared" si="638"/>
        <v>4.4900000000000002E-2</v>
      </c>
      <c r="D897" s="12">
        <f t="shared" si="639"/>
        <v>9.4114891711494231E-4</v>
      </c>
      <c r="E897" s="13">
        <f t="shared" si="640"/>
        <v>1.0009411489171149</v>
      </c>
      <c r="H897" s="10">
        <v>41334</v>
      </c>
      <c r="I897">
        <v>210100</v>
      </c>
      <c r="J897">
        <v>67.051162000000005</v>
      </c>
      <c r="K897" s="15">
        <f t="shared" si="662"/>
        <v>4.6101141254770717E-3</v>
      </c>
      <c r="L897">
        <f t="shared" si="663"/>
        <v>1.0046101141254771</v>
      </c>
      <c r="N897" s="15">
        <f t="shared" si="642"/>
        <v>4.3592542625482578</v>
      </c>
      <c r="P897" s="10">
        <v>41334</v>
      </c>
      <c r="Q897">
        <v>188700</v>
      </c>
      <c r="R897">
        <v>34.073152999999998</v>
      </c>
      <c r="S897">
        <f t="shared" si="643"/>
        <v>2.7670808522761714E-3</v>
      </c>
      <c r="T897">
        <f t="shared" si="664"/>
        <v>1.0027670808522762</v>
      </c>
      <c r="V897" s="15">
        <f t="shared" si="644"/>
        <v>1.7417317027522645</v>
      </c>
      <c r="X897" s="10">
        <v>41334</v>
      </c>
      <c r="Y897">
        <v>133800</v>
      </c>
      <c r="Z897">
        <v>28.812939</v>
      </c>
      <c r="AA897">
        <f t="shared" si="645"/>
        <v>-3.2960430586737033E-4</v>
      </c>
      <c r="AB897">
        <f t="shared" si="641"/>
        <v>0.99967039569413263</v>
      </c>
      <c r="AD897" s="15">
        <f t="shared" si="646"/>
        <v>-0.11336812256206175</v>
      </c>
      <c r="AF897" s="10">
        <v>41334</v>
      </c>
      <c r="AG897">
        <v>277600</v>
      </c>
      <c r="AH897">
        <v>39.396034</v>
      </c>
      <c r="AI897">
        <f t="shared" si="647"/>
        <v>1.9465151869435537E-3</v>
      </c>
      <c r="AJ897">
        <f t="shared" si="665"/>
        <v>1.0019465151869436</v>
      </c>
      <c r="AL897" s="15">
        <f t="shared" si="648"/>
        <v>1.0335590023010695</v>
      </c>
      <c r="AN897" s="10">
        <v>41334</v>
      </c>
      <c r="AO897">
        <v>5763100</v>
      </c>
      <c r="AP897">
        <v>32.215313000000002</v>
      </c>
      <c r="AQ897">
        <f t="shared" si="649"/>
        <v>-2.2123322322207262E-3</v>
      </c>
      <c r="AR897">
        <f t="shared" si="670"/>
        <v>0.99778766776777927</v>
      </c>
      <c r="AV897" s="10">
        <v>41334</v>
      </c>
      <c r="AW897">
        <v>17239900</v>
      </c>
      <c r="AX897">
        <v>39.206667000000003</v>
      </c>
      <c r="AY897">
        <f t="shared" si="650"/>
        <v>1.3790117788887724E-3</v>
      </c>
      <c r="AZ897">
        <f t="shared" si="651"/>
        <v>1.0013790117788888</v>
      </c>
      <c r="BD897" s="10">
        <v>41334</v>
      </c>
      <c r="BE897">
        <v>549800</v>
      </c>
      <c r="BF897">
        <v>47.711061000000001</v>
      </c>
      <c r="BG897">
        <f t="shared" si="652"/>
        <v>3.3802922112395883E-3</v>
      </c>
      <c r="BH897">
        <f t="shared" si="653"/>
        <v>1.0033802922112396</v>
      </c>
      <c r="BL897" s="10">
        <v>41334</v>
      </c>
      <c r="BM897">
        <v>193100</v>
      </c>
      <c r="BN897">
        <v>102.16716099999999</v>
      </c>
      <c r="BO897">
        <f t="shared" si="666"/>
        <v>1.9976958610539164E-3</v>
      </c>
      <c r="BP897">
        <f t="shared" si="667"/>
        <v>1.0019976958610539</v>
      </c>
      <c r="BT897" s="10">
        <v>41334</v>
      </c>
      <c r="BU897">
        <v>129800</v>
      </c>
      <c r="BV897">
        <v>49.779772999999999</v>
      </c>
      <c r="BW897">
        <f t="shared" si="668"/>
        <v>0</v>
      </c>
      <c r="BX897">
        <f t="shared" si="669"/>
        <v>1</v>
      </c>
      <c r="CB897" s="10">
        <v>41334</v>
      </c>
      <c r="CC897">
        <v>3730900</v>
      </c>
      <c r="CD897">
        <v>100.513828</v>
      </c>
      <c r="CE897">
        <f t="shared" si="654"/>
        <v>-4.1434121146337599E-3</v>
      </c>
      <c r="CF897">
        <f t="shared" si="655"/>
        <v>0.99585658788536624</v>
      </c>
      <c r="CJ897" s="10">
        <v>41334</v>
      </c>
      <c r="CK897">
        <v>243200</v>
      </c>
      <c r="CL897">
        <v>77.708957999999996</v>
      </c>
      <c r="CM897">
        <f t="shared" si="656"/>
        <v>2.1771820656653063E-3</v>
      </c>
      <c r="CN897">
        <f t="shared" si="657"/>
        <v>1.0021771820656653</v>
      </c>
      <c r="CR897" s="10">
        <v>41334</v>
      </c>
      <c r="CS897">
        <v>28500</v>
      </c>
      <c r="CT897">
        <v>58.369114000000003</v>
      </c>
      <c r="CU897">
        <f t="shared" si="658"/>
        <v>7.9111192100733696E-4</v>
      </c>
      <c r="CV897">
        <f t="shared" si="659"/>
        <v>1.0007911119210073</v>
      </c>
      <c r="CZ897" s="10">
        <v>41334</v>
      </c>
      <c r="DA897">
        <v>82500</v>
      </c>
      <c r="DB897">
        <v>49.993124000000002</v>
      </c>
      <c r="DC897">
        <f t="shared" si="671"/>
        <v>6.9804826585493363E-3</v>
      </c>
      <c r="DD897">
        <f t="shared" si="672"/>
        <v>1.0069804826585493</v>
      </c>
      <c r="DH897" s="10">
        <v>41334</v>
      </c>
      <c r="DI897">
        <v>141000</v>
      </c>
      <c r="DJ897">
        <v>29.479317999999999</v>
      </c>
      <c r="DK897">
        <f t="shared" si="673"/>
        <v>3.1270179763636108E-3</v>
      </c>
      <c r="DL897">
        <f t="shared" si="674"/>
        <v>1.0031270179763636</v>
      </c>
      <c r="DP897" s="10"/>
      <c r="DX897" s="10">
        <v>41334</v>
      </c>
      <c r="DY897">
        <v>5672400</v>
      </c>
      <c r="DZ897">
        <v>15.32</v>
      </c>
      <c r="EA897">
        <f t="shared" si="660"/>
        <v>-3.2530904359140411E-3</v>
      </c>
      <c r="EB897">
        <f t="shared" si="661"/>
        <v>0.99674690956408596</v>
      </c>
      <c r="EF897" s="10">
        <v>41333</v>
      </c>
      <c r="EG897">
        <v>1003000</v>
      </c>
      <c r="EH897">
        <v>98.301147999999998</v>
      </c>
      <c r="EI897">
        <f t="shared" si="675"/>
        <v>2.6603916766099189E-4</v>
      </c>
      <c r="EJ897">
        <f t="shared" si="676"/>
        <v>1.000266039167661</v>
      </c>
    </row>
    <row r="898" spans="1:140">
      <c r="A898" s="10">
        <v>41333</v>
      </c>
      <c r="B898" s="11">
        <v>4.3899999999999997</v>
      </c>
      <c r="C898">
        <f t="shared" si="638"/>
        <v>4.3899999999999995E-2</v>
      </c>
      <c r="D898" s="12">
        <f t="shared" si="639"/>
        <v>9.2006213274986592E-4</v>
      </c>
      <c r="E898" s="13">
        <f t="shared" si="640"/>
        <v>1.0009200621327499</v>
      </c>
      <c r="H898" s="10">
        <v>41333</v>
      </c>
      <c r="I898">
        <v>11400</v>
      </c>
      <c r="J898">
        <v>66.743466999999995</v>
      </c>
      <c r="K898" s="15">
        <f t="shared" si="662"/>
        <v>1.2626295016204825E-3</v>
      </c>
      <c r="L898">
        <f t="shared" si="663"/>
        <v>1.0012626295016205</v>
      </c>
      <c r="N898" s="15">
        <f t="shared" si="642"/>
        <v>0.58497568290554636</v>
      </c>
      <c r="P898" s="10">
        <v>41333</v>
      </c>
      <c r="Q898">
        <v>220600</v>
      </c>
      <c r="R898">
        <v>33.979129999999998</v>
      </c>
      <c r="S898">
        <f t="shared" si="643"/>
        <v>-1.1056027445782712E-3</v>
      </c>
      <c r="T898">
        <f t="shared" si="664"/>
        <v>0.99889439725542173</v>
      </c>
      <c r="V898" s="15">
        <f t="shared" si="644"/>
        <v>-0.33220113198088796</v>
      </c>
      <c r="X898" s="10">
        <v>41333</v>
      </c>
      <c r="Y898">
        <v>121900</v>
      </c>
      <c r="Z898">
        <v>28.822438999999999</v>
      </c>
      <c r="AA898">
        <f t="shared" si="645"/>
        <v>-3.2949570266493922E-4</v>
      </c>
      <c r="AB898">
        <f t="shared" si="641"/>
        <v>0.99967050429733506</v>
      </c>
      <c r="AD898" s="15">
        <f t="shared" si="646"/>
        <v>-0.11333296404137727</v>
      </c>
      <c r="AF898" s="10">
        <v>41333</v>
      </c>
      <c r="AG898">
        <v>144900</v>
      </c>
      <c r="AH898">
        <v>39.319498000000003</v>
      </c>
      <c r="AI898">
        <f t="shared" si="647"/>
        <v>1.7060811112048491E-3</v>
      </c>
      <c r="AJ898">
        <f t="shared" si="665"/>
        <v>1.0017060811112048</v>
      </c>
      <c r="AL898" s="15">
        <f t="shared" si="648"/>
        <v>0.86300169962666429</v>
      </c>
      <c r="AN898" s="10">
        <v>41333</v>
      </c>
      <c r="AO898">
        <v>4837100</v>
      </c>
      <c r="AP898">
        <v>32.286741999999997</v>
      </c>
      <c r="AQ898">
        <f t="shared" si="649"/>
        <v>-5.5280052995565487E-4</v>
      </c>
      <c r="AR898">
        <f t="shared" si="670"/>
        <v>0.99944719947004435</v>
      </c>
      <c r="AV898" s="10">
        <v>41333</v>
      </c>
      <c r="AW898">
        <v>31158700</v>
      </c>
      <c r="AX898">
        <v>39.152675000000002</v>
      </c>
      <c r="AY898">
        <f t="shared" si="650"/>
        <v>-4.8033576225214869E-3</v>
      </c>
      <c r="AZ898">
        <f t="shared" si="651"/>
        <v>0.99519664237747851</v>
      </c>
      <c r="BD898" s="10">
        <v>41333</v>
      </c>
      <c r="BE898">
        <v>449100</v>
      </c>
      <c r="BF898">
        <v>47.550327000000003</v>
      </c>
      <c r="BG898">
        <f t="shared" si="652"/>
        <v>-1.5001333633867242E-3</v>
      </c>
      <c r="BH898">
        <f t="shared" si="653"/>
        <v>0.99849986663661328</v>
      </c>
      <c r="BL898" s="10">
        <v>41333</v>
      </c>
      <c r="BM898">
        <v>128500</v>
      </c>
      <c r="BN898">
        <v>101.963469</v>
      </c>
      <c r="BO898">
        <f t="shared" si="666"/>
        <v>7.1551276607406677E-4</v>
      </c>
      <c r="BP898">
        <f t="shared" si="667"/>
        <v>1.0007155127660741</v>
      </c>
      <c r="BT898" s="10">
        <v>41333</v>
      </c>
      <c r="BU898">
        <v>380000</v>
      </c>
      <c r="BV898">
        <v>49.779772999999999</v>
      </c>
      <c r="BW898">
        <f t="shared" si="668"/>
        <v>3.9849321373841562E-4</v>
      </c>
      <c r="BX898">
        <f t="shared" si="669"/>
        <v>1.0003984932137384</v>
      </c>
      <c r="CB898" s="10">
        <v>41333</v>
      </c>
      <c r="CC898">
        <v>522700</v>
      </c>
      <c r="CD898">
        <v>100.93203099999999</v>
      </c>
      <c r="CE898">
        <f t="shared" si="654"/>
        <v>-9.2220557610012133E-4</v>
      </c>
      <c r="CF898">
        <f t="shared" si="655"/>
        <v>0.99907779442389988</v>
      </c>
      <c r="CJ898" s="10">
        <v>41333</v>
      </c>
      <c r="CK898">
        <v>163400</v>
      </c>
      <c r="CL898">
        <v>77.540138999999996</v>
      </c>
      <c r="CM898">
        <f t="shared" si="656"/>
        <v>1.9056459310557994E-3</v>
      </c>
      <c r="CN898">
        <f t="shared" si="657"/>
        <v>1.0019056459310558</v>
      </c>
      <c r="CR898" s="10">
        <v>41333</v>
      </c>
      <c r="CS898">
        <v>3600</v>
      </c>
      <c r="CT898">
        <v>58.322974000000002</v>
      </c>
      <c r="CU898">
        <f t="shared" si="658"/>
        <v>3.2939551472210837E-4</v>
      </c>
      <c r="CV898">
        <f t="shared" si="659"/>
        <v>1.0003293955147221</v>
      </c>
      <c r="CZ898" s="10">
        <v>41333</v>
      </c>
      <c r="DA898">
        <v>111400</v>
      </c>
      <c r="DB898">
        <v>49.646566999999997</v>
      </c>
      <c r="DC898">
        <f t="shared" si="671"/>
        <v>-1.7899342579796862E-4</v>
      </c>
      <c r="DD898">
        <f t="shared" si="672"/>
        <v>0.99982100657420203</v>
      </c>
      <c r="DH898" s="10">
        <v>41333</v>
      </c>
      <c r="DI898">
        <v>141300</v>
      </c>
      <c r="DJ898">
        <v>29.387422999999998</v>
      </c>
      <c r="DK898">
        <f t="shared" si="673"/>
        <v>-1.2492446263840939E-3</v>
      </c>
      <c r="DL898">
        <f t="shared" si="674"/>
        <v>0.99875075537361591</v>
      </c>
      <c r="DP898" s="10"/>
      <c r="DX898" s="10">
        <v>41333</v>
      </c>
      <c r="DY898">
        <v>10124500</v>
      </c>
      <c r="DZ898">
        <v>15.37</v>
      </c>
      <c r="EA898">
        <f t="shared" si="660"/>
        <v>-1.0302640051513157E-2</v>
      </c>
      <c r="EB898">
        <f t="shared" si="661"/>
        <v>0.98969735994848684</v>
      </c>
      <c r="EF898" s="10">
        <v>41332</v>
      </c>
      <c r="EG898">
        <v>347800</v>
      </c>
      <c r="EH898">
        <v>98.275002999999998</v>
      </c>
      <c r="EI898">
        <f t="shared" si="675"/>
        <v>-9.8448711421172952E-5</v>
      </c>
      <c r="EJ898">
        <f t="shared" si="676"/>
        <v>0.99990155128857883</v>
      </c>
    </row>
    <row r="899" spans="1:140">
      <c r="A899" s="10">
        <v>41332</v>
      </c>
      <c r="B899" s="11">
        <v>4.26</v>
      </c>
      <c r="C899">
        <f t="shared" ref="C899:C962" si="677">B899/100</f>
        <v>4.2599999999999999E-2</v>
      </c>
      <c r="D899" s="12">
        <f t="shared" ref="D899:D962" si="678">1/((1-($D$2*C899)))^(1/12)-1</f>
        <v>8.926579441339566E-4</v>
      </c>
      <c r="E899" s="13">
        <f t="shared" ref="E899:E962" si="679">1+(D899)</f>
        <v>1.000892657944134</v>
      </c>
      <c r="H899" s="10">
        <v>41332</v>
      </c>
      <c r="I899">
        <v>1600</v>
      </c>
      <c r="J899">
        <v>66.659300999999999</v>
      </c>
      <c r="K899" s="15">
        <f t="shared" si="662"/>
        <v>-2.4324382203119166E-3</v>
      </c>
      <c r="L899">
        <f t="shared" si="663"/>
        <v>0.99756756177968808</v>
      </c>
      <c r="N899" s="15">
        <f t="shared" si="642"/>
        <v>-0.58890112127155914</v>
      </c>
      <c r="P899" s="10">
        <v>41332</v>
      </c>
      <c r="Q899">
        <v>277400</v>
      </c>
      <c r="R899">
        <v>34.016739000000001</v>
      </c>
      <c r="S899">
        <f t="shared" si="643"/>
        <v>1.2027984036509842E-2</v>
      </c>
      <c r="T899">
        <f t="shared" si="664"/>
        <v>1.0120279840365098</v>
      </c>
      <c r="V899" s="15">
        <f t="shared" si="644"/>
        <v>77.572462087545631</v>
      </c>
      <c r="X899" s="10">
        <v>41332</v>
      </c>
      <c r="Y899">
        <v>110600</v>
      </c>
      <c r="Z899">
        <v>28.831938999999998</v>
      </c>
      <c r="AA899">
        <f t="shared" si="645"/>
        <v>1.3355571061621774E-2</v>
      </c>
      <c r="AB899">
        <f t="shared" ref="AB899:AB962" si="680">1+AA899</f>
        <v>1.0133555710616218</v>
      </c>
      <c r="AD899" s="15">
        <f t="shared" si="646"/>
        <v>125.78815807649856</v>
      </c>
      <c r="AF899" s="10">
        <v>41332</v>
      </c>
      <c r="AG899">
        <v>209700</v>
      </c>
      <c r="AH899">
        <v>39.25253</v>
      </c>
      <c r="AI899">
        <f t="shared" si="647"/>
        <v>1.1837216840783649E-2</v>
      </c>
      <c r="AJ899">
        <f t="shared" si="665"/>
        <v>1.0118372168407836</v>
      </c>
      <c r="AL899" s="15">
        <f t="shared" si="648"/>
        <v>72.347786438936566</v>
      </c>
      <c r="AN899" s="10">
        <v>41332</v>
      </c>
      <c r="AO899">
        <v>2074500</v>
      </c>
      <c r="AP899">
        <v>32.304600000000001</v>
      </c>
      <c r="AQ899">
        <f t="shared" si="649"/>
        <v>1.2594474071414563E-2</v>
      </c>
      <c r="AR899">
        <f t="shared" si="670"/>
        <v>1.0125944740714146</v>
      </c>
      <c r="AV899" s="10">
        <v>41332</v>
      </c>
      <c r="AW899">
        <v>20752600</v>
      </c>
      <c r="AX899">
        <v>39.341647000000002</v>
      </c>
      <c r="AY899">
        <f t="shared" si="650"/>
        <v>9.0006838553107205E-3</v>
      </c>
      <c r="AZ899">
        <f t="shared" si="651"/>
        <v>1.0090006838553107</v>
      </c>
      <c r="BD899" s="10">
        <v>41332</v>
      </c>
      <c r="BE899">
        <v>503500</v>
      </c>
      <c r="BF899">
        <v>47.621766000000001</v>
      </c>
      <c r="BG899">
        <f t="shared" si="652"/>
        <v>1.1762524813501152E-2</v>
      </c>
      <c r="BH899">
        <f t="shared" si="653"/>
        <v>1.0117625248135012</v>
      </c>
      <c r="BL899" s="10">
        <v>41332</v>
      </c>
      <c r="BM899">
        <v>157500</v>
      </c>
      <c r="BN899">
        <v>101.890565</v>
      </c>
      <c r="BO899">
        <f t="shared" si="666"/>
        <v>1.7919282918776869E-3</v>
      </c>
      <c r="BP899">
        <f t="shared" si="667"/>
        <v>1.0017919282918777</v>
      </c>
      <c r="BT899" s="10">
        <v>41332</v>
      </c>
      <c r="BU899">
        <v>213400</v>
      </c>
      <c r="BV899">
        <v>49.759943999999997</v>
      </c>
      <c r="BW899">
        <f t="shared" si="668"/>
        <v>0</v>
      </c>
      <c r="BX899">
        <f t="shared" si="669"/>
        <v>1</v>
      </c>
      <c r="CB899" s="10">
        <v>41332</v>
      </c>
      <c r="CC899">
        <v>1172900</v>
      </c>
      <c r="CD899">
        <v>101.02519700000001</v>
      </c>
      <c r="CE899">
        <f t="shared" si="654"/>
        <v>5.871981939251647E-4</v>
      </c>
      <c r="CF899">
        <f t="shared" si="655"/>
        <v>1.0005871981939252</v>
      </c>
      <c r="CJ899" s="10">
        <v>41332</v>
      </c>
      <c r="CK899">
        <v>158900</v>
      </c>
      <c r="CL899">
        <v>77.392656000000002</v>
      </c>
      <c r="CM899">
        <f t="shared" si="656"/>
        <v>4.5804384679115628E-4</v>
      </c>
      <c r="CN899">
        <f t="shared" si="657"/>
        <v>1.0004580438467912</v>
      </c>
      <c r="CR899" s="10">
        <v>41332</v>
      </c>
      <c r="CS899">
        <v>5700</v>
      </c>
      <c r="CT899">
        <v>58.303769000000003</v>
      </c>
      <c r="CU899">
        <f t="shared" si="658"/>
        <v>-3.2928704904522377E-4</v>
      </c>
      <c r="CV899">
        <f t="shared" si="659"/>
        <v>0.99967071295095478</v>
      </c>
      <c r="CZ899" s="10">
        <v>41332</v>
      </c>
      <c r="DA899">
        <v>90600</v>
      </c>
      <c r="DB899">
        <v>49.655455000000003</v>
      </c>
      <c r="DC899">
        <f t="shared" si="671"/>
        <v>1.618474513468815E-2</v>
      </c>
      <c r="DD899">
        <f t="shared" si="672"/>
        <v>1.0161847451346881</v>
      </c>
      <c r="DH899" s="10">
        <v>41332</v>
      </c>
      <c r="DI899">
        <v>127800</v>
      </c>
      <c r="DJ899">
        <v>29.424181000000001</v>
      </c>
      <c r="DK899">
        <f t="shared" si="673"/>
        <v>5.9692474932035999E-3</v>
      </c>
      <c r="DL899">
        <f t="shared" si="674"/>
        <v>1.0059692474932036</v>
      </c>
      <c r="DP899" s="10"/>
      <c r="DX899" s="10">
        <v>41332</v>
      </c>
      <c r="DY899">
        <v>6015900</v>
      </c>
      <c r="DZ899">
        <v>15.53</v>
      </c>
      <c r="EA899">
        <f t="shared" si="660"/>
        <v>-1.0828025477707004E-2</v>
      </c>
      <c r="EB899">
        <f t="shared" si="661"/>
        <v>0.989171974522293</v>
      </c>
      <c r="EF899" s="10">
        <v>41331</v>
      </c>
      <c r="EG899">
        <v>256800</v>
      </c>
      <c r="EH899">
        <v>98.284678999999997</v>
      </c>
      <c r="EI899">
        <f t="shared" si="675"/>
        <v>-9.8439020226548379E-5</v>
      </c>
      <c r="EJ899">
        <f t="shared" si="676"/>
        <v>0.99990156097977345</v>
      </c>
    </row>
    <row r="900" spans="1:140">
      <c r="A900" s="10">
        <v>41331</v>
      </c>
      <c r="B900" s="11">
        <v>4.2</v>
      </c>
      <c r="C900">
        <f t="shared" si="677"/>
        <v>4.2000000000000003E-2</v>
      </c>
      <c r="D900" s="12">
        <f t="shared" si="678"/>
        <v>8.8001314617747184E-4</v>
      </c>
      <c r="E900" s="13">
        <f t="shared" si="679"/>
        <v>1.0008800131461775</v>
      </c>
      <c r="H900" s="10">
        <v>41331</v>
      </c>
      <c r="I900">
        <v>6600</v>
      </c>
      <c r="J900">
        <v>66.821841000000006</v>
      </c>
      <c r="K900" s="15">
        <f t="shared" si="662"/>
        <v>-4.9751657905887647E-3</v>
      </c>
      <c r="L900">
        <f t="shared" si="663"/>
        <v>0.99502483420941124</v>
      </c>
      <c r="N900" s="15">
        <f t="shared" ref="N900:N963" si="681">((1+K900)^365)-1</f>
        <v>-0.8380500338957273</v>
      </c>
      <c r="P900" s="10">
        <v>41331</v>
      </c>
      <c r="Q900">
        <v>250400</v>
      </c>
      <c r="R900">
        <v>33.612448999999998</v>
      </c>
      <c r="S900">
        <f t="shared" ref="S900:S963" si="682">(R900/R901)-1</f>
        <v>6.7586894676152642E-3</v>
      </c>
      <c r="T900">
        <f t="shared" si="664"/>
        <v>1.0067586894676153</v>
      </c>
      <c r="V900" s="15">
        <f t="shared" ref="V900:V963" si="683">((1+S900)^365)-1</f>
        <v>10.688698683236694</v>
      </c>
      <c r="X900" s="10">
        <v>41331</v>
      </c>
      <c r="Y900">
        <v>70800</v>
      </c>
      <c r="Z900">
        <v>28.451947000000001</v>
      </c>
      <c r="AA900">
        <f t="shared" ref="AA900:AA963" si="684">(Z900/Z901)-1</f>
        <v>6.7227137547125615E-3</v>
      </c>
      <c r="AB900">
        <f t="shared" si="680"/>
        <v>1.0067227137547126</v>
      </c>
      <c r="AD900" s="15">
        <f t="shared" ref="AD900:AD963" si="685">((1+AA900)^365)-1</f>
        <v>10.537230439469342</v>
      </c>
      <c r="AF900" s="10">
        <v>41331</v>
      </c>
      <c r="AG900">
        <v>109800</v>
      </c>
      <c r="AH900">
        <v>38.793325000000003</v>
      </c>
      <c r="AI900">
        <f t="shared" ref="AI900:AI963" si="686">(AH900/AH901)-1</f>
        <v>3.4644881877339273E-3</v>
      </c>
      <c r="AJ900">
        <f t="shared" si="665"/>
        <v>1.0034644881877339</v>
      </c>
      <c r="AL900" s="15">
        <f t="shared" ref="AL900:AL963" si="687">((1+AI900)^365)-1</f>
        <v>2.5337256732571336</v>
      </c>
      <c r="AN900" s="10">
        <v>41331</v>
      </c>
      <c r="AO900">
        <v>4811200</v>
      </c>
      <c r="AP900">
        <v>31.902801</v>
      </c>
      <c r="AQ900">
        <f t="shared" ref="AQ900:AQ963" si="688">(AP900/AP901)-1</f>
        <v>7.3300985404405328E-3</v>
      </c>
      <c r="AR900">
        <f t="shared" si="670"/>
        <v>1.0073300985404405</v>
      </c>
      <c r="AV900" s="10">
        <v>41331</v>
      </c>
      <c r="AW900">
        <v>30166000</v>
      </c>
      <c r="AX900">
        <v>38.990704000000001</v>
      </c>
      <c r="AY900">
        <f t="shared" ref="AY900:AY963" si="689">(AX900/AX901)-1</f>
        <v>6.7379477969711221E-3</v>
      </c>
      <c r="AZ900">
        <f t="shared" ref="AZ900:AZ963" si="690">1+AY900</f>
        <v>1.0067379477969711</v>
      </c>
      <c r="BD900" s="10">
        <v>41331</v>
      </c>
      <c r="BE900">
        <v>483800</v>
      </c>
      <c r="BF900">
        <v>47.068125999999999</v>
      </c>
      <c r="BG900">
        <f t="shared" ref="BG900:BG963" si="691">(BF900/BF901)-1</f>
        <v>6.1080479087243233E-3</v>
      </c>
      <c r="BH900">
        <f t="shared" ref="BH900:BH963" si="692">1+BG900</f>
        <v>1.0061080479087243</v>
      </c>
      <c r="BL900" s="10">
        <v>41331</v>
      </c>
      <c r="BM900">
        <v>107000</v>
      </c>
      <c r="BN900">
        <v>101.70831099999999</v>
      </c>
      <c r="BO900">
        <f t="shared" si="666"/>
        <v>5.3784597987371896E-4</v>
      </c>
      <c r="BP900">
        <f t="shared" si="667"/>
        <v>1.0005378459798737</v>
      </c>
      <c r="BT900" s="10">
        <v>41331</v>
      </c>
      <c r="BU900">
        <v>87600</v>
      </c>
      <c r="BV900">
        <v>49.759943999999997</v>
      </c>
      <c r="BW900">
        <f t="shared" si="668"/>
        <v>-7.9637181043390459E-4</v>
      </c>
      <c r="BX900">
        <f t="shared" si="669"/>
        <v>0.9992036281895661</v>
      </c>
      <c r="CB900" s="10">
        <v>41331</v>
      </c>
      <c r="CC900">
        <v>1095500</v>
      </c>
      <c r="CD900">
        <v>100.96590999999999</v>
      </c>
      <c r="CE900">
        <f t="shared" ref="CE900:CE963" si="693">(CD900/CD901)-1</f>
        <v>5.1433427611440319E-3</v>
      </c>
      <c r="CF900">
        <f t="shared" ref="CF900:CF963" si="694">1+CE900</f>
        <v>1.005143342761144</v>
      </c>
      <c r="CJ900" s="10">
        <v>41331</v>
      </c>
      <c r="CK900">
        <v>224900</v>
      </c>
      <c r="CL900">
        <v>77.357223000000005</v>
      </c>
      <c r="CM900">
        <f t="shared" ref="CM900:CM963" si="695">(CL900/CL901)-1</f>
        <v>0</v>
      </c>
      <c r="CN900">
        <f t="shared" ref="CN900:CN963" si="696">1+CM900</f>
        <v>1</v>
      </c>
      <c r="CR900" s="10">
        <v>41331</v>
      </c>
      <c r="CS900">
        <v>2700</v>
      </c>
      <c r="CT900">
        <v>58.322974000000002</v>
      </c>
      <c r="CU900">
        <f t="shared" ref="CU900:CU963" si="697">(CT900/CT901)-1</f>
        <v>0</v>
      </c>
      <c r="CV900">
        <f t="shared" ref="CV900:CV963" si="698">1+CU900</f>
        <v>1</v>
      </c>
      <c r="CZ900" s="10">
        <v>41331</v>
      </c>
      <c r="DA900">
        <v>106000</v>
      </c>
      <c r="DB900">
        <v>48.864593999999997</v>
      </c>
      <c r="DC900">
        <f t="shared" si="671"/>
        <v>1.233436029549595E-2</v>
      </c>
      <c r="DD900">
        <f t="shared" si="672"/>
        <v>1.0123343602954959</v>
      </c>
      <c r="DH900" s="10">
        <v>41331</v>
      </c>
      <c r="DI900">
        <v>94000</v>
      </c>
      <c r="DJ900">
        <v>29.249583000000001</v>
      </c>
      <c r="DK900">
        <f t="shared" si="673"/>
        <v>6.3231366517539911E-3</v>
      </c>
      <c r="DL900">
        <f t="shared" si="674"/>
        <v>1.006323136651754</v>
      </c>
      <c r="DP900" s="10"/>
      <c r="DX900" s="10">
        <v>41331</v>
      </c>
      <c r="DY900">
        <v>8207800</v>
      </c>
      <c r="DZ900">
        <v>15.7</v>
      </c>
      <c r="EA900">
        <f t="shared" ref="EA900:EA915" si="699">(DZ900/DZ901)-1</f>
        <v>1.2903225806451646E-2</v>
      </c>
      <c r="EB900">
        <f t="shared" ref="EB900:EB915" si="700">1+EA900</f>
        <v>1.0129032258064516</v>
      </c>
      <c r="EF900" s="10">
        <v>41330</v>
      </c>
      <c r="EG900">
        <v>1136300</v>
      </c>
      <c r="EH900">
        <v>98.294354999999996</v>
      </c>
      <c r="EI900">
        <f t="shared" si="675"/>
        <v>9.8448711421283974E-5</v>
      </c>
      <c r="EJ900">
        <f t="shared" si="676"/>
        <v>1.0000984487114213</v>
      </c>
    </row>
    <row r="901" spans="1:140">
      <c r="A901" s="10">
        <v>41330</v>
      </c>
      <c r="B901" s="11">
        <v>4.29</v>
      </c>
      <c r="C901">
        <f t="shared" si="677"/>
        <v>4.2900000000000001E-2</v>
      </c>
      <c r="D901" s="12">
        <f t="shared" si="678"/>
        <v>8.989811219721755E-4</v>
      </c>
      <c r="E901" s="13">
        <f t="shared" si="679"/>
        <v>1.0008989811219722</v>
      </c>
      <c r="H901" s="10">
        <v>41330</v>
      </c>
      <c r="I901">
        <v>55200</v>
      </c>
      <c r="J901">
        <v>67.155952999999997</v>
      </c>
      <c r="K901" s="15">
        <f t="shared" si="662"/>
        <v>1.7651899495212175E-2</v>
      </c>
      <c r="L901">
        <f t="shared" si="663"/>
        <v>1.0176518994952122</v>
      </c>
      <c r="N901" s="15">
        <f t="shared" si="681"/>
        <v>592.91646041802767</v>
      </c>
      <c r="P901" s="10">
        <v>41330</v>
      </c>
      <c r="Q901">
        <v>322200</v>
      </c>
      <c r="R901">
        <v>33.386797999999999</v>
      </c>
      <c r="S901">
        <f t="shared" si="682"/>
        <v>-1.824715168065949E-2</v>
      </c>
      <c r="T901">
        <f t="shared" si="664"/>
        <v>0.98175284831934051</v>
      </c>
      <c r="V901" s="15">
        <f t="shared" si="683"/>
        <v>-0.99879554097550916</v>
      </c>
      <c r="X901" s="10">
        <v>41330</v>
      </c>
      <c r="Y901">
        <v>151700</v>
      </c>
      <c r="Z901">
        <v>28.261949999999999</v>
      </c>
      <c r="AA901">
        <f t="shared" si="684"/>
        <v>-1.8799456551004234E-2</v>
      </c>
      <c r="AB901">
        <f t="shared" si="680"/>
        <v>0.98120054344899577</v>
      </c>
      <c r="AD901" s="15">
        <f t="shared" si="685"/>
        <v>-0.99901917906557158</v>
      </c>
      <c r="AF901" s="10">
        <v>41330</v>
      </c>
      <c r="AG901">
        <v>206900</v>
      </c>
      <c r="AH901">
        <v>38.659390000000002</v>
      </c>
      <c r="AI901">
        <f t="shared" si="686"/>
        <v>-1.9888440451337974E-2</v>
      </c>
      <c r="AJ901">
        <f t="shared" si="665"/>
        <v>0.98011155954866203</v>
      </c>
      <c r="AL901" s="15">
        <f t="shared" si="687"/>
        <v>-0.99934602425582642</v>
      </c>
      <c r="AN901" s="10">
        <v>41330</v>
      </c>
      <c r="AO901">
        <v>3597300</v>
      </c>
      <c r="AP901">
        <v>31.670652</v>
      </c>
      <c r="AQ901">
        <f t="shared" si="688"/>
        <v>-2.340303086658202E-2</v>
      </c>
      <c r="AR901">
        <f t="shared" si="670"/>
        <v>0.97659696913341798</v>
      </c>
      <c r="AV901" s="10">
        <v>41330</v>
      </c>
      <c r="AW901">
        <v>29123800</v>
      </c>
      <c r="AX901">
        <v>38.729745000000001</v>
      </c>
      <c r="AY901">
        <f t="shared" si="689"/>
        <v>-1.4877507872447238E-2</v>
      </c>
      <c r="AZ901">
        <f t="shared" si="690"/>
        <v>0.98512249212755276</v>
      </c>
      <c r="BD901" s="10">
        <v>41330</v>
      </c>
      <c r="BE901">
        <v>664800</v>
      </c>
      <c r="BF901">
        <v>46.782376999999997</v>
      </c>
      <c r="BG901">
        <f t="shared" si="691"/>
        <v>-1.5410650131008286E-2</v>
      </c>
      <c r="BH901">
        <f t="shared" si="692"/>
        <v>0.98458934986899171</v>
      </c>
      <c r="BL901" s="10">
        <v>41330</v>
      </c>
      <c r="BM901">
        <v>122500</v>
      </c>
      <c r="BN901">
        <v>101.653637</v>
      </c>
      <c r="BO901">
        <f t="shared" si="666"/>
        <v>-3.5839286667116443E-4</v>
      </c>
      <c r="BP901">
        <f t="shared" si="667"/>
        <v>0.99964160713332884</v>
      </c>
      <c r="BT901" s="10">
        <v>41330</v>
      </c>
      <c r="BU901">
        <v>100800</v>
      </c>
      <c r="BV901">
        <v>49.799602999999998</v>
      </c>
      <c r="BW901">
        <f t="shared" si="668"/>
        <v>5.9759057796049397E-4</v>
      </c>
      <c r="BX901">
        <f t="shared" si="669"/>
        <v>1.0005975905779605</v>
      </c>
      <c r="CB901" s="10">
        <v>41330</v>
      </c>
      <c r="CC901">
        <v>1084200</v>
      </c>
      <c r="CD901">
        <v>100.449265</v>
      </c>
      <c r="CE901">
        <f t="shared" si="693"/>
        <v>1.1818317886398422E-3</v>
      </c>
      <c r="CF901">
        <f t="shared" si="694"/>
        <v>1.0011818317886398</v>
      </c>
      <c r="CJ901" s="10">
        <v>41330</v>
      </c>
      <c r="CK901">
        <v>280200</v>
      </c>
      <c r="CL901">
        <v>77.357223000000005</v>
      </c>
      <c r="CM901">
        <f t="shared" si="695"/>
        <v>1.7205971727751734E-3</v>
      </c>
      <c r="CN901">
        <f t="shared" si="696"/>
        <v>1.0017205971727752</v>
      </c>
      <c r="CR901" s="10">
        <v>41330</v>
      </c>
      <c r="CS901">
        <v>16200</v>
      </c>
      <c r="CT901">
        <v>58.322974000000002</v>
      </c>
      <c r="CU901">
        <f t="shared" si="697"/>
        <v>1.9795990726045876E-3</v>
      </c>
      <c r="CV901">
        <f t="shared" si="698"/>
        <v>1.0019795990726046</v>
      </c>
      <c r="CZ901" s="10">
        <v>41330</v>
      </c>
      <c r="DA901">
        <v>64700</v>
      </c>
      <c r="DB901">
        <v>48.269224000000001</v>
      </c>
      <c r="DC901">
        <f t="shared" si="671"/>
        <v>-1.1105056954462733E-2</v>
      </c>
      <c r="DD901">
        <f t="shared" si="672"/>
        <v>0.98889494304553727</v>
      </c>
      <c r="DH901" s="10">
        <v>41330</v>
      </c>
      <c r="DI901">
        <v>127100</v>
      </c>
      <c r="DJ901">
        <v>29.065795999999999</v>
      </c>
      <c r="DK901">
        <f t="shared" si="673"/>
        <v>-1.831169231201546E-2</v>
      </c>
      <c r="DL901">
        <f t="shared" si="674"/>
        <v>0.98168830768798454</v>
      </c>
      <c r="DP901" s="10"/>
      <c r="DX901" s="10">
        <v>41330</v>
      </c>
      <c r="DY901">
        <v>6228000</v>
      </c>
      <c r="DZ901">
        <v>15.5</v>
      </c>
      <c r="EA901">
        <f t="shared" si="699"/>
        <v>9.1145833333334814E-3</v>
      </c>
      <c r="EB901">
        <f t="shared" si="700"/>
        <v>1.0091145833333335</v>
      </c>
      <c r="EF901" s="10">
        <v>41327</v>
      </c>
      <c r="EG901">
        <v>234300</v>
      </c>
      <c r="EH901">
        <v>98.284678999999997</v>
      </c>
      <c r="EI901">
        <f t="shared" si="675"/>
        <v>1.9685477081021752E-4</v>
      </c>
      <c r="EJ901">
        <f t="shared" si="676"/>
        <v>1.0001968547708102</v>
      </c>
    </row>
    <row r="902" spans="1:140">
      <c r="A902" s="10">
        <v>41327</v>
      </c>
      <c r="B902" s="11">
        <v>4.3499999999999996</v>
      </c>
      <c r="C902">
        <f t="shared" si="677"/>
        <v>4.3499999999999997E-2</v>
      </c>
      <c r="D902" s="12">
        <f t="shared" si="678"/>
        <v>9.1162903577846066E-4</v>
      </c>
      <c r="E902" s="13">
        <f t="shared" si="679"/>
        <v>1.0009116290357785</v>
      </c>
      <c r="H902" s="10">
        <v>41327</v>
      </c>
      <c r="I902">
        <v>4100</v>
      </c>
      <c r="J902">
        <v>65.991084999999998</v>
      </c>
      <c r="K902" s="15">
        <f t="shared" si="662"/>
        <v>2.7380889530581598E-4</v>
      </c>
      <c r="L902">
        <f t="shared" si="663"/>
        <v>1.0002738088953058</v>
      </c>
      <c r="N902" s="15">
        <f t="shared" si="681"/>
        <v>0.10508976506071965</v>
      </c>
      <c r="P902" s="10">
        <v>41327</v>
      </c>
      <c r="Q902">
        <v>228900</v>
      </c>
      <c r="R902">
        <v>34.007334999999998</v>
      </c>
      <c r="S902">
        <f t="shared" si="682"/>
        <v>1.0052967930636481E-2</v>
      </c>
      <c r="T902">
        <f t="shared" si="664"/>
        <v>1.0100529679306365</v>
      </c>
      <c r="V902" s="15">
        <f t="shared" si="683"/>
        <v>37.513627334786399</v>
      </c>
      <c r="X902" s="10">
        <v>41327</v>
      </c>
      <c r="Y902">
        <v>98100</v>
      </c>
      <c r="Z902">
        <v>28.803439000000001</v>
      </c>
      <c r="AA902">
        <f t="shared" si="684"/>
        <v>1.0329880674293745E-2</v>
      </c>
      <c r="AB902">
        <f t="shared" si="680"/>
        <v>1.0103298806742937</v>
      </c>
      <c r="AD902" s="15">
        <f t="shared" si="685"/>
        <v>41.566416622231863</v>
      </c>
      <c r="AF902" s="10">
        <v>41327</v>
      </c>
      <c r="AG902">
        <v>146800</v>
      </c>
      <c r="AH902">
        <v>39.443866999999997</v>
      </c>
      <c r="AI902">
        <f t="shared" si="686"/>
        <v>1.0291566816025943E-2</v>
      </c>
      <c r="AJ902">
        <f t="shared" si="665"/>
        <v>1.0102915668160259</v>
      </c>
      <c r="AL902" s="15">
        <f t="shared" si="687"/>
        <v>40.981278179653827</v>
      </c>
      <c r="AN902" s="10">
        <v>41327</v>
      </c>
      <c r="AO902">
        <v>2084300</v>
      </c>
      <c r="AP902">
        <v>32.429603</v>
      </c>
      <c r="AQ902">
        <f t="shared" si="688"/>
        <v>1.4808563236599959E-2</v>
      </c>
      <c r="AR902">
        <f t="shared" si="670"/>
        <v>1.0148085632366</v>
      </c>
      <c r="AV902" s="10">
        <v>41327</v>
      </c>
      <c r="AW902">
        <v>18602100</v>
      </c>
      <c r="AX902">
        <v>39.314649000000003</v>
      </c>
      <c r="AY902">
        <f t="shared" si="689"/>
        <v>3.9062169838242067E-3</v>
      </c>
      <c r="AZ902">
        <f t="shared" si="690"/>
        <v>1.0039062169838242</v>
      </c>
      <c r="BD902" s="10">
        <v>41327</v>
      </c>
      <c r="BE902">
        <v>570900</v>
      </c>
      <c r="BF902">
        <v>47.514608000000003</v>
      </c>
      <c r="BG902">
        <f t="shared" si="691"/>
        <v>8.5292156333061087E-3</v>
      </c>
      <c r="BH902">
        <f t="shared" si="692"/>
        <v>1.0085292156333061</v>
      </c>
      <c r="BL902" s="10">
        <v>41327</v>
      </c>
      <c r="BM902">
        <v>115000</v>
      </c>
      <c r="BN902">
        <v>101.690082</v>
      </c>
      <c r="BO902">
        <f t="shared" si="666"/>
        <v>-2.6882316113663318E-4</v>
      </c>
      <c r="BP902">
        <f t="shared" si="667"/>
        <v>0.99973117683886337</v>
      </c>
      <c r="BT902" s="10">
        <v>41327</v>
      </c>
      <c r="BU902">
        <v>231000</v>
      </c>
      <c r="BV902">
        <v>49.769860999999999</v>
      </c>
      <c r="BW902">
        <f t="shared" si="668"/>
        <v>3.9857260795339577E-4</v>
      </c>
      <c r="BX902">
        <f t="shared" si="669"/>
        <v>1.0003985726079534</v>
      </c>
      <c r="CB902" s="10">
        <v>41327</v>
      </c>
      <c r="CC902">
        <v>1455700</v>
      </c>
      <c r="CD902">
        <v>100.330691</v>
      </c>
      <c r="CE902">
        <f t="shared" si="693"/>
        <v>-1.1804367110102021E-3</v>
      </c>
      <c r="CF902">
        <f t="shared" si="694"/>
        <v>0.9988195632889898</v>
      </c>
      <c r="CJ902" s="10">
        <v>41327</v>
      </c>
      <c r="CK902">
        <v>377800</v>
      </c>
      <c r="CL902">
        <v>77.224350999999999</v>
      </c>
      <c r="CM902">
        <f t="shared" si="695"/>
        <v>2.2993439877816435E-3</v>
      </c>
      <c r="CN902">
        <f t="shared" si="696"/>
        <v>1.0022993439877816</v>
      </c>
      <c r="CR902" s="10">
        <v>41327</v>
      </c>
      <c r="CS902">
        <v>22000</v>
      </c>
      <c r="CT902">
        <v>58.207746</v>
      </c>
      <c r="CU902">
        <f t="shared" si="697"/>
        <v>1.6495370831903777E-4</v>
      </c>
      <c r="CV902">
        <f t="shared" si="698"/>
        <v>1.000164953708319</v>
      </c>
      <c r="CZ902" s="10">
        <v>41327</v>
      </c>
      <c r="DA902">
        <v>157200</v>
      </c>
      <c r="DB902">
        <v>48.811275999999999</v>
      </c>
      <c r="DC902">
        <f t="shared" si="671"/>
        <v>4.0212251244098329E-3</v>
      </c>
      <c r="DD902">
        <f t="shared" si="672"/>
        <v>1.0040212251244098</v>
      </c>
      <c r="DH902" s="10">
        <v>41327</v>
      </c>
      <c r="DI902">
        <v>78000</v>
      </c>
      <c r="DJ902">
        <v>29.607968</v>
      </c>
      <c r="DK902">
        <f t="shared" si="673"/>
        <v>9.3985511596827997E-3</v>
      </c>
      <c r="DL902">
        <f t="shared" si="674"/>
        <v>1.0093985511596828</v>
      </c>
      <c r="DP902" s="10"/>
      <c r="DX902" s="10">
        <v>41327</v>
      </c>
      <c r="DY902">
        <v>5463500</v>
      </c>
      <c r="DZ902">
        <v>15.36</v>
      </c>
      <c r="EA902">
        <f t="shared" si="699"/>
        <v>1.9569471624265589E-3</v>
      </c>
      <c r="EB902">
        <f t="shared" si="700"/>
        <v>1.0019569471624266</v>
      </c>
      <c r="EF902" s="10">
        <v>41326</v>
      </c>
      <c r="EG902">
        <v>248200</v>
      </c>
      <c r="EH902">
        <v>98.265334999999993</v>
      </c>
      <c r="EI902">
        <f t="shared" si="675"/>
        <v>5.9106611313808344E-4</v>
      </c>
      <c r="EJ902">
        <f t="shared" si="676"/>
        <v>1.0005910661131381</v>
      </c>
    </row>
    <row r="903" spans="1:140">
      <c r="A903" s="10">
        <v>41326</v>
      </c>
      <c r="B903" s="11">
        <v>4.3899999999999997</v>
      </c>
      <c r="C903">
        <f t="shared" si="677"/>
        <v>4.3899999999999995E-2</v>
      </c>
      <c r="D903" s="12">
        <f t="shared" si="678"/>
        <v>9.2006213274986592E-4</v>
      </c>
      <c r="E903" s="13">
        <f t="shared" si="679"/>
        <v>1.0009200621327499</v>
      </c>
      <c r="H903" s="10">
        <v>41326</v>
      </c>
      <c r="I903">
        <v>19100</v>
      </c>
      <c r="J903">
        <v>65.973021000000003</v>
      </c>
      <c r="K903" s="15">
        <f t="shared" si="662"/>
        <v>5.9204329129596278E-3</v>
      </c>
      <c r="L903">
        <f t="shared" si="663"/>
        <v>1.0059204329129596</v>
      </c>
      <c r="N903" s="15">
        <f t="shared" si="681"/>
        <v>7.6243210973395676</v>
      </c>
      <c r="P903" s="10">
        <v>41326</v>
      </c>
      <c r="Q903">
        <v>402600</v>
      </c>
      <c r="R903">
        <v>33.668863000000002</v>
      </c>
      <c r="S903">
        <f t="shared" si="682"/>
        <v>-6.6573611284729273E-3</v>
      </c>
      <c r="T903">
        <f t="shared" si="664"/>
        <v>0.99334263887152707</v>
      </c>
      <c r="V903" s="15">
        <f t="shared" si="683"/>
        <v>-0.91267001236711498</v>
      </c>
      <c r="X903" s="10">
        <v>41326</v>
      </c>
      <c r="Y903">
        <v>253400</v>
      </c>
      <c r="Z903">
        <v>28.508945000000001</v>
      </c>
      <c r="AA903">
        <f t="shared" si="684"/>
        <v>-9.5709351848058954E-3</v>
      </c>
      <c r="AB903">
        <f t="shared" si="680"/>
        <v>0.9904290648151941</v>
      </c>
      <c r="AD903" s="15">
        <f t="shared" si="685"/>
        <v>-0.970109551364566</v>
      </c>
      <c r="AF903" s="10">
        <v>41326</v>
      </c>
      <c r="AG903">
        <v>271700</v>
      </c>
      <c r="AH903">
        <v>39.042062999999999</v>
      </c>
      <c r="AI903">
        <f t="shared" si="686"/>
        <v>-1.1385607608687454E-2</v>
      </c>
      <c r="AJ903">
        <f t="shared" si="665"/>
        <v>0.98861439239131255</v>
      </c>
      <c r="AL903" s="15">
        <f t="shared" si="687"/>
        <v>-0.98469515368944682</v>
      </c>
      <c r="AN903" s="10">
        <v>41326</v>
      </c>
      <c r="AO903">
        <v>3494100</v>
      </c>
      <c r="AP903">
        <v>31.956375000000001</v>
      </c>
      <c r="AQ903">
        <f t="shared" si="688"/>
        <v>-1.5405718732296458E-2</v>
      </c>
      <c r="AR903">
        <f t="shared" si="670"/>
        <v>0.98459428126770354</v>
      </c>
      <c r="AV903" s="10">
        <v>41326</v>
      </c>
      <c r="AW903">
        <v>26589300</v>
      </c>
      <c r="AX903">
        <v>39.161675000000002</v>
      </c>
      <c r="AY903">
        <f t="shared" si="689"/>
        <v>-1.1358490086856632E-2</v>
      </c>
      <c r="AZ903">
        <f t="shared" si="690"/>
        <v>0.98864150991314337</v>
      </c>
      <c r="BD903" s="10">
        <v>41326</v>
      </c>
      <c r="BE903">
        <v>833200</v>
      </c>
      <c r="BF903">
        <v>47.112772999999997</v>
      </c>
      <c r="BG903">
        <f t="shared" si="691"/>
        <v>-4.1525304176399658E-3</v>
      </c>
      <c r="BH903">
        <f t="shared" si="692"/>
        <v>0.99584746958236003</v>
      </c>
      <c r="BL903" s="10">
        <v>41326</v>
      </c>
      <c r="BM903">
        <v>167100</v>
      </c>
      <c r="BN903">
        <v>101.717426</v>
      </c>
      <c r="BO903">
        <f t="shared" si="666"/>
        <v>1.2558243148057535E-3</v>
      </c>
      <c r="BP903">
        <f t="shared" si="667"/>
        <v>1.0012558243148058</v>
      </c>
      <c r="BT903" s="10">
        <v>41326</v>
      </c>
      <c r="BU903">
        <v>74000</v>
      </c>
      <c r="BV903">
        <v>49.750031999999997</v>
      </c>
      <c r="BW903">
        <f t="shared" si="668"/>
        <v>0</v>
      </c>
      <c r="BX903">
        <f t="shared" si="669"/>
        <v>1</v>
      </c>
      <c r="CB903" s="10">
        <v>41326</v>
      </c>
      <c r="CC903">
        <v>2019700</v>
      </c>
      <c r="CD903">
        <v>100.449265</v>
      </c>
      <c r="CE903">
        <f t="shared" si="693"/>
        <v>-1.599480148079313E-3</v>
      </c>
      <c r="CF903">
        <f t="shared" si="694"/>
        <v>0.99840051985192069</v>
      </c>
      <c r="CJ903" s="10">
        <v>41326</v>
      </c>
      <c r="CK903">
        <v>222700</v>
      </c>
      <c r="CL903">
        <v>77.047192999999993</v>
      </c>
      <c r="CM903">
        <f t="shared" si="695"/>
        <v>2.3004181788954803E-4</v>
      </c>
      <c r="CN903">
        <f t="shared" si="696"/>
        <v>1.0002300418178895</v>
      </c>
      <c r="CR903" s="10">
        <v>41326</v>
      </c>
      <c r="CS903">
        <v>50600</v>
      </c>
      <c r="CT903">
        <v>58.198146000000001</v>
      </c>
      <c r="CU903">
        <f t="shared" si="697"/>
        <v>1.1562518901295782E-3</v>
      </c>
      <c r="CV903">
        <f t="shared" si="698"/>
        <v>1.0011562518901296</v>
      </c>
      <c r="CZ903" s="10">
        <v>41326</v>
      </c>
      <c r="DA903">
        <v>142100</v>
      </c>
      <c r="DB903">
        <v>48.615780999999998</v>
      </c>
      <c r="DC903">
        <f t="shared" si="671"/>
        <v>-7.4383050589311717E-3</v>
      </c>
      <c r="DD903">
        <f t="shared" si="672"/>
        <v>0.99256169494106883</v>
      </c>
      <c r="DH903" s="10">
        <v>41326</v>
      </c>
      <c r="DI903">
        <v>181200</v>
      </c>
      <c r="DJ903">
        <v>29.332287000000001</v>
      </c>
      <c r="DK903">
        <f t="shared" si="673"/>
        <v>-9.3110408657560706E-3</v>
      </c>
      <c r="DL903">
        <f t="shared" si="674"/>
        <v>0.99068895913424393</v>
      </c>
      <c r="DP903" s="10"/>
      <c r="DX903" s="10">
        <v>41326</v>
      </c>
      <c r="DY903">
        <v>15949800</v>
      </c>
      <c r="DZ903">
        <v>15.33</v>
      </c>
      <c r="EA903">
        <f t="shared" si="699"/>
        <v>7.8895463510848529E-3</v>
      </c>
      <c r="EB903">
        <f t="shared" si="700"/>
        <v>1.0078895463510849</v>
      </c>
      <c r="EF903" s="10">
        <v>41325</v>
      </c>
      <c r="EG903">
        <v>239400</v>
      </c>
      <c r="EH903">
        <v>98.207288000000005</v>
      </c>
      <c r="EI903">
        <f t="shared" si="675"/>
        <v>1.9702011681821396E-4</v>
      </c>
      <c r="EJ903">
        <f t="shared" si="676"/>
        <v>1.0001970201168182</v>
      </c>
    </row>
    <row r="904" spans="1:140">
      <c r="A904" s="10">
        <v>41325</v>
      </c>
      <c r="B904" s="11">
        <v>4.42</v>
      </c>
      <c r="C904">
        <f t="shared" si="677"/>
        <v>4.4199999999999996E-2</v>
      </c>
      <c r="D904" s="12">
        <f t="shared" si="678"/>
        <v>9.2638756169449721E-4</v>
      </c>
      <c r="E904" s="13">
        <f t="shared" si="679"/>
        <v>1.0009263875616945</v>
      </c>
      <c r="H904" s="10">
        <v>41325</v>
      </c>
      <c r="I904">
        <v>15900</v>
      </c>
      <c r="J904">
        <v>65.584731000000005</v>
      </c>
      <c r="K904" s="15">
        <f t="shared" si="662"/>
        <v>1.6548716746327408E-3</v>
      </c>
      <c r="L904">
        <f t="shared" si="663"/>
        <v>1.0016548716746327</v>
      </c>
      <c r="N904" s="15">
        <f t="shared" si="681"/>
        <v>0.82856026615901834</v>
      </c>
      <c r="P904" s="10">
        <v>41325</v>
      </c>
      <c r="Q904">
        <v>317100</v>
      </c>
      <c r="R904">
        <v>33.894511000000001</v>
      </c>
      <c r="S904">
        <f t="shared" si="682"/>
        <v>-1.3139884802836566E-2</v>
      </c>
      <c r="T904">
        <f t="shared" si="664"/>
        <v>0.98686011519716343</v>
      </c>
      <c r="V904" s="15">
        <f t="shared" si="683"/>
        <v>-0.9919962616306599</v>
      </c>
      <c r="X904" s="10">
        <v>41325</v>
      </c>
      <c r="Y904">
        <v>106500</v>
      </c>
      <c r="Z904">
        <v>28.784438999999999</v>
      </c>
      <c r="AA904">
        <f t="shared" si="684"/>
        <v>-1.7828240624316538E-2</v>
      </c>
      <c r="AB904">
        <f t="shared" si="680"/>
        <v>0.98217175937568346</v>
      </c>
      <c r="AD904" s="15">
        <f t="shared" si="685"/>
        <v>-0.99859260323332544</v>
      </c>
      <c r="AF904" s="10">
        <v>41325</v>
      </c>
      <c r="AG904">
        <v>269400</v>
      </c>
      <c r="AH904">
        <v>39.491700000000002</v>
      </c>
      <c r="AI904">
        <f t="shared" si="686"/>
        <v>-1.7376802606116071E-2</v>
      </c>
      <c r="AJ904">
        <f t="shared" si="665"/>
        <v>0.98262319739388393</v>
      </c>
      <c r="AL904" s="15">
        <f t="shared" si="687"/>
        <v>-0.99833559277970774</v>
      </c>
      <c r="AN904" s="10">
        <v>41325</v>
      </c>
      <c r="AO904">
        <v>2820400</v>
      </c>
      <c r="AP904">
        <v>32.456389000000001</v>
      </c>
      <c r="AQ904">
        <f t="shared" si="688"/>
        <v>-9.2668277779253128E-3</v>
      </c>
      <c r="AR904">
        <f t="shared" si="670"/>
        <v>0.99073317222207469</v>
      </c>
      <c r="AV904" s="10">
        <v>41325</v>
      </c>
      <c r="AW904">
        <v>30313700</v>
      </c>
      <c r="AX904">
        <v>39.611603000000002</v>
      </c>
      <c r="AY904">
        <f t="shared" si="689"/>
        <v>-9.2279887244151038E-3</v>
      </c>
      <c r="AZ904">
        <f t="shared" si="690"/>
        <v>0.9907720112755849</v>
      </c>
      <c r="BD904" s="10">
        <v>41325</v>
      </c>
      <c r="BE904">
        <v>769900</v>
      </c>
      <c r="BF904">
        <v>47.309226000000002</v>
      </c>
      <c r="BG904">
        <f t="shared" si="691"/>
        <v>-7.3074779737628548E-3</v>
      </c>
      <c r="BH904">
        <f t="shared" si="692"/>
        <v>0.99269252202623715</v>
      </c>
      <c r="BL904" s="10">
        <v>41325</v>
      </c>
      <c r="BM904">
        <v>122000</v>
      </c>
      <c r="BN904">
        <v>101.58984700000001</v>
      </c>
      <c r="BO904">
        <f t="shared" si="666"/>
        <v>2.6923322281646733E-4</v>
      </c>
      <c r="BP904">
        <f t="shared" si="667"/>
        <v>1.0002692332228165</v>
      </c>
      <c r="BT904" s="10">
        <v>41325</v>
      </c>
      <c r="BU904">
        <v>163600</v>
      </c>
      <c r="BV904">
        <v>49.750031999999997</v>
      </c>
      <c r="BW904">
        <f t="shared" si="668"/>
        <v>-1.9919636565501886E-4</v>
      </c>
      <c r="BX904">
        <f t="shared" si="669"/>
        <v>0.99980080363434498</v>
      </c>
      <c r="CB904" s="10">
        <v>41325</v>
      </c>
      <c r="CC904">
        <v>696400</v>
      </c>
      <c r="CD904">
        <v>100.61018900000001</v>
      </c>
      <c r="CE904">
        <f t="shared" si="693"/>
        <v>-4.2749589428727752E-3</v>
      </c>
      <c r="CF904">
        <f t="shared" si="694"/>
        <v>0.99572504105712722</v>
      </c>
      <c r="CJ904" s="10">
        <v>41325</v>
      </c>
      <c r="CK904">
        <v>236000</v>
      </c>
      <c r="CL904">
        <v>77.029472999999996</v>
      </c>
      <c r="CM904">
        <f t="shared" si="695"/>
        <v>1.3818852560607553E-3</v>
      </c>
      <c r="CN904">
        <f t="shared" si="696"/>
        <v>1.0013818852560608</v>
      </c>
      <c r="CR904" s="10">
        <v>41325</v>
      </c>
      <c r="CS904">
        <v>7800</v>
      </c>
      <c r="CT904">
        <v>58.130932000000001</v>
      </c>
      <c r="CU904">
        <f t="shared" si="697"/>
        <v>8.2657687228615551E-4</v>
      </c>
      <c r="CV904">
        <f t="shared" si="698"/>
        <v>1.0008265768722862</v>
      </c>
      <c r="CZ904" s="10">
        <v>41325</v>
      </c>
      <c r="DA904">
        <v>244900</v>
      </c>
      <c r="DB904">
        <v>48.980110000000003</v>
      </c>
      <c r="DC904">
        <f t="shared" si="671"/>
        <v>-1.0057494147063917E-2</v>
      </c>
      <c r="DD904">
        <f t="shared" si="672"/>
        <v>0.98994250585293608</v>
      </c>
      <c r="DH904" s="10">
        <v>41325</v>
      </c>
      <c r="DI904">
        <v>118500</v>
      </c>
      <c r="DJ904">
        <v>29.607968</v>
      </c>
      <c r="DK904">
        <f t="shared" si="673"/>
        <v>-4.6338298795410848E-3</v>
      </c>
      <c r="DL904">
        <f t="shared" si="674"/>
        <v>0.99536617012045892</v>
      </c>
      <c r="DP904" s="10"/>
      <c r="DX904" s="10">
        <v>41325</v>
      </c>
      <c r="DY904">
        <v>28459000</v>
      </c>
      <c r="DZ904">
        <v>15.21</v>
      </c>
      <c r="EA904">
        <f t="shared" si="699"/>
        <v>-2.4999999999999911E-2</v>
      </c>
      <c r="EB904">
        <f t="shared" si="700"/>
        <v>0.97500000000000009</v>
      </c>
      <c r="EF904" s="10">
        <v>41324</v>
      </c>
      <c r="EG904">
        <v>302000</v>
      </c>
      <c r="EH904">
        <v>98.187943000000004</v>
      </c>
      <c r="EI904">
        <f t="shared" si="675"/>
        <v>-2.9546830927773549E-4</v>
      </c>
      <c r="EJ904">
        <f t="shared" si="676"/>
        <v>0.99970453169072226</v>
      </c>
    </row>
    <row r="905" spans="1:140">
      <c r="A905" s="10">
        <v>41324</v>
      </c>
      <c r="B905" s="11">
        <v>4.4800000000000004</v>
      </c>
      <c r="C905">
        <f t="shared" si="677"/>
        <v>4.4800000000000006E-2</v>
      </c>
      <c r="D905" s="12">
        <f t="shared" si="678"/>
        <v>9.3903997878053147E-4</v>
      </c>
      <c r="E905" s="13">
        <f t="shared" si="679"/>
        <v>1.0009390399787805</v>
      </c>
      <c r="H905" s="10">
        <v>41324</v>
      </c>
      <c r="I905">
        <v>26700</v>
      </c>
      <c r="J905">
        <v>65.476376000000002</v>
      </c>
      <c r="K905" s="15">
        <f t="shared" si="662"/>
        <v>-3.435961874354021E-3</v>
      </c>
      <c r="L905">
        <f t="shared" si="663"/>
        <v>0.99656403812564598</v>
      </c>
      <c r="N905" s="15">
        <f t="shared" si="681"/>
        <v>-0.71529040893161211</v>
      </c>
      <c r="P905" s="10">
        <v>41324</v>
      </c>
      <c r="Q905">
        <v>211800</v>
      </c>
      <c r="R905">
        <v>34.345810999999998</v>
      </c>
      <c r="S905">
        <f t="shared" si="682"/>
        <v>7.1684242017575617E-3</v>
      </c>
      <c r="T905">
        <f t="shared" si="664"/>
        <v>1.0071684242017576</v>
      </c>
      <c r="V905" s="15">
        <f t="shared" si="683"/>
        <v>12.560232254737047</v>
      </c>
      <c r="X905" s="10">
        <v>41324</v>
      </c>
      <c r="Y905">
        <v>137800</v>
      </c>
      <c r="Z905">
        <v>29.306930000000001</v>
      </c>
      <c r="AA905">
        <f t="shared" si="684"/>
        <v>6.8538163430627019E-3</v>
      </c>
      <c r="AB905">
        <f t="shared" si="680"/>
        <v>1.0068538163430627</v>
      </c>
      <c r="AD905" s="15">
        <f t="shared" si="685"/>
        <v>11.098833410896447</v>
      </c>
      <c r="AF905" s="10">
        <v>41324</v>
      </c>
      <c r="AG905">
        <v>215500</v>
      </c>
      <c r="AH905">
        <v>40.190075</v>
      </c>
      <c r="AI905">
        <f t="shared" si="686"/>
        <v>9.1279583915648832E-3</v>
      </c>
      <c r="AJ905">
        <f t="shared" si="665"/>
        <v>1.0091279583915649</v>
      </c>
      <c r="AL905" s="15">
        <f t="shared" si="687"/>
        <v>26.566213787462509</v>
      </c>
      <c r="AN905" s="10">
        <v>41324</v>
      </c>
      <c r="AO905">
        <v>3127800</v>
      </c>
      <c r="AP905">
        <v>32.759970000000003</v>
      </c>
      <c r="AQ905">
        <f t="shared" si="688"/>
        <v>1.241714071999267E-2</v>
      </c>
      <c r="AR905">
        <f t="shared" si="670"/>
        <v>1.0124171407199927</v>
      </c>
      <c r="AV905" s="10">
        <v>41324</v>
      </c>
      <c r="AW905">
        <v>19722800</v>
      </c>
      <c r="AX905">
        <v>39.980542999999997</v>
      </c>
      <c r="AY905">
        <f t="shared" si="689"/>
        <v>4.5037171681627797E-4</v>
      </c>
      <c r="AZ905">
        <f t="shared" si="690"/>
        <v>1.0004503717168163</v>
      </c>
      <c r="BD905" s="10">
        <v>41324</v>
      </c>
      <c r="BE905">
        <v>533100</v>
      </c>
      <c r="BF905">
        <v>47.657482000000002</v>
      </c>
      <c r="BG905">
        <f t="shared" si="691"/>
        <v>7.9319936928803347E-3</v>
      </c>
      <c r="BH905">
        <f t="shared" si="692"/>
        <v>1.0079319936928803</v>
      </c>
      <c r="BL905" s="10">
        <v>41324</v>
      </c>
      <c r="BM905">
        <v>205900</v>
      </c>
      <c r="BN905">
        <v>101.56250300000001</v>
      </c>
      <c r="BO905">
        <f t="shared" si="666"/>
        <v>2.69246620124175E-4</v>
      </c>
      <c r="BP905">
        <f t="shared" si="667"/>
        <v>1.0002692466201242</v>
      </c>
      <c r="BT905" s="10">
        <v>41324</v>
      </c>
      <c r="BU905">
        <v>278400</v>
      </c>
      <c r="BV905">
        <v>49.759943999999997</v>
      </c>
      <c r="BW905">
        <f t="shared" si="668"/>
        <v>0</v>
      </c>
      <c r="BX905">
        <f t="shared" si="669"/>
        <v>1</v>
      </c>
      <c r="CB905" s="10">
        <v>41324</v>
      </c>
      <c r="CC905">
        <v>596700</v>
      </c>
      <c r="CD905">
        <v>101.04214</v>
      </c>
      <c r="CE905">
        <f t="shared" si="693"/>
        <v>1.1748891235174863E-3</v>
      </c>
      <c r="CF905">
        <f t="shared" si="694"/>
        <v>1.0011748891235175</v>
      </c>
      <c r="CJ905" s="10">
        <v>41324</v>
      </c>
      <c r="CK905">
        <v>257200</v>
      </c>
      <c r="CL905">
        <v>76.923174000000003</v>
      </c>
      <c r="CM905">
        <f t="shared" si="695"/>
        <v>-6.9051099307448904E-4</v>
      </c>
      <c r="CN905">
        <f t="shared" si="696"/>
        <v>0.99930948900692551</v>
      </c>
      <c r="CR905" s="10">
        <v>41324</v>
      </c>
      <c r="CS905">
        <v>6800</v>
      </c>
      <c r="CT905">
        <v>58.082922000000003</v>
      </c>
      <c r="CU905">
        <f t="shared" si="697"/>
        <v>-6.6079013198039327E-4</v>
      </c>
      <c r="CV905">
        <f t="shared" si="698"/>
        <v>0.99933920986801961</v>
      </c>
      <c r="CZ905" s="10">
        <v>41324</v>
      </c>
      <c r="DA905">
        <v>117700</v>
      </c>
      <c r="DB905">
        <v>49.477732000000003</v>
      </c>
      <c r="DC905">
        <f t="shared" si="671"/>
        <v>8.6956280642345174E-3</v>
      </c>
      <c r="DD905">
        <f t="shared" si="672"/>
        <v>1.0086956280642345</v>
      </c>
      <c r="DH905" s="10">
        <v>41324</v>
      </c>
      <c r="DI905">
        <v>141500</v>
      </c>
      <c r="DJ905">
        <v>29.745805000000001</v>
      </c>
      <c r="DK905">
        <f t="shared" si="673"/>
        <v>6.8428257138093418E-3</v>
      </c>
      <c r="DL905">
        <f t="shared" si="674"/>
        <v>1.0068428257138093</v>
      </c>
      <c r="DP905" s="10"/>
      <c r="DX905" s="10">
        <v>41324</v>
      </c>
      <c r="DY905">
        <v>12845300</v>
      </c>
      <c r="DZ905">
        <v>15.6</v>
      </c>
      <c r="EA905">
        <f t="shared" si="699"/>
        <v>-3.1948881789137795E-3</v>
      </c>
      <c r="EB905">
        <f t="shared" si="700"/>
        <v>0.99680511182108622</v>
      </c>
      <c r="EF905" s="10">
        <v>41320</v>
      </c>
      <c r="EG905">
        <v>161600</v>
      </c>
      <c r="EH905">
        <v>98.216963000000007</v>
      </c>
      <c r="EI905">
        <f t="shared" si="675"/>
        <v>0</v>
      </c>
      <c r="EJ905">
        <f t="shared" si="676"/>
        <v>1</v>
      </c>
    </row>
    <row r="906" spans="1:140">
      <c r="A906" s="10">
        <v>41320</v>
      </c>
      <c r="B906" s="11">
        <v>4.5199999999999996</v>
      </c>
      <c r="C906">
        <f t="shared" si="677"/>
        <v>4.5199999999999997E-2</v>
      </c>
      <c r="D906" s="12">
        <f t="shared" si="678"/>
        <v>9.4747607872891493E-4</v>
      </c>
      <c r="E906" s="13">
        <f t="shared" si="679"/>
        <v>1.0009474760787289</v>
      </c>
      <c r="H906" s="10">
        <v>41320</v>
      </c>
      <c r="I906">
        <v>9300</v>
      </c>
      <c r="J906">
        <v>65.702126000000007</v>
      </c>
      <c r="K906" s="15">
        <f t="shared" si="662"/>
        <v>-2.4677723632238191E-3</v>
      </c>
      <c r="L906">
        <f t="shared" si="663"/>
        <v>0.99753222763677618</v>
      </c>
      <c r="N906" s="15">
        <f t="shared" si="681"/>
        <v>-0.59418186020182895</v>
      </c>
      <c r="P906" s="10">
        <v>41320</v>
      </c>
      <c r="Q906">
        <v>189200</v>
      </c>
      <c r="R906">
        <v>34.101357999999998</v>
      </c>
      <c r="S906">
        <f t="shared" si="682"/>
        <v>-1.3766397269702191E-3</v>
      </c>
      <c r="T906">
        <f t="shared" si="664"/>
        <v>0.99862336027302978</v>
      </c>
      <c r="V906" s="15">
        <f t="shared" si="683"/>
        <v>-0.39517715413471399</v>
      </c>
      <c r="X906" s="10">
        <v>41320</v>
      </c>
      <c r="Y906">
        <v>138300</v>
      </c>
      <c r="Z906">
        <v>29.107433</v>
      </c>
      <c r="AA906">
        <f t="shared" si="684"/>
        <v>-6.5232841934326213E-4</v>
      </c>
      <c r="AB906">
        <f t="shared" si="680"/>
        <v>0.99934767158065674</v>
      </c>
      <c r="AD906" s="15">
        <f t="shared" si="685"/>
        <v>-0.21193725487951498</v>
      </c>
      <c r="AF906" s="10">
        <v>41320</v>
      </c>
      <c r="AG906">
        <v>185500</v>
      </c>
      <c r="AH906">
        <v>39.826540000000001</v>
      </c>
      <c r="AI906">
        <f t="shared" si="686"/>
        <v>-1.4391256951608034E-3</v>
      </c>
      <c r="AJ906">
        <f t="shared" si="665"/>
        <v>0.9985608743048392</v>
      </c>
      <c r="AL906" s="15">
        <f t="shared" si="687"/>
        <v>-0.40883446892039854</v>
      </c>
      <c r="AN906" s="10">
        <v>41320</v>
      </c>
      <c r="AO906">
        <v>2875300</v>
      </c>
      <c r="AP906">
        <v>32.358173999999998</v>
      </c>
      <c r="AQ906">
        <f t="shared" si="688"/>
        <v>-3.5743092056914616E-3</v>
      </c>
      <c r="AR906">
        <f t="shared" si="670"/>
        <v>0.99642569079430854</v>
      </c>
      <c r="AV906" s="10">
        <v>41320</v>
      </c>
      <c r="AW906">
        <v>13824200</v>
      </c>
      <c r="AX906">
        <v>39.962544999999999</v>
      </c>
      <c r="AY906">
        <f t="shared" si="689"/>
        <v>-1.5737453603056339E-3</v>
      </c>
      <c r="AZ906">
        <f t="shared" si="690"/>
        <v>0.99842625463969437</v>
      </c>
      <c r="BD906" s="10">
        <v>41320</v>
      </c>
      <c r="BE906">
        <v>487400</v>
      </c>
      <c r="BF906">
        <v>47.282437999999999</v>
      </c>
      <c r="BG906">
        <f t="shared" si="691"/>
        <v>5.6693753447056849E-4</v>
      </c>
      <c r="BH906">
        <f t="shared" si="692"/>
        <v>1.0005669375344706</v>
      </c>
      <c r="BL906" s="10">
        <v>41320</v>
      </c>
      <c r="BM906">
        <v>156600</v>
      </c>
      <c r="BN906">
        <v>101.53516500000001</v>
      </c>
      <c r="BO906">
        <f t="shared" si="666"/>
        <v>-8.9763795656394585E-5</v>
      </c>
      <c r="BP906">
        <f t="shared" si="667"/>
        <v>0.99991023620434361</v>
      </c>
      <c r="BT906" s="10">
        <v>41320</v>
      </c>
      <c r="BU906">
        <v>172500</v>
      </c>
      <c r="BV906">
        <v>49.759943999999997</v>
      </c>
      <c r="BW906">
        <f t="shared" si="668"/>
        <v>-3.9833448015125228E-4</v>
      </c>
      <c r="BX906">
        <f t="shared" si="669"/>
        <v>0.99960166551984875</v>
      </c>
      <c r="CB906" s="10">
        <v>41320</v>
      </c>
      <c r="CC906">
        <v>407200</v>
      </c>
      <c r="CD906">
        <v>100.92356599999999</v>
      </c>
      <c r="CE906">
        <f t="shared" si="693"/>
        <v>-1.4246017072128137E-3</v>
      </c>
      <c r="CF906">
        <f t="shared" si="694"/>
        <v>0.99857539829278719</v>
      </c>
      <c r="CJ906" s="10">
        <v>41320</v>
      </c>
      <c r="CK906">
        <v>226600</v>
      </c>
      <c r="CL906">
        <v>76.976326999999998</v>
      </c>
      <c r="CM906">
        <f t="shared" si="695"/>
        <v>3.4532923912911073E-4</v>
      </c>
      <c r="CN906">
        <f t="shared" si="696"/>
        <v>1.0003453292391291</v>
      </c>
      <c r="CR906" s="10">
        <v>41320</v>
      </c>
      <c r="CS906">
        <v>13200</v>
      </c>
      <c r="CT906">
        <v>58.121327999999998</v>
      </c>
      <c r="CU906">
        <f t="shared" si="697"/>
        <v>0</v>
      </c>
      <c r="CV906">
        <f t="shared" si="698"/>
        <v>1</v>
      </c>
      <c r="CZ906" s="10">
        <v>41320</v>
      </c>
      <c r="DA906">
        <v>109400</v>
      </c>
      <c r="DB906">
        <v>49.051200999999999</v>
      </c>
      <c r="DC906">
        <f t="shared" si="671"/>
        <v>-2.3495567255746863E-3</v>
      </c>
      <c r="DD906">
        <f t="shared" si="672"/>
        <v>0.99765044327442531</v>
      </c>
      <c r="DH906" s="10">
        <v>41320</v>
      </c>
      <c r="DI906">
        <v>71800</v>
      </c>
      <c r="DJ906">
        <v>29.543642999999999</v>
      </c>
      <c r="DK906">
        <f t="shared" si="673"/>
        <v>6.2248384976326676E-4</v>
      </c>
      <c r="DL906">
        <f t="shared" si="674"/>
        <v>1.0006224838497633</v>
      </c>
      <c r="DP906" s="10"/>
      <c r="DX906" s="10">
        <v>41320</v>
      </c>
      <c r="DY906">
        <v>17390300</v>
      </c>
      <c r="DZ906">
        <v>15.65</v>
      </c>
      <c r="EA906">
        <f t="shared" si="699"/>
        <v>-1.5723270440251569E-2</v>
      </c>
      <c r="EB906">
        <f t="shared" si="700"/>
        <v>0.98427672955974843</v>
      </c>
      <c r="EF906" s="10">
        <v>41319</v>
      </c>
      <c r="EG906">
        <v>99700</v>
      </c>
      <c r="EH906">
        <v>98.216963000000007</v>
      </c>
      <c r="EI906">
        <f t="shared" si="675"/>
        <v>0</v>
      </c>
      <c r="EJ906">
        <f t="shared" si="676"/>
        <v>1</v>
      </c>
    </row>
    <row r="907" spans="1:140">
      <c r="A907" s="10">
        <v>41319</v>
      </c>
      <c r="B907" s="11">
        <v>4.53</v>
      </c>
      <c r="C907">
        <f t="shared" si="677"/>
        <v>4.53E-2</v>
      </c>
      <c r="D907" s="12">
        <f t="shared" si="678"/>
        <v>9.4958524814692247E-4</v>
      </c>
      <c r="E907" s="13">
        <f t="shared" si="679"/>
        <v>1.0009495852481469</v>
      </c>
      <c r="H907" s="10">
        <v>41319</v>
      </c>
      <c r="I907">
        <v>7800</v>
      </c>
      <c r="J907">
        <v>65.864665000000002</v>
      </c>
      <c r="K907" s="15">
        <f t="shared" ref="K907:K970" si="701">(J907/J908)-1</f>
        <v>7.7370085109342845E-3</v>
      </c>
      <c r="L907">
        <f t="shared" ref="L907:L970" si="702">1+K907</f>
        <v>1.0077370085109343</v>
      </c>
      <c r="N907" s="15">
        <f t="shared" si="681"/>
        <v>15.662146062869418</v>
      </c>
      <c r="P907" s="10">
        <v>41319</v>
      </c>
      <c r="Q907">
        <v>229600</v>
      </c>
      <c r="R907">
        <v>34.148367999999998</v>
      </c>
      <c r="S907">
        <f t="shared" si="682"/>
        <v>8.2663731706089649E-4</v>
      </c>
      <c r="T907">
        <f t="shared" ref="T907:T970" si="703">1+S907</f>
        <v>1.0008266373170609</v>
      </c>
      <c r="V907" s="15">
        <f t="shared" si="683"/>
        <v>0.35201758179311549</v>
      </c>
      <c r="X907" s="10">
        <v>41319</v>
      </c>
      <c r="Y907">
        <v>203500</v>
      </c>
      <c r="Z907">
        <v>29.126432999999999</v>
      </c>
      <c r="AA907">
        <f t="shared" si="684"/>
        <v>1.9607536231784906E-3</v>
      </c>
      <c r="AB907">
        <f t="shared" si="680"/>
        <v>1.0019607536231785</v>
      </c>
      <c r="AD907" s="15">
        <f t="shared" si="685"/>
        <v>1.0441342638894184</v>
      </c>
      <c r="AF907" s="10">
        <v>41319</v>
      </c>
      <c r="AG907">
        <v>178300</v>
      </c>
      <c r="AH907">
        <v>39.883938000000001</v>
      </c>
      <c r="AI907">
        <f t="shared" si="686"/>
        <v>3.3694084659716683E-3</v>
      </c>
      <c r="AJ907">
        <f t="shared" ref="AJ907:AJ970" si="704">1+AI907</f>
        <v>1.0033694084659717</v>
      </c>
      <c r="AL907" s="15">
        <f t="shared" si="687"/>
        <v>2.4135978590854243</v>
      </c>
      <c r="AN907" s="10">
        <v>41319</v>
      </c>
      <c r="AO907">
        <v>2586400</v>
      </c>
      <c r="AP907">
        <v>32.474246999999998</v>
      </c>
      <c r="AQ907">
        <f t="shared" si="688"/>
        <v>-5.7409344433286824E-3</v>
      </c>
      <c r="AR907">
        <f t="shared" si="670"/>
        <v>0.99425906555667132</v>
      </c>
      <c r="AV907" s="10">
        <v>41319</v>
      </c>
      <c r="AW907">
        <v>10268300</v>
      </c>
      <c r="AX907">
        <v>40.025534999999998</v>
      </c>
      <c r="AY907">
        <f t="shared" si="689"/>
        <v>-8.9849289330690141E-4</v>
      </c>
      <c r="AZ907">
        <f t="shared" si="690"/>
        <v>0.9991015071066931</v>
      </c>
      <c r="BD907" s="10">
        <v>41319</v>
      </c>
      <c r="BE907">
        <v>589700</v>
      </c>
      <c r="BF907">
        <v>47.255647000000003</v>
      </c>
      <c r="BG907">
        <f t="shared" si="691"/>
        <v>-1.8897872760048617E-4</v>
      </c>
      <c r="BH907">
        <f t="shared" si="692"/>
        <v>0.99981102127239951</v>
      </c>
      <c r="BL907" s="10">
        <v>41319</v>
      </c>
      <c r="BM907">
        <v>202800</v>
      </c>
      <c r="BN907">
        <v>101.54428</v>
      </c>
      <c r="BO907">
        <f t="shared" ref="BO907:BO970" si="705">(BN907/BN908)-1</f>
        <v>-2.0598526967198216E-3</v>
      </c>
      <c r="BP907">
        <f t="shared" ref="BP907:BP970" si="706">1+BO907</f>
        <v>0.99794014730328018</v>
      </c>
      <c r="BT907" s="10">
        <v>41319</v>
      </c>
      <c r="BU907">
        <v>169800</v>
      </c>
      <c r="BV907">
        <v>49.779772999999999</v>
      </c>
      <c r="BW907">
        <f t="shared" ref="BW907:BW970" si="707">(BV907/BV908)-1</f>
        <v>1.1963526359157761E-3</v>
      </c>
      <c r="BX907">
        <f t="shared" ref="BX907:BX970" si="708">1+BW907</f>
        <v>1.0011963526359158</v>
      </c>
      <c r="CB907" s="10">
        <v>41319</v>
      </c>
      <c r="CC907">
        <v>621500</v>
      </c>
      <c r="CD907">
        <v>101.067547</v>
      </c>
      <c r="CE907">
        <f t="shared" si="693"/>
        <v>8.3822258576837783E-5</v>
      </c>
      <c r="CF907">
        <f t="shared" si="694"/>
        <v>1.0000838222585768</v>
      </c>
      <c r="CJ907" s="10">
        <v>41319</v>
      </c>
      <c r="CK907">
        <v>381700</v>
      </c>
      <c r="CL907">
        <v>76.949753999999999</v>
      </c>
      <c r="CM907">
        <f t="shared" si="695"/>
        <v>1.4987910068375854E-3</v>
      </c>
      <c r="CN907">
        <f t="shared" si="696"/>
        <v>1.0014987910068376</v>
      </c>
      <c r="CR907" s="10">
        <v>41319</v>
      </c>
      <c r="CS907">
        <v>7800</v>
      </c>
      <c r="CT907">
        <v>58.121327999999998</v>
      </c>
      <c r="CU907">
        <f t="shared" si="697"/>
        <v>1.4890865082599625E-3</v>
      </c>
      <c r="CV907">
        <f t="shared" si="698"/>
        <v>1.00148908650826</v>
      </c>
      <c r="CZ907" s="10">
        <v>41319</v>
      </c>
      <c r="DA907">
        <v>93100</v>
      </c>
      <c r="DB907">
        <v>49.166721000000003</v>
      </c>
      <c r="DC907">
        <f t="shared" si="671"/>
        <v>-3.0630330645641246E-3</v>
      </c>
      <c r="DD907">
        <f t="shared" si="672"/>
        <v>0.99693696693543588</v>
      </c>
      <c r="DH907" s="10">
        <v>41319</v>
      </c>
      <c r="DI907">
        <v>98500</v>
      </c>
      <c r="DJ907">
        <v>29.525264</v>
      </c>
      <c r="DK907">
        <f t="shared" si="673"/>
        <v>-4.3383817731447172E-3</v>
      </c>
      <c r="DL907">
        <f t="shared" si="674"/>
        <v>0.99566161822685528</v>
      </c>
      <c r="DP907" s="10"/>
      <c r="DX907" s="10">
        <v>41319</v>
      </c>
      <c r="DY907">
        <v>9782600</v>
      </c>
      <c r="DZ907">
        <v>15.9</v>
      </c>
      <c r="EA907">
        <f t="shared" si="699"/>
        <v>-5.0062578222778154E-3</v>
      </c>
      <c r="EB907">
        <f t="shared" si="700"/>
        <v>0.99499374217772218</v>
      </c>
      <c r="EF907" s="10">
        <v>41318</v>
      </c>
      <c r="EG907">
        <v>133700</v>
      </c>
      <c r="EH907">
        <v>98.216963000000007</v>
      </c>
      <c r="EI907">
        <f t="shared" si="675"/>
        <v>4.9266262830149898E-4</v>
      </c>
      <c r="EJ907">
        <f t="shared" si="676"/>
        <v>1.0004926626283015</v>
      </c>
    </row>
    <row r="908" spans="1:140">
      <c r="A908" s="10">
        <v>41318</v>
      </c>
      <c r="B908" s="11">
        <v>4.42</v>
      </c>
      <c r="C908">
        <f t="shared" si="677"/>
        <v>4.4199999999999996E-2</v>
      </c>
      <c r="D908" s="12">
        <f t="shared" si="678"/>
        <v>9.2638756169449721E-4</v>
      </c>
      <c r="E908" s="13">
        <f t="shared" si="679"/>
        <v>1.0009263875616945</v>
      </c>
      <c r="H908" s="10">
        <v>41318</v>
      </c>
      <c r="I908">
        <v>9500</v>
      </c>
      <c r="J908">
        <v>65.358981999999997</v>
      </c>
      <c r="K908" s="15">
        <f t="shared" si="701"/>
        <v>-6.996876443008726E-3</v>
      </c>
      <c r="L908">
        <f t="shared" si="702"/>
        <v>0.99300312355699127</v>
      </c>
      <c r="N908" s="15">
        <f t="shared" si="681"/>
        <v>-0.92291420977290206</v>
      </c>
      <c r="P908" s="10">
        <v>41318</v>
      </c>
      <c r="Q908">
        <v>383600</v>
      </c>
      <c r="R908">
        <v>34.120162999999998</v>
      </c>
      <c r="S908">
        <f t="shared" si="682"/>
        <v>8.2743863845391452E-4</v>
      </c>
      <c r="T908">
        <f t="shared" si="703"/>
        <v>1.0008274386384539</v>
      </c>
      <c r="V908" s="15">
        <f t="shared" si="683"/>
        <v>0.3524127539817814</v>
      </c>
      <c r="X908" s="10">
        <v>41318</v>
      </c>
      <c r="Y908">
        <v>143200</v>
      </c>
      <c r="Z908">
        <v>29.069434999999999</v>
      </c>
      <c r="AA908">
        <f t="shared" si="684"/>
        <v>3.607775967466198E-3</v>
      </c>
      <c r="AB908">
        <f t="shared" si="680"/>
        <v>1.0036077759674662</v>
      </c>
      <c r="AD908" s="15">
        <f t="shared" si="685"/>
        <v>2.7227717964256808</v>
      </c>
      <c r="AF908" s="10">
        <v>41318</v>
      </c>
      <c r="AG908">
        <v>211700</v>
      </c>
      <c r="AH908">
        <v>39.750003999999997</v>
      </c>
      <c r="AI908">
        <f t="shared" si="686"/>
        <v>3.623142300062554E-3</v>
      </c>
      <c r="AJ908">
        <f t="shared" si="704"/>
        <v>1.0036231423000626</v>
      </c>
      <c r="AL908" s="15">
        <f t="shared" si="687"/>
        <v>2.74363477250545</v>
      </c>
      <c r="AN908" s="10">
        <v>41318</v>
      </c>
      <c r="AO908">
        <v>4879300</v>
      </c>
      <c r="AP908">
        <v>32.661755999999997</v>
      </c>
      <c r="AQ908">
        <f t="shared" si="688"/>
        <v>3.5665562987161614E-3</v>
      </c>
      <c r="AR908">
        <f t="shared" ref="AR908:AR971" si="709">1+AQ908</f>
        <v>1.0035665562987162</v>
      </c>
      <c r="AV908" s="10">
        <v>41318</v>
      </c>
      <c r="AW908">
        <v>10556900</v>
      </c>
      <c r="AX908">
        <v>40.061529999999998</v>
      </c>
      <c r="AY908">
        <f t="shared" si="689"/>
        <v>4.0595439207393724E-3</v>
      </c>
      <c r="AZ908">
        <f t="shared" si="690"/>
        <v>1.0040595439207394</v>
      </c>
      <c r="BD908" s="10">
        <v>41318</v>
      </c>
      <c r="BE908">
        <v>438400</v>
      </c>
      <c r="BF908">
        <v>47.264578999999998</v>
      </c>
      <c r="BG908">
        <f t="shared" si="691"/>
        <v>1.1348838194489286E-3</v>
      </c>
      <c r="BH908">
        <f t="shared" si="692"/>
        <v>1.0011348838194489</v>
      </c>
      <c r="BL908" s="10">
        <v>41318</v>
      </c>
      <c r="BM908">
        <v>103200</v>
      </c>
      <c r="BN908">
        <v>101.753878</v>
      </c>
      <c r="BO908">
        <f t="shared" si="705"/>
        <v>0</v>
      </c>
      <c r="BP908">
        <f t="shared" si="706"/>
        <v>1</v>
      </c>
      <c r="BT908" s="10">
        <v>41318</v>
      </c>
      <c r="BU908">
        <v>182600</v>
      </c>
      <c r="BV908">
        <v>49.720289999999999</v>
      </c>
      <c r="BW908">
        <f t="shared" si="707"/>
        <v>-1.9933560295348762E-4</v>
      </c>
      <c r="BX908">
        <f t="shared" si="708"/>
        <v>0.99980066439704651</v>
      </c>
      <c r="CB908" s="10">
        <v>41318</v>
      </c>
      <c r="CC908">
        <v>756300</v>
      </c>
      <c r="CD908">
        <v>101.059076</v>
      </c>
      <c r="CE908">
        <f t="shared" si="693"/>
        <v>-4.8373755381728722E-3</v>
      </c>
      <c r="CF908">
        <f t="shared" si="694"/>
        <v>0.99516262446182713</v>
      </c>
      <c r="CJ908" s="10">
        <v>41318</v>
      </c>
      <c r="CK908">
        <v>403800</v>
      </c>
      <c r="CL908">
        <v>76.834594999999993</v>
      </c>
      <c r="CM908">
        <f t="shared" si="695"/>
        <v>-2.9885328089546137E-3</v>
      </c>
      <c r="CN908">
        <f t="shared" si="696"/>
        <v>0.99701146719104539</v>
      </c>
      <c r="CR908" s="10">
        <v>41318</v>
      </c>
      <c r="CS908">
        <v>7700</v>
      </c>
      <c r="CT908">
        <v>58.034908999999999</v>
      </c>
      <c r="CU908">
        <f t="shared" si="697"/>
        <v>-1.1568251989690914E-3</v>
      </c>
      <c r="CV908">
        <f t="shared" si="698"/>
        <v>0.99884317480103091</v>
      </c>
      <c r="CZ908" s="10">
        <v>41318</v>
      </c>
      <c r="DA908">
        <v>95100</v>
      </c>
      <c r="DB908">
        <v>49.317782999999999</v>
      </c>
      <c r="DC908">
        <f t="shared" si="671"/>
        <v>3.4351701688508651E-3</v>
      </c>
      <c r="DD908">
        <f t="shared" si="672"/>
        <v>1.0034351701688509</v>
      </c>
      <c r="DH908" s="10">
        <v>41318</v>
      </c>
      <c r="DI908">
        <v>101700</v>
      </c>
      <c r="DJ908">
        <v>29.653914</v>
      </c>
      <c r="DK908">
        <f t="shared" si="673"/>
        <v>-1.2380319313756161E-3</v>
      </c>
      <c r="DL908">
        <f t="shared" si="674"/>
        <v>0.99876196806862438</v>
      </c>
      <c r="DP908" s="10"/>
      <c r="DX908" s="10">
        <v>41318</v>
      </c>
      <c r="DY908">
        <v>6559500</v>
      </c>
      <c r="DZ908">
        <v>15.98</v>
      </c>
      <c r="EA908">
        <f t="shared" si="699"/>
        <v>-4.9812580934781581E-3</v>
      </c>
      <c r="EB908">
        <f t="shared" si="700"/>
        <v>0.99501874190652184</v>
      </c>
      <c r="EF908" s="10">
        <v>41317</v>
      </c>
      <c r="EG908">
        <v>278400</v>
      </c>
      <c r="EH908">
        <v>98.168599</v>
      </c>
      <c r="EI908">
        <f t="shared" si="675"/>
        <v>-2.955265137335461E-4</v>
      </c>
      <c r="EJ908">
        <f t="shared" si="676"/>
        <v>0.99970447348626645</v>
      </c>
    </row>
    <row r="909" spans="1:140">
      <c r="A909" s="10">
        <v>41317</v>
      </c>
      <c r="B909" s="11">
        <v>4.4000000000000004</v>
      </c>
      <c r="C909">
        <f t="shared" si="677"/>
        <v>4.4000000000000004E-2</v>
      </c>
      <c r="D909" s="12">
        <f t="shared" si="678"/>
        <v>9.2217055132470804E-4</v>
      </c>
      <c r="E909" s="13">
        <f t="shared" si="679"/>
        <v>1.0009221705513247</v>
      </c>
      <c r="H909" s="10">
        <v>41317</v>
      </c>
      <c r="I909">
        <v>7700</v>
      </c>
      <c r="J909">
        <v>65.819513000000001</v>
      </c>
      <c r="K909" s="15">
        <f t="shared" si="701"/>
        <v>-2.7363136212955608E-3</v>
      </c>
      <c r="L909">
        <f t="shared" si="702"/>
        <v>0.99726368637870444</v>
      </c>
      <c r="N909" s="15">
        <f t="shared" si="681"/>
        <v>-0.63216596056372398</v>
      </c>
      <c r="P909" s="10">
        <v>41317</v>
      </c>
      <c r="Q909">
        <v>461800</v>
      </c>
      <c r="R909">
        <v>34.091954000000001</v>
      </c>
      <c r="S909">
        <f t="shared" si="682"/>
        <v>1.9342188094213508E-3</v>
      </c>
      <c r="T909">
        <f t="shared" si="703"/>
        <v>1.0019342188094214</v>
      </c>
      <c r="V909" s="15">
        <f t="shared" si="683"/>
        <v>1.024470075382133</v>
      </c>
      <c r="X909" s="10">
        <v>41317</v>
      </c>
      <c r="Y909">
        <v>125200</v>
      </c>
      <c r="Z909">
        <v>28.964936000000002</v>
      </c>
      <c r="AA909">
        <f t="shared" si="684"/>
        <v>4.2819292060982672E-3</v>
      </c>
      <c r="AB909">
        <f t="shared" si="680"/>
        <v>1.0042819292060983</v>
      </c>
      <c r="AD909" s="15">
        <f t="shared" si="685"/>
        <v>3.7567637809819612</v>
      </c>
      <c r="AF909" s="10">
        <v>41317</v>
      </c>
      <c r="AG909">
        <v>297600</v>
      </c>
      <c r="AH909">
        <v>39.606504000000001</v>
      </c>
      <c r="AI909">
        <f t="shared" si="686"/>
        <v>4.1232519113809651E-3</v>
      </c>
      <c r="AJ909">
        <f t="shared" si="704"/>
        <v>1.004123251911381</v>
      </c>
      <c r="AL909" s="15">
        <f t="shared" si="687"/>
        <v>3.4901797307624083</v>
      </c>
      <c r="AN909" s="10">
        <v>41317</v>
      </c>
      <c r="AO909">
        <v>3053400</v>
      </c>
      <c r="AP909">
        <v>32.545679999999997</v>
      </c>
      <c r="AQ909">
        <f t="shared" si="688"/>
        <v>4.1322983381484324E-3</v>
      </c>
      <c r="AR909">
        <f t="shared" si="709"/>
        <v>1.0041322983381484</v>
      </c>
      <c r="AV909" s="10">
        <v>41317</v>
      </c>
      <c r="AW909">
        <v>11362600</v>
      </c>
      <c r="AX909">
        <v>39.899555999999997</v>
      </c>
      <c r="AY909">
        <f t="shared" si="689"/>
        <v>1.581210589286286E-3</v>
      </c>
      <c r="AZ909">
        <f t="shared" si="690"/>
        <v>1.0015812105892863</v>
      </c>
      <c r="BD909" s="10">
        <v>41317</v>
      </c>
      <c r="BE909">
        <v>432700</v>
      </c>
      <c r="BF909">
        <v>47.210999999999999</v>
      </c>
      <c r="BG909">
        <f t="shared" si="691"/>
        <v>2.2748673701689093E-3</v>
      </c>
      <c r="BH909">
        <f t="shared" si="692"/>
        <v>1.0022748673701689</v>
      </c>
      <c r="BL909" s="10">
        <v>41317</v>
      </c>
      <c r="BM909">
        <v>157000</v>
      </c>
      <c r="BN909">
        <v>101.753878</v>
      </c>
      <c r="BO909">
        <f t="shared" si="705"/>
        <v>-6.2651209021991061E-4</v>
      </c>
      <c r="BP909">
        <f t="shared" si="706"/>
        <v>0.99937348790978009</v>
      </c>
      <c r="BT909" s="10">
        <v>41317</v>
      </c>
      <c r="BU909">
        <v>218500</v>
      </c>
      <c r="BV909">
        <v>49.730203000000003</v>
      </c>
      <c r="BW909">
        <f t="shared" si="707"/>
        <v>-3.9857260795317373E-4</v>
      </c>
      <c r="BX909">
        <f t="shared" si="708"/>
        <v>0.99960142739204683</v>
      </c>
      <c r="CB909" s="10">
        <v>41317</v>
      </c>
      <c r="CC909">
        <v>651300</v>
      </c>
      <c r="CD909">
        <v>101.550313</v>
      </c>
      <c r="CE909">
        <f t="shared" si="693"/>
        <v>-9.9979396360583284E-4</v>
      </c>
      <c r="CF909">
        <f t="shared" si="694"/>
        <v>0.99900020603639417</v>
      </c>
      <c r="CJ909" s="10">
        <v>41317</v>
      </c>
      <c r="CK909">
        <v>268400</v>
      </c>
      <c r="CL909">
        <v>77.064905999999993</v>
      </c>
      <c r="CM909">
        <f t="shared" si="695"/>
        <v>-1.0333707630312272E-3</v>
      </c>
      <c r="CN909">
        <f t="shared" si="696"/>
        <v>0.99896662923696877</v>
      </c>
      <c r="CR909" s="10">
        <v>41317</v>
      </c>
      <c r="CS909">
        <v>10300</v>
      </c>
      <c r="CT909">
        <v>58.102122999999999</v>
      </c>
      <c r="CU909">
        <f t="shared" si="697"/>
        <v>-6.6062347004325339E-4</v>
      </c>
      <c r="CV909">
        <f t="shared" si="698"/>
        <v>0.99933937652995675</v>
      </c>
      <c r="CZ909" s="10">
        <v>41317</v>
      </c>
      <c r="DA909">
        <v>73700</v>
      </c>
      <c r="DB909">
        <v>49.148947999999997</v>
      </c>
      <c r="DC909">
        <f t="shared" si="671"/>
        <v>9.0486587638638483E-4</v>
      </c>
      <c r="DD909">
        <f t="shared" si="672"/>
        <v>1.0009048658763864</v>
      </c>
      <c r="DH909" s="10">
        <v>41317</v>
      </c>
      <c r="DI909">
        <v>90200</v>
      </c>
      <c r="DJ909">
        <v>29.690671999999999</v>
      </c>
      <c r="DK909">
        <f t="shared" si="673"/>
        <v>7.1695688482344977E-3</v>
      </c>
      <c r="DL909">
        <f t="shared" si="674"/>
        <v>1.0071695688482345</v>
      </c>
      <c r="DP909" s="10"/>
      <c r="DX909" s="10">
        <v>41317</v>
      </c>
      <c r="DY909">
        <v>6625000</v>
      </c>
      <c r="DZ909">
        <v>16.059999000000001</v>
      </c>
      <c r="EA909">
        <f t="shared" si="699"/>
        <v>6.2305299832110528E-4</v>
      </c>
      <c r="EB909">
        <f t="shared" si="700"/>
        <v>1.0006230529983211</v>
      </c>
      <c r="EF909" s="10">
        <v>41316</v>
      </c>
      <c r="EG909">
        <v>342300</v>
      </c>
      <c r="EH909">
        <v>98.197619000000003</v>
      </c>
      <c r="EI909">
        <f t="shared" si="675"/>
        <v>-2.9543920361563281E-4</v>
      </c>
      <c r="EJ909">
        <f t="shared" si="676"/>
        <v>0.99970456079638437</v>
      </c>
    </row>
    <row r="910" spans="1:140">
      <c r="A910" s="10">
        <v>41316</v>
      </c>
      <c r="B910" s="11">
        <v>4.4000000000000004</v>
      </c>
      <c r="C910">
        <f t="shared" si="677"/>
        <v>4.4000000000000004E-2</v>
      </c>
      <c r="D910" s="12">
        <f t="shared" si="678"/>
        <v>9.2217055132470804E-4</v>
      </c>
      <c r="E910" s="13">
        <f t="shared" si="679"/>
        <v>1.0009221705513247</v>
      </c>
      <c r="H910" s="10">
        <v>41316</v>
      </c>
      <c r="I910">
        <v>7300</v>
      </c>
      <c r="J910">
        <v>66.000110000000006</v>
      </c>
      <c r="K910" s="15">
        <f t="shared" si="701"/>
        <v>-1.3682953188498548E-4</v>
      </c>
      <c r="L910">
        <f t="shared" si="702"/>
        <v>0.99986317046811501</v>
      </c>
      <c r="N910" s="15">
        <f t="shared" si="681"/>
        <v>-4.8719394434429519E-2</v>
      </c>
      <c r="P910" s="10">
        <v>41316</v>
      </c>
      <c r="Q910">
        <v>291100</v>
      </c>
      <c r="R910">
        <v>34.026139999999998</v>
      </c>
      <c r="S910">
        <f t="shared" si="682"/>
        <v>-2.7629938866269299E-4</v>
      </c>
      <c r="T910">
        <f t="shared" si="703"/>
        <v>0.99972370061133731</v>
      </c>
      <c r="V910" s="15">
        <f t="shared" si="683"/>
        <v>-9.5943311217177252E-2</v>
      </c>
      <c r="X910" s="10">
        <v>41316</v>
      </c>
      <c r="Y910">
        <v>148500</v>
      </c>
      <c r="Z910">
        <v>28.841439000000001</v>
      </c>
      <c r="AA910">
        <f t="shared" si="684"/>
        <v>-1.9723903416508648E-3</v>
      </c>
      <c r="AB910">
        <f t="shared" si="680"/>
        <v>0.99802760965834914</v>
      </c>
      <c r="AD910" s="15">
        <f t="shared" si="685"/>
        <v>-0.51355595224854955</v>
      </c>
      <c r="AF910" s="10">
        <v>41316</v>
      </c>
      <c r="AG910">
        <v>268300</v>
      </c>
      <c r="AH910">
        <v>39.443866999999997</v>
      </c>
      <c r="AI910">
        <f t="shared" si="686"/>
        <v>-7.270619295437486E-4</v>
      </c>
      <c r="AJ910">
        <f t="shared" si="704"/>
        <v>0.99927293807045625</v>
      </c>
      <c r="AL910" s="15">
        <f t="shared" si="687"/>
        <v>-0.23315771459593226</v>
      </c>
      <c r="AN910" s="10">
        <v>41316</v>
      </c>
      <c r="AO910">
        <v>3617100</v>
      </c>
      <c r="AP910">
        <v>32.411745000000003</v>
      </c>
      <c r="AQ910">
        <f t="shared" si="688"/>
        <v>-8.2583880023656686E-4</v>
      </c>
      <c r="AR910">
        <f t="shared" si="709"/>
        <v>0.99917416119976343</v>
      </c>
      <c r="AV910" s="10">
        <v>41316</v>
      </c>
      <c r="AW910">
        <v>10492600</v>
      </c>
      <c r="AX910">
        <v>39.836565999999998</v>
      </c>
      <c r="AY910">
        <f t="shared" si="689"/>
        <v>-4.5159194314625672E-4</v>
      </c>
      <c r="AZ910">
        <f t="shared" si="690"/>
        <v>0.99954840805685374</v>
      </c>
      <c r="BD910" s="10">
        <v>41316</v>
      </c>
      <c r="BE910">
        <v>448700</v>
      </c>
      <c r="BF910">
        <v>47.103845</v>
      </c>
      <c r="BG910">
        <f t="shared" si="691"/>
        <v>3.7930607164748942E-4</v>
      </c>
      <c r="BH910">
        <f t="shared" si="692"/>
        <v>1.0003793060716475</v>
      </c>
      <c r="BL910" s="10">
        <v>41316</v>
      </c>
      <c r="BM910">
        <v>163100</v>
      </c>
      <c r="BN910">
        <v>101.817668</v>
      </c>
      <c r="BO910">
        <f t="shared" si="705"/>
        <v>-2.7668418119959348E-3</v>
      </c>
      <c r="BP910">
        <f t="shared" si="706"/>
        <v>0.99723315818800407</v>
      </c>
      <c r="BT910" s="10">
        <v>41316</v>
      </c>
      <c r="BU910">
        <v>283600</v>
      </c>
      <c r="BV910">
        <v>49.750031999999997</v>
      </c>
      <c r="BW910">
        <f t="shared" si="707"/>
        <v>-5.9745149902556971E-4</v>
      </c>
      <c r="BX910">
        <f t="shared" si="708"/>
        <v>0.99940254850097443</v>
      </c>
      <c r="CB910" s="10">
        <v>41316</v>
      </c>
      <c r="CC910">
        <v>679700</v>
      </c>
      <c r="CD910">
        <v>101.651944</v>
      </c>
      <c r="CE910">
        <f t="shared" si="693"/>
        <v>1.4184207400556037E-3</v>
      </c>
      <c r="CF910">
        <f t="shared" si="694"/>
        <v>1.0014184207400556</v>
      </c>
      <c r="CJ910" s="10">
        <v>41316</v>
      </c>
      <c r="CK910">
        <v>169900</v>
      </c>
      <c r="CL910">
        <v>77.144625000000005</v>
      </c>
      <c r="CM910">
        <f t="shared" si="695"/>
        <v>1.264575595895101E-3</v>
      </c>
      <c r="CN910">
        <f t="shared" si="696"/>
        <v>1.0012645755958951</v>
      </c>
      <c r="CR910" s="10">
        <v>41316</v>
      </c>
      <c r="CS910">
        <v>16100</v>
      </c>
      <c r="CT910">
        <v>58.140532</v>
      </c>
      <c r="CU910">
        <f t="shared" si="697"/>
        <v>-6.6018733479522584E-4</v>
      </c>
      <c r="CV910">
        <f t="shared" si="698"/>
        <v>0.99933981266520477</v>
      </c>
      <c r="CZ910" s="10">
        <v>41316</v>
      </c>
      <c r="DA910">
        <v>101600</v>
      </c>
      <c r="DB910">
        <v>49.104514999999999</v>
      </c>
      <c r="DC910">
        <f t="shared" si="671"/>
        <v>1.8128901878389225E-3</v>
      </c>
      <c r="DD910">
        <f t="shared" si="672"/>
        <v>1.0018128901878389</v>
      </c>
      <c r="DH910" s="10">
        <v>41316</v>
      </c>
      <c r="DI910">
        <v>114300</v>
      </c>
      <c r="DJ910">
        <v>29.479317999999999</v>
      </c>
      <c r="DK910">
        <f t="shared" si="673"/>
        <v>1.8738669395759189E-3</v>
      </c>
      <c r="DL910">
        <f t="shared" si="674"/>
        <v>1.0018738669395759</v>
      </c>
      <c r="DP910" s="10"/>
      <c r="DX910" s="10">
        <v>41316</v>
      </c>
      <c r="DY910">
        <v>8324500</v>
      </c>
      <c r="DZ910">
        <v>16.049999</v>
      </c>
      <c r="EA910">
        <f t="shared" si="699"/>
        <v>-1.0480888439019065E-2</v>
      </c>
      <c r="EB910">
        <f t="shared" si="700"/>
        <v>0.98951911156098094</v>
      </c>
      <c r="EF910" s="10">
        <v>41313</v>
      </c>
      <c r="EG910">
        <v>268400</v>
      </c>
      <c r="EH910">
        <v>98.226639000000006</v>
      </c>
      <c r="EI910">
        <f t="shared" si="675"/>
        <v>1.9704240280016272E-4</v>
      </c>
      <c r="EJ910">
        <f t="shared" si="676"/>
        <v>1.0001970424028002</v>
      </c>
    </row>
    <row r="911" spans="1:140">
      <c r="A911" s="10">
        <v>41313</v>
      </c>
      <c r="B911" s="11">
        <v>4.3499999999999996</v>
      </c>
      <c r="C911">
        <f t="shared" si="677"/>
        <v>4.3499999999999997E-2</v>
      </c>
      <c r="D911" s="12">
        <f t="shared" si="678"/>
        <v>9.1162903577846066E-4</v>
      </c>
      <c r="E911" s="13">
        <f t="shared" si="679"/>
        <v>1.0009116290357785</v>
      </c>
      <c r="H911" s="10">
        <v>41313</v>
      </c>
      <c r="I911">
        <v>9000</v>
      </c>
      <c r="J911">
        <v>66.009141999999997</v>
      </c>
      <c r="K911" s="15">
        <f t="shared" si="701"/>
        <v>3.1562523479722326E-3</v>
      </c>
      <c r="L911">
        <f t="shared" si="702"/>
        <v>1.0031562523479722</v>
      </c>
      <c r="N911" s="15">
        <f t="shared" si="681"/>
        <v>2.1588810646981043</v>
      </c>
      <c r="P911" s="10">
        <v>41313</v>
      </c>
      <c r="Q911">
        <v>196500</v>
      </c>
      <c r="R911">
        <v>34.035544000000002</v>
      </c>
      <c r="S911">
        <f t="shared" si="682"/>
        <v>5.8349314578853839E-3</v>
      </c>
      <c r="T911">
        <f t="shared" si="703"/>
        <v>1.0058349314578854</v>
      </c>
      <c r="V911" s="15">
        <f t="shared" si="683"/>
        <v>7.3608539949602942</v>
      </c>
      <c r="X911" s="10">
        <v>41313</v>
      </c>
      <c r="Y911">
        <v>92200</v>
      </c>
      <c r="Z911">
        <v>28.898437999999999</v>
      </c>
      <c r="AA911">
        <f t="shared" si="684"/>
        <v>6.2851650819952809E-3</v>
      </c>
      <c r="AB911">
        <f t="shared" si="680"/>
        <v>1.0062851650819953</v>
      </c>
      <c r="AD911" s="15">
        <f t="shared" si="685"/>
        <v>8.8444315352246861</v>
      </c>
      <c r="AF911" s="10">
        <v>41313</v>
      </c>
      <c r="AG911">
        <v>142300</v>
      </c>
      <c r="AH911">
        <v>39.472566</v>
      </c>
      <c r="AI911">
        <f t="shared" si="686"/>
        <v>6.8325741683450403E-3</v>
      </c>
      <c r="AJ911">
        <f t="shared" si="704"/>
        <v>1.006832574168345</v>
      </c>
      <c r="AL911" s="15">
        <f t="shared" si="687"/>
        <v>11.006021783698154</v>
      </c>
      <c r="AN911" s="10">
        <v>41313</v>
      </c>
      <c r="AO911">
        <v>14154900</v>
      </c>
      <c r="AP911">
        <v>32.438533999999997</v>
      </c>
      <c r="AQ911">
        <f t="shared" si="688"/>
        <v>6.9290340280101503E-3</v>
      </c>
      <c r="AR911">
        <f t="shared" si="709"/>
        <v>1.0069290340280102</v>
      </c>
      <c r="AV911" s="10">
        <v>41313</v>
      </c>
      <c r="AW911">
        <v>13048000</v>
      </c>
      <c r="AX911">
        <v>39.854564000000003</v>
      </c>
      <c r="AY911">
        <f t="shared" si="689"/>
        <v>7.9654547959282507E-3</v>
      </c>
      <c r="AZ911">
        <f t="shared" si="690"/>
        <v>1.0079654547959283</v>
      </c>
      <c r="BD911" s="10">
        <v>41313</v>
      </c>
      <c r="BE911">
        <v>593100</v>
      </c>
      <c r="BF911">
        <v>47.085985000000001</v>
      </c>
      <c r="BG911">
        <f t="shared" si="691"/>
        <v>2.8527406145031353E-3</v>
      </c>
      <c r="BH911">
        <f t="shared" si="692"/>
        <v>1.0028527406145031</v>
      </c>
      <c r="BL911" s="10">
        <v>41313</v>
      </c>
      <c r="BM911">
        <v>244000</v>
      </c>
      <c r="BN911">
        <v>102.10016299999999</v>
      </c>
      <c r="BO911">
        <f t="shared" si="705"/>
        <v>2.0570893880116348E-3</v>
      </c>
      <c r="BP911">
        <f t="shared" si="706"/>
        <v>1.0020570893880116</v>
      </c>
      <c r="BT911" s="10">
        <v>41313</v>
      </c>
      <c r="BU911">
        <v>275700</v>
      </c>
      <c r="BV911">
        <v>49.779772999999999</v>
      </c>
      <c r="BW911">
        <f t="shared" si="707"/>
        <v>9.9677855728841358E-4</v>
      </c>
      <c r="BX911">
        <f t="shared" si="708"/>
        <v>1.0009967785572884</v>
      </c>
      <c r="CB911" s="10">
        <v>41313</v>
      </c>
      <c r="CC911">
        <v>835200</v>
      </c>
      <c r="CD911">
        <v>101.507963</v>
      </c>
      <c r="CE911">
        <f t="shared" si="693"/>
        <v>4.8629373007291754E-3</v>
      </c>
      <c r="CF911">
        <f t="shared" si="694"/>
        <v>1.0048629373007292</v>
      </c>
      <c r="CJ911" s="10">
        <v>41313</v>
      </c>
      <c r="CK911">
        <v>406300</v>
      </c>
      <c r="CL911">
        <v>77.047192999999993</v>
      </c>
      <c r="CM911">
        <f t="shared" si="695"/>
        <v>4.6009856157036566E-4</v>
      </c>
      <c r="CN911">
        <f t="shared" si="696"/>
        <v>1.0004600985615704</v>
      </c>
      <c r="CR911" s="10">
        <v>41313</v>
      </c>
      <c r="CS911">
        <v>7100</v>
      </c>
      <c r="CT911">
        <v>58.178941000000002</v>
      </c>
      <c r="CU911">
        <f t="shared" si="697"/>
        <v>3.3019406535483853E-4</v>
      </c>
      <c r="CV911">
        <f t="shared" si="698"/>
        <v>1.0003301940653548</v>
      </c>
      <c r="CZ911" s="10">
        <v>41313</v>
      </c>
      <c r="DA911">
        <v>129900</v>
      </c>
      <c r="DB911">
        <v>49.015655000000002</v>
      </c>
      <c r="DC911">
        <f t="shared" si="671"/>
        <v>5.6517839304102147E-3</v>
      </c>
      <c r="DD911">
        <f t="shared" si="672"/>
        <v>1.0056517839304102</v>
      </c>
      <c r="DH911" s="10">
        <v>41313</v>
      </c>
      <c r="DI911">
        <v>127900</v>
      </c>
      <c r="DJ911">
        <v>29.424181000000001</v>
      </c>
      <c r="DK911">
        <f t="shared" si="673"/>
        <v>9.1396472079920965E-3</v>
      </c>
      <c r="DL911">
        <f t="shared" si="674"/>
        <v>1.0091396472079921</v>
      </c>
      <c r="DP911" s="10"/>
      <c r="DX911" s="10">
        <v>41313</v>
      </c>
      <c r="DY911">
        <v>4779900</v>
      </c>
      <c r="DZ911">
        <v>16.219999000000001</v>
      </c>
      <c r="EA911">
        <f t="shared" si="699"/>
        <v>-2.4600861008610142E-3</v>
      </c>
      <c r="EB911">
        <f t="shared" si="700"/>
        <v>0.99753991389913899</v>
      </c>
      <c r="EF911" s="10">
        <v>41312</v>
      </c>
      <c r="EG911">
        <v>229600</v>
      </c>
      <c r="EH911">
        <v>98.207288000000005</v>
      </c>
      <c r="EI911">
        <f t="shared" si="675"/>
        <v>-3.9385834227945171E-4</v>
      </c>
      <c r="EJ911">
        <f t="shared" si="676"/>
        <v>0.99960614165772055</v>
      </c>
    </row>
    <row r="912" spans="1:140">
      <c r="A912" s="10">
        <v>41312</v>
      </c>
      <c r="B912" s="11">
        <v>4.26</v>
      </c>
      <c r="C912">
        <f t="shared" si="677"/>
        <v>4.2599999999999999E-2</v>
      </c>
      <c r="D912" s="12">
        <f t="shared" si="678"/>
        <v>8.926579441339566E-4</v>
      </c>
      <c r="E912" s="13">
        <f t="shared" si="679"/>
        <v>1.000892657944134</v>
      </c>
      <c r="H912" s="10">
        <v>41312</v>
      </c>
      <c r="I912">
        <v>11900</v>
      </c>
      <c r="J912">
        <v>65.801456000000002</v>
      </c>
      <c r="K912" s="15">
        <f t="shared" si="701"/>
        <v>-2.0541457059702894E-3</v>
      </c>
      <c r="L912">
        <f t="shared" si="702"/>
        <v>0.99794585429402971</v>
      </c>
      <c r="N912" s="15">
        <f t="shared" si="681"/>
        <v>-0.52788576541957233</v>
      </c>
      <c r="P912" s="10">
        <v>41312</v>
      </c>
      <c r="Q912">
        <v>287300</v>
      </c>
      <c r="R912">
        <v>33.838101000000002</v>
      </c>
      <c r="S912">
        <f t="shared" si="682"/>
        <v>-1.6642812755138792E-3</v>
      </c>
      <c r="T912">
        <f t="shared" si="703"/>
        <v>0.99833571872448612</v>
      </c>
      <c r="V912" s="15">
        <f t="shared" si="683"/>
        <v>-0.45554431226446157</v>
      </c>
      <c r="X912" s="10">
        <v>41312</v>
      </c>
      <c r="Y912">
        <v>112500</v>
      </c>
      <c r="Z912">
        <v>28.717941</v>
      </c>
      <c r="AA912">
        <f t="shared" si="684"/>
        <v>-2.3102065668189065E-3</v>
      </c>
      <c r="AB912">
        <f t="shared" si="680"/>
        <v>0.99768979343318109</v>
      </c>
      <c r="AD912" s="15">
        <f t="shared" si="685"/>
        <v>-0.57009925049056243</v>
      </c>
      <c r="AF912" s="10">
        <v>41312</v>
      </c>
      <c r="AG912">
        <v>174100</v>
      </c>
      <c r="AH912">
        <v>39.204697000000003</v>
      </c>
      <c r="AI912">
        <f t="shared" si="686"/>
        <v>-1.7052244081126045E-3</v>
      </c>
      <c r="AJ912">
        <f t="shared" si="704"/>
        <v>0.9982947755918874</v>
      </c>
      <c r="AL912" s="15">
        <f t="shared" si="687"/>
        <v>-0.46363382279519716</v>
      </c>
      <c r="AN912" s="10">
        <v>41312</v>
      </c>
      <c r="AO912">
        <v>5710000</v>
      </c>
      <c r="AP912">
        <v>32.215313000000002</v>
      </c>
      <c r="AQ912">
        <f t="shared" si="688"/>
        <v>-7.700740359250946E-3</v>
      </c>
      <c r="AR912">
        <f t="shared" si="709"/>
        <v>0.99229925964074905</v>
      </c>
      <c r="AV912" s="10">
        <v>41312</v>
      </c>
      <c r="AW912">
        <v>14299500</v>
      </c>
      <c r="AX912">
        <v>39.539613000000003</v>
      </c>
      <c r="AY912">
        <f t="shared" si="689"/>
        <v>-8.1264190120896584E-3</v>
      </c>
      <c r="AZ912">
        <f t="shared" si="690"/>
        <v>0.99187358098791034</v>
      </c>
      <c r="BD912" s="10">
        <v>41312</v>
      </c>
      <c r="BE912">
        <v>589200</v>
      </c>
      <c r="BF912">
        <v>46.952043000000003</v>
      </c>
      <c r="BG912">
        <f t="shared" si="691"/>
        <v>-9.5000307468462442E-4</v>
      </c>
      <c r="BH912">
        <f t="shared" si="692"/>
        <v>0.99904999692531538</v>
      </c>
      <c r="BL912" s="10">
        <v>41312</v>
      </c>
      <c r="BM912">
        <v>151900</v>
      </c>
      <c r="BN912">
        <v>101.890565</v>
      </c>
      <c r="BO912">
        <f t="shared" si="705"/>
        <v>-1.6964501712073421E-3</v>
      </c>
      <c r="BP912">
        <f t="shared" si="706"/>
        <v>0.99830354982879266</v>
      </c>
      <c r="BT912" s="10">
        <v>41312</v>
      </c>
      <c r="BU912">
        <v>296500</v>
      </c>
      <c r="BV912">
        <v>49.730203000000003</v>
      </c>
      <c r="BW912">
        <f t="shared" si="707"/>
        <v>-1.3935854066947639E-3</v>
      </c>
      <c r="BX912">
        <f t="shared" si="708"/>
        <v>0.99860641459330524</v>
      </c>
      <c r="CB912" s="10">
        <v>41312</v>
      </c>
      <c r="CC912">
        <v>691500</v>
      </c>
      <c r="CD912">
        <v>101.01672499999999</v>
      </c>
      <c r="CE912">
        <f t="shared" si="693"/>
        <v>2.9431408215450094E-3</v>
      </c>
      <c r="CF912">
        <f t="shared" si="694"/>
        <v>1.002943140821545</v>
      </c>
      <c r="CJ912" s="10">
        <v>41312</v>
      </c>
      <c r="CK912">
        <v>227200</v>
      </c>
      <c r="CL912">
        <v>77.011759999999995</v>
      </c>
      <c r="CM912">
        <f t="shared" si="695"/>
        <v>-2.2995094358235768E-4</v>
      </c>
      <c r="CN912">
        <f t="shared" si="696"/>
        <v>0.99977004905641764</v>
      </c>
      <c r="CR912" s="10">
        <v>41312</v>
      </c>
      <c r="CS912">
        <v>16700</v>
      </c>
      <c r="CT912">
        <v>58.159737</v>
      </c>
      <c r="CU912">
        <f t="shared" si="697"/>
        <v>0</v>
      </c>
      <c r="CV912">
        <f t="shared" si="698"/>
        <v>1</v>
      </c>
      <c r="CZ912" s="10">
        <v>41312</v>
      </c>
      <c r="DA912">
        <v>115000</v>
      </c>
      <c r="DB912">
        <v>48.740186000000001</v>
      </c>
      <c r="DC912">
        <f t="shared" si="671"/>
        <v>-8.3168005956097968E-3</v>
      </c>
      <c r="DD912">
        <f t="shared" si="672"/>
        <v>0.9916831994043902</v>
      </c>
      <c r="DH912" s="10">
        <v>41312</v>
      </c>
      <c r="DI912">
        <v>157100</v>
      </c>
      <c r="DJ912">
        <v>29.157689999999999</v>
      </c>
      <c r="DK912">
        <f t="shared" si="673"/>
        <v>-4.080383228532658E-3</v>
      </c>
      <c r="DL912">
        <f t="shared" si="674"/>
        <v>0.99591961677146734</v>
      </c>
      <c r="DP912" s="10"/>
      <c r="DX912" s="10">
        <v>41312</v>
      </c>
      <c r="DY912">
        <v>9430700</v>
      </c>
      <c r="DZ912">
        <v>16.260000000000002</v>
      </c>
      <c r="EA912">
        <f t="shared" si="699"/>
        <v>-3.67647058823517E-3</v>
      </c>
      <c r="EB912">
        <f t="shared" si="700"/>
        <v>0.99632352941176483</v>
      </c>
      <c r="EF912" s="10">
        <v>41311</v>
      </c>
      <c r="EG912">
        <v>534700</v>
      </c>
      <c r="EH912">
        <v>98.245982999999995</v>
      </c>
      <c r="EI912">
        <f t="shared" si="675"/>
        <v>6.8971475438939223E-4</v>
      </c>
      <c r="EJ912">
        <f t="shared" si="676"/>
        <v>1.0006897147543894</v>
      </c>
    </row>
    <row r="913" spans="1:140">
      <c r="A913" s="10">
        <v>41311</v>
      </c>
      <c r="B913" s="11">
        <v>4.3499999999999996</v>
      </c>
      <c r="C913">
        <f t="shared" si="677"/>
        <v>4.3499999999999997E-2</v>
      </c>
      <c r="D913" s="12">
        <f t="shared" si="678"/>
        <v>9.1162903577846066E-4</v>
      </c>
      <c r="E913" s="13">
        <f t="shared" si="679"/>
        <v>1.0009116290357785</v>
      </c>
      <c r="H913" s="10">
        <v>41311</v>
      </c>
      <c r="I913">
        <v>11400</v>
      </c>
      <c r="J913">
        <v>65.936899999999994</v>
      </c>
      <c r="K913" s="15">
        <f t="shared" si="701"/>
        <v>7.0334375256198012E-3</v>
      </c>
      <c r="L913">
        <f t="shared" si="702"/>
        <v>1.0070334375256198</v>
      </c>
      <c r="N913" s="15">
        <f t="shared" si="681"/>
        <v>11.912794872954963</v>
      </c>
      <c r="P913" s="10">
        <v>41311</v>
      </c>
      <c r="Q913">
        <v>186600</v>
      </c>
      <c r="R913">
        <v>33.894511000000001</v>
      </c>
      <c r="S913">
        <f t="shared" si="682"/>
        <v>1.1108222482967278E-3</v>
      </c>
      <c r="T913">
        <f t="shared" si="703"/>
        <v>1.0011108222482967</v>
      </c>
      <c r="V913" s="15">
        <f t="shared" si="683"/>
        <v>0.49964002465980117</v>
      </c>
      <c r="X913" s="10">
        <v>41311</v>
      </c>
      <c r="Y913">
        <v>135400</v>
      </c>
      <c r="Z913">
        <v>28.784438999999999</v>
      </c>
      <c r="AA913">
        <f t="shared" si="684"/>
        <v>5.3085587320842453E-3</v>
      </c>
      <c r="AB913">
        <f t="shared" si="680"/>
        <v>1.0053085587320842</v>
      </c>
      <c r="AD913" s="15">
        <f t="shared" si="685"/>
        <v>5.9067491490103539</v>
      </c>
      <c r="AF913" s="10">
        <v>41311</v>
      </c>
      <c r="AG913">
        <v>208200</v>
      </c>
      <c r="AH913">
        <v>39.271664000000001</v>
      </c>
      <c r="AI913">
        <f t="shared" si="686"/>
        <v>4.6499738794401058E-3</v>
      </c>
      <c r="AJ913">
        <f t="shared" si="704"/>
        <v>1.0046499738794401</v>
      </c>
      <c r="AL913" s="15">
        <f t="shared" si="687"/>
        <v>4.4374303889385311</v>
      </c>
      <c r="AN913" s="10">
        <v>41311</v>
      </c>
      <c r="AO913">
        <v>3290300</v>
      </c>
      <c r="AP913">
        <v>32.465319999999998</v>
      </c>
      <c r="AQ913">
        <f t="shared" si="688"/>
        <v>0</v>
      </c>
      <c r="AR913">
        <f t="shared" si="709"/>
        <v>1</v>
      </c>
      <c r="AV913" s="10">
        <v>41311</v>
      </c>
      <c r="AW913">
        <v>18427800</v>
      </c>
      <c r="AX913">
        <v>39.863560999999997</v>
      </c>
      <c r="AY913">
        <f t="shared" si="689"/>
        <v>-2.4769193253333377E-3</v>
      </c>
      <c r="AZ913">
        <f t="shared" si="690"/>
        <v>0.99752308067466666</v>
      </c>
      <c r="BD913" s="10">
        <v>41311</v>
      </c>
      <c r="BE913">
        <v>547400</v>
      </c>
      <c r="BF913">
        <v>46.996690000000001</v>
      </c>
      <c r="BG913">
        <f t="shared" si="691"/>
        <v>1.7129859047138041E-3</v>
      </c>
      <c r="BH913">
        <f t="shared" si="692"/>
        <v>1.0017129859047138</v>
      </c>
      <c r="BL913" s="10">
        <v>41311</v>
      </c>
      <c r="BM913">
        <v>293500</v>
      </c>
      <c r="BN913">
        <v>102.063711</v>
      </c>
      <c r="BO913">
        <f t="shared" si="705"/>
        <v>1.4306416802944977E-3</v>
      </c>
      <c r="BP913">
        <f t="shared" si="706"/>
        <v>1.0014306416802945</v>
      </c>
      <c r="BT913" s="10">
        <v>41311</v>
      </c>
      <c r="BU913">
        <v>352400</v>
      </c>
      <c r="BV913">
        <v>49.799602999999998</v>
      </c>
      <c r="BW913">
        <f t="shared" si="707"/>
        <v>0</v>
      </c>
      <c r="BX913">
        <f t="shared" si="708"/>
        <v>1</v>
      </c>
      <c r="CB913" s="10">
        <v>41311</v>
      </c>
      <c r="CC913">
        <v>617200</v>
      </c>
      <c r="CD913">
        <v>100.720291</v>
      </c>
      <c r="CE913">
        <f t="shared" si="693"/>
        <v>1.6817711783279066E-4</v>
      </c>
      <c r="CF913">
        <f t="shared" si="694"/>
        <v>1.0001681771178328</v>
      </c>
      <c r="CJ913" s="10">
        <v>41311</v>
      </c>
      <c r="CK913">
        <v>259900</v>
      </c>
      <c r="CL913">
        <v>77.029472999999996</v>
      </c>
      <c r="CM913">
        <f t="shared" si="695"/>
        <v>1.8432715703937674E-3</v>
      </c>
      <c r="CN913">
        <f t="shared" si="696"/>
        <v>1.0018432715703938</v>
      </c>
      <c r="CR913" s="10">
        <v>41311</v>
      </c>
      <c r="CS913">
        <v>5000</v>
      </c>
      <c r="CT913">
        <v>58.159737</v>
      </c>
      <c r="CU913">
        <f t="shared" si="697"/>
        <v>1.4881016442007677E-3</v>
      </c>
      <c r="CV913">
        <f t="shared" si="698"/>
        <v>1.0014881016442008</v>
      </c>
      <c r="CZ913" s="10">
        <v>41311</v>
      </c>
      <c r="DA913">
        <v>134800</v>
      </c>
      <c r="DB913">
        <v>49.148947999999997</v>
      </c>
      <c r="DC913">
        <f t="shared" si="671"/>
        <v>-3.6148434629201809E-4</v>
      </c>
      <c r="DD913">
        <f t="shared" si="672"/>
        <v>0.99963851565370798</v>
      </c>
      <c r="DH913" s="10">
        <v>41311</v>
      </c>
      <c r="DI913">
        <v>69000</v>
      </c>
      <c r="DJ913">
        <v>29.277152000000001</v>
      </c>
      <c r="DK913">
        <f t="shared" si="673"/>
        <v>2.8328673999933329E-3</v>
      </c>
      <c r="DL913">
        <f t="shared" si="674"/>
        <v>1.0028328673999933</v>
      </c>
      <c r="DP913" s="10"/>
      <c r="DX913" s="10">
        <v>41311</v>
      </c>
      <c r="DY913">
        <v>4649400</v>
      </c>
      <c r="DZ913">
        <v>16.32</v>
      </c>
      <c r="EA913">
        <f t="shared" si="699"/>
        <v>2.4569408810233284E-3</v>
      </c>
      <c r="EB913">
        <f t="shared" si="700"/>
        <v>1.0024569408810233</v>
      </c>
      <c r="EF913" s="10">
        <v>41310</v>
      </c>
      <c r="EG913">
        <v>248000</v>
      </c>
      <c r="EH913">
        <v>98.178268000000003</v>
      </c>
      <c r="EI913">
        <f t="shared" si="675"/>
        <v>-3.9397471493807235E-4</v>
      </c>
      <c r="EJ913">
        <f t="shared" si="676"/>
        <v>0.99960602528506193</v>
      </c>
    </row>
    <row r="914" spans="1:140">
      <c r="A914" s="10">
        <v>41310</v>
      </c>
      <c r="B914" s="11">
        <v>4.3600000000000003</v>
      </c>
      <c r="C914">
        <f t="shared" si="677"/>
        <v>4.36E-2</v>
      </c>
      <c r="D914" s="12">
        <f t="shared" si="678"/>
        <v>9.1373722342824593E-4</v>
      </c>
      <c r="E914" s="13">
        <f t="shared" si="679"/>
        <v>1.0009137372234282</v>
      </c>
      <c r="H914" s="10">
        <v>41310</v>
      </c>
      <c r="I914">
        <v>15500</v>
      </c>
      <c r="J914">
        <v>65.476376000000002</v>
      </c>
      <c r="K914" s="15">
        <f t="shared" si="701"/>
        <v>-8.0710941523826074E-3</v>
      </c>
      <c r="L914">
        <f t="shared" si="702"/>
        <v>0.99192890584761739</v>
      </c>
      <c r="N914" s="15">
        <f t="shared" si="681"/>
        <v>-0.94807226516209353</v>
      </c>
      <c r="P914" s="10">
        <v>41310</v>
      </c>
      <c r="Q914">
        <v>324000</v>
      </c>
      <c r="R914">
        <v>33.856901999999998</v>
      </c>
      <c r="S914">
        <f t="shared" si="682"/>
        <v>9.5318244967808052E-3</v>
      </c>
      <c r="T914">
        <f t="shared" si="703"/>
        <v>1.0095318244967808</v>
      </c>
      <c r="V914" s="15">
        <f t="shared" si="683"/>
        <v>30.901065111600538</v>
      </c>
      <c r="X914" s="10">
        <v>41310</v>
      </c>
      <c r="Y914">
        <v>139100</v>
      </c>
      <c r="Z914">
        <v>28.632442000000001</v>
      </c>
      <c r="AA914">
        <f t="shared" si="684"/>
        <v>8.3639881419748097E-3</v>
      </c>
      <c r="AB914">
        <f t="shared" si="680"/>
        <v>1.0083639881419748</v>
      </c>
      <c r="AD914" s="15">
        <f t="shared" si="685"/>
        <v>19.908575644433668</v>
      </c>
      <c r="AF914" s="10">
        <v>41310</v>
      </c>
      <c r="AG914">
        <v>270100</v>
      </c>
      <c r="AH914">
        <v>39.089897000000001</v>
      </c>
      <c r="AI914">
        <f t="shared" si="686"/>
        <v>8.6399047226275449E-3</v>
      </c>
      <c r="AJ914">
        <f t="shared" si="704"/>
        <v>1.0086399047226275</v>
      </c>
      <c r="AL914" s="15">
        <f t="shared" si="687"/>
        <v>22.104327469006314</v>
      </c>
      <c r="AN914" s="10">
        <v>41310</v>
      </c>
      <c r="AO914">
        <v>2887100</v>
      </c>
      <c r="AP914">
        <v>32.465319999999998</v>
      </c>
      <c r="AQ914">
        <f t="shared" si="688"/>
        <v>4.4198990064432397E-3</v>
      </c>
      <c r="AR914">
        <f t="shared" si="709"/>
        <v>1.0044198990064432</v>
      </c>
      <c r="AV914" s="10">
        <v>41310</v>
      </c>
      <c r="AW914">
        <v>33305400</v>
      </c>
      <c r="AX914">
        <v>39.962544999999999</v>
      </c>
      <c r="AY914">
        <f t="shared" si="689"/>
        <v>2.9358852326919482E-3</v>
      </c>
      <c r="AZ914">
        <f t="shared" si="690"/>
        <v>1.0029358852326919</v>
      </c>
      <c r="BD914" s="10">
        <v>41310</v>
      </c>
      <c r="BE914">
        <v>733700</v>
      </c>
      <c r="BF914">
        <v>46.916322999999998</v>
      </c>
      <c r="BG914">
        <f t="shared" si="691"/>
        <v>7.864948745234468E-3</v>
      </c>
      <c r="BH914">
        <f t="shared" si="692"/>
        <v>1.0078649487452345</v>
      </c>
      <c r="BL914" s="10">
        <v>41310</v>
      </c>
      <c r="BM914">
        <v>253300</v>
      </c>
      <c r="BN914">
        <v>101.917903</v>
      </c>
      <c r="BO914">
        <f t="shared" si="705"/>
        <v>-5.3623236614264158E-4</v>
      </c>
      <c r="BP914">
        <f t="shared" si="706"/>
        <v>0.99946376763385736</v>
      </c>
      <c r="BT914" s="10">
        <v>41310</v>
      </c>
      <c r="BU914">
        <v>188200</v>
      </c>
      <c r="BV914">
        <v>49.799602999999998</v>
      </c>
      <c r="BW914">
        <f t="shared" si="707"/>
        <v>-1.9907841310418117E-4</v>
      </c>
      <c r="BX914">
        <f t="shared" si="708"/>
        <v>0.99980092158689582</v>
      </c>
      <c r="CB914" s="10">
        <v>41310</v>
      </c>
      <c r="CC914">
        <v>970500</v>
      </c>
      <c r="CD914">
        <v>100.703355</v>
      </c>
      <c r="CE914">
        <f t="shared" si="693"/>
        <v>1.9381733805099444E-3</v>
      </c>
      <c r="CF914">
        <f t="shared" si="694"/>
        <v>1.0019381733805099</v>
      </c>
      <c r="CJ914" s="10">
        <v>41310</v>
      </c>
      <c r="CK914">
        <v>305300</v>
      </c>
      <c r="CL914">
        <v>76.887748000000002</v>
      </c>
      <c r="CM914">
        <f t="shared" si="695"/>
        <v>-6.907380098806204E-4</v>
      </c>
      <c r="CN914">
        <f t="shared" si="696"/>
        <v>0.99930926199011938</v>
      </c>
      <c r="CR914" s="10">
        <v>41310</v>
      </c>
      <c r="CS914">
        <v>8800</v>
      </c>
      <c r="CT914">
        <v>58.073318</v>
      </c>
      <c r="CU914">
        <f t="shared" si="697"/>
        <v>-1.1560609730918436E-3</v>
      </c>
      <c r="CV914">
        <f t="shared" si="698"/>
        <v>0.99884393902690816</v>
      </c>
      <c r="CZ914" s="10">
        <v>41310</v>
      </c>
      <c r="DA914">
        <v>142400</v>
      </c>
      <c r="DB914">
        <v>49.166721000000003</v>
      </c>
      <c r="DC914">
        <f t="shared" si="671"/>
        <v>9.0453848566673933E-4</v>
      </c>
      <c r="DD914">
        <f t="shared" si="672"/>
        <v>1.0009045384856667</v>
      </c>
      <c r="DH914" s="10">
        <v>41310</v>
      </c>
      <c r="DI914">
        <v>274000</v>
      </c>
      <c r="DJ914">
        <v>29.194448000000001</v>
      </c>
      <c r="DK914">
        <f t="shared" si="673"/>
        <v>-3.7629093116366974E-3</v>
      </c>
      <c r="DL914">
        <f t="shared" si="674"/>
        <v>0.9962370906883633</v>
      </c>
      <c r="DP914" s="10"/>
      <c r="DX914" s="10">
        <v>41310</v>
      </c>
      <c r="DY914">
        <v>5680600</v>
      </c>
      <c r="DZ914">
        <v>16.280000999999999</v>
      </c>
      <c r="EA914">
        <f t="shared" si="699"/>
        <v>6.1468961278410283E-4</v>
      </c>
      <c r="EB914">
        <f t="shared" si="700"/>
        <v>1.0006146896127841</v>
      </c>
      <c r="EF914" s="10">
        <v>41309</v>
      </c>
      <c r="EG914">
        <v>230300</v>
      </c>
      <c r="EH914">
        <v>98.216963000000007</v>
      </c>
      <c r="EI914">
        <f t="shared" si="675"/>
        <v>2.9555563660199624E-4</v>
      </c>
      <c r="EJ914">
        <f t="shared" si="676"/>
        <v>1.000295555636602</v>
      </c>
    </row>
    <row r="915" spans="1:140">
      <c r="A915" s="10">
        <v>41309</v>
      </c>
      <c r="B915" s="11">
        <v>4.4400000000000004</v>
      </c>
      <c r="C915">
        <f t="shared" si="677"/>
        <v>4.4400000000000002E-2</v>
      </c>
      <c r="D915" s="12">
        <f t="shared" si="678"/>
        <v>9.306048030439662E-4</v>
      </c>
      <c r="E915" s="13">
        <f t="shared" si="679"/>
        <v>1.000930604803044</v>
      </c>
      <c r="H915" s="10">
        <v>41309</v>
      </c>
      <c r="I915">
        <v>36400</v>
      </c>
      <c r="J915">
        <v>66.009141999999997</v>
      </c>
      <c r="K915" s="15">
        <f t="shared" si="701"/>
        <v>1.1204834433851785E-2</v>
      </c>
      <c r="L915">
        <f t="shared" si="702"/>
        <v>1.0112048344338518</v>
      </c>
      <c r="N915" s="15">
        <f t="shared" si="681"/>
        <v>57.382823576417863</v>
      </c>
      <c r="P915" s="10">
        <v>41309</v>
      </c>
      <c r="Q915">
        <v>306100</v>
      </c>
      <c r="R915">
        <v>33.537230999999998</v>
      </c>
      <c r="S915">
        <f t="shared" si="682"/>
        <v>-1.1089596782573596E-2</v>
      </c>
      <c r="T915">
        <f t="shared" si="703"/>
        <v>0.9889104032174264</v>
      </c>
      <c r="V915" s="15">
        <f t="shared" si="683"/>
        <v>-0.98292797025094125</v>
      </c>
      <c r="X915" s="10">
        <v>41309</v>
      </c>
      <c r="Y915">
        <v>257300</v>
      </c>
      <c r="Z915">
        <v>28.394946999999998</v>
      </c>
      <c r="AA915">
        <f t="shared" si="684"/>
        <v>-8.9522544798966708E-3</v>
      </c>
      <c r="AB915">
        <f t="shared" si="680"/>
        <v>0.99104774552010333</v>
      </c>
      <c r="AD915" s="15">
        <f t="shared" si="685"/>
        <v>-0.96245769461786046</v>
      </c>
      <c r="AF915" s="10">
        <v>41309</v>
      </c>
      <c r="AG915">
        <v>302000</v>
      </c>
      <c r="AH915">
        <v>38.755057000000001</v>
      </c>
      <c r="AI915">
        <f t="shared" si="686"/>
        <v>-1.0744869856282868E-2</v>
      </c>
      <c r="AJ915">
        <f t="shared" si="704"/>
        <v>0.98925513014371713</v>
      </c>
      <c r="AL915" s="15">
        <f t="shared" si="687"/>
        <v>-0.98061197527773569</v>
      </c>
      <c r="AN915" s="10">
        <v>41309</v>
      </c>
      <c r="AO915">
        <v>4194100</v>
      </c>
      <c r="AP915">
        <v>32.322457999999997</v>
      </c>
      <c r="AQ915">
        <f t="shared" si="688"/>
        <v>-1.8171915594721866E-2</v>
      </c>
      <c r="AR915">
        <f t="shared" si="709"/>
        <v>0.98182808440527813</v>
      </c>
      <c r="AV915" s="10">
        <v>41309</v>
      </c>
      <c r="AW915">
        <v>13499000</v>
      </c>
      <c r="AX915">
        <v>39.845562999999999</v>
      </c>
      <c r="AY915">
        <f t="shared" si="689"/>
        <v>-1.2929169397515761E-2</v>
      </c>
      <c r="AZ915">
        <f t="shared" si="690"/>
        <v>0.98707083060248424</v>
      </c>
      <c r="BD915" s="10">
        <v>41309</v>
      </c>
      <c r="BE915">
        <v>762600</v>
      </c>
      <c r="BF915">
        <v>46.550207999999998</v>
      </c>
      <c r="BG915">
        <f t="shared" si="691"/>
        <v>-9.3120210308390572E-3</v>
      </c>
      <c r="BH915">
        <f t="shared" si="692"/>
        <v>0.99068797896916094</v>
      </c>
      <c r="BL915" s="10">
        <v>41309</v>
      </c>
      <c r="BM915">
        <v>470000</v>
      </c>
      <c r="BN915">
        <v>101.972584</v>
      </c>
      <c r="BO915">
        <f t="shared" si="705"/>
        <v>1.7905533122239969E-3</v>
      </c>
      <c r="BP915">
        <f t="shared" si="706"/>
        <v>1.001790553312224</v>
      </c>
      <c r="BT915" s="10">
        <v>41309</v>
      </c>
      <c r="BU915">
        <v>229300</v>
      </c>
      <c r="BV915">
        <v>49.809519000000002</v>
      </c>
      <c r="BW915">
        <f t="shared" si="707"/>
        <v>7.9682762224320136E-4</v>
      </c>
      <c r="BX915">
        <f t="shared" si="708"/>
        <v>1.0007968276222432</v>
      </c>
      <c r="CB915" s="10">
        <v>41309</v>
      </c>
      <c r="CC915">
        <v>1254000</v>
      </c>
      <c r="CD915">
        <v>100.50855199999999</v>
      </c>
      <c r="CE915">
        <f t="shared" si="693"/>
        <v>-3.2756517043305289E-3</v>
      </c>
      <c r="CF915">
        <f t="shared" si="694"/>
        <v>0.99672434829566947</v>
      </c>
      <c r="CJ915" s="10">
        <v>41309</v>
      </c>
      <c r="CK915">
        <v>322100</v>
      </c>
      <c r="CL915">
        <v>76.940894</v>
      </c>
      <c r="CM915">
        <f t="shared" si="695"/>
        <v>3.0023236428495803E-3</v>
      </c>
      <c r="CN915">
        <f t="shared" si="696"/>
        <v>1.0030023236428496</v>
      </c>
      <c r="CR915" s="10">
        <v>41309</v>
      </c>
      <c r="CS915">
        <v>11700</v>
      </c>
      <c r="CT915">
        <v>58.140532</v>
      </c>
      <c r="CU915">
        <f t="shared" si="697"/>
        <v>1.4885939261530812E-3</v>
      </c>
      <c r="CV915">
        <f t="shared" si="698"/>
        <v>1.0014885939261531</v>
      </c>
      <c r="CZ915" s="10">
        <v>41309</v>
      </c>
      <c r="DA915">
        <v>144800</v>
      </c>
      <c r="DB915">
        <v>49.122287999999998</v>
      </c>
      <c r="DC915">
        <f t="shared" si="671"/>
        <v>-1.4265375855928353E-2</v>
      </c>
      <c r="DD915">
        <f t="shared" si="672"/>
        <v>0.98573462414407165</v>
      </c>
      <c r="DH915" s="10">
        <v>41309</v>
      </c>
      <c r="DI915">
        <v>264000</v>
      </c>
      <c r="DJ915">
        <v>29.304718999999999</v>
      </c>
      <c r="DK915">
        <f t="shared" si="673"/>
        <v>9.4158748774453294E-4</v>
      </c>
      <c r="DL915">
        <f t="shared" si="674"/>
        <v>1.0009415874877445</v>
      </c>
      <c r="DP915" s="10"/>
      <c r="DX915" s="10">
        <v>41309</v>
      </c>
      <c r="DY915">
        <v>4910200</v>
      </c>
      <c r="DZ915">
        <v>16.27</v>
      </c>
      <c r="EA915">
        <f t="shared" si="699"/>
        <v>3.0826758990551983E-3</v>
      </c>
      <c r="EB915">
        <f t="shared" si="700"/>
        <v>1.0030826758990552</v>
      </c>
      <c r="EF915" s="10">
        <v>41306</v>
      </c>
      <c r="EG915">
        <v>307600</v>
      </c>
      <c r="EH915">
        <v>98.187943000000004</v>
      </c>
      <c r="EI915">
        <f t="shared" si="675"/>
        <v>0</v>
      </c>
      <c r="EJ915">
        <f t="shared" si="676"/>
        <v>1</v>
      </c>
    </row>
    <row r="916" spans="1:140">
      <c r="A916" s="10">
        <v>41306</v>
      </c>
      <c r="B916" s="11">
        <v>4.4400000000000004</v>
      </c>
      <c r="C916">
        <f t="shared" si="677"/>
        <v>4.4400000000000002E-2</v>
      </c>
      <c r="D916" s="12">
        <f t="shared" si="678"/>
        <v>9.306048030439662E-4</v>
      </c>
      <c r="E916" s="13">
        <f t="shared" si="679"/>
        <v>1.000930604803044</v>
      </c>
      <c r="H916" s="10">
        <v>41306</v>
      </c>
      <c r="I916">
        <v>32500</v>
      </c>
      <c r="J916">
        <v>65.277715999999998</v>
      </c>
      <c r="K916" s="15">
        <f t="shared" si="701"/>
        <v>-9.9971942872655317E-3</v>
      </c>
      <c r="L916">
        <f t="shared" si="702"/>
        <v>0.99000280571273447</v>
      </c>
      <c r="N916" s="15">
        <f t="shared" si="681"/>
        <v>-0.97445562539402508</v>
      </c>
      <c r="P916" s="10">
        <v>41306</v>
      </c>
      <c r="Q916">
        <v>342200</v>
      </c>
      <c r="R916">
        <v>33.913316000000002</v>
      </c>
      <c r="S916">
        <f t="shared" si="682"/>
        <v>9.5158176494394286E-3</v>
      </c>
      <c r="T916">
        <f t="shared" si="703"/>
        <v>1.0095158176494394</v>
      </c>
      <c r="V916" s="15">
        <f t="shared" si="683"/>
        <v>30.716974698587357</v>
      </c>
      <c r="X916" s="10">
        <v>41306</v>
      </c>
      <c r="Y916">
        <v>100800</v>
      </c>
      <c r="Z916">
        <v>28.651441999999999</v>
      </c>
      <c r="AA916">
        <f t="shared" si="684"/>
        <v>7.3479964645797313E-3</v>
      </c>
      <c r="AB916">
        <f t="shared" si="680"/>
        <v>1.0073479964645797</v>
      </c>
      <c r="AD916" s="15">
        <f t="shared" si="685"/>
        <v>13.471959987054317</v>
      </c>
      <c r="AF916" s="10">
        <v>41306</v>
      </c>
      <c r="AG916">
        <v>228300</v>
      </c>
      <c r="AH916">
        <v>39.175998</v>
      </c>
      <c r="AI916">
        <f t="shared" si="686"/>
        <v>1.0113459860518814E-2</v>
      </c>
      <c r="AJ916">
        <f t="shared" si="704"/>
        <v>1.0101134598605188</v>
      </c>
      <c r="AL916" s="15">
        <f t="shared" si="687"/>
        <v>38.36477100526232</v>
      </c>
      <c r="AN916" s="10">
        <v>41306</v>
      </c>
      <c r="AO916">
        <v>3148600</v>
      </c>
      <c r="AP916">
        <v>32.92069</v>
      </c>
      <c r="AQ916">
        <f t="shared" si="688"/>
        <v>7.9277427704744774E-3</v>
      </c>
      <c r="AR916">
        <f t="shared" si="709"/>
        <v>1.0079277427704745</v>
      </c>
      <c r="AV916" s="10">
        <v>41306</v>
      </c>
      <c r="AW916">
        <v>12021200</v>
      </c>
      <c r="AX916">
        <v>40.367480999999998</v>
      </c>
      <c r="AY916">
        <f t="shared" si="689"/>
        <v>6.732485359133733E-3</v>
      </c>
      <c r="AZ916">
        <f t="shared" si="690"/>
        <v>1.0067324853591337</v>
      </c>
      <c r="BD916" s="10">
        <v>41306</v>
      </c>
      <c r="BE916">
        <v>932600</v>
      </c>
      <c r="BF916">
        <v>46.987758999999997</v>
      </c>
      <c r="BG916">
        <f t="shared" si="691"/>
        <v>8.6256741413994753E-3</v>
      </c>
      <c r="BH916">
        <f t="shared" si="692"/>
        <v>1.0086256741413995</v>
      </c>
      <c r="BL916" s="10">
        <v>41306</v>
      </c>
      <c r="BM916">
        <v>442600</v>
      </c>
      <c r="BN916">
        <v>101.790323</v>
      </c>
      <c r="BO916">
        <f t="shared" si="705"/>
        <v>3.6209016724793042E-3</v>
      </c>
      <c r="BP916">
        <f t="shared" si="706"/>
        <v>1.0036209016724793</v>
      </c>
      <c r="BT916" s="10">
        <v>41306</v>
      </c>
      <c r="BU916">
        <v>88600</v>
      </c>
      <c r="BV916">
        <v>49.769860999999999</v>
      </c>
      <c r="BW916">
        <f t="shared" si="707"/>
        <v>1.9929684808328574E-4</v>
      </c>
      <c r="BX916">
        <f t="shared" si="708"/>
        <v>1.0001992968480833</v>
      </c>
      <c r="CB916" s="10">
        <v>41306</v>
      </c>
      <c r="CC916">
        <v>3096500</v>
      </c>
      <c r="CD916">
        <v>100.838865</v>
      </c>
      <c r="CE916">
        <f t="shared" si="693"/>
        <v>1.7163177789065731E-3</v>
      </c>
      <c r="CF916">
        <f t="shared" si="694"/>
        <v>1.0017163177789066</v>
      </c>
      <c r="CJ916" s="10">
        <v>41306</v>
      </c>
      <c r="CK916">
        <v>445500</v>
      </c>
      <c r="CL916">
        <v>76.710583999999997</v>
      </c>
      <c r="CM916">
        <f t="shared" si="695"/>
        <v>-2.7636665122529047E-3</v>
      </c>
      <c r="CN916">
        <f t="shared" si="696"/>
        <v>0.9972363334877471</v>
      </c>
      <c r="CR916" s="10">
        <v>41306</v>
      </c>
      <c r="CS916">
        <v>8000</v>
      </c>
      <c r="CT916">
        <v>58.054113000000001</v>
      </c>
      <c r="CU916">
        <f t="shared" si="697"/>
        <v>-8.9236965602401686E-4</v>
      </c>
      <c r="CV916">
        <f t="shared" si="698"/>
        <v>0.99910763034397598</v>
      </c>
      <c r="CZ916" s="10">
        <v>41306</v>
      </c>
      <c r="DA916">
        <v>108900</v>
      </c>
      <c r="DB916">
        <v>49.833176999999999</v>
      </c>
      <c r="DC916">
        <f t="shared" si="671"/>
        <v>2.8612828999989848E-3</v>
      </c>
      <c r="DD916">
        <f t="shared" si="672"/>
        <v>1.002861282899999</v>
      </c>
      <c r="DH916" s="10">
        <v>41306</v>
      </c>
      <c r="DI916">
        <v>172600</v>
      </c>
      <c r="DJ916">
        <v>29.277152000000001</v>
      </c>
      <c r="DK916">
        <f t="shared" si="673"/>
        <v>5.6818306728720902E-3</v>
      </c>
      <c r="DL916">
        <f t="shared" si="674"/>
        <v>1.0056818306728721</v>
      </c>
      <c r="DP916" s="10"/>
      <c r="DX916" s="10">
        <v>41306</v>
      </c>
      <c r="DY916">
        <v>8216600</v>
      </c>
      <c r="DZ916">
        <v>16.219999000000001</v>
      </c>
      <c r="EA916">
        <f t="shared" ref="EA916:EA979" si="710">(DZ916/DZ917)-1</f>
        <v>1.2344443682441586E-3</v>
      </c>
      <c r="EB916">
        <f t="shared" ref="EB916:EB979" si="711">1+EA916</f>
        <v>1.0012344443682442</v>
      </c>
      <c r="EF916" s="10">
        <v>41305</v>
      </c>
      <c r="EG916">
        <v>215500</v>
      </c>
      <c r="EH916">
        <v>98.187943000000004</v>
      </c>
      <c r="EI916">
        <f t="shared" ref="EI916:EI979" si="712">(EH916/EH917)-1</f>
        <v>6.8984714686193271E-5</v>
      </c>
      <c r="EJ916">
        <f t="shared" ref="EJ916:EJ979" si="713">1+EI916</f>
        <v>1.0000689847146862</v>
      </c>
    </row>
    <row r="917" spans="1:140">
      <c r="A917" s="10">
        <v>41305</v>
      </c>
      <c r="B917" s="11">
        <v>4.37</v>
      </c>
      <c r="C917">
        <f t="shared" si="677"/>
        <v>4.3700000000000003E-2</v>
      </c>
      <c r="D917" s="12">
        <f t="shared" si="678"/>
        <v>9.1584546880452145E-4</v>
      </c>
      <c r="E917" s="13">
        <f t="shared" si="679"/>
        <v>1.0009158454688045</v>
      </c>
      <c r="H917" s="10">
        <v>41305</v>
      </c>
      <c r="I917">
        <v>129400</v>
      </c>
      <c r="J917">
        <v>65.936899999999994</v>
      </c>
      <c r="K917" s="15">
        <f t="shared" si="701"/>
        <v>2.8566636760543052E-3</v>
      </c>
      <c r="L917">
        <f t="shared" si="702"/>
        <v>1.0028566636760543</v>
      </c>
      <c r="N917" s="15">
        <f t="shared" si="681"/>
        <v>1.8326021469273259</v>
      </c>
      <c r="P917" s="10">
        <v>41305</v>
      </c>
      <c r="Q917">
        <v>333600</v>
      </c>
      <c r="R917">
        <v>33.593645000000002</v>
      </c>
      <c r="S917">
        <f t="shared" si="682"/>
        <v>-1.1182752804874685E-3</v>
      </c>
      <c r="T917">
        <f t="shared" si="703"/>
        <v>0.99888172471951253</v>
      </c>
      <c r="V917" s="15">
        <f t="shared" si="683"/>
        <v>-0.33528630917145064</v>
      </c>
      <c r="X917" s="10">
        <v>41305</v>
      </c>
      <c r="Y917">
        <v>110700</v>
      </c>
      <c r="Z917">
        <v>28.442447000000001</v>
      </c>
      <c r="AA917">
        <f t="shared" si="684"/>
        <v>4.6980428583418554E-3</v>
      </c>
      <c r="AB917">
        <f t="shared" si="680"/>
        <v>1.0046980428583419</v>
      </c>
      <c r="AD917" s="15">
        <f t="shared" si="685"/>
        <v>4.533221229777892</v>
      </c>
      <c r="AF917" s="10">
        <v>41305</v>
      </c>
      <c r="AG917">
        <v>200700</v>
      </c>
      <c r="AH917">
        <v>38.783760000000001</v>
      </c>
      <c r="AI917">
        <f t="shared" si="686"/>
        <v>5.2070274317159715E-3</v>
      </c>
      <c r="AJ917">
        <f t="shared" si="704"/>
        <v>1.005207027431716</v>
      </c>
      <c r="AL917" s="15">
        <f t="shared" si="687"/>
        <v>5.6567672942291622</v>
      </c>
      <c r="AN917" s="10">
        <v>41305</v>
      </c>
      <c r="AO917">
        <v>2690100</v>
      </c>
      <c r="AP917">
        <v>32.661755999999997</v>
      </c>
      <c r="AQ917">
        <f t="shared" si="688"/>
        <v>-3.8126061804403255E-3</v>
      </c>
      <c r="AR917">
        <f t="shared" si="709"/>
        <v>0.99618739381955967</v>
      </c>
      <c r="AV917" s="10">
        <v>41305</v>
      </c>
      <c r="AW917">
        <v>26095400</v>
      </c>
      <c r="AX917">
        <v>40.097524999999997</v>
      </c>
      <c r="AY917">
        <f t="shared" si="689"/>
        <v>8.9849289330690141E-4</v>
      </c>
      <c r="AZ917">
        <f t="shared" si="690"/>
        <v>1.0008984928933069</v>
      </c>
      <c r="BD917" s="10">
        <v>41305</v>
      </c>
      <c r="BE917">
        <v>560200</v>
      </c>
      <c r="BF917">
        <v>46.585923999999999</v>
      </c>
      <c r="BG917">
        <f t="shared" si="691"/>
        <v>-3.0576003211039149E-3</v>
      </c>
      <c r="BH917">
        <f t="shared" si="692"/>
        <v>0.99694239967889609</v>
      </c>
      <c r="BL917" s="10">
        <v>41305</v>
      </c>
      <c r="BM917">
        <v>138300</v>
      </c>
      <c r="BN917">
        <v>101.42308</v>
      </c>
      <c r="BO917">
        <f t="shared" si="705"/>
        <v>3.5875511767047286E-4</v>
      </c>
      <c r="BP917">
        <f t="shared" si="706"/>
        <v>1.0003587551176705</v>
      </c>
      <c r="BT917" s="10">
        <v>41305</v>
      </c>
      <c r="BU917">
        <v>185200</v>
      </c>
      <c r="BV917">
        <v>49.759943999999997</v>
      </c>
      <c r="BW917">
        <f t="shared" si="707"/>
        <v>5.9804702586863101E-4</v>
      </c>
      <c r="BX917">
        <f t="shared" si="708"/>
        <v>1.0005980470258686</v>
      </c>
      <c r="CB917" s="10">
        <v>41305</v>
      </c>
      <c r="CC917">
        <v>2805700</v>
      </c>
      <c r="CD917">
        <v>100.66609</v>
      </c>
      <c r="CE917">
        <f t="shared" si="693"/>
        <v>-4.7555490963161473E-3</v>
      </c>
      <c r="CF917">
        <f t="shared" si="694"/>
        <v>0.99524445090368385</v>
      </c>
      <c r="CJ917" s="10">
        <v>41305</v>
      </c>
      <c r="CK917">
        <v>240500</v>
      </c>
      <c r="CL917">
        <v>76.923174000000003</v>
      </c>
      <c r="CM917">
        <f t="shared" si="695"/>
        <v>1.2663587482020233E-4</v>
      </c>
      <c r="CN917">
        <f t="shared" si="696"/>
        <v>1.0001266358748202</v>
      </c>
      <c r="CR917" s="10">
        <v>41305</v>
      </c>
      <c r="CS917">
        <v>7100</v>
      </c>
      <c r="CT917">
        <v>58.105964999999998</v>
      </c>
      <c r="CU917">
        <f t="shared" si="697"/>
        <v>8.2588078793444097E-4</v>
      </c>
      <c r="CV917">
        <f t="shared" si="698"/>
        <v>1.0008258807879344</v>
      </c>
      <c r="CZ917" s="10">
        <v>41305</v>
      </c>
      <c r="DA917">
        <v>158700</v>
      </c>
      <c r="DB917">
        <v>49.690997000000003</v>
      </c>
      <c r="DC917">
        <f t="shared" si="671"/>
        <v>-7.1480940701651452E-4</v>
      </c>
      <c r="DD917">
        <f t="shared" si="672"/>
        <v>0.99928519059298349</v>
      </c>
      <c r="DH917" s="10">
        <v>41305</v>
      </c>
      <c r="DI917">
        <v>430800</v>
      </c>
      <c r="DJ917">
        <v>29.111744000000002</v>
      </c>
      <c r="DK917">
        <f t="shared" si="673"/>
        <v>-8.4507226465960761E-3</v>
      </c>
      <c r="DL917">
        <f t="shared" si="674"/>
        <v>0.99154927735340392</v>
      </c>
      <c r="DX917" s="10">
        <v>41305</v>
      </c>
      <c r="DY917">
        <v>7150400</v>
      </c>
      <c r="DZ917">
        <v>16.200001</v>
      </c>
      <c r="EA917">
        <f t="shared" si="710"/>
        <v>-5.5248615392964329E-3</v>
      </c>
      <c r="EB917">
        <f t="shared" si="711"/>
        <v>0.99447513846070357</v>
      </c>
      <c r="EF917" s="10">
        <v>41304</v>
      </c>
      <c r="EG917">
        <v>209400</v>
      </c>
      <c r="EH917">
        <v>98.181169999999995</v>
      </c>
      <c r="EI917">
        <f t="shared" si="712"/>
        <v>9.84807179582603E-5</v>
      </c>
      <c r="EJ917">
        <f t="shared" si="713"/>
        <v>1.0000984807179583</v>
      </c>
    </row>
    <row r="918" spans="1:140">
      <c r="A918" s="10">
        <v>41304</v>
      </c>
      <c r="B918" s="11">
        <v>4.3600000000000003</v>
      </c>
      <c r="C918">
        <f t="shared" si="677"/>
        <v>4.36E-2</v>
      </c>
      <c r="D918" s="12">
        <f t="shared" si="678"/>
        <v>9.1373722342824593E-4</v>
      </c>
      <c r="E918" s="13">
        <f t="shared" si="679"/>
        <v>1.0009137372234282</v>
      </c>
      <c r="H918" s="10">
        <v>41304</v>
      </c>
      <c r="I918">
        <v>613100</v>
      </c>
      <c r="J918">
        <v>65.749077</v>
      </c>
      <c r="K918" s="15">
        <f t="shared" si="701"/>
        <v>-1.915438447549489E-3</v>
      </c>
      <c r="L918">
        <f t="shared" si="702"/>
        <v>0.99808456155245051</v>
      </c>
      <c r="N918" s="15">
        <f t="shared" si="681"/>
        <v>-0.50331808342420381</v>
      </c>
      <c r="P918" s="10">
        <v>41304</v>
      </c>
      <c r="Q918">
        <v>233000</v>
      </c>
      <c r="R918">
        <v>33.631253999999998</v>
      </c>
      <c r="S918">
        <f t="shared" si="682"/>
        <v>-4.4530931803375973E-3</v>
      </c>
      <c r="T918">
        <f t="shared" si="703"/>
        <v>0.9955469068196624</v>
      </c>
      <c r="V918" s="15">
        <f t="shared" si="683"/>
        <v>-0.80387611884589794</v>
      </c>
      <c r="X918" s="10">
        <v>41304</v>
      </c>
      <c r="Y918">
        <v>146600</v>
      </c>
      <c r="Z918">
        <v>28.309448</v>
      </c>
      <c r="AA918">
        <f t="shared" si="684"/>
        <v>-5.3404526720270962E-3</v>
      </c>
      <c r="AB918">
        <f t="shared" si="680"/>
        <v>0.9946595473279729</v>
      </c>
      <c r="AD918" s="15">
        <f t="shared" si="685"/>
        <v>-0.85836313852799806</v>
      </c>
      <c r="AF918" s="10">
        <v>41304</v>
      </c>
      <c r="AG918">
        <v>262800</v>
      </c>
      <c r="AH918">
        <v>38.582858000000002</v>
      </c>
      <c r="AI918">
        <f t="shared" si="686"/>
        <v>-1.0306694727959864E-2</v>
      </c>
      <c r="AJ918">
        <f t="shared" si="704"/>
        <v>0.98969330527204014</v>
      </c>
      <c r="AL918" s="15">
        <f t="shared" si="687"/>
        <v>-0.97721070620814443</v>
      </c>
      <c r="AN918" s="10">
        <v>41304</v>
      </c>
      <c r="AO918">
        <v>3510700</v>
      </c>
      <c r="AP918">
        <v>32.786759000000004</v>
      </c>
      <c r="AQ918">
        <f t="shared" si="688"/>
        <v>1.0905301550243607E-3</v>
      </c>
      <c r="AR918">
        <f t="shared" si="709"/>
        <v>1.0010905301550244</v>
      </c>
      <c r="AV918" s="10">
        <v>41304</v>
      </c>
      <c r="AW918">
        <v>14045900</v>
      </c>
      <c r="AX918">
        <v>40.061529999999998</v>
      </c>
      <c r="AY918">
        <f t="shared" si="689"/>
        <v>-5.139650609250479E-3</v>
      </c>
      <c r="AZ918">
        <f t="shared" si="690"/>
        <v>0.99486034939074952</v>
      </c>
      <c r="BD918" s="10">
        <v>41304</v>
      </c>
      <c r="BE918">
        <v>526000</v>
      </c>
      <c r="BF918">
        <v>46.728802000000002</v>
      </c>
      <c r="BG918">
        <f t="shared" si="691"/>
        <v>-3.8072890515848945E-3</v>
      </c>
      <c r="BH918">
        <f t="shared" si="692"/>
        <v>0.99619271094841511</v>
      </c>
      <c r="BL918" s="10">
        <v>41304</v>
      </c>
      <c r="BM918">
        <v>179500</v>
      </c>
      <c r="BN918">
        <v>101.386707</v>
      </c>
      <c r="BO918">
        <f t="shared" si="705"/>
        <v>4.4865249329895107E-4</v>
      </c>
      <c r="BP918">
        <f t="shared" si="706"/>
        <v>1.000448652493299</v>
      </c>
      <c r="BT918" s="10">
        <v>41304</v>
      </c>
      <c r="BU918">
        <v>172600</v>
      </c>
      <c r="BV918">
        <v>49.730203000000003</v>
      </c>
      <c r="BW918">
        <f t="shared" si="707"/>
        <v>9.9779326478777186E-4</v>
      </c>
      <c r="BX918">
        <f t="shared" si="708"/>
        <v>1.0009977932647878</v>
      </c>
      <c r="CB918" s="10">
        <v>41304</v>
      </c>
      <c r="CC918">
        <v>2245700</v>
      </c>
      <c r="CD918">
        <v>101.14709999999999</v>
      </c>
      <c r="CE918">
        <f t="shared" si="693"/>
        <v>-8.6021592430925997E-3</v>
      </c>
      <c r="CF918">
        <f t="shared" si="694"/>
        <v>0.9913978407569074</v>
      </c>
      <c r="CJ918" s="10">
        <v>41304</v>
      </c>
      <c r="CK918">
        <v>494000</v>
      </c>
      <c r="CL918">
        <v>76.913433999999995</v>
      </c>
      <c r="CM918">
        <f t="shared" si="695"/>
        <v>-4.5921461772557848E-4</v>
      </c>
      <c r="CN918">
        <f t="shared" si="696"/>
        <v>0.99954078538227442</v>
      </c>
      <c r="CR918" s="10">
        <v>41304</v>
      </c>
      <c r="CS918">
        <v>8100</v>
      </c>
      <c r="CT918">
        <v>58.058016000000002</v>
      </c>
      <c r="CU918">
        <f t="shared" si="697"/>
        <v>3.3048561364124041E-4</v>
      </c>
      <c r="CV918">
        <f t="shared" si="698"/>
        <v>1.0003304856136412</v>
      </c>
      <c r="CZ918" s="10">
        <v>41304</v>
      </c>
      <c r="DA918">
        <v>81100</v>
      </c>
      <c r="DB918">
        <v>49.726542000000002</v>
      </c>
      <c r="DC918">
        <f t="shared" si="671"/>
        <v>4.4875212077151172E-3</v>
      </c>
      <c r="DD918">
        <f t="shared" si="672"/>
        <v>1.0044875212077151</v>
      </c>
      <c r="DH918" s="10">
        <v>41304</v>
      </c>
      <c r="DI918">
        <v>124700</v>
      </c>
      <c r="DJ918">
        <v>29.359856000000001</v>
      </c>
      <c r="DK918">
        <f t="shared" si="673"/>
        <v>-8.6875323207941113E-3</v>
      </c>
      <c r="DL918">
        <f t="shared" si="674"/>
        <v>0.99131246767920589</v>
      </c>
      <c r="DX918" s="10">
        <v>41304</v>
      </c>
      <c r="DY918">
        <v>10242000</v>
      </c>
      <c r="DZ918">
        <v>16.290001</v>
      </c>
      <c r="EA918">
        <f t="shared" si="710"/>
        <v>7.4212121212120508E-3</v>
      </c>
      <c r="EB918">
        <f t="shared" si="711"/>
        <v>1.0074212121212121</v>
      </c>
      <c r="EF918" s="10">
        <v>41303</v>
      </c>
      <c r="EG918">
        <v>333000</v>
      </c>
      <c r="EH918">
        <v>98.171502000000004</v>
      </c>
      <c r="EI918">
        <f t="shared" si="712"/>
        <v>9.8419099535895782E-5</v>
      </c>
      <c r="EJ918">
        <f t="shared" si="713"/>
        <v>1.0000984190995359</v>
      </c>
    </row>
    <row r="919" spans="1:140">
      <c r="A919" s="10">
        <v>41303</v>
      </c>
      <c r="B919" s="11">
        <v>4.38</v>
      </c>
      <c r="C919">
        <f t="shared" si="677"/>
        <v>4.3799999999999999E-2</v>
      </c>
      <c r="D919" s="12">
        <f t="shared" si="678"/>
        <v>9.1795377191083993E-4</v>
      </c>
      <c r="E919" s="13">
        <f t="shared" si="679"/>
        <v>1.0009179537719108</v>
      </c>
      <c r="H919" s="10">
        <v>41303</v>
      </c>
      <c r="I919">
        <v>542300</v>
      </c>
      <c r="J919">
        <v>65.875257000000005</v>
      </c>
      <c r="K919" s="15">
        <f t="shared" si="701"/>
        <v>-4.3591743602636734E-3</v>
      </c>
      <c r="L919">
        <f t="shared" si="702"/>
        <v>0.99564082563973633</v>
      </c>
      <c r="N919" s="15">
        <f t="shared" si="681"/>
        <v>-0.79700556030773906</v>
      </c>
      <c r="P919" s="10">
        <v>41303</v>
      </c>
      <c r="Q919">
        <v>243200</v>
      </c>
      <c r="R919">
        <v>33.781686999999998</v>
      </c>
      <c r="S919">
        <f t="shared" si="682"/>
        <v>4.4730119192106788E-3</v>
      </c>
      <c r="T919">
        <f t="shared" si="703"/>
        <v>1.0044730119192107</v>
      </c>
      <c r="V919" s="15">
        <f t="shared" si="683"/>
        <v>4.0988181251332669</v>
      </c>
      <c r="X919" s="10">
        <v>41303</v>
      </c>
      <c r="Y919">
        <v>256500</v>
      </c>
      <c r="Z919">
        <v>28.461445000000001</v>
      </c>
      <c r="AA919">
        <f t="shared" si="684"/>
        <v>1.6716438585600013E-3</v>
      </c>
      <c r="AB919">
        <f t="shared" si="680"/>
        <v>1.00167164385856</v>
      </c>
      <c r="AD919" s="15">
        <f t="shared" si="685"/>
        <v>0.83977006518480035</v>
      </c>
      <c r="AF919" s="10">
        <v>41303</v>
      </c>
      <c r="AG919">
        <v>329500</v>
      </c>
      <c r="AH919">
        <v>38.984661000000003</v>
      </c>
      <c r="AI919">
        <f t="shared" si="686"/>
        <v>-7.35645411324648E-4</v>
      </c>
      <c r="AJ919">
        <f t="shared" si="704"/>
        <v>0.99926435458867535</v>
      </c>
      <c r="AL919" s="15">
        <f t="shared" si="687"/>
        <v>-0.23555820243413117</v>
      </c>
      <c r="AN919" s="10">
        <v>41303</v>
      </c>
      <c r="AO919">
        <v>4171300</v>
      </c>
      <c r="AP919">
        <v>32.751043000000003</v>
      </c>
      <c r="AQ919">
        <f t="shared" si="688"/>
        <v>7.4155728814579991E-3</v>
      </c>
      <c r="AR919">
        <f t="shared" si="709"/>
        <v>1.007415572881458</v>
      </c>
      <c r="AV919" s="10">
        <v>41303</v>
      </c>
      <c r="AW919">
        <v>21512200</v>
      </c>
      <c r="AX919">
        <v>40.268495999999999</v>
      </c>
      <c r="AY919">
        <f t="shared" si="689"/>
        <v>1.1756740876908589E-2</v>
      </c>
      <c r="AZ919">
        <f t="shared" si="690"/>
        <v>1.0117567408769086</v>
      </c>
      <c r="BD919" s="10">
        <v>41303</v>
      </c>
      <c r="BE919">
        <v>605000</v>
      </c>
      <c r="BF919">
        <v>46.907392000000002</v>
      </c>
      <c r="BG919">
        <f t="shared" si="691"/>
        <v>7.4798638875086532E-3</v>
      </c>
      <c r="BH919">
        <f t="shared" si="692"/>
        <v>1.0074798638875087</v>
      </c>
      <c r="BL919" s="10">
        <v>41303</v>
      </c>
      <c r="BM919">
        <v>149600</v>
      </c>
      <c r="BN919">
        <v>101.34124</v>
      </c>
      <c r="BO919">
        <f t="shared" si="705"/>
        <v>-6.2768176169802903E-4</v>
      </c>
      <c r="BP919">
        <f t="shared" si="706"/>
        <v>0.99937231823830197</v>
      </c>
      <c r="BT919" s="10">
        <v>41303</v>
      </c>
      <c r="BU919">
        <v>129300</v>
      </c>
      <c r="BV919">
        <v>49.680632000000003</v>
      </c>
      <c r="BW919">
        <f t="shared" si="707"/>
        <v>7.9889649224051951E-4</v>
      </c>
      <c r="BX919">
        <f t="shared" si="708"/>
        <v>1.0007988964922405</v>
      </c>
      <c r="CB919" s="10">
        <v>41303</v>
      </c>
      <c r="CC919">
        <v>941600</v>
      </c>
      <c r="CD919">
        <v>102.024733</v>
      </c>
      <c r="CE919">
        <f t="shared" si="693"/>
        <v>-2.2282470201215876E-3</v>
      </c>
      <c r="CF919">
        <f t="shared" si="694"/>
        <v>0.99777175297987841</v>
      </c>
      <c r="CJ919" s="10">
        <v>41303</v>
      </c>
      <c r="CK919">
        <v>653500</v>
      </c>
      <c r="CL919">
        <v>76.948769999999996</v>
      </c>
      <c r="CM919">
        <f t="shared" si="695"/>
        <v>-4.5909472256955297E-4</v>
      </c>
      <c r="CN919">
        <f t="shared" si="696"/>
        <v>0.99954090527743045</v>
      </c>
      <c r="CR919" s="10">
        <v>41303</v>
      </c>
      <c r="CS919">
        <v>13000</v>
      </c>
      <c r="CT919">
        <v>58.038834999999999</v>
      </c>
      <c r="CU919">
        <f t="shared" si="697"/>
        <v>-3.3037642898448016E-4</v>
      </c>
      <c r="CV919">
        <f t="shared" si="698"/>
        <v>0.99966962357101552</v>
      </c>
      <c r="CZ919" s="10">
        <v>41303</v>
      </c>
      <c r="DA919">
        <v>76300</v>
      </c>
      <c r="DB919">
        <v>49.504390000000001</v>
      </c>
      <c r="DC919">
        <f t="shared" si="671"/>
        <v>6.5040828927982464E-3</v>
      </c>
      <c r="DD919">
        <f t="shared" si="672"/>
        <v>1.0065040828927982</v>
      </c>
      <c r="DH919" s="10">
        <v>41303</v>
      </c>
      <c r="DI919">
        <v>152400</v>
      </c>
      <c r="DJ919">
        <v>29.617156000000001</v>
      </c>
      <c r="DK919">
        <f t="shared" si="673"/>
        <v>1.865163602836617E-3</v>
      </c>
      <c r="DL919">
        <f t="shared" si="674"/>
        <v>1.0018651636028366</v>
      </c>
      <c r="DX919" s="10">
        <v>41303</v>
      </c>
      <c r="DY919">
        <v>8487300</v>
      </c>
      <c r="DZ919">
        <v>16.170000000000002</v>
      </c>
      <c r="EA919">
        <f t="shared" si="710"/>
        <v>4.9720323182100845E-3</v>
      </c>
      <c r="EB919">
        <f t="shared" si="711"/>
        <v>1.0049720323182101</v>
      </c>
      <c r="EF919" s="10">
        <v>41302</v>
      </c>
      <c r="EG919">
        <v>371900</v>
      </c>
      <c r="EH919">
        <v>98.161840999999995</v>
      </c>
      <c r="EI919">
        <f t="shared" si="712"/>
        <v>9.8510300923448924E-5</v>
      </c>
      <c r="EJ919">
        <f t="shared" si="713"/>
        <v>1.0000985103009234</v>
      </c>
    </row>
    <row r="920" spans="1:140">
      <c r="A920" s="10">
        <v>41302</v>
      </c>
      <c r="B920" s="11">
        <v>4.47</v>
      </c>
      <c r="C920">
        <f t="shared" si="677"/>
        <v>4.4699999999999997E-2</v>
      </c>
      <c r="D920" s="12">
        <f t="shared" si="678"/>
        <v>9.369310982090262E-4</v>
      </c>
      <c r="E920" s="13">
        <f t="shared" si="679"/>
        <v>1.000936931098209</v>
      </c>
      <c r="H920" s="10">
        <v>41302</v>
      </c>
      <c r="I920">
        <v>566300</v>
      </c>
      <c r="J920">
        <v>66.163675999999995</v>
      </c>
      <c r="K920" s="15">
        <f t="shared" si="701"/>
        <v>-2.7169779855221732E-3</v>
      </c>
      <c r="L920">
        <f t="shared" si="702"/>
        <v>0.99728302201447783</v>
      </c>
      <c r="N920" s="15">
        <f t="shared" si="681"/>
        <v>-0.62955363899240302</v>
      </c>
      <c r="P920" s="10">
        <v>41302</v>
      </c>
      <c r="Q920">
        <v>550100</v>
      </c>
      <c r="R920">
        <v>33.631253999999998</v>
      </c>
      <c r="S920">
        <f t="shared" si="682"/>
        <v>-5.5884003056283493E-4</v>
      </c>
      <c r="T920">
        <f t="shared" si="703"/>
        <v>0.99944115996943717</v>
      </c>
      <c r="V920" s="15">
        <f t="shared" si="683"/>
        <v>-0.18456505035025172</v>
      </c>
      <c r="X920" s="10">
        <v>41302</v>
      </c>
      <c r="Y920">
        <v>395700</v>
      </c>
      <c r="Z920">
        <v>28.413947</v>
      </c>
      <c r="AA920">
        <f t="shared" si="684"/>
        <v>-2.6675376172189402E-3</v>
      </c>
      <c r="AB920">
        <f t="shared" si="680"/>
        <v>0.99733246238278106</v>
      </c>
      <c r="AD920" s="15">
        <f t="shared" si="685"/>
        <v>-0.62278960488696522</v>
      </c>
      <c r="AF920" s="10">
        <v>41302</v>
      </c>
      <c r="AG920">
        <v>370900</v>
      </c>
      <c r="AH920">
        <v>39.013361000000003</v>
      </c>
      <c r="AI920">
        <f t="shared" si="686"/>
        <v>1.2275979226459288E-3</v>
      </c>
      <c r="AJ920">
        <f t="shared" si="704"/>
        <v>1.0012275979226459</v>
      </c>
      <c r="AL920" s="15">
        <f t="shared" si="687"/>
        <v>0.56486324963602486</v>
      </c>
      <c r="AN920" s="10">
        <v>41302</v>
      </c>
      <c r="AO920">
        <v>2437700</v>
      </c>
      <c r="AP920">
        <v>32.509962999999999</v>
      </c>
      <c r="AQ920">
        <f t="shared" si="688"/>
        <v>-5.7345418917452706E-3</v>
      </c>
      <c r="AR920">
        <f t="shared" si="709"/>
        <v>0.99426545810825473</v>
      </c>
      <c r="AV920" s="10">
        <v>41302</v>
      </c>
      <c r="AW920">
        <v>22382700</v>
      </c>
      <c r="AX920">
        <v>39.800570999999998</v>
      </c>
      <c r="AY920">
        <f t="shared" si="689"/>
        <v>-7.4057937491154302E-3</v>
      </c>
      <c r="AZ920">
        <f t="shared" si="690"/>
        <v>0.99259420625088457</v>
      </c>
      <c r="BD920" s="10">
        <v>41302</v>
      </c>
      <c r="BE920">
        <v>686100</v>
      </c>
      <c r="BF920">
        <v>46.559136000000002</v>
      </c>
      <c r="BG920">
        <f t="shared" si="691"/>
        <v>-7.6660822816998486E-4</v>
      </c>
      <c r="BH920">
        <f t="shared" si="692"/>
        <v>0.99923339177183002</v>
      </c>
      <c r="BL920" s="10">
        <v>41302</v>
      </c>
      <c r="BM920">
        <v>272100</v>
      </c>
      <c r="BN920">
        <v>101.40488999999999</v>
      </c>
      <c r="BO920">
        <f t="shared" si="705"/>
        <v>-4.2857441921728689E-3</v>
      </c>
      <c r="BP920">
        <f t="shared" si="706"/>
        <v>0.99571425580782713</v>
      </c>
      <c r="BT920" s="10">
        <v>41302</v>
      </c>
      <c r="BU920">
        <v>177000</v>
      </c>
      <c r="BV920">
        <v>49.640974</v>
      </c>
      <c r="BW920">
        <f t="shared" si="707"/>
        <v>-1.9971444620625611E-4</v>
      </c>
      <c r="BX920">
        <f t="shared" si="708"/>
        <v>0.99980028555379374</v>
      </c>
      <c r="CB920" s="10">
        <v>41302</v>
      </c>
      <c r="CC920">
        <v>1642600</v>
      </c>
      <c r="CD920">
        <v>102.252577</v>
      </c>
      <c r="CE920">
        <f t="shared" si="693"/>
        <v>-3.2082821643566461E-3</v>
      </c>
      <c r="CF920">
        <f t="shared" si="694"/>
        <v>0.99679171783564335</v>
      </c>
      <c r="CJ920" s="10">
        <v>41302</v>
      </c>
      <c r="CK920">
        <v>336400</v>
      </c>
      <c r="CL920">
        <v>76.984112999999994</v>
      </c>
      <c r="CM920">
        <f t="shared" si="695"/>
        <v>-3.7731789589503517E-3</v>
      </c>
      <c r="CN920">
        <f t="shared" si="696"/>
        <v>0.99622682104104965</v>
      </c>
      <c r="CR920" s="10">
        <v>41302</v>
      </c>
      <c r="CS920">
        <v>11600</v>
      </c>
      <c r="CT920">
        <v>58.058016000000002</v>
      </c>
      <c r="CU920">
        <f t="shared" si="697"/>
        <v>-1.1549046458293466E-3</v>
      </c>
      <c r="CV920">
        <f t="shared" si="698"/>
        <v>0.99884509535417065</v>
      </c>
      <c r="CZ920" s="10">
        <v>41302</v>
      </c>
      <c r="DA920">
        <v>224800</v>
      </c>
      <c r="DB920">
        <v>49.184489999999997</v>
      </c>
      <c r="DC920">
        <f t="shared" si="671"/>
        <v>-4.6754532431403373E-3</v>
      </c>
      <c r="DD920">
        <f t="shared" si="672"/>
        <v>0.99532454675685966</v>
      </c>
      <c r="DH920" s="10">
        <v>41302</v>
      </c>
      <c r="DI920">
        <v>137600</v>
      </c>
      <c r="DJ920">
        <v>29.562017999999998</v>
      </c>
      <c r="DK920">
        <f t="shared" si="673"/>
        <v>1.5566095123833446E-3</v>
      </c>
      <c r="DL920">
        <f t="shared" si="674"/>
        <v>1.0015566095123833</v>
      </c>
      <c r="DX920" s="10">
        <v>41302</v>
      </c>
      <c r="DY920">
        <v>7873800</v>
      </c>
      <c r="DZ920">
        <v>16.09</v>
      </c>
      <c r="EA920">
        <f t="shared" si="710"/>
        <v>-3.0978316665323247E-3</v>
      </c>
      <c r="EB920">
        <f t="shared" si="711"/>
        <v>0.99690216833346768</v>
      </c>
      <c r="EF920" s="10">
        <v>41299</v>
      </c>
      <c r="EG920">
        <v>169600</v>
      </c>
      <c r="EH920">
        <v>98.152171999999993</v>
      </c>
      <c r="EI920">
        <f t="shared" si="712"/>
        <v>-9.8500597599859852E-5</v>
      </c>
      <c r="EJ920">
        <f t="shared" si="713"/>
        <v>0.99990149940240014</v>
      </c>
    </row>
    <row r="921" spans="1:140">
      <c r="A921" s="10">
        <v>41299</v>
      </c>
      <c r="B921" s="11">
        <v>4.3499999999999996</v>
      </c>
      <c r="C921">
        <f t="shared" si="677"/>
        <v>4.3499999999999997E-2</v>
      </c>
      <c r="D921" s="12">
        <f t="shared" si="678"/>
        <v>9.1162903577846066E-4</v>
      </c>
      <c r="E921" s="13">
        <f t="shared" si="679"/>
        <v>1.0009116290357785</v>
      </c>
      <c r="H921" s="10">
        <v>41299</v>
      </c>
      <c r="I921">
        <v>412000</v>
      </c>
      <c r="J921">
        <v>66.343930999999998</v>
      </c>
      <c r="K921" s="15">
        <f t="shared" si="701"/>
        <v>-1.2211434200541271E-2</v>
      </c>
      <c r="L921">
        <f t="shared" si="702"/>
        <v>0.98778856579945873</v>
      </c>
      <c r="N921" s="15">
        <f t="shared" si="681"/>
        <v>-0.98871872855600273</v>
      </c>
      <c r="P921" s="10">
        <v>41299</v>
      </c>
      <c r="Q921">
        <v>277000</v>
      </c>
      <c r="R921">
        <v>33.650058999999999</v>
      </c>
      <c r="S921">
        <f t="shared" si="682"/>
        <v>4.7726767763043298E-3</v>
      </c>
      <c r="T921">
        <f t="shared" si="703"/>
        <v>1.0047726767763043</v>
      </c>
      <c r="V921" s="15">
        <f t="shared" si="683"/>
        <v>4.685295684038822</v>
      </c>
      <c r="X921" s="10">
        <v>41299</v>
      </c>
      <c r="Y921">
        <v>146900</v>
      </c>
      <c r="Z921">
        <v>28.489944999999999</v>
      </c>
      <c r="AA921">
        <f t="shared" si="684"/>
        <v>9.7642513134756914E-3</v>
      </c>
      <c r="AB921">
        <f t="shared" si="680"/>
        <v>1.0097642513134757</v>
      </c>
      <c r="AD921" s="15">
        <f t="shared" si="685"/>
        <v>33.697391434335458</v>
      </c>
      <c r="AF921" s="10">
        <v>41299</v>
      </c>
      <c r="AG921">
        <v>301700</v>
      </c>
      <c r="AH921">
        <v>38.965527000000002</v>
      </c>
      <c r="AI921">
        <f t="shared" si="686"/>
        <v>7.4202159317144911E-3</v>
      </c>
      <c r="AJ921">
        <f t="shared" si="704"/>
        <v>1.0074202159317145</v>
      </c>
      <c r="AL921" s="15">
        <f t="shared" si="687"/>
        <v>13.855644138190589</v>
      </c>
      <c r="AN921" s="10">
        <v>41299</v>
      </c>
      <c r="AO921">
        <v>2500800</v>
      </c>
      <c r="AP921">
        <v>32.697468000000001</v>
      </c>
      <c r="AQ921">
        <f t="shared" si="688"/>
        <v>1.1043553192244593E-2</v>
      </c>
      <c r="AR921">
        <f t="shared" si="709"/>
        <v>1.0110435531922446</v>
      </c>
      <c r="AV921" s="10">
        <v>41299</v>
      </c>
      <c r="AW921">
        <v>13662100</v>
      </c>
      <c r="AX921">
        <v>40.097524999999997</v>
      </c>
      <c r="AY921">
        <f t="shared" si="689"/>
        <v>-2.4624279533151938E-3</v>
      </c>
      <c r="AZ921">
        <f t="shared" si="690"/>
        <v>0.99753757204668481</v>
      </c>
      <c r="BD921" s="10">
        <v>41299</v>
      </c>
      <c r="BE921">
        <v>912800</v>
      </c>
      <c r="BF921">
        <v>46.594856</v>
      </c>
      <c r="BG921">
        <f t="shared" si="691"/>
        <v>5.5887556377458569E-3</v>
      </c>
      <c r="BH921">
        <f t="shared" si="692"/>
        <v>1.0055887556377459</v>
      </c>
      <c r="BL921" s="10">
        <v>41299</v>
      </c>
      <c r="BM921">
        <v>181900</v>
      </c>
      <c r="BN921">
        <v>101.841356</v>
      </c>
      <c r="BO921">
        <f t="shared" si="705"/>
        <v>-3.2927211516856625E-3</v>
      </c>
      <c r="BP921">
        <f t="shared" si="706"/>
        <v>0.99670727884831434</v>
      </c>
      <c r="BT921" s="10">
        <v>41299</v>
      </c>
      <c r="BU921">
        <v>173600</v>
      </c>
      <c r="BV921">
        <v>49.650889999999997</v>
      </c>
      <c r="BW921">
        <f t="shared" si="707"/>
        <v>-9.9739517506691744E-4</v>
      </c>
      <c r="BX921">
        <f t="shared" si="708"/>
        <v>0.99900260482493308</v>
      </c>
      <c r="CB921" s="10">
        <v>41299</v>
      </c>
      <c r="CC921">
        <v>1103600</v>
      </c>
      <c r="CD921">
        <v>102.581688</v>
      </c>
      <c r="CE921">
        <f t="shared" si="693"/>
        <v>-4.2595402461033105E-3</v>
      </c>
      <c r="CF921">
        <f t="shared" si="694"/>
        <v>0.99574045975389669</v>
      </c>
      <c r="CJ921" s="10">
        <v>41299</v>
      </c>
      <c r="CK921">
        <v>273400</v>
      </c>
      <c r="CL921">
        <v>77.275688000000002</v>
      </c>
      <c r="CM921">
        <f t="shared" si="695"/>
        <v>-3.6454711399824813E-3</v>
      </c>
      <c r="CN921">
        <f t="shared" si="696"/>
        <v>0.99635452886001752</v>
      </c>
      <c r="CR921" s="10">
        <v>41299</v>
      </c>
      <c r="CS921">
        <v>8900</v>
      </c>
      <c r="CT921">
        <v>58.125145000000003</v>
      </c>
      <c r="CU921">
        <f t="shared" si="697"/>
        <v>-2.1402985695215815E-3</v>
      </c>
      <c r="CV921">
        <f t="shared" si="698"/>
        <v>0.99785970143047842</v>
      </c>
      <c r="CZ921" s="10">
        <v>41299</v>
      </c>
      <c r="DA921">
        <v>124300</v>
      </c>
      <c r="DB921">
        <v>49.415529999999997</v>
      </c>
      <c r="DC921">
        <f t="shared" ref="DC921:DC984" si="714">(DB921/DB922)-1</f>
        <v>8.9991918348997224E-4</v>
      </c>
      <c r="DD921">
        <f t="shared" ref="DD921:DD984" si="715">1+DC921</f>
        <v>1.00089991918349</v>
      </c>
      <c r="DH921" s="10">
        <v>41299</v>
      </c>
      <c r="DI921">
        <v>160800</v>
      </c>
      <c r="DJ921">
        <v>29.516072999999999</v>
      </c>
      <c r="DK921">
        <f t="shared" ref="DK921:DK984" si="716">(DJ921/DJ922)-1</f>
        <v>6.5809894984492079E-3</v>
      </c>
      <c r="DL921">
        <f t="shared" ref="DL921:DL984" si="717">1+DK921</f>
        <v>1.0065809894984492</v>
      </c>
      <c r="DX921" s="10">
        <v>41299</v>
      </c>
      <c r="DY921">
        <v>6580800</v>
      </c>
      <c r="DZ921">
        <v>16.139999</v>
      </c>
      <c r="EA921">
        <f t="shared" si="710"/>
        <v>-4.9321827948325403E-3</v>
      </c>
      <c r="EB921">
        <f t="shared" si="711"/>
        <v>0.99506781720516746</v>
      </c>
      <c r="EF921" s="10">
        <v>41298</v>
      </c>
      <c r="EG921">
        <v>259700</v>
      </c>
      <c r="EH921">
        <v>98.161840999999995</v>
      </c>
      <c r="EI921">
        <f t="shared" si="712"/>
        <v>-4.9207735801859442E-4</v>
      </c>
      <c r="EJ921">
        <f t="shared" si="713"/>
        <v>0.99950792264198141</v>
      </c>
    </row>
    <row r="922" spans="1:140">
      <c r="A922" s="10">
        <v>41298</v>
      </c>
      <c r="B922" s="11">
        <v>4.42</v>
      </c>
      <c r="C922">
        <f t="shared" si="677"/>
        <v>4.4199999999999996E-2</v>
      </c>
      <c r="D922" s="12">
        <f t="shared" si="678"/>
        <v>9.2638756169449721E-4</v>
      </c>
      <c r="E922" s="13">
        <f t="shared" si="679"/>
        <v>1.0009263875616945</v>
      </c>
      <c r="H922" s="10">
        <v>41298</v>
      </c>
      <c r="I922">
        <v>27800</v>
      </c>
      <c r="J922">
        <v>67.164101000000002</v>
      </c>
      <c r="K922" s="15">
        <f t="shared" si="701"/>
        <v>-3.4768906662198118E-3</v>
      </c>
      <c r="L922">
        <f t="shared" si="702"/>
        <v>0.99652310933378019</v>
      </c>
      <c r="N922" s="15">
        <f t="shared" si="681"/>
        <v>-0.71952660882565933</v>
      </c>
      <c r="P922" s="10">
        <v>41298</v>
      </c>
      <c r="Q922">
        <v>239200</v>
      </c>
      <c r="R922">
        <v>33.490220999999998</v>
      </c>
      <c r="S922">
        <f t="shared" si="682"/>
        <v>2.8075775083280519E-4</v>
      </c>
      <c r="T922">
        <f t="shared" si="703"/>
        <v>1.0002807577508328</v>
      </c>
      <c r="V922" s="15">
        <f t="shared" si="683"/>
        <v>0.10789541846024764</v>
      </c>
      <c r="X922" s="10">
        <v>41298</v>
      </c>
      <c r="Y922">
        <v>177900</v>
      </c>
      <c r="Z922">
        <v>28.214452000000001</v>
      </c>
      <c r="AA922">
        <f t="shared" si="684"/>
        <v>5.0762054211190843E-3</v>
      </c>
      <c r="AB922">
        <f t="shared" si="680"/>
        <v>1.0050762054211191</v>
      </c>
      <c r="AD922" s="15">
        <f t="shared" si="685"/>
        <v>5.3479263340532741</v>
      </c>
      <c r="AF922" s="10">
        <v>41298</v>
      </c>
      <c r="AG922">
        <v>220300</v>
      </c>
      <c r="AH922">
        <v>38.678524000000003</v>
      </c>
      <c r="AI922">
        <f t="shared" si="686"/>
        <v>2.9768909247458453E-3</v>
      </c>
      <c r="AJ922">
        <f t="shared" si="704"/>
        <v>1.0029768909247458</v>
      </c>
      <c r="AL922" s="15">
        <f t="shared" si="687"/>
        <v>1.9592950968819411</v>
      </c>
      <c r="AN922" s="10">
        <v>41298</v>
      </c>
      <c r="AO922">
        <v>3211400</v>
      </c>
      <c r="AP922">
        <v>32.340316000000001</v>
      </c>
      <c r="AQ922">
        <f t="shared" si="688"/>
        <v>5.831776807798672E-3</v>
      </c>
      <c r="AR922">
        <f t="shared" si="709"/>
        <v>1.0058317768077987</v>
      </c>
      <c r="AV922" s="10">
        <v>41298</v>
      </c>
      <c r="AW922">
        <v>17504400</v>
      </c>
      <c r="AX922">
        <v>40.196505999999999</v>
      </c>
      <c r="AY922">
        <f t="shared" si="689"/>
        <v>-2.9018079507285854E-3</v>
      </c>
      <c r="AZ922">
        <f t="shared" si="690"/>
        <v>0.99709819204927141</v>
      </c>
      <c r="BD922" s="10">
        <v>41298</v>
      </c>
      <c r="BE922">
        <v>684000</v>
      </c>
      <c r="BF922">
        <v>46.335895999999998</v>
      </c>
      <c r="BG922">
        <f t="shared" si="691"/>
        <v>3.4809623407492385E-3</v>
      </c>
      <c r="BH922">
        <f t="shared" si="692"/>
        <v>1.0034809623407492</v>
      </c>
      <c r="BL922" s="10">
        <v>41298</v>
      </c>
      <c r="BM922">
        <v>293900</v>
      </c>
      <c r="BN922">
        <v>102.17779899999999</v>
      </c>
      <c r="BO922">
        <f t="shared" si="705"/>
        <v>8.9076102876450847E-4</v>
      </c>
      <c r="BP922">
        <f t="shared" si="706"/>
        <v>1.0008907610287645</v>
      </c>
      <c r="BT922" s="10">
        <v>41298</v>
      </c>
      <c r="BU922">
        <v>121000</v>
      </c>
      <c r="BV922">
        <v>49.700460999999997</v>
      </c>
      <c r="BW922">
        <f t="shared" si="707"/>
        <v>-1.9941511604815165E-4</v>
      </c>
      <c r="BX922">
        <f t="shared" si="708"/>
        <v>0.99980058488395185</v>
      </c>
      <c r="CB922" s="10">
        <v>41298</v>
      </c>
      <c r="CC922">
        <v>511100</v>
      </c>
      <c r="CD922">
        <v>103.02050800000001</v>
      </c>
      <c r="CE922">
        <f t="shared" si="693"/>
        <v>2.4578816993914288E-4</v>
      </c>
      <c r="CF922">
        <f t="shared" si="694"/>
        <v>1.0002457881699391</v>
      </c>
      <c r="CJ922" s="10">
        <v>41298</v>
      </c>
      <c r="CK922">
        <v>334500</v>
      </c>
      <c r="CL922">
        <v>77.558425</v>
      </c>
      <c r="CM922">
        <f t="shared" si="695"/>
        <v>2.2785436567240858E-4</v>
      </c>
      <c r="CN922">
        <f t="shared" si="696"/>
        <v>1.0002278543656724</v>
      </c>
      <c r="CR922" s="10">
        <v>41298</v>
      </c>
      <c r="CS922">
        <v>27200</v>
      </c>
      <c r="CT922">
        <v>58.249817</v>
      </c>
      <c r="CU922">
        <f t="shared" si="697"/>
        <v>-6.5805801362039951E-4</v>
      </c>
      <c r="CV922">
        <f t="shared" si="698"/>
        <v>0.9993419419863796</v>
      </c>
      <c r="CZ922" s="10">
        <v>41298</v>
      </c>
      <c r="DA922">
        <v>115600</v>
      </c>
      <c r="DB922">
        <v>49.371099999999998</v>
      </c>
      <c r="DC922">
        <f t="shared" si="714"/>
        <v>3.4315089009526734E-3</v>
      </c>
      <c r="DD922">
        <f t="shared" si="715"/>
        <v>1.0034315089009527</v>
      </c>
      <c r="DH922" s="10">
        <v>41298</v>
      </c>
      <c r="DI922">
        <v>169000</v>
      </c>
      <c r="DJ922">
        <v>29.323098000000002</v>
      </c>
      <c r="DK922">
        <f t="shared" si="716"/>
        <v>1.8838346175247267E-3</v>
      </c>
      <c r="DL922">
        <f t="shared" si="717"/>
        <v>1.0018838346175247</v>
      </c>
      <c r="DX922" s="10">
        <v>41298</v>
      </c>
      <c r="DY922">
        <v>5896800</v>
      </c>
      <c r="DZ922">
        <v>16.219999000000001</v>
      </c>
      <c r="EA922">
        <f t="shared" si="710"/>
        <v>-1.0372178790248765E-2</v>
      </c>
      <c r="EB922">
        <f t="shared" si="711"/>
        <v>0.98962782120975124</v>
      </c>
      <c r="EF922" s="10">
        <v>41297</v>
      </c>
      <c r="EG922">
        <v>367700</v>
      </c>
      <c r="EH922">
        <v>98.210167999999996</v>
      </c>
      <c r="EI922">
        <f t="shared" si="712"/>
        <v>-9.8432255578262406E-5</v>
      </c>
      <c r="EJ922">
        <f t="shared" si="713"/>
        <v>0.99990156774442174</v>
      </c>
    </row>
    <row r="923" spans="1:140">
      <c r="A923" s="10">
        <v>41297</v>
      </c>
      <c r="B923" s="11">
        <v>4.43</v>
      </c>
      <c r="C923">
        <f t="shared" si="677"/>
        <v>4.4299999999999999E-2</v>
      </c>
      <c r="D923" s="12">
        <f t="shared" si="678"/>
        <v>9.2849615349521741E-4</v>
      </c>
      <c r="E923" s="13">
        <f t="shared" si="679"/>
        <v>1.0009284961534952</v>
      </c>
      <c r="H923" s="10">
        <v>41297</v>
      </c>
      <c r="I923">
        <v>9400</v>
      </c>
      <c r="J923">
        <v>67.398437999999999</v>
      </c>
      <c r="K923" s="15">
        <f t="shared" si="701"/>
        <v>-1.3373892053158976E-4</v>
      </c>
      <c r="L923">
        <f t="shared" si="702"/>
        <v>0.99986626107946841</v>
      </c>
      <c r="N923" s="15">
        <f t="shared" si="681"/>
        <v>-4.7645529468686165E-2</v>
      </c>
      <c r="P923" s="10">
        <v>41297</v>
      </c>
      <c r="Q923">
        <v>187100</v>
      </c>
      <c r="R923">
        <v>33.480820999999999</v>
      </c>
      <c r="S923">
        <f t="shared" si="682"/>
        <v>1.9695940808870382E-3</v>
      </c>
      <c r="T923">
        <f t="shared" si="703"/>
        <v>1.001969594080887</v>
      </c>
      <c r="V923" s="15">
        <f t="shared" si="683"/>
        <v>1.0507278837242926</v>
      </c>
      <c r="X923" s="10">
        <v>41297</v>
      </c>
      <c r="Y923">
        <v>100800</v>
      </c>
      <c r="Z923">
        <v>28.071953000000001</v>
      </c>
      <c r="AA923">
        <f t="shared" si="684"/>
        <v>3.3845934006837552E-4</v>
      </c>
      <c r="AB923">
        <f t="shared" si="680"/>
        <v>1.0003384593400684</v>
      </c>
      <c r="AD923" s="15">
        <f t="shared" si="685"/>
        <v>0.13146896509177775</v>
      </c>
      <c r="AF923" s="10">
        <v>41297</v>
      </c>
      <c r="AG923">
        <v>311800</v>
      </c>
      <c r="AH923">
        <v>38.563724000000001</v>
      </c>
      <c r="AI923">
        <f t="shared" si="686"/>
        <v>-2.7213561183291324E-3</v>
      </c>
      <c r="AJ923">
        <f t="shared" si="704"/>
        <v>0.99727864388167087</v>
      </c>
      <c r="AL923" s="15">
        <f t="shared" si="687"/>
        <v>-0.63014675787641927</v>
      </c>
      <c r="AN923" s="10">
        <v>41297</v>
      </c>
      <c r="AO923">
        <v>3155200</v>
      </c>
      <c r="AP923">
        <v>32.152808</v>
      </c>
      <c r="AQ923">
        <f t="shared" si="688"/>
        <v>-1.9402263761957306E-3</v>
      </c>
      <c r="AR923">
        <f t="shared" si="709"/>
        <v>0.99805977362380427</v>
      </c>
      <c r="AV923" s="10">
        <v>41297</v>
      </c>
      <c r="AW923">
        <v>20810700</v>
      </c>
      <c r="AX923">
        <v>40.313488</v>
      </c>
      <c r="AY923">
        <f t="shared" si="689"/>
        <v>-6.4316095300078757E-3</v>
      </c>
      <c r="AZ923">
        <f t="shared" si="690"/>
        <v>0.99356839046999212</v>
      </c>
      <c r="BD923" s="10">
        <v>41297</v>
      </c>
      <c r="BE923">
        <v>557800</v>
      </c>
      <c r="BF923">
        <v>46.175162</v>
      </c>
      <c r="BG923">
        <f t="shared" si="691"/>
        <v>-1.9337826987309015E-4</v>
      </c>
      <c r="BH923">
        <f t="shared" si="692"/>
        <v>0.99980662173012691</v>
      </c>
      <c r="BL923" s="10">
        <v>41297</v>
      </c>
      <c r="BM923">
        <v>566400</v>
      </c>
      <c r="BN923">
        <v>102.08686400000001</v>
      </c>
      <c r="BO923">
        <f t="shared" si="705"/>
        <v>-2.044468892015705E-3</v>
      </c>
      <c r="BP923">
        <f t="shared" si="706"/>
        <v>0.99795553110798429</v>
      </c>
      <c r="BT923" s="10">
        <v>41297</v>
      </c>
      <c r="BU923">
        <v>143200</v>
      </c>
      <c r="BV923">
        <v>49.710374000000002</v>
      </c>
      <c r="BW923">
        <f t="shared" si="707"/>
        <v>0</v>
      </c>
      <c r="BX923">
        <f t="shared" si="708"/>
        <v>1</v>
      </c>
      <c r="CB923" s="10">
        <v>41297</v>
      </c>
      <c r="CC923">
        <v>614900</v>
      </c>
      <c r="CD923">
        <v>102.995193</v>
      </c>
      <c r="CE923">
        <f t="shared" si="693"/>
        <v>7.3798640565159168E-4</v>
      </c>
      <c r="CF923">
        <f t="shared" si="694"/>
        <v>1.0007379864056516</v>
      </c>
      <c r="CJ923" s="10">
        <v>41297</v>
      </c>
      <c r="CK923">
        <v>379700</v>
      </c>
      <c r="CL923">
        <v>77.540756999999999</v>
      </c>
      <c r="CM923">
        <f t="shared" si="695"/>
        <v>5.7010260685586012E-4</v>
      </c>
      <c r="CN923">
        <f t="shared" si="696"/>
        <v>1.0005701026068559</v>
      </c>
      <c r="CR923" s="10">
        <v>41297</v>
      </c>
      <c r="CS923">
        <v>10200</v>
      </c>
      <c r="CT923">
        <v>58.288173999999998</v>
      </c>
      <c r="CU923">
        <f t="shared" si="697"/>
        <v>4.9380868204873529E-4</v>
      </c>
      <c r="CV923">
        <f t="shared" si="698"/>
        <v>1.0004938086820487</v>
      </c>
      <c r="CZ923" s="10">
        <v>41297</v>
      </c>
      <c r="DA923">
        <v>150900</v>
      </c>
      <c r="DB923">
        <v>49.202261999999997</v>
      </c>
      <c r="DC923">
        <f t="shared" si="714"/>
        <v>-4.4948028216420521E-3</v>
      </c>
      <c r="DD923">
        <f t="shared" si="715"/>
        <v>0.99550519717835795</v>
      </c>
      <c r="DH923" s="10">
        <v>41297</v>
      </c>
      <c r="DI923">
        <v>129700</v>
      </c>
      <c r="DJ923">
        <v>29.267962000000001</v>
      </c>
      <c r="DK923">
        <f t="shared" si="716"/>
        <v>6.2835083836909611E-4</v>
      </c>
      <c r="DL923">
        <f t="shared" si="717"/>
        <v>1.0006283508383691</v>
      </c>
      <c r="DX923" s="10">
        <v>41297</v>
      </c>
      <c r="DY923">
        <v>5765100</v>
      </c>
      <c r="DZ923">
        <v>16.389999</v>
      </c>
      <c r="EA923">
        <f t="shared" si="710"/>
        <v>-3.6475377721861824E-3</v>
      </c>
      <c r="EB923">
        <f t="shared" si="711"/>
        <v>0.99635246222781382</v>
      </c>
      <c r="EF923" s="10">
        <v>41296</v>
      </c>
      <c r="EG923">
        <v>620000</v>
      </c>
      <c r="EH923">
        <v>98.219836000000001</v>
      </c>
      <c r="EI923">
        <f t="shared" si="712"/>
        <v>2.9532286912559158E-4</v>
      </c>
      <c r="EJ923">
        <f t="shared" si="713"/>
        <v>1.0002953228691256</v>
      </c>
    </row>
    <row r="924" spans="1:140">
      <c r="A924" s="10">
        <v>41296</v>
      </c>
      <c r="B924" s="11">
        <v>4.12</v>
      </c>
      <c r="C924">
        <f t="shared" si="677"/>
        <v>4.1200000000000001E-2</v>
      </c>
      <c r="D924" s="12">
        <f t="shared" si="678"/>
        <v>8.6315664543157311E-4</v>
      </c>
      <c r="E924" s="13">
        <f t="shared" si="679"/>
        <v>1.0008631566454316</v>
      </c>
      <c r="H924" s="10">
        <v>41296</v>
      </c>
      <c r="I924">
        <v>12400</v>
      </c>
      <c r="J924">
        <v>67.407453000000004</v>
      </c>
      <c r="K924" s="15">
        <f t="shared" si="701"/>
        <v>1.6071044784777833E-3</v>
      </c>
      <c r="L924">
        <f t="shared" si="702"/>
        <v>1.0016071044784778</v>
      </c>
      <c r="N924" s="15">
        <f t="shared" si="681"/>
        <v>0.79700660043404947</v>
      </c>
      <c r="P924" s="10">
        <v>41296</v>
      </c>
      <c r="Q924">
        <v>354800</v>
      </c>
      <c r="R924">
        <v>33.415007000000003</v>
      </c>
      <c r="S924">
        <f t="shared" si="682"/>
        <v>5.0905124197908602E-3</v>
      </c>
      <c r="T924">
        <f t="shared" si="703"/>
        <v>1.0050905124197909</v>
      </c>
      <c r="V924" s="15">
        <f t="shared" si="683"/>
        <v>5.3809937231105254</v>
      </c>
      <c r="X924" s="10">
        <v>41296</v>
      </c>
      <c r="Y924">
        <v>452200</v>
      </c>
      <c r="Z924">
        <v>28.062455</v>
      </c>
      <c r="AA924">
        <f t="shared" si="684"/>
        <v>7.1599361417407081E-3</v>
      </c>
      <c r="AB924">
        <f t="shared" si="680"/>
        <v>1.0071599361417407</v>
      </c>
      <c r="AD924" s="15">
        <f t="shared" si="685"/>
        <v>12.518583658684305</v>
      </c>
      <c r="AF924" s="10">
        <v>41296</v>
      </c>
      <c r="AG924">
        <v>277200</v>
      </c>
      <c r="AH924">
        <v>38.668956000000001</v>
      </c>
      <c r="AI924">
        <f t="shared" si="686"/>
        <v>7.2264392122822763E-3</v>
      </c>
      <c r="AJ924">
        <f t="shared" si="704"/>
        <v>1.0072264392122823</v>
      </c>
      <c r="AL924" s="15">
        <f t="shared" si="687"/>
        <v>12.848342760543952</v>
      </c>
      <c r="AN924" s="10">
        <v>41296</v>
      </c>
      <c r="AO924">
        <v>2694500</v>
      </c>
      <c r="AP924">
        <v>32.215313000000002</v>
      </c>
      <c r="AQ924">
        <f t="shared" si="688"/>
        <v>5.5464011053052431E-4</v>
      </c>
      <c r="AR924">
        <f t="shared" si="709"/>
        <v>1.0005546401105305</v>
      </c>
      <c r="AV924" s="10">
        <v>41296</v>
      </c>
      <c r="AW924">
        <v>12863000</v>
      </c>
      <c r="AX924">
        <v>40.574446999999999</v>
      </c>
      <c r="AY924">
        <f t="shared" si="689"/>
        <v>-8.8634839285917089E-4</v>
      </c>
      <c r="AZ924">
        <f t="shared" si="690"/>
        <v>0.99911365160714083</v>
      </c>
      <c r="BD924" s="10">
        <v>41296</v>
      </c>
      <c r="BE924">
        <v>817400</v>
      </c>
      <c r="BF924">
        <v>46.184092999999997</v>
      </c>
      <c r="BG924">
        <f t="shared" si="691"/>
        <v>3.8819923704773718E-3</v>
      </c>
      <c r="BH924">
        <f t="shared" si="692"/>
        <v>1.0038819923704774</v>
      </c>
      <c r="BL924" s="10">
        <v>41296</v>
      </c>
      <c r="BM924">
        <v>279200</v>
      </c>
      <c r="BN924">
        <v>102.29600499999999</v>
      </c>
      <c r="BO924">
        <f t="shared" si="705"/>
        <v>-9.7683475596499481E-4</v>
      </c>
      <c r="BP924">
        <f t="shared" si="706"/>
        <v>0.99902316524403501</v>
      </c>
      <c r="BT924" s="10">
        <v>41296</v>
      </c>
      <c r="BU924">
        <v>110800</v>
      </c>
      <c r="BV924">
        <v>49.710374000000002</v>
      </c>
      <c r="BW924">
        <f t="shared" si="707"/>
        <v>5.9866388173168694E-4</v>
      </c>
      <c r="BX924">
        <f t="shared" si="708"/>
        <v>1.0005986638817317</v>
      </c>
      <c r="CB924" s="10">
        <v>41296</v>
      </c>
      <c r="CC924">
        <v>1018500</v>
      </c>
      <c r="CD924">
        <v>102.91924</v>
      </c>
      <c r="CE924">
        <f t="shared" si="693"/>
        <v>-1.9639791090084735E-3</v>
      </c>
      <c r="CF924">
        <f t="shared" si="694"/>
        <v>0.99803602089099153</v>
      </c>
      <c r="CJ924" s="10">
        <v>41296</v>
      </c>
      <c r="CK924">
        <v>256100</v>
      </c>
      <c r="CL924">
        <v>77.496576000000005</v>
      </c>
      <c r="CM924">
        <f t="shared" si="695"/>
        <v>0</v>
      </c>
      <c r="CN924">
        <f t="shared" si="696"/>
        <v>1</v>
      </c>
      <c r="CR924" s="10">
        <v>41296</v>
      </c>
      <c r="CS924">
        <v>17900</v>
      </c>
      <c r="CT924">
        <v>58.259405000000001</v>
      </c>
      <c r="CU924">
        <f t="shared" si="697"/>
        <v>4.9405264953672479E-4</v>
      </c>
      <c r="CV924">
        <f t="shared" si="698"/>
        <v>1.0004940526495367</v>
      </c>
      <c r="CZ924" s="10">
        <v>41296</v>
      </c>
      <c r="DA924">
        <v>193400</v>
      </c>
      <c r="DB924">
        <v>49.424415000000003</v>
      </c>
      <c r="DC924">
        <f t="shared" si="714"/>
        <v>-5.3911871481049367E-4</v>
      </c>
      <c r="DD924">
        <f t="shared" si="715"/>
        <v>0.99946088128518951</v>
      </c>
      <c r="DH924" s="10">
        <v>41296</v>
      </c>
      <c r="DI924">
        <v>204000</v>
      </c>
      <c r="DJ924">
        <v>29.249583000000001</v>
      </c>
      <c r="DK924">
        <f t="shared" si="716"/>
        <v>4.4177497878330474E-3</v>
      </c>
      <c r="DL924">
        <f t="shared" si="717"/>
        <v>1.004417749787833</v>
      </c>
      <c r="DX924" s="10">
        <v>41296</v>
      </c>
      <c r="DY924">
        <v>4134300</v>
      </c>
      <c r="DZ924">
        <v>16.450001</v>
      </c>
      <c r="EA924">
        <f t="shared" si="710"/>
        <v>3.660891010426548E-3</v>
      </c>
      <c r="EB924">
        <f t="shared" si="711"/>
        <v>1.0036608910104265</v>
      </c>
      <c r="EF924" s="10">
        <v>41292</v>
      </c>
      <c r="EG924">
        <v>386800</v>
      </c>
      <c r="EH924">
        <v>98.190837999999999</v>
      </c>
      <c r="EI924">
        <f t="shared" si="712"/>
        <v>7.8818914085077019E-4</v>
      </c>
      <c r="EJ924">
        <f t="shared" si="713"/>
        <v>1.0007881891408508</v>
      </c>
    </row>
    <row r="925" spans="1:140">
      <c r="A925" s="10">
        <v>41292</v>
      </c>
      <c r="B925" s="11">
        <v>3.85</v>
      </c>
      <c r="C925">
        <f t="shared" si="677"/>
        <v>3.85E-2</v>
      </c>
      <c r="D925" s="12">
        <f t="shared" si="678"/>
        <v>8.062931877927948E-4</v>
      </c>
      <c r="E925" s="13">
        <f t="shared" si="679"/>
        <v>1.0008062931877928</v>
      </c>
      <c r="H925" s="10">
        <v>41292</v>
      </c>
      <c r="I925">
        <v>5400</v>
      </c>
      <c r="J925">
        <v>67.299295999999998</v>
      </c>
      <c r="K925" s="15">
        <f t="shared" si="701"/>
        <v>5.5210856765071092E-3</v>
      </c>
      <c r="L925">
        <f t="shared" si="702"/>
        <v>1.0055210856765071</v>
      </c>
      <c r="N925" s="15">
        <f t="shared" si="681"/>
        <v>6.4607327098568152</v>
      </c>
      <c r="P925" s="10">
        <v>41292</v>
      </c>
      <c r="Q925">
        <v>221800</v>
      </c>
      <c r="R925">
        <v>33.245769000000003</v>
      </c>
      <c r="S925">
        <f t="shared" si="682"/>
        <v>1.9835771924217038E-3</v>
      </c>
      <c r="T925">
        <f t="shared" si="703"/>
        <v>1.0019835771924217</v>
      </c>
      <c r="V925" s="15">
        <f t="shared" si="683"/>
        <v>1.0612004644537611</v>
      </c>
      <c r="X925" s="10">
        <v>41292</v>
      </c>
      <c r="Y925">
        <v>82900</v>
      </c>
      <c r="Z925">
        <v>27.862957999999999</v>
      </c>
      <c r="AA925">
        <f t="shared" si="684"/>
        <v>2.0498843431364655E-3</v>
      </c>
      <c r="AB925">
        <f t="shared" si="680"/>
        <v>1.0020498843431365</v>
      </c>
      <c r="AD925" s="15">
        <f t="shared" si="685"/>
        <v>1.1115915704100967</v>
      </c>
      <c r="AF925" s="10">
        <v>41292</v>
      </c>
      <c r="AG925">
        <v>218600</v>
      </c>
      <c r="AH925">
        <v>38.391522000000002</v>
      </c>
      <c r="AI925">
        <f t="shared" si="686"/>
        <v>3.2500458879196614E-3</v>
      </c>
      <c r="AJ925">
        <f t="shared" si="704"/>
        <v>1.0032500458879197</v>
      </c>
      <c r="AL925" s="15">
        <f t="shared" si="687"/>
        <v>2.2685393560688021</v>
      </c>
      <c r="AN925" s="10">
        <v>41292</v>
      </c>
      <c r="AO925">
        <v>2375100</v>
      </c>
      <c r="AP925">
        <v>32.197454999999998</v>
      </c>
      <c r="AQ925">
        <f t="shared" si="688"/>
        <v>-5.5433265540538734E-4</v>
      </c>
      <c r="AR925">
        <f t="shared" si="709"/>
        <v>0.99944566734459461</v>
      </c>
      <c r="AV925" s="10">
        <v>41292</v>
      </c>
      <c r="AW925">
        <v>10905200</v>
      </c>
      <c r="AX925">
        <v>40.610441999999999</v>
      </c>
      <c r="AY925">
        <f t="shared" si="689"/>
        <v>1.10912118563955E-3</v>
      </c>
      <c r="AZ925">
        <f t="shared" si="690"/>
        <v>1.0011091211856395</v>
      </c>
      <c r="BD925" s="10">
        <v>41292</v>
      </c>
      <c r="BE925">
        <v>606800</v>
      </c>
      <c r="BF925">
        <v>46.005499999999998</v>
      </c>
      <c r="BG925">
        <f t="shared" si="691"/>
        <v>3.310660205478877E-3</v>
      </c>
      <c r="BH925">
        <f t="shared" si="692"/>
        <v>1.0033106602054789</v>
      </c>
      <c r="BL925" s="10">
        <v>41292</v>
      </c>
      <c r="BM925">
        <v>219800</v>
      </c>
      <c r="BN925">
        <v>102.396029</v>
      </c>
      <c r="BO925">
        <f t="shared" si="705"/>
        <v>1.6901143634042715E-3</v>
      </c>
      <c r="BP925">
        <f t="shared" si="706"/>
        <v>1.0016901143634043</v>
      </c>
      <c r="BT925" s="10">
        <v>41292</v>
      </c>
      <c r="BU925">
        <v>95200</v>
      </c>
      <c r="BV925">
        <v>49.680632000000003</v>
      </c>
      <c r="BW925">
        <f t="shared" si="707"/>
        <v>1.9965486705797453E-4</v>
      </c>
      <c r="BX925">
        <f t="shared" si="708"/>
        <v>1.000199654867058</v>
      </c>
      <c r="CB925" s="10">
        <v>41292</v>
      </c>
      <c r="CC925">
        <v>1219000</v>
      </c>
      <c r="CD925">
        <v>103.121769</v>
      </c>
      <c r="CE925">
        <f t="shared" si="693"/>
        <v>3.28402540923034E-3</v>
      </c>
      <c r="CF925">
        <f t="shared" si="694"/>
        <v>1.0032840254092303</v>
      </c>
      <c r="CJ925" s="10">
        <v>41292</v>
      </c>
      <c r="CK925">
        <v>586600</v>
      </c>
      <c r="CL925">
        <v>77.496576000000005</v>
      </c>
      <c r="CM925">
        <f t="shared" si="695"/>
        <v>1.7131214524701566E-3</v>
      </c>
      <c r="CN925">
        <f t="shared" si="696"/>
        <v>1.0017131214524702</v>
      </c>
      <c r="CR925" s="10">
        <v>41292</v>
      </c>
      <c r="CS925">
        <v>19400</v>
      </c>
      <c r="CT925">
        <v>58.230635999999997</v>
      </c>
      <c r="CU925">
        <f t="shared" si="697"/>
        <v>6.5921120973522207E-4</v>
      </c>
      <c r="CV925">
        <f t="shared" si="698"/>
        <v>1.0006592112097352</v>
      </c>
      <c r="CZ925" s="10">
        <v>41292</v>
      </c>
      <c r="DA925">
        <v>144900</v>
      </c>
      <c r="DB925">
        <v>49.451075000000003</v>
      </c>
      <c r="DC925">
        <f t="shared" si="714"/>
        <v>-8.9765727210977531E-4</v>
      </c>
      <c r="DD925">
        <f t="shared" si="715"/>
        <v>0.99910234272789022</v>
      </c>
      <c r="DH925" s="10">
        <v>41292</v>
      </c>
      <c r="DI925">
        <v>86400</v>
      </c>
      <c r="DJ925">
        <v>29.120933999999998</v>
      </c>
      <c r="DK925">
        <f t="shared" si="716"/>
        <v>5.0745317208709118E-3</v>
      </c>
      <c r="DL925">
        <f t="shared" si="717"/>
        <v>1.0050745317208709</v>
      </c>
      <c r="DX925" s="10">
        <v>41292</v>
      </c>
      <c r="DY925">
        <v>4032300</v>
      </c>
      <c r="DZ925">
        <v>16.389999</v>
      </c>
      <c r="EA925">
        <f t="shared" si="710"/>
        <v>-1.2188299817185166E-3</v>
      </c>
      <c r="EB925">
        <f t="shared" si="711"/>
        <v>0.99878117001828148</v>
      </c>
      <c r="EF925" s="10">
        <v>41291</v>
      </c>
      <c r="EG925">
        <v>2630800</v>
      </c>
      <c r="EH925">
        <v>98.113506000000001</v>
      </c>
      <c r="EI925">
        <f t="shared" si="712"/>
        <v>-7.8756838799964868E-4</v>
      </c>
      <c r="EJ925">
        <f t="shared" si="713"/>
        <v>0.99921243161200035</v>
      </c>
    </row>
    <row r="926" spans="1:140">
      <c r="A926" s="10">
        <v>41291</v>
      </c>
      <c r="B926" s="11">
        <v>3.84</v>
      </c>
      <c r="C926">
        <f t="shared" si="677"/>
        <v>3.8399999999999997E-2</v>
      </c>
      <c r="D926" s="12">
        <f t="shared" si="678"/>
        <v>8.0418794018211059E-4</v>
      </c>
      <c r="E926" s="13">
        <f t="shared" si="679"/>
        <v>1.0008041879401821</v>
      </c>
      <c r="H926" s="10">
        <v>41291</v>
      </c>
      <c r="I926">
        <v>7200</v>
      </c>
      <c r="J926">
        <v>66.929771000000002</v>
      </c>
      <c r="K926" s="15">
        <f t="shared" si="701"/>
        <v>-8.2798469891922633E-3</v>
      </c>
      <c r="L926">
        <f t="shared" si="702"/>
        <v>0.99172015301080774</v>
      </c>
      <c r="N926" s="15">
        <f t="shared" si="681"/>
        <v>-0.95191211911456064</v>
      </c>
      <c r="P926" s="10">
        <v>41291</v>
      </c>
      <c r="Q926">
        <v>285000</v>
      </c>
      <c r="R926">
        <v>33.179954000000002</v>
      </c>
      <c r="S926">
        <f t="shared" si="682"/>
        <v>6.8473910675641569E-3</v>
      </c>
      <c r="T926">
        <f t="shared" si="703"/>
        <v>1.0068473910675642</v>
      </c>
      <c r="V926" s="15">
        <f t="shared" si="683"/>
        <v>11.070684773000975</v>
      </c>
      <c r="X926" s="10">
        <v>41291</v>
      </c>
      <c r="Y926">
        <v>213600</v>
      </c>
      <c r="Z926">
        <v>27.805959000000001</v>
      </c>
      <c r="AA926">
        <f t="shared" si="684"/>
        <v>9.3103444771194255E-3</v>
      </c>
      <c r="AB926">
        <f t="shared" si="680"/>
        <v>1.0093103444771194</v>
      </c>
      <c r="AD926" s="15">
        <f t="shared" si="685"/>
        <v>28.445870662803721</v>
      </c>
      <c r="AF926" s="10">
        <v>41291</v>
      </c>
      <c r="AG926">
        <v>205300</v>
      </c>
      <c r="AH926">
        <v>38.267152000000003</v>
      </c>
      <c r="AI926">
        <f t="shared" si="686"/>
        <v>9.0817524373960623E-3</v>
      </c>
      <c r="AJ926">
        <f t="shared" si="704"/>
        <v>1.0090817524373961</v>
      </c>
      <c r="AL926" s="15">
        <f t="shared" si="687"/>
        <v>26.109328152486057</v>
      </c>
      <c r="AN926" s="10">
        <v>41291</v>
      </c>
      <c r="AO926">
        <v>2186700</v>
      </c>
      <c r="AP926">
        <v>32.215313000000002</v>
      </c>
      <c r="AQ926">
        <f t="shared" si="688"/>
        <v>8.3846770339437438E-3</v>
      </c>
      <c r="AR926">
        <f t="shared" si="709"/>
        <v>1.0083846770339437</v>
      </c>
      <c r="AV926" s="10">
        <v>41291</v>
      </c>
      <c r="AW926">
        <v>15182200</v>
      </c>
      <c r="AX926">
        <v>40.565449999999998</v>
      </c>
      <c r="AY926">
        <f t="shared" si="689"/>
        <v>6.9243056990762053E-3</v>
      </c>
      <c r="AZ926">
        <f t="shared" si="690"/>
        <v>1.0069243056990762</v>
      </c>
      <c r="BD926" s="10">
        <v>41291</v>
      </c>
      <c r="BE926">
        <v>485900</v>
      </c>
      <c r="BF926">
        <v>45.853693999999997</v>
      </c>
      <c r="BG926">
        <f t="shared" si="691"/>
        <v>8.6426784786917121E-3</v>
      </c>
      <c r="BH926">
        <f t="shared" si="692"/>
        <v>1.0086426784786917</v>
      </c>
      <c r="BL926" s="10">
        <v>41291</v>
      </c>
      <c r="BM926">
        <v>222800</v>
      </c>
      <c r="BN926">
        <v>102.22326</v>
      </c>
      <c r="BO926">
        <f t="shared" si="705"/>
        <v>1.7790701336672932E-4</v>
      </c>
      <c r="BP926">
        <f t="shared" si="706"/>
        <v>1.0001779070133667</v>
      </c>
      <c r="BT926" s="10">
        <v>41291</v>
      </c>
      <c r="BU926">
        <v>143700</v>
      </c>
      <c r="BV926">
        <v>49.670715000000001</v>
      </c>
      <c r="BW926">
        <f t="shared" si="707"/>
        <v>-5.9850551486828607E-4</v>
      </c>
      <c r="BX926">
        <f t="shared" si="708"/>
        <v>0.99940149448513171</v>
      </c>
      <c r="CB926" s="10">
        <v>41291</v>
      </c>
      <c r="CC926">
        <v>2659300</v>
      </c>
      <c r="CD926">
        <v>102.784223</v>
      </c>
      <c r="CE926">
        <f t="shared" si="693"/>
        <v>-1.5574694401518929E-3</v>
      </c>
      <c r="CF926">
        <f t="shared" si="694"/>
        <v>0.99844253055984811</v>
      </c>
      <c r="CJ926" s="10">
        <v>41291</v>
      </c>
      <c r="CK926">
        <v>493200</v>
      </c>
      <c r="CL926">
        <v>77.364041999999998</v>
      </c>
      <c r="CM926">
        <f t="shared" si="695"/>
        <v>-2.7335480901978793E-3</v>
      </c>
      <c r="CN926">
        <f t="shared" si="696"/>
        <v>0.99726645190980212</v>
      </c>
      <c r="CR926" s="10">
        <v>41291</v>
      </c>
      <c r="CS926">
        <v>18900</v>
      </c>
      <c r="CT926">
        <v>58.192275000000002</v>
      </c>
      <c r="CU926">
        <f t="shared" si="697"/>
        <v>-1.3166350529407733E-3</v>
      </c>
      <c r="CV926">
        <f t="shared" si="698"/>
        <v>0.99868336494705923</v>
      </c>
      <c r="CZ926" s="10">
        <v>41291</v>
      </c>
      <c r="DA926">
        <v>140400</v>
      </c>
      <c r="DB926">
        <v>49.495505000000001</v>
      </c>
      <c r="DC926">
        <f t="shared" si="714"/>
        <v>-1.7947903206161353E-4</v>
      </c>
      <c r="DD926">
        <f t="shared" si="715"/>
        <v>0.99982052096793839</v>
      </c>
      <c r="DH926" s="10">
        <v>41291</v>
      </c>
      <c r="DI926">
        <v>345400</v>
      </c>
      <c r="DJ926">
        <v>28.973904999999998</v>
      </c>
      <c r="DK926">
        <f t="shared" si="716"/>
        <v>2.5437372990466667E-3</v>
      </c>
      <c r="DL926">
        <f t="shared" si="717"/>
        <v>1.0025437372990467</v>
      </c>
      <c r="DX926" s="10">
        <v>41291</v>
      </c>
      <c r="DY926">
        <v>7120000</v>
      </c>
      <c r="DZ926">
        <v>16.41</v>
      </c>
      <c r="EA926">
        <f t="shared" si="710"/>
        <v>4.2839657282742749E-3</v>
      </c>
      <c r="EB926">
        <f t="shared" si="711"/>
        <v>1.0042839657282743</v>
      </c>
      <c r="EF926" s="10">
        <v>41290</v>
      </c>
      <c r="EG926">
        <v>613300</v>
      </c>
      <c r="EH926">
        <v>98.190837999999999</v>
      </c>
      <c r="EI926">
        <f t="shared" si="712"/>
        <v>4.9248794385770012E-4</v>
      </c>
      <c r="EJ926">
        <f t="shared" si="713"/>
        <v>1.0004924879438577</v>
      </c>
    </row>
    <row r="927" spans="1:140">
      <c r="A927" s="10">
        <v>41290</v>
      </c>
      <c r="B927" s="11">
        <v>3.96</v>
      </c>
      <c r="C927">
        <f t="shared" si="677"/>
        <v>3.9599999999999996E-2</v>
      </c>
      <c r="D927" s="12">
        <f t="shared" si="678"/>
        <v>8.2945471192985565E-4</v>
      </c>
      <c r="E927" s="13">
        <f t="shared" si="679"/>
        <v>1.0008294547119299</v>
      </c>
      <c r="H927" s="10">
        <v>41290</v>
      </c>
      <c r="I927">
        <v>2900</v>
      </c>
      <c r="J927">
        <v>67.488566000000006</v>
      </c>
      <c r="K927" s="15">
        <f t="shared" si="701"/>
        <v>2.8123622571030182E-3</v>
      </c>
      <c r="L927">
        <f t="shared" si="702"/>
        <v>1.002812362257103</v>
      </c>
      <c r="N927" s="15">
        <f t="shared" si="681"/>
        <v>1.7872946401812175</v>
      </c>
      <c r="P927" s="10">
        <v>41290</v>
      </c>
      <c r="Q927">
        <v>229400</v>
      </c>
      <c r="R927">
        <v>32.954303000000003</v>
      </c>
      <c r="S927">
        <f t="shared" si="682"/>
        <v>-2.8528344824796381E-4</v>
      </c>
      <c r="T927">
        <f t="shared" si="703"/>
        <v>0.99971471655175204</v>
      </c>
      <c r="V927" s="15">
        <f t="shared" si="683"/>
        <v>-9.8903851975941759E-2</v>
      </c>
      <c r="X927" s="10">
        <v>41290</v>
      </c>
      <c r="Y927">
        <v>90200</v>
      </c>
      <c r="Z927">
        <v>27.549464</v>
      </c>
      <c r="AA927">
        <f t="shared" si="684"/>
        <v>-2.4079552253150061E-3</v>
      </c>
      <c r="AB927">
        <f t="shared" si="680"/>
        <v>0.99759204477468499</v>
      </c>
      <c r="AD927" s="15">
        <f t="shared" si="685"/>
        <v>-0.58520196478451847</v>
      </c>
      <c r="AF927" s="10">
        <v>41290</v>
      </c>
      <c r="AG927">
        <v>272600</v>
      </c>
      <c r="AH927">
        <v>37.922747000000001</v>
      </c>
      <c r="AI927">
        <f t="shared" si="686"/>
        <v>-2.2653145850324297E-3</v>
      </c>
      <c r="AJ927">
        <f t="shared" si="704"/>
        <v>0.99773468541496757</v>
      </c>
      <c r="AL927" s="15">
        <f t="shared" si="687"/>
        <v>-0.56298063285149613</v>
      </c>
      <c r="AN927" s="10">
        <v>41290</v>
      </c>
      <c r="AO927">
        <v>2203000</v>
      </c>
      <c r="AP927">
        <v>31.947444000000001</v>
      </c>
      <c r="AQ927">
        <f t="shared" si="688"/>
        <v>-6.1111477519204538E-3</v>
      </c>
      <c r="AR927">
        <f t="shared" si="709"/>
        <v>0.99388885224807955</v>
      </c>
      <c r="AV927" s="10">
        <v>41290</v>
      </c>
      <c r="AW927">
        <v>12085600</v>
      </c>
      <c r="AX927">
        <v>40.286493999999998</v>
      </c>
      <c r="AY927">
        <f t="shared" si="689"/>
        <v>-1.7836647960974839E-3</v>
      </c>
      <c r="AZ927">
        <f t="shared" si="690"/>
        <v>0.99821633520390252</v>
      </c>
      <c r="BD927" s="10">
        <v>41290</v>
      </c>
      <c r="BE927">
        <v>430800</v>
      </c>
      <c r="BF927">
        <v>45.460791</v>
      </c>
      <c r="BG927">
        <f t="shared" si="691"/>
        <v>-2.351543341453155E-3</v>
      </c>
      <c r="BH927">
        <f t="shared" si="692"/>
        <v>0.99764845665854684</v>
      </c>
      <c r="BL927" s="10">
        <v>41290</v>
      </c>
      <c r="BM927">
        <v>169200</v>
      </c>
      <c r="BN927">
        <v>102.205077</v>
      </c>
      <c r="BO927">
        <f t="shared" si="705"/>
        <v>7.1227200326995366E-4</v>
      </c>
      <c r="BP927">
        <f t="shared" si="706"/>
        <v>1.00071227200327</v>
      </c>
      <c r="BT927" s="10">
        <v>41290</v>
      </c>
      <c r="BU927">
        <v>101500</v>
      </c>
      <c r="BV927">
        <v>49.700460999999997</v>
      </c>
      <c r="BW927">
        <f t="shared" si="707"/>
        <v>-1.9941511604815165E-4</v>
      </c>
      <c r="BX927">
        <f t="shared" si="708"/>
        <v>0.99980058488395185</v>
      </c>
      <c r="CB927" s="10">
        <v>41290</v>
      </c>
      <c r="CC927">
        <v>1530500</v>
      </c>
      <c r="CD927">
        <v>102.94455600000001</v>
      </c>
      <c r="CE927">
        <f t="shared" si="693"/>
        <v>-9.0090603329862073E-4</v>
      </c>
      <c r="CF927">
        <f t="shared" si="694"/>
        <v>0.99909909396670138</v>
      </c>
      <c r="CJ927" s="10">
        <v>41290</v>
      </c>
      <c r="CK927">
        <v>437300</v>
      </c>
      <c r="CL927">
        <v>77.576099999999997</v>
      </c>
      <c r="CM927">
        <f t="shared" si="695"/>
        <v>4.5579900645020821E-4</v>
      </c>
      <c r="CN927">
        <f t="shared" si="696"/>
        <v>1.0004557990064502</v>
      </c>
      <c r="CR927" s="10">
        <v>41290</v>
      </c>
      <c r="CS927">
        <v>20100</v>
      </c>
      <c r="CT927">
        <v>58.268993999999999</v>
      </c>
      <c r="CU927">
        <f t="shared" si="697"/>
        <v>0</v>
      </c>
      <c r="CV927">
        <f t="shared" si="698"/>
        <v>1</v>
      </c>
      <c r="CZ927" s="10">
        <v>41290</v>
      </c>
      <c r="DA927">
        <v>84100</v>
      </c>
      <c r="DB927">
        <v>49.504390000000001</v>
      </c>
      <c r="DC927">
        <f t="shared" si="714"/>
        <v>5.3878783287797383E-4</v>
      </c>
      <c r="DD927">
        <f t="shared" si="715"/>
        <v>1.000538787832878</v>
      </c>
      <c r="DH927" s="10">
        <v>41290</v>
      </c>
      <c r="DI927">
        <v>73000</v>
      </c>
      <c r="DJ927">
        <v>28.900390000000002</v>
      </c>
      <c r="DK927">
        <f t="shared" si="716"/>
        <v>-6.3550425108005459E-4</v>
      </c>
      <c r="DL927">
        <f t="shared" si="717"/>
        <v>0.99936449574891995</v>
      </c>
      <c r="DX927" s="10">
        <v>41290</v>
      </c>
      <c r="DY927">
        <v>6184800</v>
      </c>
      <c r="DZ927">
        <v>16.34</v>
      </c>
      <c r="EA927">
        <f t="shared" si="710"/>
        <v>1.225490196078427E-3</v>
      </c>
      <c r="EB927">
        <f t="shared" si="711"/>
        <v>1.0012254901960784</v>
      </c>
      <c r="EF927" s="10">
        <v>41289</v>
      </c>
      <c r="EG927">
        <v>235500</v>
      </c>
      <c r="EH927">
        <v>98.142504000000002</v>
      </c>
      <c r="EI927">
        <f t="shared" si="712"/>
        <v>-2.9538103634185742E-4</v>
      </c>
      <c r="EJ927">
        <f t="shared" si="713"/>
        <v>0.99970461896365814</v>
      </c>
    </row>
    <row r="928" spans="1:140">
      <c r="A928" s="10">
        <v>41289</v>
      </c>
      <c r="B928" s="11">
        <v>4.26</v>
      </c>
      <c r="C928">
        <f t="shared" si="677"/>
        <v>4.2599999999999999E-2</v>
      </c>
      <c r="D928" s="12">
        <f t="shared" si="678"/>
        <v>8.926579441339566E-4</v>
      </c>
      <c r="E928" s="13">
        <f t="shared" si="679"/>
        <v>1.000892657944134</v>
      </c>
      <c r="H928" s="10">
        <v>41289</v>
      </c>
      <c r="I928">
        <v>14100</v>
      </c>
      <c r="J928">
        <v>67.299295999999998</v>
      </c>
      <c r="K928" s="15">
        <f t="shared" si="701"/>
        <v>3.6289843984167458E-3</v>
      </c>
      <c r="L928">
        <f t="shared" si="702"/>
        <v>1.0036289843984167</v>
      </c>
      <c r="N928" s="15">
        <f t="shared" si="681"/>
        <v>2.7515971858017592</v>
      </c>
      <c r="P928" s="10">
        <v>41289</v>
      </c>
      <c r="Q928">
        <v>326200</v>
      </c>
      <c r="R928">
        <v>32.963706999999999</v>
      </c>
      <c r="S928">
        <f t="shared" si="682"/>
        <v>1.4282418519915296E-3</v>
      </c>
      <c r="T928">
        <f t="shared" si="703"/>
        <v>1.0014282418519915</v>
      </c>
      <c r="V928" s="15">
        <f t="shared" si="683"/>
        <v>0.68360335878948209</v>
      </c>
      <c r="X928" s="10">
        <v>41289</v>
      </c>
      <c r="Y928">
        <v>138700</v>
      </c>
      <c r="Z928">
        <v>27.615962</v>
      </c>
      <c r="AA928">
        <f t="shared" si="684"/>
        <v>5.1867137982049005E-3</v>
      </c>
      <c r="AB928">
        <f t="shared" si="680"/>
        <v>1.0051867137982049</v>
      </c>
      <c r="AD928" s="15">
        <f t="shared" si="685"/>
        <v>5.6078466688693736</v>
      </c>
      <c r="AF928" s="10">
        <v>41289</v>
      </c>
      <c r="AG928">
        <v>271800</v>
      </c>
      <c r="AH928">
        <v>38.008848999999998</v>
      </c>
      <c r="AI928">
        <f t="shared" si="686"/>
        <v>5.3137505720688427E-3</v>
      </c>
      <c r="AJ928">
        <f t="shared" si="704"/>
        <v>1.0053137505720688</v>
      </c>
      <c r="AL928" s="15">
        <f t="shared" si="687"/>
        <v>5.9197807187861438</v>
      </c>
      <c r="AN928" s="10">
        <v>41289</v>
      </c>
      <c r="AO928">
        <v>1850300</v>
      </c>
      <c r="AP928">
        <v>32.143880000000003</v>
      </c>
      <c r="AQ928">
        <f t="shared" si="688"/>
        <v>-1.3869539342654669E-3</v>
      </c>
      <c r="AR928">
        <f t="shared" si="709"/>
        <v>0.99861304606573453</v>
      </c>
      <c r="AV928" s="10">
        <v>41289</v>
      </c>
      <c r="AW928">
        <v>15723900</v>
      </c>
      <c r="AX928">
        <v>40.35848</v>
      </c>
      <c r="AY928">
        <f t="shared" si="689"/>
        <v>-3.7761416480280863E-3</v>
      </c>
      <c r="AZ928">
        <f t="shared" si="690"/>
        <v>0.99622385835197191</v>
      </c>
      <c r="BD928" s="10">
        <v>41289</v>
      </c>
      <c r="BE928">
        <v>462600</v>
      </c>
      <c r="BF928">
        <v>45.567945999999999</v>
      </c>
      <c r="BG928">
        <f t="shared" si="691"/>
        <v>1.3736160198343228E-3</v>
      </c>
      <c r="BH928">
        <f t="shared" si="692"/>
        <v>1.0013736160198343</v>
      </c>
      <c r="BL928" s="10">
        <v>41289</v>
      </c>
      <c r="BM928">
        <v>157600</v>
      </c>
      <c r="BN928">
        <v>102.13233099999999</v>
      </c>
      <c r="BO928">
        <f t="shared" si="705"/>
        <v>-8.8951379558821486E-4</v>
      </c>
      <c r="BP928">
        <f t="shared" si="706"/>
        <v>0.99911048620441179</v>
      </c>
      <c r="BT928" s="10">
        <v>41289</v>
      </c>
      <c r="BU928">
        <v>102000</v>
      </c>
      <c r="BV928">
        <v>49.710374000000002</v>
      </c>
      <c r="BW928">
        <f t="shared" si="707"/>
        <v>5.9866388173168694E-4</v>
      </c>
      <c r="BX928">
        <f t="shared" si="708"/>
        <v>1.0005986638817317</v>
      </c>
      <c r="CB928" s="10">
        <v>41289</v>
      </c>
      <c r="CC928">
        <v>1146800</v>
      </c>
      <c r="CD928">
        <v>103.03738300000001</v>
      </c>
      <c r="CE928">
        <f t="shared" si="693"/>
        <v>3.9466902849565333E-3</v>
      </c>
      <c r="CF928">
        <f t="shared" si="694"/>
        <v>1.0039466902849565</v>
      </c>
      <c r="CJ928" s="10">
        <v>41289</v>
      </c>
      <c r="CK928">
        <v>220200</v>
      </c>
      <c r="CL928">
        <v>77.540756999999999</v>
      </c>
      <c r="CM928">
        <f t="shared" si="695"/>
        <v>2.1697266816194105E-3</v>
      </c>
      <c r="CN928">
        <f t="shared" si="696"/>
        <v>1.0021697266816194</v>
      </c>
      <c r="CR928" s="10">
        <v>41289</v>
      </c>
      <c r="CS928">
        <v>13900</v>
      </c>
      <c r="CT928">
        <v>58.268993999999999</v>
      </c>
      <c r="CU928">
        <f t="shared" si="697"/>
        <v>8.235853688915995E-4</v>
      </c>
      <c r="CV928">
        <f t="shared" si="698"/>
        <v>1.0008235853688916</v>
      </c>
      <c r="CZ928" s="10">
        <v>41289</v>
      </c>
      <c r="DA928">
        <v>204700</v>
      </c>
      <c r="DB928">
        <v>49.477732000000003</v>
      </c>
      <c r="DC928">
        <f t="shared" si="714"/>
        <v>1.4388753641667584E-3</v>
      </c>
      <c r="DD928">
        <f t="shared" si="715"/>
        <v>1.0014388753641668</v>
      </c>
      <c r="DH928" s="10">
        <v>41289</v>
      </c>
      <c r="DI928">
        <v>81900</v>
      </c>
      <c r="DJ928">
        <v>28.918768</v>
      </c>
      <c r="DK928">
        <f t="shared" si="716"/>
        <v>5.110188160680762E-3</v>
      </c>
      <c r="DL928">
        <f t="shared" si="717"/>
        <v>1.0051101881606808</v>
      </c>
      <c r="DX928" s="10">
        <v>41289</v>
      </c>
      <c r="DY928">
        <v>6919300</v>
      </c>
      <c r="DZ928">
        <v>16.32</v>
      </c>
      <c r="EA928">
        <f t="shared" si="710"/>
        <v>6.1652901458255638E-3</v>
      </c>
      <c r="EB928">
        <f t="shared" si="711"/>
        <v>1.0061652901458256</v>
      </c>
      <c r="EF928" s="10">
        <v>41288</v>
      </c>
      <c r="EG928">
        <v>236200</v>
      </c>
      <c r="EH928">
        <v>98.171502000000004</v>
      </c>
      <c r="EI928">
        <f t="shared" si="712"/>
        <v>9.8419099535895782E-5</v>
      </c>
      <c r="EJ928">
        <f t="shared" si="713"/>
        <v>1.0000984190995359</v>
      </c>
    </row>
    <row r="929" spans="1:140">
      <c r="A929" s="10">
        <v>41288</v>
      </c>
      <c r="B929" s="11">
        <v>4.53</v>
      </c>
      <c r="C929">
        <f t="shared" si="677"/>
        <v>4.53E-2</v>
      </c>
      <c r="D929" s="12">
        <f t="shared" si="678"/>
        <v>9.4958524814692247E-4</v>
      </c>
      <c r="E929" s="13">
        <f t="shared" si="679"/>
        <v>1.0009495852481469</v>
      </c>
      <c r="H929" s="10">
        <v>41288</v>
      </c>
      <c r="I929">
        <v>10100</v>
      </c>
      <c r="J929">
        <v>67.055950999999993</v>
      </c>
      <c r="K929" s="15">
        <f t="shared" si="701"/>
        <v>-1.4763139409247339E-3</v>
      </c>
      <c r="L929">
        <f t="shared" si="702"/>
        <v>0.99852368605907527</v>
      </c>
      <c r="N929" s="15">
        <f t="shared" si="681"/>
        <v>-0.41681612020243675</v>
      </c>
      <c r="P929" s="10">
        <v>41288</v>
      </c>
      <c r="Q929">
        <v>331400</v>
      </c>
      <c r="R929">
        <v>32.916694</v>
      </c>
      <c r="S929">
        <f t="shared" si="682"/>
        <v>-1.1412470171194844E-3</v>
      </c>
      <c r="T929">
        <f t="shared" si="703"/>
        <v>0.99885875298288052</v>
      </c>
      <c r="V929" s="15">
        <f t="shared" si="683"/>
        <v>-0.34084267392869982</v>
      </c>
      <c r="X929" s="10">
        <v>41288</v>
      </c>
      <c r="Y929">
        <v>199900</v>
      </c>
      <c r="Z929">
        <v>27.473465000000001</v>
      </c>
      <c r="AA929">
        <f t="shared" si="684"/>
        <v>1.3850685599825496E-3</v>
      </c>
      <c r="AB929">
        <f t="shared" si="680"/>
        <v>1.0013850685599825</v>
      </c>
      <c r="AD929" s="15">
        <f t="shared" si="685"/>
        <v>0.65731734286275989</v>
      </c>
      <c r="AF929" s="10">
        <v>41288</v>
      </c>
      <c r="AG929">
        <v>167700</v>
      </c>
      <c r="AH929">
        <v>37.807946999999999</v>
      </c>
      <c r="AI929">
        <f t="shared" si="686"/>
        <v>1.2667599467521828E-3</v>
      </c>
      <c r="AJ929">
        <f t="shared" si="704"/>
        <v>1.0012667599467522</v>
      </c>
      <c r="AL929" s="15">
        <f t="shared" si="687"/>
        <v>0.58736399140352069</v>
      </c>
      <c r="AN929" s="10">
        <v>41288</v>
      </c>
      <c r="AO929">
        <v>2356400</v>
      </c>
      <c r="AP929">
        <v>32.188524000000001</v>
      </c>
      <c r="AQ929">
        <f t="shared" si="688"/>
        <v>1.3888802471884176E-3</v>
      </c>
      <c r="AR929">
        <f t="shared" si="709"/>
        <v>1.0013888802471884</v>
      </c>
      <c r="AV929" s="10">
        <v>41288</v>
      </c>
      <c r="AW929">
        <v>14793500</v>
      </c>
      <c r="AX929">
        <v>40.511457</v>
      </c>
      <c r="AY929">
        <f t="shared" si="689"/>
        <v>4.0142769611200002E-3</v>
      </c>
      <c r="AZ929">
        <f t="shared" si="690"/>
        <v>1.00401427696112</v>
      </c>
      <c r="BD929" s="10">
        <v>41288</v>
      </c>
      <c r="BE929">
        <v>633900</v>
      </c>
      <c r="BF929">
        <v>45.505439000000003</v>
      </c>
      <c r="BG929">
        <f t="shared" si="691"/>
        <v>1.769221191328052E-3</v>
      </c>
      <c r="BH929">
        <f t="shared" si="692"/>
        <v>1.0017692211913281</v>
      </c>
      <c r="BL929" s="10">
        <v>41288</v>
      </c>
      <c r="BM929">
        <v>181100</v>
      </c>
      <c r="BN929">
        <v>102.22326</v>
      </c>
      <c r="BO929">
        <f t="shared" si="705"/>
        <v>0</v>
      </c>
      <c r="BP929">
        <f t="shared" si="706"/>
        <v>1</v>
      </c>
      <c r="BT929" s="10">
        <v>41288</v>
      </c>
      <c r="BU929">
        <v>88500</v>
      </c>
      <c r="BV929">
        <v>49.680632000000003</v>
      </c>
      <c r="BW929">
        <f t="shared" si="707"/>
        <v>5.9902249486376569E-4</v>
      </c>
      <c r="BX929">
        <f t="shared" si="708"/>
        <v>1.0005990224948638</v>
      </c>
      <c r="CB929" s="10">
        <v>41288</v>
      </c>
      <c r="CC929">
        <v>1067700</v>
      </c>
      <c r="CD929">
        <v>102.63232499999999</v>
      </c>
      <c r="CE929">
        <f t="shared" si="693"/>
        <v>1.4822147452604462E-3</v>
      </c>
      <c r="CF929">
        <f t="shared" si="694"/>
        <v>1.0014822147452604</v>
      </c>
      <c r="CJ929" s="10">
        <v>41288</v>
      </c>
      <c r="CK929">
        <v>410900</v>
      </c>
      <c r="CL929">
        <v>77.372878999999998</v>
      </c>
      <c r="CM929">
        <f t="shared" si="695"/>
        <v>-1.2545748150922797E-3</v>
      </c>
      <c r="CN929">
        <f t="shared" si="696"/>
        <v>0.99874542518490772</v>
      </c>
      <c r="CR929" s="10">
        <v>41288</v>
      </c>
      <c r="CS929">
        <v>11300</v>
      </c>
      <c r="CT929">
        <v>58.221043999999999</v>
      </c>
      <c r="CU929">
        <f t="shared" si="697"/>
        <v>1.6470984680405643E-4</v>
      </c>
      <c r="CV929">
        <f t="shared" si="698"/>
        <v>1.0001647098468041</v>
      </c>
      <c r="CZ929" s="10">
        <v>41288</v>
      </c>
      <c r="DA929">
        <v>165200</v>
      </c>
      <c r="DB929">
        <v>49.406641999999998</v>
      </c>
      <c r="DC929">
        <f t="shared" si="714"/>
        <v>2.3435659056270097E-3</v>
      </c>
      <c r="DD929">
        <f t="shared" si="715"/>
        <v>1.002343565905627</v>
      </c>
      <c r="DH929" s="10">
        <v>41288</v>
      </c>
      <c r="DI929">
        <v>98800</v>
      </c>
      <c r="DJ929">
        <v>28.771739</v>
      </c>
      <c r="DK929">
        <f t="shared" si="716"/>
        <v>1.9200042567708575E-3</v>
      </c>
      <c r="DL929">
        <f t="shared" si="717"/>
        <v>1.0019200042567709</v>
      </c>
      <c r="DX929" s="10">
        <v>41288</v>
      </c>
      <c r="DY929">
        <v>4157000</v>
      </c>
      <c r="DZ929">
        <v>16.219999000000001</v>
      </c>
      <c r="EA929">
        <f t="shared" si="710"/>
        <v>3.0920841063697413E-3</v>
      </c>
      <c r="EB929">
        <f t="shared" si="711"/>
        <v>1.0030920841063697</v>
      </c>
      <c r="EF929" s="10">
        <v>41285</v>
      </c>
      <c r="EG929">
        <v>290400</v>
      </c>
      <c r="EH929">
        <v>98.161840999999995</v>
      </c>
      <c r="EI929">
        <f t="shared" si="712"/>
        <v>4.9264369372337136E-4</v>
      </c>
      <c r="EJ929">
        <f t="shared" si="713"/>
        <v>1.0004926436937234</v>
      </c>
    </row>
    <row r="930" spans="1:140">
      <c r="A930" s="10">
        <v>41285</v>
      </c>
      <c r="B930" s="11">
        <v>4.62</v>
      </c>
      <c r="C930">
        <f t="shared" si="677"/>
        <v>4.6199999999999998E-2</v>
      </c>
      <c r="D930" s="12">
        <f t="shared" si="678"/>
        <v>9.6857037330511098E-4</v>
      </c>
      <c r="E930" s="13">
        <f t="shared" si="679"/>
        <v>1.0009685703733051</v>
      </c>
      <c r="H930" s="10">
        <v>41285</v>
      </c>
      <c r="I930">
        <v>67600</v>
      </c>
      <c r="J930">
        <v>67.155092999999994</v>
      </c>
      <c r="K930" s="15">
        <f t="shared" si="701"/>
        <v>6.7558463267696212E-3</v>
      </c>
      <c r="L930">
        <f t="shared" si="702"/>
        <v>1.0067558463267696</v>
      </c>
      <c r="N930" s="15">
        <f t="shared" si="681"/>
        <v>10.676656400577325</v>
      </c>
      <c r="P930" s="10">
        <v>41285</v>
      </c>
      <c r="Q930">
        <v>213700</v>
      </c>
      <c r="R930">
        <v>32.954303000000003</v>
      </c>
      <c r="S930">
        <f t="shared" si="682"/>
        <v>2.8535522734296492E-4</v>
      </c>
      <c r="T930">
        <f t="shared" si="703"/>
        <v>1.000285355227343</v>
      </c>
      <c r="V930" s="15">
        <f t="shared" si="683"/>
        <v>0.10975558820074505</v>
      </c>
      <c r="X930" s="10">
        <v>41285</v>
      </c>
      <c r="Y930">
        <v>79300</v>
      </c>
      <c r="Z930">
        <v>27.435465000000001</v>
      </c>
      <c r="AA930">
        <f t="shared" si="684"/>
        <v>0</v>
      </c>
      <c r="AB930">
        <f t="shared" si="680"/>
        <v>1</v>
      </c>
      <c r="AD930" s="15">
        <f t="shared" si="685"/>
        <v>0</v>
      </c>
      <c r="AF930" s="10">
        <v>41285</v>
      </c>
      <c r="AG930">
        <v>147700</v>
      </c>
      <c r="AH930">
        <v>37.760114000000002</v>
      </c>
      <c r="AI930">
        <f t="shared" si="686"/>
        <v>-1.2651572961630553E-3</v>
      </c>
      <c r="AJ930">
        <f t="shared" si="704"/>
        <v>0.99873484270383694</v>
      </c>
      <c r="AL930" s="15">
        <f t="shared" si="687"/>
        <v>-0.37002476721434041</v>
      </c>
      <c r="AN930" s="10">
        <v>41285</v>
      </c>
      <c r="AO930">
        <v>3513500</v>
      </c>
      <c r="AP930">
        <v>32.143880000000003</v>
      </c>
      <c r="AQ930">
        <f t="shared" si="688"/>
        <v>1.6694761340076969E-3</v>
      </c>
      <c r="AR930">
        <f t="shared" si="709"/>
        <v>1.0016694761340077</v>
      </c>
      <c r="AV930" s="10">
        <v>41285</v>
      </c>
      <c r="AW930">
        <v>20592300</v>
      </c>
      <c r="AX930">
        <v>40.349482999999999</v>
      </c>
      <c r="AY930">
        <f t="shared" si="689"/>
        <v>-7.5254638777192406E-3</v>
      </c>
      <c r="AZ930">
        <f t="shared" si="690"/>
        <v>0.99247453612228076</v>
      </c>
      <c r="BD930" s="10">
        <v>41285</v>
      </c>
      <c r="BE930">
        <v>1313500</v>
      </c>
      <c r="BF930">
        <v>45.425072</v>
      </c>
      <c r="BG930">
        <f t="shared" si="691"/>
        <v>3.9332958826010511E-4</v>
      </c>
      <c r="BH930">
        <f t="shared" si="692"/>
        <v>1.0003933295882601</v>
      </c>
      <c r="BL930" s="10">
        <v>41285</v>
      </c>
      <c r="BM930">
        <v>276300</v>
      </c>
      <c r="BN930">
        <v>102.22326</v>
      </c>
      <c r="BO930">
        <f t="shared" si="705"/>
        <v>2.3180734276451176E-3</v>
      </c>
      <c r="BP930">
        <f t="shared" si="706"/>
        <v>1.0023180734276451</v>
      </c>
      <c r="BT930" s="10">
        <v>41285</v>
      </c>
      <c r="BU930">
        <v>81100</v>
      </c>
      <c r="BV930">
        <v>49.650889999999997</v>
      </c>
      <c r="BW930">
        <f t="shared" si="707"/>
        <v>-7.9801903557352727E-4</v>
      </c>
      <c r="BX930">
        <f t="shared" si="708"/>
        <v>0.99920198096442647</v>
      </c>
      <c r="CB930" s="10">
        <v>41285</v>
      </c>
      <c r="CC930">
        <v>1170200</v>
      </c>
      <c r="CD930">
        <v>102.48042700000001</v>
      </c>
      <c r="CE930">
        <f t="shared" si="693"/>
        <v>-4.9979614097135361E-3</v>
      </c>
      <c r="CF930">
        <f t="shared" si="694"/>
        <v>0.99500203859028646</v>
      </c>
      <c r="CJ930" s="10">
        <v>41285</v>
      </c>
      <c r="CK930">
        <v>519600</v>
      </c>
      <c r="CL930">
        <v>77.470071000000004</v>
      </c>
      <c r="CM930">
        <f t="shared" si="695"/>
        <v>6.8474571367094228E-4</v>
      </c>
      <c r="CN930">
        <f t="shared" si="696"/>
        <v>1.0006847457136709</v>
      </c>
      <c r="CR930" s="10">
        <v>41285</v>
      </c>
      <c r="CS930">
        <v>5800</v>
      </c>
      <c r="CT930">
        <v>58.211455999999998</v>
      </c>
      <c r="CU930">
        <f t="shared" si="697"/>
        <v>4.9452858679610578E-4</v>
      </c>
      <c r="CV930">
        <f t="shared" si="698"/>
        <v>1.0004945285867961</v>
      </c>
      <c r="CZ930" s="10">
        <v>41285</v>
      </c>
      <c r="DA930">
        <v>111400</v>
      </c>
      <c r="DB930">
        <v>49.291125000000001</v>
      </c>
      <c r="DC930">
        <f t="shared" si="714"/>
        <v>-6.270133079145368E-3</v>
      </c>
      <c r="DD930">
        <f t="shared" si="715"/>
        <v>0.99372986692085463</v>
      </c>
      <c r="DH930" s="10">
        <v>41285</v>
      </c>
      <c r="DI930">
        <v>366600</v>
      </c>
      <c r="DJ930">
        <v>28.716602999999999</v>
      </c>
      <c r="DK930">
        <f t="shared" si="716"/>
        <v>-1.5974244841790997E-3</v>
      </c>
      <c r="DL930">
        <f t="shared" si="717"/>
        <v>0.9984025755158209</v>
      </c>
      <c r="DX930" s="10">
        <v>41285</v>
      </c>
      <c r="DY930">
        <v>5257500</v>
      </c>
      <c r="DZ930">
        <v>16.170000000000002</v>
      </c>
      <c r="EA930">
        <f t="shared" si="710"/>
        <v>-6.1462814996925408E-3</v>
      </c>
      <c r="EB930">
        <f t="shared" si="711"/>
        <v>0.99385371850030746</v>
      </c>
      <c r="EF930" s="10">
        <v>41284</v>
      </c>
      <c r="EG930">
        <v>222100</v>
      </c>
      <c r="EH930">
        <v>98.113506000000001</v>
      </c>
      <c r="EI930">
        <f t="shared" si="712"/>
        <v>9.8558836185036469E-5</v>
      </c>
      <c r="EJ930">
        <f t="shared" si="713"/>
        <v>1.000098558836185</v>
      </c>
    </row>
    <row r="931" spans="1:140">
      <c r="A931" s="10">
        <v>41284</v>
      </c>
      <c r="B931" s="11">
        <v>4.7300000000000004</v>
      </c>
      <c r="C931">
        <f t="shared" si="677"/>
        <v>4.7300000000000002E-2</v>
      </c>
      <c r="D931" s="12">
        <f t="shared" si="678"/>
        <v>9.9178077403427878E-4</v>
      </c>
      <c r="E931" s="13">
        <f t="shared" si="679"/>
        <v>1.0009917807740343</v>
      </c>
      <c r="H931" s="10">
        <v>41284</v>
      </c>
      <c r="I931">
        <v>11100</v>
      </c>
      <c r="J931">
        <v>66.704447999999999</v>
      </c>
      <c r="K931" s="15">
        <f t="shared" si="701"/>
        <v>-2.9637802688867732E-3</v>
      </c>
      <c r="L931">
        <f t="shared" si="702"/>
        <v>0.99703621973111323</v>
      </c>
      <c r="N931" s="15">
        <f t="shared" si="681"/>
        <v>-0.66155241768626705</v>
      </c>
      <c r="P931" s="10">
        <v>41284</v>
      </c>
      <c r="Q931">
        <v>479200</v>
      </c>
      <c r="R931">
        <v>32.944901999999999</v>
      </c>
      <c r="S931">
        <f t="shared" si="682"/>
        <v>6.8965820764050889E-3</v>
      </c>
      <c r="T931">
        <f t="shared" si="703"/>
        <v>1.0068965820764051</v>
      </c>
      <c r="V931" s="15">
        <f t="shared" si="683"/>
        <v>11.287861961371034</v>
      </c>
      <c r="X931" s="10">
        <v>41284</v>
      </c>
      <c r="Y931">
        <v>126200</v>
      </c>
      <c r="Z931">
        <v>27.435465000000001</v>
      </c>
      <c r="AA931">
        <f t="shared" si="684"/>
        <v>3.4745563435654159E-3</v>
      </c>
      <c r="AB931">
        <f t="shared" si="680"/>
        <v>1.0034745563435654</v>
      </c>
      <c r="AD931" s="15">
        <f t="shared" si="685"/>
        <v>2.5466905057952918</v>
      </c>
      <c r="AF931" s="10">
        <v>41284</v>
      </c>
      <c r="AG931">
        <v>662200</v>
      </c>
      <c r="AH931">
        <v>37.807946999999999</v>
      </c>
      <c r="AI931">
        <f t="shared" si="686"/>
        <v>1.7743842369752905E-3</v>
      </c>
      <c r="AJ931">
        <f t="shared" si="704"/>
        <v>1.0017743842369753</v>
      </c>
      <c r="AL931" s="15">
        <f t="shared" si="687"/>
        <v>0.90994860838984049</v>
      </c>
      <c r="AN931" s="10">
        <v>41284</v>
      </c>
      <c r="AO931">
        <v>2827200</v>
      </c>
      <c r="AP931">
        <v>32.090305999999998</v>
      </c>
      <c r="AQ931">
        <f t="shared" si="688"/>
        <v>1.3822223719018201E-2</v>
      </c>
      <c r="AR931">
        <f t="shared" si="709"/>
        <v>1.0138222237190182</v>
      </c>
      <c r="AV931" s="10">
        <v>41284</v>
      </c>
      <c r="AW931">
        <v>22008300</v>
      </c>
      <c r="AX931">
        <v>40.655434</v>
      </c>
      <c r="AY931">
        <f t="shared" si="689"/>
        <v>8.9325875195316318E-3</v>
      </c>
      <c r="AZ931">
        <f t="shared" si="690"/>
        <v>1.0089325875195316</v>
      </c>
      <c r="BD931" s="10">
        <v>41284</v>
      </c>
      <c r="BE931">
        <v>509300</v>
      </c>
      <c r="BF931">
        <v>45.407212000000001</v>
      </c>
      <c r="BG931">
        <f t="shared" si="691"/>
        <v>7.1300580396269631E-3</v>
      </c>
      <c r="BH931">
        <f t="shared" si="692"/>
        <v>1.007130058039627</v>
      </c>
      <c r="BL931" s="10">
        <v>41284</v>
      </c>
      <c r="BM931">
        <v>236400</v>
      </c>
      <c r="BN931">
        <v>101.986847</v>
      </c>
      <c r="BO931">
        <f t="shared" si="705"/>
        <v>-6.2372062113802418E-4</v>
      </c>
      <c r="BP931">
        <f t="shared" si="706"/>
        <v>0.99937627937886198</v>
      </c>
      <c r="BT931" s="10">
        <v>41284</v>
      </c>
      <c r="BU931">
        <v>156400</v>
      </c>
      <c r="BV931">
        <v>49.690544000000003</v>
      </c>
      <c r="BW931">
        <f t="shared" si="707"/>
        <v>-1.9953537251882203E-4</v>
      </c>
      <c r="BX931">
        <f t="shared" si="708"/>
        <v>0.99980046462748118</v>
      </c>
      <c r="CB931" s="10">
        <v>41284</v>
      </c>
      <c r="CC931">
        <v>783100</v>
      </c>
      <c r="CD931">
        <v>102.995193</v>
      </c>
      <c r="CE931">
        <f t="shared" si="693"/>
        <v>-2.4572777295961412E-4</v>
      </c>
      <c r="CF931">
        <f t="shared" si="694"/>
        <v>0.99975427222704039</v>
      </c>
      <c r="CJ931" s="10">
        <v>41284</v>
      </c>
      <c r="CK931">
        <v>382300</v>
      </c>
      <c r="CL931">
        <v>77.417060000000006</v>
      </c>
      <c r="CM931">
        <f t="shared" si="695"/>
        <v>-2.7315912454541902E-3</v>
      </c>
      <c r="CN931">
        <f t="shared" si="696"/>
        <v>0.99726840875454581</v>
      </c>
      <c r="CR931" s="10">
        <v>41284</v>
      </c>
      <c r="CS931">
        <v>9500</v>
      </c>
      <c r="CT931">
        <v>58.182682999999997</v>
      </c>
      <c r="CU931">
        <f t="shared" si="697"/>
        <v>-8.2350122365137945E-4</v>
      </c>
      <c r="CV931">
        <f t="shared" si="698"/>
        <v>0.99917649877634862</v>
      </c>
      <c r="CZ931" s="10">
        <v>41284</v>
      </c>
      <c r="DA931">
        <v>106000</v>
      </c>
      <c r="DB931">
        <v>49.602136999999999</v>
      </c>
      <c r="DC931">
        <f t="shared" si="714"/>
        <v>8.1271669989482209E-3</v>
      </c>
      <c r="DD931">
        <f t="shared" si="715"/>
        <v>1.0081271669989482</v>
      </c>
      <c r="DH931" s="10">
        <v>41284</v>
      </c>
      <c r="DI931">
        <v>115900</v>
      </c>
      <c r="DJ931">
        <v>28.762549</v>
      </c>
      <c r="DK931">
        <f t="shared" si="716"/>
        <v>6.3932960044921217E-4</v>
      </c>
      <c r="DL931">
        <f t="shared" si="717"/>
        <v>1.0006393296004492</v>
      </c>
      <c r="DX931" s="10">
        <v>41284</v>
      </c>
      <c r="DY931">
        <v>5037900</v>
      </c>
      <c r="DZ931">
        <v>16.27</v>
      </c>
      <c r="EA931">
        <f t="shared" si="710"/>
        <v>8.6795417656255758E-3</v>
      </c>
      <c r="EB931">
        <f t="shared" si="711"/>
        <v>1.0086795417656256</v>
      </c>
      <c r="EF931" s="10">
        <v>41283</v>
      </c>
      <c r="EG931">
        <v>235500</v>
      </c>
      <c r="EH931">
        <v>98.103836999999999</v>
      </c>
      <c r="EI931">
        <f t="shared" si="712"/>
        <v>-2.954974244858688E-4</v>
      </c>
      <c r="EJ931">
        <f t="shared" si="713"/>
        <v>0.99970450257551413</v>
      </c>
    </row>
    <row r="932" spans="1:140">
      <c r="A932" s="10">
        <v>41283</v>
      </c>
      <c r="B932" s="11">
        <v>4.76</v>
      </c>
      <c r="C932">
        <f t="shared" si="677"/>
        <v>4.7599999999999996E-2</v>
      </c>
      <c r="D932" s="12">
        <f t="shared" si="678"/>
        <v>9.9811209778044585E-4</v>
      </c>
      <c r="E932" s="13">
        <f t="shared" si="679"/>
        <v>1.0009981120977804</v>
      </c>
      <c r="H932" s="10">
        <v>41283</v>
      </c>
      <c r="I932">
        <v>12100</v>
      </c>
      <c r="J932">
        <v>66.902732999999998</v>
      </c>
      <c r="K932" s="15">
        <f t="shared" si="701"/>
        <v>-5.3849204509692772E-4</v>
      </c>
      <c r="L932">
        <f t="shared" si="702"/>
        <v>0.99946150795490307</v>
      </c>
      <c r="N932" s="15">
        <f t="shared" si="681"/>
        <v>-0.17848290782331722</v>
      </c>
      <c r="P932" s="10">
        <v>41283</v>
      </c>
      <c r="Q932">
        <v>268100</v>
      </c>
      <c r="R932">
        <v>32.719251</v>
      </c>
      <c r="S932">
        <f t="shared" si="682"/>
        <v>3.7496675693360348E-3</v>
      </c>
      <c r="T932">
        <f t="shared" si="703"/>
        <v>1.003749667569336</v>
      </c>
      <c r="V932" s="15">
        <f t="shared" si="683"/>
        <v>2.9199116209677589</v>
      </c>
      <c r="X932" s="10">
        <v>41283</v>
      </c>
      <c r="Y932">
        <v>110200</v>
      </c>
      <c r="Z932">
        <v>27.340468999999999</v>
      </c>
      <c r="AA932">
        <f t="shared" si="684"/>
        <v>5.2393248466704456E-3</v>
      </c>
      <c r="AB932">
        <f t="shared" si="680"/>
        <v>1.0052393248466704</v>
      </c>
      <c r="AD932" s="15">
        <f t="shared" si="685"/>
        <v>5.7352927652583485</v>
      </c>
      <c r="AF932" s="10">
        <v>41283</v>
      </c>
      <c r="AG932">
        <v>168300</v>
      </c>
      <c r="AH932">
        <v>37.74098</v>
      </c>
      <c r="AI932">
        <f t="shared" si="686"/>
        <v>4.8396121664759928E-3</v>
      </c>
      <c r="AJ932">
        <f t="shared" si="704"/>
        <v>1.004839612166476</v>
      </c>
      <c r="AL932" s="15">
        <f t="shared" si="687"/>
        <v>4.825225407426438</v>
      </c>
      <c r="AN932" s="10">
        <v>41283</v>
      </c>
      <c r="AO932">
        <v>2957000</v>
      </c>
      <c r="AP932">
        <v>31.652794</v>
      </c>
      <c r="AQ932">
        <f t="shared" si="688"/>
        <v>4.8186403721379722E-3</v>
      </c>
      <c r="AR932">
        <f t="shared" si="709"/>
        <v>1.004818640372138</v>
      </c>
      <c r="AV932" s="10">
        <v>41283</v>
      </c>
      <c r="AW932">
        <v>15458300</v>
      </c>
      <c r="AX932">
        <v>40.295490999999998</v>
      </c>
      <c r="AY932">
        <f t="shared" si="689"/>
        <v>5.8400415560764252E-3</v>
      </c>
      <c r="AZ932">
        <f t="shared" si="690"/>
        <v>1.0058400415560764</v>
      </c>
      <c r="BD932" s="10">
        <v>41283</v>
      </c>
      <c r="BE932">
        <v>728300</v>
      </c>
      <c r="BF932">
        <v>45.085748000000002</v>
      </c>
      <c r="BG932">
        <f t="shared" si="691"/>
        <v>3.7773774707825503E-3</v>
      </c>
      <c r="BH932">
        <f t="shared" si="692"/>
        <v>1.0037773774707826</v>
      </c>
      <c r="BL932" s="10">
        <v>41283</v>
      </c>
      <c r="BM932">
        <v>369500</v>
      </c>
      <c r="BN932">
        <v>102.050498</v>
      </c>
      <c r="BO932">
        <f t="shared" si="705"/>
        <v>2.4116108107241629E-3</v>
      </c>
      <c r="BP932">
        <f t="shared" si="706"/>
        <v>1.0024116108107242</v>
      </c>
      <c r="BT932" s="10">
        <v>41283</v>
      </c>
      <c r="BU932">
        <v>247500</v>
      </c>
      <c r="BV932">
        <v>49.700460999999997</v>
      </c>
      <c r="BW932">
        <f t="shared" si="707"/>
        <v>9.9839096539855454E-4</v>
      </c>
      <c r="BX932">
        <f t="shared" si="708"/>
        <v>1.0009983909653986</v>
      </c>
      <c r="CB932" s="10">
        <v>41283</v>
      </c>
      <c r="CC932">
        <v>1435000</v>
      </c>
      <c r="CD932">
        <v>103.02050800000001</v>
      </c>
      <c r="CE932">
        <f t="shared" si="693"/>
        <v>-8.1844805543362931E-4</v>
      </c>
      <c r="CF932">
        <f t="shared" si="694"/>
        <v>0.99918155194456637</v>
      </c>
      <c r="CJ932" s="10">
        <v>41283</v>
      </c>
      <c r="CK932">
        <v>376500</v>
      </c>
      <c r="CL932">
        <v>77.629110999999995</v>
      </c>
      <c r="CM932">
        <f t="shared" si="695"/>
        <v>-6.8240926786233835E-4</v>
      </c>
      <c r="CN932">
        <f t="shared" si="696"/>
        <v>0.99931759073213766</v>
      </c>
      <c r="CR932" s="10">
        <v>41283</v>
      </c>
      <c r="CS932">
        <v>69100</v>
      </c>
      <c r="CT932">
        <v>58.230635999999997</v>
      </c>
      <c r="CU932">
        <f t="shared" si="697"/>
        <v>4.9434842842832616E-4</v>
      </c>
      <c r="CV932">
        <f t="shared" si="698"/>
        <v>1.0004943484284283</v>
      </c>
      <c r="CZ932" s="10">
        <v>41283</v>
      </c>
      <c r="DA932">
        <v>178600</v>
      </c>
      <c r="DB932">
        <v>49.202261999999997</v>
      </c>
      <c r="DC932">
        <f t="shared" si="714"/>
        <v>1.0401440322643118E-2</v>
      </c>
      <c r="DD932">
        <f t="shared" si="715"/>
        <v>1.0104014403226431</v>
      </c>
      <c r="DH932" s="10">
        <v>41283</v>
      </c>
      <c r="DI932">
        <v>73200</v>
      </c>
      <c r="DJ932">
        <v>28.744171999999999</v>
      </c>
      <c r="DK932">
        <f t="shared" si="716"/>
        <v>3.8511346289236137E-3</v>
      </c>
      <c r="DL932">
        <f t="shared" si="717"/>
        <v>1.0038511346289236</v>
      </c>
      <c r="DX932" s="10">
        <v>41283</v>
      </c>
      <c r="DY932">
        <v>5008800</v>
      </c>
      <c r="DZ932">
        <v>16.129999000000002</v>
      </c>
      <c r="EA932">
        <f t="shared" si="710"/>
        <v>6.2022328658684067E-4</v>
      </c>
      <c r="EB932">
        <f t="shared" si="711"/>
        <v>1.0006202232865868</v>
      </c>
      <c r="EF932" s="10">
        <v>41282</v>
      </c>
      <c r="EG932">
        <v>306600</v>
      </c>
      <c r="EH932">
        <v>98.132835</v>
      </c>
      <c r="EI932">
        <f t="shared" si="712"/>
        <v>4.9270777807230992E-4</v>
      </c>
      <c r="EJ932">
        <f t="shared" si="713"/>
        <v>1.0004927077780723</v>
      </c>
    </row>
    <row r="933" spans="1:140">
      <c r="A933" s="10">
        <v>41282</v>
      </c>
      <c r="B933" s="11">
        <v>4.8899999999999997</v>
      </c>
      <c r="C933">
        <f t="shared" si="677"/>
        <v>4.8899999999999999E-2</v>
      </c>
      <c r="D933" s="12">
        <f t="shared" si="678"/>
        <v>1.025553851318417E-3</v>
      </c>
      <c r="E933" s="13">
        <f t="shared" si="679"/>
        <v>1.0010255538513184</v>
      </c>
      <c r="H933" s="10">
        <v>41282</v>
      </c>
      <c r="I933">
        <v>20800</v>
      </c>
      <c r="J933">
        <v>66.938778999999997</v>
      </c>
      <c r="K933" s="15">
        <f t="shared" si="701"/>
        <v>6.232214551260995E-3</v>
      </c>
      <c r="L933">
        <f t="shared" si="702"/>
        <v>1.006232214551261</v>
      </c>
      <c r="N933" s="15">
        <f t="shared" si="681"/>
        <v>8.657156379399142</v>
      </c>
      <c r="P933" s="10">
        <v>41282</v>
      </c>
      <c r="Q933">
        <v>242600</v>
      </c>
      <c r="R933">
        <v>32.597023</v>
      </c>
      <c r="S933">
        <f t="shared" si="682"/>
        <v>-2.8761086445505679E-3</v>
      </c>
      <c r="T933">
        <f t="shared" si="703"/>
        <v>0.99712389135544943</v>
      </c>
      <c r="V933" s="15">
        <f t="shared" si="683"/>
        <v>-0.65051414711522249</v>
      </c>
      <c r="X933" s="10">
        <v>41282</v>
      </c>
      <c r="Y933">
        <v>181200</v>
      </c>
      <c r="Z933">
        <v>27.197970000000002</v>
      </c>
      <c r="AA933">
        <f t="shared" si="684"/>
        <v>-3.1336925349811917E-3</v>
      </c>
      <c r="AB933">
        <f t="shared" si="680"/>
        <v>0.99686630746501881</v>
      </c>
      <c r="AD933" s="15">
        <f t="shared" si="685"/>
        <v>-0.68196495039981442</v>
      </c>
      <c r="AF933" s="10">
        <v>41282</v>
      </c>
      <c r="AG933">
        <v>150200</v>
      </c>
      <c r="AH933">
        <v>37.559207999999998</v>
      </c>
      <c r="AI933">
        <f t="shared" si="686"/>
        <v>-3.047299554929217E-3</v>
      </c>
      <c r="AJ933">
        <f t="shared" si="704"/>
        <v>0.99695270044507078</v>
      </c>
      <c r="AL933" s="15">
        <f t="shared" si="687"/>
        <v>-0.67174432903500614</v>
      </c>
      <c r="AN933" s="10">
        <v>41282</v>
      </c>
      <c r="AO933">
        <v>2269900</v>
      </c>
      <c r="AP933">
        <v>31.501002</v>
      </c>
      <c r="AQ933">
        <f t="shared" si="688"/>
        <v>-5.3566942669825979E-3</v>
      </c>
      <c r="AR933">
        <f t="shared" si="709"/>
        <v>0.9946433057330174</v>
      </c>
      <c r="AV933" s="10">
        <v>41282</v>
      </c>
      <c r="AW933">
        <v>16626800</v>
      </c>
      <c r="AX933">
        <v>40.061529999999998</v>
      </c>
      <c r="AY933">
        <f t="shared" si="689"/>
        <v>-8.2423400724975782E-3</v>
      </c>
      <c r="AZ933">
        <f t="shared" si="690"/>
        <v>0.99175765992750242</v>
      </c>
      <c r="BD933" s="10">
        <v>41282</v>
      </c>
      <c r="BE933">
        <v>513800</v>
      </c>
      <c r="BF933">
        <v>44.916083</v>
      </c>
      <c r="BG933">
        <f t="shared" si="691"/>
        <v>-3.7631625852143635E-3</v>
      </c>
      <c r="BH933">
        <f t="shared" si="692"/>
        <v>0.99623683741478564</v>
      </c>
      <c r="BL933" s="10">
        <v>41282</v>
      </c>
      <c r="BM933">
        <v>180200</v>
      </c>
      <c r="BN933">
        <v>101.804984</v>
      </c>
      <c r="BO933">
        <f t="shared" si="705"/>
        <v>1.7895237567331357E-3</v>
      </c>
      <c r="BP933">
        <f t="shared" si="706"/>
        <v>1.0017895237567331</v>
      </c>
      <c r="BT933" s="10">
        <v>41282</v>
      </c>
      <c r="BU933">
        <v>42200</v>
      </c>
      <c r="BV933">
        <v>49.650889999999997</v>
      </c>
      <c r="BW933">
        <f t="shared" si="707"/>
        <v>5.99442032222397E-4</v>
      </c>
      <c r="BX933">
        <f t="shared" si="708"/>
        <v>1.0005994420322224</v>
      </c>
      <c r="CB933" s="10">
        <v>41282</v>
      </c>
      <c r="CC933">
        <v>1425800</v>
      </c>
      <c r="CD933">
        <v>103.104894</v>
      </c>
      <c r="CE933">
        <f t="shared" si="693"/>
        <v>-4.5624693472169353E-3</v>
      </c>
      <c r="CF933">
        <f t="shared" si="694"/>
        <v>0.99543753065278306</v>
      </c>
      <c r="CJ933" s="10">
        <v>41282</v>
      </c>
      <c r="CK933">
        <v>501900</v>
      </c>
      <c r="CL933">
        <v>77.682122000000007</v>
      </c>
      <c r="CM933">
        <f t="shared" si="695"/>
        <v>2.6228299448929349E-3</v>
      </c>
      <c r="CN933">
        <f t="shared" si="696"/>
        <v>1.0026228299448929</v>
      </c>
      <c r="CR933" s="10">
        <v>41282</v>
      </c>
      <c r="CS933">
        <v>40600</v>
      </c>
      <c r="CT933">
        <v>58.201864</v>
      </c>
      <c r="CU933">
        <f t="shared" si="697"/>
        <v>8.2453607507826376E-4</v>
      </c>
      <c r="CV933">
        <f t="shared" si="698"/>
        <v>1.0008245360750783</v>
      </c>
      <c r="CZ933" s="10">
        <v>41282</v>
      </c>
      <c r="DA933">
        <v>195400</v>
      </c>
      <c r="DB933">
        <v>48.695756000000003</v>
      </c>
      <c r="DC933">
        <f t="shared" si="714"/>
        <v>-1.1722299474931197E-2</v>
      </c>
      <c r="DD933">
        <f t="shared" si="715"/>
        <v>0.9882777005250688</v>
      </c>
      <c r="DH933" s="10">
        <v>41282</v>
      </c>
      <c r="DI933">
        <v>135000</v>
      </c>
      <c r="DJ933">
        <v>28.633899</v>
      </c>
      <c r="DK933">
        <f t="shared" si="716"/>
        <v>-2.8800063851562863E-3</v>
      </c>
      <c r="DL933">
        <f t="shared" si="717"/>
        <v>0.99711999361484371</v>
      </c>
      <c r="DX933" s="10">
        <v>41282</v>
      </c>
      <c r="DY933">
        <v>6892600</v>
      </c>
      <c r="DZ933">
        <v>16.120000999999998</v>
      </c>
      <c r="EA933">
        <f t="shared" si="710"/>
        <v>6.2422596754057036E-3</v>
      </c>
      <c r="EB933">
        <f t="shared" si="711"/>
        <v>1.0062422596754057</v>
      </c>
      <c r="EF933" s="10">
        <v>41281</v>
      </c>
      <c r="EG933">
        <v>182000</v>
      </c>
      <c r="EH933">
        <v>98.084508</v>
      </c>
      <c r="EI933">
        <f t="shared" si="712"/>
        <v>1.9718519636291454E-4</v>
      </c>
      <c r="EJ933">
        <f t="shared" si="713"/>
        <v>1.0001971851963629</v>
      </c>
    </row>
    <row r="934" spans="1:140">
      <c r="A934" s="10">
        <v>41281</v>
      </c>
      <c r="B934" s="11">
        <v>4.92</v>
      </c>
      <c r="C934">
        <f t="shared" si="677"/>
        <v>4.9200000000000001E-2</v>
      </c>
      <c r="D934" s="12">
        <f t="shared" si="678"/>
        <v>1.0318879527457803E-3</v>
      </c>
      <c r="E934" s="13">
        <f t="shared" si="679"/>
        <v>1.0010318879527458</v>
      </c>
      <c r="H934" s="10">
        <v>41281</v>
      </c>
      <c r="I934">
        <v>7900</v>
      </c>
      <c r="J934">
        <v>66.524186</v>
      </c>
      <c r="K934" s="15">
        <f t="shared" si="701"/>
        <v>1.354277365084311E-4</v>
      </c>
      <c r="L934">
        <f t="shared" si="702"/>
        <v>1.0001354277365084</v>
      </c>
      <c r="N934" s="15">
        <f t="shared" si="681"/>
        <v>5.0669706909157286E-2</v>
      </c>
      <c r="P934" s="10">
        <v>41281</v>
      </c>
      <c r="Q934">
        <v>329900</v>
      </c>
      <c r="R934">
        <v>32.691046</v>
      </c>
      <c r="S934">
        <f t="shared" si="682"/>
        <v>-2.5817630244877598E-3</v>
      </c>
      <c r="T934">
        <f t="shared" si="703"/>
        <v>0.99741823697551224</v>
      </c>
      <c r="V934" s="15">
        <f t="shared" si="683"/>
        <v>-0.61076112743589794</v>
      </c>
      <c r="X934" s="10">
        <v>41281</v>
      </c>
      <c r="Y934">
        <v>256400</v>
      </c>
      <c r="Z934">
        <v>27.283467999999999</v>
      </c>
      <c r="AA934">
        <f t="shared" si="684"/>
        <v>-3.1239396064893787E-3</v>
      </c>
      <c r="AB934">
        <f t="shared" si="680"/>
        <v>0.99687606039351062</v>
      </c>
      <c r="AD934" s="15">
        <f t="shared" si="685"/>
        <v>-0.68082721961664938</v>
      </c>
      <c r="AF934" s="10">
        <v>41281</v>
      </c>
      <c r="AG934">
        <v>334200</v>
      </c>
      <c r="AH934">
        <v>37.674011999999998</v>
      </c>
      <c r="AI934">
        <f t="shared" si="686"/>
        <v>-2.0273349696012799E-3</v>
      </c>
      <c r="AJ934">
        <f t="shared" si="704"/>
        <v>0.99797266503039872</v>
      </c>
      <c r="AL934" s="15">
        <f t="shared" si="687"/>
        <v>-0.52323347347471894</v>
      </c>
      <c r="AN934" s="10">
        <v>41281</v>
      </c>
      <c r="AO934">
        <v>5281800</v>
      </c>
      <c r="AP934">
        <v>31.670652</v>
      </c>
      <c r="AQ934">
        <f t="shared" si="688"/>
        <v>-5.0491068999476418E-3</v>
      </c>
      <c r="AR934">
        <f t="shared" si="709"/>
        <v>0.99495089310005236</v>
      </c>
      <c r="AV934" s="10">
        <v>41281</v>
      </c>
      <c r="AW934">
        <v>16385200</v>
      </c>
      <c r="AX934">
        <v>40.394475</v>
      </c>
      <c r="AY934">
        <f t="shared" si="689"/>
        <v>-8.6130666275162637E-3</v>
      </c>
      <c r="AZ934">
        <f t="shared" si="690"/>
        <v>0.99138693337248374</v>
      </c>
      <c r="BD934" s="10">
        <v>41281</v>
      </c>
      <c r="BE934">
        <v>741400</v>
      </c>
      <c r="BF934">
        <v>45.085748000000002</v>
      </c>
      <c r="BG934">
        <f t="shared" si="691"/>
        <v>-3.3556636024717479E-3</v>
      </c>
      <c r="BH934">
        <f t="shared" si="692"/>
        <v>0.99664433639752825</v>
      </c>
      <c r="BL934" s="10">
        <v>41281</v>
      </c>
      <c r="BM934">
        <v>246800</v>
      </c>
      <c r="BN934">
        <v>101.623127</v>
      </c>
      <c r="BO934">
        <f t="shared" si="705"/>
        <v>1.7029905404573054E-3</v>
      </c>
      <c r="BP934">
        <f t="shared" si="706"/>
        <v>1.0017029905404573</v>
      </c>
      <c r="BT934" s="10">
        <v>41281</v>
      </c>
      <c r="BU934">
        <v>62500</v>
      </c>
      <c r="BV934">
        <v>49.621144999999999</v>
      </c>
      <c r="BW934">
        <f t="shared" si="707"/>
        <v>5.9974104785864846E-4</v>
      </c>
      <c r="BX934">
        <f t="shared" si="708"/>
        <v>1.0005997410478586</v>
      </c>
      <c r="CB934" s="10">
        <v>41281</v>
      </c>
      <c r="CC934">
        <v>1260400</v>
      </c>
      <c r="CD934">
        <v>103.57746299999999</v>
      </c>
      <c r="CE934">
        <f t="shared" si="693"/>
        <v>5.7063289777525839E-4</v>
      </c>
      <c r="CF934">
        <f t="shared" si="694"/>
        <v>1.0005706328977753</v>
      </c>
      <c r="CJ934" s="10">
        <v>41281</v>
      </c>
      <c r="CK934">
        <v>608400</v>
      </c>
      <c r="CL934">
        <v>77.478908000000004</v>
      </c>
      <c r="CM934">
        <f t="shared" si="695"/>
        <v>-1.4802735188732541E-3</v>
      </c>
      <c r="CN934">
        <f t="shared" si="696"/>
        <v>0.99851972648112675</v>
      </c>
      <c r="CR934" s="10">
        <v>41281</v>
      </c>
      <c r="CS934">
        <v>36500</v>
      </c>
      <c r="CT934">
        <v>58.153914</v>
      </c>
      <c r="CU934">
        <f t="shared" si="697"/>
        <v>4.9494930292204309E-4</v>
      </c>
      <c r="CV934">
        <f t="shared" si="698"/>
        <v>1.000494949302922</v>
      </c>
      <c r="CZ934" s="10">
        <v>41281</v>
      </c>
      <c r="DA934">
        <v>209500</v>
      </c>
      <c r="DB934">
        <v>49.273353</v>
      </c>
      <c r="DC934">
        <f t="shared" si="714"/>
        <v>1.8067280966012067E-3</v>
      </c>
      <c r="DD934">
        <f t="shared" si="715"/>
        <v>1.0018067280966012</v>
      </c>
      <c r="DH934" s="10">
        <v>41281</v>
      </c>
      <c r="DI934">
        <v>191200</v>
      </c>
      <c r="DJ934">
        <v>28.716602999999999</v>
      </c>
      <c r="DK934">
        <f t="shared" si="716"/>
        <v>1.9236628075016693E-3</v>
      </c>
      <c r="DL934">
        <f t="shared" si="717"/>
        <v>1.0019236628075017</v>
      </c>
      <c r="DX934" s="10">
        <v>41281</v>
      </c>
      <c r="DY934">
        <v>4779700</v>
      </c>
      <c r="DZ934">
        <v>16.02</v>
      </c>
      <c r="EA934">
        <f t="shared" si="710"/>
        <v>-5.5866539052357167E-3</v>
      </c>
      <c r="EB934">
        <f t="shared" si="711"/>
        <v>0.99441334609476428</v>
      </c>
      <c r="EF934" s="10">
        <v>41278</v>
      </c>
      <c r="EG934">
        <v>420300</v>
      </c>
      <c r="EH934">
        <v>98.065171000000007</v>
      </c>
      <c r="EI934">
        <f t="shared" si="712"/>
        <v>1.9714247545565833E-4</v>
      </c>
      <c r="EJ934">
        <f t="shared" si="713"/>
        <v>1.0001971424754557</v>
      </c>
    </row>
    <row r="935" spans="1:140">
      <c r="A935" s="10">
        <v>41278</v>
      </c>
      <c r="B935" s="11">
        <v>4.8899999999999997</v>
      </c>
      <c r="C935">
        <f t="shared" si="677"/>
        <v>4.8899999999999999E-2</v>
      </c>
      <c r="D935" s="12">
        <f t="shared" si="678"/>
        <v>1.025553851318417E-3</v>
      </c>
      <c r="E935" s="13">
        <f t="shared" si="679"/>
        <v>1.0010255538513184</v>
      </c>
      <c r="H935" s="10">
        <v>41278</v>
      </c>
      <c r="I935">
        <v>59500</v>
      </c>
      <c r="J935">
        <v>66.515178000000006</v>
      </c>
      <c r="K935" s="15">
        <f t="shared" si="701"/>
        <v>2.1727722552913331E-3</v>
      </c>
      <c r="L935">
        <f t="shared" si="702"/>
        <v>1.0021727722552913</v>
      </c>
      <c r="N935" s="15">
        <f t="shared" si="681"/>
        <v>1.2082526523077539</v>
      </c>
      <c r="P935" s="10">
        <v>41278</v>
      </c>
      <c r="Q935">
        <v>215800</v>
      </c>
      <c r="R935">
        <v>32.775664999999996</v>
      </c>
      <c r="S935">
        <f t="shared" si="682"/>
        <v>5.1903264347239464E-3</v>
      </c>
      <c r="T935">
        <f t="shared" si="703"/>
        <v>1.0051903264347239</v>
      </c>
      <c r="V935" s="15">
        <f t="shared" si="683"/>
        <v>5.6165205697548251</v>
      </c>
      <c r="X935" s="10">
        <v>41278</v>
      </c>
      <c r="Y935">
        <v>634600</v>
      </c>
      <c r="Z935">
        <v>27.368967000000001</v>
      </c>
      <c r="AA935">
        <f t="shared" si="684"/>
        <v>6.990514578697038E-3</v>
      </c>
      <c r="AB935">
        <f t="shared" si="680"/>
        <v>1.006990514578697</v>
      </c>
      <c r="AD935" s="15">
        <f t="shared" si="685"/>
        <v>11.713455052725889</v>
      </c>
      <c r="AF935" s="10">
        <v>41278</v>
      </c>
      <c r="AG935">
        <v>382700</v>
      </c>
      <c r="AH935">
        <v>37.750545000000002</v>
      </c>
      <c r="AI935">
        <f t="shared" si="686"/>
        <v>6.3759326337677891E-3</v>
      </c>
      <c r="AJ935">
        <f t="shared" si="704"/>
        <v>1.0063759326337678</v>
      </c>
      <c r="AL935" s="15">
        <f t="shared" si="687"/>
        <v>9.1739213172889897</v>
      </c>
      <c r="AN935" s="10">
        <v>41278</v>
      </c>
      <c r="AO935">
        <v>3242400</v>
      </c>
      <c r="AP935">
        <v>31.831372000000002</v>
      </c>
      <c r="AQ935">
        <f t="shared" si="688"/>
        <v>5.641776836509349E-3</v>
      </c>
      <c r="AR935">
        <f t="shared" si="709"/>
        <v>1.0056417768365093</v>
      </c>
      <c r="AV935" s="10">
        <v>41278</v>
      </c>
      <c r="AW935">
        <v>19000300</v>
      </c>
      <c r="AX935">
        <v>40.745418000000001</v>
      </c>
      <c r="AY935">
        <f t="shared" si="689"/>
        <v>1.7698777366483842E-3</v>
      </c>
      <c r="AZ935">
        <f t="shared" si="690"/>
        <v>1.0017698777366484</v>
      </c>
      <c r="BD935" s="10">
        <v>41278</v>
      </c>
      <c r="BE935">
        <v>492800</v>
      </c>
      <c r="BF935">
        <v>45.237549999999999</v>
      </c>
      <c r="BG935">
        <f t="shared" si="691"/>
        <v>3.7645873265681473E-3</v>
      </c>
      <c r="BH935">
        <f t="shared" si="692"/>
        <v>1.0037645873265681</v>
      </c>
      <c r="BL935" s="10">
        <v>41278</v>
      </c>
      <c r="BM935">
        <v>212200</v>
      </c>
      <c r="BN935">
        <v>101.45035799999999</v>
      </c>
      <c r="BO935">
        <f t="shared" si="705"/>
        <v>-2.2357315344778694E-3</v>
      </c>
      <c r="BP935">
        <f t="shared" si="706"/>
        <v>0.99776426846552213</v>
      </c>
      <c r="BT935" s="10">
        <v>41278</v>
      </c>
      <c r="BU935">
        <v>57200</v>
      </c>
      <c r="BV935">
        <v>49.591403</v>
      </c>
      <c r="BW935">
        <f t="shared" si="707"/>
        <v>-3.9968771587861607E-4</v>
      </c>
      <c r="BX935">
        <f t="shared" si="708"/>
        <v>0.99960031228412138</v>
      </c>
      <c r="CB935" s="10">
        <v>41278</v>
      </c>
      <c r="CC935">
        <v>1280800</v>
      </c>
      <c r="CD935">
        <v>103.51839200000001</v>
      </c>
      <c r="CE935">
        <f t="shared" si="693"/>
        <v>-3.0882210327962678E-3</v>
      </c>
      <c r="CF935">
        <f t="shared" si="694"/>
        <v>0.99691177896720373</v>
      </c>
      <c r="CJ935" s="10">
        <v>41278</v>
      </c>
      <c r="CK935">
        <v>1274500</v>
      </c>
      <c r="CL935">
        <v>77.593767999999997</v>
      </c>
      <c r="CM935">
        <f t="shared" si="695"/>
        <v>1.0258371715414771E-3</v>
      </c>
      <c r="CN935">
        <f t="shared" si="696"/>
        <v>1.0010258371715415</v>
      </c>
      <c r="CR935" s="10">
        <v>41278</v>
      </c>
      <c r="CS935">
        <v>29600</v>
      </c>
      <c r="CT935">
        <v>58.125145000000003</v>
      </c>
      <c r="CU935">
        <f t="shared" si="697"/>
        <v>1.6505048140902367E-4</v>
      </c>
      <c r="CV935">
        <f t="shared" si="698"/>
        <v>1.000165050481409</v>
      </c>
      <c r="CZ935" s="10">
        <v>41278</v>
      </c>
      <c r="DA935">
        <v>158200</v>
      </c>
      <c r="DB935">
        <v>49.184489999999997</v>
      </c>
      <c r="DC935">
        <f t="shared" si="714"/>
        <v>-5.4174714470212049E-4</v>
      </c>
      <c r="DD935">
        <f t="shared" si="715"/>
        <v>0.99945825285529788</v>
      </c>
      <c r="DH935" s="10">
        <v>41278</v>
      </c>
      <c r="DI935">
        <v>147600</v>
      </c>
      <c r="DJ935">
        <v>28.661467999999999</v>
      </c>
      <c r="DK935">
        <f t="shared" si="716"/>
        <v>4.83244961572038E-3</v>
      </c>
      <c r="DL935">
        <f t="shared" si="717"/>
        <v>1.0048324496157204</v>
      </c>
      <c r="DX935" s="10">
        <v>41278</v>
      </c>
      <c r="DY935">
        <v>12235600</v>
      </c>
      <c r="DZ935">
        <v>16.110001</v>
      </c>
      <c r="EA935">
        <f t="shared" si="710"/>
        <v>-4.9413214983741183E-3</v>
      </c>
      <c r="EB935">
        <f t="shared" si="711"/>
        <v>0.99505867850162588</v>
      </c>
      <c r="EF935" s="10">
        <v>41277</v>
      </c>
      <c r="EG935">
        <v>600700</v>
      </c>
      <c r="EH935">
        <v>98.045841999999993</v>
      </c>
      <c r="EI935">
        <f t="shared" si="712"/>
        <v>-2.9567216219783532E-4</v>
      </c>
      <c r="EJ935">
        <f t="shared" si="713"/>
        <v>0.99970432783780216</v>
      </c>
    </row>
    <row r="936" spans="1:140">
      <c r="A936" s="10">
        <v>41277</v>
      </c>
      <c r="B936" s="11">
        <v>4.93</v>
      </c>
      <c r="C936">
        <f t="shared" si="677"/>
        <v>4.9299999999999997E-2</v>
      </c>
      <c r="D936" s="12">
        <f t="shared" si="678"/>
        <v>1.033999435678945E-3</v>
      </c>
      <c r="E936" s="13">
        <f t="shared" si="679"/>
        <v>1.0010339994356789</v>
      </c>
      <c r="H936" s="10">
        <v>41277</v>
      </c>
      <c r="I936">
        <v>37700</v>
      </c>
      <c r="J936">
        <v>66.370969000000002</v>
      </c>
      <c r="K936" s="15">
        <f t="shared" si="701"/>
        <v>-1.1410895350009498E-2</v>
      </c>
      <c r="L936">
        <f t="shared" si="702"/>
        <v>0.9885891046499905</v>
      </c>
      <c r="N936" s="15">
        <f t="shared" si="681"/>
        <v>-0.98483738155662925</v>
      </c>
      <c r="P936" s="10">
        <v>41277</v>
      </c>
      <c r="Q936">
        <v>351000</v>
      </c>
      <c r="R936">
        <v>32.606426999999996</v>
      </c>
      <c r="S936">
        <f t="shared" si="682"/>
        <v>-2.0143705477687623E-3</v>
      </c>
      <c r="T936">
        <f t="shared" si="703"/>
        <v>0.99798562945223124</v>
      </c>
      <c r="V936" s="15">
        <f t="shared" si="683"/>
        <v>-0.52096747121410569</v>
      </c>
      <c r="X936" s="10">
        <v>41277</v>
      </c>
      <c r="Y936">
        <v>361900</v>
      </c>
      <c r="Z936">
        <v>27.178972000000002</v>
      </c>
      <c r="AA936">
        <f t="shared" si="684"/>
        <v>1.4001341366896014E-3</v>
      </c>
      <c r="AB936">
        <f t="shared" si="680"/>
        <v>1.0014001341366896</v>
      </c>
      <c r="AD936" s="15">
        <f t="shared" si="685"/>
        <v>0.66644318361409738</v>
      </c>
      <c r="AF936" s="10">
        <v>41277</v>
      </c>
      <c r="AG936">
        <v>278600</v>
      </c>
      <c r="AH936">
        <v>37.511375000000001</v>
      </c>
      <c r="AI936">
        <f t="shared" si="686"/>
        <v>7.6566038134529002E-4</v>
      </c>
      <c r="AJ936">
        <f t="shared" si="704"/>
        <v>1.0007656603813453</v>
      </c>
      <c r="AL936" s="15">
        <f t="shared" si="687"/>
        <v>0.32228209770381055</v>
      </c>
      <c r="AN936" s="10">
        <v>41277</v>
      </c>
      <c r="AO936">
        <v>3764100</v>
      </c>
      <c r="AP936">
        <v>31.652794</v>
      </c>
      <c r="AQ936">
        <f t="shared" si="688"/>
        <v>-1.0053063665358297E-2</v>
      </c>
      <c r="AR936">
        <f t="shared" si="709"/>
        <v>0.9899469363346417</v>
      </c>
      <c r="AV936" s="10">
        <v>41277</v>
      </c>
      <c r="AW936">
        <v>47765500</v>
      </c>
      <c r="AX936">
        <v>40.673431000000001</v>
      </c>
      <c r="AY936">
        <f t="shared" si="689"/>
        <v>-5.9379869075455449E-3</v>
      </c>
      <c r="AZ936">
        <f t="shared" si="690"/>
        <v>0.99406201309245446</v>
      </c>
      <c r="BD936" s="10">
        <v>41277</v>
      </c>
      <c r="BE936">
        <v>666400</v>
      </c>
      <c r="BF936">
        <v>45.067888000000004</v>
      </c>
      <c r="BG936">
        <f t="shared" si="691"/>
        <v>-1.7800687977862495E-3</v>
      </c>
      <c r="BH936">
        <f t="shared" si="692"/>
        <v>0.99821993120221375</v>
      </c>
      <c r="BL936" s="10">
        <v>41277</v>
      </c>
      <c r="BM936">
        <v>323100</v>
      </c>
      <c r="BN936">
        <v>101.677682</v>
      </c>
      <c r="BO936">
        <f t="shared" si="705"/>
        <v>1.7886179037729377E-4</v>
      </c>
      <c r="BP936">
        <f t="shared" si="706"/>
        <v>1.0001788617903773</v>
      </c>
      <c r="BT936" s="10">
        <v>41277</v>
      </c>
      <c r="BU936">
        <v>48900</v>
      </c>
      <c r="BV936">
        <v>49.611232000000001</v>
      </c>
      <c r="BW936">
        <f t="shared" si="707"/>
        <v>-9.9819167241421702E-4</v>
      </c>
      <c r="BX936">
        <f t="shared" si="708"/>
        <v>0.99900180832758578</v>
      </c>
      <c r="CB936" s="10">
        <v>41277</v>
      </c>
      <c r="CC936">
        <v>1520400</v>
      </c>
      <c r="CD936">
        <v>103.83907000000001</v>
      </c>
      <c r="CE936">
        <f t="shared" si="693"/>
        <v>-6.4967014840011661E-4</v>
      </c>
      <c r="CF936">
        <f t="shared" si="694"/>
        <v>0.99935032985159988</v>
      </c>
      <c r="CJ936" s="10">
        <v>41277</v>
      </c>
      <c r="CK936">
        <v>1152000</v>
      </c>
      <c r="CL936">
        <v>77.514251000000002</v>
      </c>
      <c r="CM936">
        <f t="shared" si="695"/>
        <v>-4.0866567971596934E-3</v>
      </c>
      <c r="CN936">
        <f t="shared" si="696"/>
        <v>0.99591334320284031</v>
      </c>
      <c r="CR936" s="10">
        <v>41277</v>
      </c>
      <c r="CS936">
        <v>109500</v>
      </c>
      <c r="CT936">
        <v>58.115552999999998</v>
      </c>
      <c r="CU936">
        <f t="shared" si="697"/>
        <v>-1.9763308097819898E-3</v>
      </c>
      <c r="CV936">
        <f t="shared" si="698"/>
        <v>0.99802366919021801</v>
      </c>
      <c r="CZ936" s="10">
        <v>41277</v>
      </c>
      <c r="DA936">
        <v>747300</v>
      </c>
      <c r="DB936">
        <v>49.211150000000004</v>
      </c>
      <c r="DC936">
        <f t="shared" si="714"/>
        <v>-8.5929072997404932E-3</v>
      </c>
      <c r="DD936">
        <f t="shared" si="715"/>
        <v>0.99140709270025951</v>
      </c>
      <c r="DH936" s="10">
        <v>41277</v>
      </c>
      <c r="DI936">
        <v>129800</v>
      </c>
      <c r="DJ936">
        <v>28.523629</v>
      </c>
      <c r="DK936">
        <f t="shared" si="716"/>
        <v>3.2229285661200535E-4</v>
      </c>
      <c r="DL936">
        <f t="shared" si="717"/>
        <v>1.000322292856612</v>
      </c>
      <c r="DX936" s="10">
        <v>41277</v>
      </c>
      <c r="DY936">
        <v>6051500</v>
      </c>
      <c r="DZ936">
        <v>16.190000999999999</v>
      </c>
      <c r="EA936">
        <f t="shared" si="710"/>
        <v>-1.2804817073170716E-2</v>
      </c>
      <c r="EB936">
        <f t="shared" si="711"/>
        <v>0.98719518292682928</v>
      </c>
      <c r="EF936" s="10">
        <v>41276</v>
      </c>
      <c r="EG936">
        <v>564600</v>
      </c>
      <c r="EH936">
        <v>98.074839999999995</v>
      </c>
      <c r="EI936">
        <f t="shared" si="712"/>
        <v>-1.9711669732569437E-4</v>
      </c>
      <c r="EJ936">
        <f t="shared" si="713"/>
        <v>0.99980288330267431</v>
      </c>
    </row>
    <row r="937" spans="1:140">
      <c r="A937" s="10">
        <v>41276</v>
      </c>
      <c r="B937" s="11">
        <v>4.95</v>
      </c>
      <c r="C937">
        <f t="shared" si="677"/>
        <v>4.9500000000000002E-2</v>
      </c>
      <c r="D937" s="12">
        <f t="shared" si="678"/>
        <v>1.0382225752492147E-3</v>
      </c>
      <c r="E937" s="13">
        <f t="shared" si="679"/>
        <v>1.0010382225752492</v>
      </c>
      <c r="H937" s="10">
        <v>41276</v>
      </c>
      <c r="I937">
        <v>72200</v>
      </c>
      <c r="J937">
        <v>67.137062999999998</v>
      </c>
      <c r="K937" s="15">
        <f t="shared" si="701"/>
        <v>-1.0757051062419642E-2</v>
      </c>
      <c r="L937">
        <f t="shared" si="702"/>
        <v>0.98924294893758036</v>
      </c>
      <c r="N937" s="15">
        <f t="shared" si="681"/>
        <v>-0.98069891845169843</v>
      </c>
      <c r="P937" s="10">
        <v>41276</v>
      </c>
      <c r="Q937">
        <v>776100</v>
      </c>
      <c r="R937">
        <v>32.672241</v>
      </c>
      <c r="S937">
        <f t="shared" si="682"/>
        <v>2.5073710357005119E-2</v>
      </c>
      <c r="T937">
        <f t="shared" si="703"/>
        <v>1.0250737103570051</v>
      </c>
      <c r="V937" s="15">
        <f t="shared" si="683"/>
        <v>8424.7749239613513</v>
      </c>
      <c r="X937" s="10">
        <v>41276</v>
      </c>
      <c r="Y937">
        <v>1306600</v>
      </c>
      <c r="Z937">
        <v>27.140971</v>
      </c>
      <c r="AA937">
        <f t="shared" si="684"/>
        <v>2.5116572622321698E-2</v>
      </c>
      <c r="AB937">
        <f t="shared" si="680"/>
        <v>1.0251165726223217</v>
      </c>
      <c r="AD937" s="15">
        <f t="shared" si="685"/>
        <v>8554.3531174819364</v>
      </c>
      <c r="AF937" s="10">
        <v>41276</v>
      </c>
      <c r="AG937">
        <v>1041700</v>
      </c>
      <c r="AH937">
        <v>37.482675999999998</v>
      </c>
      <c r="AI937">
        <f t="shared" si="686"/>
        <v>2.7806966514613451E-2</v>
      </c>
      <c r="AJ937">
        <f t="shared" si="704"/>
        <v>1.0278069665146135</v>
      </c>
      <c r="AL937" s="15">
        <f t="shared" si="687"/>
        <v>22268.902395660134</v>
      </c>
      <c r="AN937" s="10">
        <v>41276</v>
      </c>
      <c r="AO937">
        <v>4903500</v>
      </c>
      <c r="AP937">
        <v>31.974233000000002</v>
      </c>
      <c r="AQ937">
        <f t="shared" si="688"/>
        <v>1.6463285419119345E-2</v>
      </c>
      <c r="AR937">
        <f t="shared" si="709"/>
        <v>1.0164632854191193</v>
      </c>
      <c r="AV937" s="10">
        <v>41276</v>
      </c>
      <c r="AW937">
        <v>25446200</v>
      </c>
      <c r="AX937">
        <v>40.916392000000002</v>
      </c>
      <c r="AY937">
        <f t="shared" si="689"/>
        <v>2.1109405424091454E-2</v>
      </c>
      <c r="AZ937">
        <f t="shared" si="690"/>
        <v>1.0211094054240915</v>
      </c>
      <c r="BD937" s="10">
        <v>41276</v>
      </c>
      <c r="BE937">
        <v>737300</v>
      </c>
      <c r="BF937">
        <v>45.148254999999999</v>
      </c>
      <c r="BG937">
        <f t="shared" si="691"/>
        <v>2.3896304845600236E-2</v>
      </c>
      <c r="BH937">
        <f t="shared" si="692"/>
        <v>1.0238963048456002</v>
      </c>
      <c r="BL937" s="10">
        <v>41276</v>
      </c>
      <c r="BM937">
        <v>985900</v>
      </c>
      <c r="BN937">
        <v>101.659499</v>
      </c>
      <c r="BO937">
        <f t="shared" si="705"/>
        <v>1.0484479200979058E-2</v>
      </c>
      <c r="BP937">
        <f t="shared" si="706"/>
        <v>1.0104844792009791</v>
      </c>
      <c r="BT937" s="10">
        <v>41276</v>
      </c>
      <c r="BU937">
        <v>61900</v>
      </c>
      <c r="BV937">
        <v>49.660803000000001</v>
      </c>
      <c r="BW937">
        <f t="shared" si="707"/>
        <v>-5.9852433895679624E-4</v>
      </c>
      <c r="BX937">
        <f t="shared" si="708"/>
        <v>0.9994014756610432</v>
      </c>
      <c r="CB937" s="10">
        <v>41276</v>
      </c>
      <c r="CC937">
        <v>1295400</v>
      </c>
      <c r="CD937">
        <v>103.906575</v>
      </c>
      <c r="CE937">
        <f t="shared" si="693"/>
        <v>2.7689243527724283E-3</v>
      </c>
      <c r="CF937">
        <f t="shared" si="694"/>
        <v>1.0027689243527724</v>
      </c>
      <c r="CJ937" s="10">
        <v>41276</v>
      </c>
      <c r="CK937">
        <v>2057500</v>
      </c>
      <c r="CL937">
        <v>77.832324999999997</v>
      </c>
      <c r="CM937">
        <f t="shared" si="695"/>
        <v>4.9052319267615108E-3</v>
      </c>
      <c r="CN937">
        <f t="shared" si="696"/>
        <v>1.0049052319267615</v>
      </c>
      <c r="CR937" s="10">
        <v>41276</v>
      </c>
      <c r="CS937">
        <v>44900</v>
      </c>
      <c r="CT937">
        <v>58.230635999999997</v>
      </c>
      <c r="CU937">
        <f t="shared" si="697"/>
        <v>0</v>
      </c>
      <c r="CV937">
        <f t="shared" si="698"/>
        <v>1</v>
      </c>
      <c r="CZ937" s="10">
        <v>41276</v>
      </c>
      <c r="DA937">
        <v>158900</v>
      </c>
      <c r="DB937">
        <v>49.637681999999998</v>
      </c>
      <c r="DC937">
        <f t="shared" si="714"/>
        <v>1.5082719096787711E-2</v>
      </c>
      <c r="DD937">
        <f t="shared" si="715"/>
        <v>1.0150827190967877</v>
      </c>
      <c r="DH937" s="10">
        <v>41276</v>
      </c>
      <c r="DI937">
        <v>956000</v>
      </c>
      <c r="DJ937">
        <v>28.514438999999999</v>
      </c>
      <c r="DK937">
        <f t="shared" si="716"/>
        <v>1.2728487708949299E-2</v>
      </c>
      <c r="DL937">
        <f t="shared" si="717"/>
        <v>1.0127284877089493</v>
      </c>
      <c r="DX937" s="10">
        <v>41276</v>
      </c>
      <c r="DY937">
        <v>5010600</v>
      </c>
      <c r="DZ937">
        <v>16.399999999999999</v>
      </c>
      <c r="EA937">
        <f t="shared" si="710"/>
        <v>7.370945493185177E-3</v>
      </c>
      <c r="EB937">
        <f t="shared" si="711"/>
        <v>1.0073709454931852</v>
      </c>
      <c r="EF937" s="10">
        <v>41274</v>
      </c>
      <c r="EG937">
        <v>248900</v>
      </c>
      <c r="EH937">
        <v>98.094176000000004</v>
      </c>
      <c r="EI937">
        <f t="shared" si="712"/>
        <v>1.9715555997867895E-4</v>
      </c>
      <c r="EJ937">
        <f t="shared" si="713"/>
        <v>1.0001971555599787</v>
      </c>
    </row>
    <row r="938" spans="1:140">
      <c r="A938" s="10">
        <v>41274</v>
      </c>
      <c r="B938" s="11">
        <v>4.96</v>
      </c>
      <c r="C938">
        <f t="shared" si="677"/>
        <v>4.9599999999999998E-2</v>
      </c>
      <c r="D938" s="12">
        <f t="shared" si="678"/>
        <v>1.0403342318927589E-3</v>
      </c>
      <c r="E938" s="13">
        <f t="shared" si="679"/>
        <v>1.0010403342318928</v>
      </c>
      <c r="H938" s="10">
        <v>41274</v>
      </c>
      <c r="I938">
        <v>46700</v>
      </c>
      <c r="J938">
        <v>67.867113000000003</v>
      </c>
      <c r="K938" s="15">
        <f t="shared" si="701"/>
        <v>-1.5171273818483488E-2</v>
      </c>
      <c r="L938">
        <f t="shared" si="702"/>
        <v>0.98482872618151651</v>
      </c>
      <c r="N938" s="15">
        <f t="shared" si="681"/>
        <v>-0.99622724685612507</v>
      </c>
      <c r="P938" s="10">
        <v>41274</v>
      </c>
      <c r="Q938">
        <v>922300</v>
      </c>
      <c r="R938">
        <v>31.873065</v>
      </c>
      <c r="S938">
        <f t="shared" si="682"/>
        <v>1.7712399973152992E-2</v>
      </c>
      <c r="T938">
        <f t="shared" si="703"/>
        <v>1.017712399973153</v>
      </c>
      <c r="V938" s="15">
        <f t="shared" si="683"/>
        <v>605.94468603753683</v>
      </c>
      <c r="X938" s="10">
        <v>41274</v>
      </c>
      <c r="Y938">
        <v>278400</v>
      </c>
      <c r="Z938">
        <v>26.475985000000001</v>
      </c>
      <c r="AA938">
        <f t="shared" si="684"/>
        <v>1.7896315921424488E-2</v>
      </c>
      <c r="AB938">
        <f t="shared" si="680"/>
        <v>1.0178963159214245</v>
      </c>
      <c r="AD938" s="15">
        <f t="shared" si="685"/>
        <v>647.32537638359941</v>
      </c>
      <c r="AF938" s="10">
        <v>41274</v>
      </c>
      <c r="AG938">
        <v>320500</v>
      </c>
      <c r="AH938">
        <v>36.468595000000001</v>
      </c>
      <c r="AI938">
        <f t="shared" si="686"/>
        <v>1.7890470095950128E-2</v>
      </c>
      <c r="AJ938">
        <f t="shared" si="704"/>
        <v>1.0178904700959501</v>
      </c>
      <c r="AL938" s="15">
        <f t="shared" si="687"/>
        <v>645.96776857607097</v>
      </c>
      <c r="AN938" s="10">
        <v>41274</v>
      </c>
      <c r="AO938">
        <v>3964300</v>
      </c>
      <c r="AP938">
        <v>31.456358000000002</v>
      </c>
      <c r="AQ938">
        <f t="shared" si="688"/>
        <v>1.468888668967594E-2</v>
      </c>
      <c r="AR938">
        <f t="shared" si="709"/>
        <v>1.0146888866896759</v>
      </c>
      <c r="AV938" s="10">
        <v>41274</v>
      </c>
      <c r="AW938">
        <v>23846300</v>
      </c>
      <c r="AX938">
        <v>40.070526999999998</v>
      </c>
      <c r="AY938">
        <f t="shared" si="689"/>
        <v>1.4813087791472945E-2</v>
      </c>
      <c r="AZ938">
        <f t="shared" si="690"/>
        <v>1.0148130877914729</v>
      </c>
      <c r="BD938" s="10">
        <v>41274</v>
      </c>
      <c r="BE938">
        <v>1062000</v>
      </c>
      <c r="BF938">
        <v>44.094557999999999</v>
      </c>
      <c r="BG938">
        <f t="shared" si="691"/>
        <v>1.5422580189423885E-2</v>
      </c>
      <c r="BH938">
        <f t="shared" si="692"/>
        <v>1.0154225801894239</v>
      </c>
      <c r="BL938" s="10">
        <v>41274</v>
      </c>
      <c r="BM938">
        <v>466000</v>
      </c>
      <c r="BN938">
        <v>100.60471099999999</v>
      </c>
      <c r="BO938">
        <f t="shared" si="705"/>
        <v>1.9924074443393724E-3</v>
      </c>
      <c r="BP938">
        <f t="shared" si="706"/>
        <v>1.0019924074443394</v>
      </c>
      <c r="BT938" s="10">
        <v>41274</v>
      </c>
      <c r="BU938">
        <v>85900</v>
      </c>
      <c r="BV938">
        <v>49.690544000000003</v>
      </c>
      <c r="BW938">
        <f t="shared" si="707"/>
        <v>1.9951437010701234E-4</v>
      </c>
      <c r="BX938">
        <f t="shared" si="708"/>
        <v>1.000199514370107</v>
      </c>
      <c r="CB938" s="10">
        <v>41274</v>
      </c>
      <c r="CC938">
        <v>332700</v>
      </c>
      <c r="CD938">
        <v>103.61966</v>
      </c>
      <c r="CE938">
        <f t="shared" si="693"/>
        <v>3.2587445488729827E-4</v>
      </c>
      <c r="CF938">
        <f t="shared" si="694"/>
        <v>1.0003258744548873</v>
      </c>
      <c r="CJ938" s="10">
        <v>41274</v>
      </c>
      <c r="CK938">
        <v>629600</v>
      </c>
      <c r="CL938">
        <v>77.452403000000004</v>
      </c>
      <c r="CM938">
        <f t="shared" si="695"/>
        <v>-6.0097391853043414E-3</v>
      </c>
      <c r="CN938">
        <f t="shared" si="696"/>
        <v>0.99399026081469566</v>
      </c>
      <c r="CR938" s="10">
        <v>41274</v>
      </c>
      <c r="CS938">
        <v>15800</v>
      </c>
      <c r="CT938">
        <v>58.230635999999997</v>
      </c>
      <c r="CU938">
        <f t="shared" si="697"/>
        <v>-1.6441744739337238E-3</v>
      </c>
      <c r="CV938">
        <f t="shared" si="698"/>
        <v>0.99835582552606628</v>
      </c>
      <c r="CZ938" s="10">
        <v>41274</v>
      </c>
      <c r="DA938">
        <v>153300</v>
      </c>
      <c r="DB938">
        <v>48.900134999999999</v>
      </c>
      <c r="DC938">
        <f t="shared" si="714"/>
        <v>1.5501009018953127E-2</v>
      </c>
      <c r="DD938">
        <f t="shared" si="715"/>
        <v>1.0155010090189531</v>
      </c>
      <c r="DH938" s="10">
        <v>41274</v>
      </c>
      <c r="DI938">
        <v>310300</v>
      </c>
      <c r="DJ938">
        <v>28.156054999999999</v>
      </c>
      <c r="DK938">
        <f t="shared" si="716"/>
        <v>8.5582931656447148E-3</v>
      </c>
      <c r="DL938">
        <f t="shared" si="717"/>
        <v>1.0085582931656447</v>
      </c>
      <c r="DX938" s="10">
        <v>41274</v>
      </c>
      <c r="DY938">
        <v>6029300</v>
      </c>
      <c r="DZ938">
        <v>16.280000999999999</v>
      </c>
      <c r="EA938">
        <f t="shared" si="710"/>
        <v>9.2995666025768031E-3</v>
      </c>
      <c r="EB938">
        <f t="shared" si="711"/>
        <v>1.0092995666025768</v>
      </c>
      <c r="EF938" s="10">
        <v>41271</v>
      </c>
      <c r="EG938">
        <v>297600</v>
      </c>
      <c r="EH938">
        <v>98.074839999999995</v>
      </c>
      <c r="EI938">
        <f t="shared" si="712"/>
        <v>-9.8568063368387193E-5</v>
      </c>
      <c r="EJ938">
        <f t="shared" si="713"/>
        <v>0.99990143193663161</v>
      </c>
    </row>
    <row r="939" spans="1:140">
      <c r="A939" s="10">
        <v>41271</v>
      </c>
      <c r="B939" s="11">
        <v>5.01</v>
      </c>
      <c r="C939">
        <f t="shared" si="677"/>
        <v>5.0099999999999999E-2</v>
      </c>
      <c r="D939" s="12">
        <f t="shared" si="678"/>
        <v>1.0508933838144774E-3</v>
      </c>
      <c r="E939" s="13">
        <f t="shared" si="679"/>
        <v>1.0010508933838145</v>
      </c>
      <c r="H939" s="10">
        <v>41271</v>
      </c>
      <c r="I939">
        <v>59100</v>
      </c>
      <c r="J939">
        <v>68.912604999999999</v>
      </c>
      <c r="K939" s="15">
        <f t="shared" si="701"/>
        <v>4.0708719312669839E-3</v>
      </c>
      <c r="L939">
        <f t="shared" si="702"/>
        <v>1.004070871931267</v>
      </c>
      <c r="N939" s="15">
        <f t="shared" si="681"/>
        <v>3.4054924571657326</v>
      </c>
      <c r="P939" s="10">
        <v>41271</v>
      </c>
      <c r="Q939">
        <v>454200</v>
      </c>
      <c r="R939">
        <v>31.318342000000001</v>
      </c>
      <c r="S939">
        <f t="shared" si="682"/>
        <v>-1.1572691615215125E-2</v>
      </c>
      <c r="T939">
        <f t="shared" si="703"/>
        <v>0.98842730838478488</v>
      </c>
      <c r="V939" s="15">
        <f t="shared" si="683"/>
        <v>-0.9857167016934093</v>
      </c>
      <c r="X939" s="10">
        <v>41271</v>
      </c>
      <c r="Y939">
        <v>228100</v>
      </c>
      <c r="Z939">
        <v>26.010493</v>
      </c>
      <c r="AA939">
        <f t="shared" si="684"/>
        <v>-7.9710551196838786E-3</v>
      </c>
      <c r="AB939">
        <f t="shared" si="680"/>
        <v>0.99202894488031612</v>
      </c>
      <c r="AD939" s="15">
        <f t="shared" si="685"/>
        <v>-0.94612521616463896</v>
      </c>
      <c r="AF939" s="10">
        <v>41271</v>
      </c>
      <c r="AG939">
        <v>231800</v>
      </c>
      <c r="AH939">
        <v>35.827621999999998</v>
      </c>
      <c r="AI939">
        <f t="shared" si="686"/>
        <v>-5.3121190981673116E-3</v>
      </c>
      <c r="AJ939">
        <f t="shared" si="704"/>
        <v>0.99468788090183269</v>
      </c>
      <c r="AL939" s="15">
        <f t="shared" si="687"/>
        <v>-0.85688283920480635</v>
      </c>
      <c r="AN939" s="10">
        <v>41271</v>
      </c>
      <c r="AO939">
        <v>3604600</v>
      </c>
      <c r="AP939">
        <v>31.000988</v>
      </c>
      <c r="AQ939">
        <f t="shared" si="688"/>
        <v>-9.9800095786172216E-3</v>
      </c>
      <c r="AR939">
        <f t="shared" si="709"/>
        <v>0.99001999042138278</v>
      </c>
      <c r="AV939" s="10">
        <v>41271</v>
      </c>
      <c r="AW939">
        <v>17555700</v>
      </c>
      <c r="AX939">
        <v>39.485622999999997</v>
      </c>
      <c r="AY939">
        <f t="shared" si="689"/>
        <v>2.9714513132419462E-3</v>
      </c>
      <c r="AZ939">
        <f t="shared" si="690"/>
        <v>1.0029714513132419</v>
      </c>
      <c r="BD939" s="10">
        <v>41271</v>
      </c>
      <c r="BE939">
        <v>994000</v>
      </c>
      <c r="BF939">
        <v>43.424835000000002</v>
      </c>
      <c r="BG939">
        <f t="shared" si="691"/>
        <v>-1.1987003728912815E-2</v>
      </c>
      <c r="BH939">
        <f t="shared" si="692"/>
        <v>0.98801299627108718</v>
      </c>
      <c r="BL939" s="10">
        <v>41271</v>
      </c>
      <c r="BM939">
        <v>242000</v>
      </c>
      <c r="BN939">
        <v>100.404664</v>
      </c>
      <c r="BO939">
        <f t="shared" si="705"/>
        <v>-3.5195365112239418E-3</v>
      </c>
      <c r="BP939">
        <f t="shared" si="706"/>
        <v>0.99648046348877606</v>
      </c>
      <c r="BT939" s="10">
        <v>41271</v>
      </c>
      <c r="BU939">
        <v>95900</v>
      </c>
      <c r="BV939">
        <v>49.680632000000003</v>
      </c>
      <c r="BW939">
        <f t="shared" si="707"/>
        <v>0</v>
      </c>
      <c r="BX939">
        <f t="shared" si="708"/>
        <v>1</v>
      </c>
      <c r="CB939" s="10">
        <v>41271</v>
      </c>
      <c r="CC939">
        <v>510200</v>
      </c>
      <c r="CD939">
        <v>103.585904</v>
      </c>
      <c r="CE939">
        <f t="shared" si="693"/>
        <v>8.9693922232103596E-4</v>
      </c>
      <c r="CF939">
        <f t="shared" si="694"/>
        <v>1.000896939222321</v>
      </c>
      <c r="CJ939" s="10">
        <v>41271</v>
      </c>
      <c r="CK939">
        <v>389200</v>
      </c>
      <c r="CL939">
        <v>77.920686000000003</v>
      </c>
      <c r="CM939">
        <f t="shared" si="695"/>
        <v>4.4419092993848164E-3</v>
      </c>
      <c r="CN939">
        <f t="shared" si="696"/>
        <v>1.0044419092993848</v>
      </c>
      <c r="CR939" s="10">
        <v>41271</v>
      </c>
      <c r="CS939">
        <v>13700</v>
      </c>
      <c r="CT939">
        <v>58.326535</v>
      </c>
      <c r="CU939">
        <f t="shared" si="697"/>
        <v>4.9348374687285812E-4</v>
      </c>
      <c r="CV939">
        <f t="shared" si="698"/>
        <v>1.0004934837468729</v>
      </c>
      <c r="CZ939" s="10">
        <v>41271</v>
      </c>
      <c r="DA939">
        <v>116700</v>
      </c>
      <c r="DB939">
        <v>48.153703999999998</v>
      </c>
      <c r="DC939">
        <f t="shared" si="714"/>
        <v>-6.0528479958261716E-3</v>
      </c>
      <c r="DD939">
        <f t="shared" si="715"/>
        <v>0.99394715200417383</v>
      </c>
      <c r="DH939" s="10">
        <v>41271</v>
      </c>
      <c r="DI939">
        <v>73700</v>
      </c>
      <c r="DJ939">
        <v>27.917131999999999</v>
      </c>
      <c r="DK939">
        <f t="shared" si="716"/>
        <v>-6.5402487370609386E-3</v>
      </c>
      <c r="DL939">
        <f t="shared" si="717"/>
        <v>0.99345975126293906</v>
      </c>
      <c r="DX939" s="10">
        <v>41271</v>
      </c>
      <c r="DY939">
        <v>5019900</v>
      </c>
      <c r="DZ939">
        <v>16.129999000000002</v>
      </c>
      <c r="EA939">
        <f t="shared" si="710"/>
        <v>-4.3211108443758084E-3</v>
      </c>
      <c r="EB939">
        <f t="shared" si="711"/>
        <v>0.99567888915562419</v>
      </c>
      <c r="EF939" s="10">
        <v>41270</v>
      </c>
      <c r="EG939">
        <v>173800</v>
      </c>
      <c r="EH939">
        <v>98.084508</v>
      </c>
      <c r="EI939">
        <f t="shared" si="712"/>
        <v>9.8487471018593453E-6</v>
      </c>
      <c r="EJ939">
        <f t="shared" si="713"/>
        <v>1.0000098487471019</v>
      </c>
    </row>
    <row r="940" spans="1:140">
      <c r="A940" s="10">
        <v>41270</v>
      </c>
      <c r="B940" s="11">
        <v>4.9400000000000004</v>
      </c>
      <c r="C940">
        <f t="shared" si="677"/>
        <v>4.9400000000000006E-2</v>
      </c>
      <c r="D940" s="12">
        <f t="shared" si="678"/>
        <v>1.0361109765122389E-3</v>
      </c>
      <c r="E940" s="13">
        <f t="shared" si="679"/>
        <v>1.0010361109765122</v>
      </c>
      <c r="H940" s="10">
        <v>41270</v>
      </c>
      <c r="I940">
        <v>73400</v>
      </c>
      <c r="J940">
        <v>68.633207999999996</v>
      </c>
      <c r="K940" s="15">
        <f t="shared" si="701"/>
        <v>5.1478357196850233E-3</v>
      </c>
      <c r="L940">
        <f t="shared" si="702"/>
        <v>1.005147835719685</v>
      </c>
      <c r="N940" s="15">
        <f t="shared" si="681"/>
        <v>5.5152154683218431</v>
      </c>
      <c r="P940" s="10">
        <v>41270</v>
      </c>
      <c r="Q940">
        <v>446000</v>
      </c>
      <c r="R940">
        <v>31.685023000000001</v>
      </c>
      <c r="S940">
        <f t="shared" si="682"/>
        <v>-1.1855573648491546E-3</v>
      </c>
      <c r="T940">
        <f t="shared" si="703"/>
        <v>0.99881444263515085</v>
      </c>
      <c r="V940" s="15">
        <f t="shared" si="683"/>
        <v>-0.35142987912994972</v>
      </c>
      <c r="X940" s="10">
        <v>41270</v>
      </c>
      <c r="Y940">
        <v>190800</v>
      </c>
      <c r="Z940">
        <v>26.21949</v>
      </c>
      <c r="AA940">
        <f t="shared" si="684"/>
        <v>-1.0857213131916232E-3</v>
      </c>
      <c r="AB940">
        <f t="shared" si="680"/>
        <v>0.99891427868680838</v>
      </c>
      <c r="AD940" s="15">
        <f t="shared" si="685"/>
        <v>-0.32733212100819997</v>
      </c>
      <c r="AF940" s="10">
        <v>41270</v>
      </c>
      <c r="AG940">
        <v>687800</v>
      </c>
      <c r="AH940">
        <v>36.018959000000002</v>
      </c>
      <c r="AI940">
        <f t="shared" si="686"/>
        <v>-1.5910143033566193E-3</v>
      </c>
      <c r="AJ940">
        <f t="shared" si="704"/>
        <v>0.99840898569664338</v>
      </c>
      <c r="AL940" s="15">
        <f t="shared" si="687"/>
        <v>-0.44076342171865401</v>
      </c>
      <c r="AN940" s="10">
        <v>41270</v>
      </c>
      <c r="AO940">
        <v>3250800</v>
      </c>
      <c r="AP940">
        <v>31.313497000000002</v>
      </c>
      <c r="AQ940">
        <f t="shared" si="688"/>
        <v>3.7207243419488112E-3</v>
      </c>
      <c r="AR940">
        <f t="shared" si="709"/>
        <v>1.0037207243419488</v>
      </c>
      <c r="AV940" s="10">
        <v>41270</v>
      </c>
      <c r="AW940">
        <v>15200700</v>
      </c>
      <c r="AX940">
        <v>39.368640999999997</v>
      </c>
      <c r="AY940">
        <f t="shared" si="689"/>
        <v>7.1363071869214867E-3</v>
      </c>
      <c r="AZ940">
        <f t="shared" si="690"/>
        <v>1.0071363071869215</v>
      </c>
      <c r="BD940" s="10">
        <v>41270</v>
      </c>
      <c r="BE940">
        <v>1267600</v>
      </c>
      <c r="BF940">
        <v>43.951684</v>
      </c>
      <c r="BG940">
        <f t="shared" si="691"/>
        <v>-1.2174681212534511E-3</v>
      </c>
      <c r="BH940">
        <f t="shared" si="692"/>
        <v>0.99878253187874655</v>
      </c>
      <c r="BL940" s="10">
        <v>41270</v>
      </c>
      <c r="BM940">
        <v>250800</v>
      </c>
      <c r="BN940">
        <v>100.75928999999999</v>
      </c>
      <c r="BO940">
        <f t="shared" si="705"/>
        <v>3.6111940642058471E-4</v>
      </c>
      <c r="BP940">
        <f t="shared" si="706"/>
        <v>1.0003611194064206</v>
      </c>
      <c r="BT940" s="10">
        <v>41270</v>
      </c>
      <c r="BU940">
        <v>89500</v>
      </c>
      <c r="BV940">
        <v>49.680632000000003</v>
      </c>
      <c r="BW940">
        <f t="shared" si="707"/>
        <v>1.9965486705797453E-4</v>
      </c>
      <c r="BX940">
        <f t="shared" si="708"/>
        <v>1.000199654867058</v>
      </c>
      <c r="CB940" s="10">
        <v>41270</v>
      </c>
      <c r="CC940">
        <v>943000</v>
      </c>
      <c r="CD940">
        <v>103.493077</v>
      </c>
      <c r="CE940">
        <f t="shared" si="693"/>
        <v>5.7109844512837071E-4</v>
      </c>
      <c r="CF940">
        <f t="shared" si="694"/>
        <v>1.0005710984451284</v>
      </c>
      <c r="CJ940" s="10">
        <v>41270</v>
      </c>
      <c r="CK940">
        <v>238900</v>
      </c>
      <c r="CL940">
        <v>77.576099999999997</v>
      </c>
      <c r="CM940">
        <f t="shared" si="695"/>
        <v>-6.8287526827404132E-4</v>
      </c>
      <c r="CN940">
        <f t="shared" si="696"/>
        <v>0.99931712473172596</v>
      </c>
      <c r="CR940" s="10">
        <v>41270</v>
      </c>
      <c r="CS940">
        <v>11600</v>
      </c>
      <c r="CT940">
        <v>58.297766000000003</v>
      </c>
      <c r="CU940">
        <f t="shared" si="697"/>
        <v>1.0539630489097007E-3</v>
      </c>
      <c r="CV940">
        <f t="shared" si="698"/>
        <v>1.0010539630489097</v>
      </c>
      <c r="CZ940" s="10">
        <v>41270</v>
      </c>
      <c r="DA940">
        <v>117900</v>
      </c>
      <c r="DB940">
        <v>48.446945999999997</v>
      </c>
      <c r="DC940">
        <f t="shared" si="714"/>
        <v>3.127906497864652E-3</v>
      </c>
      <c r="DD940">
        <f t="shared" si="715"/>
        <v>1.0031279064978647</v>
      </c>
      <c r="DH940" s="10">
        <v>41270</v>
      </c>
      <c r="DI940">
        <v>67800</v>
      </c>
      <c r="DJ940">
        <v>28.100919000000001</v>
      </c>
      <c r="DK940">
        <f t="shared" si="716"/>
        <v>4.5991978698618485E-3</v>
      </c>
      <c r="DL940">
        <f t="shared" si="717"/>
        <v>1.0045991978698618</v>
      </c>
      <c r="DX940" s="10">
        <v>41270</v>
      </c>
      <c r="DY940">
        <v>6378800</v>
      </c>
      <c r="DZ940">
        <v>16.200001</v>
      </c>
      <c r="EA940">
        <f t="shared" si="710"/>
        <v>3.0960371517028129E-3</v>
      </c>
      <c r="EB940">
        <f t="shared" si="711"/>
        <v>1.0030960371517028</v>
      </c>
      <c r="EF940" s="10">
        <v>41269</v>
      </c>
      <c r="EG940">
        <v>170200</v>
      </c>
      <c r="EH940">
        <v>98.083541999999994</v>
      </c>
      <c r="EI940">
        <f t="shared" si="712"/>
        <v>2.9543752130756218E-4</v>
      </c>
      <c r="EJ940">
        <f t="shared" si="713"/>
        <v>1.0002954375213076</v>
      </c>
    </row>
    <row r="941" spans="1:140">
      <c r="A941" s="10">
        <v>41269</v>
      </c>
      <c r="B941" s="11">
        <v>4.9400000000000004</v>
      </c>
      <c r="C941">
        <f t="shared" si="677"/>
        <v>4.9400000000000006E-2</v>
      </c>
      <c r="D941" s="12">
        <f t="shared" si="678"/>
        <v>1.0361109765122389E-3</v>
      </c>
      <c r="E941" s="13">
        <f t="shared" si="679"/>
        <v>1.0010361109765122</v>
      </c>
      <c r="H941" s="10">
        <v>41269</v>
      </c>
      <c r="I941">
        <v>3600</v>
      </c>
      <c r="J941">
        <v>68.281705000000002</v>
      </c>
      <c r="K941" s="15">
        <f t="shared" si="701"/>
        <v>2.3815803742346375E-3</v>
      </c>
      <c r="L941">
        <f t="shared" si="702"/>
        <v>1.0023815803742346</v>
      </c>
      <c r="N941" s="15">
        <f t="shared" si="681"/>
        <v>1.3827215691827255</v>
      </c>
      <c r="P941" s="10">
        <v>41269</v>
      </c>
      <c r="Q941">
        <v>393500</v>
      </c>
      <c r="R941">
        <v>31.722632000000001</v>
      </c>
      <c r="S941">
        <f t="shared" si="682"/>
        <v>-4.7197531834481943E-3</v>
      </c>
      <c r="T941">
        <f t="shared" si="703"/>
        <v>0.99528024681655181</v>
      </c>
      <c r="V941" s="15">
        <f t="shared" si="683"/>
        <v>-0.82214526047517622</v>
      </c>
      <c r="X941" s="10">
        <v>41269</v>
      </c>
      <c r="Y941">
        <v>159200</v>
      </c>
      <c r="Z941">
        <v>26.247987999999999</v>
      </c>
      <c r="AA941">
        <f t="shared" si="684"/>
        <v>-6.4725045265743297E-3</v>
      </c>
      <c r="AB941">
        <f t="shared" si="680"/>
        <v>0.99352749547342567</v>
      </c>
      <c r="AD941" s="15">
        <f t="shared" si="685"/>
        <v>-0.90653262495951314</v>
      </c>
      <c r="AF941" s="10">
        <v>41269</v>
      </c>
      <c r="AG941">
        <v>488700</v>
      </c>
      <c r="AH941">
        <v>36.076357000000002</v>
      </c>
      <c r="AI941">
        <f t="shared" si="686"/>
        <v>-5.8001764662422017E-3</v>
      </c>
      <c r="AJ941">
        <f t="shared" si="704"/>
        <v>0.9941998235337578</v>
      </c>
      <c r="AL941" s="15">
        <f t="shared" si="687"/>
        <v>-0.88035520031701475</v>
      </c>
      <c r="AN941" s="10">
        <v>41269</v>
      </c>
      <c r="AO941">
        <v>2220900</v>
      </c>
      <c r="AP941">
        <v>31.197420000000001</v>
      </c>
      <c r="AQ941">
        <f t="shared" si="688"/>
        <v>-5.7212367059089608E-4</v>
      </c>
      <c r="AR941">
        <f t="shared" si="709"/>
        <v>0.9994278763294091</v>
      </c>
      <c r="AV941" s="10">
        <v>41269</v>
      </c>
      <c r="AW941">
        <v>12662200</v>
      </c>
      <c r="AX941">
        <v>39.089685000000003</v>
      </c>
      <c r="AY941">
        <f t="shared" si="689"/>
        <v>2.5385794521690652E-3</v>
      </c>
      <c r="AZ941">
        <f t="shared" si="690"/>
        <v>1.0025385794521691</v>
      </c>
      <c r="BD941" s="10">
        <v>41269</v>
      </c>
      <c r="BE941">
        <v>1401200</v>
      </c>
      <c r="BF941">
        <v>44.005259000000002</v>
      </c>
      <c r="BG941">
        <f t="shared" si="691"/>
        <v>-4.0420648692633954E-3</v>
      </c>
      <c r="BH941">
        <f t="shared" si="692"/>
        <v>0.9959579351307366</v>
      </c>
      <c r="BL941" s="10">
        <v>41269</v>
      </c>
      <c r="BM941">
        <v>268800</v>
      </c>
      <c r="BN941">
        <v>100.722917</v>
      </c>
      <c r="BO941">
        <f t="shared" si="705"/>
        <v>8.7641721342701651E-4</v>
      </c>
      <c r="BP941">
        <f t="shared" si="706"/>
        <v>1.000876417213427</v>
      </c>
      <c r="BT941" s="10">
        <v>41269</v>
      </c>
      <c r="BU941">
        <v>52800</v>
      </c>
      <c r="BV941">
        <v>49.670715000000001</v>
      </c>
      <c r="BW941">
        <f t="shared" si="707"/>
        <v>5.9912200755762868E-4</v>
      </c>
      <c r="BX941">
        <f t="shared" si="708"/>
        <v>1.0005991220075576</v>
      </c>
      <c r="CB941" s="10">
        <v>41269</v>
      </c>
      <c r="CC941">
        <v>248800</v>
      </c>
      <c r="CD941">
        <v>103.434006</v>
      </c>
      <c r="CE941">
        <f t="shared" si="693"/>
        <v>4.1623557244663267E-4</v>
      </c>
      <c r="CF941">
        <f t="shared" si="694"/>
        <v>1.0004162355724466</v>
      </c>
      <c r="CJ941" s="10">
        <v>41269</v>
      </c>
      <c r="CK941">
        <v>144000</v>
      </c>
      <c r="CL941">
        <v>77.629110999999995</v>
      </c>
      <c r="CM941">
        <f t="shared" si="695"/>
        <v>1.9386308335682667E-3</v>
      </c>
      <c r="CN941">
        <f t="shared" si="696"/>
        <v>1.0019386308335683</v>
      </c>
      <c r="CR941" s="10">
        <v>41269</v>
      </c>
      <c r="CS941">
        <v>17400</v>
      </c>
      <c r="CT941">
        <v>58.236387000000001</v>
      </c>
      <c r="CU941">
        <f t="shared" si="697"/>
        <v>1.6368735416527613E-4</v>
      </c>
      <c r="CV941">
        <f t="shared" si="698"/>
        <v>1.0001636873541653</v>
      </c>
      <c r="CZ941" s="10">
        <v>41269</v>
      </c>
      <c r="DA941">
        <v>85600</v>
      </c>
      <c r="DB941">
        <v>48.295881000000001</v>
      </c>
      <c r="DC941">
        <f t="shared" si="714"/>
        <v>5.1784425073810869E-3</v>
      </c>
      <c r="DD941">
        <f t="shared" si="715"/>
        <v>1.0051784425073811</v>
      </c>
      <c r="DH941" s="10">
        <v>41269</v>
      </c>
      <c r="DI941">
        <v>76300</v>
      </c>
      <c r="DJ941">
        <v>27.972269000000001</v>
      </c>
      <c r="DK941">
        <f t="shared" si="716"/>
        <v>-6.5274059167733656E-3</v>
      </c>
      <c r="DL941">
        <f t="shared" si="717"/>
        <v>0.99347259408322663</v>
      </c>
      <c r="DX941" s="10">
        <v>41269</v>
      </c>
      <c r="DY941">
        <v>3280500</v>
      </c>
      <c r="DZ941">
        <v>16.149999999999999</v>
      </c>
      <c r="EA941">
        <f t="shared" si="710"/>
        <v>1.2399876776183483E-3</v>
      </c>
      <c r="EB941">
        <f t="shared" si="711"/>
        <v>1.0012399876776183</v>
      </c>
      <c r="EF941" s="10">
        <v>41267</v>
      </c>
      <c r="EG941">
        <v>111500</v>
      </c>
      <c r="EH941">
        <v>98.054573000000005</v>
      </c>
      <c r="EI941">
        <f t="shared" si="712"/>
        <v>-1.9690257194260319E-4</v>
      </c>
      <c r="EJ941">
        <f t="shared" si="713"/>
        <v>0.9998030974280574</v>
      </c>
    </row>
    <row r="942" spans="1:140">
      <c r="A942" s="10">
        <v>41267</v>
      </c>
      <c r="B942" s="11">
        <v>4.93</v>
      </c>
      <c r="C942">
        <f t="shared" si="677"/>
        <v>4.9299999999999997E-2</v>
      </c>
      <c r="D942" s="12">
        <f t="shared" si="678"/>
        <v>1.033999435678945E-3</v>
      </c>
      <c r="E942" s="13">
        <f t="shared" si="679"/>
        <v>1.0010339994356789</v>
      </c>
      <c r="H942" s="10">
        <v>41267</v>
      </c>
      <c r="I942">
        <v>9600</v>
      </c>
      <c r="J942">
        <v>68.119472999999999</v>
      </c>
      <c r="K942" s="15">
        <f t="shared" si="701"/>
        <v>-1.1366337762600542E-3</v>
      </c>
      <c r="L942">
        <f t="shared" si="702"/>
        <v>0.99886336622373995</v>
      </c>
      <c r="N942" s="15">
        <f t="shared" si="681"/>
        <v>-0.33973056045321681</v>
      </c>
      <c r="P942" s="10">
        <v>41267</v>
      </c>
      <c r="Q942">
        <v>247300</v>
      </c>
      <c r="R942">
        <v>31.873065</v>
      </c>
      <c r="S942">
        <f t="shared" si="682"/>
        <v>-2.6184771082584657E-3</v>
      </c>
      <c r="T942">
        <f t="shared" si="703"/>
        <v>0.99738152289174153</v>
      </c>
      <c r="V942" s="15">
        <f t="shared" si="683"/>
        <v>-0.61595580052680643</v>
      </c>
      <c r="X942" s="10">
        <v>41267</v>
      </c>
      <c r="Y942">
        <v>26800</v>
      </c>
      <c r="Z942">
        <v>26.418984999999999</v>
      </c>
      <c r="AA942">
        <f t="shared" si="684"/>
        <v>-1.9021257543587744E-3</v>
      </c>
      <c r="AB942">
        <f t="shared" si="680"/>
        <v>0.99809787424564123</v>
      </c>
      <c r="AD942" s="15">
        <f t="shared" si="685"/>
        <v>-0.50089412874364947</v>
      </c>
      <c r="AF942" s="10">
        <v>41267</v>
      </c>
      <c r="AG942">
        <v>59900</v>
      </c>
      <c r="AH942">
        <v>36.286827000000002</v>
      </c>
      <c r="AI942">
        <f t="shared" si="686"/>
        <v>-4.1744081564615287E-3</v>
      </c>
      <c r="AJ942">
        <f t="shared" si="704"/>
        <v>0.99582559184353847</v>
      </c>
      <c r="AL942" s="15">
        <f t="shared" si="687"/>
        <v>-0.7827807446889945</v>
      </c>
      <c r="AN942" s="10">
        <v>41267</v>
      </c>
      <c r="AO942">
        <v>1600300</v>
      </c>
      <c r="AP942">
        <v>31.215278999999999</v>
      </c>
      <c r="AQ942">
        <f t="shared" si="688"/>
        <v>-2.8522992921576895E-3</v>
      </c>
      <c r="AR942">
        <f t="shared" si="709"/>
        <v>0.99714770070784231</v>
      </c>
      <c r="AV942" s="10">
        <v>41267</v>
      </c>
      <c r="AW942">
        <v>3808000</v>
      </c>
      <c r="AX942">
        <v>38.990704000000001</v>
      </c>
      <c r="AY942">
        <f t="shared" si="689"/>
        <v>-2.0727028737534958E-3</v>
      </c>
      <c r="AZ942">
        <f t="shared" si="690"/>
        <v>0.9979272971262465</v>
      </c>
      <c r="BD942" s="10">
        <v>41267</v>
      </c>
      <c r="BE942">
        <v>337200</v>
      </c>
      <c r="BF942">
        <v>44.183852999999999</v>
      </c>
      <c r="BG942">
        <f t="shared" si="691"/>
        <v>-3.8252210675975284E-3</v>
      </c>
      <c r="BH942">
        <f t="shared" si="692"/>
        <v>0.99617477893240247</v>
      </c>
      <c r="BL942" s="10">
        <v>41267</v>
      </c>
      <c r="BM942">
        <v>138800</v>
      </c>
      <c r="BN942">
        <v>100.634719</v>
      </c>
      <c r="BO942">
        <f t="shared" si="705"/>
        <v>9.0235127224369549E-4</v>
      </c>
      <c r="BP942">
        <f t="shared" si="706"/>
        <v>1.0009023512722437</v>
      </c>
      <c r="BT942" s="10">
        <v>41267</v>
      </c>
      <c r="BU942">
        <v>38100</v>
      </c>
      <c r="BV942">
        <v>49.640974</v>
      </c>
      <c r="BW942">
        <f t="shared" si="707"/>
        <v>-1.9971444620625611E-4</v>
      </c>
      <c r="BX942">
        <f t="shared" si="708"/>
        <v>0.99980028555379374</v>
      </c>
      <c r="CB942" s="10">
        <v>41267</v>
      </c>
      <c r="CC942">
        <v>222300</v>
      </c>
      <c r="CD942">
        <v>103.39097099999999</v>
      </c>
      <c r="CE942">
        <f t="shared" si="693"/>
        <v>4.0699026634127833E-4</v>
      </c>
      <c r="CF942">
        <f t="shared" si="694"/>
        <v>1.0004069902663413</v>
      </c>
      <c r="CJ942" s="10">
        <v>41267</v>
      </c>
      <c r="CK942">
        <v>145000</v>
      </c>
      <c r="CL942">
        <v>77.478908000000004</v>
      </c>
      <c r="CM942">
        <f t="shared" si="695"/>
        <v>1.1412149675837924E-4</v>
      </c>
      <c r="CN942">
        <f t="shared" si="696"/>
        <v>1.0001141214967584</v>
      </c>
      <c r="CR942" s="10">
        <v>41267</v>
      </c>
      <c r="CS942">
        <v>9200</v>
      </c>
      <c r="CT942">
        <v>58.226855999999998</v>
      </c>
      <c r="CU942">
        <f t="shared" si="697"/>
        <v>-1.6366056500038972E-4</v>
      </c>
      <c r="CV942">
        <f t="shared" si="698"/>
        <v>0.99983633943499961</v>
      </c>
      <c r="CZ942" s="10">
        <v>41267</v>
      </c>
      <c r="DA942">
        <v>59800</v>
      </c>
      <c r="DB942">
        <v>48.047072</v>
      </c>
      <c r="DC942">
        <f t="shared" si="714"/>
        <v>-2.2144090930159566E-3</v>
      </c>
      <c r="DD942">
        <f t="shared" si="715"/>
        <v>0.99778559090698404</v>
      </c>
      <c r="DH942" s="10">
        <v>41267</v>
      </c>
      <c r="DI942">
        <v>68400</v>
      </c>
      <c r="DJ942">
        <v>28.156054999999999</v>
      </c>
      <c r="DK942">
        <f t="shared" si="716"/>
        <v>3.0116652422689238E-3</v>
      </c>
      <c r="DL942">
        <f t="shared" si="717"/>
        <v>1.0030116652422689</v>
      </c>
      <c r="DX942" s="10">
        <v>41267</v>
      </c>
      <c r="DY942">
        <v>2630600</v>
      </c>
      <c r="DZ942">
        <v>16.129999000000002</v>
      </c>
      <c r="EA942">
        <f t="shared" si="710"/>
        <v>2.4859540087012189E-3</v>
      </c>
      <c r="EB942">
        <f t="shared" si="711"/>
        <v>1.0024859540087012</v>
      </c>
      <c r="EF942" s="10">
        <v>41264</v>
      </c>
      <c r="EG942">
        <v>211400</v>
      </c>
      <c r="EH942">
        <v>98.073884000000007</v>
      </c>
      <c r="EI942">
        <f t="shared" si="712"/>
        <v>9.8425285174341681E-5</v>
      </c>
      <c r="EJ942">
        <f t="shared" si="713"/>
        <v>1.0000984252851743</v>
      </c>
    </row>
    <row r="943" spans="1:140">
      <c r="A943" s="10">
        <v>41264</v>
      </c>
      <c r="B943" s="11">
        <v>5.04</v>
      </c>
      <c r="C943">
        <f t="shared" si="677"/>
        <v>5.04E-2</v>
      </c>
      <c r="D943" s="12">
        <f t="shared" si="678"/>
        <v>1.0572295700412848E-3</v>
      </c>
      <c r="E943" s="13">
        <f t="shared" si="679"/>
        <v>1.0010572295700413</v>
      </c>
      <c r="H943" s="10">
        <v>41264</v>
      </c>
      <c r="I943">
        <v>6200</v>
      </c>
      <c r="J943">
        <v>68.196988000000005</v>
      </c>
      <c r="K943" s="15">
        <f t="shared" si="701"/>
        <v>7.1580198233403003E-3</v>
      </c>
      <c r="L943">
        <f t="shared" si="702"/>
        <v>1.0071580198233403</v>
      </c>
      <c r="N943" s="15">
        <f t="shared" si="681"/>
        <v>12.509198472297347</v>
      </c>
      <c r="P943" s="10">
        <v>41264</v>
      </c>
      <c r="Q943">
        <v>572100</v>
      </c>
      <c r="R943">
        <v>31.956742999999999</v>
      </c>
      <c r="S943">
        <f t="shared" si="682"/>
        <v>-8.6855564817245323E-3</v>
      </c>
      <c r="T943">
        <f t="shared" si="703"/>
        <v>0.99131444351827547</v>
      </c>
      <c r="V943" s="15">
        <f t="shared" si="683"/>
        <v>-0.95858350120613067</v>
      </c>
      <c r="X943" s="10">
        <v>41264</v>
      </c>
      <c r="Y943">
        <v>164300</v>
      </c>
      <c r="Z943">
        <v>26.469332999999999</v>
      </c>
      <c r="AA943">
        <f t="shared" si="684"/>
        <v>-8.8339571932795069E-3</v>
      </c>
      <c r="AB943">
        <f t="shared" si="680"/>
        <v>0.99116604280672049</v>
      </c>
      <c r="AD943" s="15">
        <f t="shared" si="685"/>
        <v>-0.96078597800217735</v>
      </c>
      <c r="AF943" s="10">
        <v>41264</v>
      </c>
      <c r="AG943">
        <v>215500</v>
      </c>
      <c r="AH943">
        <v>36.438938</v>
      </c>
      <c r="AI943">
        <f t="shared" si="686"/>
        <v>-6.4616231618322972E-3</v>
      </c>
      <c r="AJ943">
        <f t="shared" si="704"/>
        <v>0.9935383768381677</v>
      </c>
      <c r="AL943" s="15">
        <f t="shared" si="687"/>
        <v>-0.90615823658378081</v>
      </c>
      <c r="AN943" s="10">
        <v>41264</v>
      </c>
      <c r="AO943">
        <v>4488300</v>
      </c>
      <c r="AP943">
        <v>31.304569000000001</v>
      </c>
      <c r="AQ943">
        <f t="shared" si="688"/>
        <v>-6.2357698970971764E-3</v>
      </c>
      <c r="AR943">
        <f t="shared" si="709"/>
        <v>0.99376423010290282</v>
      </c>
      <c r="AV943" s="10">
        <v>41264</v>
      </c>
      <c r="AW943">
        <v>36781400</v>
      </c>
      <c r="AX943">
        <v>39.071688000000002</v>
      </c>
      <c r="AY943">
        <f t="shared" si="689"/>
        <v>-1.0934010327812715E-2</v>
      </c>
      <c r="AZ943">
        <f t="shared" si="690"/>
        <v>0.98906598967218728</v>
      </c>
      <c r="BD943" s="10">
        <v>41264</v>
      </c>
      <c r="BE943">
        <v>1143500</v>
      </c>
      <c r="BF943">
        <v>44.353515000000002</v>
      </c>
      <c r="BG943">
        <f t="shared" si="691"/>
        <v>-7.9888479496473819E-3</v>
      </c>
      <c r="BH943">
        <f t="shared" si="692"/>
        <v>0.99201115205035262</v>
      </c>
      <c r="BL943" s="10">
        <v>41264</v>
      </c>
      <c r="BM943">
        <v>373800</v>
      </c>
      <c r="BN943">
        <v>100.543993</v>
      </c>
      <c r="BO943">
        <f t="shared" si="705"/>
        <v>-1.8040587543211029E-4</v>
      </c>
      <c r="BP943">
        <f t="shared" si="706"/>
        <v>0.99981959412456789</v>
      </c>
      <c r="BT943" s="10">
        <v>41264</v>
      </c>
      <c r="BU943">
        <v>58100</v>
      </c>
      <c r="BV943">
        <v>49.650889999999997</v>
      </c>
      <c r="BW943">
        <f t="shared" si="707"/>
        <v>-1.9961417055625041E-4</v>
      </c>
      <c r="BX943">
        <f t="shared" si="708"/>
        <v>0.99980038582944375</v>
      </c>
      <c r="CB943" s="10">
        <v>41264</v>
      </c>
      <c r="CC943">
        <v>816500</v>
      </c>
      <c r="CD943">
        <v>103.34890900000001</v>
      </c>
      <c r="CE943">
        <f t="shared" si="693"/>
        <v>1.2224051933369395E-3</v>
      </c>
      <c r="CF943">
        <f t="shared" si="694"/>
        <v>1.0012224051933369</v>
      </c>
      <c r="CJ943" s="10">
        <v>41264</v>
      </c>
      <c r="CK943">
        <v>286500</v>
      </c>
      <c r="CL943">
        <v>77.470067</v>
      </c>
      <c r="CM943">
        <f t="shared" si="695"/>
        <v>1.5872953486903985E-3</v>
      </c>
      <c r="CN943">
        <f t="shared" si="696"/>
        <v>1.0015872953486904</v>
      </c>
      <c r="CR943" s="10">
        <v>41264</v>
      </c>
      <c r="CS943">
        <v>11300</v>
      </c>
      <c r="CT943">
        <v>58.236387000000001</v>
      </c>
      <c r="CU943">
        <f t="shared" si="697"/>
        <v>-1.6363378460282352E-4</v>
      </c>
      <c r="CV943">
        <f t="shared" si="698"/>
        <v>0.99983636621539718</v>
      </c>
      <c r="CZ943" s="10">
        <v>41264</v>
      </c>
      <c r="DA943">
        <v>130500</v>
      </c>
      <c r="DB943">
        <v>48.153703999999998</v>
      </c>
      <c r="DC943">
        <f t="shared" si="714"/>
        <v>-3.8603390122786685E-3</v>
      </c>
      <c r="DD943">
        <f t="shared" si="715"/>
        <v>0.99613966098772133</v>
      </c>
      <c r="DH943" s="10">
        <v>41264</v>
      </c>
      <c r="DI943">
        <v>125900</v>
      </c>
      <c r="DJ943">
        <v>28.071512999999999</v>
      </c>
      <c r="DK943">
        <f t="shared" si="716"/>
        <v>-2.9126381879008845E-3</v>
      </c>
      <c r="DL943">
        <f t="shared" si="717"/>
        <v>0.99708736181209912</v>
      </c>
      <c r="DX943" s="10">
        <v>41264</v>
      </c>
      <c r="DY943">
        <v>5128300</v>
      </c>
      <c r="DZ943">
        <v>16.09</v>
      </c>
      <c r="EA943">
        <f t="shared" si="710"/>
        <v>2.4922742985840074E-3</v>
      </c>
      <c r="EB943">
        <f t="shared" si="711"/>
        <v>1.002492274298584</v>
      </c>
      <c r="EF943" s="10">
        <v>41263</v>
      </c>
      <c r="EG943">
        <v>180000</v>
      </c>
      <c r="EH943">
        <v>98.064232000000004</v>
      </c>
      <c r="EI943">
        <f t="shared" si="712"/>
        <v>1.970219465232681E-4</v>
      </c>
      <c r="EJ943">
        <f t="shared" si="713"/>
        <v>1.0001970219465233</v>
      </c>
    </row>
    <row r="944" spans="1:140">
      <c r="A944" s="10">
        <v>41263</v>
      </c>
      <c r="B944" s="11">
        <v>5</v>
      </c>
      <c r="C944">
        <f t="shared" si="677"/>
        <v>0.05</v>
      </c>
      <c r="D944" s="12">
        <f t="shared" si="678"/>
        <v>1.048781437592794E-3</v>
      </c>
      <c r="E944" s="13">
        <f t="shared" si="679"/>
        <v>1.0010487814375928</v>
      </c>
      <c r="H944" s="10">
        <v>41263</v>
      </c>
      <c r="I944">
        <v>5900</v>
      </c>
      <c r="J944">
        <v>67.712301999999994</v>
      </c>
      <c r="K944" s="15">
        <f t="shared" si="701"/>
        <v>2.5249563373841433E-3</v>
      </c>
      <c r="L944">
        <f t="shared" si="702"/>
        <v>1.0025249563373841</v>
      </c>
      <c r="N944" s="15">
        <f t="shared" si="681"/>
        <v>1.5104135654056963</v>
      </c>
      <c r="P944" s="10">
        <v>41263</v>
      </c>
      <c r="Q944">
        <v>286700</v>
      </c>
      <c r="R944">
        <v>32.236736999999998</v>
      </c>
      <c r="S944">
        <f t="shared" si="682"/>
        <v>5.5313565551200483E-3</v>
      </c>
      <c r="T944">
        <f t="shared" si="703"/>
        <v>1.00553135655512</v>
      </c>
      <c r="V944" s="15">
        <f t="shared" si="683"/>
        <v>6.4886002333828072</v>
      </c>
      <c r="X944" s="10">
        <v>41263</v>
      </c>
      <c r="Y944">
        <v>119900</v>
      </c>
      <c r="Z944">
        <v>26.705245999999999</v>
      </c>
      <c r="AA944">
        <f t="shared" si="684"/>
        <v>5.328587709113819E-3</v>
      </c>
      <c r="AB944">
        <f t="shared" si="680"/>
        <v>1.0053285877091138</v>
      </c>
      <c r="AD944" s="15">
        <f t="shared" si="685"/>
        <v>5.9571574012304618</v>
      </c>
      <c r="AF944" s="10">
        <v>41263</v>
      </c>
      <c r="AG944">
        <v>207700</v>
      </c>
      <c r="AH944">
        <v>36.675924000000002</v>
      </c>
      <c r="AI944">
        <f t="shared" si="686"/>
        <v>5.1960818868694858E-3</v>
      </c>
      <c r="AJ944">
        <f t="shared" si="704"/>
        <v>1.0051960818868695</v>
      </c>
      <c r="AL944" s="15">
        <f t="shared" si="687"/>
        <v>5.6303628082331798</v>
      </c>
      <c r="AN944" s="10">
        <v>41263</v>
      </c>
      <c r="AO944">
        <v>5461600</v>
      </c>
      <c r="AP944">
        <v>31.501002</v>
      </c>
      <c r="AQ944">
        <f t="shared" si="688"/>
        <v>8.7492928171872819E-3</v>
      </c>
      <c r="AR944">
        <f t="shared" si="709"/>
        <v>1.0087492928171873</v>
      </c>
      <c r="AV944" s="10">
        <v>41263</v>
      </c>
      <c r="AW944">
        <v>26727000</v>
      </c>
      <c r="AX944">
        <v>39.503621000000003</v>
      </c>
      <c r="AY944">
        <f t="shared" si="689"/>
        <v>6.8808261354964539E-3</v>
      </c>
      <c r="AZ944">
        <f t="shared" si="690"/>
        <v>1.0068808261354965</v>
      </c>
      <c r="BD944" s="10">
        <v>41263</v>
      </c>
      <c r="BE944">
        <v>1014800</v>
      </c>
      <c r="BF944">
        <v>44.710701999999998</v>
      </c>
      <c r="BG944">
        <f t="shared" si="691"/>
        <v>4.8567237501426774E-3</v>
      </c>
      <c r="BH944">
        <f t="shared" si="692"/>
        <v>1.0048567237501427</v>
      </c>
      <c r="BL944" s="10">
        <v>41263</v>
      </c>
      <c r="BM944">
        <v>284700</v>
      </c>
      <c r="BN944">
        <v>100.562135</v>
      </c>
      <c r="BO944">
        <f t="shared" si="705"/>
        <v>2.1699568422319793E-3</v>
      </c>
      <c r="BP944">
        <f t="shared" si="706"/>
        <v>1.002169956842232</v>
      </c>
      <c r="BT944" s="10">
        <v>41263</v>
      </c>
      <c r="BU944">
        <v>152800</v>
      </c>
      <c r="BV944">
        <v>49.660803000000001</v>
      </c>
      <c r="BW944">
        <f t="shared" si="707"/>
        <v>6.392623421145327E-4</v>
      </c>
      <c r="BX944">
        <f t="shared" si="708"/>
        <v>1.0006392623421145</v>
      </c>
      <c r="CB944" s="10">
        <v>41263</v>
      </c>
      <c r="CC944">
        <v>1307300</v>
      </c>
      <c r="CD944">
        <v>103.222729</v>
      </c>
      <c r="CE944">
        <f t="shared" si="693"/>
        <v>2.2870124554124072E-3</v>
      </c>
      <c r="CF944">
        <f t="shared" si="694"/>
        <v>1.0022870124554124</v>
      </c>
      <c r="CJ944" s="10">
        <v>41263</v>
      </c>
      <c r="CK944">
        <v>198200</v>
      </c>
      <c r="CL944">
        <v>77.347294000000005</v>
      </c>
      <c r="CM944">
        <f t="shared" si="695"/>
        <v>2.0449817211403154E-3</v>
      </c>
      <c r="CN944">
        <f t="shared" si="696"/>
        <v>1.0020449817211403</v>
      </c>
      <c r="CR944" s="10">
        <v>41263</v>
      </c>
      <c r="CS944">
        <v>10700</v>
      </c>
      <c r="CT944">
        <v>58.245918000000003</v>
      </c>
      <c r="CU944">
        <f t="shared" si="697"/>
        <v>8.1897644525597002E-4</v>
      </c>
      <c r="CV944">
        <f t="shared" si="698"/>
        <v>1.000818976445256</v>
      </c>
      <c r="CZ944" s="10">
        <v>41263</v>
      </c>
      <c r="DA944">
        <v>129400</v>
      </c>
      <c r="DB944">
        <v>48.340313999999999</v>
      </c>
      <c r="DC944">
        <f t="shared" si="714"/>
        <v>1.5607500042491784E-2</v>
      </c>
      <c r="DD944">
        <f t="shared" si="715"/>
        <v>1.0156075000424918</v>
      </c>
      <c r="DH944" s="10">
        <v>41263</v>
      </c>
      <c r="DI944">
        <v>119800</v>
      </c>
      <c r="DJ944">
        <v>28.153514000000001</v>
      </c>
      <c r="DK944">
        <f t="shared" si="716"/>
        <v>1.3114762003344715E-2</v>
      </c>
      <c r="DL944">
        <f t="shared" si="717"/>
        <v>1.0131147620033447</v>
      </c>
      <c r="DX944" s="10">
        <v>41263</v>
      </c>
      <c r="DY944">
        <v>12789000</v>
      </c>
      <c r="DZ944">
        <v>16.049999</v>
      </c>
      <c r="EA944">
        <f t="shared" si="710"/>
        <v>-1.1090634627233587E-2</v>
      </c>
      <c r="EB944">
        <f t="shared" si="711"/>
        <v>0.98890936537276641</v>
      </c>
      <c r="EF944" s="10">
        <v>41262</v>
      </c>
      <c r="EG944">
        <v>235300</v>
      </c>
      <c r="EH944">
        <v>98.044915000000003</v>
      </c>
      <c r="EI944">
        <f t="shared" si="712"/>
        <v>2.9555394996649831E-4</v>
      </c>
      <c r="EJ944">
        <f t="shared" si="713"/>
        <v>1.0002955539499665</v>
      </c>
    </row>
    <row r="945" spans="1:140">
      <c r="A945" s="10">
        <v>41262</v>
      </c>
      <c r="B945" s="11">
        <v>4.95</v>
      </c>
      <c r="C945">
        <f t="shared" si="677"/>
        <v>4.9500000000000002E-2</v>
      </c>
      <c r="D945" s="12">
        <f t="shared" si="678"/>
        <v>1.0382225752492147E-3</v>
      </c>
      <c r="E945" s="13">
        <f t="shared" si="679"/>
        <v>1.0010382225752492</v>
      </c>
      <c r="H945" s="10">
        <v>41262</v>
      </c>
      <c r="I945">
        <v>12700</v>
      </c>
      <c r="J945">
        <v>67.541762000000006</v>
      </c>
      <c r="K945" s="15">
        <f t="shared" si="701"/>
        <v>2.397766702977977E-3</v>
      </c>
      <c r="L945">
        <f t="shared" si="702"/>
        <v>1.002397766702978</v>
      </c>
      <c r="N945" s="15">
        <f t="shared" si="681"/>
        <v>1.3968066197857412</v>
      </c>
      <c r="P945" s="10">
        <v>41262</v>
      </c>
      <c r="Q945">
        <v>444400</v>
      </c>
      <c r="R945">
        <v>32.059404999999998</v>
      </c>
      <c r="S945">
        <f t="shared" si="682"/>
        <v>-6.6513455956641598E-3</v>
      </c>
      <c r="T945">
        <f t="shared" si="703"/>
        <v>0.99334865440433584</v>
      </c>
      <c r="V945" s="15">
        <f t="shared" si="683"/>
        <v>-0.91247676657946131</v>
      </c>
      <c r="X945" s="10">
        <v>41262</v>
      </c>
      <c r="Y945">
        <v>106500</v>
      </c>
      <c r="Z945">
        <v>26.563699</v>
      </c>
      <c r="AA945">
        <f t="shared" si="684"/>
        <v>-2.4804960646650498E-3</v>
      </c>
      <c r="AB945">
        <f t="shared" si="680"/>
        <v>0.99751950393533495</v>
      </c>
      <c r="AD945" s="15">
        <f t="shared" si="685"/>
        <v>-0.59606682416103118</v>
      </c>
      <c r="AF945" s="10">
        <v>41262</v>
      </c>
      <c r="AG945">
        <v>171400</v>
      </c>
      <c r="AH945">
        <v>36.486338000000003</v>
      </c>
      <c r="AI945">
        <f t="shared" si="686"/>
        <v>1.3008062968247192E-3</v>
      </c>
      <c r="AJ945">
        <f t="shared" si="704"/>
        <v>1.0013008062968247</v>
      </c>
      <c r="AL945" s="15">
        <f t="shared" si="687"/>
        <v>0.60718750190576198</v>
      </c>
      <c r="AN945" s="10">
        <v>41262</v>
      </c>
      <c r="AO945">
        <v>5469200</v>
      </c>
      <c r="AP945">
        <v>31.227781</v>
      </c>
      <c r="AQ945">
        <f t="shared" si="688"/>
        <v>2.5546573979473575E-3</v>
      </c>
      <c r="AR945">
        <f t="shared" si="709"/>
        <v>1.0025546573979474</v>
      </c>
      <c r="AV945" s="10">
        <v>41262</v>
      </c>
      <c r="AW945">
        <v>24975700</v>
      </c>
      <c r="AX945">
        <v>39.233660999999998</v>
      </c>
      <c r="AY945">
        <f t="shared" si="689"/>
        <v>-1.3602683140130356E-3</v>
      </c>
      <c r="AZ945">
        <f t="shared" si="690"/>
        <v>0.99863973168598696</v>
      </c>
      <c r="BD945" s="10">
        <v>41262</v>
      </c>
      <c r="BE945">
        <v>932400</v>
      </c>
      <c r="BF945">
        <v>44.494604000000002</v>
      </c>
      <c r="BG945">
        <f t="shared" si="691"/>
        <v>-7.886475248481406E-3</v>
      </c>
      <c r="BH945">
        <f t="shared" si="692"/>
        <v>0.99211352475151859</v>
      </c>
      <c r="BL945" s="10">
        <v>41262</v>
      </c>
      <c r="BM945">
        <v>548500</v>
      </c>
      <c r="BN945">
        <v>100.344392</v>
      </c>
      <c r="BO945">
        <f t="shared" si="705"/>
        <v>7.3776996959817875E-3</v>
      </c>
      <c r="BP945">
        <f t="shared" si="706"/>
        <v>1.0073776996959818</v>
      </c>
      <c r="BT945" s="10">
        <v>41262</v>
      </c>
      <c r="BU945">
        <v>66000</v>
      </c>
      <c r="BV945">
        <v>49.629077000000002</v>
      </c>
      <c r="BW945">
        <f t="shared" si="707"/>
        <v>1.9964057843702143E-4</v>
      </c>
      <c r="BX945">
        <f t="shared" si="708"/>
        <v>1.000199640578437</v>
      </c>
      <c r="CB945" s="10">
        <v>41262</v>
      </c>
      <c r="CC945">
        <v>548400</v>
      </c>
      <c r="CD945">
        <v>102.987196</v>
      </c>
      <c r="CE945">
        <f t="shared" si="693"/>
        <v>2.1282010932457407E-3</v>
      </c>
      <c r="CF945">
        <f t="shared" si="694"/>
        <v>1.0021282010932457</v>
      </c>
      <c r="CJ945" s="10">
        <v>41262</v>
      </c>
      <c r="CK945">
        <v>314400</v>
      </c>
      <c r="CL945">
        <v>77.189442999999997</v>
      </c>
      <c r="CM945">
        <f t="shared" si="695"/>
        <v>2.8483619453574249E-3</v>
      </c>
      <c r="CN945">
        <f t="shared" si="696"/>
        <v>1.0028483619453574</v>
      </c>
      <c r="CR945" s="10">
        <v>41262</v>
      </c>
      <c r="CS945">
        <v>5000</v>
      </c>
      <c r="CT945">
        <v>58.198255000000003</v>
      </c>
      <c r="CU945">
        <f t="shared" si="697"/>
        <v>3.2772887789356275E-4</v>
      </c>
      <c r="CV945">
        <f t="shared" si="698"/>
        <v>1.0003277288778936</v>
      </c>
      <c r="CZ945" s="10">
        <v>41262</v>
      </c>
      <c r="DA945">
        <v>174400</v>
      </c>
      <c r="DB945">
        <v>47.597436999999999</v>
      </c>
      <c r="DC945">
        <f t="shared" si="714"/>
        <v>-2.4982059194733619E-3</v>
      </c>
      <c r="DD945">
        <f t="shared" si="715"/>
        <v>0.99750179408052664</v>
      </c>
      <c r="DH945" s="10">
        <v>41262</v>
      </c>
      <c r="DI945">
        <v>106500</v>
      </c>
      <c r="DJ945">
        <v>27.789066999999999</v>
      </c>
      <c r="DK945">
        <f t="shared" si="716"/>
        <v>-3.277912556790552E-4</v>
      </c>
      <c r="DL945">
        <f t="shared" si="717"/>
        <v>0.99967220874432094</v>
      </c>
      <c r="DX945" s="10">
        <v>41262</v>
      </c>
      <c r="DY945">
        <v>8479600</v>
      </c>
      <c r="DZ945">
        <v>16.23</v>
      </c>
      <c r="EA945">
        <f t="shared" si="710"/>
        <v>-3.0713143076587235E-3</v>
      </c>
      <c r="EB945">
        <f t="shared" si="711"/>
        <v>0.99692868569234128</v>
      </c>
      <c r="EF945" s="10">
        <v>41261</v>
      </c>
      <c r="EG945">
        <v>185900</v>
      </c>
      <c r="EH945">
        <v>98.015946</v>
      </c>
      <c r="EI945">
        <f t="shared" si="712"/>
        <v>4.9288714758399799E-4</v>
      </c>
      <c r="EJ945">
        <f t="shared" si="713"/>
        <v>1.000492887147584</v>
      </c>
    </row>
    <row r="946" spans="1:140">
      <c r="A946" s="10">
        <v>41261</v>
      </c>
      <c r="B946" s="11">
        <v>4.95</v>
      </c>
      <c r="C946">
        <f t="shared" si="677"/>
        <v>4.9500000000000002E-2</v>
      </c>
      <c r="D946" s="12">
        <f t="shared" si="678"/>
        <v>1.0382225752492147E-3</v>
      </c>
      <c r="E946" s="13">
        <f t="shared" si="679"/>
        <v>1.0010382225752492</v>
      </c>
      <c r="H946" s="10">
        <v>41261</v>
      </c>
      <c r="I946">
        <v>57800</v>
      </c>
      <c r="J946">
        <v>67.380200000000002</v>
      </c>
      <c r="K946" s="15">
        <f t="shared" si="701"/>
        <v>-9.2384490860575319E-3</v>
      </c>
      <c r="L946">
        <f t="shared" si="702"/>
        <v>0.99076155091394247</v>
      </c>
      <c r="N946" s="15">
        <f t="shared" si="681"/>
        <v>-0.96621393031925262</v>
      </c>
      <c r="P946" s="10">
        <v>41261</v>
      </c>
      <c r="Q946">
        <v>452400</v>
      </c>
      <c r="R946">
        <v>32.274070999999999</v>
      </c>
      <c r="S946">
        <f t="shared" si="682"/>
        <v>1.111113895902216E-2</v>
      </c>
      <c r="T946">
        <f t="shared" si="703"/>
        <v>1.0111111389590222</v>
      </c>
      <c r="V946" s="15">
        <f t="shared" si="683"/>
        <v>55.441249251629344</v>
      </c>
      <c r="X946" s="10">
        <v>41261</v>
      </c>
      <c r="Y946">
        <v>158800</v>
      </c>
      <c r="Z946">
        <v>26.629753999999998</v>
      </c>
      <c r="AA946">
        <f t="shared" si="684"/>
        <v>1.3285424745739238E-2</v>
      </c>
      <c r="AB946">
        <f t="shared" si="680"/>
        <v>1.0132854247457392</v>
      </c>
      <c r="AD946" s="15">
        <f t="shared" si="685"/>
        <v>122.62475506157496</v>
      </c>
      <c r="AF946" s="10">
        <v>41261</v>
      </c>
      <c r="AG946">
        <v>159600</v>
      </c>
      <c r="AH946">
        <v>36.438938</v>
      </c>
      <c r="AI946">
        <f t="shared" si="686"/>
        <v>1.4515681322539331E-2</v>
      </c>
      <c r="AJ946">
        <f t="shared" si="704"/>
        <v>1.0145156813225393</v>
      </c>
      <c r="AL946" s="15">
        <f t="shared" si="687"/>
        <v>191.50808165897516</v>
      </c>
      <c r="AN946" s="10">
        <v>41261</v>
      </c>
      <c r="AO946">
        <v>8275400</v>
      </c>
      <c r="AP946">
        <v>31.148208</v>
      </c>
      <c r="AQ946">
        <f t="shared" si="688"/>
        <v>9.1664149275283435E-3</v>
      </c>
      <c r="AR946">
        <f t="shared" si="709"/>
        <v>1.0091664149275283</v>
      </c>
      <c r="AV946" s="10">
        <v>41261</v>
      </c>
      <c r="AW946">
        <v>20192700</v>
      </c>
      <c r="AX946">
        <v>39.287101999999997</v>
      </c>
      <c r="AY946">
        <f t="shared" si="689"/>
        <v>6.1587656376840272E-3</v>
      </c>
      <c r="AZ946">
        <f t="shared" si="690"/>
        <v>1.006158765637684</v>
      </c>
      <c r="BD946" s="10">
        <v>41261</v>
      </c>
      <c r="BE946">
        <v>512400</v>
      </c>
      <c r="BF946">
        <v>44.848298999999997</v>
      </c>
      <c r="BG946">
        <f t="shared" si="691"/>
        <v>7.5487018876965184E-3</v>
      </c>
      <c r="BH946">
        <f t="shared" si="692"/>
        <v>1.0075487018876965</v>
      </c>
      <c r="BL946" s="10">
        <v>41261</v>
      </c>
      <c r="BM946">
        <v>675600</v>
      </c>
      <c r="BN946">
        <v>99.609503000000004</v>
      </c>
      <c r="BO946">
        <f t="shared" si="705"/>
        <v>-3.2682777104358074E-3</v>
      </c>
      <c r="BP946">
        <f t="shared" si="706"/>
        <v>0.99673172228956419</v>
      </c>
      <c r="BT946" s="10">
        <v>41261</v>
      </c>
      <c r="BU946">
        <v>102900</v>
      </c>
      <c r="BV946">
        <v>49.619171000000001</v>
      </c>
      <c r="BW946">
        <f t="shared" si="707"/>
        <v>0</v>
      </c>
      <c r="BX946">
        <f t="shared" si="708"/>
        <v>1</v>
      </c>
      <c r="CB946" s="10">
        <v>41261</v>
      </c>
      <c r="CC946">
        <v>1053300</v>
      </c>
      <c r="CD946">
        <v>102.768484</v>
      </c>
      <c r="CE946">
        <f t="shared" si="693"/>
        <v>-7.3617183740903869E-4</v>
      </c>
      <c r="CF946">
        <f t="shared" si="694"/>
        <v>0.99926382816259096</v>
      </c>
      <c r="CJ946" s="10">
        <v>41261</v>
      </c>
      <c r="CK946">
        <v>423300</v>
      </c>
      <c r="CL946">
        <v>76.970203999999995</v>
      </c>
      <c r="CM946">
        <f t="shared" si="695"/>
        <v>-4.0848844009183649E-3</v>
      </c>
      <c r="CN946">
        <f t="shared" si="696"/>
        <v>0.99591511559908164</v>
      </c>
      <c r="CR946" s="10">
        <v>41261</v>
      </c>
      <c r="CS946">
        <v>10300</v>
      </c>
      <c r="CT946">
        <v>58.179188000000003</v>
      </c>
      <c r="CU946">
        <f t="shared" si="697"/>
        <v>-1.3091478320492733E-3</v>
      </c>
      <c r="CV946">
        <f t="shared" si="698"/>
        <v>0.99869085216795073</v>
      </c>
      <c r="CZ946" s="10">
        <v>41261</v>
      </c>
      <c r="DA946">
        <v>108100</v>
      </c>
      <c r="DB946">
        <v>47.716642999999998</v>
      </c>
      <c r="DC946">
        <f t="shared" si="714"/>
        <v>7.1890962970067029E-3</v>
      </c>
      <c r="DD946">
        <f t="shared" si="715"/>
        <v>1.0071890962970067</v>
      </c>
      <c r="DH946" s="10">
        <v>41261</v>
      </c>
      <c r="DI946">
        <v>144700</v>
      </c>
      <c r="DJ946">
        <v>27.798179000000001</v>
      </c>
      <c r="DK946">
        <f t="shared" si="716"/>
        <v>9.9305565496070614E-3</v>
      </c>
      <c r="DL946">
        <f t="shared" si="717"/>
        <v>1.0099305565496071</v>
      </c>
      <c r="DX946" s="10">
        <v>41261</v>
      </c>
      <c r="DY946">
        <v>8792900</v>
      </c>
      <c r="DZ946">
        <v>16.280000999999999</v>
      </c>
      <c r="EA946">
        <f t="shared" si="710"/>
        <v>-1.4527784503632013E-2</v>
      </c>
      <c r="EB946">
        <f t="shared" si="711"/>
        <v>0.98547221549636799</v>
      </c>
      <c r="EF946" s="10">
        <v>41260</v>
      </c>
      <c r="EG946">
        <v>150500</v>
      </c>
      <c r="EH946">
        <v>97.967658999999998</v>
      </c>
      <c r="EI946">
        <f t="shared" si="712"/>
        <v>-1.1814724227637852E-3</v>
      </c>
      <c r="EJ946">
        <f t="shared" si="713"/>
        <v>0.99881852757723621</v>
      </c>
    </row>
    <row r="947" spans="1:140">
      <c r="A947" s="10">
        <v>41260</v>
      </c>
      <c r="B947" s="11">
        <v>5.08</v>
      </c>
      <c r="C947">
        <f t="shared" si="677"/>
        <v>5.0799999999999998E-2</v>
      </c>
      <c r="D947" s="12">
        <f t="shared" si="678"/>
        <v>1.0656786294338527E-3</v>
      </c>
      <c r="E947" s="13">
        <f t="shared" si="679"/>
        <v>1.0010656786294339</v>
      </c>
      <c r="H947" s="10">
        <v>41260</v>
      </c>
      <c r="I947">
        <v>26200</v>
      </c>
      <c r="J947">
        <v>68.008493000000001</v>
      </c>
      <c r="K947" s="15">
        <f t="shared" si="701"/>
        <v>-1.2253971935191066E-2</v>
      </c>
      <c r="L947">
        <f t="shared" si="702"/>
        <v>0.98774602806480893</v>
      </c>
      <c r="N947" s="15">
        <f t="shared" si="681"/>
        <v>-0.98889466745035304</v>
      </c>
      <c r="P947" s="10">
        <v>41260</v>
      </c>
      <c r="Q947">
        <v>310200</v>
      </c>
      <c r="R947">
        <v>31.919409999999999</v>
      </c>
      <c r="S947">
        <f t="shared" si="682"/>
        <v>1.1235983533403049E-2</v>
      </c>
      <c r="T947">
        <f t="shared" si="703"/>
        <v>1.011235983533403</v>
      </c>
      <c r="V947" s="15">
        <f t="shared" si="683"/>
        <v>58.042941252343155</v>
      </c>
      <c r="X947" s="10">
        <v>41260</v>
      </c>
      <c r="Y947">
        <v>89700</v>
      </c>
      <c r="Z947">
        <v>26.280605000000001</v>
      </c>
      <c r="AA947">
        <f t="shared" si="684"/>
        <v>1.1623665567070951E-2</v>
      </c>
      <c r="AB947">
        <f t="shared" si="680"/>
        <v>1.011623665567071</v>
      </c>
      <c r="AD947" s="15">
        <f t="shared" si="685"/>
        <v>66.909086884757144</v>
      </c>
      <c r="AF947" s="10">
        <v>41260</v>
      </c>
      <c r="AG947">
        <v>166300</v>
      </c>
      <c r="AH947">
        <v>35.917569999999998</v>
      </c>
      <c r="AI947">
        <f t="shared" si="686"/>
        <v>1.1478922219949839E-2</v>
      </c>
      <c r="AJ947">
        <f t="shared" si="704"/>
        <v>1.0114789222199498</v>
      </c>
      <c r="AL947" s="15">
        <f t="shared" si="687"/>
        <v>63.453358133208894</v>
      </c>
      <c r="AN947" s="10">
        <v>41260</v>
      </c>
      <c r="AO947">
        <v>2836200</v>
      </c>
      <c r="AP947">
        <v>30.865283999999999</v>
      </c>
      <c r="AQ947">
        <f t="shared" si="688"/>
        <v>4.8934425551674376E-3</v>
      </c>
      <c r="AR947">
        <f t="shared" si="709"/>
        <v>1.0048934425551674</v>
      </c>
      <c r="AV947" s="10">
        <v>41260</v>
      </c>
      <c r="AW947">
        <v>22566600</v>
      </c>
      <c r="AX947">
        <v>39.046622999999997</v>
      </c>
      <c r="AY947">
        <f t="shared" si="689"/>
        <v>2.5154659408082036E-3</v>
      </c>
      <c r="AZ947">
        <f t="shared" si="690"/>
        <v>1.0025154659408082</v>
      </c>
      <c r="BD947" s="10">
        <v>41260</v>
      </c>
      <c r="BE947">
        <v>511900</v>
      </c>
      <c r="BF947">
        <v>44.512289000000003</v>
      </c>
      <c r="BG947">
        <f t="shared" si="691"/>
        <v>8.0096298353695694E-3</v>
      </c>
      <c r="BH947">
        <f t="shared" si="692"/>
        <v>1.0080096298353696</v>
      </c>
      <c r="BL947" s="10">
        <v>41260</v>
      </c>
      <c r="BM947">
        <v>517500</v>
      </c>
      <c r="BN947">
        <v>99.936121999999997</v>
      </c>
      <c r="BO947">
        <f t="shared" si="705"/>
        <v>-8.1044701654503504E-3</v>
      </c>
      <c r="BP947">
        <f t="shared" si="706"/>
        <v>0.99189552983454965</v>
      </c>
      <c r="BT947" s="10">
        <v>41260</v>
      </c>
      <c r="BU947">
        <v>90600</v>
      </c>
      <c r="BV947">
        <v>49.619171000000001</v>
      </c>
      <c r="BW947">
        <f t="shared" si="707"/>
        <v>-9.9706668349286431E-4</v>
      </c>
      <c r="BX947">
        <f t="shared" si="708"/>
        <v>0.99900293331650714</v>
      </c>
      <c r="CB947" s="10">
        <v>41260</v>
      </c>
      <c r="CC947">
        <v>929800</v>
      </c>
      <c r="CD947">
        <v>102.844195</v>
      </c>
      <c r="CE947">
        <f t="shared" si="693"/>
        <v>-1.1437816340735818E-3</v>
      </c>
      <c r="CF947">
        <f t="shared" si="694"/>
        <v>0.99885621836592642</v>
      </c>
      <c r="CJ947" s="10">
        <v>41260</v>
      </c>
      <c r="CK947">
        <v>271000</v>
      </c>
      <c r="CL947">
        <v>77.285908000000006</v>
      </c>
      <c r="CM947">
        <f t="shared" si="695"/>
        <v>-4.0682660045773256E-3</v>
      </c>
      <c r="CN947">
        <f t="shared" si="696"/>
        <v>0.99593173399542267</v>
      </c>
      <c r="CR947" s="10">
        <v>41260</v>
      </c>
      <c r="CS947">
        <v>11200</v>
      </c>
      <c r="CT947">
        <v>58.255453000000003</v>
      </c>
      <c r="CU947">
        <f t="shared" si="697"/>
        <v>-9.8083352345790242E-4</v>
      </c>
      <c r="CV947">
        <f t="shared" si="698"/>
        <v>0.9990191664765421</v>
      </c>
      <c r="CZ947" s="10">
        <v>41260</v>
      </c>
      <c r="DA947">
        <v>86900</v>
      </c>
      <c r="DB947">
        <v>47.376052000000001</v>
      </c>
      <c r="DC947">
        <f t="shared" si="714"/>
        <v>5.239414278937593E-3</v>
      </c>
      <c r="DD947">
        <f t="shared" si="715"/>
        <v>1.0052394142789376</v>
      </c>
      <c r="DH947" s="10">
        <v>41260</v>
      </c>
      <c r="DI947">
        <v>103200</v>
      </c>
      <c r="DJ947">
        <v>27.524842</v>
      </c>
      <c r="DK947">
        <f t="shared" si="716"/>
        <v>5.3244332969162311E-3</v>
      </c>
      <c r="DL947">
        <f t="shared" si="717"/>
        <v>1.0053244332969162</v>
      </c>
      <c r="DX947" s="10">
        <v>41260</v>
      </c>
      <c r="DY947">
        <v>4775500</v>
      </c>
      <c r="DZ947">
        <v>16.52</v>
      </c>
      <c r="EA947">
        <f t="shared" si="710"/>
        <v>2.4271844660193054E-3</v>
      </c>
      <c r="EB947">
        <f t="shared" si="711"/>
        <v>1.0024271844660193</v>
      </c>
      <c r="EF947" s="10">
        <v>41257</v>
      </c>
      <c r="EG947">
        <v>199100</v>
      </c>
      <c r="EH947">
        <v>98.083541999999994</v>
      </c>
      <c r="EI947">
        <f t="shared" si="712"/>
        <v>4.9253709298202608E-4</v>
      </c>
      <c r="EJ947">
        <f t="shared" si="713"/>
        <v>1.000492537092982</v>
      </c>
    </row>
    <row r="948" spans="1:140">
      <c r="A948" s="10">
        <v>41257</v>
      </c>
      <c r="B948" s="11">
        <v>5.01</v>
      </c>
      <c r="C948">
        <f t="shared" si="677"/>
        <v>5.0099999999999999E-2</v>
      </c>
      <c r="D948" s="12">
        <f t="shared" si="678"/>
        <v>1.0508933838144774E-3</v>
      </c>
      <c r="E948" s="13">
        <f t="shared" si="679"/>
        <v>1.0010508933838145</v>
      </c>
      <c r="H948" s="10">
        <v>41257</v>
      </c>
      <c r="I948">
        <v>81200</v>
      </c>
      <c r="J948">
        <v>68.852205999999995</v>
      </c>
      <c r="K948" s="15">
        <f t="shared" si="701"/>
        <v>5.7689996312444425E-3</v>
      </c>
      <c r="L948">
        <f t="shared" si="702"/>
        <v>1.0057689996312444</v>
      </c>
      <c r="N948" s="15">
        <f t="shared" si="681"/>
        <v>7.1631839041491379</v>
      </c>
      <c r="P948" s="10">
        <v>41257</v>
      </c>
      <c r="Q948">
        <v>221700</v>
      </c>
      <c r="R948">
        <v>31.564748999999999</v>
      </c>
      <c r="S948">
        <f t="shared" si="682"/>
        <v>-3.241976120942569E-3</v>
      </c>
      <c r="T948">
        <f t="shared" si="703"/>
        <v>0.99675802387905743</v>
      </c>
      <c r="V948" s="15">
        <f t="shared" si="683"/>
        <v>-0.69432828803726798</v>
      </c>
      <c r="X948" s="10">
        <v>41257</v>
      </c>
      <c r="Y948">
        <v>47100</v>
      </c>
      <c r="Z948">
        <v>25.978638</v>
      </c>
      <c r="AA948">
        <f t="shared" si="684"/>
        <v>-4.3399334083886743E-3</v>
      </c>
      <c r="AB948">
        <f t="shared" si="680"/>
        <v>0.99566006659161133</v>
      </c>
      <c r="AD948" s="15">
        <f t="shared" si="685"/>
        <v>-0.79556865137922161</v>
      </c>
      <c r="AF948" s="10">
        <v>41257</v>
      </c>
      <c r="AG948">
        <v>88400</v>
      </c>
      <c r="AH948">
        <v>35.509954</v>
      </c>
      <c r="AI948">
        <f t="shared" si="686"/>
        <v>-1.0667023593788905E-3</v>
      </c>
      <c r="AJ948">
        <f t="shared" si="704"/>
        <v>0.99893329764062111</v>
      </c>
      <c r="AL948" s="15">
        <f t="shared" si="687"/>
        <v>-0.32264120411304864</v>
      </c>
      <c r="AN948" s="10">
        <v>41257</v>
      </c>
      <c r="AO948">
        <v>1694000</v>
      </c>
      <c r="AP948">
        <v>30.714981999999999</v>
      </c>
      <c r="AQ948">
        <f t="shared" si="688"/>
        <v>3.7561711923084218E-3</v>
      </c>
      <c r="AR948">
        <f t="shared" si="709"/>
        <v>1.0037561711923084</v>
      </c>
      <c r="AV948" s="10">
        <v>41257</v>
      </c>
      <c r="AW948">
        <v>17409300</v>
      </c>
      <c r="AX948">
        <v>38.948649000000003</v>
      </c>
      <c r="AY948">
        <f t="shared" si="689"/>
        <v>5.056318265077131E-3</v>
      </c>
      <c r="AZ948">
        <f t="shared" si="690"/>
        <v>1.0050563182650771</v>
      </c>
      <c r="BD948" s="10">
        <v>41257</v>
      </c>
      <c r="BE948">
        <v>2260700</v>
      </c>
      <c r="BF948">
        <v>44.158594999999998</v>
      </c>
      <c r="BG948">
        <f t="shared" si="691"/>
        <v>-2.1978105905566814E-3</v>
      </c>
      <c r="BH948">
        <f t="shared" si="692"/>
        <v>0.99780218940944332</v>
      </c>
      <c r="BL948" s="10">
        <v>41257</v>
      </c>
      <c r="BM948">
        <v>347900</v>
      </c>
      <c r="BN948">
        <v>100.752669</v>
      </c>
      <c r="BO948">
        <f t="shared" si="705"/>
        <v>-1.1658927597022251E-2</v>
      </c>
      <c r="BP948">
        <f t="shared" si="706"/>
        <v>0.98834107240297775</v>
      </c>
      <c r="BT948" s="10">
        <v>41257</v>
      </c>
      <c r="BU948">
        <v>44500</v>
      </c>
      <c r="BV948">
        <v>49.668694000000002</v>
      </c>
      <c r="BW948">
        <f t="shared" si="707"/>
        <v>-3.9858318119045943E-4</v>
      </c>
      <c r="BX948">
        <f t="shared" si="708"/>
        <v>0.99960141681880954</v>
      </c>
      <c r="CB948" s="10">
        <v>41257</v>
      </c>
      <c r="CC948">
        <v>1047900</v>
      </c>
      <c r="CD948">
        <v>102.961961</v>
      </c>
      <c r="CE948">
        <f t="shared" si="693"/>
        <v>-7.3473131660417579E-4</v>
      </c>
      <c r="CF948">
        <f t="shared" si="694"/>
        <v>0.99926526868339582</v>
      </c>
      <c r="CJ948" s="10">
        <v>41257</v>
      </c>
      <c r="CK948">
        <v>227400</v>
      </c>
      <c r="CL948">
        <v>77.601612000000003</v>
      </c>
      <c r="CM948">
        <f t="shared" si="695"/>
        <v>1.9248047555735504E-3</v>
      </c>
      <c r="CN948">
        <f t="shared" si="696"/>
        <v>1.0019248047555736</v>
      </c>
      <c r="CR948" s="10">
        <v>41257</v>
      </c>
      <c r="CS948">
        <v>3000</v>
      </c>
      <c r="CT948">
        <v>58.312648000000003</v>
      </c>
      <c r="CU948">
        <f t="shared" si="697"/>
        <v>1.6347324963783549E-4</v>
      </c>
      <c r="CV948">
        <f t="shared" si="698"/>
        <v>1.0001634732496378</v>
      </c>
      <c r="CZ948" s="10">
        <v>41257</v>
      </c>
      <c r="DA948">
        <v>107700</v>
      </c>
      <c r="DB948">
        <v>47.129123</v>
      </c>
      <c r="DC948">
        <f t="shared" si="714"/>
        <v>5.2669245584431312E-3</v>
      </c>
      <c r="DD948">
        <f t="shared" si="715"/>
        <v>1.0052669245584431</v>
      </c>
      <c r="DH948" s="10">
        <v>41257</v>
      </c>
      <c r="DI948">
        <v>59000</v>
      </c>
      <c r="DJ948">
        <v>27.379064</v>
      </c>
      <c r="DK948">
        <f t="shared" si="716"/>
        <v>3.3284674135725112E-4</v>
      </c>
      <c r="DL948">
        <f t="shared" si="717"/>
        <v>1.0003328467413573</v>
      </c>
      <c r="DX948" s="10">
        <v>41257</v>
      </c>
      <c r="DY948">
        <v>3365900</v>
      </c>
      <c r="DZ948">
        <v>16.48</v>
      </c>
      <c r="EA948">
        <f t="shared" si="710"/>
        <v>-1.2121212121212199E-3</v>
      </c>
      <c r="EB948">
        <f t="shared" si="711"/>
        <v>0.99878787878787878</v>
      </c>
      <c r="EF948" s="10">
        <v>41256</v>
      </c>
      <c r="EG948">
        <v>170200</v>
      </c>
      <c r="EH948">
        <v>98.035256000000004</v>
      </c>
      <c r="EI948">
        <f t="shared" si="712"/>
        <v>0</v>
      </c>
      <c r="EJ948">
        <f t="shared" si="713"/>
        <v>1</v>
      </c>
    </row>
    <row r="949" spans="1:140">
      <c r="A949" s="10">
        <v>41256</v>
      </c>
      <c r="B949" s="11">
        <v>4.97</v>
      </c>
      <c r="C949">
        <f t="shared" si="677"/>
        <v>4.9699999999999994E-2</v>
      </c>
      <c r="D949" s="12">
        <f t="shared" si="678"/>
        <v>1.0424459464457581E-3</v>
      </c>
      <c r="E949" s="13">
        <f t="shared" si="679"/>
        <v>1.0010424459464458</v>
      </c>
      <c r="H949" s="10">
        <v>41256</v>
      </c>
      <c r="I949">
        <v>8300</v>
      </c>
      <c r="J949">
        <v>68.457275999999993</v>
      </c>
      <c r="K949" s="15">
        <f t="shared" si="701"/>
        <v>-5.2418358330252879E-4</v>
      </c>
      <c r="L949">
        <f t="shared" si="702"/>
        <v>0.99947581641669747</v>
      </c>
      <c r="N949" s="15">
        <f t="shared" si="681"/>
        <v>-0.17417894607953299</v>
      </c>
      <c r="P949" s="10">
        <v>41256</v>
      </c>
      <c r="Q949">
        <v>193800</v>
      </c>
      <c r="R949">
        <v>31.667414000000001</v>
      </c>
      <c r="S949">
        <f t="shared" si="682"/>
        <v>-5.8599718378287147E-3</v>
      </c>
      <c r="T949">
        <f t="shared" si="703"/>
        <v>0.99414002816217129</v>
      </c>
      <c r="V949" s="15">
        <f t="shared" si="683"/>
        <v>-0.88295317707676224</v>
      </c>
      <c r="X949" s="10">
        <v>41256</v>
      </c>
      <c r="Y949">
        <v>86700</v>
      </c>
      <c r="Z949">
        <v>26.091875000000002</v>
      </c>
      <c r="AA949">
        <f t="shared" si="684"/>
        <v>-6.1107038451304607E-3</v>
      </c>
      <c r="AB949">
        <f t="shared" si="680"/>
        <v>0.99388929615486954</v>
      </c>
      <c r="AD949" s="15">
        <f t="shared" si="685"/>
        <v>-0.8932482753469706</v>
      </c>
      <c r="AF949" s="10">
        <v>41256</v>
      </c>
      <c r="AG949">
        <v>91700</v>
      </c>
      <c r="AH949">
        <v>35.547873000000003</v>
      </c>
      <c r="AI949">
        <f t="shared" si="686"/>
        <v>-6.0959183494868618E-3</v>
      </c>
      <c r="AJ949">
        <f t="shared" si="704"/>
        <v>0.99390408165051314</v>
      </c>
      <c r="AL949" s="15">
        <f t="shared" si="687"/>
        <v>-0.89266705338246888</v>
      </c>
      <c r="AN949" s="10">
        <v>41256</v>
      </c>
      <c r="AO949">
        <v>2039100</v>
      </c>
      <c r="AP949">
        <v>30.600042999999999</v>
      </c>
      <c r="AQ949">
        <f t="shared" si="688"/>
        <v>-3.1682266247594626E-3</v>
      </c>
      <c r="AR949">
        <f t="shared" si="709"/>
        <v>0.99683177337524054</v>
      </c>
      <c r="AV949" s="10">
        <v>41256</v>
      </c>
      <c r="AW949">
        <v>20015300</v>
      </c>
      <c r="AX949">
        <v>38.752702999999997</v>
      </c>
      <c r="AY949">
        <f t="shared" si="689"/>
        <v>-4.8033443671330334E-3</v>
      </c>
      <c r="AZ949">
        <f t="shared" si="690"/>
        <v>0.99519665563286697</v>
      </c>
      <c r="BD949" s="10">
        <v>41256</v>
      </c>
      <c r="BE949">
        <v>583100</v>
      </c>
      <c r="BF949">
        <v>44.255861000000003</v>
      </c>
      <c r="BG949">
        <f t="shared" si="691"/>
        <v>-5.167990487203622E-3</v>
      </c>
      <c r="BH949">
        <f t="shared" si="692"/>
        <v>0.99483200951279638</v>
      </c>
      <c r="BL949" s="10">
        <v>41256</v>
      </c>
      <c r="BM949">
        <v>390400</v>
      </c>
      <c r="BN949">
        <v>101.941194</v>
      </c>
      <c r="BO949">
        <f t="shared" si="705"/>
        <v>-2.7513819934286143E-3</v>
      </c>
      <c r="BP949">
        <f t="shared" si="706"/>
        <v>0.99724861800657139</v>
      </c>
      <c r="BT949" s="10">
        <v>41256</v>
      </c>
      <c r="BU949">
        <v>70700</v>
      </c>
      <c r="BV949">
        <v>49.688499</v>
      </c>
      <c r="BW949">
        <f t="shared" si="707"/>
        <v>-7.9667204766009636E-4</v>
      </c>
      <c r="BX949">
        <f t="shared" si="708"/>
        <v>0.9992033279523399</v>
      </c>
      <c r="CB949" s="10">
        <v>41256</v>
      </c>
      <c r="CC949">
        <v>726600</v>
      </c>
      <c r="CD949">
        <v>103.037666</v>
      </c>
      <c r="CE949">
        <f t="shared" si="693"/>
        <v>-4.0805307518854139E-4</v>
      </c>
      <c r="CF949">
        <f t="shared" si="694"/>
        <v>0.99959194692481146</v>
      </c>
      <c r="CJ949" s="10">
        <v>41256</v>
      </c>
      <c r="CK949">
        <v>296300</v>
      </c>
      <c r="CL949">
        <v>77.452530999999993</v>
      </c>
      <c r="CM949">
        <f t="shared" si="695"/>
        <v>-1.0180383418803007E-3</v>
      </c>
      <c r="CN949">
        <f t="shared" si="696"/>
        <v>0.9989819616581197</v>
      </c>
      <c r="CR949" s="10">
        <v>41256</v>
      </c>
      <c r="CS949">
        <v>15400</v>
      </c>
      <c r="CT949">
        <v>58.303117</v>
      </c>
      <c r="CU949">
        <f t="shared" si="697"/>
        <v>-1.6323551360374333E-3</v>
      </c>
      <c r="CV949">
        <f t="shared" si="698"/>
        <v>0.99836764486396257</v>
      </c>
      <c r="CZ949" s="10">
        <v>41256</v>
      </c>
      <c r="DA949">
        <v>61600</v>
      </c>
      <c r="DB949">
        <v>46.882198000000002</v>
      </c>
      <c r="DC949">
        <f t="shared" si="714"/>
        <v>-4.5199850761439286E-3</v>
      </c>
      <c r="DD949">
        <f t="shared" si="715"/>
        <v>0.99548001492385607</v>
      </c>
      <c r="DH949" s="10">
        <v>41256</v>
      </c>
      <c r="DI949">
        <v>111300</v>
      </c>
      <c r="DJ949">
        <v>27.369954</v>
      </c>
      <c r="DK949">
        <f t="shared" si="716"/>
        <v>-8.2535402454977369E-3</v>
      </c>
      <c r="DL949">
        <f t="shared" si="717"/>
        <v>0.99174645975450226</v>
      </c>
      <c r="DX949" s="10">
        <v>41256</v>
      </c>
      <c r="DY949">
        <v>6185400</v>
      </c>
      <c r="DZ949">
        <v>16.5</v>
      </c>
      <c r="EA949">
        <f t="shared" si="710"/>
        <v>-9.009009009008917E-3</v>
      </c>
      <c r="EB949">
        <f t="shared" si="711"/>
        <v>0.99099099099099108</v>
      </c>
      <c r="EF949" s="10">
        <v>41255</v>
      </c>
      <c r="EG949">
        <v>141900</v>
      </c>
      <c r="EH949">
        <v>98.035256000000004</v>
      </c>
      <c r="EI949">
        <f t="shared" si="712"/>
        <v>-9.8516072965071366E-5</v>
      </c>
      <c r="EJ949">
        <f t="shared" si="713"/>
        <v>0.99990148392703493</v>
      </c>
    </row>
    <row r="950" spans="1:140">
      <c r="A950" s="10">
        <v>41255</v>
      </c>
      <c r="B950" s="11">
        <v>4.91</v>
      </c>
      <c r="C950">
        <f t="shared" si="677"/>
        <v>4.9100000000000005E-2</v>
      </c>
      <c r="D950" s="12">
        <f t="shared" si="678"/>
        <v>1.0297765277100801E-3</v>
      </c>
      <c r="E950" s="13">
        <f t="shared" si="679"/>
        <v>1.0010297765277101</v>
      </c>
      <c r="H950" s="10">
        <v>41255</v>
      </c>
      <c r="I950">
        <v>17200</v>
      </c>
      <c r="J950">
        <v>68.493178999999998</v>
      </c>
      <c r="K950" s="15">
        <f t="shared" si="701"/>
        <v>-9.3470256847804079E-3</v>
      </c>
      <c r="L950">
        <f t="shared" si="702"/>
        <v>0.99065297431521959</v>
      </c>
      <c r="N950" s="15">
        <f t="shared" si="681"/>
        <v>-0.96753877209867178</v>
      </c>
      <c r="P950" s="10">
        <v>41255</v>
      </c>
      <c r="Q950">
        <v>250300</v>
      </c>
      <c r="R950">
        <v>31.854078000000001</v>
      </c>
      <c r="S950">
        <f t="shared" si="682"/>
        <v>5.8635963581554762E-4</v>
      </c>
      <c r="T950">
        <f t="shared" si="703"/>
        <v>1.0005863596358155</v>
      </c>
      <c r="V950" s="15">
        <f t="shared" si="683"/>
        <v>0.23857130859940323</v>
      </c>
      <c r="X950" s="10">
        <v>41255</v>
      </c>
      <c r="Y950">
        <v>181300</v>
      </c>
      <c r="Z950">
        <v>26.252295</v>
      </c>
      <c r="AA950">
        <f t="shared" si="684"/>
        <v>0</v>
      </c>
      <c r="AB950">
        <f t="shared" si="680"/>
        <v>1</v>
      </c>
      <c r="AD950" s="15">
        <f t="shared" si="685"/>
        <v>0</v>
      </c>
      <c r="AF950" s="10">
        <v>41255</v>
      </c>
      <c r="AG950">
        <v>172000</v>
      </c>
      <c r="AH950">
        <v>35.765898999999997</v>
      </c>
      <c r="AI950">
        <f t="shared" si="686"/>
        <v>-4.4855337556094499E-3</v>
      </c>
      <c r="AJ950">
        <f t="shared" si="704"/>
        <v>0.99551446624439055</v>
      </c>
      <c r="AL950" s="15">
        <f t="shared" si="687"/>
        <v>-0.80619499234192837</v>
      </c>
      <c r="AN950" s="10">
        <v>41255</v>
      </c>
      <c r="AO950">
        <v>2795400</v>
      </c>
      <c r="AP950">
        <v>30.697299000000001</v>
      </c>
      <c r="AQ950">
        <f t="shared" si="688"/>
        <v>3.7583430448140387E-3</v>
      </c>
      <c r="AR950">
        <f t="shared" si="709"/>
        <v>1.003758343044814</v>
      </c>
      <c r="AV950" s="10">
        <v>41255</v>
      </c>
      <c r="AW950">
        <v>22271600</v>
      </c>
      <c r="AX950">
        <v>38.939743999999997</v>
      </c>
      <c r="AY950">
        <f t="shared" si="689"/>
        <v>3.9035967776905878E-3</v>
      </c>
      <c r="AZ950">
        <f t="shared" si="690"/>
        <v>1.0039035967776906</v>
      </c>
      <c r="BD950" s="10">
        <v>41255</v>
      </c>
      <c r="BE950">
        <v>428000</v>
      </c>
      <c r="BF950">
        <v>44.485762999999999</v>
      </c>
      <c r="BG950">
        <f t="shared" si="691"/>
        <v>7.9571849904680469E-4</v>
      </c>
      <c r="BH950">
        <f t="shared" si="692"/>
        <v>1.0007957184990468</v>
      </c>
      <c r="BL950" s="10">
        <v>41255</v>
      </c>
      <c r="BM950">
        <v>220800</v>
      </c>
      <c r="BN950">
        <v>102.222447</v>
      </c>
      <c r="BO950">
        <f t="shared" si="705"/>
        <v>-1.6835224817158823E-3</v>
      </c>
      <c r="BP950">
        <f t="shared" si="706"/>
        <v>0.99831647751828412</v>
      </c>
      <c r="BT950" s="10">
        <v>41255</v>
      </c>
      <c r="BU950">
        <v>74900</v>
      </c>
      <c r="BV950">
        <v>49.728116</v>
      </c>
      <c r="BW950">
        <f t="shared" si="707"/>
        <v>7.9730724005155906E-4</v>
      </c>
      <c r="BX950">
        <f t="shared" si="708"/>
        <v>1.0007973072400516</v>
      </c>
      <c r="CB950" s="10">
        <v>41255</v>
      </c>
      <c r="CC950">
        <v>763700</v>
      </c>
      <c r="CD950">
        <v>103.079728</v>
      </c>
      <c r="CE950">
        <f t="shared" si="693"/>
        <v>-8.1538255175173102E-4</v>
      </c>
      <c r="CF950">
        <f t="shared" si="694"/>
        <v>0.99918461744824827</v>
      </c>
      <c r="CJ950" s="10">
        <v>41255</v>
      </c>
      <c r="CK950">
        <v>484800</v>
      </c>
      <c r="CL950">
        <v>77.531460999999993</v>
      </c>
      <c r="CM950">
        <f t="shared" si="695"/>
        <v>-2.2570468659720566E-3</v>
      </c>
      <c r="CN950">
        <f t="shared" si="696"/>
        <v>0.99774295313402794</v>
      </c>
      <c r="CR950" s="10">
        <v>41255</v>
      </c>
      <c r="CS950">
        <v>6500</v>
      </c>
      <c r="CT950">
        <v>58.398443999999998</v>
      </c>
      <c r="CU950">
        <f t="shared" si="697"/>
        <v>-4.8951645594952353E-4</v>
      </c>
      <c r="CV950">
        <f t="shared" si="698"/>
        <v>0.99951048354405048</v>
      </c>
      <c r="CZ950" s="10">
        <v>41255</v>
      </c>
      <c r="DA950">
        <v>100000</v>
      </c>
      <c r="DB950">
        <v>47.095067</v>
      </c>
      <c r="DC950">
        <f t="shared" si="714"/>
        <v>1.8112986285150345E-3</v>
      </c>
      <c r="DD950">
        <f t="shared" si="715"/>
        <v>1.001811298628515</v>
      </c>
      <c r="DH950" s="10">
        <v>41255</v>
      </c>
      <c r="DI950">
        <v>106900</v>
      </c>
      <c r="DJ950">
        <v>27.597733000000002</v>
      </c>
      <c r="DK950">
        <f t="shared" si="716"/>
        <v>-2.30565857374887E-3</v>
      </c>
      <c r="DL950">
        <f t="shared" si="717"/>
        <v>0.99769434142625113</v>
      </c>
      <c r="DX950" s="10">
        <v>41255</v>
      </c>
      <c r="DY950">
        <v>6647300</v>
      </c>
      <c r="DZ950">
        <v>16.649999999999999</v>
      </c>
      <c r="EA950">
        <f t="shared" si="710"/>
        <v>6.0102167073439183E-4</v>
      </c>
      <c r="EB950">
        <f t="shared" si="711"/>
        <v>1.0006010216707344</v>
      </c>
      <c r="EF950" s="10">
        <v>41254</v>
      </c>
      <c r="EG950">
        <v>314900</v>
      </c>
      <c r="EH950">
        <v>98.044915000000003</v>
      </c>
      <c r="EI950">
        <f t="shared" si="712"/>
        <v>9.8525779337998998E-5</v>
      </c>
      <c r="EJ950">
        <f t="shared" si="713"/>
        <v>1.000098525779338</v>
      </c>
    </row>
    <row r="951" spans="1:140">
      <c r="A951" s="10">
        <v>41254</v>
      </c>
      <c r="B951" s="11">
        <v>4.9400000000000004</v>
      </c>
      <c r="C951">
        <f t="shared" si="677"/>
        <v>4.9400000000000006E-2</v>
      </c>
      <c r="D951" s="12">
        <f t="shared" si="678"/>
        <v>1.0361109765122389E-3</v>
      </c>
      <c r="E951" s="13">
        <f t="shared" si="679"/>
        <v>1.0010361109765122</v>
      </c>
      <c r="H951" s="10">
        <v>41254</v>
      </c>
      <c r="I951">
        <v>5700</v>
      </c>
      <c r="J951">
        <v>69.139426999999998</v>
      </c>
      <c r="K951" s="15">
        <f t="shared" si="701"/>
        <v>-4.5231078320479012E-3</v>
      </c>
      <c r="L951">
        <f t="shared" si="702"/>
        <v>0.9954768921679521</v>
      </c>
      <c r="N951" s="15">
        <f t="shared" si="681"/>
        <v>-0.80884665748413298</v>
      </c>
      <c r="P951" s="10">
        <v>41254</v>
      </c>
      <c r="Q951">
        <v>217900</v>
      </c>
      <c r="R951">
        <v>31.835411000000001</v>
      </c>
      <c r="S951">
        <f t="shared" si="682"/>
        <v>6.1946465762832137E-3</v>
      </c>
      <c r="T951">
        <f t="shared" si="703"/>
        <v>1.0061946465762832</v>
      </c>
      <c r="V951" s="15">
        <f t="shared" si="683"/>
        <v>8.5264448303108118</v>
      </c>
      <c r="X951" s="10">
        <v>41254</v>
      </c>
      <c r="Y951">
        <v>121600</v>
      </c>
      <c r="Z951">
        <v>26.252295</v>
      </c>
      <c r="AA951">
        <f t="shared" si="684"/>
        <v>4.6948250799352387E-3</v>
      </c>
      <c r="AB951">
        <f t="shared" si="680"/>
        <v>1.0046948250799352</v>
      </c>
      <c r="AD951" s="15">
        <f t="shared" si="685"/>
        <v>4.5267566790014273</v>
      </c>
      <c r="AF951" s="10">
        <v>41254</v>
      </c>
      <c r="AG951">
        <v>207700</v>
      </c>
      <c r="AH951">
        <v>35.927050999999999</v>
      </c>
      <c r="AI951">
        <f t="shared" si="686"/>
        <v>8.7836524211615252E-3</v>
      </c>
      <c r="AJ951">
        <f t="shared" si="704"/>
        <v>1.0087836524211615</v>
      </c>
      <c r="AL951" s="15">
        <f t="shared" si="687"/>
        <v>23.337897544367653</v>
      </c>
      <c r="AN951" s="10">
        <v>41254</v>
      </c>
      <c r="AO951">
        <v>2795000</v>
      </c>
      <c r="AP951">
        <v>30.582360000000001</v>
      </c>
      <c r="AQ951">
        <f t="shared" si="688"/>
        <v>5.5232106528575464E-3</v>
      </c>
      <c r="AR951">
        <f t="shared" si="709"/>
        <v>1.0055232106528575</v>
      </c>
      <c r="AV951" s="10">
        <v>41254</v>
      </c>
      <c r="AW951">
        <v>18825500</v>
      </c>
      <c r="AX951">
        <v>38.788330000000002</v>
      </c>
      <c r="AY951">
        <f t="shared" si="689"/>
        <v>5.077244898067601E-3</v>
      </c>
      <c r="AZ951">
        <f t="shared" si="690"/>
        <v>1.0050772448980676</v>
      </c>
      <c r="BD951" s="10">
        <v>41254</v>
      </c>
      <c r="BE951">
        <v>420300</v>
      </c>
      <c r="BF951">
        <v>44.450392999999998</v>
      </c>
      <c r="BG951">
        <f t="shared" si="691"/>
        <v>4.5963095367778095E-3</v>
      </c>
      <c r="BH951">
        <f t="shared" si="692"/>
        <v>1.0045963095367778</v>
      </c>
      <c r="BL951" s="10">
        <v>41254</v>
      </c>
      <c r="BM951">
        <v>170600</v>
      </c>
      <c r="BN951">
        <v>102.394831</v>
      </c>
      <c r="BO951">
        <f t="shared" si="705"/>
        <v>-2.6511338622244862E-3</v>
      </c>
      <c r="BP951">
        <f t="shared" si="706"/>
        <v>0.99734886613777551</v>
      </c>
      <c r="BT951" s="10">
        <v>41254</v>
      </c>
      <c r="BU951">
        <v>86200</v>
      </c>
      <c r="BV951">
        <v>49.688499</v>
      </c>
      <c r="BW951">
        <f t="shared" si="707"/>
        <v>-3.9848470397507718E-4</v>
      </c>
      <c r="BX951">
        <f t="shared" si="708"/>
        <v>0.99960151529602492</v>
      </c>
      <c r="CB951" s="10">
        <v>41254</v>
      </c>
      <c r="CC951">
        <v>819400</v>
      </c>
      <c r="CD951">
        <v>103.16384600000001</v>
      </c>
      <c r="CE951">
        <f t="shared" si="693"/>
        <v>-4.8897287164084702E-4</v>
      </c>
      <c r="CF951">
        <f t="shared" si="694"/>
        <v>0.99951102712835915</v>
      </c>
      <c r="CJ951" s="10">
        <v>41254</v>
      </c>
      <c r="CK951">
        <v>371700</v>
      </c>
      <c r="CL951">
        <v>77.706849000000005</v>
      </c>
      <c r="CM951">
        <f t="shared" si="695"/>
        <v>1.5824510173969575E-3</v>
      </c>
      <c r="CN951">
        <f t="shared" si="696"/>
        <v>1.001582451017397</v>
      </c>
      <c r="CR951" s="10">
        <v>41254</v>
      </c>
      <c r="CS951">
        <v>10000</v>
      </c>
      <c r="CT951">
        <v>58.427045</v>
      </c>
      <c r="CU951">
        <f t="shared" si="697"/>
        <v>-3.2623213670734952E-4</v>
      </c>
      <c r="CV951">
        <f t="shared" si="698"/>
        <v>0.99967376786329265</v>
      </c>
      <c r="CZ951" s="10">
        <v>41254</v>
      </c>
      <c r="DA951">
        <v>60200</v>
      </c>
      <c r="DB951">
        <v>47.009917999999999</v>
      </c>
      <c r="DC951">
        <f t="shared" si="714"/>
        <v>-1.0855908799400904E-3</v>
      </c>
      <c r="DD951">
        <f t="shared" si="715"/>
        <v>0.99891440912005991</v>
      </c>
      <c r="DH951" s="10">
        <v>41254</v>
      </c>
      <c r="DI951">
        <v>67300</v>
      </c>
      <c r="DJ951">
        <v>27.661511000000001</v>
      </c>
      <c r="DK951">
        <f t="shared" si="716"/>
        <v>1.3192728661717279E-3</v>
      </c>
      <c r="DL951">
        <f t="shared" si="717"/>
        <v>1.0013192728661717</v>
      </c>
      <c r="DX951" s="10">
        <v>41254</v>
      </c>
      <c r="DY951">
        <v>3787700</v>
      </c>
      <c r="DZ951">
        <v>16.639999</v>
      </c>
      <c r="EA951">
        <f t="shared" si="710"/>
        <v>-6.006606606605569E-4</v>
      </c>
      <c r="EB951">
        <f t="shared" si="711"/>
        <v>0.99939933933933944</v>
      </c>
      <c r="EF951" s="10">
        <v>41253</v>
      </c>
      <c r="EG951">
        <v>102800</v>
      </c>
      <c r="EH951">
        <v>98.035256000000004</v>
      </c>
      <c r="EI951">
        <f t="shared" si="712"/>
        <v>0</v>
      </c>
      <c r="EJ951">
        <f t="shared" si="713"/>
        <v>1</v>
      </c>
    </row>
    <row r="952" spans="1:140">
      <c r="A952" s="10">
        <v>41253</v>
      </c>
      <c r="B952" s="11">
        <v>4.97</v>
      </c>
      <c r="C952">
        <f t="shared" si="677"/>
        <v>4.9699999999999994E-2</v>
      </c>
      <c r="D952" s="12">
        <f t="shared" si="678"/>
        <v>1.0424459464457581E-3</v>
      </c>
      <c r="E952" s="13">
        <f t="shared" si="679"/>
        <v>1.0010424459464458</v>
      </c>
      <c r="H952" s="10">
        <v>41253</v>
      </c>
      <c r="I952">
        <v>2600</v>
      </c>
      <c r="J952">
        <v>69.453573000000006</v>
      </c>
      <c r="K952" s="15">
        <f t="shared" si="701"/>
        <v>-6.4578414938543105E-4</v>
      </c>
      <c r="L952">
        <f t="shared" si="702"/>
        <v>0.99935421585061457</v>
      </c>
      <c r="N952" s="15">
        <f t="shared" si="681"/>
        <v>-0.21005136655555978</v>
      </c>
      <c r="P952" s="10">
        <v>41253</v>
      </c>
      <c r="Q952">
        <v>166000</v>
      </c>
      <c r="R952">
        <v>31.639416000000001</v>
      </c>
      <c r="S952">
        <f t="shared" si="682"/>
        <v>5.9034022249138118E-4</v>
      </c>
      <c r="T952">
        <f t="shared" si="703"/>
        <v>1.0005903402224914</v>
      </c>
      <c r="V952" s="15">
        <f t="shared" si="683"/>
        <v>0.24037109460980344</v>
      </c>
      <c r="X952" s="10">
        <v>41253</v>
      </c>
      <c r="Y952">
        <v>110600</v>
      </c>
      <c r="Z952">
        <v>26.129621</v>
      </c>
      <c r="AA952">
        <f t="shared" si="684"/>
        <v>3.260856251982025E-3</v>
      </c>
      <c r="AB952">
        <f t="shared" si="680"/>
        <v>1.003260856251982</v>
      </c>
      <c r="AD952" s="15">
        <f t="shared" si="685"/>
        <v>2.2814197661605018</v>
      </c>
      <c r="AF952" s="10">
        <v>41253</v>
      </c>
      <c r="AG952">
        <v>125400</v>
      </c>
      <c r="AH952">
        <v>35.614227999999997</v>
      </c>
      <c r="AI952">
        <f t="shared" si="686"/>
        <v>4.5453878760322031E-3</v>
      </c>
      <c r="AJ952">
        <f t="shared" si="704"/>
        <v>1.0045453878760322</v>
      </c>
      <c r="AL952" s="15">
        <f t="shared" si="687"/>
        <v>4.2346888765247188</v>
      </c>
      <c r="AN952" s="10">
        <v>41253</v>
      </c>
      <c r="AO952">
        <v>3461500</v>
      </c>
      <c r="AP952">
        <v>30.414375</v>
      </c>
      <c r="AQ952">
        <f t="shared" si="688"/>
        <v>5.8174093417795447E-4</v>
      </c>
      <c r="AR952">
        <f t="shared" si="709"/>
        <v>1.000581740934178</v>
      </c>
      <c r="AV952" s="10">
        <v>41253</v>
      </c>
      <c r="AW952">
        <v>13555800</v>
      </c>
      <c r="AX952">
        <v>38.592387000000002</v>
      </c>
      <c r="AY952">
        <f t="shared" si="689"/>
        <v>6.7379445566133622E-3</v>
      </c>
      <c r="AZ952">
        <f t="shared" si="690"/>
        <v>1.0067379445566134</v>
      </c>
      <c r="BD952" s="10">
        <v>41253</v>
      </c>
      <c r="BE952">
        <v>331400</v>
      </c>
      <c r="BF952">
        <v>44.247019999999999</v>
      </c>
      <c r="BG952">
        <f t="shared" si="691"/>
        <v>1.0001853049654841E-3</v>
      </c>
      <c r="BH952">
        <f t="shared" si="692"/>
        <v>1.0010001853049655</v>
      </c>
      <c r="BL952" s="10">
        <v>41253</v>
      </c>
      <c r="BM952">
        <v>175400</v>
      </c>
      <c r="BN952">
        <v>102.66701500000001</v>
      </c>
      <c r="BO952">
        <f t="shared" si="705"/>
        <v>-5.2992826717301877E-4</v>
      </c>
      <c r="BP952">
        <f t="shared" si="706"/>
        <v>0.99947007173282698</v>
      </c>
      <c r="BT952" s="10">
        <v>41253</v>
      </c>
      <c r="BU952">
        <v>84000</v>
      </c>
      <c r="BV952">
        <v>49.708306999999998</v>
      </c>
      <c r="BW952">
        <f t="shared" si="707"/>
        <v>-3.9834607850419701E-4</v>
      </c>
      <c r="BX952">
        <f t="shared" si="708"/>
        <v>0.9996016539214958</v>
      </c>
      <c r="CB952" s="10">
        <v>41253</v>
      </c>
      <c r="CC952">
        <v>862000</v>
      </c>
      <c r="CD952">
        <v>103.214315</v>
      </c>
      <c r="CE952">
        <f t="shared" si="693"/>
        <v>1.6326288358821106E-3</v>
      </c>
      <c r="CF952">
        <f t="shared" si="694"/>
        <v>1.0016326288358821</v>
      </c>
      <c r="CJ952" s="10">
        <v>41253</v>
      </c>
      <c r="CK952">
        <v>344600</v>
      </c>
      <c r="CL952">
        <v>77.584075999999996</v>
      </c>
      <c r="CM952">
        <f t="shared" si="695"/>
        <v>-3.3896237826847031E-4</v>
      </c>
      <c r="CN952">
        <f t="shared" si="696"/>
        <v>0.99966103762173153</v>
      </c>
      <c r="CR952" s="10">
        <v>41253</v>
      </c>
      <c r="CS952">
        <v>10700</v>
      </c>
      <c r="CT952">
        <v>58.446111999999999</v>
      </c>
      <c r="CU952">
        <f t="shared" si="697"/>
        <v>4.8959634723222401E-4</v>
      </c>
      <c r="CV952">
        <f t="shared" si="698"/>
        <v>1.0004895963472322</v>
      </c>
      <c r="CZ952" s="10">
        <v>41253</v>
      </c>
      <c r="DA952">
        <v>163700</v>
      </c>
      <c r="DB952">
        <v>47.061006999999996</v>
      </c>
      <c r="DC952">
        <f t="shared" si="714"/>
        <v>3.0853272495854345E-3</v>
      </c>
      <c r="DD952">
        <f t="shared" si="715"/>
        <v>1.0030853272495854</v>
      </c>
      <c r="DH952" s="10">
        <v>41253</v>
      </c>
      <c r="DI952">
        <v>58300</v>
      </c>
      <c r="DJ952">
        <v>27.625066</v>
      </c>
      <c r="DK952">
        <f t="shared" si="716"/>
        <v>3.2991797676373835E-4</v>
      </c>
      <c r="DL952">
        <f t="shared" si="717"/>
        <v>1.0003299179767637</v>
      </c>
      <c r="DX952" s="10">
        <v>41253</v>
      </c>
      <c r="DY952">
        <v>4626700</v>
      </c>
      <c r="DZ952">
        <v>16.649999999999999</v>
      </c>
      <c r="EA952">
        <f t="shared" si="710"/>
        <v>3.6166365280287938E-3</v>
      </c>
      <c r="EB952">
        <f t="shared" si="711"/>
        <v>1.0036166365280288</v>
      </c>
      <c r="EF952" s="10">
        <v>41250</v>
      </c>
      <c r="EG952">
        <v>154900</v>
      </c>
      <c r="EH952">
        <v>98.035256000000004</v>
      </c>
      <c r="EI952">
        <f t="shared" si="712"/>
        <v>0</v>
      </c>
      <c r="EJ952">
        <f t="shared" si="713"/>
        <v>1</v>
      </c>
    </row>
    <row r="953" spans="1:140">
      <c r="A953" s="10">
        <v>41250</v>
      </c>
      <c r="B953" s="11">
        <v>4.95</v>
      </c>
      <c r="C953">
        <f t="shared" si="677"/>
        <v>4.9500000000000002E-2</v>
      </c>
      <c r="D953" s="12">
        <f t="shared" si="678"/>
        <v>1.0382225752492147E-3</v>
      </c>
      <c r="E953" s="13">
        <f t="shared" si="679"/>
        <v>1.0010382225752492</v>
      </c>
      <c r="H953" s="10">
        <v>41250</v>
      </c>
      <c r="I953">
        <v>4100</v>
      </c>
      <c r="J953">
        <v>69.498453999999995</v>
      </c>
      <c r="K953" s="15">
        <f t="shared" si="701"/>
        <v>-5.2671631300241772E-3</v>
      </c>
      <c r="L953">
        <f t="shared" si="702"/>
        <v>0.99473283686997582</v>
      </c>
      <c r="N953" s="15">
        <f t="shared" si="681"/>
        <v>-0.85450237137666019</v>
      </c>
      <c r="P953" s="10">
        <v>41250</v>
      </c>
      <c r="Q953">
        <v>274600</v>
      </c>
      <c r="R953">
        <v>31.620749</v>
      </c>
      <c r="S953">
        <f t="shared" si="682"/>
        <v>3.2573363279315704E-3</v>
      </c>
      <c r="T953">
        <f t="shared" si="703"/>
        <v>1.0032573363279316</v>
      </c>
      <c r="V953" s="15">
        <f t="shared" si="683"/>
        <v>2.2772202738323561</v>
      </c>
      <c r="X953" s="10">
        <v>41250</v>
      </c>
      <c r="Y953">
        <v>61400</v>
      </c>
      <c r="Z953">
        <v>26.044692999999999</v>
      </c>
      <c r="AA953">
        <f t="shared" si="684"/>
        <v>1.8149431162808316E-3</v>
      </c>
      <c r="AB953">
        <f t="shared" si="680"/>
        <v>1.0018149431162808</v>
      </c>
      <c r="AD953" s="15">
        <f t="shared" si="685"/>
        <v>0.93838238958694054</v>
      </c>
      <c r="AF953" s="10">
        <v>41250</v>
      </c>
      <c r="AG953">
        <v>116900</v>
      </c>
      <c r="AH953">
        <v>35.45308</v>
      </c>
      <c r="AI953">
        <f t="shared" si="686"/>
        <v>1.3387682428356307E-3</v>
      </c>
      <c r="AJ953">
        <f t="shared" si="704"/>
        <v>1.0013387682428356</v>
      </c>
      <c r="AL953" s="15">
        <f t="shared" si="687"/>
        <v>0.62958210631354161</v>
      </c>
      <c r="AN953" s="10">
        <v>41250</v>
      </c>
      <c r="AO953">
        <v>2640100</v>
      </c>
      <c r="AP953">
        <v>30.396692000000002</v>
      </c>
      <c r="AQ953">
        <f t="shared" si="688"/>
        <v>0</v>
      </c>
      <c r="AR953">
        <f t="shared" si="709"/>
        <v>1</v>
      </c>
      <c r="AV953" s="10">
        <v>41250</v>
      </c>
      <c r="AW953">
        <v>15659600</v>
      </c>
      <c r="AX953">
        <v>38.334094</v>
      </c>
      <c r="AY953">
        <f t="shared" si="689"/>
        <v>3.4973632408357158E-3</v>
      </c>
      <c r="AZ953">
        <f t="shared" si="690"/>
        <v>1.0034973632408357</v>
      </c>
      <c r="BD953" s="10">
        <v>41250</v>
      </c>
      <c r="BE953">
        <v>320600</v>
      </c>
      <c r="BF953">
        <v>44.202809000000002</v>
      </c>
      <c r="BG953">
        <f t="shared" si="691"/>
        <v>5.2282647585706332E-3</v>
      </c>
      <c r="BH953">
        <f t="shared" si="692"/>
        <v>1.0052282647585706</v>
      </c>
      <c r="BL953" s="10">
        <v>41250</v>
      </c>
      <c r="BM953">
        <v>158800</v>
      </c>
      <c r="BN953">
        <v>102.72145</v>
      </c>
      <c r="BO953">
        <f t="shared" si="705"/>
        <v>-1.2349916698319863E-3</v>
      </c>
      <c r="BP953">
        <f t="shared" si="706"/>
        <v>0.99876500833016801</v>
      </c>
      <c r="BT953" s="10">
        <v>41250</v>
      </c>
      <c r="BU953">
        <v>64300</v>
      </c>
      <c r="BV953">
        <v>49.728116</v>
      </c>
      <c r="BW953">
        <f t="shared" si="707"/>
        <v>3.9850482133707565E-4</v>
      </c>
      <c r="BX953">
        <f t="shared" si="708"/>
        <v>1.0003985048213371</v>
      </c>
      <c r="CB953" s="10">
        <v>41250</v>
      </c>
      <c r="CC953">
        <v>526700</v>
      </c>
      <c r="CD953">
        <v>103.04607900000001</v>
      </c>
      <c r="CE953">
        <f t="shared" si="693"/>
        <v>-1.9553412210626675E-3</v>
      </c>
      <c r="CF953">
        <f t="shared" si="694"/>
        <v>0.99804465877893733</v>
      </c>
      <c r="CJ953" s="10">
        <v>41250</v>
      </c>
      <c r="CK953">
        <v>234800</v>
      </c>
      <c r="CL953">
        <v>77.610382999999999</v>
      </c>
      <c r="CM953">
        <f t="shared" si="695"/>
        <v>-2.367261158665146E-3</v>
      </c>
      <c r="CN953">
        <f t="shared" si="696"/>
        <v>0.99763273884133485</v>
      </c>
      <c r="CR953" s="10">
        <v>41250</v>
      </c>
      <c r="CS953">
        <v>13300</v>
      </c>
      <c r="CT953">
        <v>58.417510999999998</v>
      </c>
      <c r="CU953">
        <f t="shared" si="697"/>
        <v>-1.6292320923328996E-3</v>
      </c>
      <c r="CV953">
        <f t="shared" si="698"/>
        <v>0.9983707679076671</v>
      </c>
      <c r="CZ953" s="10">
        <v>41250</v>
      </c>
      <c r="DA953">
        <v>49900</v>
      </c>
      <c r="DB953">
        <v>46.916255</v>
      </c>
      <c r="DC953">
        <f t="shared" si="714"/>
        <v>5.841550201878043E-3</v>
      </c>
      <c r="DD953">
        <f t="shared" si="715"/>
        <v>1.005841550201878</v>
      </c>
      <c r="DH953" s="10">
        <v>41250</v>
      </c>
      <c r="DI953">
        <v>56700</v>
      </c>
      <c r="DJ953">
        <v>27.615955</v>
      </c>
      <c r="DK953">
        <f t="shared" si="716"/>
        <v>4.6403575559275101E-3</v>
      </c>
      <c r="DL953">
        <f t="shared" si="717"/>
        <v>1.0046403575559275</v>
      </c>
      <c r="DX953" s="10">
        <v>41250</v>
      </c>
      <c r="DY953">
        <v>6463900</v>
      </c>
      <c r="DZ953">
        <v>16.59</v>
      </c>
      <c r="EA953">
        <f t="shared" si="710"/>
        <v>4.237288135593209E-3</v>
      </c>
      <c r="EB953">
        <f t="shared" si="711"/>
        <v>1.0042372881355932</v>
      </c>
      <c r="EF953" s="10">
        <v>41249</v>
      </c>
      <c r="EG953">
        <v>168900</v>
      </c>
      <c r="EH953">
        <v>98.035256000000004</v>
      </c>
      <c r="EI953">
        <f t="shared" si="712"/>
        <v>-1.9700254061583156E-4</v>
      </c>
      <c r="EJ953">
        <f t="shared" si="713"/>
        <v>0.99980299745938417</v>
      </c>
    </row>
    <row r="954" spans="1:140">
      <c r="A954" s="10">
        <v>41249</v>
      </c>
      <c r="B954" s="11">
        <v>5</v>
      </c>
      <c r="C954">
        <f t="shared" si="677"/>
        <v>0.05</v>
      </c>
      <c r="D954" s="12">
        <f t="shared" si="678"/>
        <v>1.048781437592794E-3</v>
      </c>
      <c r="E954" s="13">
        <f t="shared" si="679"/>
        <v>1.0010487814375928</v>
      </c>
      <c r="H954" s="10">
        <v>41249</v>
      </c>
      <c r="I954">
        <v>3400</v>
      </c>
      <c r="J954">
        <v>69.866451999999995</v>
      </c>
      <c r="K954" s="15">
        <f t="shared" si="701"/>
        <v>1.543935370744709E-3</v>
      </c>
      <c r="L954">
        <f t="shared" si="702"/>
        <v>1.0015439353707447</v>
      </c>
      <c r="N954" s="15">
        <f t="shared" si="681"/>
        <v>0.75611121182129115</v>
      </c>
      <c r="P954" s="10">
        <v>41249</v>
      </c>
      <c r="Q954">
        <v>219200</v>
      </c>
      <c r="R954">
        <v>31.518084000000002</v>
      </c>
      <c r="S954">
        <f t="shared" si="682"/>
        <v>3.2680131774787124E-3</v>
      </c>
      <c r="T954">
        <f t="shared" si="703"/>
        <v>1.0032680131774787</v>
      </c>
      <c r="V954" s="15">
        <f t="shared" si="683"/>
        <v>2.2899749876851243</v>
      </c>
      <c r="X954" s="10">
        <v>41249</v>
      </c>
      <c r="Y954">
        <v>125600</v>
      </c>
      <c r="Z954">
        <v>25.997509000000001</v>
      </c>
      <c r="AA954">
        <f t="shared" si="684"/>
        <v>3.6429165785500928E-3</v>
      </c>
      <c r="AB954">
        <f t="shared" si="680"/>
        <v>1.0036429165785501</v>
      </c>
      <c r="AD954" s="15">
        <f t="shared" si="685"/>
        <v>2.7706541030695129</v>
      </c>
      <c r="AF954" s="10">
        <v>41249</v>
      </c>
      <c r="AG954">
        <v>169700</v>
      </c>
      <c r="AH954">
        <v>35.405679999999997</v>
      </c>
      <c r="AI954">
        <f t="shared" si="686"/>
        <v>2.1464571342879601E-3</v>
      </c>
      <c r="AJ954">
        <f t="shared" si="704"/>
        <v>1.002146457134288</v>
      </c>
      <c r="AL954" s="15">
        <f t="shared" si="687"/>
        <v>1.1871891515549229</v>
      </c>
      <c r="AN954" s="10">
        <v>41249</v>
      </c>
      <c r="AO954">
        <v>2714700</v>
      </c>
      <c r="AP954">
        <v>30.396692000000002</v>
      </c>
      <c r="AQ954">
        <f t="shared" si="688"/>
        <v>1.4564540596924136E-3</v>
      </c>
      <c r="AR954">
        <f t="shared" si="709"/>
        <v>1.0014564540596924</v>
      </c>
      <c r="AV954" s="10">
        <v>41249</v>
      </c>
      <c r="AW954">
        <v>17100700</v>
      </c>
      <c r="AX954">
        <v>38.200493000000002</v>
      </c>
      <c r="AY954">
        <f t="shared" si="689"/>
        <v>6.3350608880174963E-3</v>
      </c>
      <c r="AZ954">
        <f t="shared" si="690"/>
        <v>1.0063350608880175</v>
      </c>
      <c r="BD954" s="10">
        <v>41249</v>
      </c>
      <c r="BE954">
        <v>336400</v>
      </c>
      <c r="BF954">
        <v>43.972906999999999</v>
      </c>
      <c r="BG954">
        <f t="shared" si="691"/>
        <v>1.4095781124237039E-3</v>
      </c>
      <c r="BH954">
        <f t="shared" si="692"/>
        <v>1.0014095781124237</v>
      </c>
      <c r="BL954" s="10">
        <v>41249</v>
      </c>
      <c r="BM954">
        <v>135400</v>
      </c>
      <c r="BN954">
        <v>102.848467</v>
      </c>
      <c r="BO954">
        <f t="shared" si="705"/>
        <v>0</v>
      </c>
      <c r="BP954">
        <f t="shared" si="706"/>
        <v>1</v>
      </c>
      <c r="BT954" s="10">
        <v>41249</v>
      </c>
      <c r="BU954">
        <v>20400</v>
      </c>
      <c r="BV954">
        <v>49.708306999999998</v>
      </c>
      <c r="BW954">
        <f t="shared" si="707"/>
        <v>-1.9924288107464605E-4</v>
      </c>
      <c r="BX954">
        <f t="shared" si="708"/>
        <v>0.99980075711892535</v>
      </c>
      <c r="CB954" s="10">
        <v>41249</v>
      </c>
      <c r="CC954">
        <v>1417200</v>
      </c>
      <c r="CD954">
        <v>103.247964</v>
      </c>
      <c r="CE954">
        <f t="shared" si="693"/>
        <v>1.5503529159577312E-3</v>
      </c>
      <c r="CF954">
        <f t="shared" si="694"/>
        <v>1.0015503529159577</v>
      </c>
      <c r="CJ954" s="10">
        <v>41249</v>
      </c>
      <c r="CK954">
        <v>212600</v>
      </c>
      <c r="CL954">
        <v>77.794543000000004</v>
      </c>
      <c r="CM954">
        <f t="shared" si="695"/>
        <v>1.1277126763986622E-4</v>
      </c>
      <c r="CN954">
        <f t="shared" si="696"/>
        <v>1.0001127712676399</v>
      </c>
      <c r="CR954" s="10">
        <v>41249</v>
      </c>
      <c r="CS954">
        <v>12200</v>
      </c>
      <c r="CT954">
        <v>58.512841999999999</v>
      </c>
      <c r="CU954">
        <f t="shared" si="697"/>
        <v>9.7850262292031864E-4</v>
      </c>
      <c r="CV954">
        <f t="shared" si="698"/>
        <v>1.0009785026229203</v>
      </c>
      <c r="CZ954" s="10">
        <v>41249</v>
      </c>
      <c r="DA954">
        <v>40300</v>
      </c>
      <c r="DB954">
        <v>46.643782999999999</v>
      </c>
      <c r="DC954">
        <f t="shared" si="714"/>
        <v>4.5846394494839515E-3</v>
      </c>
      <c r="DD954">
        <f t="shared" si="715"/>
        <v>1.004584639449484</v>
      </c>
      <c r="DH954" s="10">
        <v>41249</v>
      </c>
      <c r="DI954">
        <v>162900</v>
      </c>
      <c r="DJ954">
        <v>27.488399000000001</v>
      </c>
      <c r="DK954">
        <f t="shared" si="716"/>
        <v>9.0301158154328931E-3</v>
      </c>
      <c r="DL954">
        <f t="shared" si="717"/>
        <v>1.0090301158154329</v>
      </c>
      <c r="DX954" s="10">
        <v>41249</v>
      </c>
      <c r="DY954">
        <v>3716200</v>
      </c>
      <c r="DZ954">
        <v>16.52</v>
      </c>
      <c r="EA954">
        <f t="shared" si="710"/>
        <v>1.8192844147968401E-3</v>
      </c>
      <c r="EB954">
        <f t="shared" si="711"/>
        <v>1.0018192844147968</v>
      </c>
      <c r="EF954" s="10">
        <v>41248</v>
      </c>
      <c r="EG954">
        <v>187900</v>
      </c>
      <c r="EH954">
        <v>98.054573000000005</v>
      </c>
      <c r="EI954">
        <f t="shared" si="712"/>
        <v>3.9408893732462147E-4</v>
      </c>
      <c r="EJ954">
        <f t="shared" si="713"/>
        <v>1.0003940889373246</v>
      </c>
    </row>
    <row r="955" spans="1:140">
      <c r="A955" s="10">
        <v>41248</v>
      </c>
      <c r="B955" s="11">
        <v>5.05</v>
      </c>
      <c r="C955">
        <f t="shared" si="677"/>
        <v>5.0499999999999996E-2</v>
      </c>
      <c r="D955" s="12">
        <f t="shared" si="678"/>
        <v>1.0593417479807243E-3</v>
      </c>
      <c r="E955" s="13">
        <f t="shared" si="679"/>
        <v>1.0010593417479807</v>
      </c>
      <c r="H955" s="10">
        <v>41248</v>
      </c>
      <c r="I955">
        <v>14000</v>
      </c>
      <c r="J955">
        <v>69.758748999999995</v>
      </c>
      <c r="K955" s="15">
        <f t="shared" si="701"/>
        <v>-3.8583849765738698E-4</v>
      </c>
      <c r="L955">
        <f t="shared" si="702"/>
        <v>0.99961416150234261</v>
      </c>
      <c r="N955" s="15">
        <f t="shared" si="681"/>
        <v>-0.13138755180860928</v>
      </c>
      <c r="P955" s="10">
        <v>41248</v>
      </c>
      <c r="Q955">
        <v>219800</v>
      </c>
      <c r="R955">
        <v>31.415417999999999</v>
      </c>
      <c r="S955">
        <f t="shared" si="682"/>
        <v>2.08394962616687E-3</v>
      </c>
      <c r="T955">
        <f t="shared" si="703"/>
        <v>1.0020839496261669</v>
      </c>
      <c r="V955" s="15">
        <f t="shared" si="683"/>
        <v>1.1379558100134015</v>
      </c>
      <c r="X955" s="10">
        <v>41248</v>
      </c>
      <c r="Y955">
        <v>142600</v>
      </c>
      <c r="Z955">
        <v>25.903146</v>
      </c>
      <c r="AA955">
        <f t="shared" si="684"/>
        <v>1.8248789196084747E-3</v>
      </c>
      <c r="AB955">
        <f t="shared" si="680"/>
        <v>1.0018248789196085</v>
      </c>
      <c r="AD955" s="15">
        <f t="shared" si="685"/>
        <v>0.94541201127369789</v>
      </c>
      <c r="AF955" s="10">
        <v>41248</v>
      </c>
      <c r="AG955">
        <v>100800</v>
      </c>
      <c r="AH955">
        <v>35.329846000000003</v>
      </c>
      <c r="AI955">
        <f t="shared" si="686"/>
        <v>-8.0425285356744425E-4</v>
      </c>
      <c r="AJ955">
        <f t="shared" si="704"/>
        <v>0.99919574714643256</v>
      </c>
      <c r="AL955" s="15">
        <f t="shared" si="687"/>
        <v>-0.25447782495099258</v>
      </c>
      <c r="AN955" s="10">
        <v>41248</v>
      </c>
      <c r="AO955">
        <v>2164400</v>
      </c>
      <c r="AP955">
        <v>30.352485000000001</v>
      </c>
      <c r="AQ955">
        <f t="shared" si="688"/>
        <v>2.0432746232468268E-3</v>
      </c>
      <c r="AR955">
        <f t="shared" si="709"/>
        <v>1.0020432746232468</v>
      </c>
      <c r="AV955" s="10">
        <v>41248</v>
      </c>
      <c r="AW955">
        <v>17532300</v>
      </c>
      <c r="AX955">
        <v>37.960014000000001</v>
      </c>
      <c r="AY955">
        <f t="shared" si="689"/>
        <v>1.1390582406494376E-2</v>
      </c>
      <c r="AZ955">
        <f t="shared" si="690"/>
        <v>1.0113905824064944</v>
      </c>
      <c r="BD955" s="10">
        <v>41248</v>
      </c>
      <c r="BE955">
        <v>674200</v>
      </c>
      <c r="BF955">
        <v>43.911011000000002</v>
      </c>
      <c r="BG955">
        <f t="shared" si="691"/>
        <v>4.8563812735056278E-3</v>
      </c>
      <c r="BH955">
        <f t="shared" si="692"/>
        <v>1.0048563812735056</v>
      </c>
      <c r="BL955" s="10">
        <v>41248</v>
      </c>
      <c r="BM955">
        <v>314500</v>
      </c>
      <c r="BN955">
        <v>102.848467</v>
      </c>
      <c r="BO955">
        <f t="shared" si="705"/>
        <v>3.529932131092206E-4</v>
      </c>
      <c r="BP955">
        <f t="shared" si="706"/>
        <v>1.0003529932131092</v>
      </c>
      <c r="BT955" s="10">
        <v>41248</v>
      </c>
      <c r="BU955">
        <v>48800</v>
      </c>
      <c r="BV955">
        <v>49.718212999999999</v>
      </c>
      <c r="BW955">
        <f t="shared" si="707"/>
        <v>9.9698614986731826E-4</v>
      </c>
      <c r="BX955">
        <f t="shared" si="708"/>
        <v>1.0009969861498673</v>
      </c>
      <c r="CB955" s="10">
        <v>41248</v>
      </c>
      <c r="CC955">
        <v>971500</v>
      </c>
      <c r="CD955">
        <v>103.08814099999999</v>
      </c>
      <c r="CE955">
        <f t="shared" si="693"/>
        <v>9.8017038933662093E-4</v>
      </c>
      <c r="CF955">
        <f t="shared" si="694"/>
        <v>1.0009801703893366</v>
      </c>
      <c r="CJ955" s="10">
        <v>41248</v>
      </c>
      <c r="CK955">
        <v>297400</v>
      </c>
      <c r="CL955">
        <v>77.785770999999997</v>
      </c>
      <c r="CM955">
        <f t="shared" si="695"/>
        <v>1.8070470106803516E-3</v>
      </c>
      <c r="CN955">
        <f t="shared" si="696"/>
        <v>1.0018070470106804</v>
      </c>
      <c r="CR955" s="10">
        <v>41248</v>
      </c>
      <c r="CS955">
        <v>5500</v>
      </c>
      <c r="CT955">
        <v>58.455643000000002</v>
      </c>
      <c r="CU955">
        <f t="shared" si="697"/>
        <v>3.2626825489789901E-4</v>
      </c>
      <c r="CV955">
        <f t="shared" si="698"/>
        <v>1.0003262682548979</v>
      </c>
      <c r="CZ955" s="10">
        <v>41248</v>
      </c>
      <c r="DA955">
        <v>51000</v>
      </c>
      <c r="DB955">
        <v>46.430914000000001</v>
      </c>
      <c r="DC955">
        <f t="shared" si="714"/>
        <v>9.1775215673273181E-4</v>
      </c>
      <c r="DD955">
        <f t="shared" si="715"/>
        <v>1.0009177521567327</v>
      </c>
      <c r="DH955" s="10">
        <v>41248</v>
      </c>
      <c r="DI955">
        <v>89400</v>
      </c>
      <c r="DJ955">
        <v>27.242397</v>
      </c>
      <c r="DK955">
        <f t="shared" si="716"/>
        <v>-3.3333444308230042E-3</v>
      </c>
      <c r="DL955">
        <f t="shared" si="717"/>
        <v>0.996666655569177</v>
      </c>
      <c r="DX955" s="10">
        <v>41248</v>
      </c>
      <c r="DY955">
        <v>4680900</v>
      </c>
      <c r="DZ955">
        <v>16.489999999999998</v>
      </c>
      <c r="EA955">
        <f t="shared" si="710"/>
        <v>-1.815980629540026E-3</v>
      </c>
      <c r="EB955">
        <f t="shared" si="711"/>
        <v>0.99818401937045997</v>
      </c>
      <c r="EF955" s="10">
        <v>41247</v>
      </c>
      <c r="EG955">
        <v>80600</v>
      </c>
      <c r="EH955">
        <v>98.015946</v>
      </c>
      <c r="EI955">
        <f t="shared" si="712"/>
        <v>1.9705778672918228E-4</v>
      </c>
      <c r="EJ955">
        <f t="shared" si="713"/>
        <v>1.0001970577867292</v>
      </c>
    </row>
    <row r="956" spans="1:140">
      <c r="A956" s="10">
        <v>41247</v>
      </c>
      <c r="B956" s="11">
        <v>5.0199999999999996</v>
      </c>
      <c r="C956">
        <f t="shared" si="677"/>
        <v>5.0199999999999995E-2</v>
      </c>
      <c r="D956" s="12">
        <f t="shared" si="678"/>
        <v>1.0530053879611589E-3</v>
      </c>
      <c r="E956" s="13">
        <f t="shared" si="679"/>
        <v>1.0010530053879612</v>
      </c>
      <c r="H956" s="10">
        <v>41247</v>
      </c>
      <c r="I956">
        <v>19000</v>
      </c>
      <c r="J956">
        <v>69.785674999999998</v>
      </c>
      <c r="K956" s="15">
        <f t="shared" si="701"/>
        <v>3.0963517586917177E-3</v>
      </c>
      <c r="L956">
        <f t="shared" si="702"/>
        <v>1.0030963517586917</v>
      </c>
      <c r="N956" s="15">
        <f t="shared" si="681"/>
        <v>2.0907763209291228</v>
      </c>
      <c r="P956" s="10">
        <v>41247</v>
      </c>
      <c r="Q956">
        <v>232200</v>
      </c>
      <c r="R956">
        <v>31.350086000000001</v>
      </c>
      <c r="S956">
        <f t="shared" si="682"/>
        <v>-1.7831256724213373E-3</v>
      </c>
      <c r="T956">
        <f t="shared" si="703"/>
        <v>0.99821687432757866</v>
      </c>
      <c r="V956" s="15">
        <f t="shared" si="683"/>
        <v>-0.47869595442146717</v>
      </c>
      <c r="X956" s="10">
        <v>41247</v>
      </c>
      <c r="Y956">
        <v>39700</v>
      </c>
      <c r="Z956">
        <v>25.855962000000002</v>
      </c>
      <c r="AA956">
        <f t="shared" si="684"/>
        <v>0</v>
      </c>
      <c r="AB956">
        <f t="shared" si="680"/>
        <v>1</v>
      </c>
      <c r="AD956" s="15">
        <f t="shared" si="685"/>
        <v>0</v>
      </c>
      <c r="AF956" s="10">
        <v>41247</v>
      </c>
      <c r="AG956">
        <v>89300</v>
      </c>
      <c r="AH956">
        <v>35.358283</v>
      </c>
      <c r="AI956">
        <f t="shared" si="686"/>
        <v>2.4187077197472817E-3</v>
      </c>
      <c r="AJ956">
        <f t="shared" si="704"/>
        <v>1.0024187077197473</v>
      </c>
      <c r="AL956" s="15">
        <f t="shared" si="687"/>
        <v>1.4151523845723575</v>
      </c>
      <c r="AN956" s="10">
        <v>41247</v>
      </c>
      <c r="AO956">
        <v>3555200</v>
      </c>
      <c r="AP956">
        <v>30.290593000000001</v>
      </c>
      <c r="AQ956">
        <f t="shared" si="688"/>
        <v>2.6339064354663488E-3</v>
      </c>
      <c r="AR956">
        <f t="shared" si="709"/>
        <v>1.0026339064354663</v>
      </c>
      <c r="AV956" s="10">
        <v>41247</v>
      </c>
      <c r="AW956">
        <v>23493300</v>
      </c>
      <c r="AX956">
        <v>37.532496999999999</v>
      </c>
      <c r="AY956">
        <f t="shared" si="689"/>
        <v>2.6172097878742751E-3</v>
      </c>
      <c r="AZ956">
        <f t="shared" si="690"/>
        <v>1.0026172097878743</v>
      </c>
      <c r="BD956" s="10">
        <v>41247</v>
      </c>
      <c r="BE956">
        <v>350300</v>
      </c>
      <c r="BF956">
        <v>43.698793000000002</v>
      </c>
      <c r="BG956">
        <f t="shared" si="691"/>
        <v>-1.0107672753268959E-3</v>
      </c>
      <c r="BH956">
        <f t="shared" si="692"/>
        <v>0.9989892327246731</v>
      </c>
      <c r="BL956" s="10">
        <v>41247</v>
      </c>
      <c r="BM956">
        <v>230500</v>
      </c>
      <c r="BN956">
        <v>102.812175</v>
      </c>
      <c r="BO956">
        <f t="shared" si="705"/>
        <v>-3.0790833137140927E-3</v>
      </c>
      <c r="BP956">
        <f t="shared" si="706"/>
        <v>0.99692091668628591</v>
      </c>
      <c r="BT956" s="10">
        <v>41247</v>
      </c>
      <c r="BU956">
        <v>52300</v>
      </c>
      <c r="BV956">
        <v>49.668694000000002</v>
      </c>
      <c r="BW956">
        <f t="shared" si="707"/>
        <v>0</v>
      </c>
      <c r="BX956">
        <f t="shared" si="708"/>
        <v>1</v>
      </c>
      <c r="CB956" s="10">
        <v>41247</v>
      </c>
      <c r="CC956">
        <v>1089300</v>
      </c>
      <c r="CD956">
        <v>102.987196</v>
      </c>
      <c r="CE956">
        <f t="shared" si="693"/>
        <v>6.5387743919176344E-4</v>
      </c>
      <c r="CF956">
        <f t="shared" si="694"/>
        <v>1.0006538774391918</v>
      </c>
      <c r="CJ956" s="10">
        <v>41247</v>
      </c>
      <c r="CK956">
        <v>176000</v>
      </c>
      <c r="CL956">
        <v>77.645461999999995</v>
      </c>
      <c r="CM956">
        <f t="shared" si="695"/>
        <v>1.8104088211123859E-3</v>
      </c>
      <c r="CN956">
        <f t="shared" si="696"/>
        <v>1.0018104088211124</v>
      </c>
      <c r="CR956" s="10">
        <v>41247</v>
      </c>
      <c r="CS956">
        <v>5700</v>
      </c>
      <c r="CT956">
        <v>58.436577</v>
      </c>
      <c r="CU956">
        <f t="shared" si="697"/>
        <v>6.5297972665168125E-4</v>
      </c>
      <c r="CV956">
        <f t="shared" si="698"/>
        <v>1.0006529797266517</v>
      </c>
      <c r="CZ956" s="10">
        <v>41247</v>
      </c>
      <c r="DA956">
        <v>69400</v>
      </c>
      <c r="DB956">
        <v>46.388340999999997</v>
      </c>
      <c r="DC956">
        <f t="shared" si="714"/>
        <v>2.2074846771167334E-3</v>
      </c>
      <c r="DD956">
        <f t="shared" si="715"/>
        <v>1.0022074846771167</v>
      </c>
      <c r="DH956" s="10">
        <v>41247</v>
      </c>
      <c r="DI956">
        <v>55300</v>
      </c>
      <c r="DJ956">
        <v>27.333508999999999</v>
      </c>
      <c r="DK956">
        <f t="shared" si="716"/>
        <v>2.0040073548575066E-3</v>
      </c>
      <c r="DL956">
        <f t="shared" si="717"/>
        <v>1.0020040073548575</v>
      </c>
      <c r="DX956" s="10">
        <v>41247</v>
      </c>
      <c r="DY956">
        <v>7653300</v>
      </c>
      <c r="DZ956">
        <v>16.52</v>
      </c>
      <c r="EA956">
        <f t="shared" si="710"/>
        <v>-1.0185799269874174E-2</v>
      </c>
      <c r="EB956">
        <f t="shared" si="711"/>
        <v>0.98981420073012583</v>
      </c>
      <c r="EF956" s="10">
        <v>41246</v>
      </c>
      <c r="EG956">
        <v>145200</v>
      </c>
      <c r="EH956">
        <v>97.996634999999998</v>
      </c>
      <c r="EI956">
        <f t="shared" si="712"/>
        <v>-9.8483477901756267E-5</v>
      </c>
      <c r="EJ956">
        <f t="shared" si="713"/>
        <v>0.99990151652209824</v>
      </c>
    </row>
    <row r="957" spans="1:140">
      <c r="A957" s="10">
        <v>41246</v>
      </c>
      <c r="B957" s="11">
        <v>4.97</v>
      </c>
      <c r="C957">
        <f t="shared" si="677"/>
        <v>4.9699999999999994E-2</v>
      </c>
      <c r="D957" s="12">
        <f t="shared" si="678"/>
        <v>1.0424459464457581E-3</v>
      </c>
      <c r="E957" s="13">
        <f t="shared" si="679"/>
        <v>1.0010424459464458</v>
      </c>
      <c r="H957" s="10">
        <v>41246</v>
      </c>
      <c r="I957">
        <v>202900</v>
      </c>
      <c r="J957">
        <v>69.570261000000002</v>
      </c>
      <c r="K957" s="15">
        <f t="shared" si="701"/>
        <v>2.5870453269676297E-3</v>
      </c>
      <c r="L957">
        <f t="shared" si="702"/>
        <v>1.0025870453269676</v>
      </c>
      <c r="N957" s="15">
        <f t="shared" si="681"/>
        <v>1.5678069563189121</v>
      </c>
      <c r="P957" s="10">
        <v>41246</v>
      </c>
      <c r="Q957">
        <v>306400</v>
      </c>
      <c r="R957">
        <v>31.406086999999999</v>
      </c>
      <c r="S957">
        <f t="shared" si="682"/>
        <v>-4.1431980150142822E-3</v>
      </c>
      <c r="T957">
        <f t="shared" si="703"/>
        <v>0.99585680198498572</v>
      </c>
      <c r="V957" s="15">
        <f t="shared" si="683"/>
        <v>-0.78028164714163017</v>
      </c>
      <c r="X957" s="10">
        <v>41246</v>
      </c>
      <c r="Y957">
        <v>115900</v>
      </c>
      <c r="Z957">
        <v>25.855962000000002</v>
      </c>
      <c r="AA957">
        <f t="shared" si="684"/>
        <v>-2.5482583956233373E-3</v>
      </c>
      <c r="AB957">
        <f t="shared" si="680"/>
        <v>0.99745174160437666</v>
      </c>
      <c r="AD957" s="15">
        <f t="shared" si="685"/>
        <v>-0.60595943468564295</v>
      </c>
      <c r="AF957" s="10">
        <v>41246</v>
      </c>
      <c r="AG957">
        <v>117900</v>
      </c>
      <c r="AH957">
        <v>35.272967999999999</v>
      </c>
      <c r="AI957">
        <f t="shared" si="686"/>
        <v>-2.680322039009253E-3</v>
      </c>
      <c r="AJ957">
        <f t="shared" si="704"/>
        <v>0.99731967796099075</v>
      </c>
      <c r="AL957" s="15">
        <f t="shared" si="687"/>
        <v>-0.62455038383919259</v>
      </c>
      <c r="AN957" s="10">
        <v>41246</v>
      </c>
      <c r="AO957">
        <v>2555700</v>
      </c>
      <c r="AP957">
        <v>30.211020000000001</v>
      </c>
      <c r="AQ957">
        <f t="shared" si="688"/>
        <v>1.1719048900906692E-3</v>
      </c>
      <c r="AR957">
        <f t="shared" si="709"/>
        <v>1.0011719048900907</v>
      </c>
      <c r="AV957" s="10">
        <v>41246</v>
      </c>
      <c r="AW957">
        <v>25021400</v>
      </c>
      <c r="AX957">
        <v>37.434522999999999</v>
      </c>
      <c r="AY957">
        <f t="shared" si="689"/>
        <v>2.3793862268339794E-4</v>
      </c>
      <c r="AZ957">
        <f t="shared" si="690"/>
        <v>1.0002379386226834</v>
      </c>
      <c r="BD957" s="10">
        <v>41246</v>
      </c>
      <c r="BE957">
        <v>972700</v>
      </c>
      <c r="BF957">
        <v>43.743006999999999</v>
      </c>
      <c r="BG957">
        <f t="shared" si="691"/>
        <v>-5.2282192760192414E-3</v>
      </c>
      <c r="BH957">
        <f t="shared" si="692"/>
        <v>0.99477178072398076</v>
      </c>
      <c r="BL957" s="10">
        <v>41246</v>
      </c>
      <c r="BM957">
        <v>297000</v>
      </c>
      <c r="BN957">
        <v>103.12972000000001</v>
      </c>
      <c r="BO957">
        <f t="shared" si="705"/>
        <v>-1.3792971490294015E-3</v>
      </c>
      <c r="BP957">
        <f t="shared" si="706"/>
        <v>0.9986207028509706</v>
      </c>
      <c r="BT957" s="10">
        <v>41246</v>
      </c>
      <c r="BU957">
        <v>71000</v>
      </c>
      <c r="BV957">
        <v>49.668694000000002</v>
      </c>
      <c r="BW957">
        <f t="shared" si="707"/>
        <v>1.9948130832347921E-4</v>
      </c>
      <c r="BX957">
        <f t="shared" si="708"/>
        <v>1.0001994813083235</v>
      </c>
      <c r="CB957" s="10">
        <v>41246</v>
      </c>
      <c r="CC957">
        <v>1271100</v>
      </c>
      <c r="CD957">
        <v>102.919899</v>
      </c>
      <c r="CE957">
        <f t="shared" si="693"/>
        <v>3.4343343921428016E-4</v>
      </c>
      <c r="CF957">
        <f t="shared" si="694"/>
        <v>1.0003434334392143</v>
      </c>
      <c r="CJ957" s="10">
        <v>41246</v>
      </c>
      <c r="CK957">
        <v>213500</v>
      </c>
      <c r="CL957">
        <v>77.505145999999996</v>
      </c>
      <c r="CM957">
        <f t="shared" si="695"/>
        <v>-9.0438575658058351E-4</v>
      </c>
      <c r="CN957">
        <f t="shared" si="696"/>
        <v>0.99909561424341942</v>
      </c>
      <c r="CR957" s="10">
        <v>41246</v>
      </c>
      <c r="CS957">
        <v>13000</v>
      </c>
      <c r="CT957">
        <v>58.398443999999998</v>
      </c>
      <c r="CU957">
        <f t="shared" si="697"/>
        <v>-3.9168915146348127E-4</v>
      </c>
      <c r="CV957">
        <f t="shared" si="698"/>
        <v>0.99960831084853652</v>
      </c>
      <c r="CZ957" s="10">
        <v>41246</v>
      </c>
      <c r="DA957">
        <v>70900</v>
      </c>
      <c r="DB957">
        <v>46.286164999999997</v>
      </c>
      <c r="DC957">
        <f t="shared" si="714"/>
        <v>1.473861530191023E-3</v>
      </c>
      <c r="DD957">
        <f t="shared" si="715"/>
        <v>1.001473861530191</v>
      </c>
      <c r="DH957" s="10">
        <v>41246</v>
      </c>
      <c r="DI957">
        <v>129500</v>
      </c>
      <c r="DJ957">
        <v>27.278842000000001</v>
      </c>
      <c r="DK957">
        <f t="shared" si="716"/>
        <v>4.6980096890441025E-3</v>
      </c>
      <c r="DL957">
        <f t="shared" si="717"/>
        <v>1.0046980096890441</v>
      </c>
      <c r="DX957" s="10">
        <v>41246</v>
      </c>
      <c r="DY957">
        <v>5052900</v>
      </c>
      <c r="DZ957">
        <v>16.690000999999999</v>
      </c>
      <c r="EA957">
        <f t="shared" si="710"/>
        <v>5.9958033573126457E-4</v>
      </c>
      <c r="EB957">
        <f t="shared" si="711"/>
        <v>1.0005995803357313</v>
      </c>
      <c r="EF957" s="10">
        <v>41243</v>
      </c>
      <c r="EG957">
        <v>398100</v>
      </c>
      <c r="EH957">
        <v>98.006287</v>
      </c>
      <c r="EI957">
        <f t="shared" si="712"/>
        <v>1.6750710555557546E-4</v>
      </c>
      <c r="EJ957">
        <f t="shared" si="713"/>
        <v>1.0001675071055556</v>
      </c>
    </row>
    <row r="958" spans="1:140">
      <c r="A958" s="10">
        <v>41243</v>
      </c>
      <c r="B958" s="11">
        <v>5.08</v>
      </c>
      <c r="C958">
        <f t="shared" si="677"/>
        <v>5.0799999999999998E-2</v>
      </c>
      <c r="D958" s="12">
        <f t="shared" si="678"/>
        <v>1.0656786294338527E-3</v>
      </c>
      <c r="E958" s="13">
        <f t="shared" si="679"/>
        <v>1.0010656786294339</v>
      </c>
      <c r="H958" s="10">
        <v>41243</v>
      </c>
      <c r="I958">
        <v>60800</v>
      </c>
      <c r="J958">
        <v>69.390743999999998</v>
      </c>
      <c r="K958" s="15">
        <f t="shared" si="701"/>
        <v>-1.9235670935412452E-3</v>
      </c>
      <c r="L958">
        <f t="shared" si="702"/>
        <v>0.99807643290645875</v>
      </c>
      <c r="N958" s="15">
        <f t="shared" si="681"/>
        <v>-0.50479235844791803</v>
      </c>
      <c r="P958" s="10">
        <v>41243</v>
      </c>
      <c r="Q958">
        <v>125300</v>
      </c>
      <c r="R958">
        <v>31.536750000000001</v>
      </c>
      <c r="S958">
        <f t="shared" si="682"/>
        <v>0</v>
      </c>
      <c r="T958">
        <f t="shared" si="703"/>
        <v>1</v>
      </c>
      <c r="V958" s="15">
        <f t="shared" si="683"/>
        <v>0</v>
      </c>
      <c r="X958" s="10">
        <v>41243</v>
      </c>
      <c r="Y958">
        <v>90500</v>
      </c>
      <c r="Z958">
        <v>25.922018000000001</v>
      </c>
      <c r="AA958">
        <f t="shared" si="684"/>
        <v>1.4582213686280543E-3</v>
      </c>
      <c r="AB958">
        <f t="shared" si="680"/>
        <v>1.0014582213686281</v>
      </c>
      <c r="AD958" s="15">
        <f t="shared" si="685"/>
        <v>0.70210055117701908</v>
      </c>
      <c r="AF958" s="10">
        <v>41243</v>
      </c>
      <c r="AG958">
        <v>122300</v>
      </c>
      <c r="AH958">
        <v>35.367764999999999</v>
      </c>
      <c r="AI958">
        <f t="shared" si="686"/>
        <v>-1.6054927193471791E-3</v>
      </c>
      <c r="AJ958">
        <f t="shared" si="704"/>
        <v>0.99839450728065282</v>
      </c>
      <c r="AL958" s="15">
        <f t="shared" si="687"/>
        <v>-0.44371568633664327</v>
      </c>
      <c r="AN958" s="10">
        <v>41243</v>
      </c>
      <c r="AO958">
        <v>2341600</v>
      </c>
      <c r="AP958">
        <v>30.175657000000001</v>
      </c>
      <c r="AQ958">
        <f t="shared" si="688"/>
        <v>1.4671049197068076E-3</v>
      </c>
      <c r="AR958">
        <f t="shared" si="709"/>
        <v>1.0014671049197068</v>
      </c>
      <c r="AV958" s="10">
        <v>41243</v>
      </c>
      <c r="AW958">
        <v>32907600</v>
      </c>
      <c r="AX958">
        <v>37.425618</v>
      </c>
      <c r="AY958">
        <f t="shared" si="689"/>
        <v>-1.4258895881030798E-3</v>
      </c>
      <c r="AZ958">
        <f t="shared" si="690"/>
        <v>0.99857411041189692</v>
      </c>
      <c r="BD958" s="10">
        <v>41243</v>
      </c>
      <c r="BE958">
        <v>1022900</v>
      </c>
      <c r="BF958">
        <v>43.972906999999999</v>
      </c>
      <c r="BG958">
        <f t="shared" si="691"/>
        <v>1.8130775009639333E-3</v>
      </c>
      <c r="BH958">
        <f t="shared" si="692"/>
        <v>1.0018130775009639</v>
      </c>
      <c r="BL958" s="10">
        <v>41243</v>
      </c>
      <c r="BM958">
        <v>330200</v>
      </c>
      <c r="BN958">
        <v>103.27216300000001</v>
      </c>
      <c r="BO958">
        <f t="shared" si="705"/>
        <v>2.0204158523704496E-3</v>
      </c>
      <c r="BP958">
        <f t="shared" si="706"/>
        <v>1.0020204158523704</v>
      </c>
      <c r="BT958" s="10">
        <v>41243</v>
      </c>
      <c r="BU958">
        <v>92000</v>
      </c>
      <c r="BV958">
        <v>49.658788000000001</v>
      </c>
      <c r="BW958">
        <f t="shared" si="707"/>
        <v>7.9842123924245278E-4</v>
      </c>
      <c r="BX958">
        <f t="shared" si="708"/>
        <v>1.0007984212392425</v>
      </c>
      <c r="CB958" s="10">
        <v>41243</v>
      </c>
      <c r="CC958">
        <v>1679800</v>
      </c>
      <c r="CD958">
        <v>102.88456499999999</v>
      </c>
      <c r="CE958">
        <f t="shared" si="693"/>
        <v>1.6300533781232751E-4</v>
      </c>
      <c r="CF958">
        <f t="shared" si="694"/>
        <v>1.0001630053378123</v>
      </c>
      <c r="CJ958" s="10">
        <v>41243</v>
      </c>
      <c r="CK958">
        <v>309800</v>
      </c>
      <c r="CL958">
        <v>77.575304000000003</v>
      </c>
      <c r="CM958">
        <f t="shared" si="695"/>
        <v>1.1302554347647487E-4</v>
      </c>
      <c r="CN958">
        <f t="shared" si="696"/>
        <v>1.0001130255434765</v>
      </c>
      <c r="CR958" s="10">
        <v>41243</v>
      </c>
      <c r="CS958">
        <v>3700</v>
      </c>
      <c r="CT958">
        <v>58.421326999999998</v>
      </c>
      <c r="CU958">
        <f t="shared" si="697"/>
        <v>0</v>
      </c>
      <c r="CV958">
        <f t="shared" si="698"/>
        <v>1</v>
      </c>
      <c r="CZ958" s="10">
        <v>41243</v>
      </c>
      <c r="DA958">
        <v>86600</v>
      </c>
      <c r="DB958">
        <v>46.218046000000001</v>
      </c>
      <c r="DC958">
        <f t="shared" si="714"/>
        <v>5.5296851958863691E-4</v>
      </c>
      <c r="DD958">
        <f t="shared" si="715"/>
        <v>1.0005529685195886</v>
      </c>
      <c r="DH958" s="10">
        <v>41243</v>
      </c>
      <c r="DI958">
        <v>61800</v>
      </c>
      <c r="DJ958">
        <v>27.151285000000001</v>
      </c>
      <c r="DK958">
        <f t="shared" si="716"/>
        <v>1.3440609885930765E-3</v>
      </c>
      <c r="DL958">
        <f t="shared" si="717"/>
        <v>1.0013440609885931</v>
      </c>
      <c r="DX958" s="10">
        <v>41243</v>
      </c>
      <c r="DY958">
        <v>5900700</v>
      </c>
      <c r="DZ958">
        <v>16.68</v>
      </c>
      <c r="EA958">
        <f t="shared" si="710"/>
        <v>-6.5515779302217636E-3</v>
      </c>
      <c r="EB958">
        <f t="shared" si="711"/>
        <v>0.99344842206977824</v>
      </c>
      <c r="EF958" s="10">
        <v>41242</v>
      </c>
      <c r="EG958">
        <v>459900</v>
      </c>
      <c r="EH958">
        <v>97.989873000000003</v>
      </c>
      <c r="EI958">
        <f t="shared" si="712"/>
        <v>1.9702855663705776E-4</v>
      </c>
      <c r="EJ958">
        <f t="shared" si="713"/>
        <v>1.0001970285566371</v>
      </c>
    </row>
    <row r="959" spans="1:140">
      <c r="A959" s="10">
        <v>41242</v>
      </c>
      <c r="B959" s="11">
        <v>5.16</v>
      </c>
      <c r="C959">
        <f t="shared" si="677"/>
        <v>5.16E-2</v>
      </c>
      <c r="D959" s="12">
        <f t="shared" si="678"/>
        <v>1.0825795298334828E-3</v>
      </c>
      <c r="E959" s="13">
        <f t="shared" si="679"/>
        <v>1.0010825795298335</v>
      </c>
      <c r="H959" s="10">
        <v>41242</v>
      </c>
      <c r="I959">
        <v>90700</v>
      </c>
      <c r="J959">
        <v>69.524478999999999</v>
      </c>
      <c r="K959" s="15">
        <f t="shared" si="701"/>
        <v>-1.2865794908649697E-3</v>
      </c>
      <c r="L959">
        <f t="shared" si="702"/>
        <v>0.99871342050913503</v>
      </c>
      <c r="N959" s="15">
        <f t="shared" si="681"/>
        <v>-0.3749376432127336</v>
      </c>
      <c r="P959" s="10">
        <v>41242</v>
      </c>
      <c r="Q959">
        <v>416600</v>
      </c>
      <c r="R959">
        <v>31.536750000000001</v>
      </c>
      <c r="S959">
        <f t="shared" si="682"/>
        <v>4.4590282605994069E-3</v>
      </c>
      <c r="T959">
        <f t="shared" si="703"/>
        <v>1.0044590282605994</v>
      </c>
      <c r="V959" s="15">
        <f t="shared" si="683"/>
        <v>4.0729750008361867</v>
      </c>
      <c r="X959" s="10">
        <v>41242</v>
      </c>
      <c r="Y959">
        <v>225600</v>
      </c>
      <c r="Z959">
        <v>25.884273</v>
      </c>
      <c r="AA959">
        <f t="shared" si="684"/>
        <v>6.23627441177943E-3</v>
      </c>
      <c r="AB959">
        <f t="shared" si="680"/>
        <v>1.0062362744117794</v>
      </c>
      <c r="AD959" s="15">
        <f t="shared" si="685"/>
        <v>8.671388642819517</v>
      </c>
      <c r="AF959" s="10">
        <v>41242</v>
      </c>
      <c r="AG959">
        <v>145300</v>
      </c>
      <c r="AH959">
        <v>35.424638999999999</v>
      </c>
      <c r="AI959">
        <f t="shared" si="686"/>
        <v>1.0546216279576193E-2</v>
      </c>
      <c r="AJ959">
        <f t="shared" si="704"/>
        <v>1.0105462162795762</v>
      </c>
      <c r="AL959" s="15">
        <f t="shared" si="687"/>
        <v>45.026273494056312</v>
      </c>
      <c r="AN959" s="10">
        <v>41242</v>
      </c>
      <c r="AO959">
        <v>1739000</v>
      </c>
      <c r="AP959">
        <v>30.131450999999998</v>
      </c>
      <c r="AQ959">
        <f t="shared" si="688"/>
        <v>8.881107965303725E-3</v>
      </c>
      <c r="AR959">
        <f t="shared" si="709"/>
        <v>1.0088811079653037</v>
      </c>
      <c r="AV959" s="10">
        <v>41242</v>
      </c>
      <c r="AW959">
        <v>16230100</v>
      </c>
      <c r="AX959">
        <v>37.479058999999999</v>
      </c>
      <c r="AY959">
        <f t="shared" si="689"/>
        <v>6.939486414653695E-3</v>
      </c>
      <c r="AZ959">
        <f t="shared" si="690"/>
        <v>1.0069394864146537</v>
      </c>
      <c r="BD959" s="10">
        <v>41242</v>
      </c>
      <c r="BE959">
        <v>305400</v>
      </c>
      <c r="BF959">
        <v>43.893324999999997</v>
      </c>
      <c r="BG959">
        <f t="shared" si="691"/>
        <v>2.6257485031306871E-3</v>
      </c>
      <c r="BH959">
        <f t="shared" si="692"/>
        <v>1.0026257485031307</v>
      </c>
      <c r="BL959" s="10">
        <v>41242</v>
      </c>
      <c r="BM959">
        <v>401500</v>
      </c>
      <c r="BN959">
        <v>103.063931</v>
      </c>
      <c r="BO959">
        <f t="shared" si="705"/>
        <v>2.5538759986987181E-3</v>
      </c>
      <c r="BP959">
        <f t="shared" si="706"/>
        <v>1.0025538759986987</v>
      </c>
      <c r="BT959" s="10">
        <v>41242</v>
      </c>
      <c r="BU959">
        <v>23900</v>
      </c>
      <c r="BV959">
        <v>49.619171000000001</v>
      </c>
      <c r="BW959">
        <f t="shared" si="707"/>
        <v>9.9899835889516453E-4</v>
      </c>
      <c r="BX959">
        <f t="shared" si="708"/>
        <v>1.0009989983588952</v>
      </c>
      <c r="CB959" s="10">
        <v>41242</v>
      </c>
      <c r="CC959">
        <v>1470200</v>
      </c>
      <c r="CD959">
        <v>102.867797</v>
      </c>
      <c r="CE959">
        <f t="shared" si="693"/>
        <v>5.0794875933093397E-3</v>
      </c>
      <c r="CF959">
        <f t="shared" si="694"/>
        <v>1.0050794875933093</v>
      </c>
      <c r="CJ959" s="10">
        <v>41242</v>
      </c>
      <c r="CK959">
        <v>163300</v>
      </c>
      <c r="CL959">
        <v>77.566536999999997</v>
      </c>
      <c r="CM959">
        <f t="shared" si="695"/>
        <v>1.4680677069116577E-3</v>
      </c>
      <c r="CN959">
        <f t="shared" si="696"/>
        <v>1.0014680677069117</v>
      </c>
      <c r="CR959" s="10">
        <v>41242</v>
      </c>
      <c r="CS959">
        <v>4800</v>
      </c>
      <c r="CT959">
        <v>58.421326999999998</v>
      </c>
      <c r="CU959">
        <f t="shared" si="697"/>
        <v>4.8913594004318384E-4</v>
      </c>
      <c r="CV959">
        <f t="shared" si="698"/>
        <v>1.0004891359400432</v>
      </c>
      <c r="CZ959" s="10">
        <v>41242</v>
      </c>
      <c r="DA959">
        <v>30500</v>
      </c>
      <c r="DB959">
        <v>46.192503000000002</v>
      </c>
      <c r="DC959">
        <f t="shared" si="714"/>
        <v>8.5517673535355776E-3</v>
      </c>
      <c r="DD959">
        <f t="shared" si="715"/>
        <v>1.0085517673535356</v>
      </c>
      <c r="DH959" s="10">
        <v>41242</v>
      </c>
      <c r="DI959">
        <v>47200</v>
      </c>
      <c r="DJ959">
        <v>27.114840999999998</v>
      </c>
      <c r="DK959">
        <f t="shared" si="716"/>
        <v>5.7451884834656131E-3</v>
      </c>
      <c r="DL959">
        <f t="shared" si="717"/>
        <v>1.0057451884834656</v>
      </c>
      <c r="DX959" s="10">
        <v>41242</v>
      </c>
      <c r="DY959">
        <v>3586200</v>
      </c>
      <c r="DZ959">
        <v>16.790001</v>
      </c>
      <c r="EA959">
        <f t="shared" si="710"/>
        <v>3.5864315600717678E-3</v>
      </c>
      <c r="EB959">
        <f t="shared" si="711"/>
        <v>1.0035864315600718</v>
      </c>
      <c r="EF959" s="10">
        <v>41241</v>
      </c>
      <c r="EG959">
        <v>507600</v>
      </c>
      <c r="EH959">
        <v>97.970569999999995</v>
      </c>
      <c r="EI959">
        <f t="shared" si="712"/>
        <v>9.851887975842466E-5</v>
      </c>
      <c r="EJ959">
        <f t="shared" si="713"/>
        <v>1.0000985188797584</v>
      </c>
    </row>
    <row r="960" spans="1:140">
      <c r="A960" s="10">
        <v>41241</v>
      </c>
      <c r="B960" s="11">
        <v>5.0599999999999996</v>
      </c>
      <c r="C960">
        <f t="shared" si="677"/>
        <v>5.0599999999999999E-2</v>
      </c>
      <c r="D960" s="12">
        <f t="shared" si="678"/>
        <v>1.0614539838573744E-3</v>
      </c>
      <c r="E960" s="13">
        <f t="shared" si="679"/>
        <v>1.0010614539838574</v>
      </c>
      <c r="H960" s="10">
        <v>41241</v>
      </c>
      <c r="I960">
        <v>13800</v>
      </c>
      <c r="J960">
        <v>69.614042999999995</v>
      </c>
      <c r="K960" s="15">
        <f t="shared" si="701"/>
        <v>0</v>
      </c>
      <c r="L960">
        <f t="shared" si="702"/>
        <v>1</v>
      </c>
      <c r="N960" s="15">
        <f t="shared" si="681"/>
        <v>0</v>
      </c>
      <c r="P960" s="10">
        <v>41241</v>
      </c>
      <c r="Q960">
        <v>187800</v>
      </c>
      <c r="R960">
        <v>31.396750999999998</v>
      </c>
      <c r="S960">
        <f t="shared" si="682"/>
        <v>8.0910892350545272E-3</v>
      </c>
      <c r="T960">
        <f t="shared" si="703"/>
        <v>1.0080910892350545</v>
      </c>
      <c r="V960" s="15">
        <f t="shared" si="683"/>
        <v>17.94166764872897</v>
      </c>
      <c r="X960" s="10">
        <v>41241</v>
      </c>
      <c r="Y960">
        <v>462300</v>
      </c>
      <c r="Z960">
        <v>25.723852000000001</v>
      </c>
      <c r="AA960">
        <f t="shared" si="684"/>
        <v>7.7634351438562454E-3</v>
      </c>
      <c r="AB960">
        <f t="shared" si="680"/>
        <v>1.0077634351438562</v>
      </c>
      <c r="AD960" s="15">
        <f t="shared" si="685"/>
        <v>15.822394138420787</v>
      </c>
      <c r="AF960" s="10">
        <v>41241</v>
      </c>
      <c r="AG960">
        <v>277000</v>
      </c>
      <c r="AH960">
        <v>35.054941999999997</v>
      </c>
      <c r="AI960">
        <f t="shared" si="686"/>
        <v>6.5323497677993725E-3</v>
      </c>
      <c r="AJ960">
        <f t="shared" si="704"/>
        <v>1.0065323497677994</v>
      </c>
      <c r="AL960" s="15">
        <f t="shared" si="687"/>
        <v>9.7677316142991586</v>
      </c>
      <c r="AN960" s="10">
        <v>41241</v>
      </c>
      <c r="AO960">
        <v>1862600</v>
      </c>
      <c r="AP960">
        <v>29.866205999999998</v>
      </c>
      <c r="AQ960">
        <f t="shared" si="688"/>
        <v>8.0573148827196572E-3</v>
      </c>
      <c r="AR960">
        <f t="shared" si="709"/>
        <v>1.0080573148827197</v>
      </c>
      <c r="AV960" s="10">
        <v>41241</v>
      </c>
      <c r="AW960">
        <v>16353500</v>
      </c>
      <c r="AX960">
        <v>37.220765999999998</v>
      </c>
      <c r="AY960">
        <f t="shared" si="689"/>
        <v>4.8088644238653E-3</v>
      </c>
      <c r="AZ960">
        <f t="shared" si="690"/>
        <v>1.0048088644238653</v>
      </c>
      <c r="BD960" s="10">
        <v>41241</v>
      </c>
      <c r="BE960">
        <v>406600</v>
      </c>
      <c r="BF960">
        <v>43.778373999999999</v>
      </c>
      <c r="BG960">
        <f t="shared" si="691"/>
        <v>8.3502935414885293E-3</v>
      </c>
      <c r="BH960">
        <f t="shared" si="692"/>
        <v>1.0083502935414885</v>
      </c>
      <c r="BL960" s="10">
        <v>41241</v>
      </c>
      <c r="BM960">
        <v>528600</v>
      </c>
      <c r="BN960">
        <v>102.801389</v>
      </c>
      <c r="BO960">
        <f t="shared" si="705"/>
        <v>1.3227704169536114E-3</v>
      </c>
      <c r="BP960">
        <f t="shared" si="706"/>
        <v>1.0013227704169536</v>
      </c>
      <c r="BT960" s="10">
        <v>41241</v>
      </c>
      <c r="BU960">
        <v>50800</v>
      </c>
      <c r="BV960">
        <v>49.569651</v>
      </c>
      <c r="BW960">
        <f t="shared" si="707"/>
        <v>0</v>
      </c>
      <c r="BX960">
        <f t="shared" si="708"/>
        <v>1</v>
      </c>
      <c r="CB960" s="10">
        <v>41241</v>
      </c>
      <c r="CC960">
        <v>1309200</v>
      </c>
      <c r="CD960">
        <v>102.347922</v>
      </c>
      <c r="CE960">
        <f t="shared" si="693"/>
        <v>1.8056555451093637E-3</v>
      </c>
      <c r="CF960">
        <f t="shared" si="694"/>
        <v>1.0018056555451094</v>
      </c>
      <c r="CJ960" s="10">
        <v>41241</v>
      </c>
      <c r="CK960">
        <v>221900</v>
      </c>
      <c r="CL960">
        <v>77.452831000000003</v>
      </c>
      <c r="CM960">
        <f t="shared" si="695"/>
        <v>5.6501113422169347E-4</v>
      </c>
      <c r="CN960">
        <f t="shared" si="696"/>
        <v>1.0005650111342217</v>
      </c>
      <c r="CR960" s="10">
        <v>41241</v>
      </c>
      <c r="CS960">
        <v>7300</v>
      </c>
      <c r="CT960">
        <v>58.392764999999997</v>
      </c>
      <c r="CU960">
        <f t="shared" si="697"/>
        <v>3.2622555745187576E-4</v>
      </c>
      <c r="CV960">
        <f t="shared" si="698"/>
        <v>1.0003262255574519</v>
      </c>
      <c r="CZ960" s="10">
        <v>41241</v>
      </c>
      <c r="DA960">
        <v>57100</v>
      </c>
      <c r="DB960">
        <v>45.800825000000003</v>
      </c>
      <c r="DC960">
        <f t="shared" si="714"/>
        <v>7.492064383126662E-3</v>
      </c>
      <c r="DD960">
        <f t="shared" si="715"/>
        <v>1.0074920643831267</v>
      </c>
      <c r="DH960" s="10">
        <v>41241</v>
      </c>
      <c r="DI960">
        <v>122200</v>
      </c>
      <c r="DJ960">
        <v>26.959951</v>
      </c>
      <c r="DK960">
        <f t="shared" si="716"/>
        <v>-2.3600739927490677E-3</v>
      </c>
      <c r="DL960">
        <f t="shared" si="717"/>
        <v>0.99763992600725093</v>
      </c>
      <c r="DX960" s="10">
        <v>41241</v>
      </c>
      <c r="DY960">
        <v>6607200</v>
      </c>
      <c r="DZ960">
        <v>16.73</v>
      </c>
      <c r="EA960">
        <f t="shared" si="710"/>
        <v>-1.2979409263751629E-2</v>
      </c>
      <c r="EB960">
        <f t="shared" si="711"/>
        <v>0.98702059073624837</v>
      </c>
      <c r="EF960" s="10">
        <v>41240</v>
      </c>
      <c r="EG960">
        <v>621600</v>
      </c>
      <c r="EH960">
        <v>97.960919000000004</v>
      </c>
      <c r="EI960">
        <f t="shared" si="712"/>
        <v>1.9701531799198868E-4</v>
      </c>
      <c r="EJ960">
        <f t="shared" si="713"/>
        <v>1.000197015317992</v>
      </c>
    </row>
    <row r="961" spans="1:140">
      <c r="A961" s="10">
        <v>41240</v>
      </c>
      <c r="B961" s="11">
        <v>5.07</v>
      </c>
      <c r="C961">
        <f t="shared" si="677"/>
        <v>5.0700000000000002E-2</v>
      </c>
      <c r="D961" s="12">
        <f t="shared" si="678"/>
        <v>1.0635662776738997E-3</v>
      </c>
      <c r="E961" s="13">
        <f t="shared" si="679"/>
        <v>1.0010635662776739</v>
      </c>
      <c r="H961" s="10">
        <v>41240</v>
      </c>
      <c r="I961">
        <v>5400</v>
      </c>
      <c r="J961">
        <v>69.614042999999995</v>
      </c>
      <c r="K961" s="15">
        <f t="shared" si="701"/>
        <v>3.6153138275349939E-3</v>
      </c>
      <c r="L961">
        <f t="shared" si="702"/>
        <v>1.003615313827535</v>
      </c>
      <c r="N961" s="15">
        <f t="shared" si="681"/>
        <v>2.7329914724746676</v>
      </c>
      <c r="P961" s="10">
        <v>41240</v>
      </c>
      <c r="Q961">
        <v>202400</v>
      </c>
      <c r="R961">
        <v>31.144756000000001</v>
      </c>
      <c r="S961">
        <f t="shared" si="682"/>
        <v>-5.0686153439906123E-3</v>
      </c>
      <c r="T961">
        <f t="shared" si="703"/>
        <v>0.99493138465600939</v>
      </c>
      <c r="V961" s="15">
        <f t="shared" si="683"/>
        <v>-0.84350779621815941</v>
      </c>
      <c r="X961" s="10">
        <v>41240</v>
      </c>
      <c r="Y961">
        <v>57300</v>
      </c>
      <c r="Z961">
        <v>25.525684999999999</v>
      </c>
      <c r="AA961">
        <f t="shared" si="684"/>
        <v>-2.5811841960582393E-3</v>
      </c>
      <c r="AB961">
        <f t="shared" si="680"/>
        <v>0.99741881580394176</v>
      </c>
      <c r="AD961" s="15">
        <f t="shared" si="685"/>
        <v>-0.61067867044347079</v>
      </c>
      <c r="AF961" s="10">
        <v>41240</v>
      </c>
      <c r="AG961">
        <v>76900</v>
      </c>
      <c r="AH961">
        <v>34.827437000000003</v>
      </c>
      <c r="AI961">
        <f t="shared" si="686"/>
        <v>-1.0874693019017334E-3</v>
      </c>
      <c r="AJ961">
        <f t="shared" si="704"/>
        <v>0.99891253069809827</v>
      </c>
      <c r="AL961" s="15">
        <f t="shared" si="687"/>
        <v>-0.32776162346249083</v>
      </c>
      <c r="AN961" s="10">
        <v>41240</v>
      </c>
      <c r="AO961">
        <v>2183200</v>
      </c>
      <c r="AP961">
        <v>29.627488</v>
      </c>
      <c r="AQ961">
        <f t="shared" si="688"/>
        <v>-5.9329995718405693E-3</v>
      </c>
      <c r="AR961">
        <f t="shared" si="709"/>
        <v>0.99406700042815943</v>
      </c>
      <c r="AV961" s="10">
        <v>41240</v>
      </c>
      <c r="AW961">
        <v>10176700</v>
      </c>
      <c r="AX961">
        <v>37.042633000000002</v>
      </c>
      <c r="AY961">
        <f t="shared" si="689"/>
        <v>-8.3452364494813747E-3</v>
      </c>
      <c r="AZ961">
        <f t="shared" si="690"/>
        <v>0.99165476355051863</v>
      </c>
      <c r="BD961" s="10">
        <v>41240</v>
      </c>
      <c r="BE961">
        <v>527200</v>
      </c>
      <c r="BF961">
        <v>43.415838999999998</v>
      </c>
      <c r="BG961">
        <f t="shared" si="691"/>
        <v>-4.4606820703269046E-3</v>
      </c>
      <c r="BH961">
        <f t="shared" si="692"/>
        <v>0.9955393179296731</v>
      </c>
      <c r="BL961" s="10">
        <v>41240</v>
      </c>
      <c r="BM961">
        <v>1145300</v>
      </c>
      <c r="BN961">
        <v>102.665586</v>
      </c>
      <c r="BO961">
        <f t="shared" si="705"/>
        <v>-6.1690491172106121E-4</v>
      </c>
      <c r="BP961">
        <f t="shared" si="706"/>
        <v>0.99938309508827894</v>
      </c>
      <c r="BT961" s="10">
        <v>41240</v>
      </c>
      <c r="BU961">
        <v>52100</v>
      </c>
      <c r="BV961">
        <v>49.569651</v>
      </c>
      <c r="BW961">
        <f t="shared" si="707"/>
        <v>1.9979923627144736E-4</v>
      </c>
      <c r="BX961">
        <f t="shared" si="708"/>
        <v>1.0001997992362714</v>
      </c>
      <c r="CB961" s="10">
        <v>41240</v>
      </c>
      <c r="CC961">
        <v>2302900</v>
      </c>
      <c r="CD961">
        <v>102.16345</v>
      </c>
      <c r="CE961">
        <f t="shared" si="693"/>
        <v>1.3148969023522028E-3</v>
      </c>
      <c r="CF961">
        <f t="shared" si="694"/>
        <v>1.0013148969023522</v>
      </c>
      <c r="CJ961" s="10">
        <v>41240</v>
      </c>
      <c r="CK961">
        <v>262900</v>
      </c>
      <c r="CL961">
        <v>77.409093999999996</v>
      </c>
      <c r="CM961">
        <f t="shared" si="695"/>
        <v>3.1738688097333601E-3</v>
      </c>
      <c r="CN961">
        <f t="shared" si="696"/>
        <v>1.0031738688097334</v>
      </c>
      <c r="CR961" s="10">
        <v>41240</v>
      </c>
      <c r="CS961">
        <v>10100</v>
      </c>
      <c r="CT961">
        <v>58.373722000000001</v>
      </c>
      <c r="CU961">
        <f t="shared" si="697"/>
        <v>8.1623816049192222E-4</v>
      </c>
      <c r="CV961">
        <f t="shared" si="698"/>
        <v>1.0008162381604919</v>
      </c>
      <c r="CZ961" s="10">
        <v>41240</v>
      </c>
      <c r="DA961">
        <v>39000</v>
      </c>
      <c r="DB961">
        <v>45.460234</v>
      </c>
      <c r="DC961">
        <f t="shared" si="714"/>
        <v>-3.174038908815735E-3</v>
      </c>
      <c r="DD961">
        <f t="shared" si="715"/>
        <v>0.99682596109118426</v>
      </c>
      <c r="DH961" s="10">
        <v>41240</v>
      </c>
      <c r="DI961">
        <v>93800</v>
      </c>
      <c r="DJ961">
        <v>27.023728999999999</v>
      </c>
      <c r="DK961">
        <f t="shared" si="716"/>
        <v>-6.3651875464070251E-3</v>
      </c>
      <c r="DL961">
        <f t="shared" si="717"/>
        <v>0.99363481245359297</v>
      </c>
      <c r="DX961" s="10">
        <v>41240</v>
      </c>
      <c r="DY961">
        <v>3465100</v>
      </c>
      <c r="DZ961">
        <v>16.950001</v>
      </c>
      <c r="EA961">
        <f t="shared" si="710"/>
        <v>-3.5272780717225949E-3</v>
      </c>
      <c r="EB961">
        <f t="shared" si="711"/>
        <v>0.99647272192827741</v>
      </c>
      <c r="EF961" s="10">
        <v>41239</v>
      </c>
      <c r="EG961">
        <v>522100</v>
      </c>
      <c r="EH961">
        <v>97.941623000000007</v>
      </c>
      <c r="EI961">
        <f t="shared" si="712"/>
        <v>1.9705414067638927E-4</v>
      </c>
      <c r="EJ961">
        <f t="shared" si="713"/>
        <v>1.0001970541406764</v>
      </c>
    </row>
    <row r="962" spans="1:140">
      <c r="A962" s="10">
        <v>41239</v>
      </c>
      <c r="B962" s="11">
        <v>5.05</v>
      </c>
      <c r="C962">
        <f t="shared" si="677"/>
        <v>5.0499999999999996E-2</v>
      </c>
      <c r="D962" s="12">
        <f t="shared" si="678"/>
        <v>1.0593417479807243E-3</v>
      </c>
      <c r="E962" s="13">
        <f t="shared" si="679"/>
        <v>1.0010593417479807</v>
      </c>
      <c r="H962" s="10">
        <v>41239</v>
      </c>
      <c r="I962">
        <v>2600</v>
      </c>
      <c r="J962">
        <v>69.363273000000007</v>
      </c>
      <c r="K962" s="15">
        <f t="shared" si="701"/>
        <v>3.6283446170359834E-3</v>
      </c>
      <c r="L962">
        <f t="shared" si="702"/>
        <v>1.003628344617036</v>
      </c>
      <c r="N962" s="15">
        <f t="shared" si="681"/>
        <v>2.7507243810899458</v>
      </c>
      <c r="P962" s="10">
        <v>41239</v>
      </c>
      <c r="Q962">
        <v>176100</v>
      </c>
      <c r="R962">
        <v>31.303421</v>
      </c>
      <c r="S962">
        <f t="shared" si="682"/>
        <v>-1.488512663091246E-3</v>
      </c>
      <c r="T962">
        <f t="shared" si="703"/>
        <v>0.99851148733690875</v>
      </c>
      <c r="V962" s="15">
        <f t="shared" si="683"/>
        <v>-0.41941083163865078</v>
      </c>
      <c r="X962" s="10">
        <v>41239</v>
      </c>
      <c r="Y962">
        <v>710700</v>
      </c>
      <c r="Z962">
        <v>25.591742</v>
      </c>
      <c r="AA962">
        <f t="shared" si="684"/>
        <v>0</v>
      </c>
      <c r="AB962">
        <f t="shared" si="680"/>
        <v>1</v>
      </c>
      <c r="AD962" s="15">
        <f t="shared" si="685"/>
        <v>0</v>
      </c>
      <c r="AF962" s="10">
        <v>41239</v>
      </c>
      <c r="AG962">
        <v>177400</v>
      </c>
      <c r="AH962">
        <v>34.865352000000001</v>
      </c>
      <c r="AI962">
        <f t="shared" si="686"/>
        <v>1.6339122899886593E-3</v>
      </c>
      <c r="AJ962">
        <f t="shared" si="704"/>
        <v>1.0016339122899887</v>
      </c>
      <c r="AL962" s="15">
        <f t="shared" si="687"/>
        <v>0.81464762206792396</v>
      </c>
      <c r="AN962" s="10">
        <v>41239</v>
      </c>
      <c r="AO962">
        <v>2927100</v>
      </c>
      <c r="AP962">
        <v>29.804317000000001</v>
      </c>
      <c r="AQ962">
        <f t="shared" si="688"/>
        <v>-2.3676278366061565E-3</v>
      </c>
      <c r="AR962">
        <f t="shared" si="709"/>
        <v>0.99763237216339384</v>
      </c>
      <c r="AV962" s="10">
        <v>41239</v>
      </c>
      <c r="AW962">
        <v>11487700</v>
      </c>
      <c r="AX962">
        <v>37.354363999999997</v>
      </c>
      <c r="AY962">
        <f t="shared" si="689"/>
        <v>1.4326185896833543E-3</v>
      </c>
      <c r="AZ962">
        <f t="shared" si="690"/>
        <v>1.0014326185896834</v>
      </c>
      <c r="BD962" s="10">
        <v>41239</v>
      </c>
      <c r="BE962">
        <v>374600</v>
      </c>
      <c r="BF962">
        <v>43.610371000000001</v>
      </c>
      <c r="BG962">
        <f t="shared" si="691"/>
        <v>-2.6289343278020905E-3</v>
      </c>
      <c r="BH962">
        <f t="shared" si="692"/>
        <v>0.99737106567219791</v>
      </c>
      <c r="BL962" s="10">
        <v>41239</v>
      </c>
      <c r="BM962">
        <v>216900</v>
      </c>
      <c r="BN962">
        <v>102.72896</v>
      </c>
      <c r="BO962">
        <f t="shared" si="705"/>
        <v>5.2903033253337561E-4</v>
      </c>
      <c r="BP962">
        <f t="shared" si="706"/>
        <v>1.0005290303325334</v>
      </c>
      <c r="BT962" s="10">
        <v>41239</v>
      </c>
      <c r="BU962">
        <v>39300</v>
      </c>
      <c r="BV962">
        <v>49.559748999999996</v>
      </c>
      <c r="BW962">
        <f t="shared" si="707"/>
        <v>3.9985918432683398E-4</v>
      </c>
      <c r="BX962">
        <f t="shared" si="708"/>
        <v>1.0003998591843268</v>
      </c>
      <c r="CB962" s="10">
        <v>41239</v>
      </c>
      <c r="CC962">
        <v>1217800</v>
      </c>
      <c r="CD962">
        <v>102.029292</v>
      </c>
      <c r="CE962">
        <f t="shared" si="693"/>
        <v>1.8938114220869995E-3</v>
      </c>
      <c r="CF962">
        <f t="shared" si="694"/>
        <v>1.001893811422087</v>
      </c>
      <c r="CJ962" s="10">
        <v>41239</v>
      </c>
      <c r="CK962">
        <v>355600</v>
      </c>
      <c r="CL962">
        <v>77.164185000000003</v>
      </c>
      <c r="CM962">
        <f t="shared" si="695"/>
        <v>-1.0190968612352469E-3</v>
      </c>
      <c r="CN962">
        <f t="shared" si="696"/>
        <v>0.99898090313876475</v>
      </c>
      <c r="CR962" s="10">
        <v>41239</v>
      </c>
      <c r="CS962">
        <v>4900</v>
      </c>
      <c r="CT962">
        <v>58.326113999999997</v>
      </c>
      <c r="CU962">
        <f t="shared" si="697"/>
        <v>6.5332449973043438E-4</v>
      </c>
      <c r="CV962">
        <f t="shared" si="698"/>
        <v>1.0006533244997304</v>
      </c>
      <c r="CZ962" s="10">
        <v>41239</v>
      </c>
      <c r="DA962">
        <v>52300</v>
      </c>
      <c r="DB962">
        <v>45.604985999999997</v>
      </c>
      <c r="DC962">
        <f t="shared" si="714"/>
        <v>-1.6775456228904639E-3</v>
      </c>
      <c r="DD962">
        <f t="shared" si="715"/>
        <v>0.99832245437710954</v>
      </c>
      <c r="DH962" s="10">
        <v>41239</v>
      </c>
      <c r="DI962">
        <v>260700</v>
      </c>
      <c r="DJ962">
        <v>27.196842</v>
      </c>
      <c r="DK962">
        <f t="shared" si="716"/>
        <v>4.3742252818159688E-3</v>
      </c>
      <c r="DL962">
        <f t="shared" si="717"/>
        <v>1.004374225281816</v>
      </c>
      <c r="DX962" s="10">
        <v>41239</v>
      </c>
      <c r="DY962">
        <v>4371700</v>
      </c>
      <c r="DZ962">
        <v>17.010000000000002</v>
      </c>
      <c r="EA962">
        <f t="shared" si="710"/>
        <v>-1.1744567719048637E-3</v>
      </c>
      <c r="EB962">
        <f t="shared" si="711"/>
        <v>0.99882554322809514</v>
      </c>
      <c r="EF962" s="10">
        <v>41236</v>
      </c>
      <c r="EG962">
        <v>94800</v>
      </c>
      <c r="EH962">
        <v>97.922326999999996</v>
      </c>
      <c r="EI962">
        <f t="shared" si="712"/>
        <v>-3.9395302120437403E-4</v>
      </c>
      <c r="EJ962">
        <f t="shared" si="713"/>
        <v>0.99960604697879563</v>
      </c>
    </row>
    <row r="963" spans="1:140">
      <c r="A963" s="10">
        <v>41236</v>
      </c>
      <c r="B963" s="11">
        <v>5.0599999999999996</v>
      </c>
      <c r="C963">
        <f>B963/100</f>
        <v>5.0599999999999999E-2</v>
      </c>
      <c r="D963" s="12">
        <f t="shared" ref="D963:D1026" si="718">1/((1-($D$2*C963)))^(1/12)-1</f>
        <v>1.0614539838573744E-3</v>
      </c>
      <c r="E963" s="13">
        <f>1+(D963)</f>
        <v>1.0010614539838574</v>
      </c>
      <c r="H963" s="10">
        <v>41236</v>
      </c>
      <c r="I963">
        <v>3500</v>
      </c>
      <c r="J963">
        <v>69.112509000000003</v>
      </c>
      <c r="K963" s="15">
        <f t="shared" si="701"/>
        <v>-2.5916230082489999E-4</v>
      </c>
      <c r="L963">
        <f t="shared" si="702"/>
        <v>0.9997408376991751</v>
      </c>
      <c r="N963" s="15">
        <f t="shared" si="681"/>
        <v>-9.0269156458522404E-2</v>
      </c>
      <c r="P963" s="10">
        <v>41236</v>
      </c>
      <c r="Q963">
        <v>146400</v>
      </c>
      <c r="R963">
        <v>31.350086000000001</v>
      </c>
      <c r="S963">
        <f t="shared" si="682"/>
        <v>1.2662085247372445E-2</v>
      </c>
      <c r="T963">
        <f t="shared" si="703"/>
        <v>1.0126620852473724</v>
      </c>
      <c r="V963" s="15">
        <f t="shared" si="683"/>
        <v>97.75537712581</v>
      </c>
      <c r="X963" s="10">
        <v>41236</v>
      </c>
      <c r="Y963">
        <v>28600</v>
      </c>
      <c r="Z963">
        <v>25.591742</v>
      </c>
      <c r="AA963">
        <f t="shared" si="684"/>
        <v>9.3040535450821249E-3</v>
      </c>
      <c r="AB963">
        <f t="shared" ref="AB963:AB1026" si="719">1+AA963</f>
        <v>1.0093040535450821</v>
      </c>
      <c r="AD963" s="15">
        <f t="shared" si="685"/>
        <v>28.378956974762946</v>
      </c>
      <c r="AF963" s="10">
        <v>41236</v>
      </c>
      <c r="AG963">
        <v>42200</v>
      </c>
      <c r="AH963">
        <v>34.808478000000001</v>
      </c>
      <c r="AI963">
        <f t="shared" si="686"/>
        <v>1.1013265184400156E-2</v>
      </c>
      <c r="AJ963">
        <f t="shared" si="704"/>
        <v>1.0110132651844002</v>
      </c>
      <c r="AL963" s="15">
        <f t="shared" si="687"/>
        <v>53.481826897885114</v>
      </c>
      <c r="AN963" s="10">
        <v>41236</v>
      </c>
      <c r="AO963">
        <v>1667300</v>
      </c>
      <c r="AP963">
        <v>29.875050000000002</v>
      </c>
      <c r="AQ963">
        <f t="shared" si="688"/>
        <v>2.1463100609040664E-2</v>
      </c>
      <c r="AR963">
        <f t="shared" si="709"/>
        <v>1.0214631006090407</v>
      </c>
      <c r="AV963" s="10">
        <v>41236</v>
      </c>
      <c r="AW963">
        <v>5113900</v>
      </c>
      <c r="AX963">
        <v>37.300925999999997</v>
      </c>
      <c r="AY963">
        <f t="shared" si="689"/>
        <v>1.5518894267314787E-2</v>
      </c>
      <c r="AZ963">
        <f t="shared" si="690"/>
        <v>1.0155188942673148</v>
      </c>
      <c r="BD963" s="10">
        <v>41236</v>
      </c>
      <c r="BE963">
        <v>176700</v>
      </c>
      <c r="BF963">
        <v>43.725321999999998</v>
      </c>
      <c r="BG963">
        <f t="shared" si="691"/>
        <v>1.2489759398544908E-2</v>
      </c>
      <c r="BH963">
        <f t="shared" si="692"/>
        <v>1.0124897593985449</v>
      </c>
      <c r="BL963" s="10">
        <v>41236</v>
      </c>
      <c r="BM963">
        <v>65700</v>
      </c>
      <c r="BN963">
        <v>102.67464200000001</v>
      </c>
      <c r="BO963">
        <f t="shared" si="705"/>
        <v>-8.8115259589849337E-5</v>
      </c>
      <c r="BP963">
        <f t="shared" si="706"/>
        <v>0.99991188474041015</v>
      </c>
      <c r="BT963" s="10">
        <v>41236</v>
      </c>
      <c r="BU963">
        <v>24500</v>
      </c>
      <c r="BV963">
        <v>49.539940000000001</v>
      </c>
      <c r="BW963">
        <f t="shared" si="707"/>
        <v>3.9999893376707618E-4</v>
      </c>
      <c r="BX963">
        <f t="shared" si="708"/>
        <v>1.0003999989337671</v>
      </c>
      <c r="CB963" s="10">
        <v>41236</v>
      </c>
      <c r="CC963">
        <v>1225600</v>
      </c>
      <c r="CD963">
        <v>101.836433</v>
      </c>
      <c r="CE963">
        <f t="shared" si="693"/>
        <v>5.7669782364389022E-4</v>
      </c>
      <c r="CF963">
        <f t="shared" si="694"/>
        <v>1.0005766978236439</v>
      </c>
      <c r="CJ963" s="10">
        <v>41236</v>
      </c>
      <c r="CK963">
        <v>124400</v>
      </c>
      <c r="CL963">
        <v>77.242902999999998</v>
      </c>
      <c r="CM963">
        <f t="shared" si="695"/>
        <v>1.2471695479656653E-3</v>
      </c>
      <c r="CN963">
        <f t="shared" si="696"/>
        <v>1.0012471695479657</v>
      </c>
      <c r="CR963" s="10">
        <v>41236</v>
      </c>
      <c r="CS963">
        <v>4700</v>
      </c>
      <c r="CT963">
        <v>58.288032999999999</v>
      </c>
      <c r="CU963">
        <f t="shared" si="697"/>
        <v>-1.6328301401069556E-4</v>
      </c>
      <c r="CV963">
        <f t="shared" si="698"/>
        <v>0.9998367169859893</v>
      </c>
      <c r="CZ963" s="10">
        <v>41236</v>
      </c>
      <c r="DA963">
        <v>23700</v>
      </c>
      <c r="DB963">
        <v>45.681618999999998</v>
      </c>
      <c r="DC963">
        <f t="shared" si="714"/>
        <v>1.7447401804715712E-2</v>
      </c>
      <c r="DD963">
        <f t="shared" si="715"/>
        <v>1.0174474018047157</v>
      </c>
      <c r="DH963" s="10">
        <v>41236</v>
      </c>
      <c r="DI963">
        <v>49100</v>
      </c>
      <c r="DJ963">
        <v>27.078395</v>
      </c>
      <c r="DK963">
        <f t="shared" si="716"/>
        <v>6.4340893037961866E-3</v>
      </c>
      <c r="DL963">
        <f t="shared" si="717"/>
        <v>1.0064340893037962</v>
      </c>
      <c r="DX963" s="10">
        <v>41236</v>
      </c>
      <c r="DY963">
        <v>2734400</v>
      </c>
      <c r="DZ963">
        <v>17.030000999999999</v>
      </c>
      <c r="EA963">
        <f t="shared" si="710"/>
        <v>1.1883600713012532E-2</v>
      </c>
      <c r="EB963">
        <f t="shared" si="711"/>
        <v>1.0118836007130125</v>
      </c>
      <c r="EF963" s="10">
        <v>41234</v>
      </c>
      <c r="EG963">
        <v>114500</v>
      </c>
      <c r="EH963">
        <v>97.960919000000004</v>
      </c>
      <c r="EI963">
        <f t="shared" si="712"/>
        <v>1.9701531799198868E-4</v>
      </c>
      <c r="EJ963">
        <f t="shared" si="713"/>
        <v>1.000197015317992</v>
      </c>
    </row>
    <row r="964" spans="1:140">
      <c r="A964" s="10">
        <v>41234</v>
      </c>
      <c r="B964" s="11">
        <v>5.0199999999999996</v>
      </c>
      <c r="C964">
        <f>B964/100</f>
        <v>5.0199999999999995E-2</v>
      </c>
      <c r="D964" s="12">
        <f t="shared" si="718"/>
        <v>1.0530053879611589E-3</v>
      </c>
      <c r="E964" s="13">
        <f>1+(D964)</f>
        <v>1.0010530053879612</v>
      </c>
      <c r="H964" s="10">
        <v>41234</v>
      </c>
      <c r="I964">
        <v>9100</v>
      </c>
      <c r="J964">
        <v>69.130425000000002</v>
      </c>
      <c r="K964" s="15">
        <f t="shared" si="701"/>
        <v>-1.1645399149128322E-3</v>
      </c>
      <c r="L964">
        <f t="shared" si="702"/>
        <v>0.99883546008508717</v>
      </c>
      <c r="N964" s="15">
        <f t="shared" ref="N964:N1027" si="720">((1+K964)^365)-1</f>
        <v>-0.34642942688261569</v>
      </c>
      <c r="P964" s="10">
        <v>41234</v>
      </c>
      <c r="Q964">
        <v>211400</v>
      </c>
      <c r="R964">
        <v>30.958092000000001</v>
      </c>
      <c r="S964">
        <f t="shared" ref="S964:S1027" si="721">(R964/R965)-1</f>
        <v>2.4176072682087213E-3</v>
      </c>
      <c r="T964">
        <f t="shared" si="703"/>
        <v>1.0024176072682087</v>
      </c>
      <c r="V964" s="15">
        <f t="shared" ref="V964:V1027" si="722">((1+S964)^365)-1</f>
        <v>1.4141848368556573</v>
      </c>
      <c r="X964" s="10">
        <v>41234</v>
      </c>
      <c r="Y964">
        <v>58900</v>
      </c>
      <c r="Z964">
        <v>25.355830000000001</v>
      </c>
      <c r="AA964">
        <f t="shared" ref="AA964:AA1027" si="723">(Z964/Z965)-1</f>
        <v>4.4860291877326652E-3</v>
      </c>
      <c r="AB964">
        <f t="shared" si="719"/>
        <v>1.0044860291877327</v>
      </c>
      <c r="AD964" s="15">
        <f t="shared" ref="AD964:AD1027" si="724">((1+AA964)^365)-1</f>
        <v>4.1229932484716576</v>
      </c>
      <c r="AF964" s="10">
        <v>41234</v>
      </c>
      <c r="AG964">
        <v>53200</v>
      </c>
      <c r="AH964">
        <v>34.429299</v>
      </c>
      <c r="AI964">
        <f t="shared" ref="AI964:AI1027" si="725">(AH964/AH965)-1</f>
        <v>5.2587519512503622E-3</v>
      </c>
      <c r="AJ964">
        <f t="shared" si="704"/>
        <v>1.0052587519512504</v>
      </c>
      <c r="AL964" s="15">
        <f t="shared" ref="AL964:AL1023" si="726">((1+AI964)^365)-1</f>
        <v>5.7829705844659287</v>
      </c>
      <c r="AN964" s="10">
        <v>41234</v>
      </c>
      <c r="AO964">
        <v>1746500</v>
      </c>
      <c r="AP964">
        <v>29.247312000000001</v>
      </c>
      <c r="AQ964">
        <f t="shared" ref="AQ964:AQ1027" si="727">(AP964/AP965)-1</f>
        <v>2.120682248899719E-3</v>
      </c>
      <c r="AR964">
        <f t="shared" si="709"/>
        <v>1.0021206822488997</v>
      </c>
      <c r="AV964" s="10">
        <v>41234</v>
      </c>
      <c r="AW964">
        <v>12253600</v>
      </c>
      <c r="AX964">
        <v>36.730902999999998</v>
      </c>
      <c r="AY964">
        <f t="shared" ref="AY964:AY1027" si="728">(AX964/AX965)-1</f>
        <v>-1.452737728806941E-3</v>
      </c>
      <c r="AZ964">
        <f t="shared" ref="AZ964:AZ1027" si="729">1+AY964</f>
        <v>0.99854726227119306</v>
      </c>
      <c r="BD964" s="10">
        <v>41234</v>
      </c>
      <c r="BE964">
        <v>332800</v>
      </c>
      <c r="BF964">
        <v>43.185940000000002</v>
      </c>
      <c r="BG964">
        <f t="shared" ref="BG964:BG1027" si="730">(BF964/BF965)-1</f>
        <v>3.0807624678645951E-3</v>
      </c>
      <c r="BH964">
        <f t="shared" ref="BH964:BH1027" si="731">1+BG964</f>
        <v>1.0030807624678646</v>
      </c>
      <c r="BL964" s="10">
        <v>41234</v>
      </c>
      <c r="BM964">
        <v>172500</v>
      </c>
      <c r="BN964">
        <v>102.68369</v>
      </c>
      <c r="BO964">
        <f t="shared" si="705"/>
        <v>-1.7634549563549928E-4</v>
      </c>
      <c r="BP964">
        <f t="shared" si="706"/>
        <v>0.9998236545043645</v>
      </c>
      <c r="BT964" s="10">
        <v>41234</v>
      </c>
      <c r="BU964">
        <v>30800</v>
      </c>
      <c r="BV964">
        <v>49.520131999999997</v>
      </c>
      <c r="BW964">
        <f t="shared" si="707"/>
        <v>1.9999907089895963E-4</v>
      </c>
      <c r="BX964">
        <f t="shared" si="708"/>
        <v>1.000199999070899</v>
      </c>
      <c r="CB964" s="10">
        <v>41234</v>
      </c>
      <c r="CC964">
        <v>880300</v>
      </c>
      <c r="CD964">
        <v>101.777738</v>
      </c>
      <c r="CE964">
        <f t="shared" ref="CE964:CE1027" si="732">(CD964/CD965)-1</f>
        <v>-1.2342753829442943E-3</v>
      </c>
      <c r="CF964">
        <f t="shared" ref="CF964:CF1027" si="733">1+CE964</f>
        <v>0.99876572461705571</v>
      </c>
      <c r="CJ964" s="10">
        <v>41234</v>
      </c>
      <c r="CK964">
        <v>209200</v>
      </c>
      <c r="CL964">
        <v>77.146687999999997</v>
      </c>
      <c r="CM964">
        <f t="shared" ref="CM964:CM1027" si="734">(CL964/CL965)-1</f>
        <v>-9.062292564205876E-4</v>
      </c>
      <c r="CN964">
        <f t="shared" ref="CN964:CN1027" si="735">1+CM964</f>
        <v>0.99909377074357941</v>
      </c>
      <c r="CR964" s="10">
        <v>41234</v>
      </c>
      <c r="CS964">
        <v>6000</v>
      </c>
      <c r="CT964">
        <v>58.297552000000003</v>
      </c>
      <c r="CU964">
        <f t="shared" ref="CU964:CU1027" si="736">(CT964/CT965)-1</f>
        <v>-6.5285993191421809E-4</v>
      </c>
      <c r="CV964">
        <f t="shared" ref="CV964:CV1027" si="737">1+CU964</f>
        <v>0.99934714006808578</v>
      </c>
      <c r="CZ964" s="10">
        <v>41234</v>
      </c>
      <c r="DA964">
        <v>36100</v>
      </c>
      <c r="DB964">
        <v>44.898260999999998</v>
      </c>
      <c r="DC964">
        <f t="shared" si="714"/>
        <v>-1.1365904067579535E-3</v>
      </c>
      <c r="DD964">
        <f t="shared" si="715"/>
        <v>0.99886340959324205</v>
      </c>
      <c r="DH964" s="10">
        <v>41234</v>
      </c>
      <c r="DI964">
        <v>39200</v>
      </c>
      <c r="DJ964">
        <v>26.905284000000002</v>
      </c>
      <c r="DK964">
        <f t="shared" si="716"/>
        <v>-1.6903369245633293E-3</v>
      </c>
      <c r="DL964">
        <f t="shared" si="717"/>
        <v>0.99830966307543667</v>
      </c>
      <c r="DX964" s="10">
        <v>41234</v>
      </c>
      <c r="DY964">
        <v>2730100</v>
      </c>
      <c r="DZ964">
        <v>16.829999999999998</v>
      </c>
      <c r="EA964">
        <f t="shared" si="710"/>
        <v>5.9453032104617165E-4</v>
      </c>
      <c r="EB964">
        <f t="shared" si="711"/>
        <v>1.0005945303210462</v>
      </c>
      <c r="EF964" s="10">
        <v>41233</v>
      </c>
      <c r="EG964">
        <v>219400</v>
      </c>
      <c r="EH964">
        <v>97.941623000000007</v>
      </c>
      <c r="EI964">
        <f t="shared" si="712"/>
        <v>-6.8918041739540747E-4</v>
      </c>
      <c r="EJ964">
        <f t="shared" si="713"/>
        <v>0.99931081958260459</v>
      </c>
    </row>
    <row r="965" spans="1:140">
      <c r="A965" s="10">
        <v>41233</v>
      </c>
      <c r="B965" s="11">
        <v>5</v>
      </c>
      <c r="C965">
        <f>B965/100</f>
        <v>0.05</v>
      </c>
      <c r="D965" s="12">
        <f t="shared" si="718"/>
        <v>1.048781437592794E-3</v>
      </c>
      <c r="E965" s="13">
        <f>1+(D965)</f>
        <v>1.0010487814375928</v>
      </c>
      <c r="H965" s="10">
        <v>41233</v>
      </c>
      <c r="I965">
        <v>3000</v>
      </c>
      <c r="J965">
        <v>69.211023999999995</v>
      </c>
      <c r="K965" s="15">
        <f t="shared" si="701"/>
        <v>-8.5952275818278467E-3</v>
      </c>
      <c r="L965">
        <f t="shared" si="702"/>
        <v>0.99140477241817215</v>
      </c>
      <c r="N965" s="15">
        <f t="shared" si="720"/>
        <v>-0.95718293540826194</v>
      </c>
      <c r="P965" s="10">
        <v>41233</v>
      </c>
      <c r="Q965">
        <v>137500</v>
      </c>
      <c r="R965">
        <v>30.883427999999999</v>
      </c>
      <c r="S965">
        <f t="shared" si="721"/>
        <v>1.2102990670292968E-3</v>
      </c>
      <c r="T965">
        <f t="shared" si="703"/>
        <v>1.0012102990670293</v>
      </c>
      <c r="V965" s="15">
        <f t="shared" si="722"/>
        <v>0.55502565614012722</v>
      </c>
      <c r="X965" s="10">
        <v>41233</v>
      </c>
      <c r="Y965">
        <v>33200</v>
      </c>
      <c r="Z965">
        <v>25.242591000000001</v>
      </c>
      <c r="AA965">
        <f t="shared" si="723"/>
        <v>2.2479973277189647E-3</v>
      </c>
      <c r="AB965">
        <f t="shared" si="719"/>
        <v>1.002247997327719</v>
      </c>
      <c r="AD965" s="15">
        <f t="shared" si="724"/>
        <v>1.2695876026923782</v>
      </c>
      <c r="AF965" s="10">
        <v>41233</v>
      </c>
      <c r="AG965">
        <v>76100</v>
      </c>
      <c r="AH965">
        <v>34.249191000000003</v>
      </c>
      <c r="AI965">
        <f t="shared" si="725"/>
        <v>3.0538659678100988E-3</v>
      </c>
      <c r="AJ965">
        <f t="shared" si="704"/>
        <v>1.0030538659678101</v>
      </c>
      <c r="AL965" s="15">
        <f t="shared" si="726"/>
        <v>2.043361078842993</v>
      </c>
      <c r="AN965" s="10">
        <v>41233</v>
      </c>
      <c r="AO965">
        <v>2747900</v>
      </c>
      <c r="AP965">
        <v>29.185419</v>
      </c>
      <c r="AQ965">
        <f t="shared" si="727"/>
        <v>1.2131366059811022E-3</v>
      </c>
      <c r="AR965">
        <f t="shared" si="709"/>
        <v>1.0012131366059811</v>
      </c>
      <c r="AV965" s="10">
        <v>41233</v>
      </c>
      <c r="AW965">
        <v>17975600</v>
      </c>
      <c r="AX965">
        <v>36.784340999999998</v>
      </c>
      <c r="AY965">
        <f t="shared" si="728"/>
        <v>-2.415507608748757E-3</v>
      </c>
      <c r="AZ965">
        <f t="shared" si="729"/>
        <v>0.99758449239125124</v>
      </c>
      <c r="BD965" s="10">
        <v>41233</v>
      </c>
      <c r="BE965">
        <v>574900</v>
      </c>
      <c r="BF965">
        <v>43.053303</v>
      </c>
      <c r="BG965">
        <f t="shared" si="730"/>
        <v>1.2337369557740008E-3</v>
      </c>
      <c r="BH965">
        <f t="shared" si="731"/>
        <v>1.001233736955774</v>
      </c>
      <c r="BL965" s="10">
        <v>41233</v>
      </c>
      <c r="BM965">
        <v>203600</v>
      </c>
      <c r="BN965">
        <v>102.701801</v>
      </c>
      <c r="BO965">
        <f t="shared" si="705"/>
        <v>1.8546276873034895E-3</v>
      </c>
      <c r="BP965">
        <f t="shared" si="706"/>
        <v>1.0018546276873035</v>
      </c>
      <c r="BT965" s="10">
        <v>41233</v>
      </c>
      <c r="BU965">
        <v>66600</v>
      </c>
      <c r="BV965">
        <v>49.51023</v>
      </c>
      <c r="BW965">
        <f t="shared" si="707"/>
        <v>-1.9995907926895207E-4</v>
      </c>
      <c r="BX965">
        <f t="shared" si="708"/>
        <v>0.99980004092073105</v>
      </c>
      <c r="CB965" s="10">
        <v>41233</v>
      </c>
      <c r="CC965">
        <v>884700</v>
      </c>
      <c r="CD965">
        <v>101.903515</v>
      </c>
      <c r="CE965">
        <f t="shared" si="732"/>
        <v>3.1365788016930463E-3</v>
      </c>
      <c r="CF965">
        <f t="shared" si="733"/>
        <v>1.003136578801693</v>
      </c>
      <c r="CJ965" s="10">
        <v>41233</v>
      </c>
      <c r="CK965">
        <v>177200</v>
      </c>
      <c r="CL965">
        <v>77.216663999999994</v>
      </c>
      <c r="CM965">
        <f t="shared" si="734"/>
        <v>-3.724196493429921E-3</v>
      </c>
      <c r="CN965">
        <f t="shared" si="735"/>
        <v>0.99627580350657008</v>
      </c>
      <c r="CR965" s="10">
        <v>41233</v>
      </c>
      <c r="CS965">
        <v>5300</v>
      </c>
      <c r="CT965">
        <v>58.335636999999998</v>
      </c>
      <c r="CU965">
        <f t="shared" si="736"/>
        <v>-1.1411711226910759E-3</v>
      </c>
      <c r="CV965">
        <f t="shared" si="737"/>
        <v>0.99885882887730892</v>
      </c>
      <c r="CZ965" s="10">
        <v>41233</v>
      </c>
      <c r="DA965">
        <v>27900</v>
      </c>
      <c r="DB965">
        <v>44.949350000000003</v>
      </c>
      <c r="DC965">
        <f t="shared" si="714"/>
        <v>-4.5256975828914525E-3</v>
      </c>
      <c r="DD965">
        <f t="shared" si="715"/>
        <v>0.99547430241710855</v>
      </c>
      <c r="DH965" s="10">
        <v>41233</v>
      </c>
      <c r="DI965">
        <v>73200</v>
      </c>
      <c r="DJ965">
        <v>26.950839999999999</v>
      </c>
      <c r="DK965">
        <f t="shared" si="716"/>
        <v>6.4648130888780297E-3</v>
      </c>
      <c r="DL965">
        <f t="shared" si="717"/>
        <v>1.006464813088878</v>
      </c>
      <c r="DX965" s="10">
        <v>41233</v>
      </c>
      <c r="DY965">
        <v>3706400</v>
      </c>
      <c r="DZ965">
        <v>16.82</v>
      </c>
      <c r="EA965">
        <f t="shared" si="710"/>
        <v>-1.7804154302670794E-3</v>
      </c>
      <c r="EB965">
        <f t="shared" si="711"/>
        <v>0.99821958456973292</v>
      </c>
      <c r="EF965" s="10">
        <v>41232</v>
      </c>
      <c r="EG965">
        <v>165000</v>
      </c>
      <c r="EH965">
        <v>98.009169</v>
      </c>
      <c r="EI965">
        <f t="shared" si="712"/>
        <v>0</v>
      </c>
      <c r="EJ965">
        <f t="shared" si="713"/>
        <v>1</v>
      </c>
    </row>
    <row r="966" spans="1:140">
      <c r="A966" s="10">
        <v>41232</v>
      </c>
      <c r="B966" s="11">
        <v>5.04</v>
      </c>
      <c r="C966">
        <f>B966/100</f>
        <v>5.04E-2</v>
      </c>
      <c r="D966" s="12">
        <f t="shared" si="718"/>
        <v>1.0572295700412848E-3</v>
      </c>
      <c r="E966" s="13">
        <f>1+(D966)</f>
        <v>1.0010572295700413</v>
      </c>
      <c r="H966" s="10">
        <v>41232</v>
      </c>
      <c r="I966">
        <v>11200</v>
      </c>
      <c r="J966">
        <v>69.811065999999997</v>
      </c>
      <c r="K966" s="15">
        <f t="shared" si="701"/>
        <v>-4.8513362400182114E-3</v>
      </c>
      <c r="L966">
        <f t="shared" si="702"/>
        <v>0.99514866375998179</v>
      </c>
      <c r="N966" s="15">
        <f t="shared" si="720"/>
        <v>-0.83052449775148784</v>
      </c>
      <c r="P966" s="10">
        <v>41232</v>
      </c>
      <c r="Q966">
        <v>310100</v>
      </c>
      <c r="R966">
        <v>30.846094999999998</v>
      </c>
      <c r="S966">
        <f t="shared" si="721"/>
        <v>2.0376673505544396E-2</v>
      </c>
      <c r="T966">
        <f t="shared" si="703"/>
        <v>1.0203766735055444</v>
      </c>
      <c r="V966" s="15">
        <f t="shared" si="722"/>
        <v>1575.1242561153022</v>
      </c>
      <c r="X966" s="10">
        <v>41232</v>
      </c>
      <c r="Y966">
        <v>39800</v>
      </c>
      <c r="Z966">
        <v>25.185973000000001</v>
      </c>
      <c r="AA966">
        <f t="shared" si="723"/>
        <v>1.7537203415625591E-2</v>
      </c>
      <c r="AB966">
        <f t="shared" si="719"/>
        <v>1.0175372034156256</v>
      </c>
      <c r="AD966" s="15">
        <f t="shared" si="724"/>
        <v>568.97838847996536</v>
      </c>
      <c r="AF966" s="10">
        <v>41232</v>
      </c>
      <c r="AG966">
        <v>154400</v>
      </c>
      <c r="AH966">
        <v>34.144917</v>
      </c>
      <c r="AI966">
        <f t="shared" si="725"/>
        <v>2.0396626099439263E-2</v>
      </c>
      <c r="AJ966">
        <f t="shared" si="704"/>
        <v>1.0203966260994393</v>
      </c>
      <c r="AL966" s="15">
        <f t="shared" si="726"/>
        <v>1586.4135988015748</v>
      </c>
      <c r="AN966" s="10">
        <v>41232</v>
      </c>
      <c r="AO966">
        <v>3157400</v>
      </c>
      <c r="AP966">
        <v>29.150055999999999</v>
      </c>
      <c r="AQ966">
        <f t="shared" si="727"/>
        <v>2.1692004229200812E-2</v>
      </c>
      <c r="AR966">
        <f t="shared" si="709"/>
        <v>1.0216920042292008</v>
      </c>
      <c r="AV966" s="10">
        <v>41232</v>
      </c>
      <c r="AW966">
        <v>14642900</v>
      </c>
      <c r="AX966">
        <v>36.873409000000002</v>
      </c>
      <c r="AY966">
        <f t="shared" si="728"/>
        <v>1.7699152169658561E-2</v>
      </c>
      <c r="AZ966">
        <f t="shared" si="729"/>
        <v>1.0176991521696586</v>
      </c>
      <c r="BD966" s="10">
        <v>41232</v>
      </c>
      <c r="BE966">
        <v>410600</v>
      </c>
      <c r="BF966">
        <v>43.000252000000003</v>
      </c>
      <c r="BG966">
        <f t="shared" si="730"/>
        <v>1.524008091463247E-2</v>
      </c>
      <c r="BH966">
        <f t="shared" si="731"/>
        <v>1.0152400809146325</v>
      </c>
      <c r="BL966" s="10">
        <v>41232</v>
      </c>
      <c r="BM966">
        <v>158900</v>
      </c>
      <c r="BN966">
        <v>102.51168</v>
      </c>
      <c r="BO966">
        <f t="shared" si="705"/>
        <v>2.3015109366990583E-3</v>
      </c>
      <c r="BP966">
        <f t="shared" si="706"/>
        <v>1.0023015109366991</v>
      </c>
      <c r="BT966" s="10">
        <v>41232</v>
      </c>
      <c r="BU966">
        <v>39400</v>
      </c>
      <c r="BV966">
        <v>49.520131999999997</v>
      </c>
      <c r="BW966">
        <f t="shared" si="707"/>
        <v>0</v>
      </c>
      <c r="BX966">
        <f t="shared" si="708"/>
        <v>1</v>
      </c>
      <c r="CB966" s="10">
        <v>41232</v>
      </c>
      <c r="CC966">
        <v>625900</v>
      </c>
      <c r="CD966">
        <v>101.584886</v>
      </c>
      <c r="CE966">
        <f t="shared" si="732"/>
        <v>3.3126490464414626E-3</v>
      </c>
      <c r="CF966">
        <f t="shared" si="733"/>
        <v>1.0033126490464415</v>
      </c>
      <c r="CJ966" s="10">
        <v>41232</v>
      </c>
      <c r="CK966">
        <v>160000</v>
      </c>
      <c r="CL966">
        <v>77.505308999999997</v>
      </c>
      <c r="CM966">
        <f t="shared" si="734"/>
        <v>1.1297912291354795E-3</v>
      </c>
      <c r="CN966">
        <f t="shared" si="735"/>
        <v>1.0011297912291355</v>
      </c>
      <c r="CR966" s="10">
        <v>41232</v>
      </c>
      <c r="CS966">
        <v>6800</v>
      </c>
      <c r="CT966">
        <v>58.402284000000002</v>
      </c>
      <c r="CU966">
        <f t="shared" si="736"/>
        <v>-8.144583473888023E-4</v>
      </c>
      <c r="CV966">
        <f t="shared" si="737"/>
        <v>0.9991855416526112</v>
      </c>
      <c r="CZ966" s="10">
        <v>41232</v>
      </c>
      <c r="DA966">
        <v>64100</v>
      </c>
      <c r="DB966">
        <v>45.153702000000003</v>
      </c>
      <c r="DC966">
        <f t="shared" si="714"/>
        <v>1.5511241563682665E-2</v>
      </c>
      <c r="DD966">
        <f t="shared" si="715"/>
        <v>1.0155112415636827</v>
      </c>
      <c r="DH966" s="10">
        <v>41232</v>
      </c>
      <c r="DI966">
        <v>98100</v>
      </c>
      <c r="DJ966">
        <v>26.777726999999999</v>
      </c>
      <c r="DK966">
        <f t="shared" si="716"/>
        <v>1.2749779080403201E-2</v>
      </c>
      <c r="DL966">
        <f t="shared" si="717"/>
        <v>1.0127497790804032</v>
      </c>
      <c r="DX966" s="10">
        <v>41232</v>
      </c>
      <c r="DY966">
        <v>3901600</v>
      </c>
      <c r="DZ966">
        <v>16.850000000000001</v>
      </c>
      <c r="EA966">
        <f t="shared" si="710"/>
        <v>1.2012012012012185E-2</v>
      </c>
      <c r="EB966">
        <f t="shared" si="711"/>
        <v>1.0120120120120122</v>
      </c>
      <c r="EF966" s="10">
        <v>41229</v>
      </c>
      <c r="EG966">
        <v>235700</v>
      </c>
      <c r="EH966">
        <v>98.009169</v>
      </c>
      <c r="EI966">
        <f t="shared" si="712"/>
        <v>4.9254335803028404E-4</v>
      </c>
      <c r="EJ966">
        <f t="shared" si="713"/>
        <v>1.0004925433580303</v>
      </c>
    </row>
    <row r="967" spans="1:140">
      <c r="A967" s="10">
        <v>41229</v>
      </c>
      <c r="B967" s="11">
        <v>5.24</v>
      </c>
      <c r="C967">
        <f>B967/100</f>
        <v>5.2400000000000002E-2</v>
      </c>
      <c r="D967" s="12">
        <f t="shared" si="718"/>
        <v>1.0994841403575428E-3</v>
      </c>
      <c r="E967" s="13">
        <f>1+(D967)</f>
        <v>1.0010994841403575</v>
      </c>
      <c r="H967" s="10">
        <v>41229</v>
      </c>
      <c r="I967">
        <v>11900</v>
      </c>
      <c r="J967">
        <v>70.151393999999996</v>
      </c>
      <c r="K967" s="15">
        <f t="shared" si="701"/>
        <v>-1.7841171313834892E-3</v>
      </c>
      <c r="L967">
        <f t="shared" si="702"/>
        <v>0.99821588286861651</v>
      </c>
      <c r="N967" s="15">
        <f t="shared" si="720"/>
        <v>-0.47888490807398232</v>
      </c>
      <c r="P967" s="10">
        <v>41229</v>
      </c>
      <c r="Q967">
        <v>395700</v>
      </c>
      <c r="R967">
        <v>30.230105999999999</v>
      </c>
      <c r="S967">
        <f t="shared" si="721"/>
        <v>4.964300123108556E-3</v>
      </c>
      <c r="T967">
        <f t="shared" si="703"/>
        <v>1.0049643001231086</v>
      </c>
      <c r="V967" s="15">
        <f t="shared" si="722"/>
        <v>5.0951099022253645</v>
      </c>
      <c r="X967" s="10">
        <v>41229</v>
      </c>
      <c r="Y967">
        <v>166700</v>
      </c>
      <c r="Z967">
        <v>24.751894</v>
      </c>
      <c r="AA967">
        <f t="shared" si="723"/>
        <v>1.0400656273385378E-2</v>
      </c>
      <c r="AB967">
        <f t="shared" si="719"/>
        <v>1.0104006562733854</v>
      </c>
      <c r="AD967" s="15">
        <f t="shared" si="724"/>
        <v>42.668790637324072</v>
      </c>
      <c r="AF967" s="10">
        <v>41229</v>
      </c>
      <c r="AG967">
        <v>177800</v>
      </c>
      <c r="AH967">
        <v>33.462397000000003</v>
      </c>
      <c r="AI967">
        <f t="shared" si="725"/>
        <v>7.7076888551659284E-3</v>
      </c>
      <c r="AJ967">
        <f t="shared" si="704"/>
        <v>1.0077076888551659</v>
      </c>
      <c r="AL967" s="15">
        <f t="shared" si="726"/>
        <v>15.486135882365623</v>
      </c>
      <c r="AN967" s="10">
        <v>41229</v>
      </c>
      <c r="AO967">
        <v>2968700</v>
      </c>
      <c r="AP967">
        <v>28.531158000000001</v>
      </c>
      <c r="AQ967">
        <f t="shared" si="727"/>
        <v>-6.1939467174865204E-4</v>
      </c>
      <c r="AR967">
        <f t="shared" si="709"/>
        <v>0.99938060532825135</v>
      </c>
      <c r="AV967" s="10">
        <v>41229</v>
      </c>
      <c r="AW967">
        <v>20789500</v>
      </c>
      <c r="AX967">
        <v>36.232131000000003</v>
      </c>
      <c r="AY967">
        <f t="shared" si="728"/>
        <v>2.4642347718923929E-3</v>
      </c>
      <c r="AZ967">
        <f t="shared" si="729"/>
        <v>1.0024642347718924</v>
      </c>
      <c r="BD967" s="10">
        <v>41229</v>
      </c>
      <c r="BE967">
        <v>486300</v>
      </c>
      <c r="BF967">
        <v>42.354762000000001</v>
      </c>
      <c r="BG967">
        <f t="shared" si="730"/>
        <v>4.4035118630789682E-3</v>
      </c>
      <c r="BH967">
        <f t="shared" si="731"/>
        <v>1.004403511863079</v>
      </c>
      <c r="BL967" s="10">
        <v>41229</v>
      </c>
      <c r="BM967">
        <v>223600</v>
      </c>
      <c r="BN967">
        <v>102.27629</v>
      </c>
      <c r="BO967">
        <f t="shared" si="705"/>
        <v>-3.0885783152184709E-3</v>
      </c>
      <c r="BP967">
        <f t="shared" si="706"/>
        <v>0.99691142168478153</v>
      </c>
      <c r="BT967" s="10">
        <v>41229</v>
      </c>
      <c r="BU967">
        <v>66000</v>
      </c>
      <c r="BV967">
        <v>49.520131999999997</v>
      </c>
      <c r="BW967">
        <f t="shared" si="707"/>
        <v>6.0033839679807244E-4</v>
      </c>
      <c r="BX967">
        <f t="shared" si="708"/>
        <v>1.0006003383967981</v>
      </c>
      <c r="CB967" s="10">
        <v>41229</v>
      </c>
      <c r="CC967">
        <v>914900</v>
      </c>
      <c r="CD967">
        <v>101.249482</v>
      </c>
      <c r="CE967">
        <f t="shared" si="732"/>
        <v>-2.6431028787816668E-3</v>
      </c>
      <c r="CF967">
        <f t="shared" si="733"/>
        <v>0.99735689712121833</v>
      </c>
      <c r="CJ967" s="10">
        <v>41229</v>
      </c>
      <c r="CK967">
        <v>160600</v>
      </c>
      <c r="CL967">
        <v>77.417843000000005</v>
      </c>
      <c r="CM967">
        <f t="shared" si="734"/>
        <v>1.3576521966025545E-3</v>
      </c>
      <c r="CN967">
        <f t="shared" si="735"/>
        <v>1.0013576521966026</v>
      </c>
      <c r="CR967" s="10">
        <v>41229</v>
      </c>
      <c r="CS967">
        <v>4000</v>
      </c>
      <c r="CT967">
        <v>58.449888999999999</v>
      </c>
      <c r="CU967">
        <f t="shared" si="736"/>
        <v>1.6288397900288132E-4</v>
      </c>
      <c r="CV967">
        <f t="shared" si="737"/>
        <v>1.0001628839790029</v>
      </c>
      <c r="CZ967" s="10">
        <v>41229</v>
      </c>
      <c r="DA967">
        <v>38700</v>
      </c>
      <c r="DB967">
        <v>44.464010000000002</v>
      </c>
      <c r="DC967">
        <f t="shared" si="714"/>
        <v>2.4957096218982677E-3</v>
      </c>
      <c r="DD967">
        <f t="shared" si="715"/>
        <v>1.0024957096218983</v>
      </c>
      <c r="DH967" s="10">
        <v>41229</v>
      </c>
      <c r="DI967">
        <v>81200</v>
      </c>
      <c r="DJ967">
        <v>26.440615000000001</v>
      </c>
      <c r="DK967">
        <f t="shared" si="716"/>
        <v>6.5903868590169168E-3</v>
      </c>
      <c r="DL967">
        <f t="shared" si="717"/>
        <v>1.0065903868590169</v>
      </c>
      <c r="DX967" s="10">
        <v>41229</v>
      </c>
      <c r="DY967">
        <v>3960900</v>
      </c>
      <c r="DZ967">
        <v>16.649999999999999</v>
      </c>
      <c r="EA967">
        <f t="shared" si="710"/>
        <v>-1.1997600479906056E-3</v>
      </c>
      <c r="EB967">
        <f t="shared" si="711"/>
        <v>0.99880023995200939</v>
      </c>
      <c r="EF967" s="10">
        <v>41228</v>
      </c>
      <c r="EG967">
        <v>388100</v>
      </c>
      <c r="EH967">
        <v>97.960919000000004</v>
      </c>
      <c r="EI967">
        <f t="shared" si="712"/>
        <v>9.8467325703177622E-5</v>
      </c>
      <c r="EJ967">
        <f t="shared" si="713"/>
        <v>1.0000984673257032</v>
      </c>
    </row>
    <row r="968" spans="1:140">
      <c r="A968" s="10">
        <v>41228</v>
      </c>
      <c r="B968" s="11">
        <v>6.24</v>
      </c>
      <c r="C968">
        <f t="shared" ref="C968:C1031" si="738">B968/100</f>
        <v>6.2400000000000004E-2</v>
      </c>
      <c r="D968" s="12">
        <f t="shared" si="718"/>
        <v>1.311105453667416E-3</v>
      </c>
      <c r="E968" s="13">
        <f t="shared" ref="E968:E1031" si="739">1+(D968)</f>
        <v>1.0013111054536674</v>
      </c>
      <c r="H968" s="10">
        <v>41228</v>
      </c>
      <c r="I968">
        <v>18600</v>
      </c>
      <c r="J968">
        <v>70.276775999999998</v>
      </c>
      <c r="K968" s="15">
        <f t="shared" si="701"/>
        <v>-6.3671803825826601E-4</v>
      </c>
      <c r="L968">
        <f t="shared" si="702"/>
        <v>0.99936328196174173</v>
      </c>
      <c r="N968" s="15">
        <f t="shared" si="720"/>
        <v>-0.20743131061574649</v>
      </c>
      <c r="P968" s="10">
        <v>41228</v>
      </c>
      <c r="Q968">
        <v>244500</v>
      </c>
      <c r="R968">
        <v>30.080776</v>
      </c>
      <c r="S968">
        <f t="shared" si="721"/>
        <v>-1.8581947850029312E-3</v>
      </c>
      <c r="T968">
        <f t="shared" si="703"/>
        <v>0.99814180521499707</v>
      </c>
      <c r="V968" s="15">
        <f t="shared" si="722"/>
        <v>-0.49281123659781867</v>
      </c>
      <c r="X968" s="10">
        <v>41228</v>
      </c>
      <c r="Y968">
        <v>85500</v>
      </c>
      <c r="Z968">
        <v>24.497108000000001</v>
      </c>
      <c r="AA968">
        <f t="shared" si="723"/>
        <v>-3.0722835131582471E-3</v>
      </c>
      <c r="AB968">
        <f t="shared" si="719"/>
        <v>0.99692771648684175</v>
      </c>
      <c r="AD968" s="15">
        <f t="shared" si="724"/>
        <v>-0.67473323653230222</v>
      </c>
      <c r="AF968" s="10">
        <v>41228</v>
      </c>
      <c r="AG968">
        <v>259200</v>
      </c>
      <c r="AH968">
        <v>33.206451999999999</v>
      </c>
      <c r="AI968">
        <f t="shared" si="725"/>
        <v>-4.2638314090421847E-3</v>
      </c>
      <c r="AJ968">
        <f t="shared" si="704"/>
        <v>0.99573616859095782</v>
      </c>
      <c r="AL968" s="15">
        <f t="shared" si="726"/>
        <v>-0.78978528600299369</v>
      </c>
      <c r="AN968" s="10">
        <v>41228</v>
      </c>
      <c r="AO968">
        <v>1928500</v>
      </c>
      <c r="AP968">
        <v>28.548840999999999</v>
      </c>
      <c r="AQ968">
        <f t="shared" si="727"/>
        <v>3.1065943988330957E-3</v>
      </c>
      <c r="AR968">
        <f t="shared" si="709"/>
        <v>1.0031065943988331</v>
      </c>
      <c r="AV968" s="10">
        <v>41228</v>
      </c>
      <c r="AW968">
        <v>19735500</v>
      </c>
      <c r="AX968">
        <v>36.143065999999997</v>
      </c>
      <c r="AY968">
        <f t="shared" si="728"/>
        <v>3.4619833306730463E-3</v>
      </c>
      <c r="AZ968">
        <f t="shared" si="729"/>
        <v>1.003461983330673</v>
      </c>
      <c r="BD968" s="10">
        <v>41228</v>
      </c>
      <c r="BE968">
        <v>727200</v>
      </c>
      <c r="BF968">
        <v>42.169069999999998</v>
      </c>
      <c r="BG968">
        <f t="shared" si="730"/>
        <v>-2.7185682572958836E-3</v>
      </c>
      <c r="BH968">
        <f t="shared" si="731"/>
        <v>0.99728143174270412</v>
      </c>
      <c r="BL968" s="10">
        <v>41228</v>
      </c>
      <c r="BM968">
        <v>489400</v>
      </c>
      <c r="BN968">
        <v>102.59315700000001</v>
      </c>
      <c r="BO968">
        <f t="shared" si="705"/>
        <v>4.966275108237328E-3</v>
      </c>
      <c r="BP968">
        <f t="shared" si="706"/>
        <v>1.0049662751082373</v>
      </c>
      <c r="BT968" s="10">
        <v>41228</v>
      </c>
      <c r="BU968">
        <v>56400</v>
      </c>
      <c r="BV968">
        <v>49.490420999999998</v>
      </c>
      <c r="BW968">
        <f t="shared" si="707"/>
        <v>0</v>
      </c>
      <c r="BX968">
        <f t="shared" si="708"/>
        <v>1</v>
      </c>
      <c r="CB968" s="10">
        <v>41228</v>
      </c>
      <c r="CC968">
        <v>531900</v>
      </c>
      <c r="CD968">
        <v>101.517804</v>
      </c>
      <c r="CE968">
        <f t="shared" si="732"/>
        <v>-3.0467930089952411E-3</v>
      </c>
      <c r="CF968">
        <f t="shared" si="733"/>
        <v>0.99695320699100476</v>
      </c>
      <c r="CJ968" s="10">
        <v>41228</v>
      </c>
      <c r="CK968">
        <v>577300</v>
      </c>
      <c r="CL968">
        <v>77.312878999999995</v>
      </c>
      <c r="CM968">
        <f t="shared" si="734"/>
        <v>-3.3927203565997655E-4</v>
      </c>
      <c r="CN968">
        <f t="shared" si="735"/>
        <v>0.99966072796434002</v>
      </c>
      <c r="CR968" s="10">
        <v>41228</v>
      </c>
      <c r="CS968">
        <v>7300</v>
      </c>
      <c r="CT968">
        <v>58.440370000000001</v>
      </c>
      <c r="CU968">
        <f t="shared" si="736"/>
        <v>0</v>
      </c>
      <c r="CV968">
        <f t="shared" si="737"/>
        <v>1</v>
      </c>
      <c r="CZ968" s="10">
        <v>41228</v>
      </c>
      <c r="DA968">
        <v>39800</v>
      </c>
      <c r="DB968">
        <v>44.353316999999997</v>
      </c>
      <c r="DC968">
        <f t="shared" si="714"/>
        <v>2.6948885668800493E-3</v>
      </c>
      <c r="DD968">
        <f t="shared" si="715"/>
        <v>1.00269488856688</v>
      </c>
      <c r="DH968" s="10">
        <v>41228</v>
      </c>
      <c r="DI968">
        <v>127500</v>
      </c>
      <c r="DJ968">
        <v>26.267502</v>
      </c>
      <c r="DK968">
        <f t="shared" si="716"/>
        <v>-5.8620733505125866E-3</v>
      </c>
      <c r="DL968">
        <f t="shared" si="717"/>
        <v>0.99413792664948741</v>
      </c>
      <c r="DX968" s="10">
        <v>41228</v>
      </c>
      <c r="DY968">
        <v>6419800</v>
      </c>
      <c r="DZ968">
        <v>16.670000000000002</v>
      </c>
      <c r="EA968">
        <f t="shared" si="710"/>
        <v>-7.1471705094001692E-3</v>
      </c>
      <c r="EB968">
        <f t="shared" si="711"/>
        <v>0.99285282949059983</v>
      </c>
      <c r="EF968" s="10">
        <v>41227</v>
      </c>
      <c r="EG968">
        <v>214400</v>
      </c>
      <c r="EH968">
        <v>97.951273999999998</v>
      </c>
      <c r="EI968">
        <f t="shared" si="712"/>
        <v>-5.9071003856792093E-4</v>
      </c>
      <c r="EJ968">
        <f t="shared" si="713"/>
        <v>0.99940928996143208</v>
      </c>
    </row>
    <row r="969" spans="1:140">
      <c r="A969" s="10">
        <v>41227</v>
      </c>
      <c r="B969" s="11">
        <v>7.24</v>
      </c>
      <c r="C969">
        <f t="shared" si="738"/>
        <v>7.2400000000000006E-2</v>
      </c>
      <c r="D969" s="12">
        <f t="shared" si="718"/>
        <v>1.5233097933491369E-3</v>
      </c>
      <c r="E969" s="13">
        <f t="shared" si="739"/>
        <v>1.0015233097933491</v>
      </c>
      <c r="H969" s="10">
        <v>41227</v>
      </c>
      <c r="I969">
        <v>22100</v>
      </c>
      <c r="J969">
        <v>70.321550999999999</v>
      </c>
      <c r="K969" s="15">
        <f t="shared" si="701"/>
        <v>1.9139239854184531E-3</v>
      </c>
      <c r="L969">
        <f t="shared" si="702"/>
        <v>1.0019139239854185</v>
      </c>
      <c r="N969" s="15">
        <f t="shared" si="720"/>
        <v>1.0095575827962127</v>
      </c>
      <c r="P969" s="10">
        <v>41227</v>
      </c>
      <c r="Q969">
        <v>358400</v>
      </c>
      <c r="R969">
        <v>30.136776000000001</v>
      </c>
      <c r="S969">
        <f t="shared" si="721"/>
        <v>-1.4045788829919692E-2</v>
      </c>
      <c r="T969">
        <f t="shared" si="703"/>
        <v>0.98595421117008031</v>
      </c>
      <c r="V969" s="15">
        <f t="shared" si="722"/>
        <v>-0.99427583171709977</v>
      </c>
      <c r="X969" s="10">
        <v>41227</v>
      </c>
      <c r="Y969">
        <v>195000</v>
      </c>
      <c r="Z969">
        <v>24.572602</v>
      </c>
      <c r="AA969">
        <f t="shared" si="723"/>
        <v>-1.7729131092932282E-2</v>
      </c>
      <c r="AB969">
        <f t="shared" si="719"/>
        <v>0.98227086890706772</v>
      </c>
      <c r="AD969" s="15">
        <f t="shared" si="724"/>
        <v>-0.99853980279727395</v>
      </c>
      <c r="AF969" s="10">
        <v>41227</v>
      </c>
      <c r="AG969">
        <v>392200</v>
      </c>
      <c r="AH969">
        <v>33.348644999999998</v>
      </c>
      <c r="AI969">
        <f t="shared" si="725"/>
        <v>-1.7867092905125337E-2</v>
      </c>
      <c r="AJ969">
        <f t="shared" si="704"/>
        <v>0.98213290709487466</v>
      </c>
      <c r="AL969" s="15">
        <f t="shared" si="726"/>
        <v>-0.99861277832472117</v>
      </c>
      <c r="AN969" s="10">
        <v>41227</v>
      </c>
      <c r="AO969">
        <v>2577800</v>
      </c>
      <c r="AP969">
        <v>28.460425999999998</v>
      </c>
      <c r="AQ969">
        <f t="shared" si="727"/>
        <v>-1.0147643346717916E-2</v>
      </c>
      <c r="AR969">
        <f t="shared" si="709"/>
        <v>0.98985235665328208</v>
      </c>
      <c r="AV969" s="10">
        <v>41227</v>
      </c>
      <c r="AW969">
        <v>21341400</v>
      </c>
      <c r="AX969">
        <v>36.018371000000002</v>
      </c>
      <c r="AY969">
        <f t="shared" si="728"/>
        <v>-1.4619931676860598E-2</v>
      </c>
      <c r="AZ969">
        <f t="shared" si="729"/>
        <v>0.9853800683231394</v>
      </c>
      <c r="BD969" s="10">
        <v>41227</v>
      </c>
      <c r="BE969">
        <v>1472000</v>
      </c>
      <c r="BF969">
        <v>42.284022</v>
      </c>
      <c r="BG969">
        <f t="shared" si="730"/>
        <v>-1.3613843457351171E-2</v>
      </c>
      <c r="BH969">
        <f t="shared" si="731"/>
        <v>0.98638615654264883</v>
      </c>
      <c r="BL969" s="10">
        <v>41227</v>
      </c>
      <c r="BM969">
        <v>225300</v>
      </c>
      <c r="BN969">
        <v>102.086169</v>
      </c>
      <c r="BO969">
        <f t="shared" si="705"/>
        <v>-5.5560225388875395E-3</v>
      </c>
      <c r="BP969">
        <f t="shared" si="706"/>
        <v>0.99444397746111246</v>
      </c>
      <c r="BT969" s="10">
        <v>41227</v>
      </c>
      <c r="BU969">
        <v>59000</v>
      </c>
      <c r="BV969">
        <v>49.490420999999998</v>
      </c>
      <c r="BW969">
        <f t="shared" si="707"/>
        <v>-4.0009913102811989E-4</v>
      </c>
      <c r="BX969">
        <f t="shared" si="708"/>
        <v>0.99959990086897188</v>
      </c>
      <c r="CB969" s="10">
        <v>41227</v>
      </c>
      <c r="CC969">
        <v>551000</v>
      </c>
      <c r="CD969">
        <v>101.828053</v>
      </c>
      <c r="CE969">
        <f t="shared" si="732"/>
        <v>-2.4696325958595278E-4</v>
      </c>
      <c r="CF969">
        <f t="shared" si="733"/>
        <v>0.99975303674041405</v>
      </c>
      <c r="CJ969" s="10">
        <v>41227</v>
      </c>
      <c r="CK969">
        <v>445300</v>
      </c>
      <c r="CL969">
        <v>77.339117999999999</v>
      </c>
      <c r="CM969">
        <f t="shared" si="734"/>
        <v>-2.1442531117448205E-3</v>
      </c>
      <c r="CN969">
        <f t="shared" si="735"/>
        <v>0.99785574688825518</v>
      </c>
      <c r="CR969" s="10">
        <v>41227</v>
      </c>
      <c r="CS969">
        <v>11300</v>
      </c>
      <c r="CT969">
        <v>58.440370000000001</v>
      </c>
      <c r="CU969">
        <f t="shared" si="736"/>
        <v>4.8904498823576503E-4</v>
      </c>
      <c r="CV969">
        <f t="shared" si="737"/>
        <v>1.0004890449882358</v>
      </c>
      <c r="CZ969" s="10">
        <v>41227</v>
      </c>
      <c r="DA969">
        <v>124100</v>
      </c>
      <c r="DB969">
        <v>44.234110999999999</v>
      </c>
      <c r="DC969">
        <f t="shared" si="714"/>
        <v>-5.1704513380598227E-3</v>
      </c>
      <c r="DD969">
        <f t="shared" si="715"/>
        <v>0.99482954866194018</v>
      </c>
      <c r="DH969" s="10">
        <v>41227</v>
      </c>
      <c r="DI969">
        <v>129900</v>
      </c>
      <c r="DJ969">
        <v>26.422391999999999</v>
      </c>
      <c r="DK969">
        <f t="shared" si="716"/>
        <v>-2.0270263756299811E-2</v>
      </c>
      <c r="DL969">
        <f t="shared" si="717"/>
        <v>0.97972973624370019</v>
      </c>
      <c r="DX969" s="10">
        <v>41227</v>
      </c>
      <c r="DY969">
        <v>6106700</v>
      </c>
      <c r="DZ969">
        <v>16.790001</v>
      </c>
      <c r="EA969">
        <f t="shared" si="710"/>
        <v>0</v>
      </c>
      <c r="EB969">
        <f t="shared" si="711"/>
        <v>1</v>
      </c>
      <c r="EF969" s="10">
        <v>41226</v>
      </c>
      <c r="EG969">
        <v>118000</v>
      </c>
      <c r="EH969">
        <v>98.009169</v>
      </c>
      <c r="EI969">
        <f t="shared" si="712"/>
        <v>9.8490281334795426E-5</v>
      </c>
      <c r="EJ969">
        <f t="shared" si="713"/>
        <v>1.0000984902813348</v>
      </c>
    </row>
    <row r="970" spans="1:140">
      <c r="A970" s="10">
        <v>41226</v>
      </c>
      <c r="B970" s="11">
        <v>8.24</v>
      </c>
      <c r="C970">
        <f t="shared" si="738"/>
        <v>8.2400000000000001E-2</v>
      </c>
      <c r="D970" s="12">
        <f t="shared" si="718"/>
        <v>1.7361002562501504E-3</v>
      </c>
      <c r="E970" s="13">
        <f t="shared" si="739"/>
        <v>1.0017361002562502</v>
      </c>
      <c r="H970" s="10">
        <v>41226</v>
      </c>
      <c r="I970">
        <v>6200</v>
      </c>
      <c r="J970">
        <v>70.187218000000001</v>
      </c>
      <c r="K970" s="15">
        <f t="shared" si="701"/>
        <v>2.6867756358057715E-3</v>
      </c>
      <c r="L970">
        <f t="shared" si="702"/>
        <v>1.0026867756358058</v>
      </c>
      <c r="N970" s="15">
        <f t="shared" si="720"/>
        <v>1.662746310567246</v>
      </c>
      <c r="P970" s="10">
        <v>41226</v>
      </c>
      <c r="Q970">
        <v>171400</v>
      </c>
      <c r="R970">
        <v>30.566101</v>
      </c>
      <c r="S970">
        <f t="shared" si="721"/>
        <v>-3.6507152431679568E-3</v>
      </c>
      <c r="T970">
        <f t="shared" si="703"/>
        <v>0.99634928475683204</v>
      </c>
      <c r="V970" s="15">
        <f t="shared" si="722"/>
        <v>-0.73682848445935223</v>
      </c>
      <c r="X970" s="10">
        <v>41226</v>
      </c>
      <c r="Y970">
        <v>70000</v>
      </c>
      <c r="Z970">
        <v>25.016116</v>
      </c>
      <c r="AA970">
        <f t="shared" si="723"/>
        <v>-2.6335439623627055E-3</v>
      </c>
      <c r="AB970">
        <f t="shared" si="719"/>
        <v>0.99736645603763729</v>
      </c>
      <c r="AD970" s="15">
        <f t="shared" si="724"/>
        <v>-0.61806754732986069</v>
      </c>
      <c r="AF970" s="10">
        <v>41226</v>
      </c>
      <c r="AG970">
        <v>87900</v>
      </c>
      <c r="AH970">
        <v>33.955328000000002</v>
      </c>
      <c r="AI970">
        <f t="shared" si="725"/>
        <v>-6.3800000433086312E-3</v>
      </c>
      <c r="AJ970">
        <f t="shared" si="704"/>
        <v>0.99361999995669137</v>
      </c>
      <c r="AL970" s="15">
        <f t="shared" si="726"/>
        <v>-0.90330178317619036</v>
      </c>
      <c r="AN970" s="10">
        <v>41226</v>
      </c>
      <c r="AO970">
        <v>2138800</v>
      </c>
      <c r="AP970">
        <v>28.752192999999998</v>
      </c>
      <c r="AQ970">
        <f t="shared" si="727"/>
        <v>-5.2003122913782951E-3</v>
      </c>
      <c r="AR970">
        <f t="shared" si="709"/>
        <v>0.9947996877086217</v>
      </c>
      <c r="AV970" s="10">
        <v>41226</v>
      </c>
      <c r="AW970">
        <v>14613800</v>
      </c>
      <c r="AX970">
        <v>36.552770000000002</v>
      </c>
      <c r="AY970">
        <f t="shared" si="728"/>
        <v>-9.4134632812113983E-3</v>
      </c>
      <c r="AZ970">
        <f t="shared" si="729"/>
        <v>0.9905865367187886</v>
      </c>
      <c r="BD970" s="10">
        <v>41226</v>
      </c>
      <c r="BE970">
        <v>419200</v>
      </c>
      <c r="BF970">
        <v>42.867615000000001</v>
      </c>
      <c r="BG970">
        <f t="shared" si="730"/>
        <v>-2.8794591440098882E-3</v>
      </c>
      <c r="BH970">
        <f t="shared" si="731"/>
        <v>0.99712054085599011</v>
      </c>
      <c r="BL970" s="10">
        <v>41226</v>
      </c>
      <c r="BM970">
        <v>360800</v>
      </c>
      <c r="BN970">
        <v>102.656531</v>
      </c>
      <c r="BO970">
        <f t="shared" si="705"/>
        <v>-7.9312414202281634E-4</v>
      </c>
      <c r="BP970">
        <f t="shared" si="706"/>
        <v>0.99920687585797718</v>
      </c>
      <c r="BT970" s="10">
        <v>41226</v>
      </c>
      <c r="BU970">
        <v>74800</v>
      </c>
      <c r="BV970">
        <v>49.51023</v>
      </c>
      <c r="BW970">
        <f t="shared" si="707"/>
        <v>-1.9995907926895207E-4</v>
      </c>
      <c r="BX970">
        <f t="shared" si="708"/>
        <v>0.99980004092073105</v>
      </c>
      <c r="CB970" s="10">
        <v>41226</v>
      </c>
      <c r="CC970">
        <v>409400</v>
      </c>
      <c r="CD970">
        <v>101.853207</v>
      </c>
      <c r="CE970">
        <f t="shared" si="732"/>
        <v>-9.8687814776698968E-4</v>
      </c>
      <c r="CF970">
        <f t="shared" si="733"/>
        <v>0.99901312185223301</v>
      </c>
      <c r="CJ970" s="10">
        <v>41226</v>
      </c>
      <c r="CK970">
        <v>337900</v>
      </c>
      <c r="CL970">
        <v>77.505308999999997</v>
      </c>
      <c r="CM970">
        <f t="shared" si="734"/>
        <v>-4.512234457909603E-4</v>
      </c>
      <c r="CN970">
        <f t="shared" si="735"/>
        <v>0.99954877655420904</v>
      </c>
      <c r="CR970" s="10">
        <v>41226</v>
      </c>
      <c r="CS970">
        <v>6400</v>
      </c>
      <c r="CT970">
        <v>58.411803999999997</v>
      </c>
      <c r="CU970">
        <f t="shared" si="736"/>
        <v>4.8921572392290891E-4</v>
      </c>
      <c r="CV970">
        <f t="shared" si="737"/>
        <v>1.0004892157239229</v>
      </c>
      <c r="CZ970" s="10">
        <v>41226</v>
      </c>
      <c r="DA970">
        <v>38500</v>
      </c>
      <c r="DB970">
        <v>44.464010000000002</v>
      </c>
      <c r="DC970">
        <f t="shared" si="714"/>
        <v>-5.3333128124466445E-3</v>
      </c>
      <c r="DD970">
        <f t="shared" si="715"/>
        <v>0.99466668718755336</v>
      </c>
      <c r="DH970" s="10">
        <v>41226</v>
      </c>
      <c r="DI970">
        <v>53900</v>
      </c>
      <c r="DJ970">
        <v>26.969062000000001</v>
      </c>
      <c r="DK970">
        <f t="shared" si="716"/>
        <v>1.0145600163433688E-3</v>
      </c>
      <c r="DL970">
        <f t="shared" si="717"/>
        <v>1.0010145600163434</v>
      </c>
      <c r="DX970" s="10">
        <v>41226</v>
      </c>
      <c r="DY970">
        <v>5413700</v>
      </c>
      <c r="DZ970">
        <v>16.790001</v>
      </c>
      <c r="EA970">
        <f t="shared" si="710"/>
        <v>-1.783531510107017E-3</v>
      </c>
      <c r="EB970">
        <f t="shared" si="711"/>
        <v>0.99821646848989298</v>
      </c>
      <c r="EF970" s="10">
        <v>41225</v>
      </c>
      <c r="EG970">
        <v>309600</v>
      </c>
      <c r="EH970">
        <v>97.999516999999997</v>
      </c>
      <c r="EI970">
        <f t="shared" si="712"/>
        <v>3.9401427011931389E-4</v>
      </c>
      <c r="EJ970">
        <f t="shared" si="713"/>
        <v>1.0003940142701193</v>
      </c>
    </row>
    <row r="971" spans="1:140">
      <c r="A971" s="10">
        <v>41225</v>
      </c>
      <c r="B971" s="11">
        <v>9.24</v>
      </c>
      <c r="C971">
        <f t="shared" si="738"/>
        <v>9.2399999999999996E-2</v>
      </c>
      <c r="D971" s="12">
        <f t="shared" si="718"/>
        <v>1.9494799636248228E-3</v>
      </c>
      <c r="E971" s="13">
        <f t="shared" si="739"/>
        <v>1.0019494799636248</v>
      </c>
      <c r="H971" s="10">
        <v>41225</v>
      </c>
      <c r="I971">
        <v>22400</v>
      </c>
      <c r="J971">
        <v>69.999145999999996</v>
      </c>
      <c r="K971" s="15">
        <f t="shared" ref="K971:K1034" si="740">(J971/J972)-1</f>
        <v>1.5377082188317015E-3</v>
      </c>
      <c r="L971">
        <f t="shared" ref="L971:L1034" si="741">1+K971</f>
        <v>1.0015377082188317</v>
      </c>
      <c r="N971" s="15">
        <f t="shared" si="720"/>
        <v>0.75213038777949448</v>
      </c>
      <c r="P971" s="10">
        <v>41225</v>
      </c>
      <c r="Q971">
        <v>180300</v>
      </c>
      <c r="R971">
        <v>30.678097999999999</v>
      </c>
      <c r="S971">
        <f t="shared" si="721"/>
        <v>9.1350439031190334E-4</v>
      </c>
      <c r="T971">
        <f t="shared" ref="T971:T1034" si="742">1+S971</f>
        <v>1.0009135043903119</v>
      </c>
      <c r="V971" s="15">
        <f t="shared" si="722"/>
        <v>0.39553366918728106</v>
      </c>
      <c r="X971" s="10">
        <v>41225</v>
      </c>
      <c r="Y971">
        <v>30100</v>
      </c>
      <c r="Z971">
        <v>25.082170999999999</v>
      </c>
      <c r="AA971">
        <f t="shared" si="723"/>
        <v>-1.5026721026716316E-3</v>
      </c>
      <c r="AB971">
        <f t="shared" si="719"/>
        <v>0.99849732789732837</v>
      </c>
      <c r="AD971" s="15">
        <f t="shared" si="724"/>
        <v>-0.42240816064487341</v>
      </c>
      <c r="AF971" s="10">
        <v>41225</v>
      </c>
      <c r="AG971">
        <v>88100</v>
      </c>
      <c r="AH971">
        <v>34.173354000000003</v>
      </c>
      <c r="AI971">
        <f t="shared" si="725"/>
        <v>-8.3156454215327358E-4</v>
      </c>
      <c r="AJ971">
        <f t="shared" ref="AJ971:AJ1034" si="743">1+AI971</f>
        <v>0.99916843545784673</v>
      </c>
      <c r="AL971" s="15">
        <f t="shared" si="726"/>
        <v>-0.26187886373134239</v>
      </c>
      <c r="AN971" s="10">
        <v>41225</v>
      </c>
      <c r="AO971">
        <v>3214600</v>
      </c>
      <c r="AP971">
        <v>28.902494999999998</v>
      </c>
      <c r="AQ971">
        <f t="shared" si="727"/>
        <v>-6.1144160316028984E-4</v>
      </c>
      <c r="AR971">
        <f t="shared" si="709"/>
        <v>0.99938855839683971</v>
      </c>
      <c r="AV971" s="10">
        <v>41225</v>
      </c>
      <c r="AW971">
        <v>12163400</v>
      </c>
      <c r="AX971">
        <v>36.900128000000002</v>
      </c>
      <c r="AY971">
        <f t="shared" si="728"/>
        <v>2.9048535507152362E-3</v>
      </c>
      <c r="AZ971">
        <f t="shared" si="729"/>
        <v>1.0029048535507152</v>
      </c>
      <c r="BD971" s="10">
        <v>41225</v>
      </c>
      <c r="BE971">
        <v>335200</v>
      </c>
      <c r="BF971">
        <v>42.991407000000002</v>
      </c>
      <c r="BG971">
        <f t="shared" si="730"/>
        <v>-1.6427652424583217E-3</v>
      </c>
      <c r="BH971">
        <f t="shared" si="731"/>
        <v>0.99835723475754168</v>
      </c>
      <c r="BL971" s="10">
        <v>41225</v>
      </c>
      <c r="BM971">
        <v>123700</v>
      </c>
      <c r="BN971">
        <v>102.738015</v>
      </c>
      <c r="BO971">
        <f t="shared" ref="BO971:BO1034" si="744">(BN971/BN972)-1</f>
        <v>3.7148915138018879E-3</v>
      </c>
      <c r="BP971">
        <f t="shared" ref="BP971:BP1034" si="745">1+BO971</f>
        <v>1.0037148915138019</v>
      </c>
      <c r="BT971" s="10">
        <v>41225</v>
      </c>
      <c r="BU971">
        <v>59400</v>
      </c>
      <c r="BV971">
        <v>49.520131999999997</v>
      </c>
      <c r="BW971">
        <f t="shared" ref="BW971:BW988" si="746">(BV971/BV972)-1</f>
        <v>1.9999907089895963E-4</v>
      </c>
      <c r="BX971">
        <f t="shared" ref="BX971:BX988" si="747">1+BW971</f>
        <v>1.000199999070899</v>
      </c>
      <c r="CB971" s="10">
        <v>41225</v>
      </c>
      <c r="CC971">
        <v>456500</v>
      </c>
      <c r="CD971">
        <v>101.953823</v>
      </c>
      <c r="CE971">
        <f t="shared" si="732"/>
        <v>-8.2255965224709016E-5</v>
      </c>
      <c r="CF971">
        <f t="shared" si="733"/>
        <v>0.99991774403477529</v>
      </c>
      <c r="CJ971" s="10">
        <v>41225</v>
      </c>
      <c r="CK971">
        <v>387700</v>
      </c>
      <c r="CL971">
        <v>77.540296999999995</v>
      </c>
      <c r="CM971">
        <f t="shared" si="734"/>
        <v>3.3956154419378937E-3</v>
      </c>
      <c r="CN971">
        <f t="shared" si="735"/>
        <v>1.0033956154419379</v>
      </c>
      <c r="CR971" s="10">
        <v>41225</v>
      </c>
      <c r="CS971">
        <v>5900</v>
      </c>
      <c r="CT971">
        <v>58.383242000000003</v>
      </c>
      <c r="CU971">
        <f t="shared" si="736"/>
        <v>4.8945517308984776E-4</v>
      </c>
      <c r="CV971">
        <f t="shared" si="737"/>
        <v>1.0004894551730898</v>
      </c>
      <c r="CZ971" s="10">
        <v>41225</v>
      </c>
      <c r="DA971">
        <v>46800</v>
      </c>
      <c r="DB971">
        <v>44.702421999999999</v>
      </c>
      <c r="DC971">
        <f t="shared" si="714"/>
        <v>1.5261804698996073E-3</v>
      </c>
      <c r="DD971">
        <f t="shared" si="715"/>
        <v>1.0015261804698996</v>
      </c>
      <c r="DH971" s="10">
        <v>41225</v>
      </c>
      <c r="DI971">
        <v>313000</v>
      </c>
      <c r="DJ971">
        <v>26.941728000000001</v>
      </c>
      <c r="DK971">
        <f t="shared" si="716"/>
        <v>-3.3704190902620335E-3</v>
      </c>
      <c r="DL971">
        <f t="shared" si="717"/>
        <v>0.99662958090973797</v>
      </c>
      <c r="DX971" s="10">
        <v>41225</v>
      </c>
      <c r="DY971">
        <v>4760500</v>
      </c>
      <c r="DZ971">
        <v>16.82</v>
      </c>
      <c r="EA971">
        <f t="shared" si="710"/>
        <v>-1.1876484560570111E-3</v>
      </c>
      <c r="EB971">
        <f t="shared" si="711"/>
        <v>0.99881235154394299</v>
      </c>
      <c r="EF971" s="10">
        <v>41222</v>
      </c>
      <c r="EG971">
        <v>127300</v>
      </c>
      <c r="EH971">
        <v>97.960919000000004</v>
      </c>
      <c r="EI971">
        <f t="shared" si="712"/>
        <v>-2.9547951347996815E-4</v>
      </c>
      <c r="EJ971">
        <f t="shared" si="713"/>
        <v>0.99970452048652003</v>
      </c>
    </row>
    <row r="972" spans="1:140">
      <c r="A972" s="10">
        <v>41222</v>
      </c>
      <c r="B972" s="11">
        <v>10.24</v>
      </c>
      <c r="C972">
        <f t="shared" si="738"/>
        <v>0.1024</v>
      </c>
      <c r="D972" s="12">
        <f t="shared" si="718"/>
        <v>2.1634520613900143E-3</v>
      </c>
      <c r="E972" s="13">
        <f t="shared" si="739"/>
        <v>1.00216345206139</v>
      </c>
      <c r="H972" s="10">
        <v>41222</v>
      </c>
      <c r="I972">
        <v>18000</v>
      </c>
      <c r="J972">
        <v>69.891672999999997</v>
      </c>
      <c r="K972" s="15">
        <f t="shared" si="740"/>
        <v>1.1546450243289375E-3</v>
      </c>
      <c r="L972">
        <f t="shared" si="741"/>
        <v>1.0011546450243289</v>
      </c>
      <c r="N972" s="15">
        <f t="shared" si="720"/>
        <v>0.52379252732706227</v>
      </c>
      <c r="P972" s="10">
        <v>41222</v>
      </c>
      <c r="Q972">
        <v>306300</v>
      </c>
      <c r="R972">
        <v>30.650099000000001</v>
      </c>
      <c r="S972">
        <f t="shared" si="721"/>
        <v>9.1430695757943603E-4</v>
      </c>
      <c r="T972">
        <f t="shared" si="742"/>
        <v>1.0009143069575794</v>
      </c>
      <c r="V972" s="15">
        <f t="shared" si="722"/>
        <v>0.39594215921387854</v>
      </c>
      <c r="X972" s="10">
        <v>41222</v>
      </c>
      <c r="Y972">
        <v>70000</v>
      </c>
      <c r="Z972">
        <v>25.119917999999998</v>
      </c>
      <c r="AA972">
        <f t="shared" si="723"/>
        <v>-3.7545733867483388E-4</v>
      </c>
      <c r="AB972">
        <f t="shared" si="719"/>
        <v>0.99962454266132517</v>
      </c>
      <c r="AD972" s="15">
        <f t="shared" si="724"/>
        <v>-0.1280887709091002</v>
      </c>
      <c r="AF972" s="10">
        <v>41222</v>
      </c>
      <c r="AG972">
        <v>148500</v>
      </c>
      <c r="AH972">
        <v>34.201794999999997</v>
      </c>
      <c r="AI972">
        <f t="shared" si="725"/>
        <v>1.1099150459390472E-3</v>
      </c>
      <c r="AJ972">
        <f t="shared" si="743"/>
        <v>1.001109915045939</v>
      </c>
      <c r="AL972" s="15">
        <f t="shared" si="726"/>
        <v>0.49914408335961324</v>
      </c>
      <c r="AN972" s="10">
        <v>41222</v>
      </c>
      <c r="AO972">
        <v>7928100</v>
      </c>
      <c r="AP972">
        <v>28.920178</v>
      </c>
      <c r="AQ972">
        <f t="shared" si="727"/>
        <v>3.0576239674551253E-4</v>
      </c>
      <c r="AR972">
        <f t="shared" ref="AR972:AR1035" si="748">1+AQ972</f>
        <v>1.0003057623967455</v>
      </c>
      <c r="AV972" s="10">
        <v>41222</v>
      </c>
      <c r="AW972">
        <v>32991700</v>
      </c>
      <c r="AX972">
        <v>36.793249000000003</v>
      </c>
      <c r="AY972">
        <f t="shared" si="728"/>
        <v>3.6443612333649789E-3</v>
      </c>
      <c r="AZ972">
        <f t="shared" si="729"/>
        <v>1.003644361233365</v>
      </c>
      <c r="BD972" s="10">
        <v>41222</v>
      </c>
      <c r="BE972">
        <v>504600</v>
      </c>
      <c r="BF972">
        <v>43.062148000000001</v>
      </c>
      <c r="BG972">
        <f t="shared" si="730"/>
        <v>-4.1051691170668203E-4</v>
      </c>
      <c r="BH972">
        <f t="shared" si="731"/>
        <v>0.99958948308829332</v>
      </c>
      <c r="BL972" s="10">
        <v>41222</v>
      </c>
      <c r="BM972">
        <v>191100</v>
      </c>
      <c r="BN972">
        <v>102.357767</v>
      </c>
      <c r="BO972">
        <f t="shared" si="744"/>
        <v>4.085252543004847E-3</v>
      </c>
      <c r="BP972">
        <f t="shared" si="745"/>
        <v>1.0040852525430048</v>
      </c>
      <c r="BT972" s="10">
        <v>41222</v>
      </c>
      <c r="BU972">
        <v>34000</v>
      </c>
      <c r="BV972">
        <v>49.51023</v>
      </c>
      <c r="BW972">
        <f t="shared" si="746"/>
        <v>0</v>
      </c>
      <c r="BX972">
        <f t="shared" si="747"/>
        <v>1</v>
      </c>
      <c r="CB972" s="10">
        <v>41222</v>
      </c>
      <c r="CC972">
        <v>480900</v>
      </c>
      <c r="CD972">
        <v>101.96221</v>
      </c>
      <c r="CE972">
        <f t="shared" si="732"/>
        <v>-3.2884703206903509E-4</v>
      </c>
      <c r="CF972">
        <f t="shared" si="733"/>
        <v>0.99967115296793096</v>
      </c>
      <c r="CJ972" s="10">
        <v>41222</v>
      </c>
      <c r="CK972">
        <v>320300</v>
      </c>
      <c r="CL972">
        <v>77.277890999999997</v>
      </c>
      <c r="CM972">
        <f t="shared" si="734"/>
        <v>-9.0469204535392755E-4</v>
      </c>
      <c r="CN972">
        <f t="shared" si="735"/>
        <v>0.99909530795464607</v>
      </c>
      <c r="CR972" s="10">
        <v>41222</v>
      </c>
      <c r="CS972">
        <v>4900</v>
      </c>
      <c r="CT972">
        <v>58.354680000000002</v>
      </c>
      <c r="CU972">
        <f t="shared" si="736"/>
        <v>-4.8921572392301993E-4</v>
      </c>
      <c r="CV972">
        <f t="shared" si="737"/>
        <v>0.99951078427607698</v>
      </c>
      <c r="CZ972" s="10">
        <v>41222</v>
      </c>
      <c r="DA972">
        <v>28700</v>
      </c>
      <c r="DB972">
        <v>44.634301999999998</v>
      </c>
      <c r="DC972">
        <f t="shared" si="714"/>
        <v>-5.7203507338332571E-4</v>
      </c>
      <c r="DD972">
        <f t="shared" si="715"/>
        <v>0.99942796492661667</v>
      </c>
      <c r="DH972" s="10">
        <v>41222</v>
      </c>
      <c r="DI972">
        <v>40700</v>
      </c>
      <c r="DJ972">
        <v>27.03284</v>
      </c>
      <c r="DK972">
        <f t="shared" si="716"/>
        <v>-3.0242109846779774E-3</v>
      </c>
      <c r="DL972">
        <f t="shared" si="717"/>
        <v>0.99697578901532202</v>
      </c>
      <c r="DX972" s="10">
        <v>41222</v>
      </c>
      <c r="DY972">
        <v>8803200</v>
      </c>
      <c r="DZ972">
        <v>16.84</v>
      </c>
      <c r="EA972">
        <f t="shared" si="710"/>
        <v>-1.7783638542758773E-3</v>
      </c>
      <c r="EB972">
        <f t="shared" si="711"/>
        <v>0.99822163614572412</v>
      </c>
      <c r="EF972" s="10">
        <v>41221</v>
      </c>
      <c r="EG972">
        <v>110000</v>
      </c>
      <c r="EH972">
        <v>97.989873000000003</v>
      </c>
      <c r="EI972">
        <f t="shared" si="712"/>
        <v>3.9406327680846509E-4</v>
      </c>
      <c r="EJ972">
        <f t="shared" si="713"/>
        <v>1.0003940632768085</v>
      </c>
    </row>
    <row r="973" spans="1:140">
      <c r="A973" s="10">
        <v>41221</v>
      </c>
      <c r="B973" s="11">
        <v>11.24</v>
      </c>
      <c r="C973">
        <f t="shared" si="738"/>
        <v>0.1124</v>
      </c>
      <c r="D973" s="12">
        <f t="shared" si="718"/>
        <v>2.3780197203844278E-3</v>
      </c>
      <c r="E973" s="13">
        <f t="shared" si="739"/>
        <v>1.0023780197203844</v>
      </c>
      <c r="H973" s="10">
        <v>41221</v>
      </c>
      <c r="I973">
        <v>15800</v>
      </c>
      <c r="J973">
        <v>69.811065999999997</v>
      </c>
      <c r="K973" s="15">
        <f t="shared" si="740"/>
        <v>1.2337612817329591E-2</v>
      </c>
      <c r="L973">
        <f t="shared" si="741"/>
        <v>1.0123376128173296</v>
      </c>
      <c r="N973" s="15">
        <f t="shared" si="720"/>
        <v>86.853928126326025</v>
      </c>
      <c r="P973" s="10">
        <v>41221</v>
      </c>
      <c r="Q973">
        <v>255100</v>
      </c>
      <c r="R973">
        <v>30.622101000000001</v>
      </c>
      <c r="S973">
        <f t="shared" si="721"/>
        <v>-1.2341943624140317E-2</v>
      </c>
      <c r="T973">
        <f t="shared" si="742"/>
        <v>0.98765805637585968</v>
      </c>
      <c r="V973" s="15">
        <f t="shared" si="722"/>
        <v>-0.98924989054586421</v>
      </c>
      <c r="X973" s="10">
        <v>41221</v>
      </c>
      <c r="Y973">
        <v>56100</v>
      </c>
      <c r="Z973">
        <v>25.129352999999998</v>
      </c>
      <c r="AA973">
        <f t="shared" si="723"/>
        <v>-1.1873901010730159E-2</v>
      </c>
      <c r="AB973">
        <f t="shared" si="719"/>
        <v>0.98812609898926984</v>
      </c>
      <c r="AD973" s="15">
        <f t="shared" si="724"/>
        <v>-0.98722046186275281</v>
      </c>
      <c r="AF973" s="10">
        <v>41221</v>
      </c>
      <c r="AG973">
        <v>125000</v>
      </c>
      <c r="AH973">
        <v>34.163876000000002</v>
      </c>
      <c r="AI973">
        <f t="shared" si="725"/>
        <v>-1.449272686704095E-2</v>
      </c>
      <c r="AJ973">
        <f t="shared" si="743"/>
        <v>0.98550727313295905</v>
      </c>
      <c r="AL973" s="15">
        <f t="shared" si="726"/>
        <v>-0.9951489101071801</v>
      </c>
      <c r="AN973" s="10">
        <v>41221</v>
      </c>
      <c r="AO973">
        <v>2653600</v>
      </c>
      <c r="AP973">
        <v>28.911338000000001</v>
      </c>
      <c r="AQ973">
        <f t="shared" si="727"/>
        <v>-9.6910824462697054E-3</v>
      </c>
      <c r="AR973">
        <f t="shared" si="748"/>
        <v>0.99030891755373029</v>
      </c>
      <c r="AV973" s="10">
        <v>41221</v>
      </c>
      <c r="AW973">
        <v>32682500</v>
      </c>
      <c r="AX973">
        <v>36.659647999999997</v>
      </c>
      <c r="AY973">
        <f t="shared" si="728"/>
        <v>-1.2239004351067173E-2</v>
      </c>
      <c r="AZ973">
        <f t="shared" si="729"/>
        <v>0.98776099564893283</v>
      </c>
      <c r="BD973" s="10">
        <v>41221</v>
      </c>
      <c r="BE973">
        <v>522000</v>
      </c>
      <c r="BF973">
        <v>43.079833000000001</v>
      </c>
      <c r="BG973">
        <f t="shared" si="730"/>
        <v>-9.957276089582745E-3</v>
      </c>
      <c r="BH973">
        <f t="shared" si="731"/>
        <v>0.99004272391041725</v>
      </c>
      <c r="BL973" s="10">
        <v>41221</v>
      </c>
      <c r="BM973">
        <v>734500</v>
      </c>
      <c r="BN973">
        <v>101.941311</v>
      </c>
      <c r="BO973">
        <f t="shared" si="744"/>
        <v>6.2204831825307672E-4</v>
      </c>
      <c r="BP973">
        <f t="shared" si="745"/>
        <v>1.0006220483182531</v>
      </c>
      <c r="BT973" s="10">
        <v>41221</v>
      </c>
      <c r="BU973">
        <v>37000</v>
      </c>
      <c r="BV973">
        <v>49.51023</v>
      </c>
      <c r="BW973">
        <f t="shared" si="746"/>
        <v>0</v>
      </c>
      <c r="BX973">
        <f t="shared" si="747"/>
        <v>1</v>
      </c>
      <c r="CB973" s="10">
        <v>41221</v>
      </c>
      <c r="CC973">
        <v>409600</v>
      </c>
      <c r="CD973">
        <v>101.995751</v>
      </c>
      <c r="CE973">
        <f t="shared" si="732"/>
        <v>1.5644499253031352E-3</v>
      </c>
      <c r="CF973">
        <f t="shared" si="733"/>
        <v>1.0015644499253031</v>
      </c>
      <c r="CJ973" s="10">
        <v>41221</v>
      </c>
      <c r="CK973">
        <v>266400</v>
      </c>
      <c r="CL973">
        <v>77.347866999999994</v>
      </c>
      <c r="CM973">
        <f t="shared" si="734"/>
        <v>-1.5806569331241471E-3</v>
      </c>
      <c r="CN973">
        <f t="shared" si="735"/>
        <v>0.99841934306687585</v>
      </c>
      <c r="CR973" s="10">
        <v>41221</v>
      </c>
      <c r="CS973">
        <v>17100</v>
      </c>
      <c r="CT973">
        <v>58.383242000000003</v>
      </c>
      <c r="CU973">
        <f t="shared" si="736"/>
        <v>9.7945836062396374E-4</v>
      </c>
      <c r="CV973">
        <f t="shared" si="737"/>
        <v>1.000979458360624</v>
      </c>
      <c r="CZ973" s="10">
        <v>41221</v>
      </c>
      <c r="DA973">
        <v>48700</v>
      </c>
      <c r="DB973">
        <v>44.659849000000001</v>
      </c>
      <c r="DC973">
        <f t="shared" si="714"/>
        <v>-1.0564004130300009E-2</v>
      </c>
      <c r="DD973">
        <f t="shared" si="715"/>
        <v>0.98943599586969999</v>
      </c>
      <c r="DH973" s="10">
        <v>41221</v>
      </c>
      <c r="DI973">
        <v>67500</v>
      </c>
      <c r="DJ973">
        <v>27.114840999999998</v>
      </c>
      <c r="DK973">
        <f t="shared" si="716"/>
        <v>-1.1952223319128374E-2</v>
      </c>
      <c r="DL973">
        <f t="shared" si="717"/>
        <v>0.98804777668087163</v>
      </c>
      <c r="DX973" s="10">
        <v>41221</v>
      </c>
      <c r="DY973">
        <v>14546900</v>
      </c>
      <c r="DZ973">
        <v>16.870000999999998</v>
      </c>
      <c r="EA973">
        <f t="shared" si="710"/>
        <v>9.5752249895406649E-3</v>
      </c>
      <c r="EB973">
        <f t="shared" si="711"/>
        <v>1.0095752249895407</v>
      </c>
      <c r="EF973" s="10">
        <v>41220</v>
      </c>
      <c r="EG973">
        <v>262900</v>
      </c>
      <c r="EH973">
        <v>97.951273999999998</v>
      </c>
      <c r="EI973">
        <f t="shared" si="712"/>
        <v>3.942084066825835E-4</v>
      </c>
      <c r="EJ973">
        <f t="shared" si="713"/>
        <v>1.0003942084066826</v>
      </c>
    </row>
    <row r="974" spans="1:140">
      <c r="A974" s="10">
        <v>41220</v>
      </c>
      <c r="B974" s="11">
        <v>12.24</v>
      </c>
      <c r="C974">
        <f t="shared" si="738"/>
        <v>0.12240000000000001</v>
      </c>
      <c r="D974" s="12">
        <f t="shared" si="718"/>
        <v>2.5931861366308429E-3</v>
      </c>
      <c r="E974" s="13">
        <f t="shared" si="739"/>
        <v>1.0025931861366308</v>
      </c>
      <c r="H974" s="10">
        <v>41220</v>
      </c>
      <c r="I974">
        <v>10600</v>
      </c>
      <c r="J974">
        <v>68.960261000000003</v>
      </c>
      <c r="K974" s="15">
        <f t="shared" si="740"/>
        <v>1.4225532901728233E-2</v>
      </c>
      <c r="L974">
        <f t="shared" si="741"/>
        <v>1.0142255329017282</v>
      </c>
      <c r="N974" s="15">
        <f t="shared" si="720"/>
        <v>172.42310591335342</v>
      </c>
      <c r="P974" s="10">
        <v>41220</v>
      </c>
      <c r="Q974">
        <v>477900</v>
      </c>
      <c r="R974">
        <v>31.004760000000001</v>
      </c>
      <c r="S974">
        <f t="shared" si="721"/>
        <v>-2.1790283085766471E-2</v>
      </c>
      <c r="T974">
        <f t="shared" si="742"/>
        <v>0.97820971691423353</v>
      </c>
      <c r="V974" s="15">
        <f t="shared" si="722"/>
        <v>-0.99967813780626846</v>
      </c>
      <c r="X974" s="10">
        <v>41220</v>
      </c>
      <c r="Y974">
        <v>106200</v>
      </c>
      <c r="Z974">
        <v>25.431322000000002</v>
      </c>
      <c r="AA974">
        <f t="shared" si="723"/>
        <v>-1.8214930340893609E-2</v>
      </c>
      <c r="AB974">
        <f t="shared" si="719"/>
        <v>0.98178506965910639</v>
      </c>
      <c r="AD974" s="15">
        <f t="shared" si="724"/>
        <v>-0.99878102577514005</v>
      </c>
      <c r="AF974" s="10">
        <v>41220</v>
      </c>
      <c r="AG974">
        <v>196900</v>
      </c>
      <c r="AH974">
        <v>34.666285000000002</v>
      </c>
      <c r="AI974">
        <f t="shared" si="725"/>
        <v>-2.1145633080702275E-2</v>
      </c>
      <c r="AJ974">
        <f t="shared" si="743"/>
        <v>0.97885436691929772</v>
      </c>
      <c r="AL974" s="15">
        <f t="shared" si="726"/>
        <v>-0.99959064493150573</v>
      </c>
      <c r="AN974" s="10">
        <v>41220</v>
      </c>
      <c r="AO974">
        <v>2486400</v>
      </c>
      <c r="AP974">
        <v>29.194261999999998</v>
      </c>
      <c r="AQ974">
        <f t="shared" si="727"/>
        <v>-1.5503903940157993E-2</v>
      </c>
      <c r="AR974">
        <f t="shared" si="748"/>
        <v>0.98449609605984201</v>
      </c>
      <c r="AV974" s="10">
        <v>41220</v>
      </c>
      <c r="AW974">
        <v>36917500</v>
      </c>
      <c r="AX974">
        <v>37.113885000000003</v>
      </c>
      <c r="AY974">
        <f t="shared" si="728"/>
        <v>-1.5126508498547242E-2</v>
      </c>
      <c r="AZ974">
        <f t="shared" si="729"/>
        <v>0.98487349150145276</v>
      </c>
      <c r="BD974" s="10">
        <v>41220</v>
      </c>
      <c r="BE974">
        <v>884900</v>
      </c>
      <c r="BF974">
        <v>43.513105000000003</v>
      </c>
      <c r="BG974">
        <f t="shared" si="730"/>
        <v>-2.0891351019290516E-2</v>
      </c>
      <c r="BH974">
        <f t="shared" si="731"/>
        <v>0.97910864898070948</v>
      </c>
      <c r="BL974" s="10">
        <v>41220</v>
      </c>
      <c r="BM974">
        <v>325000</v>
      </c>
      <c r="BN974">
        <v>101.877938</v>
      </c>
      <c r="BO974">
        <f t="shared" si="744"/>
        <v>2.6730418593956529E-3</v>
      </c>
      <c r="BP974">
        <f t="shared" si="745"/>
        <v>1.0026730418593957</v>
      </c>
      <c r="BT974" s="10">
        <v>41220</v>
      </c>
      <c r="BU974">
        <v>48000</v>
      </c>
      <c r="BV974">
        <v>49.51023</v>
      </c>
      <c r="BW974">
        <f t="shared" si="746"/>
        <v>2.0014010817659411E-4</v>
      </c>
      <c r="BX974">
        <f t="shared" si="747"/>
        <v>1.0002001401081766</v>
      </c>
      <c r="CB974" s="10">
        <v>41220</v>
      </c>
      <c r="CC974">
        <v>1375900</v>
      </c>
      <c r="CD974">
        <v>101.836433</v>
      </c>
      <c r="CE974">
        <f t="shared" si="732"/>
        <v>-2.4701164601836911E-4</v>
      </c>
      <c r="CF974">
        <f t="shared" si="733"/>
        <v>0.99975298835398163</v>
      </c>
      <c r="CJ974" s="10">
        <v>41220</v>
      </c>
      <c r="CK974">
        <v>579800</v>
      </c>
      <c r="CL974">
        <v>77.470320999999998</v>
      </c>
      <c r="CM974">
        <f t="shared" si="734"/>
        <v>3.6260585898582054E-3</v>
      </c>
      <c r="CN974">
        <f t="shared" si="735"/>
        <v>1.0036260585898582</v>
      </c>
      <c r="CR974" s="10">
        <v>41220</v>
      </c>
      <c r="CS974">
        <v>10700</v>
      </c>
      <c r="CT974">
        <v>58.326113999999997</v>
      </c>
      <c r="CU974">
        <f t="shared" si="736"/>
        <v>3.1111588460031037E-3</v>
      </c>
      <c r="CV974">
        <f t="shared" si="737"/>
        <v>1.0031111588460031</v>
      </c>
      <c r="CZ974" s="10">
        <v>41220</v>
      </c>
      <c r="DA974">
        <v>88700</v>
      </c>
      <c r="DB974">
        <v>45.136673000000002</v>
      </c>
      <c r="DC974">
        <f t="shared" si="714"/>
        <v>-1.4317579275541115E-2</v>
      </c>
      <c r="DD974">
        <f t="shared" si="715"/>
        <v>0.98568242072445889</v>
      </c>
      <c r="DH974" s="10">
        <v>41220</v>
      </c>
      <c r="DI974">
        <v>88900</v>
      </c>
      <c r="DJ974">
        <v>27.442844000000001</v>
      </c>
      <c r="DK974">
        <f t="shared" si="716"/>
        <v>-2.9790543393490854E-3</v>
      </c>
      <c r="DL974">
        <f t="shared" si="717"/>
        <v>0.99702094566065091</v>
      </c>
      <c r="DX974" s="10">
        <v>41220</v>
      </c>
      <c r="DY974">
        <v>9957100</v>
      </c>
      <c r="DZ974">
        <v>16.709999</v>
      </c>
      <c r="EA974">
        <f t="shared" si="710"/>
        <v>5.9868259888129494E-4</v>
      </c>
      <c r="EB974">
        <f t="shared" si="711"/>
        <v>1.0005986825988813</v>
      </c>
      <c r="EF974" s="10">
        <v>41219</v>
      </c>
      <c r="EG974">
        <v>118600</v>
      </c>
      <c r="EH974">
        <v>97.912676000000005</v>
      </c>
      <c r="EI974">
        <f t="shared" si="712"/>
        <v>-3.9405306765072368E-4</v>
      </c>
      <c r="EJ974">
        <f t="shared" si="713"/>
        <v>0.99960594693234928</v>
      </c>
    </row>
    <row r="975" spans="1:140">
      <c r="A975" s="10">
        <v>41219</v>
      </c>
      <c r="B975" s="11">
        <v>13.24</v>
      </c>
      <c r="C975">
        <f t="shared" si="738"/>
        <v>0.13239999999999999</v>
      </c>
      <c r="D975" s="12">
        <f t="shared" si="718"/>
        <v>2.8089545316005715E-3</v>
      </c>
      <c r="E975" s="13">
        <f t="shared" si="739"/>
        <v>1.0028089545316006</v>
      </c>
      <c r="H975" s="10">
        <v>41219</v>
      </c>
      <c r="I975">
        <v>4500</v>
      </c>
      <c r="J975">
        <v>67.993024000000005</v>
      </c>
      <c r="K975" s="15">
        <f t="shared" si="740"/>
        <v>-6.5427914669282661E-3</v>
      </c>
      <c r="L975">
        <f t="shared" si="741"/>
        <v>0.99345720853307173</v>
      </c>
      <c r="N975" s="15">
        <f t="shared" si="720"/>
        <v>-0.90891531605722808</v>
      </c>
      <c r="P975" s="10">
        <v>41219</v>
      </c>
      <c r="Q975">
        <v>234100</v>
      </c>
      <c r="R975">
        <v>31.695412000000001</v>
      </c>
      <c r="S975">
        <f t="shared" si="721"/>
        <v>7.1173786958058649E-3</v>
      </c>
      <c r="T975">
        <f t="shared" si="742"/>
        <v>1.0071173786958059</v>
      </c>
      <c r="V975" s="15">
        <f t="shared" si="722"/>
        <v>12.311681267017329</v>
      </c>
      <c r="X975" s="10">
        <v>41219</v>
      </c>
      <c r="Y975">
        <v>58200</v>
      </c>
      <c r="Z975">
        <v>25.903146</v>
      </c>
      <c r="AA975">
        <f t="shared" si="723"/>
        <v>9.1911734626333175E-3</v>
      </c>
      <c r="AB975">
        <f t="shared" si="719"/>
        <v>1.0091911734626333</v>
      </c>
      <c r="AD975" s="15">
        <f t="shared" si="724"/>
        <v>27.203750361815139</v>
      </c>
      <c r="AF975" s="10">
        <v>41219</v>
      </c>
      <c r="AG975">
        <v>95800</v>
      </c>
      <c r="AH975">
        <v>35.415160999999998</v>
      </c>
      <c r="AI975">
        <f t="shared" si="725"/>
        <v>7.5512084898043952E-3</v>
      </c>
      <c r="AJ975">
        <f t="shared" si="743"/>
        <v>1.0075512084898044</v>
      </c>
      <c r="AL975" s="15">
        <f t="shared" si="726"/>
        <v>14.577645468330704</v>
      </c>
      <c r="AN975" s="10">
        <v>41219</v>
      </c>
      <c r="AO975">
        <v>2229200</v>
      </c>
      <c r="AP975">
        <v>29.654015000000001</v>
      </c>
      <c r="AQ975">
        <f t="shared" si="727"/>
        <v>1.0545428448008431E-2</v>
      </c>
      <c r="AR975">
        <f t="shared" si="748"/>
        <v>1.0105454284480084</v>
      </c>
      <c r="AV975" s="10">
        <v>41219</v>
      </c>
      <c r="AW975">
        <v>18335500</v>
      </c>
      <c r="AX975">
        <v>37.683911000000002</v>
      </c>
      <c r="AY975">
        <f t="shared" si="728"/>
        <v>6.422461488038822E-3</v>
      </c>
      <c r="AZ975">
        <f t="shared" si="729"/>
        <v>1.0064224614880388</v>
      </c>
      <c r="BD975" s="10">
        <v>41219</v>
      </c>
      <c r="BE975">
        <v>779600</v>
      </c>
      <c r="BF975">
        <v>44.441549000000002</v>
      </c>
      <c r="BG975">
        <f t="shared" si="730"/>
        <v>8.0224128829302632E-3</v>
      </c>
      <c r="BH975">
        <f t="shared" si="731"/>
        <v>1.0080224128829303</v>
      </c>
      <c r="BL975" s="10">
        <v>41219</v>
      </c>
      <c r="BM975">
        <v>192200</v>
      </c>
      <c r="BN975">
        <v>101.60634</v>
      </c>
      <c r="BO975">
        <f t="shared" si="744"/>
        <v>5.3494753402971718E-4</v>
      </c>
      <c r="BP975">
        <f t="shared" si="745"/>
        <v>1.0005349475340297</v>
      </c>
      <c r="BT975" s="10">
        <v>41219</v>
      </c>
      <c r="BU975">
        <v>22000</v>
      </c>
      <c r="BV975">
        <v>49.500323000000002</v>
      </c>
      <c r="BW975">
        <f t="shared" si="746"/>
        <v>4.0031919635441504E-4</v>
      </c>
      <c r="BX975">
        <f t="shared" si="747"/>
        <v>1.0004003191963544</v>
      </c>
      <c r="CB975" s="10">
        <v>41219</v>
      </c>
      <c r="CC975">
        <v>1153200</v>
      </c>
      <c r="CD975">
        <v>101.861594</v>
      </c>
      <c r="CE975">
        <f t="shared" si="732"/>
        <v>1.6491158087188484E-3</v>
      </c>
      <c r="CF975">
        <f t="shared" si="733"/>
        <v>1.0016491158087188</v>
      </c>
      <c r="CJ975" s="10">
        <v>41219</v>
      </c>
      <c r="CK975">
        <v>180000</v>
      </c>
      <c r="CL975">
        <v>77.190423999999993</v>
      </c>
      <c r="CM975">
        <f t="shared" si="734"/>
        <v>-3.9503301314236516E-3</v>
      </c>
      <c r="CN975">
        <f t="shared" si="735"/>
        <v>0.99604966986857635</v>
      </c>
      <c r="CR975" s="10">
        <v>41219</v>
      </c>
      <c r="CS975">
        <v>10800</v>
      </c>
      <c r="CT975">
        <v>58.145215</v>
      </c>
      <c r="CU975">
        <f t="shared" si="736"/>
        <v>-1.797975884853531E-3</v>
      </c>
      <c r="CV975">
        <f t="shared" si="737"/>
        <v>0.99820202411514647</v>
      </c>
      <c r="CZ975" s="10">
        <v>41219</v>
      </c>
      <c r="DA975">
        <v>61000</v>
      </c>
      <c r="DB975">
        <v>45.792307999999998</v>
      </c>
      <c r="DC975">
        <f t="shared" si="714"/>
        <v>5.045782257786513E-3</v>
      </c>
      <c r="DD975">
        <f t="shared" si="715"/>
        <v>1.0050457822577865</v>
      </c>
      <c r="DH975" s="10">
        <v>41219</v>
      </c>
      <c r="DI975">
        <v>78700</v>
      </c>
      <c r="DJ975">
        <v>27.524842</v>
      </c>
      <c r="DK975">
        <f t="shared" si="716"/>
        <v>2.9879556215091085E-3</v>
      </c>
      <c r="DL975">
        <f t="shared" si="717"/>
        <v>1.0029879556215091</v>
      </c>
      <c r="DX975" s="10">
        <v>41219</v>
      </c>
      <c r="DY975">
        <v>8631900</v>
      </c>
      <c r="DZ975">
        <v>16.700001</v>
      </c>
      <c r="EA975">
        <f t="shared" si="710"/>
        <v>1.8914095113733653E-2</v>
      </c>
      <c r="EB975">
        <f t="shared" si="711"/>
        <v>1.0189140951137337</v>
      </c>
      <c r="EF975" s="10">
        <v>41218</v>
      </c>
      <c r="EG975">
        <v>106800</v>
      </c>
      <c r="EH975">
        <v>97.951273999999998</v>
      </c>
      <c r="EI975">
        <f t="shared" si="712"/>
        <v>-9.8457630843595823E-5</v>
      </c>
      <c r="EJ975">
        <f t="shared" si="713"/>
        <v>0.9999015423691564</v>
      </c>
    </row>
    <row r="976" spans="1:140">
      <c r="A976" s="10">
        <v>41218</v>
      </c>
      <c r="B976" s="11">
        <v>14.24</v>
      </c>
      <c r="C976">
        <f t="shared" si="738"/>
        <v>0.1424</v>
      </c>
      <c r="D976" s="12">
        <f t="shared" si="718"/>
        <v>3.0253281524839082E-3</v>
      </c>
      <c r="E976" s="13">
        <f t="shared" si="739"/>
        <v>1.0030253281524839</v>
      </c>
      <c r="H976" s="10">
        <v>41218</v>
      </c>
      <c r="I976">
        <v>22900</v>
      </c>
      <c r="J976">
        <v>68.440817999999993</v>
      </c>
      <c r="K976" s="15">
        <f t="shared" si="740"/>
        <v>5.2617863405943766E-3</v>
      </c>
      <c r="L976">
        <f t="shared" si="741"/>
        <v>1.0052617863405944</v>
      </c>
      <c r="N976" s="15">
        <f t="shared" si="720"/>
        <v>5.790447885227815</v>
      </c>
      <c r="P976" s="10">
        <v>41218</v>
      </c>
      <c r="Q976">
        <v>228200</v>
      </c>
      <c r="R976">
        <v>31.471418</v>
      </c>
      <c r="S976">
        <f t="shared" si="721"/>
        <v>2.0802018411272272E-3</v>
      </c>
      <c r="T976">
        <f t="shared" si="742"/>
        <v>1.0020802018411272</v>
      </c>
      <c r="V976" s="15">
        <f t="shared" si="722"/>
        <v>1.1350392791651815</v>
      </c>
      <c r="X976" s="10">
        <v>41218</v>
      </c>
      <c r="Y976">
        <v>88100</v>
      </c>
      <c r="Z976">
        <v>25.667234000000001</v>
      </c>
      <c r="AA976">
        <f t="shared" si="723"/>
        <v>4.8023925564735226E-3</v>
      </c>
      <c r="AB976">
        <f t="shared" si="719"/>
        <v>1.0048023925564735</v>
      </c>
      <c r="AD976" s="15">
        <f t="shared" si="724"/>
        <v>4.7469984938487491</v>
      </c>
      <c r="AF976" s="10">
        <v>41218</v>
      </c>
      <c r="AG976">
        <v>146900</v>
      </c>
      <c r="AH976">
        <v>35.149737999999999</v>
      </c>
      <c r="AI976">
        <f t="shared" si="725"/>
        <v>6.2416071953881325E-3</v>
      </c>
      <c r="AJ976">
        <f t="shared" si="743"/>
        <v>1.0062416071953881</v>
      </c>
      <c r="AL976" s="15">
        <f t="shared" si="726"/>
        <v>8.6901150584432543</v>
      </c>
      <c r="AN976" s="10">
        <v>41218</v>
      </c>
      <c r="AO976">
        <v>2742000</v>
      </c>
      <c r="AP976">
        <v>29.344563999999998</v>
      </c>
      <c r="AQ976">
        <f t="shared" si="727"/>
        <v>-3.3033283947799807E-3</v>
      </c>
      <c r="AR976">
        <f t="shared" si="748"/>
        <v>0.99669667160522002</v>
      </c>
      <c r="AV976" s="10">
        <v>41218</v>
      </c>
      <c r="AW976">
        <v>15446800</v>
      </c>
      <c r="AX976">
        <v>37.443432000000001</v>
      </c>
      <c r="AY976">
        <f t="shared" si="728"/>
        <v>4.7801307055124198E-3</v>
      </c>
      <c r="AZ976">
        <f t="shared" si="729"/>
        <v>1.0047801307055124</v>
      </c>
      <c r="BD976" s="10">
        <v>41218</v>
      </c>
      <c r="BE976">
        <v>423100</v>
      </c>
      <c r="BF976">
        <v>44.087857999999997</v>
      </c>
      <c r="BG976">
        <f t="shared" si="730"/>
        <v>-2.0049119776521795E-4</v>
      </c>
      <c r="BH976">
        <f t="shared" si="731"/>
        <v>0.99979950880223478</v>
      </c>
      <c r="BL976" s="10">
        <v>41218</v>
      </c>
      <c r="BM976">
        <v>334200</v>
      </c>
      <c r="BN976">
        <v>101.552015</v>
      </c>
      <c r="BO976">
        <f t="shared" si="744"/>
        <v>1.4284099296968389E-3</v>
      </c>
      <c r="BP976">
        <f t="shared" si="745"/>
        <v>1.0014284099296968</v>
      </c>
      <c r="BT976" s="10">
        <v>41218</v>
      </c>
      <c r="BU976">
        <v>42700</v>
      </c>
      <c r="BV976">
        <v>49.480514999999997</v>
      </c>
      <c r="BW976">
        <f t="shared" si="746"/>
        <v>0</v>
      </c>
      <c r="BX976">
        <f t="shared" si="747"/>
        <v>1</v>
      </c>
      <c r="CB976" s="10">
        <v>41218</v>
      </c>
      <c r="CC976">
        <v>1158100</v>
      </c>
      <c r="CD976">
        <v>101.693889</v>
      </c>
      <c r="CE976">
        <f t="shared" si="732"/>
        <v>3.4750841701736146E-3</v>
      </c>
      <c r="CF976">
        <f t="shared" si="733"/>
        <v>1.0034750841701736</v>
      </c>
      <c r="CJ976" s="10">
        <v>41218</v>
      </c>
      <c r="CK976">
        <v>343600</v>
      </c>
      <c r="CL976">
        <v>77.496561</v>
      </c>
      <c r="CM976">
        <f t="shared" si="734"/>
        <v>0</v>
      </c>
      <c r="CN976">
        <f t="shared" si="735"/>
        <v>1</v>
      </c>
      <c r="CR976" s="10">
        <v>41218</v>
      </c>
      <c r="CS976">
        <v>2700</v>
      </c>
      <c r="CT976">
        <v>58.249946999999999</v>
      </c>
      <c r="CU976">
        <f t="shared" si="736"/>
        <v>1.1454661389092013E-3</v>
      </c>
      <c r="CV976">
        <f t="shared" si="737"/>
        <v>1.0011454661389092</v>
      </c>
      <c r="CZ976" s="10">
        <v>41218</v>
      </c>
      <c r="DA976">
        <v>51600</v>
      </c>
      <c r="DB976">
        <v>45.56241</v>
      </c>
      <c r="DC976">
        <f t="shared" si="714"/>
        <v>3.7515764300752874E-3</v>
      </c>
      <c r="DD976">
        <f t="shared" si="715"/>
        <v>1.0037515764300753</v>
      </c>
      <c r="DH976" s="10">
        <v>41218</v>
      </c>
      <c r="DI976">
        <v>125300</v>
      </c>
      <c r="DJ976">
        <v>27.442844000000001</v>
      </c>
      <c r="DK976">
        <f t="shared" si="716"/>
        <v>-7.2511270276123252E-3</v>
      </c>
      <c r="DL976">
        <f t="shared" si="717"/>
        <v>0.99274887297238767</v>
      </c>
      <c r="DX976" s="10">
        <v>41218</v>
      </c>
      <c r="DY976">
        <v>3979600</v>
      </c>
      <c r="DZ976">
        <v>16.389999</v>
      </c>
      <c r="EA976">
        <f t="shared" si="710"/>
        <v>3.6741579914270073E-3</v>
      </c>
      <c r="EB976">
        <f t="shared" si="711"/>
        <v>1.003674157991427</v>
      </c>
      <c r="EF976" s="10">
        <v>41215</v>
      </c>
      <c r="EG976">
        <v>211000</v>
      </c>
      <c r="EH976">
        <v>97.960919000000004</v>
      </c>
      <c r="EI976">
        <f t="shared" si="712"/>
        <v>9.8467325703177622E-5</v>
      </c>
      <c r="EJ976">
        <f t="shared" si="713"/>
        <v>1.0000984673257032</v>
      </c>
    </row>
    <row r="977" spans="1:140">
      <c r="A977" s="10">
        <v>41215</v>
      </c>
      <c r="B977" s="11">
        <v>15.24</v>
      </c>
      <c r="C977">
        <f t="shared" si="738"/>
        <v>0.15240000000000001</v>
      </c>
      <c r="D977" s="12">
        <f t="shared" si="718"/>
        <v>3.2423102724614683E-3</v>
      </c>
      <c r="E977" s="13">
        <f t="shared" si="739"/>
        <v>1.0032423102724615</v>
      </c>
      <c r="H977" s="10">
        <v>41215</v>
      </c>
      <c r="I977">
        <v>4000</v>
      </c>
      <c r="J977">
        <v>68.082582000000002</v>
      </c>
      <c r="K977" s="15">
        <f t="shared" si="740"/>
        <v>-2.9510971771682382E-3</v>
      </c>
      <c r="L977">
        <f t="shared" si="741"/>
        <v>0.99704890282283176</v>
      </c>
      <c r="N977" s="15">
        <f t="shared" si="720"/>
        <v>-0.65997733145989512</v>
      </c>
      <c r="P977" s="10">
        <v>41215</v>
      </c>
      <c r="Q977">
        <v>233600</v>
      </c>
      <c r="R977">
        <v>31.406086999999999</v>
      </c>
      <c r="S977">
        <f t="shared" si="721"/>
        <v>-8.5444066761151127E-3</v>
      </c>
      <c r="T977">
        <f t="shared" si="742"/>
        <v>0.99145559332388489</v>
      </c>
      <c r="V977" s="15">
        <f t="shared" si="722"/>
        <v>-0.95637428804979752</v>
      </c>
      <c r="X977" s="10">
        <v>41215</v>
      </c>
      <c r="Y977">
        <v>53600</v>
      </c>
      <c r="Z977">
        <v>25.544559</v>
      </c>
      <c r="AA977">
        <f t="shared" si="723"/>
        <v>-1.2043759965303269E-2</v>
      </c>
      <c r="AB977">
        <f t="shared" si="719"/>
        <v>0.98795624003469673</v>
      </c>
      <c r="AD977" s="15">
        <f t="shared" si="724"/>
        <v>-0.9879977229433955</v>
      </c>
      <c r="AF977" s="10">
        <v>41215</v>
      </c>
      <c r="AG977">
        <v>88400</v>
      </c>
      <c r="AH977">
        <v>34.931708</v>
      </c>
      <c r="AI977">
        <f t="shared" si="725"/>
        <v>-1.3122707345833318E-2</v>
      </c>
      <c r="AJ977">
        <f t="shared" si="743"/>
        <v>0.98687729265416668</v>
      </c>
      <c r="AL977" s="15">
        <f t="shared" si="726"/>
        <v>-0.99194525042933035</v>
      </c>
      <c r="AN977" s="10">
        <v>41215</v>
      </c>
      <c r="AO977">
        <v>3043400</v>
      </c>
      <c r="AP977">
        <v>29.44182</v>
      </c>
      <c r="AQ977">
        <f t="shared" si="727"/>
        <v>-9.518130753287557E-3</v>
      </c>
      <c r="AR977">
        <f t="shared" si="748"/>
        <v>0.99048186924671244</v>
      </c>
      <c r="AV977" s="10">
        <v>41215</v>
      </c>
      <c r="AW977">
        <v>18809700</v>
      </c>
      <c r="AX977">
        <v>37.265298999999999</v>
      </c>
      <c r="AY977">
        <f t="shared" si="728"/>
        <v>-6.1757156310836558E-3</v>
      </c>
      <c r="AZ977">
        <f t="shared" si="729"/>
        <v>0.99382428436891634</v>
      </c>
      <c r="BD977" s="10">
        <v>41215</v>
      </c>
      <c r="BE977">
        <v>706600</v>
      </c>
      <c r="BF977">
        <v>44.096699000000001</v>
      </c>
      <c r="BG977">
        <f t="shared" si="730"/>
        <v>-8.5487036545854878E-3</v>
      </c>
      <c r="BH977">
        <f t="shared" si="731"/>
        <v>0.99145129634541451</v>
      </c>
      <c r="BL977" s="10">
        <v>41215</v>
      </c>
      <c r="BM977">
        <v>79200</v>
      </c>
      <c r="BN977">
        <v>101.40716399999999</v>
      </c>
      <c r="BO977">
        <f t="shared" si="744"/>
        <v>3.5725225379912295E-4</v>
      </c>
      <c r="BP977">
        <f t="shared" si="745"/>
        <v>1.0003572522537991</v>
      </c>
      <c r="BT977" s="10">
        <v>41215</v>
      </c>
      <c r="BU977">
        <v>39300</v>
      </c>
      <c r="BV977">
        <v>49.480514999999997</v>
      </c>
      <c r="BW977">
        <f t="shared" si="746"/>
        <v>0</v>
      </c>
      <c r="BX977">
        <f t="shared" si="747"/>
        <v>1</v>
      </c>
      <c r="CB977" s="10">
        <v>41215</v>
      </c>
      <c r="CC977">
        <v>906700</v>
      </c>
      <c r="CD977">
        <v>101.341718</v>
      </c>
      <c r="CE977">
        <f t="shared" si="732"/>
        <v>-3.3808556110584975E-3</v>
      </c>
      <c r="CF977">
        <f t="shared" si="733"/>
        <v>0.9966191443889415</v>
      </c>
      <c r="CJ977" s="10">
        <v>41215</v>
      </c>
      <c r="CK977">
        <v>179700</v>
      </c>
      <c r="CL977">
        <v>77.496561</v>
      </c>
      <c r="CM977">
        <f t="shared" si="734"/>
        <v>1.0158902030221739E-4</v>
      </c>
      <c r="CN977">
        <f t="shared" si="735"/>
        <v>1.0001015890203022</v>
      </c>
      <c r="CR977" s="10">
        <v>41215</v>
      </c>
      <c r="CS977">
        <v>7800</v>
      </c>
      <c r="CT977">
        <v>58.183300000000003</v>
      </c>
      <c r="CU977">
        <f t="shared" si="736"/>
        <v>0</v>
      </c>
      <c r="CV977">
        <f t="shared" si="737"/>
        <v>1</v>
      </c>
      <c r="CZ977" s="10">
        <v>41215</v>
      </c>
      <c r="DA977">
        <v>56300</v>
      </c>
      <c r="DB977">
        <v>45.392118000000004</v>
      </c>
      <c r="DC977">
        <f t="shared" si="714"/>
        <v>-5.7813776493653712E-3</v>
      </c>
      <c r="DD977">
        <f t="shared" si="715"/>
        <v>0.99421862235063463</v>
      </c>
      <c r="DH977" s="10">
        <v>41215</v>
      </c>
      <c r="DI977">
        <v>83200</v>
      </c>
      <c r="DJ977">
        <v>27.643288999999999</v>
      </c>
      <c r="DK977">
        <f t="shared" si="716"/>
        <v>9.6506220957734978E-3</v>
      </c>
      <c r="DL977">
        <f t="shared" si="717"/>
        <v>1.0096506220957735</v>
      </c>
      <c r="DX977" s="10">
        <v>41215</v>
      </c>
      <c r="DY977">
        <v>9519600</v>
      </c>
      <c r="DZ977">
        <v>16.329999999999998</v>
      </c>
      <c r="EA977">
        <f t="shared" si="710"/>
        <v>-2.0983213429256686E-2</v>
      </c>
      <c r="EB977">
        <f t="shared" si="711"/>
        <v>0.97901678657074331</v>
      </c>
      <c r="EF977" s="10">
        <v>41214</v>
      </c>
      <c r="EG977">
        <v>145800</v>
      </c>
      <c r="EH977">
        <v>97.951273999999998</v>
      </c>
      <c r="EI977">
        <f t="shared" si="712"/>
        <v>-9.8457630843595823E-5</v>
      </c>
      <c r="EJ977">
        <f t="shared" si="713"/>
        <v>0.9999015423691564</v>
      </c>
    </row>
    <row r="978" spans="1:140">
      <c r="A978" s="10">
        <v>41214</v>
      </c>
      <c r="B978" s="11">
        <v>16.239999999999998</v>
      </c>
      <c r="C978">
        <f t="shared" si="738"/>
        <v>0.16239999999999999</v>
      </c>
      <c r="D978" s="12">
        <f t="shared" si="718"/>
        <v>3.4599041909817441E-3</v>
      </c>
      <c r="E978" s="13">
        <f t="shared" si="739"/>
        <v>1.0034599041909817</v>
      </c>
      <c r="H978" s="10">
        <v>41214</v>
      </c>
      <c r="I978">
        <v>5300</v>
      </c>
      <c r="J978">
        <v>68.284094999999994</v>
      </c>
      <c r="K978" s="15">
        <f t="shared" si="740"/>
        <v>-4.5596539072562114E-3</v>
      </c>
      <c r="L978">
        <f t="shared" si="741"/>
        <v>0.99544034609274379</v>
      </c>
      <c r="N978" s="15">
        <f t="shared" si="720"/>
        <v>-0.81139105950688584</v>
      </c>
      <c r="P978" s="10">
        <v>41214</v>
      </c>
      <c r="Q978">
        <v>151300</v>
      </c>
      <c r="R978">
        <v>31.676746000000001</v>
      </c>
      <c r="S978">
        <f t="shared" si="721"/>
        <v>1.0720577726988312E-2</v>
      </c>
      <c r="T978">
        <f t="shared" si="742"/>
        <v>1.0107205777269883</v>
      </c>
      <c r="V978" s="15">
        <f t="shared" si="722"/>
        <v>48.017859688881977</v>
      </c>
      <c r="X978" s="10">
        <v>41214</v>
      </c>
      <c r="Y978">
        <v>51800</v>
      </c>
      <c r="Z978">
        <v>25.855962000000002</v>
      </c>
      <c r="AA978">
        <f t="shared" si="723"/>
        <v>1.8966134065337981E-2</v>
      </c>
      <c r="AB978">
        <f t="shared" si="719"/>
        <v>1.018966134065338</v>
      </c>
      <c r="AD978" s="15">
        <f t="shared" si="724"/>
        <v>950.28101317840026</v>
      </c>
      <c r="AF978" s="10">
        <v>41214</v>
      </c>
      <c r="AG978">
        <v>237600</v>
      </c>
      <c r="AH978">
        <v>35.396202000000002</v>
      </c>
      <c r="AI978">
        <f t="shared" si="725"/>
        <v>1.4949691230071505E-2</v>
      </c>
      <c r="AJ978">
        <f t="shared" si="743"/>
        <v>1.0149496912300715</v>
      </c>
      <c r="AL978" s="15">
        <f t="shared" si="726"/>
        <v>224.03406276102069</v>
      </c>
      <c r="AN978" s="10">
        <v>41214</v>
      </c>
      <c r="AO978">
        <v>2581800</v>
      </c>
      <c r="AP978">
        <v>29.724744000000001</v>
      </c>
      <c r="AQ978">
        <f t="shared" si="727"/>
        <v>1.173634478583363E-2</v>
      </c>
      <c r="AR978">
        <f t="shared" si="748"/>
        <v>1.0117363447858336</v>
      </c>
      <c r="AV978" s="10">
        <v>41214</v>
      </c>
      <c r="AW978">
        <v>18799600</v>
      </c>
      <c r="AX978">
        <v>37.496868999999997</v>
      </c>
      <c r="AY978">
        <f t="shared" si="728"/>
        <v>1.4702260956235724E-2</v>
      </c>
      <c r="AZ978">
        <f t="shared" si="729"/>
        <v>1.0147022609562357</v>
      </c>
      <c r="BD978" s="10">
        <v>41214</v>
      </c>
      <c r="BE978">
        <v>392800</v>
      </c>
      <c r="BF978">
        <v>44.476919000000002</v>
      </c>
      <c r="BG978">
        <f t="shared" si="730"/>
        <v>8.0159819675933441E-3</v>
      </c>
      <c r="BH978">
        <f t="shared" si="731"/>
        <v>1.0080159819675933</v>
      </c>
      <c r="BL978" s="10">
        <v>41214</v>
      </c>
      <c r="BM978">
        <v>200900</v>
      </c>
      <c r="BN978">
        <v>101.370949</v>
      </c>
      <c r="BO978">
        <f t="shared" si="744"/>
        <v>-2.4944293914168636E-3</v>
      </c>
      <c r="BP978">
        <f t="shared" si="745"/>
        <v>0.99750557060858314</v>
      </c>
      <c r="BT978" s="10">
        <v>41214</v>
      </c>
      <c r="BU978">
        <v>83400</v>
      </c>
      <c r="BV978">
        <v>49.480514999999997</v>
      </c>
      <c r="BW978">
        <f t="shared" si="746"/>
        <v>1.0017803404163139E-3</v>
      </c>
      <c r="BX978">
        <f t="shared" si="747"/>
        <v>1.0010017803404163</v>
      </c>
      <c r="CB978" s="10">
        <v>41214</v>
      </c>
      <c r="CC978">
        <v>492400</v>
      </c>
      <c r="CD978">
        <v>101.685502</v>
      </c>
      <c r="CE978">
        <f t="shared" si="732"/>
        <v>-2.7958549659172771E-3</v>
      </c>
      <c r="CF978">
        <f t="shared" si="733"/>
        <v>0.99720414503408272</v>
      </c>
      <c r="CJ978" s="10">
        <v>41214</v>
      </c>
      <c r="CK978">
        <v>251900</v>
      </c>
      <c r="CL978">
        <v>77.488688999999994</v>
      </c>
      <c r="CM978">
        <f t="shared" si="734"/>
        <v>3.3785372171846184E-4</v>
      </c>
      <c r="CN978">
        <f t="shared" si="735"/>
        <v>1.0003378537217185</v>
      </c>
      <c r="CR978" s="10">
        <v>41214</v>
      </c>
      <c r="CS978">
        <v>6300</v>
      </c>
      <c r="CT978">
        <v>58.183300000000003</v>
      </c>
      <c r="CU978">
        <f t="shared" si="736"/>
        <v>-1.7968182251062448E-3</v>
      </c>
      <c r="CV978">
        <f t="shared" si="737"/>
        <v>0.99820318177489376</v>
      </c>
      <c r="CZ978" s="10">
        <v>41214</v>
      </c>
      <c r="DA978">
        <v>79900</v>
      </c>
      <c r="DB978">
        <v>45.656072999999999</v>
      </c>
      <c r="DC978">
        <f t="shared" si="714"/>
        <v>1.3802241730428211E-2</v>
      </c>
      <c r="DD978">
        <f t="shared" si="715"/>
        <v>1.0138022417304282</v>
      </c>
      <c r="DH978" s="10">
        <v>41214</v>
      </c>
      <c r="DI978">
        <v>122000</v>
      </c>
      <c r="DJ978">
        <v>27.379064</v>
      </c>
      <c r="DK978">
        <f t="shared" si="716"/>
        <v>2.6693229644942917E-3</v>
      </c>
      <c r="DL978">
        <f t="shared" si="717"/>
        <v>1.0026693229644943</v>
      </c>
      <c r="DX978" s="10">
        <v>41214</v>
      </c>
      <c r="DY978">
        <v>5235800</v>
      </c>
      <c r="DZ978">
        <v>16.68</v>
      </c>
      <c r="EA978">
        <f t="shared" si="710"/>
        <v>-4.7732696897375693E-3</v>
      </c>
      <c r="EB978">
        <f t="shared" si="711"/>
        <v>0.99522673031026243</v>
      </c>
      <c r="EF978" s="10">
        <v>41213</v>
      </c>
      <c r="EG978">
        <v>276400</v>
      </c>
      <c r="EH978">
        <v>97.960919000000004</v>
      </c>
      <c r="EI978">
        <f t="shared" si="712"/>
        <v>0</v>
      </c>
      <c r="EJ978">
        <f t="shared" si="713"/>
        <v>1</v>
      </c>
    </row>
    <row r="979" spans="1:140">
      <c r="A979" s="10">
        <v>41213</v>
      </c>
      <c r="B979" s="11">
        <v>17.239999999999998</v>
      </c>
      <c r="C979">
        <f t="shared" si="738"/>
        <v>0.1724</v>
      </c>
      <c r="D979" s="12">
        <f t="shared" si="718"/>
        <v>3.6781132340397704E-3</v>
      </c>
      <c r="E979" s="13">
        <f t="shared" si="739"/>
        <v>1.0036781132340398</v>
      </c>
      <c r="H979" s="10">
        <v>41213</v>
      </c>
      <c r="I979">
        <v>316200</v>
      </c>
      <c r="J979">
        <v>68.596873000000002</v>
      </c>
      <c r="K979" s="15">
        <f t="shared" si="740"/>
        <v>7.8781314592175633E-3</v>
      </c>
      <c r="L979">
        <f t="shared" si="741"/>
        <v>1.0078781314592176</v>
      </c>
      <c r="N979" s="15">
        <f t="shared" si="720"/>
        <v>16.535901059375849</v>
      </c>
      <c r="P979" s="10">
        <v>41213</v>
      </c>
      <c r="Q979">
        <v>337600</v>
      </c>
      <c r="R979">
        <v>31.340755000000001</v>
      </c>
      <c r="S979">
        <f t="shared" si="721"/>
        <v>5.9596920869386949E-4</v>
      </c>
      <c r="T979">
        <f t="shared" si="742"/>
        <v>1.0005959692086939</v>
      </c>
      <c r="V979" s="15">
        <f t="shared" si="722"/>
        <v>0.24292064216077858</v>
      </c>
      <c r="X979" s="10">
        <v>41213</v>
      </c>
      <c r="Y979">
        <v>43800</v>
      </c>
      <c r="Z979">
        <v>25.374701999999999</v>
      </c>
      <c r="AA979">
        <f t="shared" si="723"/>
        <v>4.8579860595749924E-3</v>
      </c>
      <c r="AB979">
        <f t="shared" si="719"/>
        <v>1.004857986059575</v>
      </c>
      <c r="AD979" s="15">
        <f t="shared" si="724"/>
        <v>4.8642336278059002</v>
      </c>
      <c r="AF979" s="10">
        <v>41213</v>
      </c>
      <c r="AG979">
        <v>336400</v>
      </c>
      <c r="AH979">
        <v>34.874834</v>
      </c>
      <c r="AI979">
        <f t="shared" si="725"/>
        <v>5.4660131553350144E-3</v>
      </c>
      <c r="AJ979">
        <f t="shared" si="743"/>
        <v>1.005466013155335</v>
      </c>
      <c r="AL979" s="15">
        <f t="shared" si="726"/>
        <v>6.3130614034295531</v>
      </c>
      <c r="AN979" s="10">
        <v>41213</v>
      </c>
      <c r="AO979">
        <v>2785000</v>
      </c>
      <c r="AP979">
        <v>29.379930999999999</v>
      </c>
      <c r="AQ979">
        <f t="shared" si="727"/>
        <v>-1.5023720151928766E-3</v>
      </c>
      <c r="AR979">
        <f t="shared" si="748"/>
        <v>0.99849762798480712</v>
      </c>
      <c r="AV979" s="10">
        <v>41213</v>
      </c>
      <c r="AW979">
        <v>20021100</v>
      </c>
      <c r="AX979">
        <v>36.953567999999997</v>
      </c>
      <c r="AY979">
        <f t="shared" si="728"/>
        <v>-1.4439968475158382E-3</v>
      </c>
      <c r="AZ979">
        <f t="shared" si="729"/>
        <v>0.99855600315248416</v>
      </c>
      <c r="BD979" s="10">
        <v>41213</v>
      </c>
      <c r="BE979">
        <v>518000</v>
      </c>
      <c r="BF979">
        <v>44.123227999999997</v>
      </c>
      <c r="BG979">
        <f t="shared" si="730"/>
        <v>1.0030623643260128E-3</v>
      </c>
      <c r="BH979">
        <f t="shared" si="731"/>
        <v>1.001003062364326</v>
      </c>
      <c r="BL979" s="10">
        <v>41213</v>
      </c>
      <c r="BM979">
        <v>192300</v>
      </c>
      <c r="BN979">
        <v>101.624444</v>
      </c>
      <c r="BO979">
        <f t="shared" si="744"/>
        <v>2.2321521028776381E-3</v>
      </c>
      <c r="BP979">
        <f t="shared" si="745"/>
        <v>1.0022321521028776</v>
      </c>
      <c r="BT979" s="10">
        <v>41213</v>
      </c>
      <c r="BU979">
        <v>53000</v>
      </c>
      <c r="BV979">
        <v>49.430996</v>
      </c>
      <c r="BW979">
        <f t="shared" si="746"/>
        <v>6.0142160269704981E-4</v>
      </c>
      <c r="BX979">
        <f t="shared" si="747"/>
        <v>1.000601421602697</v>
      </c>
      <c r="CB979" s="10">
        <v>41213</v>
      </c>
      <c r="CC979">
        <v>779000</v>
      </c>
      <c r="CD979">
        <v>101.970597</v>
      </c>
      <c r="CE979">
        <f t="shared" si="732"/>
        <v>-1.5599542993842697E-3</v>
      </c>
      <c r="CF979">
        <f t="shared" si="733"/>
        <v>0.99844004570061573</v>
      </c>
      <c r="CJ979" s="10">
        <v>41213</v>
      </c>
      <c r="CK979">
        <v>243200</v>
      </c>
      <c r="CL979">
        <v>77.462518000000003</v>
      </c>
      <c r="CM979">
        <f t="shared" si="734"/>
        <v>2.7103106154728884E-3</v>
      </c>
      <c r="CN979">
        <f t="shared" si="735"/>
        <v>1.0027103106154729</v>
      </c>
      <c r="CR979" s="10">
        <v>41213</v>
      </c>
      <c r="CS979">
        <v>4000</v>
      </c>
      <c r="CT979">
        <v>58.288032999999999</v>
      </c>
      <c r="CU979">
        <f t="shared" si="736"/>
        <v>1.3085133748169664E-3</v>
      </c>
      <c r="CV979">
        <f t="shared" si="737"/>
        <v>1.001308513374817</v>
      </c>
      <c r="CZ979" s="10">
        <v>41213</v>
      </c>
      <c r="DA979">
        <v>58000</v>
      </c>
      <c r="DB979">
        <v>45.034495999999997</v>
      </c>
      <c r="DC979">
        <f t="shared" si="714"/>
        <v>1.7045293788868765E-3</v>
      </c>
      <c r="DD979">
        <f t="shared" si="715"/>
        <v>1.0017045293788869</v>
      </c>
      <c r="DH979" s="10">
        <v>41213</v>
      </c>
      <c r="DI979">
        <v>241900</v>
      </c>
      <c r="DJ979">
        <v>27.306175</v>
      </c>
      <c r="DK979">
        <f t="shared" si="716"/>
        <v>1.0111220278742339E-2</v>
      </c>
      <c r="DL979">
        <f t="shared" si="717"/>
        <v>1.0101112202787423</v>
      </c>
      <c r="DX979" s="10">
        <v>41213</v>
      </c>
      <c r="DY979">
        <v>6922800</v>
      </c>
      <c r="DZ979">
        <v>16.760000000000002</v>
      </c>
      <c r="EA979">
        <f t="shared" si="710"/>
        <v>5.3989202159567817E-3</v>
      </c>
      <c r="EB979">
        <f t="shared" si="711"/>
        <v>1.0053989202159568</v>
      </c>
      <c r="EF979" s="10">
        <v>41208</v>
      </c>
      <c r="EG979">
        <v>101400</v>
      </c>
      <c r="EH979">
        <v>97.960919000000004</v>
      </c>
      <c r="EI979">
        <f t="shared" si="712"/>
        <v>0</v>
      </c>
      <c r="EJ979">
        <f t="shared" si="713"/>
        <v>1</v>
      </c>
    </row>
    <row r="980" spans="1:140">
      <c r="A980" s="10">
        <v>41208</v>
      </c>
      <c r="B980" s="11">
        <v>18.239999999999998</v>
      </c>
      <c r="C980">
        <f t="shared" si="738"/>
        <v>0.18239999999999998</v>
      </c>
      <c r="D980" s="12">
        <f t="shared" si="718"/>
        <v>3.8969407544613421E-3</v>
      </c>
      <c r="E980" s="13">
        <f t="shared" si="739"/>
        <v>1.0038969407544613</v>
      </c>
      <c r="H980" s="10">
        <v>41208</v>
      </c>
      <c r="I980">
        <v>6000</v>
      </c>
      <c r="J980">
        <v>68.060682</v>
      </c>
      <c r="K980" s="15">
        <f t="shared" si="740"/>
        <v>1.1824190425366865E-2</v>
      </c>
      <c r="L980">
        <f t="shared" si="741"/>
        <v>1.0118241904253669</v>
      </c>
      <c r="N980" s="15">
        <f t="shared" si="720"/>
        <v>72.003930158915807</v>
      </c>
      <c r="P980" s="10">
        <v>41208</v>
      </c>
      <c r="Q980">
        <v>306300</v>
      </c>
      <c r="R980">
        <v>31.322088000000001</v>
      </c>
      <c r="S980">
        <f t="shared" si="721"/>
        <v>-2.9784797497212079E-4</v>
      </c>
      <c r="T980">
        <f t="shared" si="742"/>
        <v>0.99970215202502788</v>
      </c>
      <c r="V980" s="15">
        <f t="shared" si="722"/>
        <v>-0.10302806431882827</v>
      </c>
      <c r="X980" s="10">
        <v>41208</v>
      </c>
      <c r="Y980">
        <v>51500</v>
      </c>
      <c r="Z980">
        <v>25.252027999999999</v>
      </c>
      <c r="AA980">
        <f t="shared" si="723"/>
        <v>-2.609004797085257E-3</v>
      </c>
      <c r="AB980">
        <f t="shared" si="719"/>
        <v>0.99739099520291474</v>
      </c>
      <c r="AD980" s="15">
        <f t="shared" si="724"/>
        <v>-0.61462221891456381</v>
      </c>
      <c r="AF980" s="10">
        <v>41208</v>
      </c>
      <c r="AG980">
        <v>85900</v>
      </c>
      <c r="AH980">
        <v>34.685243999999997</v>
      </c>
      <c r="AI980">
        <f t="shared" si="725"/>
        <v>-5.4362982774341928E-3</v>
      </c>
      <c r="AJ980">
        <f t="shared" si="743"/>
        <v>0.99456370172256581</v>
      </c>
      <c r="AL980" s="15">
        <f t="shared" si="726"/>
        <v>-0.86325836132990408</v>
      </c>
      <c r="AN980" s="10">
        <v>41208</v>
      </c>
      <c r="AO980">
        <v>1822200</v>
      </c>
      <c r="AP980">
        <v>29.424137000000002</v>
      </c>
      <c r="AQ980">
        <f t="shared" si="727"/>
        <v>-1.2004954733961792E-3</v>
      </c>
      <c r="AR980">
        <f t="shared" si="748"/>
        <v>0.99879950452660382</v>
      </c>
      <c r="AV980" s="10">
        <v>41208</v>
      </c>
      <c r="AW980">
        <v>13957800</v>
      </c>
      <c r="AX980">
        <v>37.007005999999997</v>
      </c>
      <c r="AY980">
        <f t="shared" si="728"/>
        <v>-6.9311935481854992E-3</v>
      </c>
      <c r="AZ980">
        <f t="shared" si="729"/>
        <v>0.9930688064518145</v>
      </c>
      <c r="BD980" s="10">
        <v>41208</v>
      </c>
      <c r="BE980">
        <v>316300</v>
      </c>
      <c r="BF980">
        <v>44.079014000000001</v>
      </c>
      <c r="BG980">
        <f t="shared" si="730"/>
        <v>-8.0177930173519485E-4</v>
      </c>
      <c r="BH980">
        <f t="shared" si="731"/>
        <v>0.99919822069826481</v>
      </c>
      <c r="BL980" s="10">
        <v>41208</v>
      </c>
      <c r="BM980">
        <v>243700</v>
      </c>
      <c r="BN980">
        <v>101.39810799999999</v>
      </c>
      <c r="BO980">
        <f t="shared" si="744"/>
        <v>1.2515581774397155E-3</v>
      </c>
      <c r="BP980">
        <f t="shared" si="745"/>
        <v>1.0012515581774397</v>
      </c>
      <c r="BT980" s="10">
        <v>41208</v>
      </c>
      <c r="BU980">
        <v>69100</v>
      </c>
      <c r="BV980">
        <v>49.401285000000001</v>
      </c>
      <c r="BW980">
        <f t="shared" si="746"/>
        <v>8.0258633075369623E-4</v>
      </c>
      <c r="BX980">
        <f t="shared" si="747"/>
        <v>1.0008025863307537</v>
      </c>
      <c r="CB980" s="10">
        <v>41208</v>
      </c>
      <c r="CC980">
        <v>707600</v>
      </c>
      <c r="CD980">
        <v>102.129915</v>
      </c>
      <c r="CE980">
        <f t="shared" si="732"/>
        <v>-2.7019933682606023E-3</v>
      </c>
      <c r="CF980">
        <f t="shared" si="733"/>
        <v>0.9972980066317394</v>
      </c>
      <c r="CJ980" s="10">
        <v>41208</v>
      </c>
      <c r="CK980">
        <v>254200</v>
      </c>
      <c r="CL980">
        <v>77.253138000000007</v>
      </c>
      <c r="CM980">
        <f t="shared" si="734"/>
        <v>2.7177674669554008E-3</v>
      </c>
      <c r="CN980">
        <f t="shared" si="735"/>
        <v>1.0027177674669554</v>
      </c>
      <c r="CR980" s="10">
        <v>41208</v>
      </c>
      <c r="CS980">
        <v>2900</v>
      </c>
      <c r="CT980">
        <v>58.211862000000004</v>
      </c>
      <c r="CU980">
        <f t="shared" si="736"/>
        <v>2.623807204761075E-3</v>
      </c>
      <c r="CV980">
        <f t="shared" si="737"/>
        <v>1.0026238072047611</v>
      </c>
      <c r="CZ980" s="10">
        <v>41208</v>
      </c>
      <c r="DA980">
        <v>34600</v>
      </c>
      <c r="DB980">
        <v>44.957864000000001</v>
      </c>
      <c r="DC980">
        <f t="shared" si="714"/>
        <v>-5.0876164214549435E-3</v>
      </c>
      <c r="DD980">
        <f t="shared" si="715"/>
        <v>0.99491238357854506</v>
      </c>
      <c r="DH980" s="10">
        <v>41208</v>
      </c>
      <c r="DI980">
        <v>67200</v>
      </c>
      <c r="DJ980">
        <v>27.03284</v>
      </c>
      <c r="DK980">
        <f t="shared" si="716"/>
        <v>-7.3602945806940934E-3</v>
      </c>
      <c r="DL980">
        <f t="shared" si="717"/>
        <v>0.99263970541930591</v>
      </c>
      <c r="DX980" s="10">
        <v>41208</v>
      </c>
      <c r="DY980">
        <v>3865000</v>
      </c>
      <c r="DZ980">
        <v>16.670000000000002</v>
      </c>
      <c r="EA980">
        <f t="shared" ref="EA980:EA1043" si="749">(DZ980/DZ981)-1</f>
        <v>0</v>
      </c>
      <c r="EB980">
        <f t="shared" ref="EB980:EB1043" si="750">1+EA980</f>
        <v>1</v>
      </c>
      <c r="EF980" s="10">
        <v>41207</v>
      </c>
      <c r="EG980">
        <v>194500</v>
      </c>
      <c r="EH980">
        <v>97.960919000000004</v>
      </c>
      <c r="EI980">
        <f t="shared" ref="EI980:EI1043" si="751">(EH980/EH981)-1</f>
        <v>-1.9699894328673029E-4</v>
      </c>
      <c r="EJ980">
        <f t="shared" ref="EJ980:EJ1043" si="752">1+EI980</f>
        <v>0.99980300105671327</v>
      </c>
    </row>
    <row r="981" spans="1:140">
      <c r="A981" s="10">
        <v>41207</v>
      </c>
      <c r="B981" s="11">
        <v>19.239999999999998</v>
      </c>
      <c r="C981">
        <f t="shared" si="738"/>
        <v>0.19239999999999999</v>
      </c>
      <c r="D981" s="12">
        <f t="shared" si="718"/>
        <v>4.1163901321905616E-3</v>
      </c>
      <c r="E981" s="13">
        <f t="shared" si="739"/>
        <v>1.0041163901321906</v>
      </c>
      <c r="H981" s="10">
        <v>41207</v>
      </c>
      <c r="I981">
        <v>16500</v>
      </c>
      <c r="J981">
        <v>67.265324000000007</v>
      </c>
      <c r="K981" s="15">
        <f t="shared" si="740"/>
        <v>-5.5490289095919687E-3</v>
      </c>
      <c r="L981">
        <f t="shared" si="741"/>
        <v>0.99445097109040803</v>
      </c>
      <c r="N981" s="15">
        <f t="shared" si="720"/>
        <v>-0.86880046105429243</v>
      </c>
      <c r="P981" s="10">
        <v>41207</v>
      </c>
      <c r="Q981">
        <v>148800</v>
      </c>
      <c r="R981">
        <v>31.331420000000001</v>
      </c>
      <c r="S981">
        <f t="shared" si="721"/>
        <v>2.3887315753432503E-3</v>
      </c>
      <c r="T981">
        <f t="shared" si="742"/>
        <v>1.0023887315753433</v>
      </c>
      <c r="V981" s="15">
        <f t="shared" si="722"/>
        <v>1.3889342078417033</v>
      </c>
      <c r="X981" s="10">
        <v>41207</v>
      </c>
      <c r="Y981">
        <v>29100</v>
      </c>
      <c r="Z981">
        <v>25.318083000000001</v>
      </c>
      <c r="AA981">
        <f t="shared" si="723"/>
        <v>2.6158295088221095E-3</v>
      </c>
      <c r="AB981">
        <f t="shared" si="719"/>
        <v>1.0026158295088221</v>
      </c>
      <c r="AD981" s="15">
        <f t="shared" si="724"/>
        <v>1.5948563956734128</v>
      </c>
      <c r="AF981" s="10">
        <v>41207</v>
      </c>
      <c r="AG981">
        <v>89300</v>
      </c>
      <c r="AH981">
        <v>34.874834</v>
      </c>
      <c r="AI981">
        <f t="shared" si="725"/>
        <v>3.2725107086726268E-3</v>
      </c>
      <c r="AJ981">
        <f t="shared" si="743"/>
        <v>1.0032725107086726</v>
      </c>
      <c r="AL981" s="15">
        <f t="shared" si="726"/>
        <v>2.2953626089768187</v>
      </c>
      <c r="AN981" s="10">
        <v>41207</v>
      </c>
      <c r="AO981">
        <v>1053400</v>
      </c>
      <c r="AP981">
        <v>29.459503000000002</v>
      </c>
      <c r="AQ981">
        <f t="shared" si="727"/>
        <v>5.7349366461649787E-3</v>
      </c>
      <c r="AR981">
        <f t="shared" si="748"/>
        <v>1.005734936646165</v>
      </c>
      <c r="AV981" s="10">
        <v>41207</v>
      </c>
      <c r="AW981">
        <v>11473400</v>
      </c>
      <c r="AX981">
        <v>37.265298999999999</v>
      </c>
      <c r="AY981">
        <f t="shared" si="728"/>
        <v>9.8961987340531188E-3</v>
      </c>
      <c r="AZ981">
        <f t="shared" si="729"/>
        <v>1.0098961987340531</v>
      </c>
      <c r="BD981" s="10">
        <v>41207</v>
      </c>
      <c r="BE981">
        <v>344500</v>
      </c>
      <c r="BF981">
        <v>44.114384000000001</v>
      </c>
      <c r="BG981">
        <f t="shared" si="730"/>
        <v>4.0249867448187704E-3</v>
      </c>
      <c r="BH981">
        <f t="shared" si="731"/>
        <v>1.0040249867448188</v>
      </c>
      <c r="BL981" s="10">
        <v>41207</v>
      </c>
      <c r="BM981">
        <v>124500</v>
      </c>
      <c r="BN981">
        <v>101.271361</v>
      </c>
      <c r="BO981">
        <f t="shared" si="744"/>
        <v>3.577216122381266E-4</v>
      </c>
      <c r="BP981">
        <f t="shared" si="745"/>
        <v>1.0003577216122381</v>
      </c>
      <c r="BT981" s="10">
        <v>41207</v>
      </c>
      <c r="BU981">
        <v>77300</v>
      </c>
      <c r="BV981">
        <v>49.361668000000002</v>
      </c>
      <c r="BW981">
        <f t="shared" si="746"/>
        <v>-1.2024218080324278E-3</v>
      </c>
      <c r="BX981">
        <f t="shared" si="747"/>
        <v>0.99879757819196757</v>
      </c>
      <c r="CB981" s="10">
        <v>41207</v>
      </c>
      <c r="CC981">
        <v>427800</v>
      </c>
      <c r="CD981">
        <v>102.406617</v>
      </c>
      <c r="CE981">
        <f t="shared" si="732"/>
        <v>-1.8797269490927748E-3</v>
      </c>
      <c r="CF981">
        <f t="shared" si="733"/>
        <v>0.99812027305090723</v>
      </c>
      <c r="CJ981" s="10">
        <v>41207</v>
      </c>
      <c r="CK981">
        <v>558900</v>
      </c>
      <c r="CL981">
        <v>77.043751</v>
      </c>
      <c r="CM981">
        <f t="shared" si="734"/>
        <v>-1.2440802383529848E-3</v>
      </c>
      <c r="CN981">
        <f t="shared" si="735"/>
        <v>0.99875591976164702</v>
      </c>
      <c r="CR981" s="10">
        <v>41207</v>
      </c>
      <c r="CS981">
        <v>5600</v>
      </c>
      <c r="CT981">
        <v>58.059525000000001</v>
      </c>
      <c r="CU981">
        <f t="shared" si="736"/>
        <v>-2.1273286320989682E-3</v>
      </c>
      <c r="CV981">
        <f t="shared" si="737"/>
        <v>0.99787267136790103</v>
      </c>
      <c r="CZ981" s="10">
        <v>41207</v>
      </c>
      <c r="DA981">
        <v>25500</v>
      </c>
      <c r="DB981">
        <v>45.187761999999999</v>
      </c>
      <c r="DC981">
        <f t="shared" si="714"/>
        <v>8.3602313376391901E-3</v>
      </c>
      <c r="DD981">
        <f t="shared" si="715"/>
        <v>1.0083602313376392</v>
      </c>
      <c r="DH981" s="10">
        <v>41207</v>
      </c>
      <c r="DI981">
        <v>81300</v>
      </c>
      <c r="DJ981">
        <v>27.233284999999999</v>
      </c>
      <c r="DK981">
        <f t="shared" si="716"/>
        <v>-3.9987023920897702E-3</v>
      </c>
      <c r="DL981">
        <f t="shared" si="717"/>
        <v>0.99600129760791023</v>
      </c>
      <c r="DX981" s="10">
        <v>41207</v>
      </c>
      <c r="DY981">
        <v>4735700</v>
      </c>
      <c r="DZ981">
        <v>16.670000000000002</v>
      </c>
      <c r="EA981">
        <f t="shared" si="749"/>
        <v>7.2508161480857591E-3</v>
      </c>
      <c r="EB981">
        <f t="shared" si="750"/>
        <v>1.0072508161480858</v>
      </c>
      <c r="EF981" s="10">
        <v>41206</v>
      </c>
      <c r="EG981">
        <v>387700</v>
      </c>
      <c r="EH981">
        <v>97.980221</v>
      </c>
      <c r="EI981">
        <f t="shared" si="751"/>
        <v>-1.9689892961405331E-4</v>
      </c>
      <c r="EJ981">
        <f t="shared" si="752"/>
        <v>0.99980310107038595</v>
      </c>
    </row>
    <row r="982" spans="1:140">
      <c r="A982" s="10">
        <v>41206</v>
      </c>
      <c r="B982" s="11">
        <v>20.239999999999998</v>
      </c>
      <c r="C982">
        <f t="shared" si="738"/>
        <v>0.2024</v>
      </c>
      <c r="D982" s="12">
        <f t="shared" si="718"/>
        <v>4.3364647745804952E-3</v>
      </c>
      <c r="E982" s="13">
        <f t="shared" si="739"/>
        <v>1.0043364647745805</v>
      </c>
      <c r="H982" s="10">
        <v>41206</v>
      </c>
      <c r="I982">
        <v>26600</v>
      </c>
      <c r="J982">
        <v>67.640664000000001</v>
      </c>
      <c r="K982" s="15">
        <f t="shared" si="740"/>
        <v>-6.3016370270587707E-3</v>
      </c>
      <c r="L982">
        <f t="shared" si="741"/>
        <v>0.99369836297294123</v>
      </c>
      <c r="N982" s="15">
        <f t="shared" si="720"/>
        <v>-0.90047787477239238</v>
      </c>
      <c r="P982" s="10">
        <v>41206</v>
      </c>
      <c r="Q982">
        <v>167100</v>
      </c>
      <c r="R982">
        <v>31.256755999999999</v>
      </c>
      <c r="S982">
        <f t="shared" si="721"/>
        <v>-2.977025326182603E-3</v>
      </c>
      <c r="T982">
        <f t="shared" si="742"/>
        <v>0.9970229746738174</v>
      </c>
      <c r="V982" s="15">
        <f t="shared" si="722"/>
        <v>-0.66318952663500985</v>
      </c>
      <c r="X982" s="10">
        <v>41206</v>
      </c>
      <c r="Y982">
        <v>57100</v>
      </c>
      <c r="Z982">
        <v>25.252027999999999</v>
      </c>
      <c r="AA982">
        <f t="shared" si="723"/>
        <v>-4.4642545622922691E-3</v>
      </c>
      <c r="AB982">
        <f t="shared" si="719"/>
        <v>0.99553574543770773</v>
      </c>
      <c r="AD982" s="15">
        <f t="shared" si="724"/>
        <v>-0.80467704730403256</v>
      </c>
      <c r="AF982" s="10">
        <v>41206</v>
      </c>
      <c r="AG982">
        <v>100400</v>
      </c>
      <c r="AH982">
        <v>34.761077999999998</v>
      </c>
      <c r="AI982">
        <f t="shared" si="725"/>
        <v>-3.2618363144036877E-3</v>
      </c>
      <c r="AJ982">
        <f t="shared" si="743"/>
        <v>0.99673816368559631</v>
      </c>
      <c r="AL982" s="15">
        <f t="shared" si="726"/>
        <v>-0.69654325831215935</v>
      </c>
      <c r="AN982" s="10">
        <v>41206</v>
      </c>
      <c r="AO982">
        <v>1802700</v>
      </c>
      <c r="AP982">
        <v>29.291518</v>
      </c>
      <c r="AQ982">
        <f t="shared" si="727"/>
        <v>1.2088397681280227E-3</v>
      </c>
      <c r="AR982">
        <f t="shared" si="748"/>
        <v>1.001208839768128</v>
      </c>
      <c r="AV982" s="10">
        <v>41206</v>
      </c>
      <c r="AW982">
        <v>11277600</v>
      </c>
      <c r="AX982">
        <v>36.900128000000002</v>
      </c>
      <c r="AY982">
        <f t="shared" si="728"/>
        <v>1.6924743648376595E-3</v>
      </c>
      <c r="AZ982">
        <f t="shared" si="729"/>
        <v>1.0016924743648377</v>
      </c>
      <c r="BD982" s="10">
        <v>41206</v>
      </c>
      <c r="BE982">
        <v>466100</v>
      </c>
      <c r="BF982">
        <v>43.937536000000001</v>
      </c>
      <c r="BG982">
        <f t="shared" si="730"/>
        <v>-1.8079784323907777E-3</v>
      </c>
      <c r="BH982">
        <f t="shared" si="731"/>
        <v>0.99819202156760922</v>
      </c>
      <c r="BL982" s="10">
        <v>41206</v>
      </c>
      <c r="BM982">
        <v>89700</v>
      </c>
      <c r="BN982">
        <v>101.235147</v>
      </c>
      <c r="BO982">
        <f t="shared" si="744"/>
        <v>-2.6820443927078053E-4</v>
      </c>
      <c r="BP982">
        <f t="shared" si="745"/>
        <v>0.99973179556072922</v>
      </c>
      <c r="BT982" s="10">
        <v>41206</v>
      </c>
      <c r="BU982">
        <v>47100</v>
      </c>
      <c r="BV982">
        <v>49.421092999999999</v>
      </c>
      <c r="BW982">
        <f t="shared" si="746"/>
        <v>-2.003398839061088E-4</v>
      </c>
      <c r="BX982">
        <f t="shared" si="747"/>
        <v>0.99979966011609389</v>
      </c>
      <c r="CB982" s="10">
        <v>41206</v>
      </c>
      <c r="CC982">
        <v>453400</v>
      </c>
      <c r="CD982">
        <v>102.599476</v>
      </c>
      <c r="CE982">
        <f t="shared" si="732"/>
        <v>8.1751739666291456E-5</v>
      </c>
      <c r="CF982">
        <f t="shared" si="733"/>
        <v>1.0000817517396663</v>
      </c>
      <c r="CJ982" s="10">
        <v>41206</v>
      </c>
      <c r="CK982">
        <v>231900</v>
      </c>
      <c r="CL982">
        <v>77.139718999999999</v>
      </c>
      <c r="CM982">
        <f t="shared" si="734"/>
        <v>-1.1310662191565957E-4</v>
      </c>
      <c r="CN982">
        <f t="shared" si="735"/>
        <v>0.99988689337808434</v>
      </c>
      <c r="CR982" s="10">
        <v>41206</v>
      </c>
      <c r="CS982">
        <v>7700</v>
      </c>
      <c r="CT982">
        <v>58.183300000000003</v>
      </c>
      <c r="CU982">
        <f t="shared" si="736"/>
        <v>0</v>
      </c>
      <c r="CV982">
        <f t="shared" si="737"/>
        <v>1</v>
      </c>
      <c r="CZ982" s="10">
        <v>41206</v>
      </c>
      <c r="DA982">
        <v>28200</v>
      </c>
      <c r="DB982">
        <v>44.813113999999999</v>
      </c>
      <c r="DC982">
        <f t="shared" si="714"/>
        <v>9.5913980229107576E-3</v>
      </c>
      <c r="DD982">
        <f t="shared" si="715"/>
        <v>1.0095913980229108</v>
      </c>
      <c r="DH982" s="10">
        <v>41206</v>
      </c>
      <c r="DI982">
        <v>54600</v>
      </c>
      <c r="DJ982">
        <v>27.34262</v>
      </c>
      <c r="DK982">
        <f t="shared" si="716"/>
        <v>-1.331090062099971E-3</v>
      </c>
      <c r="DL982">
        <f t="shared" si="717"/>
        <v>0.99866890993790003</v>
      </c>
      <c r="DX982" s="10">
        <v>41206</v>
      </c>
      <c r="DY982">
        <v>6754600</v>
      </c>
      <c r="DZ982">
        <v>16.549999</v>
      </c>
      <c r="EA982">
        <f t="shared" si="749"/>
        <v>-4.2119131039762836E-3</v>
      </c>
      <c r="EB982">
        <f t="shared" si="750"/>
        <v>0.99578808689602372</v>
      </c>
      <c r="EF982" s="10">
        <v>41205</v>
      </c>
      <c r="EG982">
        <v>220500</v>
      </c>
      <c r="EH982">
        <v>97.999516999999997</v>
      </c>
      <c r="EI982">
        <f t="shared" si="751"/>
        <v>5.9110721495803098E-4</v>
      </c>
      <c r="EJ982">
        <f t="shared" si="752"/>
        <v>1.000591107214958</v>
      </c>
    </row>
    <row r="983" spans="1:140">
      <c r="A983" s="10">
        <v>41205</v>
      </c>
      <c r="B983" s="11">
        <v>21.24</v>
      </c>
      <c r="C983">
        <f t="shared" si="738"/>
        <v>0.21239999999999998</v>
      </c>
      <c r="D983" s="12">
        <f t="shared" si="718"/>
        <v>4.5571681166889366E-3</v>
      </c>
      <c r="E983" s="13">
        <f t="shared" si="739"/>
        <v>1.0045571681166889</v>
      </c>
      <c r="H983" s="10">
        <v>41205</v>
      </c>
      <c r="I983">
        <v>24400</v>
      </c>
      <c r="J983">
        <v>68.069614000000001</v>
      </c>
      <c r="K983" s="15">
        <f t="shared" si="740"/>
        <v>1.141947651917774E-2</v>
      </c>
      <c r="L983">
        <f t="shared" si="741"/>
        <v>1.0114194765191777</v>
      </c>
      <c r="N983" s="15">
        <f t="shared" si="720"/>
        <v>62.085425028930487</v>
      </c>
      <c r="P983" s="10">
        <v>41205</v>
      </c>
      <c r="Q983">
        <v>255200</v>
      </c>
      <c r="R983">
        <v>31.350086000000001</v>
      </c>
      <c r="S983">
        <f t="shared" si="721"/>
        <v>-1.3799223159038698E-2</v>
      </c>
      <c r="T983">
        <f t="shared" si="742"/>
        <v>0.9862007768409613</v>
      </c>
      <c r="V983" s="15">
        <f t="shared" si="722"/>
        <v>-0.99372882085478464</v>
      </c>
      <c r="X983" s="10">
        <v>41205</v>
      </c>
      <c r="Y983">
        <v>75800</v>
      </c>
      <c r="Z983">
        <v>25.365265000000001</v>
      </c>
      <c r="AA983">
        <f t="shared" si="723"/>
        <v>-8.4839892261467931E-3</v>
      </c>
      <c r="AB983">
        <f t="shared" si="719"/>
        <v>0.99151601077385321</v>
      </c>
      <c r="AD983" s="15">
        <f t="shared" si="724"/>
        <v>-0.95539310515630593</v>
      </c>
      <c r="AF983" s="10">
        <v>41205</v>
      </c>
      <c r="AG983">
        <v>237000</v>
      </c>
      <c r="AH983">
        <v>34.874834</v>
      </c>
      <c r="AI983">
        <f t="shared" si="725"/>
        <v>-5.1378775637397345E-3</v>
      </c>
      <c r="AJ983">
        <f t="shared" si="743"/>
        <v>0.99486212243626027</v>
      </c>
      <c r="AL983" s="15">
        <f t="shared" si="726"/>
        <v>-0.84743422615419051</v>
      </c>
      <c r="AN983" s="10">
        <v>41205</v>
      </c>
      <c r="AO983">
        <v>1957200</v>
      </c>
      <c r="AP983">
        <v>29.256152</v>
      </c>
      <c r="AQ983">
        <f t="shared" si="727"/>
        <v>-2.0716216374533358E-2</v>
      </c>
      <c r="AR983">
        <f t="shared" si="748"/>
        <v>0.97928378362546664</v>
      </c>
      <c r="AV983" s="10">
        <v>41205</v>
      </c>
      <c r="AW983">
        <v>16777800</v>
      </c>
      <c r="AX983">
        <v>36.837781</v>
      </c>
      <c r="AY983">
        <f t="shared" si="728"/>
        <v>-2.0833370435280885E-2</v>
      </c>
      <c r="AZ983">
        <f t="shared" si="729"/>
        <v>0.97916662956471912</v>
      </c>
      <c r="BD983" s="10">
        <v>41205</v>
      </c>
      <c r="BE983">
        <v>645100</v>
      </c>
      <c r="BF983">
        <v>44.017118000000004</v>
      </c>
      <c r="BG983">
        <f t="shared" si="730"/>
        <v>-1.308483624846235E-2</v>
      </c>
      <c r="BH983">
        <f t="shared" si="731"/>
        <v>0.98691516375153765</v>
      </c>
      <c r="BL983" s="10">
        <v>41205</v>
      </c>
      <c r="BM983">
        <v>310200</v>
      </c>
      <c r="BN983">
        <v>101.262306</v>
      </c>
      <c r="BO983">
        <f t="shared" si="744"/>
        <v>7.1577317956417197E-4</v>
      </c>
      <c r="BP983">
        <f t="shared" si="745"/>
        <v>1.0007157731795642</v>
      </c>
      <c r="BT983" s="10">
        <v>41205</v>
      </c>
      <c r="BU983">
        <v>42600</v>
      </c>
      <c r="BV983">
        <v>49.430996</v>
      </c>
      <c r="BW983">
        <f t="shared" si="746"/>
        <v>2.0038002801769927E-4</v>
      </c>
      <c r="BX983">
        <f t="shared" si="747"/>
        <v>1.0002003800280177</v>
      </c>
      <c r="CB983" s="10">
        <v>41205</v>
      </c>
      <c r="CC983">
        <v>758700</v>
      </c>
      <c r="CD983">
        <v>102.591089</v>
      </c>
      <c r="CE983">
        <f t="shared" si="732"/>
        <v>-1.6320257709524499E-3</v>
      </c>
      <c r="CF983">
        <f t="shared" si="733"/>
        <v>0.99836797422904755</v>
      </c>
      <c r="CJ983" s="10">
        <v>41205</v>
      </c>
      <c r="CK983">
        <v>413700</v>
      </c>
      <c r="CL983">
        <v>77.148444999999995</v>
      </c>
      <c r="CM983">
        <f t="shared" si="734"/>
        <v>1.8126616973159759E-3</v>
      </c>
      <c r="CN983">
        <f t="shared" si="735"/>
        <v>1.001812661697316</v>
      </c>
      <c r="CR983" s="10">
        <v>41205</v>
      </c>
      <c r="CS983">
        <v>9000</v>
      </c>
      <c r="CT983">
        <v>58.183300000000003</v>
      </c>
      <c r="CU983">
        <f t="shared" si="736"/>
        <v>9.8282749464395636E-4</v>
      </c>
      <c r="CV983">
        <f t="shared" si="737"/>
        <v>1.000982827494644</v>
      </c>
      <c r="CZ983" s="10">
        <v>41205</v>
      </c>
      <c r="DA983">
        <v>83700</v>
      </c>
      <c r="DB983">
        <v>44.387377000000001</v>
      </c>
      <c r="DC983">
        <f t="shared" si="714"/>
        <v>-1.492814919826968E-2</v>
      </c>
      <c r="DD983">
        <f t="shared" si="715"/>
        <v>0.98507185080173032</v>
      </c>
      <c r="DH983" s="10">
        <v>41205</v>
      </c>
      <c r="DI983">
        <v>78800</v>
      </c>
      <c r="DJ983">
        <v>27.379064</v>
      </c>
      <c r="DK983">
        <f t="shared" si="716"/>
        <v>-8.2508166544070782E-3</v>
      </c>
      <c r="DL983">
        <f t="shared" si="717"/>
        <v>0.99174918334559292</v>
      </c>
      <c r="DX983" s="10">
        <v>41205</v>
      </c>
      <c r="DY983">
        <v>5335400</v>
      </c>
      <c r="DZ983">
        <v>16.620000999999998</v>
      </c>
      <c r="EA983">
        <f t="shared" si="749"/>
        <v>-1.1890546967895488E-2</v>
      </c>
      <c r="EB983">
        <f t="shared" si="750"/>
        <v>0.98810945303210451</v>
      </c>
      <c r="EF983" s="10">
        <v>41204</v>
      </c>
      <c r="EG983">
        <v>119000</v>
      </c>
      <c r="EH983">
        <v>97.941623000000007</v>
      </c>
      <c r="EI983">
        <f t="shared" si="751"/>
        <v>-9.8528580649070996E-5</v>
      </c>
      <c r="EJ983">
        <f t="shared" si="752"/>
        <v>0.99990147141935093</v>
      </c>
    </row>
    <row r="984" spans="1:140">
      <c r="A984" s="10">
        <v>41204</v>
      </c>
      <c r="B984" s="11">
        <v>22.24</v>
      </c>
      <c r="C984">
        <f t="shared" si="738"/>
        <v>0.22239999999999999</v>
      </c>
      <c r="D984" s="12">
        <f t="shared" si="718"/>
        <v>4.7785036215768351E-3</v>
      </c>
      <c r="E984" s="13">
        <f t="shared" si="739"/>
        <v>1.0047785036215768</v>
      </c>
      <c r="H984" s="10">
        <v>41204</v>
      </c>
      <c r="I984">
        <v>12100</v>
      </c>
      <c r="J984">
        <v>67.301070999999993</v>
      </c>
      <c r="K984" s="15">
        <f t="shared" si="740"/>
        <v>-5.1519007615642431E-3</v>
      </c>
      <c r="L984">
        <f t="shared" si="741"/>
        <v>0.99484809923843576</v>
      </c>
      <c r="N984" s="15">
        <f t="shared" si="720"/>
        <v>-0.84821715172208889</v>
      </c>
      <c r="P984" s="10">
        <v>41204</v>
      </c>
      <c r="Q984">
        <v>171100</v>
      </c>
      <c r="R984">
        <v>31.788746</v>
      </c>
      <c r="S984">
        <f t="shared" si="721"/>
        <v>2.9374364427336985E-4</v>
      </c>
      <c r="T984">
        <f t="shared" si="742"/>
        <v>1.0002937436442734</v>
      </c>
      <c r="V984" s="15">
        <f t="shared" si="722"/>
        <v>0.11315762740593027</v>
      </c>
      <c r="X984" s="10">
        <v>41204</v>
      </c>
      <c r="Y984">
        <v>33400</v>
      </c>
      <c r="Z984">
        <v>25.582305000000002</v>
      </c>
      <c r="AA984">
        <f t="shared" si="723"/>
        <v>-2.5754472186351185E-3</v>
      </c>
      <c r="AB984">
        <f t="shared" si="719"/>
        <v>0.99742455278136488</v>
      </c>
      <c r="AD984" s="15">
        <f t="shared" si="724"/>
        <v>-0.60986046689589157</v>
      </c>
      <c r="AF984" s="10">
        <v>41204</v>
      </c>
      <c r="AG984">
        <v>113700</v>
      </c>
      <c r="AH984">
        <v>35.054941999999997</v>
      </c>
      <c r="AI984">
        <f t="shared" si="725"/>
        <v>-8.1055476440861085E-4</v>
      </c>
      <c r="AJ984">
        <f t="shared" si="743"/>
        <v>0.99918944523559139</v>
      </c>
      <c r="AL984" s="15">
        <f t="shared" si="726"/>
        <v>-0.25619208493756929</v>
      </c>
      <c r="AN984" s="10">
        <v>41204</v>
      </c>
      <c r="AO984">
        <v>1726400</v>
      </c>
      <c r="AP984">
        <v>29.875050000000002</v>
      </c>
      <c r="AQ984">
        <f t="shared" si="727"/>
        <v>6.2537174486729796E-3</v>
      </c>
      <c r="AR984">
        <f t="shared" si="748"/>
        <v>1.006253717448673</v>
      </c>
      <c r="AV984" s="10">
        <v>41204</v>
      </c>
      <c r="AW984">
        <v>15256600</v>
      </c>
      <c r="AX984">
        <v>37.621564999999997</v>
      </c>
      <c r="AY984">
        <f t="shared" si="728"/>
        <v>1.0284629542802071E-2</v>
      </c>
      <c r="AZ984">
        <f t="shared" si="729"/>
        <v>1.0102846295428021</v>
      </c>
      <c r="BD984" s="10">
        <v>41204</v>
      </c>
      <c r="BE984">
        <v>419100</v>
      </c>
      <c r="BF984">
        <v>44.600710999999997</v>
      </c>
      <c r="BG984">
        <f t="shared" si="730"/>
        <v>-1.9786911526173956E-3</v>
      </c>
      <c r="BH984">
        <f t="shared" si="731"/>
        <v>0.9980213088473826</v>
      </c>
      <c r="BL984" s="10">
        <v>41204</v>
      </c>
      <c r="BM984">
        <v>218700</v>
      </c>
      <c r="BN984">
        <v>101.189877</v>
      </c>
      <c r="BO984">
        <f t="shared" si="744"/>
        <v>6.2667053139686679E-4</v>
      </c>
      <c r="BP984">
        <f t="shared" si="745"/>
        <v>1.0006266705313969</v>
      </c>
      <c r="BT984" s="10">
        <v>41204</v>
      </c>
      <c r="BU984">
        <v>59500</v>
      </c>
      <c r="BV984">
        <v>49.421092999999999</v>
      </c>
      <c r="BW984">
        <f t="shared" si="746"/>
        <v>-6.0081935169342682E-4</v>
      </c>
      <c r="BX984">
        <f t="shared" si="747"/>
        <v>0.99939918064830657</v>
      </c>
      <c r="CB984" s="10">
        <v>41204</v>
      </c>
      <c r="CC984">
        <v>523000</v>
      </c>
      <c r="CD984">
        <v>102.75879399999999</v>
      </c>
      <c r="CE984">
        <f t="shared" si="732"/>
        <v>-1.4666349560257252E-3</v>
      </c>
      <c r="CF984">
        <f t="shared" si="733"/>
        <v>0.99853336504397427</v>
      </c>
      <c r="CJ984" s="10">
        <v>41204</v>
      </c>
      <c r="CK984">
        <v>257200</v>
      </c>
      <c r="CL984">
        <v>77.008853999999999</v>
      </c>
      <c r="CM984">
        <f t="shared" si="734"/>
        <v>-3.6121376571783825E-3</v>
      </c>
      <c r="CN984">
        <f t="shared" si="735"/>
        <v>0.99638786234282162</v>
      </c>
      <c r="CR984" s="10">
        <v>41204</v>
      </c>
      <c r="CS984">
        <v>3000</v>
      </c>
      <c r="CT984">
        <v>58.126171999999997</v>
      </c>
      <c r="CU984">
        <f t="shared" si="736"/>
        <v>-8.1832403627501993E-4</v>
      </c>
      <c r="CV984">
        <f t="shared" si="737"/>
        <v>0.99918167596372498</v>
      </c>
      <c r="CZ984" s="10">
        <v>41204</v>
      </c>
      <c r="DA984">
        <v>31100</v>
      </c>
      <c r="DB984">
        <v>45.060040000000001</v>
      </c>
      <c r="DC984">
        <f t="shared" si="714"/>
        <v>9.923599997454069E-3</v>
      </c>
      <c r="DD984">
        <f t="shared" si="715"/>
        <v>1.0099235999974541</v>
      </c>
      <c r="DH984" s="10">
        <v>41204</v>
      </c>
      <c r="DI984">
        <v>60100</v>
      </c>
      <c r="DJ984">
        <v>27.606843000000001</v>
      </c>
      <c r="DK984">
        <f t="shared" si="716"/>
        <v>-6.5573989943598088E-3</v>
      </c>
      <c r="DL984">
        <f t="shared" si="717"/>
        <v>0.99344260100564019</v>
      </c>
      <c r="DX984" s="10">
        <v>41204</v>
      </c>
      <c r="DY984">
        <v>4818700</v>
      </c>
      <c r="DZ984">
        <v>16.82</v>
      </c>
      <c r="EA984">
        <f t="shared" si="749"/>
        <v>2.9815146094216427E-3</v>
      </c>
      <c r="EB984">
        <f t="shared" si="750"/>
        <v>1.0029815146094216</v>
      </c>
      <c r="EF984" s="10">
        <v>41201</v>
      </c>
      <c r="EG984">
        <v>109200</v>
      </c>
      <c r="EH984">
        <v>97.951273999999998</v>
      </c>
      <c r="EI984">
        <f t="shared" si="751"/>
        <v>3.942084066825835E-4</v>
      </c>
      <c r="EJ984">
        <f t="shared" si="752"/>
        <v>1.0003942084066826</v>
      </c>
    </row>
    <row r="985" spans="1:140">
      <c r="A985" s="10">
        <v>41201</v>
      </c>
      <c r="B985" s="11">
        <v>23.24</v>
      </c>
      <c r="C985">
        <f t="shared" si="738"/>
        <v>0.2324</v>
      </c>
      <c r="D985" s="12">
        <f t="shared" si="718"/>
        <v>5.000474780612274E-3</v>
      </c>
      <c r="E985" s="13">
        <f t="shared" si="739"/>
        <v>1.0050004747806123</v>
      </c>
      <c r="H985" s="10">
        <v>41201</v>
      </c>
      <c r="I985">
        <v>26500</v>
      </c>
      <c r="J985">
        <v>67.649595000000005</v>
      </c>
      <c r="K985" s="15">
        <f t="shared" si="740"/>
        <v>1.1896791473702262E-2</v>
      </c>
      <c r="L985">
        <f t="shared" si="741"/>
        <v>1.0118967914737023</v>
      </c>
      <c r="N985" s="15">
        <f t="shared" si="720"/>
        <v>73.941068284785615</v>
      </c>
      <c r="P985" s="10">
        <v>41201</v>
      </c>
      <c r="Q985">
        <v>238500</v>
      </c>
      <c r="R985">
        <v>31.779411</v>
      </c>
      <c r="S985">
        <f t="shared" si="721"/>
        <v>-1.6748535676910259E-2</v>
      </c>
      <c r="T985">
        <f t="shared" si="742"/>
        <v>0.98325146432308974</v>
      </c>
      <c r="V985" s="15">
        <f t="shared" si="722"/>
        <v>-0.99789825666073673</v>
      </c>
      <c r="X985" s="10">
        <v>41201</v>
      </c>
      <c r="Y985">
        <v>62700</v>
      </c>
      <c r="Z985">
        <v>25.648361000000001</v>
      </c>
      <c r="AA985">
        <f t="shared" si="723"/>
        <v>-1.3430055933435714E-2</v>
      </c>
      <c r="AB985">
        <f t="shared" si="719"/>
        <v>0.98656994406656429</v>
      </c>
      <c r="AD985" s="15">
        <f t="shared" si="724"/>
        <v>-0.99281086917974148</v>
      </c>
      <c r="AF985" s="10">
        <v>41201</v>
      </c>
      <c r="AG985">
        <v>201300</v>
      </c>
      <c r="AH985">
        <v>35.083379000000001</v>
      </c>
      <c r="AI985">
        <f t="shared" si="725"/>
        <v>-1.7781372304432774E-2</v>
      </c>
      <c r="AJ985">
        <f t="shared" si="743"/>
        <v>0.98221862769556723</v>
      </c>
      <c r="AL985" s="15">
        <f t="shared" si="726"/>
        <v>-0.99856787582805873</v>
      </c>
      <c r="AN985" s="10">
        <v>41201</v>
      </c>
      <c r="AO985">
        <v>1499200</v>
      </c>
      <c r="AP985">
        <v>29.689381000000001</v>
      </c>
      <c r="AQ985">
        <f t="shared" si="727"/>
        <v>-1.3513485674747638E-2</v>
      </c>
      <c r="AR985">
        <f t="shared" si="748"/>
        <v>0.98648651432525236</v>
      </c>
      <c r="AV985" s="10">
        <v>41201</v>
      </c>
      <c r="AW985">
        <v>18703100</v>
      </c>
      <c r="AX985">
        <v>37.238579999999999</v>
      </c>
      <c r="AY985">
        <f t="shared" si="728"/>
        <v>-1.5540382796499053E-2</v>
      </c>
      <c r="AZ985">
        <f t="shared" si="729"/>
        <v>0.98445961720350095</v>
      </c>
      <c r="BD985" s="10">
        <v>41201</v>
      </c>
      <c r="BE985">
        <v>382000</v>
      </c>
      <c r="BF985">
        <v>44.689137000000002</v>
      </c>
      <c r="BG985">
        <f t="shared" si="730"/>
        <v>-1.5198714766533006E-2</v>
      </c>
      <c r="BH985">
        <f t="shared" si="731"/>
        <v>0.98480128523346699</v>
      </c>
      <c r="BL985" s="10">
        <v>41201</v>
      </c>
      <c r="BM985">
        <v>309100</v>
      </c>
      <c r="BN985">
        <v>101.126504</v>
      </c>
      <c r="BO985">
        <f t="shared" si="744"/>
        <v>2.6863675526289654E-4</v>
      </c>
      <c r="BP985">
        <f t="shared" si="745"/>
        <v>1.0002686367552629</v>
      </c>
      <c r="BT985" s="10">
        <v>41201</v>
      </c>
      <c r="BU985">
        <v>106700</v>
      </c>
      <c r="BV985">
        <v>49.450803999999998</v>
      </c>
      <c r="BW985">
        <f t="shared" si="746"/>
        <v>1.6048507268453527E-3</v>
      </c>
      <c r="BX985">
        <f t="shared" si="747"/>
        <v>1.0016048507268454</v>
      </c>
      <c r="CB985" s="10">
        <v>41201</v>
      </c>
      <c r="CC985">
        <v>843300</v>
      </c>
      <c r="CD985">
        <v>102.90972499999999</v>
      </c>
      <c r="CE985">
        <f t="shared" si="732"/>
        <v>-1.5456824341921749E-3</v>
      </c>
      <c r="CF985">
        <f t="shared" si="733"/>
        <v>0.99845431756580783</v>
      </c>
      <c r="CJ985" s="10">
        <v>41201</v>
      </c>
      <c r="CK985">
        <v>183000</v>
      </c>
      <c r="CL985">
        <v>77.288028999999995</v>
      </c>
      <c r="CM985">
        <f t="shared" si="734"/>
        <v>1.1282450632643659E-4</v>
      </c>
      <c r="CN985">
        <f t="shared" si="735"/>
        <v>1.0001128245063264</v>
      </c>
      <c r="CR985" s="10">
        <v>41201</v>
      </c>
      <c r="CS985">
        <v>7500</v>
      </c>
      <c r="CT985">
        <v>58.173777000000001</v>
      </c>
      <c r="CU985">
        <f t="shared" si="736"/>
        <v>1.1469676784932048E-3</v>
      </c>
      <c r="CV985">
        <f t="shared" si="737"/>
        <v>1.0011469676784932</v>
      </c>
      <c r="CZ985" s="10">
        <v>41201</v>
      </c>
      <c r="DA985">
        <v>45500</v>
      </c>
      <c r="DB985">
        <v>44.617275999999997</v>
      </c>
      <c r="DC985">
        <f t="shared" ref="DC985:DC1048" si="753">(DB985/DB986)-1</f>
        <v>-9.2644536312785908E-3</v>
      </c>
      <c r="DD985">
        <f t="shared" ref="DD985:DD1048" si="754">1+DC985</f>
        <v>0.99073554636872141</v>
      </c>
      <c r="DH985" s="10">
        <v>41201</v>
      </c>
      <c r="DI985">
        <v>62700</v>
      </c>
      <c r="DJ985">
        <v>27.789066999999999</v>
      </c>
      <c r="DK985">
        <f t="shared" ref="DK985:DK1048" si="755">(DJ985/DJ986)-1</f>
        <v>-8.1300728854347692E-3</v>
      </c>
      <c r="DL985">
        <f t="shared" ref="DL985:DL1048" si="756">1+DK985</f>
        <v>0.99186992711456523</v>
      </c>
      <c r="DX985" s="10">
        <v>41201</v>
      </c>
      <c r="DY985">
        <v>6803900</v>
      </c>
      <c r="DZ985">
        <v>16.77</v>
      </c>
      <c r="EA985">
        <f t="shared" si="749"/>
        <v>-1.0619527397078055E-2</v>
      </c>
      <c r="EB985">
        <f t="shared" si="750"/>
        <v>0.98938047260292195</v>
      </c>
      <c r="EF985" s="10">
        <v>41200</v>
      </c>
      <c r="EG985">
        <v>78100</v>
      </c>
      <c r="EH985">
        <v>97.912676000000005</v>
      </c>
      <c r="EI985">
        <f t="shared" si="751"/>
        <v>-1.9702452429959383E-4</v>
      </c>
      <c r="EJ985">
        <f t="shared" si="752"/>
        <v>0.99980297547570041</v>
      </c>
    </row>
    <row r="986" spans="1:140">
      <c r="A986" s="10">
        <v>41200</v>
      </c>
      <c r="B986" s="11">
        <v>24.24</v>
      </c>
      <c r="C986">
        <f t="shared" si="738"/>
        <v>0.24239999999999998</v>
      </c>
      <c r="D986" s="12">
        <f t="shared" si="718"/>
        <v>5.223085113776893E-3</v>
      </c>
      <c r="E986" s="13">
        <f t="shared" si="739"/>
        <v>1.0052230851137769</v>
      </c>
      <c r="H986" s="10">
        <v>41200</v>
      </c>
      <c r="I986">
        <v>8000</v>
      </c>
      <c r="J986">
        <v>66.854243999999994</v>
      </c>
      <c r="K986" s="15">
        <f t="shared" si="740"/>
        <v>-5.3184633444885998E-3</v>
      </c>
      <c r="L986">
        <f t="shared" si="741"/>
        <v>0.9946815366555114</v>
      </c>
      <c r="N986" s="15">
        <f t="shared" si="720"/>
        <v>-0.85721563186970795</v>
      </c>
      <c r="P986" s="10">
        <v>41200</v>
      </c>
      <c r="Q986">
        <v>189800</v>
      </c>
      <c r="R986">
        <v>32.320735999999997</v>
      </c>
      <c r="S986">
        <f t="shared" si="721"/>
        <v>-2.3047408676769576E-3</v>
      </c>
      <c r="T986">
        <f t="shared" si="742"/>
        <v>0.99769525913232304</v>
      </c>
      <c r="V986" s="15">
        <f t="shared" si="722"/>
        <v>-0.5692387634204148</v>
      </c>
      <c r="X986" s="10">
        <v>41200</v>
      </c>
      <c r="Y986">
        <v>45400</v>
      </c>
      <c r="Z986">
        <v>25.997509000000001</v>
      </c>
      <c r="AA986">
        <f t="shared" si="723"/>
        <v>7.264045174346645E-4</v>
      </c>
      <c r="AB986">
        <f t="shared" si="719"/>
        <v>1.0007264045174347</v>
      </c>
      <c r="AD986" s="15">
        <f t="shared" si="724"/>
        <v>0.30348493487065631</v>
      </c>
      <c r="AF986" s="10">
        <v>41200</v>
      </c>
      <c r="AG986">
        <v>108200</v>
      </c>
      <c r="AH986">
        <v>35.718502999999998</v>
      </c>
      <c r="AI986">
        <f t="shared" si="725"/>
        <v>-3.4382542184898668E-3</v>
      </c>
      <c r="AJ986">
        <f t="shared" si="743"/>
        <v>0.99656174578151013</v>
      </c>
      <c r="AL986" s="15">
        <f t="shared" si="726"/>
        <v>-0.71552934832913684</v>
      </c>
      <c r="AN986" s="10">
        <v>41200</v>
      </c>
      <c r="AO986">
        <v>1059100</v>
      </c>
      <c r="AP986">
        <v>30.096084000000001</v>
      </c>
      <c r="AQ986">
        <f t="shared" si="727"/>
        <v>-3.2211077012347378E-3</v>
      </c>
      <c r="AR986">
        <f t="shared" si="748"/>
        <v>0.99677889229876526</v>
      </c>
      <c r="AV986" s="10">
        <v>41200</v>
      </c>
      <c r="AW986">
        <v>14395100</v>
      </c>
      <c r="AX986">
        <v>37.826416999999999</v>
      </c>
      <c r="AY986">
        <f t="shared" si="728"/>
        <v>-2.8175248156007138E-3</v>
      </c>
      <c r="AZ986">
        <f t="shared" si="729"/>
        <v>0.99718247518439929</v>
      </c>
      <c r="BD986" s="10">
        <v>41200</v>
      </c>
      <c r="BE986">
        <v>671500</v>
      </c>
      <c r="BF986">
        <v>45.378836999999997</v>
      </c>
      <c r="BG986">
        <f t="shared" si="730"/>
        <v>5.8488750440965909E-4</v>
      </c>
      <c r="BH986">
        <f t="shared" si="731"/>
        <v>1.0005848875044097</v>
      </c>
      <c r="BL986" s="10">
        <v>41200</v>
      </c>
      <c r="BM986">
        <v>127800</v>
      </c>
      <c r="BN986">
        <v>101.099345</v>
      </c>
      <c r="BO986">
        <f t="shared" si="744"/>
        <v>1.791034599585295E-4</v>
      </c>
      <c r="BP986">
        <f t="shared" si="745"/>
        <v>1.0001791034599585</v>
      </c>
      <c r="BT986" s="10">
        <v>41200</v>
      </c>
      <c r="BU986">
        <v>109200</v>
      </c>
      <c r="BV986">
        <v>49.371569999999998</v>
      </c>
      <c r="BW986">
        <f t="shared" si="746"/>
        <v>-6.0150257225100034E-4</v>
      </c>
      <c r="BX986">
        <f t="shared" si="747"/>
        <v>0.999398497427749</v>
      </c>
      <c r="CB986" s="10">
        <v>41200</v>
      </c>
      <c r="CC986">
        <v>1140200</v>
      </c>
      <c r="CD986">
        <v>103.06903699999999</v>
      </c>
      <c r="CE986">
        <f t="shared" si="732"/>
        <v>-1.9487309819806731E-3</v>
      </c>
      <c r="CF986">
        <f t="shared" si="733"/>
        <v>0.99805126901801933</v>
      </c>
      <c r="CJ986" s="10">
        <v>41200</v>
      </c>
      <c r="CK986">
        <v>533700</v>
      </c>
      <c r="CL986">
        <v>77.279309999999995</v>
      </c>
      <c r="CM986">
        <f t="shared" si="734"/>
        <v>-1.3528120207181304E-3</v>
      </c>
      <c r="CN986">
        <f t="shared" si="735"/>
        <v>0.99864718797928187</v>
      </c>
      <c r="CR986" s="10">
        <v>41200</v>
      </c>
      <c r="CS986">
        <v>6100</v>
      </c>
      <c r="CT986">
        <v>58.107129999999998</v>
      </c>
      <c r="CU986">
        <f t="shared" si="736"/>
        <v>-8.1864352995630885E-4</v>
      </c>
      <c r="CV986">
        <f t="shared" si="737"/>
        <v>0.99918135647004369</v>
      </c>
      <c r="CZ986" s="10">
        <v>41200</v>
      </c>
      <c r="DA986">
        <v>72700</v>
      </c>
      <c r="DB986">
        <v>45.034495999999997</v>
      </c>
      <c r="DC986">
        <f t="shared" si="753"/>
        <v>-6.2007280734169834E-3</v>
      </c>
      <c r="DD986">
        <f t="shared" si="754"/>
        <v>0.99379927192658302</v>
      </c>
      <c r="DH986" s="10">
        <v>41200</v>
      </c>
      <c r="DI986">
        <v>55800</v>
      </c>
      <c r="DJ986">
        <v>28.016846000000001</v>
      </c>
      <c r="DK986">
        <f t="shared" si="755"/>
        <v>1.0848104670131642E-2</v>
      </c>
      <c r="DL986">
        <f t="shared" si="756"/>
        <v>1.0108481046701316</v>
      </c>
      <c r="DX986" s="10">
        <v>41200</v>
      </c>
      <c r="DY986">
        <v>4611400</v>
      </c>
      <c r="DZ986">
        <v>16.950001</v>
      </c>
      <c r="EA986">
        <f t="shared" si="749"/>
        <v>-4.1127497062278806E-3</v>
      </c>
      <c r="EB986">
        <f t="shared" si="750"/>
        <v>0.99588725029377212</v>
      </c>
      <c r="EF986" s="10">
        <v>41199</v>
      </c>
      <c r="EG986">
        <v>146200</v>
      </c>
      <c r="EH986">
        <v>97.931971000000004</v>
      </c>
      <c r="EI986">
        <f t="shared" si="751"/>
        <v>-2.9550559851321268E-4</v>
      </c>
      <c r="EJ986">
        <f t="shared" si="752"/>
        <v>0.99970449440148679</v>
      </c>
    </row>
    <row r="987" spans="1:140">
      <c r="A987" s="10">
        <v>41199</v>
      </c>
      <c r="B987" s="11">
        <v>25.24</v>
      </c>
      <c r="C987">
        <f t="shared" si="738"/>
        <v>0.25239999999999996</v>
      </c>
      <c r="D987" s="12">
        <f t="shared" si="718"/>
        <v>5.4463381699778601E-3</v>
      </c>
      <c r="E987" s="13">
        <f t="shared" si="739"/>
        <v>1.0054463381699779</v>
      </c>
      <c r="H987" s="10">
        <v>41199</v>
      </c>
      <c r="I987">
        <v>19200</v>
      </c>
      <c r="J987">
        <v>67.211707000000004</v>
      </c>
      <c r="K987" s="15">
        <f t="shared" si="740"/>
        <v>-9.0909358965493015E-3</v>
      </c>
      <c r="L987">
        <f t="shared" si="741"/>
        <v>0.9909090641034507</v>
      </c>
      <c r="N987" s="15">
        <f t="shared" si="720"/>
        <v>-0.96432718534061268</v>
      </c>
      <c r="P987" s="10">
        <v>41199</v>
      </c>
      <c r="Q987">
        <v>161600</v>
      </c>
      <c r="R987">
        <v>32.395398999999998</v>
      </c>
      <c r="S987">
        <f t="shared" si="721"/>
        <v>4.6309520704679308E-3</v>
      </c>
      <c r="T987">
        <f t="shared" si="742"/>
        <v>1.0046309520704679</v>
      </c>
      <c r="V987" s="15">
        <f t="shared" si="722"/>
        <v>4.3999824510274532</v>
      </c>
      <c r="X987" s="10">
        <v>41199</v>
      </c>
      <c r="Y987">
        <v>34000</v>
      </c>
      <c r="Z987">
        <v>25.978638</v>
      </c>
      <c r="AA987">
        <f t="shared" si="723"/>
        <v>7.3180178586917943E-3</v>
      </c>
      <c r="AB987">
        <f t="shared" si="719"/>
        <v>1.0073180178586918</v>
      </c>
      <c r="AD987" s="15">
        <f t="shared" si="724"/>
        <v>13.315608523422318</v>
      </c>
      <c r="AF987" s="10">
        <v>41199</v>
      </c>
      <c r="AG987">
        <v>146400</v>
      </c>
      <c r="AH987">
        <v>35.841735999999997</v>
      </c>
      <c r="AI987">
        <f t="shared" si="725"/>
        <v>9.3433520077215171E-3</v>
      </c>
      <c r="AJ987">
        <f t="shared" si="743"/>
        <v>1.0093433520077215</v>
      </c>
      <c r="AL987" s="15">
        <f t="shared" si="726"/>
        <v>28.799454994805433</v>
      </c>
      <c r="AN987" s="10">
        <v>41199</v>
      </c>
      <c r="AO987">
        <v>2130100</v>
      </c>
      <c r="AP987">
        <v>30.193339999999999</v>
      </c>
      <c r="AQ987">
        <f t="shared" si="727"/>
        <v>9.4590459724799292E-3</v>
      </c>
      <c r="AR987">
        <f t="shared" si="748"/>
        <v>1.0094590459724799</v>
      </c>
      <c r="AV987" s="10">
        <v>41199</v>
      </c>
      <c r="AW987">
        <v>20533700</v>
      </c>
      <c r="AX987">
        <v>37.933295000000001</v>
      </c>
      <c r="AY987">
        <f t="shared" si="728"/>
        <v>8.0473350452439085E-3</v>
      </c>
      <c r="AZ987">
        <f t="shared" si="729"/>
        <v>1.0080473350452439</v>
      </c>
      <c r="BD987" s="10">
        <v>41199</v>
      </c>
      <c r="BE987">
        <v>661000</v>
      </c>
      <c r="BF987">
        <v>45.352311</v>
      </c>
      <c r="BG987">
        <f t="shared" si="730"/>
        <v>6.2781903012285589E-3</v>
      </c>
      <c r="BH987">
        <f t="shared" si="731"/>
        <v>1.0062781903012286</v>
      </c>
      <c r="BL987" s="10">
        <v>41199</v>
      </c>
      <c r="BM987">
        <v>184200</v>
      </c>
      <c r="BN987">
        <v>101.08124100000001</v>
      </c>
      <c r="BO987">
        <f t="shared" si="744"/>
        <v>-2.5015509242708456E-3</v>
      </c>
      <c r="BP987">
        <f t="shared" si="745"/>
        <v>0.99749844907572915</v>
      </c>
      <c r="BT987" s="10">
        <v>41199</v>
      </c>
      <c r="BU987">
        <v>95700</v>
      </c>
      <c r="BV987">
        <v>49.401285000000001</v>
      </c>
      <c r="BW987">
        <f t="shared" si="746"/>
        <v>-2.0039996205711841E-4</v>
      </c>
      <c r="BX987">
        <f t="shared" si="747"/>
        <v>0.99979960003794288</v>
      </c>
      <c r="CB987" s="10">
        <v>41199</v>
      </c>
      <c r="CC987">
        <v>1746200</v>
      </c>
      <c r="CD987">
        <v>103.27028300000001</v>
      </c>
      <c r="CE987">
        <f t="shared" si="732"/>
        <v>8.1220666333869929E-5</v>
      </c>
      <c r="CF987">
        <f t="shared" si="733"/>
        <v>1.0000812206663339</v>
      </c>
      <c r="CJ987" s="10">
        <v>41199</v>
      </c>
      <c r="CK987">
        <v>759800</v>
      </c>
      <c r="CL987">
        <v>77.383995999999996</v>
      </c>
      <c r="CM987">
        <f t="shared" si="734"/>
        <v>-5.6341651725844155E-4</v>
      </c>
      <c r="CN987">
        <f t="shared" si="735"/>
        <v>0.99943658348274156</v>
      </c>
      <c r="CR987" s="10">
        <v>41199</v>
      </c>
      <c r="CS987">
        <v>4200</v>
      </c>
      <c r="CT987">
        <v>58.154738000000002</v>
      </c>
      <c r="CU987">
        <f t="shared" si="736"/>
        <v>-1.9607684979608964E-3</v>
      </c>
      <c r="CV987">
        <f t="shared" si="737"/>
        <v>0.9980392315020391</v>
      </c>
      <c r="CZ987" s="10">
        <v>41199</v>
      </c>
      <c r="DA987">
        <v>77900</v>
      </c>
      <c r="DB987">
        <v>45.315485000000002</v>
      </c>
      <c r="DC987">
        <f t="shared" si="753"/>
        <v>6.2394170015804828E-3</v>
      </c>
      <c r="DD987">
        <f t="shared" si="754"/>
        <v>1.0062394170015805</v>
      </c>
      <c r="DH987" s="10">
        <v>41199</v>
      </c>
      <c r="DI987">
        <v>933200</v>
      </c>
      <c r="DJ987">
        <v>27.716177999999999</v>
      </c>
      <c r="DK987">
        <f t="shared" si="755"/>
        <v>-2.9498694860552455E-3</v>
      </c>
      <c r="DL987">
        <f t="shared" si="756"/>
        <v>0.99705013051394475</v>
      </c>
      <c r="DX987" s="10">
        <v>41199</v>
      </c>
      <c r="DY987">
        <v>4448900</v>
      </c>
      <c r="DZ987">
        <v>17.02</v>
      </c>
      <c r="EA987">
        <f t="shared" si="749"/>
        <v>0</v>
      </c>
      <c r="EB987">
        <f t="shared" si="750"/>
        <v>1</v>
      </c>
      <c r="EF987" s="10">
        <v>41198</v>
      </c>
      <c r="EG987">
        <v>173800</v>
      </c>
      <c r="EH987">
        <v>97.960919000000004</v>
      </c>
      <c r="EI987">
        <f t="shared" si="751"/>
        <v>0</v>
      </c>
      <c r="EJ987">
        <f t="shared" si="752"/>
        <v>1</v>
      </c>
    </row>
    <row r="988" spans="1:140">
      <c r="A988" s="10">
        <v>41198</v>
      </c>
      <c r="B988" s="11">
        <v>26.24</v>
      </c>
      <c r="C988">
        <f t="shared" si="738"/>
        <v>0.26239999999999997</v>
      </c>
      <c r="D988" s="12">
        <f t="shared" si="718"/>
        <v>5.6702375273631755E-3</v>
      </c>
      <c r="E988" s="13">
        <f t="shared" si="739"/>
        <v>1.0056702375273632</v>
      </c>
      <c r="H988" s="10">
        <v>41198</v>
      </c>
      <c r="I988">
        <v>8700</v>
      </c>
      <c r="J988">
        <v>67.828329999999994</v>
      </c>
      <c r="K988" s="15">
        <f t="shared" si="740"/>
        <v>-1.2490231485530523E-2</v>
      </c>
      <c r="L988">
        <f t="shared" si="741"/>
        <v>0.98750976851446948</v>
      </c>
      <c r="N988" s="15">
        <f t="shared" si="720"/>
        <v>-0.98982320227399379</v>
      </c>
      <c r="P988" s="10">
        <v>41198</v>
      </c>
      <c r="Q988">
        <v>354400</v>
      </c>
      <c r="R988">
        <v>32.246068999999999</v>
      </c>
      <c r="S988">
        <f t="shared" si="721"/>
        <v>1.0529401764176383E-2</v>
      </c>
      <c r="T988">
        <f t="shared" si="742"/>
        <v>1.0105294017641764</v>
      </c>
      <c r="V988" s="15">
        <f t="shared" si="722"/>
        <v>44.747589302621854</v>
      </c>
      <c r="X988" s="10">
        <v>41198</v>
      </c>
      <c r="Y988">
        <v>30200</v>
      </c>
      <c r="Z988">
        <v>25.789906999999999</v>
      </c>
      <c r="AA988">
        <f t="shared" si="723"/>
        <v>1.0351220740990819E-2</v>
      </c>
      <c r="AB988">
        <f t="shared" si="719"/>
        <v>1.0103512207409908</v>
      </c>
      <c r="AD988" s="15">
        <f t="shared" si="724"/>
        <v>41.895846583948298</v>
      </c>
      <c r="AF988" s="10">
        <v>41198</v>
      </c>
      <c r="AG988">
        <v>499000</v>
      </c>
      <c r="AH988">
        <v>35.509954</v>
      </c>
      <c r="AI988">
        <f t="shared" si="725"/>
        <v>8.3444802254333261E-3</v>
      </c>
      <c r="AJ988">
        <f t="shared" si="743"/>
        <v>1.0083444802254333</v>
      </c>
      <c r="AL988" s="15">
        <f t="shared" si="726"/>
        <v>19.761451952385222</v>
      </c>
      <c r="AN988" s="10">
        <v>41198</v>
      </c>
      <c r="AO988">
        <v>1565200</v>
      </c>
      <c r="AP988">
        <v>29.910416000000001</v>
      </c>
      <c r="AQ988">
        <f t="shared" si="727"/>
        <v>1.683202450752086E-2</v>
      </c>
      <c r="AR988">
        <f t="shared" si="748"/>
        <v>1.0168320245075209</v>
      </c>
      <c r="AV988" s="10">
        <v>41198</v>
      </c>
      <c r="AW988">
        <v>24583500</v>
      </c>
      <c r="AX988">
        <v>37.630470000000003</v>
      </c>
      <c r="AY988">
        <f t="shared" si="728"/>
        <v>8.8347404565776166E-3</v>
      </c>
      <c r="AZ988">
        <f t="shared" si="729"/>
        <v>1.0088347404565776</v>
      </c>
      <c r="BD988" s="10">
        <v>41198</v>
      </c>
      <c r="BE988">
        <v>388500</v>
      </c>
      <c r="BF988">
        <v>45.069356999999997</v>
      </c>
      <c r="BG988">
        <f t="shared" si="730"/>
        <v>7.5113985993491283E-3</v>
      </c>
      <c r="BH988">
        <f t="shared" si="731"/>
        <v>1.0075113985993491</v>
      </c>
      <c r="BL988" s="10">
        <v>41198</v>
      </c>
      <c r="BM988">
        <v>202400</v>
      </c>
      <c r="BN988">
        <v>101.33473499999999</v>
      </c>
      <c r="BO988">
        <f t="shared" si="744"/>
        <v>8.0475440734240067E-4</v>
      </c>
      <c r="BP988">
        <f t="shared" si="745"/>
        <v>1.0008047544073424</v>
      </c>
      <c r="BT988" s="10">
        <v>41198</v>
      </c>
      <c r="BU988">
        <v>30300</v>
      </c>
      <c r="BV988">
        <v>49.411186999999998</v>
      </c>
      <c r="BW988" t="e">
        <f t="shared" si="746"/>
        <v>#DIV/0!</v>
      </c>
      <c r="BX988" t="e">
        <f t="shared" si="747"/>
        <v>#DIV/0!</v>
      </c>
      <c r="CB988" s="10">
        <v>41198</v>
      </c>
      <c r="CC988">
        <v>546800</v>
      </c>
      <c r="CD988">
        <v>103.26189599999999</v>
      </c>
      <c r="CE988">
        <f t="shared" si="732"/>
        <v>2.3604251840501078E-3</v>
      </c>
      <c r="CF988">
        <f t="shared" si="733"/>
        <v>1.0023604251840501</v>
      </c>
      <c r="CJ988" s="10">
        <v>41198</v>
      </c>
      <c r="CK988">
        <v>326500</v>
      </c>
      <c r="CL988">
        <v>77.427620000000005</v>
      </c>
      <c r="CM988">
        <f t="shared" si="734"/>
        <v>6.764822308811258E-4</v>
      </c>
      <c r="CN988">
        <f t="shared" si="735"/>
        <v>1.0006764822308811</v>
      </c>
      <c r="CR988" s="10">
        <v>41198</v>
      </c>
      <c r="CS988">
        <v>6500</v>
      </c>
      <c r="CT988">
        <v>58.268990000000002</v>
      </c>
      <c r="CU988">
        <f t="shared" si="736"/>
        <v>-1.7941634765039627E-3</v>
      </c>
      <c r="CV988">
        <f t="shared" si="737"/>
        <v>0.99820583652349604</v>
      </c>
      <c r="CZ988" s="10">
        <v>41198</v>
      </c>
      <c r="DA988">
        <v>63300</v>
      </c>
      <c r="DB988">
        <v>45.034495999999997</v>
      </c>
      <c r="DC988">
        <f t="shared" si="753"/>
        <v>1.2830286786999157E-2</v>
      </c>
      <c r="DD988">
        <f t="shared" si="754"/>
        <v>1.0128302867869992</v>
      </c>
      <c r="DH988" s="10">
        <v>41198</v>
      </c>
      <c r="DI988">
        <v>53300</v>
      </c>
      <c r="DJ988">
        <v>27.798179000000001</v>
      </c>
      <c r="DK988">
        <f t="shared" si="755"/>
        <v>5.6031682771178204E-3</v>
      </c>
      <c r="DL988">
        <f t="shared" si="756"/>
        <v>1.0056031682771178</v>
      </c>
      <c r="DX988" s="10">
        <v>41198</v>
      </c>
      <c r="DY988">
        <v>8753100</v>
      </c>
      <c r="DZ988">
        <v>17.02</v>
      </c>
      <c r="EA988">
        <f t="shared" si="749"/>
        <v>6.5050266114725641E-3</v>
      </c>
      <c r="EB988">
        <f t="shared" si="750"/>
        <v>1.0065050266114726</v>
      </c>
      <c r="EF988" s="10">
        <v>41197</v>
      </c>
      <c r="EG988">
        <v>236400</v>
      </c>
      <c r="EH988">
        <v>97.960919000000004</v>
      </c>
      <c r="EI988">
        <f t="shared" si="751"/>
        <v>-1.9699894328673029E-4</v>
      </c>
      <c r="EJ988">
        <f t="shared" si="752"/>
        <v>0.99980300105671327</v>
      </c>
    </row>
    <row r="989" spans="1:140">
      <c r="A989" s="10">
        <v>41197</v>
      </c>
      <c r="B989" s="11">
        <v>27.24</v>
      </c>
      <c r="C989">
        <f t="shared" si="738"/>
        <v>0.27239999999999998</v>
      </c>
      <c r="D989" s="12">
        <f t="shared" si="718"/>
        <v>5.8947867936414156E-3</v>
      </c>
      <c r="E989" s="13">
        <f t="shared" si="739"/>
        <v>1.0058947867936414</v>
      </c>
      <c r="H989" s="10">
        <v>41197</v>
      </c>
      <c r="I989">
        <v>30400</v>
      </c>
      <c r="J989">
        <v>68.686237000000006</v>
      </c>
      <c r="K989" s="15">
        <f t="shared" si="740"/>
        <v>-1.4291292989546678E-3</v>
      </c>
      <c r="L989">
        <f t="shared" si="741"/>
        <v>0.99857087070104533</v>
      </c>
      <c r="N989" s="15">
        <f t="shared" si="720"/>
        <v>-0.40667044333428182</v>
      </c>
      <c r="P989" s="10">
        <v>41197</v>
      </c>
      <c r="Q989">
        <v>189000</v>
      </c>
      <c r="R989">
        <v>31.910074999999999</v>
      </c>
      <c r="S989">
        <f t="shared" si="721"/>
        <v>8.2571357406344692E-3</v>
      </c>
      <c r="T989">
        <f t="shared" si="742"/>
        <v>1.0082571357406345</v>
      </c>
      <c r="V989" s="15">
        <f t="shared" si="722"/>
        <v>19.115279814676388</v>
      </c>
      <c r="X989" s="10">
        <v>41197</v>
      </c>
      <c r="Y989">
        <v>65600</v>
      </c>
      <c r="Z989">
        <v>25.525684999999999</v>
      </c>
      <c r="AA989">
        <f t="shared" si="723"/>
        <v>7.4487240121217102E-3</v>
      </c>
      <c r="AB989">
        <f t="shared" si="719"/>
        <v>1.0074487240121217</v>
      </c>
      <c r="AD989" s="15">
        <f t="shared" si="724"/>
        <v>14.009878198335469</v>
      </c>
      <c r="AF989" s="10">
        <v>41197</v>
      </c>
      <c r="AG989">
        <v>106000</v>
      </c>
      <c r="AH989">
        <v>35.216093999999998</v>
      </c>
      <c r="AI989">
        <f t="shared" si="725"/>
        <v>6.7750727091153706E-3</v>
      </c>
      <c r="AJ989">
        <f t="shared" si="743"/>
        <v>1.0067750727091154</v>
      </c>
      <c r="AL989" s="15">
        <f t="shared" si="726"/>
        <v>10.758332526588038</v>
      </c>
      <c r="AN989" s="10">
        <v>41197</v>
      </c>
      <c r="AO989">
        <v>2301600</v>
      </c>
      <c r="AP989">
        <v>29.415296999999999</v>
      </c>
      <c r="AQ989">
        <f t="shared" si="727"/>
        <v>8.7932341471363973E-3</v>
      </c>
      <c r="AR989">
        <f t="shared" si="748"/>
        <v>1.0087932341471364</v>
      </c>
      <c r="AV989" s="10">
        <v>41197</v>
      </c>
      <c r="AW989">
        <v>12002000</v>
      </c>
      <c r="AX989">
        <v>37.300925999999997</v>
      </c>
      <c r="AY989">
        <f t="shared" si="728"/>
        <v>6.7308407008637161E-3</v>
      </c>
      <c r="AZ989">
        <f t="shared" si="729"/>
        <v>1.0067308407008637</v>
      </c>
      <c r="BD989" s="10">
        <v>41197</v>
      </c>
      <c r="BE989">
        <v>604400</v>
      </c>
      <c r="BF989">
        <v>44.733347000000002</v>
      </c>
      <c r="BG989">
        <f t="shared" si="730"/>
        <v>8.1705739349553497E-3</v>
      </c>
      <c r="BH989">
        <f t="shared" si="731"/>
        <v>1.0081705739349553</v>
      </c>
      <c r="BL989" s="10">
        <v>41197</v>
      </c>
      <c r="BM989">
        <v>121300</v>
      </c>
      <c r="BN989">
        <v>101.25325100000001</v>
      </c>
      <c r="BO989">
        <f t="shared" si="744"/>
        <v>-2.6822559389727552E-4</v>
      </c>
      <c r="BP989">
        <f t="shared" si="745"/>
        <v>0.99973177440610272</v>
      </c>
      <c r="CB989" s="10">
        <v>41197</v>
      </c>
      <c r="CC989">
        <v>736300</v>
      </c>
      <c r="CD989">
        <v>103.018728</v>
      </c>
      <c r="CE989">
        <f t="shared" si="732"/>
        <v>2.6113862497887386E-3</v>
      </c>
      <c r="CF989">
        <f t="shared" si="733"/>
        <v>1.0026113862497887</v>
      </c>
      <c r="CJ989" s="10">
        <v>41197</v>
      </c>
      <c r="CK989">
        <v>280400</v>
      </c>
      <c r="CL989">
        <v>77.375276999999997</v>
      </c>
      <c r="CM989">
        <f t="shared" si="734"/>
        <v>1.6941678577344632E-3</v>
      </c>
      <c r="CN989">
        <f t="shared" si="735"/>
        <v>1.0016941678577345</v>
      </c>
      <c r="CR989" s="10">
        <v>41197</v>
      </c>
      <c r="CS989">
        <v>13500</v>
      </c>
      <c r="CT989">
        <v>58.373722000000001</v>
      </c>
      <c r="CU989">
        <f t="shared" si="736"/>
        <v>9.7960108953554226E-4</v>
      </c>
      <c r="CV989">
        <f t="shared" si="737"/>
        <v>1.0009796010895355</v>
      </c>
      <c r="CZ989" s="10">
        <v>41197</v>
      </c>
      <c r="DA989">
        <v>63400</v>
      </c>
      <c r="DB989">
        <v>44.464010000000002</v>
      </c>
      <c r="DC989">
        <f t="shared" si="753"/>
        <v>8.6923014136344179E-3</v>
      </c>
      <c r="DD989">
        <f t="shared" si="754"/>
        <v>1.0086923014136344</v>
      </c>
      <c r="DH989" s="10">
        <v>41197</v>
      </c>
      <c r="DI989">
        <v>78700</v>
      </c>
      <c r="DJ989">
        <v>27.643288999999999</v>
      </c>
      <c r="DK989">
        <f t="shared" si="755"/>
        <v>6.9698501960862025E-3</v>
      </c>
      <c r="DL989">
        <f t="shared" si="756"/>
        <v>1.0069698501960862</v>
      </c>
      <c r="DX989" s="10">
        <v>41197</v>
      </c>
      <c r="DY989">
        <v>11091900</v>
      </c>
      <c r="DZ989">
        <v>16.91</v>
      </c>
      <c r="EA989">
        <f t="shared" si="749"/>
        <v>-9.9531615925056993E-3</v>
      </c>
      <c r="EB989">
        <f t="shared" si="750"/>
        <v>0.9900468384074943</v>
      </c>
      <c r="EF989" s="10">
        <v>41194</v>
      </c>
      <c r="EG989">
        <v>230100</v>
      </c>
      <c r="EH989">
        <v>97.980221</v>
      </c>
      <c r="EI989">
        <f t="shared" si="751"/>
        <v>4.9268895037357652E-4</v>
      </c>
      <c r="EJ989">
        <f t="shared" si="752"/>
        <v>1.0004926889503736</v>
      </c>
    </row>
    <row r="990" spans="1:140">
      <c r="A990" s="10">
        <v>41194</v>
      </c>
      <c r="B990" s="11">
        <v>28.24</v>
      </c>
      <c r="C990">
        <f t="shared" si="738"/>
        <v>0.28239999999999998</v>
      </c>
      <c r="D990" s="12">
        <f t="shared" si="718"/>
        <v>6.119989606406806E-3</v>
      </c>
      <c r="E990" s="13">
        <f t="shared" si="739"/>
        <v>1.0061199896064068</v>
      </c>
      <c r="H990" s="10">
        <v>41194</v>
      </c>
      <c r="I990">
        <v>27800</v>
      </c>
      <c r="J990">
        <v>68.784538999999995</v>
      </c>
      <c r="K990" s="15">
        <f t="shared" si="740"/>
        <v>2.9971713205014794E-3</v>
      </c>
      <c r="L990">
        <f t="shared" si="741"/>
        <v>1.0029971713205015</v>
      </c>
      <c r="N990" s="15">
        <f t="shared" si="720"/>
        <v>1.9812163736067694</v>
      </c>
      <c r="P990" s="10">
        <v>41194</v>
      </c>
      <c r="Q990">
        <v>180600</v>
      </c>
      <c r="R990">
        <v>31.648747</v>
      </c>
      <c r="S990">
        <f t="shared" si="721"/>
        <v>-3.8190651021043909E-3</v>
      </c>
      <c r="T990">
        <f t="shared" si="742"/>
        <v>0.99618093489789561</v>
      </c>
      <c r="V990" s="15">
        <f t="shared" si="722"/>
        <v>-0.75256995130421789</v>
      </c>
      <c r="X990" s="10">
        <v>41194</v>
      </c>
      <c r="Y990">
        <v>33500</v>
      </c>
      <c r="Z990">
        <v>25.336957000000002</v>
      </c>
      <c r="AA990">
        <f t="shared" si="723"/>
        <v>-5.555545961411168E-3</v>
      </c>
      <c r="AB990">
        <f t="shared" si="719"/>
        <v>0.99444445403858883</v>
      </c>
      <c r="AD990" s="15">
        <f t="shared" si="724"/>
        <v>-0.8691139159668877</v>
      </c>
      <c r="AF990" s="10">
        <v>41194</v>
      </c>
      <c r="AG990">
        <v>74800</v>
      </c>
      <c r="AH990">
        <v>34.979107999999997</v>
      </c>
      <c r="AI990">
        <f t="shared" si="725"/>
        <v>-8.5975322008534638E-3</v>
      </c>
      <c r="AJ990">
        <f t="shared" si="743"/>
        <v>0.99140246779914654</v>
      </c>
      <c r="AL990" s="15">
        <f t="shared" si="726"/>
        <v>-0.95721924941459313</v>
      </c>
      <c r="AN990" s="10">
        <v>41194</v>
      </c>
      <c r="AO990">
        <v>3246400</v>
      </c>
      <c r="AP990">
        <v>29.158895999999999</v>
      </c>
      <c r="AQ990">
        <f t="shared" si="727"/>
        <v>3.0325842255662927E-4</v>
      </c>
      <c r="AR990">
        <f t="shared" si="748"/>
        <v>1.0003032584225566</v>
      </c>
      <c r="AV990" s="10">
        <v>41194</v>
      </c>
      <c r="AW990">
        <v>15733100</v>
      </c>
      <c r="AX990">
        <v>37.051538000000001</v>
      </c>
      <c r="AY990">
        <f t="shared" si="728"/>
        <v>-2.8763871014967357E-3</v>
      </c>
      <c r="AZ990">
        <f t="shared" si="729"/>
        <v>0.99712361289850326</v>
      </c>
      <c r="BD990" s="10">
        <v>41194</v>
      </c>
      <c r="BE990">
        <v>285700</v>
      </c>
      <c r="BF990">
        <v>44.370812000000001</v>
      </c>
      <c r="BG990">
        <f t="shared" si="730"/>
        <v>-3.3763293968503971E-3</v>
      </c>
      <c r="BH990">
        <f t="shared" si="731"/>
        <v>0.9966236706031496</v>
      </c>
      <c r="BL990" s="10">
        <v>41194</v>
      </c>
      <c r="BM990">
        <v>116800</v>
      </c>
      <c r="BN990">
        <v>101.280417</v>
      </c>
      <c r="BO990">
        <f t="shared" si="744"/>
        <v>1.0738568355423972E-3</v>
      </c>
      <c r="BP990">
        <f t="shared" si="745"/>
        <v>1.0010738568355424</v>
      </c>
      <c r="CB990" s="10">
        <v>41194</v>
      </c>
      <c r="CC990">
        <v>883000</v>
      </c>
      <c r="CD990">
        <v>102.750407</v>
      </c>
      <c r="CE990">
        <f t="shared" si="732"/>
        <v>5.5801796400463122E-3</v>
      </c>
      <c r="CF990">
        <f t="shared" si="733"/>
        <v>1.0055801796400463</v>
      </c>
      <c r="CJ990" s="10">
        <v>41194</v>
      </c>
      <c r="CK990">
        <v>314900</v>
      </c>
      <c r="CL990">
        <v>77.244411999999997</v>
      </c>
      <c r="CM990">
        <f t="shared" si="734"/>
        <v>2.0371299450785418E-3</v>
      </c>
      <c r="CN990">
        <f t="shared" si="735"/>
        <v>1.0020371299450785</v>
      </c>
      <c r="CR990" s="10">
        <v>41194</v>
      </c>
      <c r="CS990">
        <v>3600</v>
      </c>
      <c r="CT990">
        <v>58.316595</v>
      </c>
      <c r="CU990">
        <f t="shared" si="736"/>
        <v>-6.526468828207399E-4</v>
      </c>
      <c r="CV990">
        <f t="shared" si="737"/>
        <v>0.99934735311717926</v>
      </c>
      <c r="CZ990" s="10">
        <v>41194</v>
      </c>
      <c r="DA990">
        <v>33700</v>
      </c>
      <c r="DB990">
        <v>44.080846000000001</v>
      </c>
      <c r="DC990">
        <f t="shared" si="753"/>
        <v>3.8648491088477677E-4</v>
      </c>
      <c r="DD990">
        <f t="shared" si="754"/>
        <v>1.0003864849108848</v>
      </c>
      <c r="DH990" s="10">
        <v>41194</v>
      </c>
      <c r="DI990">
        <v>72800</v>
      </c>
      <c r="DJ990">
        <v>27.451953</v>
      </c>
      <c r="DK990">
        <f t="shared" si="755"/>
        <v>-4.6251001332112684E-3</v>
      </c>
      <c r="DL990">
        <f t="shared" si="756"/>
        <v>0.99537489986678873</v>
      </c>
      <c r="DX990" s="10">
        <v>41194</v>
      </c>
      <c r="DY990">
        <v>8720300</v>
      </c>
      <c r="DZ990">
        <v>17.079999999999998</v>
      </c>
      <c r="EA990">
        <f t="shared" si="749"/>
        <v>-7.5536901541947143E-3</v>
      </c>
      <c r="EB990">
        <f t="shared" si="750"/>
        <v>0.99244630984580529</v>
      </c>
      <c r="EF990" s="10">
        <v>41193</v>
      </c>
      <c r="EG990">
        <v>790300</v>
      </c>
      <c r="EH990">
        <v>97.931971000000004</v>
      </c>
      <c r="EI990">
        <f t="shared" si="751"/>
        <v>-2.9550559851321268E-4</v>
      </c>
      <c r="EJ990">
        <f t="shared" si="752"/>
        <v>0.99970449440148679</v>
      </c>
    </row>
    <row r="991" spans="1:140">
      <c r="A991" s="10">
        <v>41193</v>
      </c>
      <c r="B991" s="11">
        <v>29.24</v>
      </c>
      <c r="C991">
        <f t="shared" si="738"/>
        <v>0.29239999999999999</v>
      </c>
      <c r="D991" s="12">
        <f t="shared" si="718"/>
        <v>6.3458496334669601E-3</v>
      </c>
      <c r="E991" s="13">
        <f t="shared" si="739"/>
        <v>1.006345849633467</v>
      </c>
      <c r="H991" s="10">
        <v>41193</v>
      </c>
      <c r="I991">
        <v>7400</v>
      </c>
      <c r="J991">
        <v>68.578996000000004</v>
      </c>
      <c r="K991" s="15">
        <f t="shared" si="740"/>
        <v>5.7666411535317597E-3</v>
      </c>
      <c r="L991">
        <f t="shared" si="741"/>
        <v>1.0057666411535318</v>
      </c>
      <c r="N991" s="15">
        <f t="shared" si="720"/>
        <v>7.1561999618807288</v>
      </c>
      <c r="P991" s="10">
        <v>41193</v>
      </c>
      <c r="Q991">
        <v>159600</v>
      </c>
      <c r="R991">
        <v>31.770078999999999</v>
      </c>
      <c r="S991">
        <f t="shared" si="721"/>
        <v>8.8217289624759054E-4</v>
      </c>
      <c r="T991">
        <f t="shared" si="742"/>
        <v>1.0008821728962476</v>
      </c>
      <c r="V991" s="15">
        <f t="shared" si="722"/>
        <v>0.37967941444382936</v>
      </c>
      <c r="X991" s="10">
        <v>41193</v>
      </c>
      <c r="Y991">
        <v>38600</v>
      </c>
      <c r="Z991">
        <v>25.478504000000001</v>
      </c>
      <c r="AA991">
        <f t="shared" si="723"/>
        <v>6.3362222171401417E-3</v>
      </c>
      <c r="AB991">
        <f t="shared" si="719"/>
        <v>1.0063362222171401</v>
      </c>
      <c r="AD991" s="15">
        <f t="shared" si="724"/>
        <v>9.0284389886963083</v>
      </c>
      <c r="AF991" s="10">
        <v>41193</v>
      </c>
      <c r="AG991">
        <v>65200</v>
      </c>
      <c r="AH991">
        <v>35.282449999999997</v>
      </c>
      <c r="AI991">
        <f t="shared" si="725"/>
        <v>4.8596170748196332E-3</v>
      </c>
      <c r="AJ991">
        <f t="shared" si="743"/>
        <v>1.0048596170748196</v>
      </c>
      <c r="AL991" s="15">
        <f t="shared" si="726"/>
        <v>4.8677088754808198</v>
      </c>
      <c r="AN991" s="10">
        <v>41193</v>
      </c>
      <c r="AO991">
        <v>1325700</v>
      </c>
      <c r="AP991">
        <v>29.150055999999999</v>
      </c>
      <c r="AQ991">
        <f t="shared" si="727"/>
        <v>6.4103555594345885E-3</v>
      </c>
      <c r="AR991">
        <f t="shared" si="748"/>
        <v>1.0064103555594346</v>
      </c>
      <c r="AV991" s="10">
        <v>41193</v>
      </c>
      <c r="AW991">
        <v>10853800</v>
      </c>
      <c r="AX991">
        <v>37.15842</v>
      </c>
      <c r="AY991">
        <f t="shared" si="728"/>
        <v>9.4362121517654884E-3</v>
      </c>
      <c r="AZ991">
        <f t="shared" si="729"/>
        <v>1.0094362121517655</v>
      </c>
      <c r="BD991" s="10">
        <v>41193</v>
      </c>
      <c r="BE991">
        <v>417100</v>
      </c>
      <c r="BF991">
        <v>44.521129999999999</v>
      </c>
      <c r="BG991">
        <f t="shared" si="730"/>
        <v>5.9616217732827437E-4</v>
      </c>
      <c r="BH991">
        <f t="shared" si="731"/>
        <v>1.0005961621773283</v>
      </c>
      <c r="BL991" s="10">
        <v>41193</v>
      </c>
      <c r="BM991">
        <v>171200</v>
      </c>
      <c r="BN991">
        <v>101.171773</v>
      </c>
      <c r="BO991">
        <f t="shared" si="744"/>
        <v>-8.9503121189049573E-5</v>
      </c>
      <c r="BP991">
        <f t="shared" si="745"/>
        <v>0.99991049687881095</v>
      </c>
      <c r="CB991" s="10">
        <v>41193</v>
      </c>
      <c r="CC991">
        <v>680900</v>
      </c>
      <c r="CD991">
        <v>102.180223</v>
      </c>
      <c r="CE991">
        <f t="shared" si="732"/>
        <v>5.5284854980091058E-3</v>
      </c>
      <c r="CF991">
        <f t="shared" si="733"/>
        <v>1.0055284854980091</v>
      </c>
      <c r="CJ991" s="10">
        <v>41193</v>
      </c>
      <c r="CK991">
        <v>182100</v>
      </c>
      <c r="CL991">
        <v>77.087374999999994</v>
      </c>
      <c r="CM991">
        <f t="shared" si="734"/>
        <v>1.132998028289034E-3</v>
      </c>
      <c r="CN991">
        <f t="shared" si="735"/>
        <v>1.001132998028289</v>
      </c>
      <c r="CR991" s="10">
        <v>41193</v>
      </c>
      <c r="CS991">
        <v>3100</v>
      </c>
      <c r="CT991">
        <v>58.354680000000002</v>
      </c>
      <c r="CU991">
        <f t="shared" si="736"/>
        <v>6.530731089495756E-4</v>
      </c>
      <c r="CV991">
        <f t="shared" si="737"/>
        <v>1.0006530731089496</v>
      </c>
      <c r="CZ991" s="10">
        <v>41193</v>
      </c>
      <c r="DA991">
        <v>43900</v>
      </c>
      <c r="DB991">
        <v>44.063816000000003</v>
      </c>
      <c r="DC991">
        <f t="shared" si="753"/>
        <v>4.0744894947835064E-3</v>
      </c>
      <c r="DD991">
        <f t="shared" si="754"/>
        <v>1.0040744894947835</v>
      </c>
      <c r="DH991" s="10">
        <v>41193</v>
      </c>
      <c r="DI991">
        <v>48500</v>
      </c>
      <c r="DJ991">
        <v>27.579511</v>
      </c>
      <c r="DK991">
        <f t="shared" si="755"/>
        <v>3.3049938813012325E-4</v>
      </c>
      <c r="DL991">
        <f t="shared" si="756"/>
        <v>1.0003304993881301</v>
      </c>
      <c r="DX991" s="10">
        <v>41193</v>
      </c>
      <c r="DY991">
        <v>4996500</v>
      </c>
      <c r="DZ991">
        <v>17.209999</v>
      </c>
      <c r="EA991">
        <f t="shared" si="749"/>
        <v>3.4984839650147315E-3</v>
      </c>
      <c r="EB991">
        <f t="shared" si="750"/>
        <v>1.0034984839650147</v>
      </c>
      <c r="EF991" s="10">
        <v>41192</v>
      </c>
      <c r="EG991">
        <v>169600</v>
      </c>
      <c r="EH991">
        <v>97.960919000000004</v>
      </c>
      <c r="EI991">
        <f t="shared" si="751"/>
        <v>0</v>
      </c>
      <c r="EJ991">
        <f t="shared" si="752"/>
        <v>1</v>
      </c>
    </row>
    <row r="992" spans="1:140">
      <c r="A992" s="10">
        <v>41192</v>
      </c>
      <c r="B992" s="11">
        <v>30.24</v>
      </c>
      <c r="C992">
        <f t="shared" si="738"/>
        <v>0.3024</v>
      </c>
      <c r="D992" s="12">
        <f t="shared" si="718"/>
        <v>6.5723705731768334E-3</v>
      </c>
      <c r="E992" s="13">
        <f t="shared" si="739"/>
        <v>1.0065723705731768</v>
      </c>
      <c r="H992" s="10">
        <v>41192</v>
      </c>
      <c r="I992">
        <v>2500</v>
      </c>
      <c r="J992">
        <v>68.185793000000004</v>
      </c>
      <c r="K992" s="15">
        <f t="shared" si="740"/>
        <v>5.0053355972774494E-3</v>
      </c>
      <c r="L992">
        <f t="shared" si="741"/>
        <v>1.0050053355972774</v>
      </c>
      <c r="N992" s="15">
        <f t="shared" si="720"/>
        <v>5.1866296190486141</v>
      </c>
      <c r="P992" s="10">
        <v>41192</v>
      </c>
      <c r="Q992">
        <v>266300</v>
      </c>
      <c r="R992">
        <v>31.742076999999998</v>
      </c>
      <c r="S992">
        <f t="shared" si="721"/>
        <v>-6.4271567821715392E-3</v>
      </c>
      <c r="T992">
        <f t="shared" si="742"/>
        <v>0.99357284321782846</v>
      </c>
      <c r="V992" s="15">
        <f t="shared" si="722"/>
        <v>-0.90496247418105591</v>
      </c>
      <c r="X992" s="10">
        <v>41192</v>
      </c>
      <c r="Y992">
        <v>89500</v>
      </c>
      <c r="Z992">
        <v>25.318083000000001</v>
      </c>
      <c r="AA992">
        <f t="shared" si="723"/>
        <v>-7.0318605713833859E-3</v>
      </c>
      <c r="AB992">
        <f t="shared" si="719"/>
        <v>0.99296813942861661</v>
      </c>
      <c r="AD992" s="15">
        <f t="shared" si="724"/>
        <v>-0.92389914097193415</v>
      </c>
      <c r="AF992" s="10">
        <v>41192</v>
      </c>
      <c r="AG992">
        <v>88800</v>
      </c>
      <c r="AH992">
        <v>35.111820000000002</v>
      </c>
      <c r="AI992">
        <f t="shared" si="725"/>
        <v>-2.9609757402395687E-3</v>
      </c>
      <c r="AJ992">
        <f t="shared" si="743"/>
        <v>0.99703902425976043</v>
      </c>
      <c r="AL992" s="15">
        <f t="shared" si="726"/>
        <v>-0.66120475700425274</v>
      </c>
      <c r="AN992" s="10">
        <v>41192</v>
      </c>
      <c r="AO992">
        <v>1519500</v>
      </c>
      <c r="AP992">
        <v>28.964383999999999</v>
      </c>
      <c r="AQ992">
        <f t="shared" si="727"/>
        <v>-3.3465420396096013E-3</v>
      </c>
      <c r="AR992">
        <f t="shared" si="748"/>
        <v>0.9966534579603904</v>
      </c>
      <c r="AV992" s="10">
        <v>41192</v>
      </c>
      <c r="AW992">
        <v>14868700</v>
      </c>
      <c r="AX992">
        <v>36.811062999999997</v>
      </c>
      <c r="AY992">
        <f t="shared" si="728"/>
        <v>-5.0553405430187048E-3</v>
      </c>
      <c r="AZ992">
        <f t="shared" si="729"/>
        <v>0.9949446594569813</v>
      </c>
      <c r="BD992" s="10">
        <v>41192</v>
      </c>
      <c r="BE992">
        <v>679000</v>
      </c>
      <c r="BF992">
        <v>44.494604000000002</v>
      </c>
      <c r="BG992">
        <f t="shared" si="730"/>
        <v>-8.4729244069474685E-3</v>
      </c>
      <c r="BH992">
        <f t="shared" si="731"/>
        <v>0.99152707559305253</v>
      </c>
      <c r="BL992" s="10">
        <v>41192</v>
      </c>
      <c r="BM992">
        <v>200900</v>
      </c>
      <c r="BN992">
        <v>101.180829</v>
      </c>
      <c r="BO992">
        <f t="shared" si="744"/>
        <v>4.4761704436724337E-4</v>
      </c>
      <c r="BP992">
        <f t="shared" si="745"/>
        <v>1.0004476170443672</v>
      </c>
      <c r="CB992" s="10">
        <v>41192</v>
      </c>
      <c r="CC992">
        <v>685300</v>
      </c>
      <c r="CD992">
        <v>101.618427</v>
      </c>
      <c r="CE992">
        <f t="shared" si="732"/>
        <v>1.650957391412522E-4</v>
      </c>
      <c r="CF992">
        <f t="shared" si="733"/>
        <v>1.0001650957391413</v>
      </c>
      <c r="CJ992" s="10">
        <v>41192</v>
      </c>
      <c r="CK992">
        <v>151200</v>
      </c>
      <c r="CL992">
        <v>77.000134000000003</v>
      </c>
      <c r="CM992">
        <f t="shared" si="734"/>
        <v>2.0435927765432016E-3</v>
      </c>
      <c r="CN992">
        <f t="shared" si="735"/>
        <v>1.0020435927765432</v>
      </c>
      <c r="CR992" s="10">
        <v>41192</v>
      </c>
      <c r="CS992">
        <v>4600</v>
      </c>
      <c r="CT992">
        <v>58.316595</v>
      </c>
      <c r="CU992">
        <f t="shared" si="736"/>
        <v>3.2665179491586649E-4</v>
      </c>
      <c r="CV992">
        <f t="shared" si="737"/>
        <v>1.0003266517949159</v>
      </c>
      <c r="CZ992" s="10">
        <v>41192</v>
      </c>
      <c r="DA992">
        <v>23100</v>
      </c>
      <c r="DB992">
        <v>43.885007000000002</v>
      </c>
      <c r="DC992">
        <f t="shared" si="753"/>
        <v>-1.3563210596246877E-3</v>
      </c>
      <c r="DD992">
        <f t="shared" si="754"/>
        <v>0.99864367894037531</v>
      </c>
      <c r="DH992" s="10">
        <v>41192</v>
      </c>
      <c r="DI992">
        <v>64300</v>
      </c>
      <c r="DJ992">
        <v>27.570398999999998</v>
      </c>
      <c r="DK992">
        <f t="shared" si="755"/>
        <v>4.3146656997408162E-3</v>
      </c>
      <c r="DL992">
        <f t="shared" si="756"/>
        <v>1.0043146656997408</v>
      </c>
      <c r="DX992" s="10">
        <v>41192</v>
      </c>
      <c r="DY992">
        <v>5525700</v>
      </c>
      <c r="DZ992">
        <v>17.149999999999999</v>
      </c>
      <c r="EA992">
        <f t="shared" si="749"/>
        <v>-1.1648223645895905E-3</v>
      </c>
      <c r="EB992">
        <f t="shared" si="750"/>
        <v>0.99883517763541041</v>
      </c>
      <c r="EF992" s="10">
        <v>41191</v>
      </c>
      <c r="EG992">
        <v>200300</v>
      </c>
      <c r="EH992">
        <v>97.960919000000004</v>
      </c>
      <c r="EI992">
        <f t="shared" si="751"/>
        <v>-9.8509174744965122E-5</v>
      </c>
      <c r="EJ992">
        <f t="shared" si="752"/>
        <v>0.99990149082525503</v>
      </c>
    </row>
    <row r="993" spans="1:140">
      <c r="A993" s="10">
        <v>41191</v>
      </c>
      <c r="B993" s="11">
        <v>31.24</v>
      </c>
      <c r="C993">
        <f t="shared" si="738"/>
        <v>0.31240000000000001</v>
      </c>
      <c r="D993" s="12">
        <f t="shared" si="718"/>
        <v>6.7995561547764538E-3</v>
      </c>
      <c r="E993" s="13">
        <f t="shared" si="739"/>
        <v>1.0067995561547765</v>
      </c>
      <c r="H993" s="10">
        <v>41191</v>
      </c>
      <c r="I993">
        <v>3300</v>
      </c>
      <c r="J993">
        <v>67.846199999999996</v>
      </c>
      <c r="K993" s="15">
        <f t="shared" si="740"/>
        <v>-3.93601643026531E-3</v>
      </c>
      <c r="L993">
        <f t="shared" si="741"/>
        <v>0.99606398356973469</v>
      </c>
      <c r="N993" s="15">
        <f t="shared" si="720"/>
        <v>-0.76294918915844467</v>
      </c>
      <c r="P993" s="10">
        <v>41191</v>
      </c>
      <c r="Q993">
        <v>238200</v>
      </c>
      <c r="R993">
        <v>31.947407999999999</v>
      </c>
      <c r="S993">
        <f t="shared" si="721"/>
        <v>-9.5486635355737093E-3</v>
      </c>
      <c r="T993">
        <f t="shared" si="742"/>
        <v>0.99045133646442629</v>
      </c>
      <c r="V993" s="15">
        <f t="shared" si="722"/>
        <v>-0.96986321252196284</v>
      </c>
      <c r="X993" s="10">
        <v>41191</v>
      </c>
      <c r="Y993">
        <v>57900</v>
      </c>
      <c r="Z993">
        <v>25.497377</v>
      </c>
      <c r="AA993">
        <f t="shared" si="723"/>
        <v>-9.5308088195477092E-3</v>
      </c>
      <c r="AB993">
        <f t="shared" si="719"/>
        <v>0.99046919118045229</v>
      </c>
      <c r="AD993" s="15">
        <f t="shared" si="724"/>
        <v>-0.9696642664969316</v>
      </c>
      <c r="AF993" s="10">
        <v>41191</v>
      </c>
      <c r="AG993">
        <v>59500</v>
      </c>
      <c r="AH993">
        <v>35.216093999999998</v>
      </c>
      <c r="AI993">
        <f t="shared" si="725"/>
        <v>-1.0915874682005278E-2</v>
      </c>
      <c r="AJ993">
        <f t="shared" si="743"/>
        <v>0.98908412531799472</v>
      </c>
      <c r="AL993" s="15">
        <f t="shared" si="726"/>
        <v>-0.9817975639623221</v>
      </c>
      <c r="AN993" s="10">
        <v>41191</v>
      </c>
      <c r="AO993">
        <v>1828400</v>
      </c>
      <c r="AP993">
        <v>29.061640000000001</v>
      </c>
      <c r="AQ993">
        <f t="shared" si="727"/>
        <v>-1.4392783890240013E-2</v>
      </c>
      <c r="AR993">
        <f t="shared" si="748"/>
        <v>0.98560721610975999</v>
      </c>
      <c r="AV993" s="10">
        <v>41191</v>
      </c>
      <c r="AW993">
        <v>15267400</v>
      </c>
      <c r="AX993">
        <v>36.998100999999998</v>
      </c>
      <c r="AY993">
        <f t="shared" si="728"/>
        <v>-8.1184311617357174E-3</v>
      </c>
      <c r="AZ993">
        <f t="shared" si="729"/>
        <v>0.99188156883826428</v>
      </c>
      <c r="BD993" s="10">
        <v>41191</v>
      </c>
      <c r="BE993">
        <v>448200</v>
      </c>
      <c r="BF993">
        <v>44.874825000000001</v>
      </c>
      <c r="BG993">
        <f t="shared" si="730"/>
        <v>-8.4017152120829941E-3</v>
      </c>
      <c r="BH993">
        <f t="shared" si="731"/>
        <v>0.99159828478791701</v>
      </c>
      <c r="BL993" s="10">
        <v>41191</v>
      </c>
      <c r="BM993">
        <v>118300</v>
      </c>
      <c r="BN993">
        <v>101.135559</v>
      </c>
      <c r="BO993">
        <f t="shared" si="744"/>
        <v>-1.2516700933118408E-3</v>
      </c>
      <c r="BP993">
        <f t="shared" si="745"/>
        <v>0.99874832990668816</v>
      </c>
      <c r="CB993" s="10">
        <v>41191</v>
      </c>
      <c r="CC993">
        <v>354800</v>
      </c>
      <c r="CD993">
        <v>101.601653</v>
      </c>
      <c r="CE993">
        <f t="shared" si="732"/>
        <v>-9.0699648628833618E-4</v>
      </c>
      <c r="CF993">
        <f t="shared" si="733"/>
        <v>0.99909300351371166</v>
      </c>
      <c r="CJ993" s="10">
        <v>41191</v>
      </c>
      <c r="CK993">
        <v>161600</v>
      </c>
      <c r="CL993">
        <v>76.843097999999998</v>
      </c>
      <c r="CM993">
        <f t="shared" si="734"/>
        <v>0</v>
      </c>
      <c r="CN993">
        <f t="shared" si="735"/>
        <v>1</v>
      </c>
      <c r="CR993" s="10">
        <v>41191</v>
      </c>
      <c r="CS993">
        <v>4400</v>
      </c>
      <c r="CT993">
        <v>58.297552000000003</v>
      </c>
      <c r="CU993">
        <f t="shared" si="736"/>
        <v>-6.5285993191421809E-4</v>
      </c>
      <c r="CV993">
        <f t="shared" si="737"/>
        <v>0.99934714006808578</v>
      </c>
      <c r="CZ993" s="10">
        <v>41191</v>
      </c>
      <c r="DA993">
        <v>55800</v>
      </c>
      <c r="DB993">
        <v>43.944609999999997</v>
      </c>
      <c r="DC993">
        <f t="shared" si="753"/>
        <v>-3.4755868967476511E-3</v>
      </c>
      <c r="DD993">
        <f t="shared" si="754"/>
        <v>0.99652441310325235</v>
      </c>
      <c r="DH993" s="10">
        <v>41191</v>
      </c>
      <c r="DI993">
        <v>110300</v>
      </c>
      <c r="DJ993">
        <v>27.451953</v>
      </c>
      <c r="DK993">
        <f t="shared" si="755"/>
        <v>-3.6376072932458037E-3</v>
      </c>
      <c r="DL993">
        <f t="shared" si="756"/>
        <v>0.9963623927067542</v>
      </c>
      <c r="DX993" s="10">
        <v>41191</v>
      </c>
      <c r="DY993">
        <v>7286200</v>
      </c>
      <c r="DZ993">
        <v>17.170000000000002</v>
      </c>
      <c r="EA993">
        <f t="shared" si="749"/>
        <v>-6.3657982427198778E-3</v>
      </c>
      <c r="EB993">
        <f t="shared" si="750"/>
        <v>0.99363420175728012</v>
      </c>
      <c r="EF993" s="10">
        <v>41190</v>
      </c>
      <c r="EG993">
        <v>88300</v>
      </c>
      <c r="EH993">
        <v>97.970569999999995</v>
      </c>
      <c r="EI993">
        <f t="shared" si="751"/>
        <v>3.9414094912881836E-4</v>
      </c>
      <c r="EJ993">
        <f t="shared" si="752"/>
        <v>1.0003941409491288</v>
      </c>
    </row>
    <row r="994" spans="1:140">
      <c r="A994" s="10">
        <v>41190</v>
      </c>
      <c r="B994" s="11">
        <v>32.24</v>
      </c>
      <c r="C994">
        <f t="shared" si="738"/>
        <v>0.32240000000000002</v>
      </c>
      <c r="D994" s="12">
        <f t="shared" si="718"/>
        <v>7.0274101387328702E-3</v>
      </c>
      <c r="E994" s="13">
        <f t="shared" si="739"/>
        <v>1.0070274101387329</v>
      </c>
      <c r="H994" s="10">
        <v>41190</v>
      </c>
      <c r="I994">
        <v>5800</v>
      </c>
      <c r="J994">
        <v>68.114299000000003</v>
      </c>
      <c r="K994" s="15">
        <f t="shared" si="740"/>
        <v>9.0018586919498045E-3</v>
      </c>
      <c r="L994">
        <f t="shared" si="741"/>
        <v>1.0090018586919498</v>
      </c>
      <c r="N994" s="15">
        <f t="shared" si="720"/>
        <v>25.337083661626956</v>
      </c>
      <c r="P994" s="10">
        <v>41190</v>
      </c>
      <c r="Q994">
        <v>186400</v>
      </c>
      <c r="R994">
        <v>32.255403999999999</v>
      </c>
      <c r="S994">
        <f t="shared" si="721"/>
        <v>-3.1726865258264736E-3</v>
      </c>
      <c r="T994">
        <f t="shared" si="742"/>
        <v>0.99682731347417353</v>
      </c>
      <c r="V994" s="15">
        <f t="shared" si="722"/>
        <v>-0.68647353692940583</v>
      </c>
      <c r="X994" s="10">
        <v>41190</v>
      </c>
      <c r="Y994">
        <v>43800</v>
      </c>
      <c r="Z994">
        <v>25.742726000000001</v>
      </c>
      <c r="AA994">
        <f t="shared" si="723"/>
        <v>-2.1945519234908284E-3</v>
      </c>
      <c r="AB994">
        <f t="shared" si="719"/>
        <v>0.99780544807650917</v>
      </c>
      <c r="AD994" s="15">
        <f t="shared" si="724"/>
        <v>-0.55152021488736747</v>
      </c>
      <c r="AF994" s="10">
        <v>41190</v>
      </c>
      <c r="AG994">
        <v>103900</v>
      </c>
      <c r="AH994">
        <v>35.604751</v>
      </c>
      <c r="AI994">
        <f t="shared" si="725"/>
        <v>-4.241755627611643E-3</v>
      </c>
      <c r="AJ994">
        <f t="shared" si="743"/>
        <v>0.99575824437238836</v>
      </c>
      <c r="AL994" s="15">
        <f t="shared" si="726"/>
        <v>-0.78807731174429563</v>
      </c>
      <c r="AN994" s="10">
        <v>41190</v>
      </c>
      <c r="AO994">
        <v>1190800</v>
      </c>
      <c r="AP994">
        <v>29.486025999999999</v>
      </c>
      <c r="AQ994">
        <f t="shared" si="727"/>
        <v>-6.5535200204255295E-3</v>
      </c>
      <c r="AR994">
        <f t="shared" si="748"/>
        <v>0.99344647997957447</v>
      </c>
      <c r="AV994" s="10">
        <v>41190</v>
      </c>
      <c r="AW994">
        <v>12132200</v>
      </c>
      <c r="AX994">
        <v>37.300925999999997</v>
      </c>
      <c r="AY994">
        <f t="shared" si="728"/>
        <v>-9.2263966134552566E-3</v>
      </c>
      <c r="AZ994">
        <f t="shared" si="729"/>
        <v>0.99077360338654474</v>
      </c>
      <c r="BD994" s="10">
        <v>41190</v>
      </c>
      <c r="BE994">
        <v>334200</v>
      </c>
      <c r="BF994">
        <v>45.255045000000003</v>
      </c>
      <c r="BG994">
        <f t="shared" si="730"/>
        <v>-1.5606349604733172E-3</v>
      </c>
      <c r="BH994">
        <f t="shared" si="731"/>
        <v>0.99843936503952668</v>
      </c>
      <c r="BL994" s="10">
        <v>41190</v>
      </c>
      <c r="BM994">
        <v>64300</v>
      </c>
      <c r="BN994">
        <v>101.262306</v>
      </c>
      <c r="BO994">
        <f t="shared" si="744"/>
        <v>4.4718753540351486E-4</v>
      </c>
      <c r="BP994">
        <f t="shared" si="745"/>
        <v>1.0004471875354035</v>
      </c>
      <c r="CB994" s="10">
        <v>41190</v>
      </c>
      <c r="CC994">
        <v>234100</v>
      </c>
      <c r="CD994">
        <v>101.693889</v>
      </c>
      <c r="CE994">
        <f t="shared" si="732"/>
        <v>-2.8775623615490131E-3</v>
      </c>
      <c r="CF994">
        <f t="shared" si="733"/>
        <v>0.99712243763845099</v>
      </c>
      <c r="CJ994" s="10">
        <v>41190</v>
      </c>
      <c r="CK994">
        <v>233200</v>
      </c>
      <c r="CL994">
        <v>76.843097999999998</v>
      </c>
      <c r="CM994">
        <f t="shared" si="734"/>
        <v>1.3642973340961539E-3</v>
      </c>
      <c r="CN994">
        <f t="shared" si="735"/>
        <v>1.0013642973340962</v>
      </c>
      <c r="CR994" s="10">
        <v>41190</v>
      </c>
      <c r="CS994">
        <v>9400</v>
      </c>
      <c r="CT994">
        <v>58.335636999999998</v>
      </c>
      <c r="CU994">
        <f t="shared" si="736"/>
        <v>1.3074269972295216E-3</v>
      </c>
      <c r="CV994">
        <f t="shared" si="737"/>
        <v>1.0013074269972295</v>
      </c>
      <c r="CZ994" s="10">
        <v>41190</v>
      </c>
      <c r="DA994">
        <v>11700</v>
      </c>
      <c r="DB994">
        <v>44.097875999999999</v>
      </c>
      <c r="DC994">
        <f t="shared" si="753"/>
        <v>-5.7592310401496372E-3</v>
      </c>
      <c r="DD994">
        <f t="shared" si="754"/>
        <v>0.99424076895985036</v>
      </c>
      <c r="DH994" s="10">
        <v>41190</v>
      </c>
      <c r="DI994">
        <v>66900</v>
      </c>
      <c r="DJ994">
        <v>27.552177</v>
      </c>
      <c r="DK994">
        <f t="shared" si="755"/>
        <v>-2.309462048297739E-3</v>
      </c>
      <c r="DL994">
        <f t="shared" si="756"/>
        <v>0.99769053795170226</v>
      </c>
      <c r="DX994" s="10">
        <v>41190</v>
      </c>
      <c r="DY994">
        <v>2940200</v>
      </c>
      <c r="DZ994">
        <v>17.280000999999999</v>
      </c>
      <c r="EA994">
        <f t="shared" si="749"/>
        <v>-3.4601499423299042E-3</v>
      </c>
      <c r="EB994">
        <f t="shared" si="750"/>
        <v>0.9965398500576701</v>
      </c>
      <c r="EF994" s="10">
        <v>41187</v>
      </c>
      <c r="EG994">
        <v>106700</v>
      </c>
      <c r="EH994">
        <v>97.931971000000004</v>
      </c>
      <c r="EI994">
        <f t="shared" si="751"/>
        <v>-9.8548499650630283E-5</v>
      </c>
      <c r="EJ994">
        <f t="shared" si="752"/>
        <v>0.99990145150034937</v>
      </c>
    </row>
    <row r="995" spans="1:140">
      <c r="A995" s="10">
        <v>41187</v>
      </c>
      <c r="B995" s="11">
        <v>33.24</v>
      </c>
      <c r="C995">
        <f t="shared" si="738"/>
        <v>0.33240000000000003</v>
      </c>
      <c r="D995" s="12">
        <f t="shared" si="718"/>
        <v>7.2559363170880964E-3</v>
      </c>
      <c r="E995" s="13">
        <f t="shared" si="739"/>
        <v>1.0072559363170881</v>
      </c>
      <c r="H995" s="10">
        <v>41187</v>
      </c>
      <c r="I995">
        <v>19900</v>
      </c>
      <c r="J995">
        <v>67.506613999999999</v>
      </c>
      <c r="K995" s="15">
        <f t="shared" si="740"/>
        <v>-1.0349817765344937E-2</v>
      </c>
      <c r="L995">
        <f t="shared" si="741"/>
        <v>0.98965018223465506</v>
      </c>
      <c r="N995" s="15">
        <f t="shared" si="720"/>
        <v>-0.97757028406043955</v>
      </c>
      <c r="P995" s="10">
        <v>41187</v>
      </c>
      <c r="Q995">
        <v>147300</v>
      </c>
      <c r="R995">
        <v>32.358066000000001</v>
      </c>
      <c r="S995">
        <f t="shared" si="721"/>
        <v>-5.7655601014472424E-4</v>
      </c>
      <c r="T995">
        <f t="shared" si="742"/>
        <v>0.99942344398985528</v>
      </c>
      <c r="V995" s="15">
        <f t="shared" si="722"/>
        <v>-0.18982388830538877</v>
      </c>
      <c r="X995" s="10">
        <v>41187</v>
      </c>
      <c r="Y995">
        <v>64700</v>
      </c>
      <c r="Z995">
        <v>25.799344000000001</v>
      </c>
      <c r="AA995">
        <f t="shared" si="723"/>
        <v>7.320657562852606E-4</v>
      </c>
      <c r="AB995">
        <f t="shared" si="719"/>
        <v>1.0007320657562853</v>
      </c>
      <c r="AD995" s="15">
        <f t="shared" si="724"/>
        <v>0.30617921175116614</v>
      </c>
      <c r="AF995" s="10">
        <v>41187</v>
      </c>
      <c r="AG995">
        <v>91400</v>
      </c>
      <c r="AH995">
        <v>35.756421000000003</v>
      </c>
      <c r="AI995">
        <f t="shared" si="725"/>
        <v>-7.9466572146236203E-4</v>
      </c>
      <c r="AJ995">
        <f t="shared" si="743"/>
        <v>0.99920533427853764</v>
      </c>
      <c r="AL995" s="15">
        <f t="shared" si="726"/>
        <v>-0.25186235234577725</v>
      </c>
      <c r="AN995" s="10">
        <v>41187</v>
      </c>
      <c r="AO995">
        <v>2176800</v>
      </c>
      <c r="AP995">
        <v>29.680537999999999</v>
      </c>
      <c r="AQ995">
        <f t="shared" si="727"/>
        <v>2.0895281212858219E-3</v>
      </c>
      <c r="AR995">
        <f t="shared" si="748"/>
        <v>1.0020895281212858</v>
      </c>
      <c r="AV995" s="10">
        <v>41187</v>
      </c>
      <c r="AW995">
        <v>26957200</v>
      </c>
      <c r="AX995">
        <v>37.648283999999997</v>
      </c>
      <c r="AY995">
        <f t="shared" si="728"/>
        <v>-7.0919702381977423E-4</v>
      </c>
      <c r="AZ995">
        <f t="shared" si="729"/>
        <v>0.99929080297618023</v>
      </c>
      <c r="BD995" s="10">
        <v>41187</v>
      </c>
      <c r="BE995">
        <v>488700</v>
      </c>
      <c r="BF995">
        <v>45.325781999999997</v>
      </c>
      <c r="BG995">
        <f t="shared" si="730"/>
        <v>2.7386404890579197E-3</v>
      </c>
      <c r="BH995">
        <f t="shared" si="731"/>
        <v>1.0027386404890579</v>
      </c>
      <c r="BL995" s="10">
        <v>41187</v>
      </c>
      <c r="BM995">
        <v>81000</v>
      </c>
      <c r="BN995">
        <v>101.217043</v>
      </c>
      <c r="BO995">
        <f t="shared" si="744"/>
        <v>-7.150003211093825E-4</v>
      </c>
      <c r="BP995">
        <f t="shared" si="745"/>
        <v>0.99928499967889062</v>
      </c>
      <c r="CB995" s="10">
        <v>41187</v>
      </c>
      <c r="CC995">
        <v>693900</v>
      </c>
      <c r="CD995">
        <v>101.987364</v>
      </c>
      <c r="CE995">
        <f t="shared" si="732"/>
        <v>3.2898226876687531E-4</v>
      </c>
      <c r="CF995">
        <f t="shared" si="733"/>
        <v>1.0003289822687669</v>
      </c>
      <c r="CJ995" s="10">
        <v>41187</v>
      </c>
      <c r="CK995">
        <v>319600</v>
      </c>
      <c r="CL995">
        <v>76.738404000000003</v>
      </c>
      <c r="CM995">
        <f t="shared" si="734"/>
        <v>-1.5890988436030318E-3</v>
      </c>
      <c r="CN995">
        <f t="shared" si="735"/>
        <v>0.99841090115639697</v>
      </c>
      <c r="CR995" s="10">
        <v>41187</v>
      </c>
      <c r="CS995">
        <v>9500</v>
      </c>
      <c r="CT995">
        <v>58.259467000000001</v>
      </c>
      <c r="CU995">
        <f t="shared" si="736"/>
        <v>-2.1200432822829907E-3</v>
      </c>
      <c r="CV995">
        <f t="shared" si="737"/>
        <v>0.99787995671771701</v>
      </c>
      <c r="CZ995" s="10">
        <v>41187</v>
      </c>
      <c r="DA995">
        <v>40600</v>
      </c>
      <c r="DB995">
        <v>44.353316999999997</v>
      </c>
      <c r="DC995">
        <f t="shared" si="753"/>
        <v>-3.2529502910767505E-3</v>
      </c>
      <c r="DD995">
        <f t="shared" si="754"/>
        <v>0.99674704970892325</v>
      </c>
      <c r="DH995" s="10">
        <v>41187</v>
      </c>
      <c r="DI995">
        <v>71700</v>
      </c>
      <c r="DJ995">
        <v>27.615955</v>
      </c>
      <c r="DK995">
        <f t="shared" si="755"/>
        <v>1.9834704386818558E-3</v>
      </c>
      <c r="DL995">
        <f t="shared" si="756"/>
        <v>1.0019834704386819</v>
      </c>
      <c r="DX995" s="10">
        <v>41187</v>
      </c>
      <c r="DY995">
        <v>4586700</v>
      </c>
      <c r="DZ995">
        <v>17.34</v>
      </c>
      <c r="EA995">
        <f t="shared" si="749"/>
        <v>-5.7340019647934559E-3</v>
      </c>
      <c r="EB995">
        <f t="shared" si="750"/>
        <v>0.99426599803520654</v>
      </c>
      <c r="EF995" s="10">
        <v>41186</v>
      </c>
      <c r="EG995">
        <v>131300</v>
      </c>
      <c r="EH995">
        <v>97.941623000000007</v>
      </c>
      <c r="EI995">
        <f t="shared" si="751"/>
        <v>-2.9546628135357356E-4</v>
      </c>
      <c r="EJ995">
        <f t="shared" si="752"/>
        <v>0.99970453371864643</v>
      </c>
    </row>
    <row r="996" spans="1:140">
      <c r="A996" s="10">
        <v>41186</v>
      </c>
      <c r="B996" s="11">
        <v>34.24</v>
      </c>
      <c r="C996">
        <f t="shared" si="738"/>
        <v>0.34240000000000004</v>
      </c>
      <c r="D996" s="12">
        <f t="shared" si="718"/>
        <v>7.4851385138110516E-3</v>
      </c>
      <c r="E996" s="13">
        <f t="shared" si="739"/>
        <v>1.0074851385138111</v>
      </c>
      <c r="H996" s="10">
        <v>41186</v>
      </c>
      <c r="I996">
        <v>58100</v>
      </c>
      <c r="J996">
        <v>68.212602000000004</v>
      </c>
      <c r="K996" s="15">
        <f t="shared" si="740"/>
        <v>-1.0372039928724486E-2</v>
      </c>
      <c r="L996">
        <f t="shared" si="741"/>
        <v>0.98962796007127551</v>
      </c>
      <c r="N996" s="15">
        <f t="shared" si="720"/>
        <v>-0.97775336689018255</v>
      </c>
      <c r="P996" s="10">
        <v>41186</v>
      </c>
      <c r="Q996">
        <v>105700</v>
      </c>
      <c r="R996">
        <v>32.376733000000002</v>
      </c>
      <c r="S996">
        <f t="shared" si="721"/>
        <v>7.2590009446418247E-3</v>
      </c>
      <c r="T996">
        <f t="shared" si="742"/>
        <v>1.0072590009446418</v>
      </c>
      <c r="V996" s="15">
        <f t="shared" si="722"/>
        <v>13.01271512319641</v>
      </c>
      <c r="X996" s="10">
        <v>41186</v>
      </c>
      <c r="Y996">
        <v>26200</v>
      </c>
      <c r="Z996">
        <v>25.780470999999999</v>
      </c>
      <c r="AA996">
        <f t="shared" si="723"/>
        <v>8.4902136770994563E-3</v>
      </c>
      <c r="AB996">
        <f t="shared" si="719"/>
        <v>1.0084902136770995</v>
      </c>
      <c r="AD996" s="15">
        <f t="shared" si="724"/>
        <v>20.885989900741691</v>
      </c>
      <c r="AF996" s="10">
        <v>41186</v>
      </c>
      <c r="AG996">
        <v>88200</v>
      </c>
      <c r="AH996">
        <v>35.784858</v>
      </c>
      <c r="AI996">
        <f t="shared" si="725"/>
        <v>7.2038511282346285E-3</v>
      </c>
      <c r="AJ996">
        <f t="shared" si="743"/>
        <v>1.0072038511282346</v>
      </c>
      <c r="AL996" s="15">
        <f t="shared" si="726"/>
        <v>12.73544858135481</v>
      </c>
      <c r="AN996" s="10">
        <v>41186</v>
      </c>
      <c r="AO996">
        <v>1830000</v>
      </c>
      <c r="AP996">
        <v>29.618649000000001</v>
      </c>
      <c r="AQ996">
        <f t="shared" si="727"/>
        <v>1.1168113581549566E-2</v>
      </c>
      <c r="AR996">
        <f t="shared" si="748"/>
        <v>1.0111681135815496</v>
      </c>
      <c r="AV996" s="10">
        <v>41186</v>
      </c>
      <c r="AW996">
        <v>19160500</v>
      </c>
      <c r="AX996">
        <v>37.675002999999997</v>
      </c>
      <c r="AY996">
        <f t="shared" si="728"/>
        <v>9.3056500081909466E-3</v>
      </c>
      <c r="AZ996">
        <f t="shared" si="729"/>
        <v>1.0093056500081909</v>
      </c>
      <c r="BD996" s="10">
        <v>41186</v>
      </c>
      <c r="BE996">
        <v>342300</v>
      </c>
      <c r="BF996">
        <v>45.201990000000002</v>
      </c>
      <c r="BG996">
        <f t="shared" si="730"/>
        <v>7.6877393431682428E-3</v>
      </c>
      <c r="BH996">
        <f t="shared" si="731"/>
        <v>1.0076877393431682</v>
      </c>
      <c r="BL996" s="10">
        <v>41186</v>
      </c>
      <c r="BM996">
        <v>130300</v>
      </c>
      <c r="BN996">
        <v>101.28946500000001</v>
      </c>
      <c r="BO996">
        <f t="shared" si="744"/>
        <v>-8.9399133477829906E-5</v>
      </c>
      <c r="BP996">
        <f t="shared" si="745"/>
        <v>0.99991060086652217</v>
      </c>
      <c r="CB996" s="10">
        <v>41186</v>
      </c>
      <c r="CC996">
        <v>628900</v>
      </c>
      <c r="CD996">
        <v>101.953823</v>
      </c>
      <c r="CE996">
        <f t="shared" si="732"/>
        <v>8.2200829712553158E-5</v>
      </c>
      <c r="CF996">
        <f t="shared" si="733"/>
        <v>1.0000822008297126</v>
      </c>
      <c r="CJ996" s="10">
        <v>41186</v>
      </c>
      <c r="CK996">
        <v>916900</v>
      </c>
      <c r="CL996">
        <v>76.860543000000007</v>
      </c>
      <c r="CM996">
        <f t="shared" si="734"/>
        <v>7.9517471695189634E-4</v>
      </c>
      <c r="CN996">
        <f t="shared" si="735"/>
        <v>1.0007951747169519</v>
      </c>
      <c r="CR996" s="10">
        <v>41186</v>
      </c>
      <c r="CS996">
        <v>33900</v>
      </c>
      <c r="CT996">
        <v>58.383242000000003</v>
      </c>
      <c r="CU996">
        <f t="shared" si="736"/>
        <v>-4.8897650892609779E-4</v>
      </c>
      <c r="CV996">
        <f t="shared" si="737"/>
        <v>0.9995110234910739</v>
      </c>
      <c r="CZ996" s="10">
        <v>41186</v>
      </c>
      <c r="DA996">
        <v>28000</v>
      </c>
      <c r="DB996">
        <v>44.498066999999999</v>
      </c>
      <c r="DC996">
        <f t="shared" si="753"/>
        <v>1.122287995469895E-2</v>
      </c>
      <c r="DD996">
        <f t="shared" si="754"/>
        <v>1.0112228799546989</v>
      </c>
      <c r="DH996" s="10">
        <v>41186</v>
      </c>
      <c r="DI996">
        <v>62500</v>
      </c>
      <c r="DJ996">
        <v>27.561288000000001</v>
      </c>
      <c r="DK996">
        <f t="shared" si="755"/>
        <v>-1.6501343525588963E-3</v>
      </c>
      <c r="DL996">
        <f t="shared" si="756"/>
        <v>0.9983498656474411</v>
      </c>
      <c r="DX996" s="10">
        <v>41186</v>
      </c>
      <c r="DY996">
        <v>7775000</v>
      </c>
      <c r="DZ996">
        <v>17.440000999999999</v>
      </c>
      <c r="EA996">
        <f t="shared" si="749"/>
        <v>7.510225737159093E-3</v>
      </c>
      <c r="EB996">
        <f t="shared" si="750"/>
        <v>1.0075102257371591</v>
      </c>
      <c r="EF996" s="10">
        <v>41185</v>
      </c>
      <c r="EG996">
        <v>226400</v>
      </c>
      <c r="EH996">
        <v>97.970569999999995</v>
      </c>
      <c r="EI996">
        <f t="shared" si="751"/>
        <v>2.9555360747890447E-4</v>
      </c>
      <c r="EJ996">
        <f t="shared" si="752"/>
        <v>1.0002955536074789</v>
      </c>
    </row>
    <row r="997" spans="1:140">
      <c r="A997" s="10">
        <v>41185</v>
      </c>
      <c r="B997" s="11">
        <v>35.24</v>
      </c>
      <c r="C997">
        <f t="shared" si="738"/>
        <v>0.35240000000000005</v>
      </c>
      <c r="D997" s="12">
        <f t="shared" si="718"/>
        <v>7.7150205851541642E-3</v>
      </c>
      <c r="E997" s="13">
        <f t="shared" si="739"/>
        <v>1.0077150205851542</v>
      </c>
      <c r="H997" s="10">
        <v>41185</v>
      </c>
      <c r="I997">
        <v>5700</v>
      </c>
      <c r="J997">
        <v>68.927520999999999</v>
      </c>
      <c r="K997" s="15">
        <f t="shared" si="740"/>
        <v>0</v>
      </c>
      <c r="L997">
        <f t="shared" si="741"/>
        <v>1</v>
      </c>
      <c r="N997" s="15">
        <f t="shared" si="720"/>
        <v>0</v>
      </c>
      <c r="P997" s="10">
        <v>41185</v>
      </c>
      <c r="Q997">
        <v>311500</v>
      </c>
      <c r="R997">
        <v>32.143403999999997</v>
      </c>
      <c r="S997">
        <f t="shared" si="721"/>
        <v>4.0816250030455414E-3</v>
      </c>
      <c r="T997">
        <f t="shared" si="742"/>
        <v>1.0040816250030455</v>
      </c>
      <c r="V997" s="15">
        <f t="shared" si="722"/>
        <v>3.422746952794224</v>
      </c>
      <c r="X997" s="10">
        <v>41185</v>
      </c>
      <c r="Y997">
        <v>40400</v>
      </c>
      <c r="Z997">
        <v>25.563431999999999</v>
      </c>
      <c r="AA997">
        <f t="shared" si="723"/>
        <v>2.2197205813316856E-3</v>
      </c>
      <c r="AB997">
        <f t="shared" si="719"/>
        <v>1.0022197205813317</v>
      </c>
      <c r="AD997" s="15">
        <f t="shared" si="724"/>
        <v>1.2463353027748179</v>
      </c>
      <c r="AF997" s="10">
        <v>41185</v>
      </c>
      <c r="AG997">
        <v>197700</v>
      </c>
      <c r="AH997">
        <v>35.528913000000003</v>
      </c>
      <c r="AI997">
        <f t="shared" si="725"/>
        <v>-7.9975026260381554E-4</v>
      </c>
      <c r="AJ997">
        <f t="shared" si="743"/>
        <v>0.99920024973739618</v>
      </c>
      <c r="AL997" s="15">
        <f t="shared" si="726"/>
        <v>-0.25325060735012139</v>
      </c>
      <c r="AN997" s="10">
        <v>41185</v>
      </c>
      <c r="AO997">
        <v>2950000</v>
      </c>
      <c r="AP997">
        <v>29.291518</v>
      </c>
      <c r="AQ997">
        <f t="shared" si="727"/>
        <v>-3.9085297397639662E-3</v>
      </c>
      <c r="AR997">
        <f t="shared" si="748"/>
        <v>0.99609147026023603</v>
      </c>
      <c r="AV997" s="10">
        <v>41185</v>
      </c>
      <c r="AW997">
        <v>13027200</v>
      </c>
      <c r="AX997">
        <v>37.327644999999997</v>
      </c>
      <c r="AY997">
        <f t="shared" si="728"/>
        <v>-5.221968088769402E-3</v>
      </c>
      <c r="AZ997">
        <f t="shared" si="729"/>
        <v>0.9947780319112306</v>
      </c>
      <c r="BD997" s="10">
        <v>41185</v>
      </c>
      <c r="BE997">
        <v>309400</v>
      </c>
      <c r="BF997">
        <v>44.857140000000001</v>
      </c>
      <c r="BG997">
        <f t="shared" si="730"/>
        <v>2.5692082827957208E-3</v>
      </c>
      <c r="BH997">
        <f t="shared" si="731"/>
        <v>1.0025692082827957</v>
      </c>
      <c r="BL997" s="10">
        <v>41185</v>
      </c>
      <c r="BM997">
        <v>131300</v>
      </c>
      <c r="BN997">
        <v>101.29852099999999</v>
      </c>
      <c r="BO997">
        <f t="shared" si="744"/>
        <v>1.3424214244619481E-3</v>
      </c>
      <c r="BP997">
        <f t="shared" si="745"/>
        <v>1.0013424214244619</v>
      </c>
      <c r="CB997" s="10">
        <v>41185</v>
      </c>
      <c r="CC997">
        <v>881600</v>
      </c>
      <c r="CD997">
        <v>101.945443</v>
      </c>
      <c r="CE997">
        <f t="shared" si="732"/>
        <v>2.0604936017765141E-3</v>
      </c>
      <c r="CF997">
        <f t="shared" si="733"/>
        <v>1.0020604936017765</v>
      </c>
      <c r="CJ997" s="10">
        <v>41185</v>
      </c>
      <c r="CK997">
        <v>895200</v>
      </c>
      <c r="CL997">
        <v>76.799474000000004</v>
      </c>
      <c r="CM997">
        <f t="shared" si="734"/>
        <v>-2.2718951289446565E-4</v>
      </c>
      <c r="CN997">
        <f t="shared" si="735"/>
        <v>0.99977281048710553</v>
      </c>
      <c r="CR997" s="10">
        <v>41185</v>
      </c>
      <c r="CS997">
        <v>3000</v>
      </c>
      <c r="CT997">
        <v>58.411803999999997</v>
      </c>
      <c r="CU997">
        <f t="shared" si="736"/>
        <v>0</v>
      </c>
      <c r="CV997">
        <f t="shared" si="737"/>
        <v>1</v>
      </c>
      <c r="CZ997" s="10">
        <v>41185</v>
      </c>
      <c r="DA997">
        <v>24800</v>
      </c>
      <c r="DB997">
        <v>44.004213</v>
      </c>
      <c r="DC997">
        <f t="shared" si="753"/>
        <v>3.4951582687599014E-3</v>
      </c>
      <c r="DD997">
        <f t="shared" si="754"/>
        <v>1.0034951582687599</v>
      </c>
      <c r="DH997" s="10">
        <v>41185</v>
      </c>
      <c r="DI997">
        <v>569500</v>
      </c>
      <c r="DJ997">
        <v>27.606843000000001</v>
      </c>
      <c r="DK997">
        <f t="shared" si="755"/>
        <v>2.6472405670467936E-3</v>
      </c>
      <c r="DL997">
        <f t="shared" si="756"/>
        <v>1.0026472405670468</v>
      </c>
      <c r="DX997" s="10">
        <v>41185</v>
      </c>
      <c r="DY997">
        <v>8550200</v>
      </c>
      <c r="DZ997">
        <v>17.309999000000001</v>
      </c>
      <c r="EA997">
        <f t="shared" si="749"/>
        <v>1.1566222581480545E-3</v>
      </c>
      <c r="EB997">
        <f t="shared" si="750"/>
        <v>1.0011566222581481</v>
      </c>
      <c r="EF997" s="10">
        <v>41184</v>
      </c>
      <c r="EG997">
        <v>188800</v>
      </c>
      <c r="EH997">
        <v>97.941623000000007</v>
      </c>
      <c r="EI997">
        <f t="shared" si="751"/>
        <v>2.9564098523882087E-4</v>
      </c>
      <c r="EJ997">
        <f t="shared" si="752"/>
        <v>1.0002956409852388</v>
      </c>
    </row>
    <row r="998" spans="1:140">
      <c r="A998" s="10">
        <v>41184</v>
      </c>
      <c r="B998" s="11">
        <v>36.24</v>
      </c>
      <c r="C998">
        <f t="shared" si="738"/>
        <v>0.3624</v>
      </c>
      <c r="D998" s="12">
        <f t="shared" si="718"/>
        <v>7.9455864200150828E-3</v>
      </c>
      <c r="E998" s="13">
        <f t="shared" si="739"/>
        <v>1.0079455864200151</v>
      </c>
      <c r="H998" s="10">
        <v>41184</v>
      </c>
      <c r="I998">
        <v>2200</v>
      </c>
      <c r="J998">
        <v>68.927520999999999</v>
      </c>
      <c r="K998" s="15">
        <f t="shared" si="740"/>
        <v>-5.1833391245814653E-4</v>
      </c>
      <c r="L998">
        <f t="shared" si="741"/>
        <v>0.99948166608754185</v>
      </c>
      <c r="N998" s="15">
        <f t="shared" si="720"/>
        <v>-0.17241290563416667</v>
      </c>
      <c r="P998" s="10">
        <v>41184</v>
      </c>
      <c r="Q998">
        <v>108700</v>
      </c>
      <c r="R998">
        <v>32.012740000000001</v>
      </c>
      <c r="S998">
        <f t="shared" si="721"/>
        <v>1.7522749424121464E-3</v>
      </c>
      <c r="T998">
        <f t="shared" si="742"/>
        <v>1.0017522749424121</v>
      </c>
      <c r="V998" s="15">
        <f t="shared" si="722"/>
        <v>0.89462446503615656</v>
      </c>
      <c r="X998" s="10">
        <v>41184</v>
      </c>
      <c r="Y998">
        <v>26000</v>
      </c>
      <c r="Z998">
        <v>25.506813999999999</v>
      </c>
      <c r="AA998">
        <f t="shared" si="723"/>
        <v>3.7133770032700131E-3</v>
      </c>
      <c r="AB998">
        <f t="shared" si="719"/>
        <v>1.00371337700327</v>
      </c>
      <c r="AD998" s="15">
        <f t="shared" si="724"/>
        <v>2.8685211238218584</v>
      </c>
      <c r="AF998" s="10">
        <v>41184</v>
      </c>
      <c r="AG998">
        <v>58600</v>
      </c>
      <c r="AH998">
        <v>35.55735</v>
      </c>
      <c r="AI998">
        <f t="shared" si="725"/>
        <v>1.3347243423631472E-3</v>
      </c>
      <c r="AJ998">
        <f t="shared" si="743"/>
        <v>1.0013347243423631</v>
      </c>
      <c r="AL998" s="15">
        <f t="shared" si="726"/>
        <v>0.62718178506962352</v>
      </c>
      <c r="AN998" s="10">
        <v>41184</v>
      </c>
      <c r="AO998">
        <v>2683200</v>
      </c>
      <c r="AP998">
        <v>29.406454</v>
      </c>
      <c r="AQ998">
        <f t="shared" si="727"/>
        <v>3.620979648098599E-3</v>
      </c>
      <c r="AR998">
        <f t="shared" si="748"/>
        <v>1.0036209796480986</v>
      </c>
      <c r="AV998" s="10">
        <v>41184</v>
      </c>
      <c r="AW998">
        <v>18495100</v>
      </c>
      <c r="AX998">
        <v>37.523592000000001</v>
      </c>
      <c r="AY998">
        <f t="shared" si="728"/>
        <v>-7.1152541749996967E-4</v>
      </c>
      <c r="AZ998">
        <f t="shared" si="729"/>
        <v>0.99928847458250003</v>
      </c>
      <c r="BD998" s="10">
        <v>41184</v>
      </c>
      <c r="BE998">
        <v>428700</v>
      </c>
      <c r="BF998">
        <v>44.742187999999999</v>
      </c>
      <c r="BG998">
        <f t="shared" si="730"/>
        <v>1.1871117582780144E-3</v>
      </c>
      <c r="BH998">
        <f t="shared" si="731"/>
        <v>1.001187111758278</v>
      </c>
      <c r="BL998" s="10">
        <v>41184</v>
      </c>
      <c r="BM998">
        <v>260900</v>
      </c>
      <c r="BN998">
        <v>101.162718</v>
      </c>
      <c r="BO998">
        <f t="shared" si="744"/>
        <v>6.2683887813519412E-4</v>
      </c>
      <c r="BP998">
        <f t="shared" si="745"/>
        <v>1.0006268388781352</v>
      </c>
      <c r="CB998" s="10">
        <v>41184</v>
      </c>
      <c r="CC998">
        <v>427100</v>
      </c>
      <c r="CD998">
        <v>101.735817</v>
      </c>
      <c r="CE998">
        <f t="shared" si="732"/>
        <v>2.8930326046003874E-3</v>
      </c>
      <c r="CF998">
        <f t="shared" si="733"/>
        <v>1.0028930326046004</v>
      </c>
      <c r="CJ998" s="10">
        <v>41184</v>
      </c>
      <c r="CK998">
        <v>245000</v>
      </c>
      <c r="CL998">
        <v>76.816925999999995</v>
      </c>
      <c r="CM998">
        <f t="shared" si="734"/>
        <v>2.276662992853451E-3</v>
      </c>
      <c r="CN998">
        <f t="shared" si="735"/>
        <v>1.0022766629928535</v>
      </c>
      <c r="CR998" s="10">
        <v>41184</v>
      </c>
      <c r="CS998">
        <v>9900</v>
      </c>
      <c r="CT998">
        <v>58.411803999999997</v>
      </c>
      <c r="CU998">
        <f t="shared" si="736"/>
        <v>0</v>
      </c>
      <c r="CV998">
        <f t="shared" si="737"/>
        <v>1</v>
      </c>
      <c r="CZ998" s="10">
        <v>41184</v>
      </c>
      <c r="DA998">
        <v>27000</v>
      </c>
      <c r="DB998">
        <v>43.850946999999998</v>
      </c>
      <c r="DC998">
        <f t="shared" si="753"/>
        <v>-1.940972369472993E-4</v>
      </c>
      <c r="DD998">
        <f t="shared" si="754"/>
        <v>0.9998059027630527</v>
      </c>
      <c r="DH998" s="10">
        <v>41184</v>
      </c>
      <c r="DI998">
        <v>83100</v>
      </c>
      <c r="DJ998">
        <v>27.533954000000001</v>
      </c>
      <c r="DK998">
        <f t="shared" si="755"/>
        <v>6.326961490185079E-3</v>
      </c>
      <c r="DL998">
        <f t="shared" si="756"/>
        <v>1.0063269614901851</v>
      </c>
      <c r="DX998" s="10">
        <v>41184</v>
      </c>
      <c r="DY998">
        <v>6015100</v>
      </c>
      <c r="DZ998">
        <v>17.290001</v>
      </c>
      <c r="EA998">
        <f t="shared" si="749"/>
        <v>0</v>
      </c>
      <c r="EB998">
        <f t="shared" si="750"/>
        <v>1</v>
      </c>
      <c r="EF998" s="10">
        <v>41183</v>
      </c>
      <c r="EG998">
        <v>221200</v>
      </c>
      <c r="EH998">
        <v>97.912676000000005</v>
      </c>
      <c r="EI998">
        <f t="shared" si="751"/>
        <v>-1.9702452429959383E-4</v>
      </c>
      <c r="EJ998">
        <f t="shared" si="752"/>
        <v>0.99980297547570041</v>
      </c>
    </row>
    <row r="999" spans="1:140">
      <c r="A999" s="10">
        <v>41183</v>
      </c>
      <c r="B999" s="11">
        <v>37.24</v>
      </c>
      <c r="C999">
        <f t="shared" si="738"/>
        <v>0.37240000000000001</v>
      </c>
      <c r="D999" s="12">
        <f t="shared" si="718"/>
        <v>8.1768399403048253E-3</v>
      </c>
      <c r="E999" s="13">
        <f t="shared" si="739"/>
        <v>1.0081768399403048</v>
      </c>
      <c r="H999" s="10">
        <v>41183</v>
      </c>
      <c r="I999">
        <v>40500</v>
      </c>
      <c r="J999">
        <v>68.963267000000002</v>
      </c>
      <c r="K999" s="15">
        <f t="shared" si="740"/>
        <v>1.1675621630129474E-3</v>
      </c>
      <c r="L999">
        <f t="shared" si="741"/>
        <v>1.0011675621630129</v>
      </c>
      <c r="N999" s="15">
        <f t="shared" si="720"/>
        <v>0.53098542808148763</v>
      </c>
      <c r="P999" s="10">
        <v>41183</v>
      </c>
      <c r="Q999">
        <v>192900</v>
      </c>
      <c r="R999">
        <v>31.956742999999999</v>
      </c>
      <c r="S999">
        <f t="shared" si="721"/>
        <v>1.755445006406342E-3</v>
      </c>
      <c r="T999">
        <f t="shared" si="742"/>
        <v>1.0017554450064063</v>
      </c>
      <c r="V999" s="15">
        <f t="shared" si="722"/>
        <v>0.89681411074238992</v>
      </c>
      <c r="X999" s="10">
        <v>41183</v>
      </c>
      <c r="Y999">
        <v>70500</v>
      </c>
      <c r="Z999">
        <v>25.412448000000001</v>
      </c>
      <c r="AA999">
        <f t="shared" si="723"/>
        <v>-2.2230496311466119E-3</v>
      </c>
      <c r="AB999">
        <f t="shared" si="719"/>
        <v>0.99777695036885339</v>
      </c>
      <c r="AD999" s="15">
        <f t="shared" si="724"/>
        <v>-0.55617119271056437</v>
      </c>
      <c r="AF999" s="10">
        <v>41183</v>
      </c>
      <c r="AG999">
        <v>106100</v>
      </c>
      <c r="AH999">
        <v>35.509954</v>
      </c>
      <c r="AI999">
        <f t="shared" si="725"/>
        <v>8.0145953173316187E-4</v>
      </c>
      <c r="AJ999">
        <f t="shared" si="743"/>
        <v>1.0008014595317332</v>
      </c>
      <c r="AL999" s="15">
        <f t="shared" si="726"/>
        <v>0.33965961777304354</v>
      </c>
      <c r="AN999" s="10">
        <v>41183</v>
      </c>
      <c r="AO999">
        <v>3551700</v>
      </c>
      <c r="AP999">
        <v>29.300357999999999</v>
      </c>
      <c r="AQ999">
        <f t="shared" si="727"/>
        <v>7.9075053551742602E-3</v>
      </c>
      <c r="AR999">
        <f t="shared" si="748"/>
        <v>1.0079075053551743</v>
      </c>
      <c r="AV999" s="10">
        <v>41183</v>
      </c>
      <c r="AW999">
        <v>13696900</v>
      </c>
      <c r="AX999">
        <v>37.550310000000003</v>
      </c>
      <c r="AY999">
        <f t="shared" si="728"/>
        <v>1.0546465646278813E-2</v>
      </c>
      <c r="AZ999">
        <f t="shared" si="729"/>
        <v>1.0105464656462788</v>
      </c>
      <c r="BD999" s="10">
        <v>41183</v>
      </c>
      <c r="BE999">
        <v>483700</v>
      </c>
      <c r="BF999">
        <v>44.689137000000002</v>
      </c>
      <c r="BG999">
        <f t="shared" si="730"/>
        <v>2.7777862547184728E-3</v>
      </c>
      <c r="BH999">
        <f t="shared" si="731"/>
        <v>1.0027777862547185</v>
      </c>
      <c r="BL999" s="10">
        <v>41183</v>
      </c>
      <c r="BM999">
        <v>457700</v>
      </c>
      <c r="BN999">
        <v>101.099345</v>
      </c>
      <c r="BO999">
        <f t="shared" si="744"/>
        <v>-5.369948833490179E-4</v>
      </c>
      <c r="BP999">
        <f t="shared" si="745"/>
        <v>0.99946300511665098</v>
      </c>
      <c r="CB999" s="10">
        <v>41183</v>
      </c>
      <c r="CC999">
        <v>827300</v>
      </c>
      <c r="CD999">
        <v>101.442341</v>
      </c>
      <c r="CE999">
        <f t="shared" si="732"/>
        <v>9.9286846536905671E-4</v>
      </c>
      <c r="CF999">
        <f t="shared" si="733"/>
        <v>1.0009928684653691</v>
      </c>
      <c r="CJ999" s="10">
        <v>41183</v>
      </c>
      <c r="CK999">
        <v>567000</v>
      </c>
      <c r="CL999">
        <v>76.642437000000001</v>
      </c>
      <c r="CM999">
        <f t="shared" si="734"/>
        <v>2.0531499861000668E-3</v>
      </c>
      <c r="CN999">
        <f t="shared" si="735"/>
        <v>1.0020531499861001</v>
      </c>
      <c r="CR999" s="10">
        <v>41183</v>
      </c>
      <c r="CS999">
        <v>16300</v>
      </c>
      <c r="CT999">
        <v>58.411803999999997</v>
      </c>
      <c r="CU999">
        <f t="shared" si="736"/>
        <v>1.1413379418767633E-4</v>
      </c>
      <c r="CV999">
        <f t="shared" si="737"/>
        <v>1.0001141337941877</v>
      </c>
      <c r="CZ999" s="10">
        <v>41183</v>
      </c>
      <c r="DA999">
        <v>91800</v>
      </c>
      <c r="DB999">
        <v>43.859459999999999</v>
      </c>
      <c r="DC999">
        <f t="shared" si="753"/>
        <v>1.5554672174482587E-3</v>
      </c>
      <c r="DD999">
        <f t="shared" si="754"/>
        <v>1.0015554672174483</v>
      </c>
      <c r="DH999" s="10">
        <v>41183</v>
      </c>
      <c r="DI999">
        <v>131200</v>
      </c>
      <c r="DJ999">
        <v>27.360842999999999</v>
      </c>
      <c r="DK999">
        <f t="shared" si="755"/>
        <v>-5.9582176711495682E-3</v>
      </c>
      <c r="DL999">
        <f t="shared" si="756"/>
        <v>0.99404178232885043</v>
      </c>
      <c r="DX999" s="10">
        <v>41183</v>
      </c>
      <c r="DY999">
        <v>11113600</v>
      </c>
      <c r="DZ999">
        <v>17.290001</v>
      </c>
      <c r="EA999">
        <f t="shared" si="749"/>
        <v>1.1581354950782607E-3</v>
      </c>
      <c r="EB999">
        <f t="shared" si="750"/>
        <v>1.0011581354950783</v>
      </c>
      <c r="EF999" s="10">
        <v>41180</v>
      </c>
      <c r="EG999">
        <v>269200</v>
      </c>
      <c r="EH999">
        <v>97.931971000000004</v>
      </c>
      <c r="EI999">
        <f t="shared" si="751"/>
        <v>4.925089822904738E-5</v>
      </c>
      <c r="EJ999">
        <f t="shared" si="752"/>
        <v>1.000049250898229</v>
      </c>
    </row>
    <row r="1000" spans="1:140">
      <c r="A1000" s="10">
        <v>41180</v>
      </c>
      <c r="B1000" s="11">
        <v>38.24</v>
      </c>
      <c r="C1000">
        <f t="shared" si="738"/>
        <v>0.38240000000000002</v>
      </c>
      <c r="D1000" s="12">
        <f t="shared" si="718"/>
        <v>8.4087851013190384E-3</v>
      </c>
      <c r="E1000" s="13">
        <f t="shared" si="739"/>
        <v>1.008408785101319</v>
      </c>
      <c r="H1000" s="10">
        <v>41180</v>
      </c>
      <c r="I1000">
        <v>84500</v>
      </c>
      <c r="J1000">
        <v>68.882841999999997</v>
      </c>
      <c r="K1000" s="15">
        <f t="shared" si="740"/>
        <v>1.5592884459127987E-3</v>
      </c>
      <c r="L1000">
        <f t="shared" si="741"/>
        <v>1.0015592884459128</v>
      </c>
      <c r="N1000" s="15">
        <f t="shared" si="720"/>
        <v>0.7659645291330599</v>
      </c>
      <c r="P1000" s="10">
        <v>41180</v>
      </c>
      <c r="Q1000">
        <v>210100</v>
      </c>
      <c r="R1000">
        <v>31.900742999999999</v>
      </c>
      <c r="S1000">
        <f t="shared" si="721"/>
        <v>-4.0792463471868157E-3</v>
      </c>
      <c r="T1000">
        <f t="shared" si="742"/>
        <v>0.99592075365281318</v>
      </c>
      <c r="V1000" s="15">
        <f t="shared" si="722"/>
        <v>-0.77507090202090578</v>
      </c>
      <c r="X1000" s="10">
        <v>41180</v>
      </c>
      <c r="Y1000">
        <v>139000</v>
      </c>
      <c r="Z1000">
        <v>25.469066999999999</v>
      </c>
      <c r="AA1000">
        <f t="shared" si="723"/>
        <v>-2.586829230735721E-3</v>
      </c>
      <c r="AB1000">
        <f t="shared" si="719"/>
        <v>0.99741317076926428</v>
      </c>
      <c r="AD1000" s="15">
        <f t="shared" si="724"/>
        <v>-0.61148209083156757</v>
      </c>
      <c r="AF1000" s="10">
        <v>41180</v>
      </c>
      <c r="AG1000">
        <v>248000</v>
      </c>
      <c r="AH1000">
        <v>35.481516999999997</v>
      </c>
      <c r="AI1000">
        <f t="shared" si="725"/>
        <v>-4.5212386750195233E-3</v>
      </c>
      <c r="AJ1000">
        <f t="shared" si="743"/>
        <v>0.99547876132498048</v>
      </c>
      <c r="AL1000" s="15">
        <f t="shared" si="726"/>
        <v>-0.80871560725440228</v>
      </c>
      <c r="AN1000" s="10">
        <v>41180</v>
      </c>
      <c r="AO1000">
        <v>2942300</v>
      </c>
      <c r="AP1000">
        <v>29.070482999999999</v>
      </c>
      <c r="AQ1000">
        <f t="shared" si="727"/>
        <v>-1.9093084798753046E-2</v>
      </c>
      <c r="AR1000">
        <f t="shared" si="748"/>
        <v>0.98090691520124695</v>
      </c>
      <c r="AV1000" s="10">
        <v>41180</v>
      </c>
      <c r="AW1000">
        <v>19055600</v>
      </c>
      <c r="AX1000">
        <v>37.15842</v>
      </c>
      <c r="AY1000">
        <f t="shared" si="728"/>
        <v>-5.9566487715205785E-3</v>
      </c>
      <c r="AZ1000">
        <f t="shared" si="729"/>
        <v>0.99404335122847942</v>
      </c>
      <c r="BD1000" s="10">
        <v>41180</v>
      </c>
      <c r="BE1000">
        <v>434800</v>
      </c>
      <c r="BF1000">
        <v>44.565344000000003</v>
      </c>
      <c r="BG1000">
        <f t="shared" si="730"/>
        <v>-3.1645729593572369E-3</v>
      </c>
      <c r="BH1000">
        <f t="shared" si="731"/>
        <v>0.99683542704064276</v>
      </c>
      <c r="BL1000" s="10">
        <v>41180</v>
      </c>
      <c r="BM1000">
        <v>92600</v>
      </c>
      <c r="BN1000">
        <v>101.15366400000001</v>
      </c>
      <c r="BO1000">
        <f t="shared" si="744"/>
        <v>2.0578342462016508E-3</v>
      </c>
      <c r="BP1000">
        <f t="shared" si="745"/>
        <v>1.0020578342462017</v>
      </c>
      <c r="CB1000" s="10">
        <v>41180</v>
      </c>
      <c r="CC1000">
        <v>1527800</v>
      </c>
      <c r="CD1000">
        <v>101.341722</v>
      </c>
      <c r="CE1000">
        <f t="shared" si="732"/>
        <v>3.3926650371203237E-3</v>
      </c>
      <c r="CF1000">
        <f t="shared" si="733"/>
        <v>1.0033926650371203</v>
      </c>
      <c r="CJ1000" s="10">
        <v>41180</v>
      </c>
      <c r="CK1000">
        <v>253500</v>
      </c>
      <c r="CL1000">
        <v>76.485400999999996</v>
      </c>
      <c r="CM1000">
        <f t="shared" si="734"/>
        <v>2.3666921866827284E-3</v>
      </c>
      <c r="CN1000">
        <f t="shared" si="735"/>
        <v>1.0023666921866827</v>
      </c>
      <c r="CR1000" s="10">
        <v>41180</v>
      </c>
      <c r="CS1000">
        <v>18100</v>
      </c>
      <c r="CT1000">
        <v>58.405138000000001</v>
      </c>
      <c r="CU1000">
        <f t="shared" si="736"/>
        <v>0</v>
      </c>
      <c r="CV1000">
        <f t="shared" si="737"/>
        <v>1</v>
      </c>
      <c r="CZ1000" s="10">
        <v>41180</v>
      </c>
      <c r="DA1000">
        <v>43400</v>
      </c>
      <c r="DB1000">
        <v>43.791344000000002</v>
      </c>
      <c r="DC1000">
        <f t="shared" si="753"/>
        <v>-8.2915738917069826E-3</v>
      </c>
      <c r="DD1000">
        <f t="shared" si="754"/>
        <v>0.99170842610829302</v>
      </c>
      <c r="DH1000" s="10">
        <v>41180</v>
      </c>
      <c r="DI1000">
        <v>213000</v>
      </c>
      <c r="DJ1000">
        <v>27.524842</v>
      </c>
      <c r="DK1000">
        <f t="shared" si="755"/>
        <v>-1.9822323898346372E-3</v>
      </c>
      <c r="DL1000">
        <f t="shared" si="756"/>
        <v>0.99801776761016536</v>
      </c>
      <c r="DX1000" s="10">
        <v>41180</v>
      </c>
      <c r="DY1000">
        <v>5532800</v>
      </c>
      <c r="DZ1000">
        <v>17.27</v>
      </c>
      <c r="EA1000">
        <f t="shared" si="749"/>
        <v>-1.7340463430084441E-3</v>
      </c>
      <c r="EB1000">
        <f t="shared" si="750"/>
        <v>0.99826595365699156</v>
      </c>
      <c r="EF1000" s="10">
        <v>41179</v>
      </c>
      <c r="EG1000">
        <v>163000</v>
      </c>
      <c r="EH1000">
        <v>97.927148000000003</v>
      </c>
      <c r="EI1000">
        <f t="shared" si="751"/>
        <v>-9.8471675486266896E-5</v>
      </c>
      <c r="EJ1000">
        <f t="shared" si="752"/>
        <v>0.99990152832451373</v>
      </c>
    </row>
    <row r="1001" spans="1:140">
      <c r="A1001" s="10">
        <v>41179</v>
      </c>
      <c r="B1001" s="11">
        <v>39.24</v>
      </c>
      <c r="C1001">
        <f t="shared" si="738"/>
        <v>0.39240000000000003</v>
      </c>
      <c r="D1001" s="12">
        <f t="shared" si="718"/>
        <v>8.6414258921150289E-3</v>
      </c>
      <c r="E1001" s="13">
        <f t="shared" si="739"/>
        <v>1.008641425892115</v>
      </c>
      <c r="H1001" s="10">
        <v>41179</v>
      </c>
      <c r="I1001">
        <v>9800</v>
      </c>
      <c r="J1001">
        <v>68.775600999999995</v>
      </c>
      <c r="K1001" s="15">
        <f t="shared" si="740"/>
        <v>-4.2597475386537687E-3</v>
      </c>
      <c r="L1001">
        <f t="shared" si="741"/>
        <v>0.99574025246134623</v>
      </c>
      <c r="N1001" s="15">
        <f t="shared" si="720"/>
        <v>-0.78947036047859398</v>
      </c>
      <c r="P1001" s="10">
        <v>41179</v>
      </c>
      <c r="Q1001">
        <v>114900</v>
      </c>
      <c r="R1001">
        <v>32.031407000000002</v>
      </c>
      <c r="S1001">
        <f t="shared" si="721"/>
        <v>9.4117603311103526E-3</v>
      </c>
      <c r="T1001">
        <f t="shared" si="742"/>
        <v>1.0094117603311104</v>
      </c>
      <c r="V1001" s="15">
        <f t="shared" si="722"/>
        <v>29.545799168728657</v>
      </c>
      <c r="X1001" s="10">
        <v>41179</v>
      </c>
      <c r="Y1001">
        <v>49800</v>
      </c>
      <c r="Z1001">
        <v>25.535122000000001</v>
      </c>
      <c r="AA1001">
        <f t="shared" si="723"/>
        <v>1.2345681949029075E-2</v>
      </c>
      <c r="AB1001">
        <f t="shared" si="719"/>
        <v>1.0123456819490291</v>
      </c>
      <c r="AD1001" s="15">
        <f t="shared" si="724"/>
        <v>87.109896114072626</v>
      </c>
      <c r="AF1001" s="10">
        <v>41179</v>
      </c>
      <c r="AG1001">
        <v>104500</v>
      </c>
      <c r="AH1001">
        <v>35.642665999999998</v>
      </c>
      <c r="AI1001">
        <f t="shared" si="725"/>
        <v>1.1024476677248041E-2</v>
      </c>
      <c r="AJ1001">
        <f t="shared" si="743"/>
        <v>1.011024476677248</v>
      </c>
      <c r="AL1001" s="15">
        <f t="shared" si="726"/>
        <v>53.702794157320973</v>
      </c>
      <c r="AN1001" s="10">
        <v>41179</v>
      </c>
      <c r="AO1001">
        <v>2226700</v>
      </c>
      <c r="AP1001">
        <v>29.636331999999999</v>
      </c>
      <c r="AQ1001">
        <f t="shared" si="727"/>
        <v>1.1466549316564656E-2</v>
      </c>
      <c r="AR1001">
        <f t="shared" si="748"/>
        <v>1.0114665493165647</v>
      </c>
      <c r="AV1001" s="10">
        <v>41179</v>
      </c>
      <c r="AW1001">
        <v>16421700</v>
      </c>
      <c r="AX1001">
        <v>37.381086000000003</v>
      </c>
      <c r="AY1001">
        <f t="shared" si="728"/>
        <v>1.5976762476181516E-2</v>
      </c>
      <c r="AZ1001">
        <f t="shared" si="729"/>
        <v>1.0159767624761815</v>
      </c>
      <c r="BD1001" s="10">
        <v>41179</v>
      </c>
      <c r="BE1001">
        <v>292400</v>
      </c>
      <c r="BF1001">
        <v>44.706822000000003</v>
      </c>
      <c r="BG1001">
        <f t="shared" si="730"/>
        <v>5.1690405983382259E-3</v>
      </c>
      <c r="BH1001">
        <f t="shared" si="731"/>
        <v>1.0051690405983382</v>
      </c>
      <c r="BL1001" s="10">
        <v>41179</v>
      </c>
      <c r="BM1001">
        <v>150100</v>
      </c>
      <c r="BN1001">
        <v>100.94593399999999</v>
      </c>
      <c r="BO1001">
        <f t="shared" si="744"/>
        <v>-8.9485442657966097E-5</v>
      </c>
      <c r="BP1001">
        <f t="shared" si="745"/>
        <v>0.99991051455734203</v>
      </c>
      <c r="CB1001" s="10">
        <v>41179</v>
      </c>
      <c r="CC1001">
        <v>880400</v>
      </c>
      <c r="CD1001">
        <v>100.999066</v>
      </c>
      <c r="CE1001">
        <f t="shared" si="732"/>
        <v>1.5746287098765688E-3</v>
      </c>
      <c r="CF1001">
        <f t="shared" si="733"/>
        <v>1.0015746287098766</v>
      </c>
      <c r="CJ1001" s="10">
        <v>41179</v>
      </c>
      <c r="CK1001">
        <v>747400</v>
      </c>
      <c r="CL1001">
        <v>76.304811000000001</v>
      </c>
      <c r="CM1001">
        <f t="shared" si="734"/>
        <v>-1.1390093562633208E-3</v>
      </c>
      <c r="CN1001">
        <f t="shared" si="735"/>
        <v>0.99886099064373668</v>
      </c>
      <c r="CR1001" s="10">
        <v>41179</v>
      </c>
      <c r="CS1001">
        <v>39800</v>
      </c>
      <c r="CT1001">
        <v>58.405138000000001</v>
      </c>
      <c r="CU1001">
        <f t="shared" si="736"/>
        <v>3.256767023218643E-4</v>
      </c>
      <c r="CV1001">
        <f t="shared" si="737"/>
        <v>1.0003256767023219</v>
      </c>
      <c r="CZ1001" s="10">
        <v>41179</v>
      </c>
      <c r="DA1001">
        <v>35400</v>
      </c>
      <c r="DB1001">
        <v>44.157479000000002</v>
      </c>
      <c r="DC1001">
        <f t="shared" si="753"/>
        <v>1.2890640904377637E-2</v>
      </c>
      <c r="DD1001">
        <f t="shared" si="754"/>
        <v>1.0128906409043776</v>
      </c>
      <c r="DH1001" s="10">
        <v>41179</v>
      </c>
      <c r="DI1001">
        <v>78400</v>
      </c>
      <c r="DJ1001">
        <v>27.579511</v>
      </c>
      <c r="DK1001">
        <f t="shared" si="755"/>
        <v>4.6465910822446332E-3</v>
      </c>
      <c r="DL1001">
        <f t="shared" si="756"/>
        <v>1.0046465910822446</v>
      </c>
      <c r="DX1001" s="10">
        <v>41179</v>
      </c>
      <c r="DY1001">
        <v>5247800</v>
      </c>
      <c r="DZ1001">
        <v>17.299999</v>
      </c>
      <c r="EA1001">
        <f t="shared" si="749"/>
        <v>1.5258097696120965E-2</v>
      </c>
      <c r="EB1001">
        <f t="shared" si="750"/>
        <v>1.015258097696121</v>
      </c>
      <c r="EF1001" s="10">
        <v>41178</v>
      </c>
      <c r="EG1001">
        <v>230300</v>
      </c>
      <c r="EH1001">
        <v>97.936791999999997</v>
      </c>
      <c r="EI1001">
        <f t="shared" si="751"/>
        <v>6.8958292264520438E-4</v>
      </c>
      <c r="EJ1001">
        <f t="shared" si="752"/>
        <v>1.0006895829226452</v>
      </c>
    </row>
    <row r="1002" spans="1:140">
      <c r="A1002" s="10">
        <v>41178</v>
      </c>
      <c r="B1002" s="11">
        <v>40.24</v>
      </c>
      <c r="C1002">
        <f t="shared" si="738"/>
        <v>0.40240000000000004</v>
      </c>
      <c r="D1002" s="12">
        <f t="shared" si="718"/>
        <v>8.8747663358954565E-3</v>
      </c>
      <c r="E1002" s="13">
        <f t="shared" si="739"/>
        <v>1.0088747663358955</v>
      </c>
      <c r="H1002" s="10">
        <v>41178</v>
      </c>
      <c r="I1002">
        <v>24200</v>
      </c>
      <c r="J1002">
        <v>69.069821000000005</v>
      </c>
      <c r="K1002" s="15">
        <f t="shared" si="740"/>
        <v>9.2495985493654675E-3</v>
      </c>
      <c r="L1002">
        <f t="shared" si="741"/>
        <v>1.0092495985493655</v>
      </c>
      <c r="N1002" s="15">
        <f t="shared" si="720"/>
        <v>27.806045766178055</v>
      </c>
      <c r="P1002" s="10">
        <v>41178</v>
      </c>
      <c r="Q1002">
        <v>205200</v>
      </c>
      <c r="R1002">
        <v>31.732745999999999</v>
      </c>
      <c r="S1002">
        <f t="shared" si="721"/>
        <v>-5.8479777665063626E-3</v>
      </c>
      <c r="T1002">
        <f t="shared" si="742"/>
        <v>0.99415202223349364</v>
      </c>
      <c r="V1002" s="15">
        <f t="shared" si="722"/>
        <v>-0.88243661142556451</v>
      </c>
      <c r="X1002" s="10">
        <v>41178</v>
      </c>
      <c r="Y1002">
        <v>133600</v>
      </c>
      <c r="Z1002">
        <v>25.223718000000002</v>
      </c>
      <c r="AA1002">
        <f t="shared" si="723"/>
        <v>-9.63321506830217E-3</v>
      </c>
      <c r="AB1002">
        <f t="shared" si="719"/>
        <v>0.99036678493169783</v>
      </c>
      <c r="AD1002" s="15">
        <f t="shared" si="724"/>
        <v>-0.97078779982742303</v>
      </c>
      <c r="AF1002" s="10">
        <v>41178</v>
      </c>
      <c r="AG1002">
        <v>163500</v>
      </c>
      <c r="AH1002">
        <v>35.254009000000003</v>
      </c>
      <c r="AI1002">
        <f t="shared" si="725"/>
        <v>-6.9426393043292567E-3</v>
      </c>
      <c r="AJ1002">
        <f t="shared" si="743"/>
        <v>0.99305736069567074</v>
      </c>
      <c r="AL1002" s="15">
        <f t="shared" si="726"/>
        <v>-0.92136204572743341</v>
      </c>
      <c r="AN1002" s="10">
        <v>41178</v>
      </c>
      <c r="AO1002">
        <v>2871900</v>
      </c>
      <c r="AP1002">
        <v>29.300357999999999</v>
      </c>
      <c r="AQ1002">
        <f t="shared" si="727"/>
        <v>-1.0155310815035956E-2</v>
      </c>
      <c r="AR1002">
        <f t="shared" si="748"/>
        <v>0.98984468918496404</v>
      </c>
      <c r="AV1002" s="10">
        <v>41178</v>
      </c>
      <c r="AW1002">
        <v>23871300</v>
      </c>
      <c r="AX1002">
        <v>36.793249000000003</v>
      </c>
      <c r="AY1002">
        <f t="shared" si="728"/>
        <v>-4.5782920266645988E-3</v>
      </c>
      <c r="AZ1002">
        <f t="shared" si="729"/>
        <v>0.9954217079733354</v>
      </c>
      <c r="BD1002" s="10">
        <v>41178</v>
      </c>
      <c r="BE1002">
        <v>395600</v>
      </c>
      <c r="BF1002">
        <v>44.476919000000002</v>
      </c>
      <c r="BG1002">
        <f t="shared" si="730"/>
        <v>-3.5657700325437691E-3</v>
      </c>
      <c r="BH1002">
        <f t="shared" si="731"/>
        <v>0.99643422996745623</v>
      </c>
      <c r="BL1002" s="10">
        <v>41178</v>
      </c>
      <c r="BM1002">
        <v>170600</v>
      </c>
      <c r="BN1002">
        <v>100.95496799999999</v>
      </c>
      <c r="BO1002">
        <f t="shared" si="744"/>
        <v>2.1516760690569736E-3</v>
      </c>
      <c r="BP1002">
        <f t="shared" si="745"/>
        <v>1.002151676069057</v>
      </c>
      <c r="CB1002" s="10">
        <v>41178</v>
      </c>
      <c r="CC1002">
        <v>677100</v>
      </c>
      <c r="CD1002">
        <v>100.84028000000001</v>
      </c>
      <c r="CE1002">
        <f t="shared" si="732"/>
        <v>2.4875216735664729E-4</v>
      </c>
      <c r="CF1002">
        <f t="shared" si="733"/>
        <v>1.0002487521673566</v>
      </c>
      <c r="CJ1002" s="10">
        <v>41178</v>
      </c>
      <c r="CK1002">
        <v>155900</v>
      </c>
      <c r="CL1002">
        <v>76.391822000000005</v>
      </c>
      <c r="CM1002">
        <f t="shared" si="734"/>
        <v>3.4186807522207374E-4</v>
      </c>
      <c r="CN1002">
        <f t="shared" si="735"/>
        <v>1.0003418680752221</v>
      </c>
      <c r="CR1002" s="10">
        <v>41178</v>
      </c>
      <c r="CS1002">
        <v>12000</v>
      </c>
      <c r="CT1002">
        <v>58.386122999999998</v>
      </c>
      <c r="CU1002">
        <f t="shared" si="736"/>
        <v>1.4679623893707472E-3</v>
      </c>
      <c r="CV1002">
        <f t="shared" si="737"/>
        <v>1.0014679623893707</v>
      </c>
      <c r="CZ1002" s="10">
        <v>41178</v>
      </c>
      <c r="DA1002">
        <v>25300</v>
      </c>
      <c r="DB1002">
        <v>43.595505000000003</v>
      </c>
      <c r="DC1002">
        <f t="shared" si="753"/>
        <v>1.5649687762091524E-3</v>
      </c>
      <c r="DD1002">
        <f t="shared" si="754"/>
        <v>1.0015649687762092</v>
      </c>
      <c r="DH1002" s="10">
        <v>41178</v>
      </c>
      <c r="DI1002">
        <v>156000</v>
      </c>
      <c r="DJ1002">
        <v>27.451953</v>
      </c>
      <c r="DK1002">
        <f t="shared" si="755"/>
        <v>-1.325868414526532E-3</v>
      </c>
      <c r="DL1002">
        <f t="shared" si="756"/>
        <v>0.99867413158547347</v>
      </c>
      <c r="DX1002" s="10">
        <v>41178</v>
      </c>
      <c r="DY1002">
        <v>10142300</v>
      </c>
      <c r="DZ1002">
        <v>17.040001</v>
      </c>
      <c r="EA1002">
        <f t="shared" si="749"/>
        <v>-5.8341893718896198E-3</v>
      </c>
      <c r="EB1002">
        <f t="shared" si="750"/>
        <v>0.99416581062811038</v>
      </c>
      <c r="EF1002" s="10">
        <v>41177</v>
      </c>
      <c r="EG1002">
        <v>783000</v>
      </c>
      <c r="EH1002">
        <v>97.869303000000002</v>
      </c>
      <c r="EI1002">
        <f t="shared" si="751"/>
        <v>-2.9543946996535286E-4</v>
      </c>
      <c r="EJ1002">
        <f t="shared" si="752"/>
        <v>0.99970456053003465</v>
      </c>
    </row>
    <row r="1003" spans="1:140">
      <c r="A1003" s="10">
        <v>41177</v>
      </c>
      <c r="B1003" s="11">
        <v>41.24</v>
      </c>
      <c r="C1003">
        <f t="shared" si="738"/>
        <v>0.41240000000000004</v>
      </c>
      <c r="D1003" s="12">
        <f t="shared" si="718"/>
        <v>9.1088104903962464E-3</v>
      </c>
      <c r="E1003" s="13">
        <f t="shared" si="739"/>
        <v>1.0091088104903962</v>
      </c>
      <c r="H1003" s="10">
        <v>41177</v>
      </c>
      <c r="I1003">
        <v>17400</v>
      </c>
      <c r="J1003">
        <v>68.436807999999999</v>
      </c>
      <c r="K1003" s="15">
        <f t="shared" si="740"/>
        <v>8.6728540224747519E-3</v>
      </c>
      <c r="L1003">
        <f t="shared" si="741"/>
        <v>1.0086728540224748</v>
      </c>
      <c r="N1003" s="15">
        <f t="shared" si="720"/>
        <v>22.381455736774459</v>
      </c>
      <c r="P1003" s="10">
        <v>41177</v>
      </c>
      <c r="Q1003">
        <v>179600</v>
      </c>
      <c r="R1003">
        <v>31.919409999999999</v>
      </c>
      <c r="S1003">
        <f t="shared" si="721"/>
        <v>-1.0702892470590752E-2</v>
      </c>
      <c r="T1003">
        <f t="shared" si="742"/>
        <v>0.98929710752940925</v>
      </c>
      <c r="V1003" s="15">
        <f t="shared" si="722"/>
        <v>-0.9803093593567086</v>
      </c>
      <c r="X1003" s="10">
        <v>41177</v>
      </c>
      <c r="Y1003">
        <v>129800</v>
      </c>
      <c r="Z1003">
        <v>25.469066999999999</v>
      </c>
      <c r="AA1003">
        <f t="shared" si="723"/>
        <v>-1.5681993114854853E-2</v>
      </c>
      <c r="AB1003">
        <f t="shared" si="719"/>
        <v>0.98431800688514515</v>
      </c>
      <c r="AD1003" s="15">
        <f t="shared" si="724"/>
        <v>-0.99687800666046866</v>
      </c>
      <c r="AF1003" s="10">
        <v>41177</v>
      </c>
      <c r="AG1003">
        <v>109700</v>
      </c>
      <c r="AH1003">
        <v>35.500475999999999</v>
      </c>
      <c r="AI1003">
        <f t="shared" si="725"/>
        <v>-1.5251060040280984E-2</v>
      </c>
      <c r="AJ1003">
        <f t="shared" si="743"/>
        <v>0.98474893995971902</v>
      </c>
      <c r="AL1003" s="15">
        <f t="shared" si="726"/>
        <v>-0.99633718045109831</v>
      </c>
      <c r="AN1003" s="10">
        <v>41177</v>
      </c>
      <c r="AO1003">
        <v>2958500</v>
      </c>
      <c r="AP1003">
        <v>29.600964999999999</v>
      </c>
      <c r="AQ1003">
        <f t="shared" si="727"/>
        <v>-7.706051082767007E-3</v>
      </c>
      <c r="AR1003">
        <f t="shared" si="748"/>
        <v>0.99229394891723299</v>
      </c>
      <c r="AV1003" s="10">
        <v>41177</v>
      </c>
      <c r="AW1003">
        <v>16980000</v>
      </c>
      <c r="AX1003">
        <v>36.962474</v>
      </c>
      <c r="AY1003">
        <f t="shared" si="728"/>
        <v>-1.4485874683095479E-2</v>
      </c>
      <c r="AZ1003">
        <f t="shared" si="729"/>
        <v>0.98551412531690452</v>
      </c>
      <c r="BD1003" s="10">
        <v>41177</v>
      </c>
      <c r="BE1003">
        <v>334600</v>
      </c>
      <c r="BF1003">
        <v>44.636080999999997</v>
      </c>
      <c r="BG1003">
        <f t="shared" si="730"/>
        <v>-6.4948312718072776E-3</v>
      </c>
      <c r="BH1003">
        <f t="shared" si="731"/>
        <v>0.99350516872819272</v>
      </c>
      <c r="BL1003" s="10">
        <v>41177</v>
      </c>
      <c r="BM1003">
        <v>207000</v>
      </c>
      <c r="BN1003">
        <v>100.738212</v>
      </c>
      <c r="BO1003">
        <f t="shared" si="744"/>
        <v>2.1563157620796414E-3</v>
      </c>
      <c r="BP1003">
        <f t="shared" si="745"/>
        <v>1.0021563157620796</v>
      </c>
      <c r="CB1003" s="10">
        <v>41177</v>
      </c>
      <c r="CC1003">
        <v>618000</v>
      </c>
      <c r="CD1003">
        <v>100.815202</v>
      </c>
      <c r="CE1003">
        <f t="shared" si="732"/>
        <v>-2.4869030510432655E-4</v>
      </c>
      <c r="CF1003">
        <f t="shared" si="733"/>
        <v>0.99975130969489567</v>
      </c>
      <c r="CJ1003" s="10">
        <v>41177</v>
      </c>
      <c r="CK1003">
        <v>336100</v>
      </c>
      <c r="CL1003">
        <v>76.365714999999994</v>
      </c>
      <c r="CM1003">
        <f t="shared" si="734"/>
        <v>2.2787666688195429E-4</v>
      </c>
      <c r="CN1003">
        <f t="shared" si="735"/>
        <v>1.000227876666882</v>
      </c>
      <c r="CR1003" s="10">
        <v>41177</v>
      </c>
      <c r="CS1003">
        <v>5700</v>
      </c>
      <c r="CT1003">
        <v>58.300539999999998</v>
      </c>
      <c r="CU1003">
        <f t="shared" si="736"/>
        <v>6.5285557676775241E-4</v>
      </c>
      <c r="CV1003">
        <f t="shared" si="737"/>
        <v>1.0006528555767678</v>
      </c>
      <c r="CZ1003" s="10">
        <v>41177</v>
      </c>
      <c r="DA1003">
        <v>30600</v>
      </c>
      <c r="DB1003">
        <v>43.527386</v>
      </c>
      <c r="DC1003">
        <f t="shared" si="753"/>
        <v>-6.2208420858350655E-3</v>
      </c>
      <c r="DD1003">
        <f t="shared" si="754"/>
        <v>0.99377915791416493</v>
      </c>
      <c r="DH1003" s="10">
        <v>41177</v>
      </c>
      <c r="DI1003">
        <v>103300</v>
      </c>
      <c r="DJ1003">
        <v>27.488399000000001</v>
      </c>
      <c r="DK1003">
        <f t="shared" si="755"/>
        <v>-1.5017927789478303E-2</v>
      </c>
      <c r="DL1003">
        <f t="shared" si="756"/>
        <v>0.9849820722105217</v>
      </c>
      <c r="DX1003" s="10">
        <v>41177</v>
      </c>
      <c r="DY1003">
        <v>5172600</v>
      </c>
      <c r="DZ1003">
        <v>17.139999</v>
      </c>
      <c r="EA1003">
        <f t="shared" si="749"/>
        <v>-1.7472917880024808E-3</v>
      </c>
      <c r="EB1003">
        <f t="shared" si="750"/>
        <v>0.99825270821199752</v>
      </c>
      <c r="EF1003" s="10">
        <v>41176</v>
      </c>
      <c r="EG1003">
        <v>321600</v>
      </c>
      <c r="EH1003">
        <v>97.898225999999994</v>
      </c>
      <c r="EI1003">
        <f t="shared" si="751"/>
        <v>4.9269281672881249E-4</v>
      </c>
      <c r="EJ1003">
        <f t="shared" si="752"/>
        <v>1.0004926928167288</v>
      </c>
    </row>
    <row r="1004" spans="1:140">
      <c r="A1004" s="10">
        <v>41176</v>
      </c>
      <c r="B1004" s="11">
        <v>42.24</v>
      </c>
      <c r="C1004">
        <f t="shared" si="738"/>
        <v>0.4224</v>
      </c>
      <c r="D1004" s="12">
        <f t="shared" si="718"/>
        <v>9.3435624482796076E-3</v>
      </c>
      <c r="E1004" s="13">
        <f t="shared" si="739"/>
        <v>1.0093435624482796</v>
      </c>
      <c r="H1004" s="10">
        <v>41176</v>
      </c>
      <c r="I1004">
        <v>10600</v>
      </c>
      <c r="J1004">
        <v>67.848369000000005</v>
      </c>
      <c r="K1004" s="15">
        <f t="shared" si="740"/>
        <v>6.2144766051437372E-3</v>
      </c>
      <c r="L1004">
        <f t="shared" si="741"/>
        <v>1.0062144766051437</v>
      </c>
      <c r="N1004" s="15">
        <f t="shared" si="720"/>
        <v>8.5952187430879938</v>
      </c>
      <c r="P1004" s="10">
        <v>41176</v>
      </c>
      <c r="Q1004">
        <v>167400</v>
      </c>
      <c r="R1004">
        <v>32.264735999999999</v>
      </c>
      <c r="S1004">
        <f t="shared" si="721"/>
        <v>-1.4442270701909843E-3</v>
      </c>
      <c r="T1004">
        <f t="shared" si="742"/>
        <v>0.99855577292980902</v>
      </c>
      <c r="V1004" s="15">
        <f t="shared" si="722"/>
        <v>-0.40993578234929451</v>
      </c>
      <c r="X1004" s="10">
        <v>41176</v>
      </c>
      <c r="Y1004">
        <v>113500</v>
      </c>
      <c r="Z1004">
        <v>25.874835999999998</v>
      </c>
      <c r="AA1004">
        <f t="shared" si="723"/>
        <v>-3.9956675172887479E-3</v>
      </c>
      <c r="AB1004">
        <f t="shared" si="719"/>
        <v>0.99600433248271125</v>
      </c>
      <c r="AD1004" s="15">
        <f t="shared" si="724"/>
        <v>-0.76807473817841121</v>
      </c>
      <c r="AF1004" s="10">
        <v>41176</v>
      </c>
      <c r="AG1004">
        <v>213900</v>
      </c>
      <c r="AH1004">
        <v>36.050280999999998</v>
      </c>
      <c r="AI1004">
        <f t="shared" si="725"/>
        <v>-3.1455559012950607E-3</v>
      </c>
      <c r="AJ1004">
        <f t="shared" si="743"/>
        <v>0.99685444409870494</v>
      </c>
      <c r="AL1004" s="15">
        <f t="shared" si="726"/>
        <v>-0.68334342434189355</v>
      </c>
      <c r="AN1004" s="10">
        <v>41176</v>
      </c>
      <c r="AO1004">
        <v>4354600</v>
      </c>
      <c r="AP1004">
        <v>29.830843000000002</v>
      </c>
      <c r="AQ1004">
        <f t="shared" si="727"/>
        <v>-2.3948868949091873E-3</v>
      </c>
      <c r="AR1004">
        <f t="shared" si="748"/>
        <v>0.99760511310509081</v>
      </c>
      <c r="AV1004" s="10">
        <v>41176</v>
      </c>
      <c r="AW1004">
        <v>14587400</v>
      </c>
      <c r="AX1004">
        <v>37.505777999999999</v>
      </c>
      <c r="AY1004">
        <f t="shared" si="728"/>
        <v>-3.5613822704894105E-4</v>
      </c>
      <c r="AZ1004">
        <f t="shared" si="729"/>
        <v>0.99964386177295106</v>
      </c>
      <c r="BD1004" s="10">
        <v>41176</v>
      </c>
      <c r="BE1004">
        <v>365500</v>
      </c>
      <c r="BF1004">
        <v>44.927880000000002</v>
      </c>
      <c r="BG1004">
        <f t="shared" si="730"/>
        <v>1.2414151977255816E-3</v>
      </c>
      <c r="BH1004">
        <f t="shared" si="731"/>
        <v>1.0012414151977256</v>
      </c>
      <c r="BL1004" s="10">
        <v>41176</v>
      </c>
      <c r="BM1004">
        <v>99200</v>
      </c>
      <c r="BN1004">
        <v>100.521456</v>
      </c>
      <c r="BO1004">
        <f t="shared" si="744"/>
        <v>5.3941949766667108E-4</v>
      </c>
      <c r="BP1004">
        <f t="shared" si="745"/>
        <v>1.0005394194976667</v>
      </c>
      <c r="CB1004" s="10">
        <v>41176</v>
      </c>
      <c r="CC1004">
        <v>1643200</v>
      </c>
      <c r="CD1004">
        <v>100.84028000000001</v>
      </c>
      <c r="CE1004">
        <f t="shared" si="732"/>
        <v>-2.6450602444623161E-3</v>
      </c>
      <c r="CF1004">
        <f t="shared" si="733"/>
        <v>0.99735493975553768</v>
      </c>
      <c r="CJ1004" s="10">
        <v>41176</v>
      </c>
      <c r="CK1004">
        <v>428500</v>
      </c>
      <c r="CL1004">
        <v>76.348316999999994</v>
      </c>
      <c r="CM1004">
        <f t="shared" si="734"/>
        <v>7.9836238251185243E-4</v>
      </c>
      <c r="CN1004">
        <f t="shared" si="735"/>
        <v>1.0007983623825119</v>
      </c>
      <c r="CR1004" s="10">
        <v>41176</v>
      </c>
      <c r="CS1004">
        <v>5000</v>
      </c>
      <c r="CT1004">
        <v>58.262503000000002</v>
      </c>
      <c r="CU1004">
        <f t="shared" si="736"/>
        <v>6.5329926174495512E-4</v>
      </c>
      <c r="CV1004">
        <f t="shared" si="737"/>
        <v>1.000653299261745</v>
      </c>
      <c r="CZ1004" s="10">
        <v>41176</v>
      </c>
      <c r="DA1004">
        <v>42700</v>
      </c>
      <c r="DB1004">
        <v>43.799858</v>
      </c>
      <c r="DC1004">
        <f t="shared" si="753"/>
        <v>-4.6640488234028776E-4</v>
      </c>
      <c r="DD1004">
        <f t="shared" si="754"/>
        <v>0.99953359511765971</v>
      </c>
      <c r="DH1004" s="10">
        <v>41176</v>
      </c>
      <c r="DI1004">
        <v>137500</v>
      </c>
      <c r="DJ1004">
        <v>27.907512000000001</v>
      </c>
      <c r="DK1004">
        <f t="shared" si="755"/>
        <v>-3.2541599187159154E-3</v>
      </c>
      <c r="DL1004">
        <f t="shared" si="756"/>
        <v>0.99674584008128408</v>
      </c>
      <c r="DX1004" s="10">
        <v>41176</v>
      </c>
      <c r="DY1004">
        <v>9621800</v>
      </c>
      <c r="DZ1004">
        <v>17.170000000000002</v>
      </c>
      <c r="EA1004">
        <f t="shared" si="749"/>
        <v>-5.7903879559929594E-3</v>
      </c>
      <c r="EB1004">
        <f t="shared" si="750"/>
        <v>0.99420961204400704</v>
      </c>
      <c r="EF1004" s="10">
        <v>41173</v>
      </c>
      <c r="EG1004">
        <v>128100</v>
      </c>
      <c r="EH1004">
        <v>97.850015999999997</v>
      </c>
      <c r="EI1004">
        <f t="shared" si="751"/>
        <v>9.8486943734377164E-5</v>
      </c>
      <c r="EJ1004">
        <f t="shared" si="752"/>
        <v>1.0000984869437344</v>
      </c>
    </row>
    <row r="1005" spans="1:140">
      <c r="A1005" s="10">
        <v>41173</v>
      </c>
      <c r="B1005" s="11">
        <v>43.24</v>
      </c>
      <c r="C1005">
        <f t="shared" si="738"/>
        <v>0.43240000000000001</v>
      </c>
      <c r="D1005" s="12">
        <f t="shared" si="718"/>
        <v>9.5790263375337137E-3</v>
      </c>
      <c r="E1005" s="13">
        <f t="shared" si="739"/>
        <v>1.0095790263375337</v>
      </c>
      <c r="H1005" s="10">
        <v>41173</v>
      </c>
      <c r="I1005">
        <v>5200</v>
      </c>
      <c r="J1005">
        <v>67.429331000000005</v>
      </c>
      <c r="K1005" s="15">
        <f t="shared" si="740"/>
        <v>2.6448008827939518E-4</v>
      </c>
      <c r="L1005">
        <f t="shared" si="741"/>
        <v>1.0002644800882794</v>
      </c>
      <c r="N1005" s="15">
        <f t="shared" si="720"/>
        <v>0.1013343263602382</v>
      </c>
      <c r="P1005" s="10">
        <v>41173</v>
      </c>
      <c r="Q1005">
        <v>219100</v>
      </c>
      <c r="R1005">
        <v>32.311400999999996</v>
      </c>
      <c r="S1005">
        <f t="shared" si="721"/>
        <v>5.7805573228919549E-4</v>
      </c>
      <c r="T1005">
        <f t="shared" si="742"/>
        <v>1.0005780557322892</v>
      </c>
      <c r="V1005" s="15">
        <f t="shared" si="722"/>
        <v>0.23482515318378572</v>
      </c>
      <c r="X1005" s="10">
        <v>41173</v>
      </c>
      <c r="Y1005">
        <v>76100</v>
      </c>
      <c r="Z1005">
        <v>25.978638</v>
      </c>
      <c r="AA1005">
        <f t="shared" si="723"/>
        <v>0</v>
      </c>
      <c r="AB1005">
        <f t="shared" si="719"/>
        <v>1</v>
      </c>
      <c r="AD1005" s="15">
        <f t="shared" si="724"/>
        <v>0</v>
      </c>
      <c r="AF1005" s="10">
        <v>41173</v>
      </c>
      <c r="AG1005">
        <v>88300</v>
      </c>
      <c r="AH1005">
        <v>36.164037</v>
      </c>
      <c r="AI1005">
        <f t="shared" si="725"/>
        <v>2.3646901905227669E-3</v>
      </c>
      <c r="AJ1005">
        <f t="shared" si="743"/>
        <v>1.0023646901905228</v>
      </c>
      <c r="AL1005" s="15">
        <f t="shared" si="726"/>
        <v>1.3681120381719909</v>
      </c>
      <c r="AN1005" s="10">
        <v>41173</v>
      </c>
      <c r="AO1005">
        <v>1709700</v>
      </c>
      <c r="AP1005">
        <v>29.902456000000001</v>
      </c>
      <c r="AQ1005">
        <f t="shared" si="727"/>
        <v>1.7416142353279263E-3</v>
      </c>
      <c r="AR1005">
        <f t="shared" si="748"/>
        <v>1.0017416142353279</v>
      </c>
      <c r="AV1005" s="10">
        <v>41173</v>
      </c>
      <c r="AW1005">
        <v>14766700</v>
      </c>
      <c r="AX1005">
        <v>37.51914</v>
      </c>
      <c r="AY1005">
        <f t="shared" si="728"/>
        <v>1.4088105763792047E-3</v>
      </c>
      <c r="AZ1005">
        <f t="shared" si="729"/>
        <v>1.0014088105763792</v>
      </c>
      <c r="BD1005" s="10">
        <v>41173</v>
      </c>
      <c r="BE1005">
        <v>378500</v>
      </c>
      <c r="BF1005">
        <v>44.872174999999999</v>
      </c>
      <c r="BG1005">
        <f t="shared" si="730"/>
        <v>-5.861444077007727E-4</v>
      </c>
      <c r="BH1005">
        <f t="shared" si="731"/>
        <v>0.99941385559229923</v>
      </c>
      <c r="BL1005" s="10">
        <v>41173</v>
      </c>
      <c r="BM1005">
        <v>142900</v>
      </c>
      <c r="BN1005">
        <v>100.46726200000001</v>
      </c>
      <c r="BO1005">
        <f t="shared" si="744"/>
        <v>9.8983824651388552E-4</v>
      </c>
      <c r="BP1005">
        <f t="shared" si="745"/>
        <v>1.0009898382465139</v>
      </c>
      <c r="CB1005" s="10">
        <v>41173</v>
      </c>
      <c r="CC1005">
        <v>840200</v>
      </c>
      <c r="CD1005">
        <v>101.107716</v>
      </c>
      <c r="CE1005">
        <f t="shared" si="732"/>
        <v>2.0707385949489954E-3</v>
      </c>
      <c r="CF1005">
        <f t="shared" si="733"/>
        <v>1.002070738594949</v>
      </c>
      <c r="CJ1005" s="10">
        <v>41173</v>
      </c>
      <c r="CK1005">
        <v>251200</v>
      </c>
      <c r="CL1005">
        <v>76.287412000000003</v>
      </c>
      <c r="CM1005">
        <f t="shared" si="734"/>
        <v>1.7137120639927339E-3</v>
      </c>
      <c r="CN1005">
        <f t="shared" si="735"/>
        <v>1.0017137120639927</v>
      </c>
      <c r="CR1005" s="10">
        <v>41173</v>
      </c>
      <c r="CS1005">
        <v>45200</v>
      </c>
      <c r="CT1005">
        <v>58.224465000000002</v>
      </c>
      <c r="CU1005">
        <f t="shared" si="736"/>
        <v>8.1724848960718077E-4</v>
      </c>
      <c r="CV1005">
        <f t="shared" si="737"/>
        <v>1.0008172484896072</v>
      </c>
      <c r="CZ1005" s="10">
        <v>41173</v>
      </c>
      <c r="DA1005">
        <v>25600</v>
      </c>
      <c r="DB1005">
        <v>43.820295999999999</v>
      </c>
      <c r="DC1005">
        <f t="shared" si="753"/>
        <v>0</v>
      </c>
      <c r="DD1005">
        <f t="shared" si="754"/>
        <v>1</v>
      </c>
      <c r="DH1005" s="10">
        <v>41173</v>
      </c>
      <c r="DI1005">
        <v>104700</v>
      </c>
      <c r="DJ1005">
        <v>27.998624</v>
      </c>
      <c r="DK1005">
        <f t="shared" si="755"/>
        <v>-3.2530299219124537E-4</v>
      </c>
      <c r="DL1005">
        <f t="shared" si="756"/>
        <v>0.99967469700780875</v>
      </c>
      <c r="DX1005" s="10">
        <v>41173</v>
      </c>
      <c r="DY1005">
        <v>11896100</v>
      </c>
      <c r="DZ1005">
        <v>17.27</v>
      </c>
      <c r="EA1005">
        <f t="shared" si="749"/>
        <v>2.90365870520648E-3</v>
      </c>
      <c r="EB1005">
        <f t="shared" si="750"/>
        <v>1.0029036587052065</v>
      </c>
      <c r="EF1005" s="10">
        <v>41172</v>
      </c>
      <c r="EG1005">
        <v>94900</v>
      </c>
      <c r="EH1005">
        <v>97.840379999999996</v>
      </c>
      <c r="EI1005">
        <f t="shared" si="751"/>
        <v>3.9432806430372835E-4</v>
      </c>
      <c r="EJ1005">
        <f t="shared" si="752"/>
        <v>1.0003943280643037</v>
      </c>
    </row>
    <row r="1006" spans="1:140">
      <c r="A1006" s="10">
        <v>41172</v>
      </c>
      <c r="B1006" s="11">
        <v>44.24</v>
      </c>
      <c r="C1006">
        <f t="shared" si="738"/>
        <v>0.44240000000000002</v>
      </c>
      <c r="D1006" s="12">
        <f t="shared" si="718"/>
        <v>9.8152063218777119E-3</v>
      </c>
      <c r="E1006" s="13">
        <f t="shared" si="739"/>
        <v>1.0098152063218777</v>
      </c>
      <c r="H1006" s="10">
        <v>41172</v>
      </c>
      <c r="I1006">
        <v>6900</v>
      </c>
      <c r="J1006">
        <v>67.411501999999999</v>
      </c>
      <c r="K1006" s="15">
        <f t="shared" si="740"/>
        <v>2.2534216765621728E-3</v>
      </c>
      <c r="L1006">
        <f t="shared" si="741"/>
        <v>1.0022534216765622</v>
      </c>
      <c r="N1006" s="15">
        <f t="shared" si="720"/>
        <v>1.2740754708126363</v>
      </c>
      <c r="P1006" s="10">
        <v>41172</v>
      </c>
      <c r="Q1006">
        <v>96700</v>
      </c>
      <c r="R1006">
        <v>32.292734000000003</v>
      </c>
      <c r="S1006">
        <f t="shared" si="721"/>
        <v>-1.7311342076014036E-3</v>
      </c>
      <c r="T1006">
        <f t="shared" si="742"/>
        <v>0.9982688657923986</v>
      </c>
      <c r="V1006" s="15">
        <f t="shared" si="722"/>
        <v>-0.46869101720599859</v>
      </c>
      <c r="X1006" s="10">
        <v>41172</v>
      </c>
      <c r="Y1006">
        <v>53200</v>
      </c>
      <c r="Z1006">
        <v>25.978638</v>
      </c>
      <c r="AA1006">
        <f t="shared" si="723"/>
        <v>-5.7782315327115086E-3</v>
      </c>
      <c r="AB1006">
        <f t="shared" si="719"/>
        <v>0.99422176846728849</v>
      </c>
      <c r="AD1006" s="15">
        <f t="shared" si="724"/>
        <v>-0.87938738360594459</v>
      </c>
      <c r="AF1006" s="10">
        <v>41172</v>
      </c>
      <c r="AG1006">
        <v>136500</v>
      </c>
      <c r="AH1006">
        <v>36.078721999999999</v>
      </c>
      <c r="AI1006">
        <f t="shared" si="725"/>
        <v>-6.0067914071312289E-3</v>
      </c>
      <c r="AJ1006">
        <f t="shared" si="743"/>
        <v>0.99399320859286877</v>
      </c>
      <c r="AL1006" s="15">
        <f t="shared" si="726"/>
        <v>-0.88909599081339497</v>
      </c>
      <c r="AN1006" s="10">
        <v>41172</v>
      </c>
      <c r="AO1006">
        <v>1444000</v>
      </c>
      <c r="AP1006">
        <v>29.850467999999999</v>
      </c>
      <c r="AQ1006">
        <f t="shared" si="727"/>
        <v>-6.34547484673742E-3</v>
      </c>
      <c r="AR1006">
        <f t="shared" si="748"/>
        <v>0.99365452515326258</v>
      </c>
      <c r="AV1006" s="10">
        <v>41172</v>
      </c>
      <c r="AW1006">
        <v>15323900</v>
      </c>
      <c r="AX1006">
        <v>37.466357000000002</v>
      </c>
      <c r="AY1006">
        <f t="shared" si="728"/>
        <v>-4.9065242275968535E-3</v>
      </c>
      <c r="AZ1006">
        <f t="shared" si="729"/>
        <v>0.99509347577240315</v>
      </c>
      <c r="BD1006" s="10">
        <v>41172</v>
      </c>
      <c r="BE1006">
        <v>260100</v>
      </c>
      <c r="BF1006">
        <v>44.898491999999997</v>
      </c>
      <c r="BG1006">
        <f t="shared" si="730"/>
        <v>3.7261847625087441E-3</v>
      </c>
      <c r="BH1006">
        <f t="shared" si="731"/>
        <v>1.0037261847625087</v>
      </c>
      <c r="BL1006" s="10">
        <v>41172</v>
      </c>
      <c r="BM1006">
        <v>142100</v>
      </c>
      <c r="BN1006">
        <v>100.367914</v>
      </c>
      <c r="BO1006">
        <f t="shared" si="744"/>
        <v>8.994719122390471E-5</v>
      </c>
      <c r="BP1006">
        <f t="shared" si="745"/>
        <v>1.0000899471912239</v>
      </c>
      <c r="CB1006" s="10">
        <v>41172</v>
      </c>
      <c r="CC1006">
        <v>509600</v>
      </c>
      <c r="CD1006">
        <v>100.898781</v>
      </c>
      <c r="CE1006">
        <f t="shared" si="732"/>
        <v>-6.6215598344776527E-4</v>
      </c>
      <c r="CF1006">
        <f t="shared" si="733"/>
        <v>0.99933784401655223</v>
      </c>
      <c r="CJ1006" s="10">
        <v>41172</v>
      </c>
      <c r="CK1006">
        <v>186800</v>
      </c>
      <c r="CL1006">
        <v>76.156901000000005</v>
      </c>
      <c r="CM1006">
        <f t="shared" si="734"/>
        <v>-1.2551439387470387E-3</v>
      </c>
      <c r="CN1006">
        <f t="shared" si="735"/>
        <v>0.99874485606125296</v>
      </c>
      <c r="CR1006" s="10">
        <v>41172</v>
      </c>
      <c r="CS1006">
        <v>96500</v>
      </c>
      <c r="CT1006">
        <v>58.176920000000003</v>
      </c>
      <c r="CU1006">
        <f t="shared" si="736"/>
        <v>-1.6340580315388209E-4</v>
      </c>
      <c r="CV1006">
        <f t="shared" si="737"/>
        <v>0.99983659419684612</v>
      </c>
      <c r="CZ1006" s="10">
        <v>41172</v>
      </c>
      <c r="DA1006">
        <v>36600</v>
      </c>
      <c r="DB1006">
        <v>43.820295999999999</v>
      </c>
      <c r="DC1006">
        <f t="shared" si="753"/>
        <v>-4.5766222877877683E-3</v>
      </c>
      <c r="DD1006">
        <f t="shared" si="754"/>
        <v>0.99542337771221223</v>
      </c>
      <c r="DH1006" s="10">
        <v>41172</v>
      </c>
      <c r="DI1006">
        <v>105500</v>
      </c>
      <c r="DJ1006">
        <v>28.007735</v>
      </c>
      <c r="DK1006">
        <f t="shared" si="755"/>
        <v>-1.5690031082249978E-2</v>
      </c>
      <c r="DL1006">
        <f t="shared" si="756"/>
        <v>0.98430996891775002</v>
      </c>
      <c r="DX1006" s="10">
        <v>41172</v>
      </c>
      <c r="DY1006">
        <v>6161400</v>
      </c>
      <c r="DZ1006">
        <v>17.219999000000001</v>
      </c>
      <c r="EA1006">
        <f t="shared" si="749"/>
        <v>-5.8044109112009856E-4</v>
      </c>
      <c r="EB1006">
        <f t="shared" si="750"/>
        <v>0.9994195589088799</v>
      </c>
      <c r="EF1006" s="10">
        <v>41171</v>
      </c>
      <c r="EG1006">
        <v>210200</v>
      </c>
      <c r="EH1006">
        <v>97.801813999999993</v>
      </c>
      <c r="EI1006">
        <f t="shared" si="751"/>
        <v>-1.9708428324360927E-4</v>
      </c>
      <c r="EJ1006">
        <f t="shared" si="752"/>
        <v>0.99980291571675639</v>
      </c>
    </row>
    <row r="1007" spans="1:140">
      <c r="A1007" s="10">
        <v>41171</v>
      </c>
      <c r="B1007" s="11">
        <v>45.24</v>
      </c>
      <c r="C1007">
        <f t="shared" si="738"/>
        <v>0.45240000000000002</v>
      </c>
      <c r="D1007" s="12">
        <f t="shared" si="718"/>
        <v>1.0052106601172506E-2</v>
      </c>
      <c r="E1007" s="13">
        <f t="shared" si="739"/>
        <v>1.0100521066011725</v>
      </c>
      <c r="H1007" s="10">
        <v>41171</v>
      </c>
      <c r="I1007">
        <v>23700</v>
      </c>
      <c r="J1007">
        <v>67.259936999999994</v>
      </c>
      <c r="K1007" s="15">
        <f t="shared" si="740"/>
        <v>5.3304986753346384E-3</v>
      </c>
      <c r="L1007">
        <f t="shared" si="741"/>
        <v>1.0053304986753346</v>
      </c>
      <c r="N1007" s="15">
        <f t="shared" si="720"/>
        <v>5.9619859867236373</v>
      </c>
      <c r="P1007" s="10">
        <v>41171</v>
      </c>
      <c r="Q1007">
        <v>77900</v>
      </c>
      <c r="R1007">
        <v>32.348734</v>
      </c>
      <c r="S1007">
        <f t="shared" si="721"/>
        <v>1.7341362301499519E-3</v>
      </c>
      <c r="T1007">
        <f t="shared" si="742"/>
        <v>1.00173413623015</v>
      </c>
      <c r="V1007" s="15">
        <f t="shared" si="722"/>
        <v>0.88214397343943785</v>
      </c>
      <c r="X1007" s="10">
        <v>41171</v>
      </c>
      <c r="Y1007">
        <v>125400</v>
      </c>
      <c r="Z1007">
        <v>26.129621</v>
      </c>
      <c r="AA1007">
        <f t="shared" si="723"/>
        <v>3.260856251982025E-3</v>
      </c>
      <c r="AB1007">
        <f t="shared" si="719"/>
        <v>1.003260856251982</v>
      </c>
      <c r="AD1007" s="15">
        <f t="shared" si="724"/>
        <v>2.2814197661605018</v>
      </c>
      <c r="AF1007" s="10">
        <v>41171</v>
      </c>
      <c r="AG1007">
        <v>88400</v>
      </c>
      <c r="AH1007">
        <v>36.296748999999998</v>
      </c>
      <c r="AI1007">
        <f t="shared" si="725"/>
        <v>-7.8284526884475625E-4</v>
      </c>
      <c r="AJ1007">
        <f t="shared" si="743"/>
        <v>0.99921715473115524</v>
      </c>
      <c r="AL1007" s="15">
        <f t="shared" si="726"/>
        <v>-0.24862500633905771</v>
      </c>
      <c r="AN1007" s="10">
        <v>41171</v>
      </c>
      <c r="AO1007">
        <v>2096600</v>
      </c>
      <c r="AP1007">
        <v>30.041093</v>
      </c>
      <c r="AQ1007">
        <f t="shared" si="727"/>
        <v>2.3127424948057307E-3</v>
      </c>
      <c r="AR1007">
        <f t="shared" si="748"/>
        <v>1.0023127424948057</v>
      </c>
      <c r="AV1007" s="10">
        <v>41171</v>
      </c>
      <c r="AW1007">
        <v>18620800</v>
      </c>
      <c r="AX1007">
        <v>37.651093000000003</v>
      </c>
      <c r="AY1007">
        <f t="shared" si="728"/>
        <v>-2.3364379271173519E-4</v>
      </c>
      <c r="AZ1007">
        <f t="shared" si="729"/>
        <v>0.99976635620728826</v>
      </c>
      <c r="BD1007" s="10">
        <v>41171</v>
      </c>
      <c r="BE1007">
        <v>522600</v>
      </c>
      <c r="BF1007">
        <v>44.731813000000002</v>
      </c>
      <c r="BG1007">
        <f t="shared" si="730"/>
        <v>3.9240272014295918E-4</v>
      </c>
      <c r="BH1007">
        <f t="shared" si="731"/>
        <v>1.000392402720143</v>
      </c>
      <c r="BL1007" s="10">
        <v>41171</v>
      </c>
      <c r="BM1007">
        <v>141900</v>
      </c>
      <c r="BN1007">
        <v>100.358887</v>
      </c>
      <c r="BO1007">
        <f t="shared" si="744"/>
        <v>2.8880818950141052E-3</v>
      </c>
      <c r="BP1007">
        <f t="shared" si="745"/>
        <v>1.0028880818950141</v>
      </c>
      <c r="CB1007" s="10">
        <v>41171</v>
      </c>
      <c r="CC1007">
        <v>542500</v>
      </c>
      <c r="CD1007">
        <v>100.965636</v>
      </c>
      <c r="CE1007">
        <f t="shared" si="732"/>
        <v>9.9424627987465541E-4</v>
      </c>
      <c r="CF1007">
        <f t="shared" si="733"/>
        <v>1.0009942462798747</v>
      </c>
      <c r="CJ1007" s="10">
        <v>41171</v>
      </c>
      <c r="CK1007">
        <v>262600</v>
      </c>
      <c r="CL1007">
        <v>76.252609000000007</v>
      </c>
      <c r="CM1007">
        <f t="shared" si="734"/>
        <v>1.9435067997577438E-3</v>
      </c>
      <c r="CN1007">
        <f t="shared" si="735"/>
        <v>1.0019435067997577</v>
      </c>
      <c r="CR1007" s="10">
        <v>41171</v>
      </c>
      <c r="CS1007">
        <v>13300</v>
      </c>
      <c r="CT1007">
        <v>58.186427999999999</v>
      </c>
      <c r="CU1007">
        <f t="shared" si="736"/>
        <v>3.2697003918458201E-4</v>
      </c>
      <c r="CV1007">
        <f t="shared" si="737"/>
        <v>1.0003269700391846</v>
      </c>
      <c r="CZ1007" s="10">
        <v>41171</v>
      </c>
      <c r="DA1007">
        <v>37700</v>
      </c>
      <c r="DB1007">
        <v>44.021766999999997</v>
      </c>
      <c r="DC1007">
        <f t="shared" si="753"/>
        <v>1.7192152206786382E-3</v>
      </c>
      <c r="DD1007">
        <f t="shared" si="754"/>
        <v>1.0017192152206786</v>
      </c>
      <c r="DH1007" s="10">
        <v>41171</v>
      </c>
      <c r="DI1007">
        <v>85200</v>
      </c>
      <c r="DJ1007">
        <v>28.454181999999999</v>
      </c>
      <c r="DK1007">
        <f t="shared" si="755"/>
        <v>-4.4629193324129401E-3</v>
      </c>
      <c r="DL1007">
        <f t="shared" si="756"/>
        <v>0.99553708066758706</v>
      </c>
      <c r="DX1007" s="10">
        <v>41171</v>
      </c>
      <c r="DY1007">
        <v>12974800</v>
      </c>
      <c r="DZ1007">
        <v>17.23</v>
      </c>
      <c r="EA1007">
        <f t="shared" si="749"/>
        <v>-1.159420289855051E-3</v>
      </c>
      <c r="EB1007">
        <f t="shared" si="750"/>
        <v>0.99884057971014495</v>
      </c>
      <c r="EF1007" s="10">
        <v>41170</v>
      </c>
      <c r="EG1007">
        <v>92100</v>
      </c>
      <c r="EH1007">
        <v>97.821093000000005</v>
      </c>
      <c r="EI1007">
        <f t="shared" si="751"/>
        <v>6.9039909771517749E-4</v>
      </c>
      <c r="EJ1007">
        <f t="shared" si="752"/>
        <v>1.0006903990977152</v>
      </c>
    </row>
    <row r="1008" spans="1:140">
      <c r="A1008" s="10">
        <v>41170</v>
      </c>
      <c r="B1008" s="11">
        <v>46.24</v>
      </c>
      <c r="C1008">
        <f t="shared" si="738"/>
        <v>0.46240000000000003</v>
      </c>
      <c r="D1008" s="12">
        <f t="shared" si="718"/>
        <v>1.0289731411837089E-2</v>
      </c>
      <c r="E1008" s="13">
        <f t="shared" si="739"/>
        <v>1.0102897314118371</v>
      </c>
      <c r="H1008" s="10">
        <v>41170</v>
      </c>
      <c r="I1008">
        <v>136200</v>
      </c>
      <c r="J1008">
        <v>66.903308999999993</v>
      </c>
      <c r="K1008" s="15">
        <f t="shared" si="740"/>
        <v>5.3590802726746212E-3</v>
      </c>
      <c r="L1008">
        <f t="shared" si="741"/>
        <v>1.0053590802726746</v>
      </c>
      <c r="N1008" s="15">
        <f t="shared" si="720"/>
        <v>6.0346053975373062</v>
      </c>
      <c r="P1008" s="10">
        <v>41170</v>
      </c>
      <c r="Q1008">
        <v>74500</v>
      </c>
      <c r="R1008">
        <v>32.292734000000003</v>
      </c>
      <c r="S1008">
        <f t="shared" si="721"/>
        <v>-1.154745519085898E-3</v>
      </c>
      <c r="T1008">
        <f t="shared" si="742"/>
        <v>0.9988452544809141</v>
      </c>
      <c r="V1008" s="15">
        <f t="shared" si="722"/>
        <v>-0.34408603808708504</v>
      </c>
      <c r="X1008" s="10">
        <v>41170</v>
      </c>
      <c r="Y1008">
        <v>36600</v>
      </c>
      <c r="Z1008">
        <v>26.044692999999999</v>
      </c>
      <c r="AA1008">
        <f t="shared" si="723"/>
        <v>-5.0468347872733021E-3</v>
      </c>
      <c r="AB1008">
        <f t="shared" si="719"/>
        <v>0.9949531652127267</v>
      </c>
      <c r="AD1008" s="15">
        <f t="shared" si="724"/>
        <v>-0.84225236508837609</v>
      </c>
      <c r="AF1008" s="10">
        <v>41170</v>
      </c>
      <c r="AG1008">
        <v>102100</v>
      </c>
      <c r="AH1008">
        <v>36.325186000000002</v>
      </c>
      <c r="AI1008">
        <f t="shared" si="725"/>
        <v>-3.1217155670123509E-3</v>
      </c>
      <c r="AJ1008">
        <f t="shared" si="743"/>
        <v>0.99687828443298765</v>
      </c>
      <c r="AL1008" s="15">
        <f t="shared" si="726"/>
        <v>-0.68056720582123909</v>
      </c>
      <c r="AN1008" s="10">
        <v>41170</v>
      </c>
      <c r="AO1008">
        <v>1609500</v>
      </c>
      <c r="AP1008">
        <v>29.971775999999998</v>
      </c>
      <c r="AQ1008">
        <f t="shared" si="727"/>
        <v>-3.1700440581380329E-3</v>
      </c>
      <c r="AR1008">
        <f t="shared" si="748"/>
        <v>0.99682995594186197</v>
      </c>
      <c r="AV1008" s="10">
        <v>41170</v>
      </c>
      <c r="AW1008">
        <v>14618300</v>
      </c>
      <c r="AX1008">
        <v>37.659891999999999</v>
      </c>
      <c r="AY1008">
        <f t="shared" si="728"/>
        <v>-7.0025480359137138E-4</v>
      </c>
      <c r="AZ1008">
        <f t="shared" si="729"/>
        <v>0.99929974519640863</v>
      </c>
      <c r="BD1008" s="10">
        <v>41170</v>
      </c>
      <c r="BE1008">
        <v>248600</v>
      </c>
      <c r="BF1008">
        <v>44.714267</v>
      </c>
      <c r="BG1008">
        <f t="shared" si="730"/>
        <v>9.8199252789332725E-4</v>
      </c>
      <c r="BH1008">
        <f t="shared" si="731"/>
        <v>1.0009819925278933</v>
      </c>
      <c r="BL1008" s="10">
        <v>41170</v>
      </c>
      <c r="BM1008">
        <v>115600</v>
      </c>
      <c r="BN1008">
        <v>100.06987700000001</v>
      </c>
      <c r="BO1008">
        <f t="shared" si="744"/>
        <v>9.9377287480395538E-4</v>
      </c>
      <c r="BP1008">
        <f t="shared" si="745"/>
        <v>1.000993772874804</v>
      </c>
      <c r="CB1008" s="10">
        <v>41170</v>
      </c>
      <c r="CC1008">
        <v>802900</v>
      </c>
      <c r="CD1008">
        <v>100.865351</v>
      </c>
      <c r="CE1008">
        <f t="shared" si="732"/>
        <v>9.9529539306586479E-4</v>
      </c>
      <c r="CF1008">
        <f t="shared" si="733"/>
        <v>1.0009952953930659</v>
      </c>
      <c r="CJ1008" s="10">
        <v>41170</v>
      </c>
      <c r="CK1008">
        <v>422800</v>
      </c>
      <c r="CL1008">
        <v>76.104698999999997</v>
      </c>
      <c r="CM1008">
        <f t="shared" si="734"/>
        <v>2.2917876596972864E-3</v>
      </c>
      <c r="CN1008">
        <f t="shared" si="735"/>
        <v>1.0022917876596973</v>
      </c>
      <c r="CR1008" s="10">
        <v>41170</v>
      </c>
      <c r="CS1008">
        <v>8000</v>
      </c>
      <c r="CT1008">
        <v>58.167408999999999</v>
      </c>
      <c r="CU1008">
        <f t="shared" si="736"/>
        <v>6.542991387743502E-4</v>
      </c>
      <c r="CV1008">
        <f t="shared" si="737"/>
        <v>1.0006542991387744</v>
      </c>
      <c r="CZ1008" s="10">
        <v>41170</v>
      </c>
      <c r="DA1008">
        <v>59100</v>
      </c>
      <c r="DB1008">
        <v>43.946213999999998</v>
      </c>
      <c r="DC1008">
        <f t="shared" si="753"/>
        <v>-1.9066247835604067E-3</v>
      </c>
      <c r="DD1008">
        <f t="shared" si="754"/>
        <v>0.99809337521643959</v>
      </c>
      <c r="DH1008" s="10">
        <v>41170</v>
      </c>
      <c r="DI1008">
        <v>63100</v>
      </c>
      <c r="DJ1008">
        <v>28.58174</v>
      </c>
      <c r="DK1008">
        <f t="shared" si="755"/>
        <v>-9.7853100650511227E-3</v>
      </c>
      <c r="DL1008">
        <f t="shared" si="756"/>
        <v>0.99021468993494888</v>
      </c>
      <c r="DX1008" s="10">
        <v>41170</v>
      </c>
      <c r="DY1008">
        <v>35164300</v>
      </c>
      <c r="DZ1008">
        <v>17.25</v>
      </c>
      <c r="EA1008">
        <f t="shared" si="749"/>
        <v>8.1822905796440359E-3</v>
      </c>
      <c r="EB1008">
        <f t="shared" si="750"/>
        <v>1.008182290579644</v>
      </c>
      <c r="EF1008" s="10">
        <v>41169</v>
      </c>
      <c r="EG1008">
        <v>466200</v>
      </c>
      <c r="EH1008">
        <v>97.753603999999996</v>
      </c>
      <c r="EI1008">
        <f t="shared" si="751"/>
        <v>9.8665943143672052E-5</v>
      </c>
      <c r="EJ1008">
        <f t="shared" si="752"/>
        <v>1.0000986659431437</v>
      </c>
    </row>
    <row r="1009" spans="1:140">
      <c r="A1009" s="10">
        <v>41169</v>
      </c>
      <c r="B1009" s="11">
        <v>47.24</v>
      </c>
      <c r="C1009">
        <f t="shared" si="738"/>
        <v>0.47240000000000004</v>
      </c>
      <c r="D1009" s="12">
        <f t="shared" si="718"/>
        <v>1.0528085027271539E-2</v>
      </c>
      <c r="E1009" s="13">
        <f t="shared" si="739"/>
        <v>1.0105280850272715</v>
      </c>
      <c r="H1009" s="10">
        <v>41169</v>
      </c>
      <c r="I1009">
        <v>12200</v>
      </c>
      <c r="J1009">
        <v>66.546679999999995</v>
      </c>
      <c r="K1009" s="15">
        <f t="shared" si="740"/>
        <v>8.1037100370326964E-3</v>
      </c>
      <c r="L1009">
        <f t="shared" si="741"/>
        <v>1.0081037100370327</v>
      </c>
      <c r="N1009" s="15">
        <f t="shared" si="720"/>
        <v>18.028421384775928</v>
      </c>
      <c r="P1009" s="10">
        <v>41169</v>
      </c>
      <c r="Q1009">
        <v>176700</v>
      </c>
      <c r="R1009">
        <v>32.330067</v>
      </c>
      <c r="S1009">
        <f t="shared" si="721"/>
        <v>-4.1111978854057041E-3</v>
      </c>
      <c r="T1009">
        <f t="shared" si="742"/>
        <v>0.9958888021145943</v>
      </c>
      <c r="V1009" s="15">
        <f t="shared" si="722"/>
        <v>-0.77768951966781041</v>
      </c>
      <c r="X1009" s="10">
        <v>41169</v>
      </c>
      <c r="Y1009">
        <v>182000</v>
      </c>
      <c r="Z1009">
        <v>26.176803</v>
      </c>
      <c r="AA1009">
        <f t="shared" si="723"/>
        <v>-1.0063603428880796E-2</v>
      </c>
      <c r="AB1009">
        <f t="shared" si="719"/>
        <v>0.9899363965711192</v>
      </c>
      <c r="AD1009" s="15">
        <f t="shared" si="724"/>
        <v>-0.97507348266270799</v>
      </c>
      <c r="AF1009" s="10">
        <v>41169</v>
      </c>
      <c r="AG1009">
        <v>187100</v>
      </c>
      <c r="AH1009">
        <v>36.438938</v>
      </c>
      <c r="AI1009">
        <f t="shared" si="725"/>
        <v>-7.5134564969493445E-3</v>
      </c>
      <c r="AJ1009">
        <f t="shared" si="743"/>
        <v>0.99248654350305066</v>
      </c>
      <c r="AL1009" s="15">
        <f t="shared" si="726"/>
        <v>-0.93624871983021296</v>
      </c>
      <c r="AN1009" s="10">
        <v>41169</v>
      </c>
      <c r="AO1009">
        <v>1982600</v>
      </c>
      <c r="AP1009">
        <v>30.06709</v>
      </c>
      <c r="AQ1009">
        <f t="shared" si="727"/>
        <v>-5.7306804396821676E-3</v>
      </c>
      <c r="AR1009">
        <f t="shared" si="748"/>
        <v>0.99426931956031783</v>
      </c>
      <c r="AV1009" s="10">
        <v>41169</v>
      </c>
      <c r="AW1009">
        <v>26321300</v>
      </c>
      <c r="AX1009">
        <v>37.686281999999999</v>
      </c>
      <c r="AY1009">
        <f t="shared" si="728"/>
        <v>-8.7922410838259246E-3</v>
      </c>
      <c r="AZ1009">
        <f t="shared" si="729"/>
        <v>0.99120775891617408</v>
      </c>
      <c r="BD1009" s="10">
        <v>41169</v>
      </c>
      <c r="BE1009">
        <v>339100</v>
      </c>
      <c r="BF1009">
        <v>44.670400999999998</v>
      </c>
      <c r="BG1009">
        <f t="shared" si="730"/>
        <v>-2.9371685080431531E-3</v>
      </c>
      <c r="BH1009">
        <f t="shared" si="731"/>
        <v>0.99706283149195685</v>
      </c>
      <c r="BL1009" s="10">
        <v>41169</v>
      </c>
      <c r="BM1009">
        <v>274600</v>
      </c>
      <c r="BN1009">
        <v>99.970528999999999</v>
      </c>
      <c r="BO1009">
        <f t="shared" si="744"/>
        <v>9.9476144174159842E-4</v>
      </c>
      <c r="BP1009">
        <f t="shared" si="745"/>
        <v>1.0009947614417416</v>
      </c>
      <c r="CB1009" s="10">
        <v>41169</v>
      </c>
      <c r="CC1009">
        <v>768300</v>
      </c>
      <c r="CD1009">
        <v>100.76506000000001</v>
      </c>
      <c r="CE1009">
        <f t="shared" si="732"/>
        <v>-1.4079678449691047E-3</v>
      </c>
      <c r="CF1009">
        <f t="shared" si="733"/>
        <v>0.9985920321550309</v>
      </c>
      <c r="CJ1009" s="10">
        <v>41169</v>
      </c>
      <c r="CK1009">
        <v>201600</v>
      </c>
      <c r="CL1009">
        <v>75.930682000000004</v>
      </c>
      <c r="CM1009">
        <f t="shared" si="734"/>
        <v>3.2187534715311106E-3</v>
      </c>
      <c r="CN1009">
        <f t="shared" si="735"/>
        <v>1.0032187534715311</v>
      </c>
      <c r="CR1009" s="10">
        <v>41169</v>
      </c>
      <c r="CS1009">
        <v>3600</v>
      </c>
      <c r="CT1009">
        <v>58.129375000000003</v>
      </c>
      <c r="CU1009">
        <f t="shared" si="736"/>
        <v>4.910427722695232E-4</v>
      </c>
      <c r="CV1009">
        <f t="shared" si="737"/>
        <v>1.0004910427722695</v>
      </c>
      <c r="CZ1009" s="10">
        <v>41169</v>
      </c>
      <c r="DA1009">
        <v>141200</v>
      </c>
      <c r="DB1009">
        <v>44.030163000000002</v>
      </c>
      <c r="DC1009">
        <f t="shared" si="753"/>
        <v>-8.1316235775452661E-3</v>
      </c>
      <c r="DD1009">
        <f t="shared" si="754"/>
        <v>0.99186837642245473</v>
      </c>
      <c r="DH1009" s="10">
        <v>41169</v>
      </c>
      <c r="DI1009">
        <v>39500</v>
      </c>
      <c r="DJ1009">
        <v>28.864184999999999</v>
      </c>
      <c r="DK1009">
        <f t="shared" si="755"/>
        <v>-3.8362618808779336E-3</v>
      </c>
      <c r="DL1009">
        <f t="shared" si="756"/>
        <v>0.99616373811912207</v>
      </c>
      <c r="DX1009" s="10">
        <v>41169</v>
      </c>
      <c r="DY1009">
        <v>5211200</v>
      </c>
      <c r="DZ1009">
        <v>17.110001</v>
      </c>
      <c r="EA1009">
        <f t="shared" si="749"/>
        <v>-8.1158840579710345E-3</v>
      </c>
      <c r="EB1009">
        <f t="shared" si="750"/>
        <v>0.99188411594202897</v>
      </c>
      <c r="EF1009" s="10">
        <v>41166</v>
      </c>
      <c r="EG1009">
        <v>510700</v>
      </c>
      <c r="EH1009">
        <v>97.743960000000001</v>
      </c>
      <c r="EI1009">
        <f t="shared" si="751"/>
        <v>-1.0838628784689552E-3</v>
      </c>
      <c r="EJ1009">
        <f t="shared" si="752"/>
        <v>0.99891613712153104</v>
      </c>
    </row>
    <row r="1010" spans="1:140">
      <c r="A1010" s="10">
        <v>41166</v>
      </c>
      <c r="B1010" s="11">
        <v>48.24</v>
      </c>
      <c r="C1010">
        <f t="shared" si="738"/>
        <v>0.4824</v>
      </c>
      <c r="D1010" s="12">
        <f t="shared" si="718"/>
        <v>1.0767171758285121E-2</v>
      </c>
      <c r="E1010" s="13">
        <f t="shared" si="739"/>
        <v>1.0107671717582851</v>
      </c>
      <c r="H1010" s="10">
        <v>41166</v>
      </c>
      <c r="I1010">
        <v>79100</v>
      </c>
      <c r="J1010">
        <v>66.011740000000003</v>
      </c>
      <c r="K1010" s="15">
        <f t="shared" si="740"/>
        <v>-2.1799471065454767E-2</v>
      </c>
      <c r="L1010">
        <f t="shared" si="741"/>
        <v>0.97820052893454523</v>
      </c>
      <c r="N1010" s="15">
        <f t="shared" si="720"/>
        <v>-0.99967923936760594</v>
      </c>
      <c r="P1010" s="10">
        <v>41166</v>
      </c>
      <c r="Q1010">
        <v>202600</v>
      </c>
      <c r="R1010">
        <v>32.463531000000003</v>
      </c>
      <c r="S1010">
        <f t="shared" si="721"/>
        <v>4.5977163020121115E-3</v>
      </c>
      <c r="T1010">
        <f t="shared" si="742"/>
        <v>1.0045977163020121</v>
      </c>
      <c r="V1010" s="15">
        <f t="shared" si="722"/>
        <v>4.3351679652442154</v>
      </c>
      <c r="X1010" s="10">
        <v>41166</v>
      </c>
      <c r="Y1010">
        <v>87500</v>
      </c>
      <c r="Z1010">
        <v>26.442913999999998</v>
      </c>
      <c r="AA1010">
        <f t="shared" si="723"/>
        <v>1.1147127452177275E-2</v>
      </c>
      <c r="AB1010">
        <f t="shared" si="719"/>
        <v>1.0111471274521773</v>
      </c>
      <c r="AD1010" s="15">
        <f t="shared" si="724"/>
        <v>56.179273418091675</v>
      </c>
      <c r="AF1010" s="10">
        <v>41166</v>
      </c>
      <c r="AG1010">
        <v>172900</v>
      </c>
      <c r="AH1010">
        <v>36.714793</v>
      </c>
      <c r="AI1010">
        <f t="shared" si="725"/>
        <v>1.1452439014983495E-2</v>
      </c>
      <c r="AJ1010">
        <f t="shared" si="743"/>
        <v>1.0114524390149835</v>
      </c>
      <c r="AL1010" s="15">
        <f t="shared" si="726"/>
        <v>62.840324608077459</v>
      </c>
      <c r="AN1010" s="10">
        <v>41166</v>
      </c>
      <c r="AO1010">
        <v>2774400</v>
      </c>
      <c r="AP1010">
        <v>30.240387999999999</v>
      </c>
      <c r="AQ1010">
        <f t="shared" si="727"/>
        <v>8.9621649381070867E-3</v>
      </c>
      <c r="AR1010">
        <f t="shared" si="748"/>
        <v>1.0089621649381071</v>
      </c>
      <c r="AV1010" s="10">
        <v>41166</v>
      </c>
      <c r="AW1010">
        <v>28960700</v>
      </c>
      <c r="AX1010">
        <v>38.020567999999997</v>
      </c>
      <c r="AY1010">
        <f t="shared" si="728"/>
        <v>1.2177980399660449E-2</v>
      </c>
      <c r="AZ1010">
        <f t="shared" si="729"/>
        <v>1.0121779803996604</v>
      </c>
      <c r="BD1010" s="10">
        <v>41166</v>
      </c>
      <c r="BE1010">
        <v>539800</v>
      </c>
      <c r="BF1010">
        <v>44.801991999999998</v>
      </c>
      <c r="BG1010">
        <f t="shared" si="730"/>
        <v>-1.9582347251501098E-4</v>
      </c>
      <c r="BH1010">
        <f t="shared" si="731"/>
        <v>0.99980417652748499</v>
      </c>
      <c r="BL1010" s="10">
        <v>41166</v>
      </c>
      <c r="BM1010">
        <v>264400</v>
      </c>
      <c r="BN1010">
        <v>99.871181000000007</v>
      </c>
      <c r="BO1010">
        <f t="shared" si="744"/>
        <v>-3.87352668757035E-3</v>
      </c>
      <c r="BP1010">
        <f t="shared" si="745"/>
        <v>0.99612647331242965</v>
      </c>
      <c r="CB1010" s="10">
        <v>41166</v>
      </c>
      <c r="CC1010">
        <v>765300</v>
      </c>
      <c r="CD1010">
        <v>100.907134</v>
      </c>
      <c r="CE1010">
        <f t="shared" si="732"/>
        <v>1.991677622507293E-3</v>
      </c>
      <c r="CF1010">
        <f t="shared" si="733"/>
        <v>1.0019916776225073</v>
      </c>
      <c r="CJ1010" s="10">
        <v>41166</v>
      </c>
      <c r="CK1010">
        <v>227800</v>
      </c>
      <c r="CL1010">
        <v>75.687064000000007</v>
      </c>
      <c r="CM1010">
        <f t="shared" si="734"/>
        <v>-2.4082448535467371E-3</v>
      </c>
      <c r="CN1010">
        <f t="shared" si="735"/>
        <v>0.99759175514645326</v>
      </c>
      <c r="CR1010" s="10">
        <v>41166</v>
      </c>
      <c r="CS1010">
        <v>8000</v>
      </c>
      <c r="CT1010">
        <v>58.100845</v>
      </c>
      <c r="CU1010">
        <f t="shared" si="736"/>
        <v>-2.9373450478197283E-3</v>
      </c>
      <c r="CV1010">
        <f t="shared" si="737"/>
        <v>0.99706265495218027</v>
      </c>
      <c r="CZ1010" s="10">
        <v>41166</v>
      </c>
      <c r="DA1010">
        <v>182200</v>
      </c>
      <c r="DB1010">
        <v>44.391134999999998</v>
      </c>
      <c r="DC1010">
        <f t="shared" si="753"/>
        <v>1.0896566951864584E-2</v>
      </c>
      <c r="DD1010">
        <f t="shared" si="754"/>
        <v>1.0108965669518646</v>
      </c>
      <c r="DH1010" s="10">
        <v>41166</v>
      </c>
      <c r="DI1010">
        <v>164000</v>
      </c>
      <c r="DJ1010">
        <v>28.975342000000001</v>
      </c>
      <c r="DK1010">
        <f t="shared" si="755"/>
        <v>5.3543203269141859E-3</v>
      </c>
      <c r="DL1010">
        <f t="shared" si="756"/>
        <v>1.0053543203269142</v>
      </c>
      <c r="DX1010" s="10">
        <v>41166</v>
      </c>
      <c r="DY1010">
        <v>9323200</v>
      </c>
      <c r="DZ1010">
        <v>17.25</v>
      </c>
      <c r="EA1010">
        <f t="shared" si="749"/>
        <v>2.3242883395868663E-3</v>
      </c>
      <c r="EB1010">
        <f t="shared" si="750"/>
        <v>1.0023242883395869</v>
      </c>
      <c r="EF1010" s="10">
        <v>41165</v>
      </c>
      <c r="EG1010">
        <v>132500</v>
      </c>
      <c r="EH1010">
        <v>97.850015999999997</v>
      </c>
      <c r="EI1010">
        <f t="shared" si="751"/>
        <v>6.9019488522714667E-4</v>
      </c>
      <c r="EJ1010">
        <f t="shared" si="752"/>
        <v>1.0006901948852271</v>
      </c>
    </row>
    <row r="1011" spans="1:140">
      <c r="A1011" s="10">
        <v>41165</v>
      </c>
      <c r="B1011" s="11">
        <v>49.24</v>
      </c>
      <c r="C1011">
        <f t="shared" si="738"/>
        <v>0.4924</v>
      </c>
      <c r="D1011" s="12">
        <f t="shared" si="718"/>
        <v>1.1006995953531939E-2</v>
      </c>
      <c r="E1011" s="13">
        <f t="shared" si="739"/>
        <v>1.0110069959535319</v>
      </c>
      <c r="H1011" s="10">
        <v>41165</v>
      </c>
      <c r="I1011">
        <v>60000</v>
      </c>
      <c r="J1011">
        <v>67.482830000000007</v>
      </c>
      <c r="K1011" s="15">
        <f t="shared" si="740"/>
        <v>-2.5038792886377115E-3</v>
      </c>
      <c r="L1011">
        <f t="shared" si="741"/>
        <v>0.99749612071136229</v>
      </c>
      <c r="N1011" s="15">
        <f t="shared" si="720"/>
        <v>-0.59950821376034258</v>
      </c>
      <c r="P1011" s="10">
        <v>41165</v>
      </c>
      <c r="Q1011">
        <v>321200</v>
      </c>
      <c r="R1011">
        <v>32.314956000000002</v>
      </c>
      <c r="S1011">
        <f t="shared" si="721"/>
        <v>1.5169189807178629E-2</v>
      </c>
      <c r="T1011">
        <f t="shared" si="742"/>
        <v>1.0151691898071786</v>
      </c>
      <c r="V1011" s="15">
        <f t="shared" si="722"/>
        <v>242.51539022850528</v>
      </c>
      <c r="X1011" s="10">
        <v>41165</v>
      </c>
      <c r="Y1011">
        <v>35100</v>
      </c>
      <c r="Z1011">
        <v>26.151401</v>
      </c>
      <c r="AA1011">
        <f t="shared" si="723"/>
        <v>1.1272708429927558E-2</v>
      </c>
      <c r="AB1011">
        <f t="shared" si="719"/>
        <v>1.0112727084299276</v>
      </c>
      <c r="AD1011" s="15">
        <f t="shared" si="724"/>
        <v>58.83078951670678</v>
      </c>
      <c r="AF1011" s="10">
        <v>41165</v>
      </c>
      <c r="AG1011">
        <v>181600</v>
      </c>
      <c r="AH1011">
        <v>36.299079999999996</v>
      </c>
      <c r="AI1011">
        <f t="shared" si="725"/>
        <v>1.0520733975122099E-2</v>
      </c>
      <c r="AJ1011">
        <f t="shared" si="743"/>
        <v>1.0105207339751221</v>
      </c>
      <c r="AL1011" s="15">
        <f t="shared" si="726"/>
        <v>44.604587123724393</v>
      </c>
      <c r="AN1011" s="10">
        <v>41165</v>
      </c>
      <c r="AO1011">
        <v>2335100</v>
      </c>
      <c r="AP1011">
        <v>29.971775999999998</v>
      </c>
      <c r="AQ1011">
        <f t="shared" si="727"/>
        <v>1.7053866252005667E-2</v>
      </c>
      <c r="AR1011">
        <f t="shared" si="748"/>
        <v>1.0170538662520057</v>
      </c>
      <c r="AV1011" s="10">
        <v>41165</v>
      </c>
      <c r="AW1011">
        <v>46426200</v>
      </c>
      <c r="AX1011">
        <v>37.563124999999999</v>
      </c>
      <c r="AY1011">
        <f t="shared" si="728"/>
        <v>2.5456337198339618E-2</v>
      </c>
      <c r="AZ1011">
        <f t="shared" si="729"/>
        <v>1.0254563371983396</v>
      </c>
      <c r="BD1011" s="10">
        <v>41165</v>
      </c>
      <c r="BE1011">
        <v>529600</v>
      </c>
      <c r="BF1011">
        <v>44.810766999999998</v>
      </c>
      <c r="BG1011">
        <f t="shared" si="730"/>
        <v>1.4700082795935598E-2</v>
      </c>
      <c r="BH1011">
        <f t="shared" si="731"/>
        <v>1.0147000827959356</v>
      </c>
      <c r="BL1011" s="10">
        <v>41165</v>
      </c>
      <c r="BM1011">
        <v>125900</v>
      </c>
      <c r="BN1011">
        <v>100.259539</v>
      </c>
      <c r="BO1011">
        <f t="shared" si="744"/>
        <v>-1.8011001459949938E-4</v>
      </c>
      <c r="BP1011">
        <f t="shared" si="745"/>
        <v>0.9998198899854005</v>
      </c>
      <c r="CB1011" s="10">
        <v>41165</v>
      </c>
      <c r="CC1011">
        <v>842300</v>
      </c>
      <c r="CD1011">
        <v>100.706559</v>
      </c>
      <c r="CE1011">
        <f t="shared" si="732"/>
        <v>-2.2356194437642696E-3</v>
      </c>
      <c r="CF1011">
        <f t="shared" si="733"/>
        <v>0.99776438055623573</v>
      </c>
      <c r="CJ1011" s="10">
        <v>41165</v>
      </c>
      <c r="CK1011">
        <v>257500</v>
      </c>
      <c r="CL1011">
        <v>75.869776999999999</v>
      </c>
      <c r="CM1011">
        <f t="shared" si="734"/>
        <v>3.452179259329835E-3</v>
      </c>
      <c r="CN1011">
        <f t="shared" si="735"/>
        <v>1.0034521792593298</v>
      </c>
      <c r="CR1011" s="10">
        <v>41165</v>
      </c>
      <c r="CS1011">
        <v>8200</v>
      </c>
      <c r="CT1011">
        <v>58.272010000000002</v>
      </c>
      <c r="CU1011">
        <f t="shared" si="736"/>
        <v>1.1435871285381261E-3</v>
      </c>
      <c r="CV1011">
        <f t="shared" si="737"/>
        <v>1.0011435871285381</v>
      </c>
      <c r="CZ1011" s="10">
        <v>41165</v>
      </c>
      <c r="DA1011">
        <v>43600</v>
      </c>
      <c r="DB1011">
        <v>43.912638000000001</v>
      </c>
      <c r="DC1011">
        <f t="shared" si="753"/>
        <v>1.5333880731355221E-2</v>
      </c>
      <c r="DD1011">
        <f t="shared" si="754"/>
        <v>1.0153338807313552</v>
      </c>
      <c r="DH1011" s="10">
        <v>41165</v>
      </c>
      <c r="DI1011">
        <v>113300</v>
      </c>
      <c r="DJ1011">
        <v>28.821024999999999</v>
      </c>
      <c r="DK1011">
        <f t="shared" si="755"/>
        <v>1.3082322349221132E-2</v>
      </c>
      <c r="DL1011">
        <f t="shared" si="756"/>
        <v>1.0130823223492211</v>
      </c>
      <c r="DX1011" s="10">
        <v>41165</v>
      </c>
      <c r="DY1011">
        <v>10048500</v>
      </c>
      <c r="DZ1011">
        <v>17.209999</v>
      </c>
      <c r="EA1011">
        <f t="shared" si="749"/>
        <v>2.0153999990871529E-2</v>
      </c>
      <c r="EB1011">
        <f t="shared" si="750"/>
        <v>1.0201539999908715</v>
      </c>
      <c r="EF1011" s="10">
        <v>41164</v>
      </c>
      <c r="EG1011">
        <v>102200</v>
      </c>
      <c r="EH1011">
        <v>97.782527000000002</v>
      </c>
      <c r="EI1011">
        <f t="shared" si="751"/>
        <v>9.8554925618499212E-5</v>
      </c>
      <c r="EJ1011">
        <f t="shared" si="752"/>
        <v>1.0000985549256185</v>
      </c>
    </row>
    <row r="1012" spans="1:140">
      <c r="A1012" s="10">
        <v>41164</v>
      </c>
      <c r="B1012" s="11">
        <v>50.24</v>
      </c>
      <c r="C1012">
        <f t="shared" si="738"/>
        <v>0.50240000000000007</v>
      </c>
      <c r="D1012" s="12">
        <f t="shared" si="718"/>
        <v>1.1247561999951916E-2</v>
      </c>
      <c r="E1012" s="13">
        <f t="shared" si="739"/>
        <v>1.0112475619999519</v>
      </c>
      <c r="H1012" s="10">
        <v>41164</v>
      </c>
      <c r="I1012">
        <v>18700</v>
      </c>
      <c r="J1012">
        <v>67.652223000000006</v>
      </c>
      <c r="K1012" s="15">
        <f t="shared" si="740"/>
        <v>-1.1206686776780272E-2</v>
      </c>
      <c r="L1012">
        <f t="shared" si="741"/>
        <v>0.98879331322321973</v>
      </c>
      <c r="N1012" s="15">
        <f t="shared" si="720"/>
        <v>-0.98365010017828136</v>
      </c>
      <c r="P1012" s="10">
        <v>41164</v>
      </c>
      <c r="Q1012">
        <v>174100</v>
      </c>
      <c r="R1012">
        <v>31.832089</v>
      </c>
      <c r="S1012">
        <f t="shared" si="721"/>
        <v>2.6323750890395736E-3</v>
      </c>
      <c r="T1012">
        <f t="shared" si="742"/>
        <v>1.0026323750890396</v>
      </c>
      <c r="V1012" s="15">
        <f t="shared" si="722"/>
        <v>1.6105332405092589</v>
      </c>
      <c r="X1012" s="10">
        <v>41164</v>
      </c>
      <c r="Y1012">
        <v>74600</v>
      </c>
      <c r="Z1012">
        <v>25.85989</v>
      </c>
      <c r="AA1012">
        <f t="shared" si="723"/>
        <v>4.7496965922755319E-3</v>
      </c>
      <c r="AB1012">
        <f t="shared" si="719"/>
        <v>1.0047496965922755</v>
      </c>
      <c r="AD1012" s="15">
        <f t="shared" si="724"/>
        <v>4.6380322705192443</v>
      </c>
      <c r="AF1012" s="10">
        <v>41164</v>
      </c>
      <c r="AG1012">
        <v>112600</v>
      </c>
      <c r="AH1012">
        <v>35.921163</v>
      </c>
      <c r="AI1012">
        <f t="shared" si="725"/>
        <v>5.8201274947737858E-3</v>
      </c>
      <c r="AJ1012">
        <f t="shared" si="743"/>
        <v>1.0058201274947738</v>
      </c>
      <c r="AL1012" s="15">
        <f t="shared" si="726"/>
        <v>7.3160587457668687</v>
      </c>
      <c r="AN1012" s="10">
        <v>41164</v>
      </c>
      <c r="AO1012">
        <v>1737300</v>
      </c>
      <c r="AP1012">
        <v>29.469211999999999</v>
      </c>
      <c r="AQ1012">
        <f t="shared" si="727"/>
        <v>5.3205977038095487E-3</v>
      </c>
      <c r="AR1012">
        <f t="shared" si="748"/>
        <v>1.0053205977038095</v>
      </c>
      <c r="AV1012" s="10">
        <v>41164</v>
      </c>
      <c r="AW1012">
        <v>20990100</v>
      </c>
      <c r="AX1012">
        <v>36.630642999999999</v>
      </c>
      <c r="AY1012">
        <f t="shared" si="728"/>
        <v>4.3415417460546113E-3</v>
      </c>
      <c r="AZ1012">
        <f t="shared" si="729"/>
        <v>1.0043415417460546</v>
      </c>
      <c r="BD1012" s="10">
        <v>41164</v>
      </c>
      <c r="BE1012">
        <v>405500</v>
      </c>
      <c r="BF1012">
        <v>44.161588000000002</v>
      </c>
      <c r="BG1012">
        <f t="shared" si="730"/>
        <v>9.9422624353362465E-4</v>
      </c>
      <c r="BH1012">
        <f t="shared" si="731"/>
        <v>1.0009942262435336</v>
      </c>
      <c r="BL1012" s="10">
        <v>41164</v>
      </c>
      <c r="BM1012">
        <v>121300</v>
      </c>
      <c r="BN1012">
        <v>100.27760000000001</v>
      </c>
      <c r="BO1012">
        <f t="shared" si="744"/>
        <v>-1.439005841223584E-3</v>
      </c>
      <c r="BP1012">
        <f t="shared" si="745"/>
        <v>0.99856099415877642</v>
      </c>
      <c r="CB1012" s="10">
        <v>41164</v>
      </c>
      <c r="CC1012">
        <v>783500</v>
      </c>
      <c r="CD1012">
        <v>100.932205</v>
      </c>
      <c r="CE1012">
        <f t="shared" si="732"/>
        <v>4.970358308393763E-4</v>
      </c>
      <c r="CF1012">
        <f t="shared" si="733"/>
        <v>1.0004970358308394</v>
      </c>
      <c r="CJ1012" s="10">
        <v>41164</v>
      </c>
      <c r="CK1012">
        <v>329800</v>
      </c>
      <c r="CL1012">
        <v>75.608761999999999</v>
      </c>
      <c r="CM1012">
        <f t="shared" si="734"/>
        <v>-1.9524221173868872E-3</v>
      </c>
      <c r="CN1012">
        <f t="shared" si="735"/>
        <v>0.99804757788261311</v>
      </c>
      <c r="CR1012" s="10">
        <v>41164</v>
      </c>
      <c r="CS1012">
        <v>29500</v>
      </c>
      <c r="CT1012">
        <v>58.205446999999999</v>
      </c>
      <c r="CU1012">
        <f t="shared" si="736"/>
        <v>-9.7929194700063782E-4</v>
      </c>
      <c r="CV1012">
        <f t="shared" si="737"/>
        <v>0.99902070805299936</v>
      </c>
      <c r="CZ1012" s="10">
        <v>41164</v>
      </c>
      <c r="DA1012">
        <v>38100</v>
      </c>
      <c r="DB1012">
        <v>43.249456000000002</v>
      </c>
      <c r="DC1012">
        <f t="shared" si="753"/>
        <v>7.824756621241491E-3</v>
      </c>
      <c r="DD1012">
        <f t="shared" si="754"/>
        <v>1.0078247566212415</v>
      </c>
      <c r="DH1012" s="10">
        <v>41164</v>
      </c>
      <c r="DI1012">
        <v>64100</v>
      </c>
      <c r="DJ1012">
        <v>28.448848000000002</v>
      </c>
      <c r="DK1012">
        <f t="shared" si="755"/>
        <v>1.5979390680593841E-3</v>
      </c>
      <c r="DL1012">
        <f t="shared" si="756"/>
        <v>1.0015979390680594</v>
      </c>
      <c r="DX1012" s="10">
        <v>41164</v>
      </c>
      <c r="DY1012">
        <v>7269800</v>
      </c>
      <c r="DZ1012">
        <v>16.870000999999998</v>
      </c>
      <c r="EA1012">
        <f t="shared" si="749"/>
        <v>5.9311977502241042E-4</v>
      </c>
      <c r="EB1012">
        <f t="shared" si="750"/>
        <v>1.0005931197750224</v>
      </c>
      <c r="EF1012" s="10">
        <v>41163</v>
      </c>
      <c r="EG1012">
        <v>236900</v>
      </c>
      <c r="EH1012">
        <v>97.772891000000001</v>
      </c>
      <c r="EI1012">
        <f t="shared" si="751"/>
        <v>2.9598759861992896E-4</v>
      </c>
      <c r="EJ1012">
        <f t="shared" si="752"/>
        <v>1.0002959875986199</v>
      </c>
    </row>
    <row r="1013" spans="1:140">
      <c r="A1013" s="10">
        <v>41163</v>
      </c>
      <c r="B1013" s="11">
        <v>51.24</v>
      </c>
      <c r="C1013">
        <f t="shared" si="738"/>
        <v>0.51239999999999997</v>
      </c>
      <c r="D1013" s="12">
        <f t="shared" si="718"/>
        <v>1.1488874323218434E-2</v>
      </c>
      <c r="E1013" s="13">
        <f t="shared" si="739"/>
        <v>1.0114888743232184</v>
      </c>
      <c r="H1013" s="10">
        <v>41163</v>
      </c>
      <c r="I1013">
        <v>9200</v>
      </c>
      <c r="J1013">
        <v>68.418972999999994</v>
      </c>
      <c r="K1013" s="15">
        <f t="shared" si="740"/>
        <v>-4.0234156707200652E-3</v>
      </c>
      <c r="L1013">
        <f t="shared" si="741"/>
        <v>0.99597658432927993</v>
      </c>
      <c r="N1013" s="15">
        <f t="shared" si="720"/>
        <v>-0.77042120038256123</v>
      </c>
      <c r="P1013" s="10">
        <v>41163</v>
      </c>
      <c r="Q1013">
        <v>260200</v>
      </c>
      <c r="R1013">
        <v>31.748515000000001</v>
      </c>
      <c r="S1013">
        <f t="shared" si="721"/>
        <v>2.9333460703928615E-3</v>
      </c>
      <c r="T1013">
        <f t="shared" si="742"/>
        <v>1.0029333460703929</v>
      </c>
      <c r="V1013" s="15">
        <f t="shared" si="722"/>
        <v>1.9127686502747019</v>
      </c>
      <c r="X1013" s="10">
        <v>41163</v>
      </c>
      <c r="Y1013">
        <v>48200</v>
      </c>
      <c r="Z1013">
        <v>25.737644</v>
      </c>
      <c r="AA1013">
        <f t="shared" si="723"/>
        <v>3.2991057736222462E-3</v>
      </c>
      <c r="AB1013">
        <f t="shared" si="719"/>
        <v>1.0032991057736222</v>
      </c>
      <c r="AD1013" s="15">
        <f t="shared" si="724"/>
        <v>2.3274013278941559</v>
      </c>
      <c r="AF1013" s="10">
        <v>41163</v>
      </c>
      <c r="AG1013">
        <v>93800</v>
      </c>
      <c r="AH1013">
        <v>35.713307</v>
      </c>
      <c r="AI1013">
        <f t="shared" si="725"/>
        <v>1.5897467797145737E-3</v>
      </c>
      <c r="AJ1013">
        <f t="shared" si="743"/>
        <v>1.0015897467797146</v>
      </c>
      <c r="AL1013" s="15">
        <f t="shared" si="726"/>
        <v>0.78567560092402777</v>
      </c>
      <c r="AN1013" s="10">
        <v>41163</v>
      </c>
      <c r="AO1013">
        <v>1914500</v>
      </c>
      <c r="AP1013">
        <v>29.313248000000002</v>
      </c>
      <c r="AQ1013">
        <f t="shared" si="727"/>
        <v>1.1662789515834548E-2</v>
      </c>
      <c r="AR1013">
        <f t="shared" si="748"/>
        <v>1.0116627895158345</v>
      </c>
      <c r="AV1013" s="10">
        <v>41163</v>
      </c>
      <c r="AW1013">
        <v>19306400</v>
      </c>
      <c r="AX1013">
        <v>36.472296999999998</v>
      </c>
      <c r="AY1013">
        <f t="shared" si="728"/>
        <v>1.0972953201136892E-2</v>
      </c>
      <c r="AZ1013">
        <f t="shared" si="729"/>
        <v>1.0109729532011369</v>
      </c>
      <c r="BD1013" s="10">
        <v>41163</v>
      </c>
      <c r="BE1013">
        <v>359300</v>
      </c>
      <c r="BF1013">
        <v>44.117725</v>
      </c>
      <c r="BG1013">
        <f t="shared" si="730"/>
        <v>1.9924598223342027E-3</v>
      </c>
      <c r="BH1013">
        <f t="shared" si="731"/>
        <v>1.0019924598223342</v>
      </c>
      <c r="BL1013" s="10">
        <v>41163</v>
      </c>
      <c r="BM1013">
        <v>106400</v>
      </c>
      <c r="BN1013">
        <v>100.42210799999999</v>
      </c>
      <c r="BO1013">
        <f t="shared" si="744"/>
        <v>1.260682577643113E-3</v>
      </c>
      <c r="BP1013">
        <f t="shared" si="745"/>
        <v>1.0012606825776431</v>
      </c>
      <c r="CB1013" s="10">
        <v>41163</v>
      </c>
      <c r="CC1013">
        <v>1848300</v>
      </c>
      <c r="CD1013">
        <v>100.882063</v>
      </c>
      <c r="CE1013">
        <f t="shared" si="732"/>
        <v>1.3272177921965778E-3</v>
      </c>
      <c r="CF1013">
        <f t="shared" si="733"/>
        <v>1.0013272177921966</v>
      </c>
      <c r="CJ1013" s="10">
        <v>41163</v>
      </c>
      <c r="CK1013">
        <v>338200</v>
      </c>
      <c r="CL1013">
        <v>75.756670999999997</v>
      </c>
      <c r="CM1013">
        <f t="shared" si="734"/>
        <v>8.0458924473281179E-4</v>
      </c>
      <c r="CN1013">
        <f t="shared" si="735"/>
        <v>1.0008045892447328</v>
      </c>
      <c r="CR1013" s="10">
        <v>41163</v>
      </c>
      <c r="CS1013">
        <v>3000</v>
      </c>
      <c r="CT1013">
        <v>58.262503000000002</v>
      </c>
      <c r="CU1013">
        <f t="shared" si="736"/>
        <v>-4.8937204385257616E-4</v>
      </c>
      <c r="CV1013">
        <f t="shared" si="737"/>
        <v>0.99951062795614742</v>
      </c>
      <c r="CZ1013" s="10">
        <v>41163</v>
      </c>
      <c r="DA1013">
        <v>16900</v>
      </c>
      <c r="DB1013">
        <v>42.913666999999997</v>
      </c>
      <c r="DC1013">
        <f t="shared" si="753"/>
        <v>9.8775041604173275E-3</v>
      </c>
      <c r="DD1013">
        <f t="shared" si="754"/>
        <v>1.0098775041604173</v>
      </c>
      <c r="DH1013" s="10">
        <v>41163</v>
      </c>
      <c r="DI1013">
        <v>89000</v>
      </c>
      <c r="DJ1013">
        <v>28.403461</v>
      </c>
      <c r="DK1013">
        <f t="shared" si="755"/>
        <v>3.8498605967351995E-3</v>
      </c>
      <c r="DL1013">
        <f t="shared" si="756"/>
        <v>1.0038498605967352</v>
      </c>
      <c r="DX1013" s="10">
        <v>41163</v>
      </c>
      <c r="DY1013">
        <v>5638700</v>
      </c>
      <c r="DZ1013">
        <v>16.860001</v>
      </c>
      <c r="EA1013">
        <f t="shared" si="749"/>
        <v>3.5715478316398208E-3</v>
      </c>
      <c r="EB1013">
        <f t="shared" si="750"/>
        <v>1.0035715478316398</v>
      </c>
      <c r="EF1013" s="10">
        <v>41162</v>
      </c>
      <c r="EG1013">
        <v>192900</v>
      </c>
      <c r="EH1013">
        <v>97.743960000000001</v>
      </c>
      <c r="EI1013">
        <f t="shared" si="751"/>
        <v>-2.9590001588475356E-4</v>
      </c>
      <c r="EJ1013">
        <f t="shared" si="752"/>
        <v>0.99970409998411525</v>
      </c>
    </row>
    <row r="1014" spans="1:140">
      <c r="A1014" s="10">
        <v>41162</v>
      </c>
      <c r="B1014" s="11">
        <v>52.24</v>
      </c>
      <c r="C1014">
        <f t="shared" si="738"/>
        <v>0.52239999999999998</v>
      </c>
      <c r="D1014" s="12">
        <f t="shared" si="718"/>
        <v>1.1730937388192197E-2</v>
      </c>
      <c r="E1014" s="13">
        <f t="shared" si="739"/>
        <v>1.0117309373881922</v>
      </c>
      <c r="H1014" s="10">
        <v>41162</v>
      </c>
      <c r="I1014">
        <v>14000</v>
      </c>
      <c r="J1014">
        <v>68.695363</v>
      </c>
      <c r="K1014" s="15">
        <f t="shared" si="740"/>
        <v>7.7937859060206449E-4</v>
      </c>
      <c r="L1014">
        <f t="shared" si="741"/>
        <v>1.0007793785906021</v>
      </c>
      <c r="N1014" s="15">
        <f t="shared" si="720"/>
        <v>0.32891442478925637</v>
      </c>
      <c r="P1014" s="10">
        <v>41162</v>
      </c>
      <c r="Q1014">
        <v>134500</v>
      </c>
      <c r="R1014">
        <v>31.655657999999999</v>
      </c>
      <c r="S1014">
        <f t="shared" si="721"/>
        <v>-5.8325996966965832E-3</v>
      </c>
      <c r="T1014">
        <f t="shared" si="742"/>
        <v>0.99416740030330342</v>
      </c>
      <c r="V1014" s="15">
        <f t="shared" si="722"/>
        <v>-0.88177097479688482</v>
      </c>
      <c r="X1014" s="10">
        <v>41162</v>
      </c>
      <c r="Y1014">
        <v>113000</v>
      </c>
      <c r="Z1014">
        <v>25.653012</v>
      </c>
      <c r="AA1014">
        <f t="shared" si="723"/>
        <v>-3.2882574644360618E-3</v>
      </c>
      <c r="AB1014">
        <f t="shared" si="719"/>
        <v>0.99671174253556394</v>
      </c>
      <c r="AD1014" s="15">
        <f t="shared" si="724"/>
        <v>-0.69946516772207445</v>
      </c>
      <c r="AF1014" s="10">
        <v>41162</v>
      </c>
      <c r="AG1014">
        <v>93600</v>
      </c>
      <c r="AH1014">
        <v>35.656621999999999</v>
      </c>
      <c r="AI1014">
        <f t="shared" si="725"/>
        <v>-3.9587590921467131E-3</v>
      </c>
      <c r="AJ1014">
        <f t="shared" si="743"/>
        <v>0.99604124090785329</v>
      </c>
      <c r="AL1014" s="15">
        <f t="shared" si="726"/>
        <v>-0.76491655390075075</v>
      </c>
      <c r="AN1014" s="10">
        <v>41162</v>
      </c>
      <c r="AO1014">
        <v>1610900</v>
      </c>
      <c r="AP1014">
        <v>28.975314999999998</v>
      </c>
      <c r="AQ1014">
        <f t="shared" si="727"/>
        <v>-8.0095128713775221E-3</v>
      </c>
      <c r="AR1014">
        <f t="shared" si="748"/>
        <v>0.99199048712862248</v>
      </c>
      <c r="AV1014" s="10">
        <v>41162</v>
      </c>
      <c r="AW1014">
        <v>16988100</v>
      </c>
      <c r="AX1014">
        <v>36.076431999999997</v>
      </c>
      <c r="AY1014">
        <f t="shared" si="728"/>
        <v>-1.2045284677264956E-2</v>
      </c>
      <c r="AZ1014">
        <f t="shared" si="729"/>
        <v>0.98795471532273504</v>
      </c>
      <c r="BD1014" s="10">
        <v>41162</v>
      </c>
      <c r="BE1014">
        <v>257300</v>
      </c>
      <c r="BF1014">
        <v>44.029997000000002</v>
      </c>
      <c r="BG1014">
        <f t="shared" si="730"/>
        <v>-3.3757338928371849E-3</v>
      </c>
      <c r="BH1014">
        <f t="shared" si="731"/>
        <v>0.99662426610716282</v>
      </c>
      <c r="BL1014" s="10">
        <v>41162</v>
      </c>
      <c r="BM1014">
        <v>123900</v>
      </c>
      <c r="BN1014">
        <v>100.29566699999999</v>
      </c>
      <c r="BO1014">
        <f t="shared" si="744"/>
        <v>-1.2590952581875703E-3</v>
      </c>
      <c r="BP1014">
        <f t="shared" si="745"/>
        <v>0.99874090474181243</v>
      </c>
      <c r="CB1014" s="10">
        <v>41162</v>
      </c>
      <c r="CC1014">
        <v>528700</v>
      </c>
      <c r="CD1014">
        <v>100.74834799999999</v>
      </c>
      <c r="CE1014">
        <f t="shared" si="732"/>
        <v>1.9948926562922686E-3</v>
      </c>
      <c r="CF1014">
        <f t="shared" si="733"/>
        <v>1.0019948926562923</v>
      </c>
      <c r="CJ1014" s="10">
        <v>41162</v>
      </c>
      <c r="CK1014">
        <v>1026900</v>
      </c>
      <c r="CL1014">
        <v>75.695767000000004</v>
      </c>
      <c r="CM1014">
        <f t="shared" si="734"/>
        <v>6.901049679508553E-4</v>
      </c>
      <c r="CN1014">
        <f t="shared" si="735"/>
        <v>1.0006901049679509</v>
      </c>
      <c r="CR1014" s="10">
        <v>41162</v>
      </c>
      <c r="CS1014">
        <v>6100</v>
      </c>
      <c r="CT1014">
        <v>58.291029000000002</v>
      </c>
      <c r="CU1014">
        <f t="shared" si="736"/>
        <v>-3.2617019968839145E-4</v>
      </c>
      <c r="CV1014">
        <f t="shared" si="737"/>
        <v>0.99967382980031161</v>
      </c>
      <c r="CZ1014" s="10">
        <v>41162</v>
      </c>
      <c r="DA1014">
        <v>61200</v>
      </c>
      <c r="DB1014">
        <v>42.493932999999998</v>
      </c>
      <c r="DC1014">
        <f t="shared" si="753"/>
        <v>-8.0344805087713134E-3</v>
      </c>
      <c r="DD1014">
        <f t="shared" si="754"/>
        <v>0.99196551949122869</v>
      </c>
      <c r="DH1014" s="10">
        <v>41162</v>
      </c>
      <c r="DI1014">
        <v>94700</v>
      </c>
      <c r="DJ1014">
        <v>28.294530999999999</v>
      </c>
      <c r="DK1014">
        <f t="shared" si="755"/>
        <v>-8.2723618398330423E-3</v>
      </c>
      <c r="DL1014">
        <f t="shared" si="756"/>
        <v>0.99172763816016696</v>
      </c>
      <c r="DX1014" s="10">
        <v>41162</v>
      </c>
      <c r="DY1014">
        <v>4293300</v>
      </c>
      <c r="DZ1014">
        <v>16.799999</v>
      </c>
      <c r="EA1014">
        <f t="shared" si="749"/>
        <v>-6.5050857480780655E-3</v>
      </c>
      <c r="EB1014">
        <f t="shared" si="750"/>
        <v>0.99349491425192193</v>
      </c>
      <c r="EF1014" s="10">
        <v>41159</v>
      </c>
      <c r="EG1014">
        <v>305200</v>
      </c>
      <c r="EH1014">
        <v>97.772891000000001</v>
      </c>
      <c r="EI1014">
        <f t="shared" si="751"/>
        <v>6.9082163467859559E-4</v>
      </c>
      <c r="EJ1014">
        <f t="shared" si="752"/>
        <v>1.0006908216346786</v>
      </c>
    </row>
    <row r="1015" spans="1:140">
      <c r="A1015" s="10">
        <v>41159</v>
      </c>
      <c r="B1015" s="11">
        <v>53.24</v>
      </c>
      <c r="C1015">
        <f t="shared" si="738"/>
        <v>0.53239999999999998</v>
      </c>
      <c r="D1015" s="12">
        <f t="shared" si="718"/>
        <v>1.197375569938286E-2</v>
      </c>
      <c r="E1015" s="13">
        <f t="shared" si="739"/>
        <v>1.0119737556993829</v>
      </c>
      <c r="H1015" s="10">
        <v>41159</v>
      </c>
      <c r="I1015">
        <v>12500</v>
      </c>
      <c r="J1015">
        <v>68.641864999999996</v>
      </c>
      <c r="K1015" s="15">
        <f t="shared" si="740"/>
        <v>-3.4947436356634887E-3</v>
      </c>
      <c r="L1015">
        <f t="shared" si="741"/>
        <v>0.99650525636433651</v>
      </c>
      <c r="N1015" s="15">
        <f t="shared" si="720"/>
        <v>-0.7213546767465302</v>
      </c>
      <c r="P1015" s="10">
        <v>41159</v>
      </c>
      <c r="Q1015">
        <v>100400</v>
      </c>
      <c r="R1015">
        <v>31.841376</v>
      </c>
      <c r="S1015">
        <f t="shared" si="721"/>
        <v>4.6879414448743884E-3</v>
      </c>
      <c r="T1015">
        <f t="shared" si="742"/>
        <v>1.0046879414448744</v>
      </c>
      <c r="V1015" s="15">
        <f t="shared" si="722"/>
        <v>4.5129526633790888</v>
      </c>
      <c r="X1015" s="10">
        <v>41159</v>
      </c>
      <c r="Y1015">
        <v>35200</v>
      </c>
      <c r="Z1015">
        <v>25.737644</v>
      </c>
      <c r="AA1015">
        <f t="shared" si="723"/>
        <v>5.14141357454867E-3</v>
      </c>
      <c r="AB1015">
        <f t="shared" si="719"/>
        <v>1.0051414135745487</v>
      </c>
      <c r="AD1015" s="15">
        <f t="shared" si="724"/>
        <v>5.5000391334199437</v>
      </c>
      <c r="AF1015" s="10">
        <v>41159</v>
      </c>
      <c r="AG1015">
        <v>130200</v>
      </c>
      <c r="AH1015">
        <v>35.798338999999999</v>
      </c>
      <c r="AI1015">
        <f t="shared" si="725"/>
        <v>7.1770603487137929E-3</v>
      </c>
      <c r="AJ1015">
        <f t="shared" si="743"/>
        <v>1.0071770603487138</v>
      </c>
      <c r="AL1015" s="15">
        <f t="shared" si="726"/>
        <v>12.602738803565606</v>
      </c>
      <c r="AN1015" s="10">
        <v>41159</v>
      </c>
      <c r="AO1015">
        <v>3006600</v>
      </c>
      <c r="AP1015">
        <v>29.209267000000001</v>
      </c>
      <c r="AQ1015">
        <f t="shared" si="727"/>
        <v>1.4750098055598349E-2</v>
      </c>
      <c r="AR1015">
        <f t="shared" si="748"/>
        <v>1.0147500980555983</v>
      </c>
      <c r="AV1015" s="10">
        <v>41159</v>
      </c>
      <c r="AW1015">
        <v>23327600</v>
      </c>
      <c r="AX1015">
        <v>36.516280999999999</v>
      </c>
      <c r="AY1015">
        <f t="shared" si="728"/>
        <v>2.3421990640228207E-2</v>
      </c>
      <c r="AZ1015">
        <f t="shared" si="729"/>
        <v>1.0234219906402282</v>
      </c>
      <c r="BD1015" s="10">
        <v>41159</v>
      </c>
      <c r="BE1015">
        <v>353400</v>
      </c>
      <c r="BF1015">
        <v>44.179133999999998</v>
      </c>
      <c r="BG1015">
        <f t="shared" si="730"/>
        <v>5.9604350952291441E-4</v>
      </c>
      <c r="BH1015">
        <f t="shared" si="731"/>
        <v>1.0005960435095229</v>
      </c>
      <c r="BL1015" s="10">
        <v>41159</v>
      </c>
      <c r="BM1015">
        <v>140600</v>
      </c>
      <c r="BN1015">
        <v>100.42210799999999</v>
      </c>
      <c r="BO1015">
        <f t="shared" si="744"/>
        <v>4.4991406243899412E-4</v>
      </c>
      <c r="BP1015">
        <f t="shared" si="745"/>
        <v>1.000449914062439</v>
      </c>
      <c r="CB1015" s="10">
        <v>41159</v>
      </c>
      <c r="CC1015">
        <v>730100</v>
      </c>
      <c r="CD1015">
        <v>100.547766</v>
      </c>
      <c r="CE1015">
        <f t="shared" si="732"/>
        <v>4.3408967560065737E-3</v>
      </c>
      <c r="CF1015">
        <f t="shared" si="733"/>
        <v>1.0043408967560066</v>
      </c>
      <c r="CJ1015" s="10">
        <v>41159</v>
      </c>
      <c r="CK1015">
        <v>537900</v>
      </c>
      <c r="CL1015">
        <v>75.643564999999995</v>
      </c>
      <c r="CM1015">
        <f t="shared" si="734"/>
        <v>2.0746896486867339E-3</v>
      </c>
      <c r="CN1015">
        <f t="shared" si="735"/>
        <v>1.0020746896486867</v>
      </c>
      <c r="CR1015" s="10">
        <v>41159</v>
      </c>
      <c r="CS1015">
        <v>6900</v>
      </c>
      <c r="CT1015">
        <v>58.310048000000002</v>
      </c>
      <c r="CU1015">
        <f t="shared" si="736"/>
        <v>9.794518365684457E-4</v>
      </c>
      <c r="CV1015">
        <f t="shared" si="737"/>
        <v>1.0009794518365684</v>
      </c>
      <c r="CZ1015" s="10">
        <v>41159</v>
      </c>
      <c r="DA1015">
        <v>33900</v>
      </c>
      <c r="DB1015">
        <v>42.838115000000002</v>
      </c>
      <c r="DC1015">
        <f t="shared" si="753"/>
        <v>9.4955434372008263E-3</v>
      </c>
      <c r="DD1015">
        <f t="shared" si="754"/>
        <v>1.0094955434372008</v>
      </c>
      <c r="DH1015" s="10">
        <v>41159</v>
      </c>
      <c r="DI1015">
        <v>55500</v>
      </c>
      <c r="DJ1015">
        <v>28.530546000000001</v>
      </c>
      <c r="DK1015">
        <f t="shared" si="755"/>
        <v>3.1828656224863749E-4</v>
      </c>
      <c r="DL1015">
        <f t="shared" si="756"/>
        <v>1.0003182865622486</v>
      </c>
      <c r="DX1015" s="10">
        <v>41159</v>
      </c>
      <c r="DY1015">
        <v>12014100</v>
      </c>
      <c r="DZ1015">
        <v>16.91</v>
      </c>
      <c r="EA1015">
        <f t="shared" si="749"/>
        <v>2.1135327363244416E-2</v>
      </c>
      <c r="EB1015">
        <f t="shared" si="750"/>
        <v>1.0211353273632444</v>
      </c>
      <c r="EF1015" s="10">
        <v>41158</v>
      </c>
      <c r="EG1015">
        <v>238100</v>
      </c>
      <c r="EH1015">
        <v>97.705393999999998</v>
      </c>
      <c r="EI1015">
        <f t="shared" si="751"/>
        <v>-2.9600654934702764E-4</v>
      </c>
      <c r="EJ1015">
        <f t="shared" si="752"/>
        <v>0.99970399345065297</v>
      </c>
    </row>
    <row r="1016" spans="1:140">
      <c r="A1016" s="10">
        <v>41158</v>
      </c>
      <c r="B1016" s="11">
        <v>54.24</v>
      </c>
      <c r="C1016">
        <f t="shared" si="738"/>
        <v>0.54239999999999999</v>
      </c>
      <c r="D1016" s="12">
        <f t="shared" si="718"/>
        <v>1.2217333801416208E-2</v>
      </c>
      <c r="E1016" s="13">
        <f t="shared" si="739"/>
        <v>1.0122173338014162</v>
      </c>
      <c r="H1016" s="10">
        <v>41158</v>
      </c>
      <c r="I1016">
        <v>10500</v>
      </c>
      <c r="J1016">
        <v>68.882592000000002</v>
      </c>
      <c r="K1016" s="15">
        <f t="shared" si="740"/>
        <v>-1.4163594654780898E-2</v>
      </c>
      <c r="L1016">
        <f t="shared" si="741"/>
        <v>0.9858364053452191</v>
      </c>
      <c r="N1016" s="15">
        <f t="shared" si="720"/>
        <v>-0.99452012128444611</v>
      </c>
      <c r="P1016" s="10">
        <v>41158</v>
      </c>
      <c r="Q1016">
        <v>153800</v>
      </c>
      <c r="R1016">
        <v>31.692802</v>
      </c>
      <c r="S1016">
        <f t="shared" si="721"/>
        <v>2.0023981479109221E-2</v>
      </c>
      <c r="T1016">
        <f t="shared" si="742"/>
        <v>1.0200239814791092</v>
      </c>
      <c r="V1016" s="15">
        <f t="shared" si="722"/>
        <v>1388.2793937643833</v>
      </c>
      <c r="X1016" s="10">
        <v>41158</v>
      </c>
      <c r="Y1016">
        <v>82900</v>
      </c>
      <c r="Z1016">
        <v>25.605993000000002</v>
      </c>
      <c r="AA1016">
        <f t="shared" si="723"/>
        <v>1.9850162518500802E-2</v>
      </c>
      <c r="AB1016">
        <f t="shared" si="719"/>
        <v>1.0198501625185008</v>
      </c>
      <c r="AD1016" s="15">
        <f t="shared" si="724"/>
        <v>1304.4938927169353</v>
      </c>
      <c r="AF1016" s="10">
        <v>41158</v>
      </c>
      <c r="AG1016">
        <v>179400</v>
      </c>
      <c r="AH1016">
        <v>35.543242999999997</v>
      </c>
      <c r="AI1016">
        <f t="shared" si="725"/>
        <v>1.868395118730759E-2</v>
      </c>
      <c r="AJ1016">
        <f t="shared" si="743"/>
        <v>1.0186839511873076</v>
      </c>
      <c r="AL1016" s="15">
        <f t="shared" si="726"/>
        <v>858.81379855078092</v>
      </c>
      <c r="AN1016" s="10">
        <v>41158</v>
      </c>
      <c r="AO1016">
        <v>5047900</v>
      </c>
      <c r="AP1016">
        <v>28.784690000000001</v>
      </c>
      <c r="AQ1016">
        <f t="shared" si="727"/>
        <v>2.4676220541887783E-2</v>
      </c>
      <c r="AR1016">
        <f t="shared" si="748"/>
        <v>1.0246762205418878</v>
      </c>
      <c r="AV1016" s="10">
        <v>41158</v>
      </c>
      <c r="AW1016">
        <v>29104400</v>
      </c>
      <c r="AX1016">
        <v>35.680571</v>
      </c>
      <c r="AY1016">
        <f t="shared" si="728"/>
        <v>2.1405254227220283E-2</v>
      </c>
      <c r="AZ1016">
        <f t="shared" si="729"/>
        <v>1.0214052542272203</v>
      </c>
      <c r="BD1016" s="10">
        <v>41158</v>
      </c>
      <c r="BE1016">
        <v>446700</v>
      </c>
      <c r="BF1016">
        <v>44.152816999999999</v>
      </c>
      <c r="BG1016">
        <f t="shared" si="730"/>
        <v>1.8001686662379557E-2</v>
      </c>
      <c r="BH1016">
        <f t="shared" si="731"/>
        <v>1.0180016866623796</v>
      </c>
      <c r="BL1016" s="10">
        <v>41158</v>
      </c>
      <c r="BM1016">
        <v>177500</v>
      </c>
      <c r="BN1016">
        <v>100.376947</v>
      </c>
      <c r="BO1016">
        <f t="shared" si="744"/>
        <v>-2.8709904096875238E-3</v>
      </c>
      <c r="BP1016">
        <f t="shared" si="745"/>
        <v>0.99712900959031248</v>
      </c>
      <c r="CB1016" s="10">
        <v>41158</v>
      </c>
      <c r="CC1016">
        <v>621800</v>
      </c>
      <c r="CD1016">
        <v>100.113185</v>
      </c>
      <c r="CE1016">
        <f t="shared" si="732"/>
        <v>2.0075143868978351E-3</v>
      </c>
      <c r="CF1016">
        <f t="shared" si="733"/>
        <v>1.0020075143868978</v>
      </c>
      <c r="CJ1016" s="10">
        <v>41158</v>
      </c>
      <c r="CK1016">
        <v>1243400</v>
      </c>
      <c r="CL1016">
        <v>75.486953</v>
      </c>
      <c r="CM1016">
        <f t="shared" si="734"/>
        <v>-2.8732253574093036E-3</v>
      </c>
      <c r="CN1016">
        <f t="shared" si="735"/>
        <v>0.9971267746425907</v>
      </c>
      <c r="CR1016" s="10">
        <v>41158</v>
      </c>
      <c r="CS1016">
        <v>3600</v>
      </c>
      <c r="CT1016">
        <v>58.252991999999999</v>
      </c>
      <c r="CU1016">
        <f t="shared" si="736"/>
        <v>-2.4426142846647458E-3</v>
      </c>
      <c r="CV1016">
        <f t="shared" si="737"/>
        <v>0.99755738571533525</v>
      </c>
      <c r="CZ1016" s="10">
        <v>41158</v>
      </c>
      <c r="DA1016">
        <v>86700</v>
      </c>
      <c r="DB1016">
        <v>42.435169999999999</v>
      </c>
      <c r="DC1016">
        <f t="shared" si="753"/>
        <v>1.9153231278000948E-2</v>
      </c>
      <c r="DD1016">
        <f t="shared" si="754"/>
        <v>1.0191532312780009</v>
      </c>
      <c r="DH1016" s="10">
        <v>41158</v>
      </c>
      <c r="DI1016">
        <v>102000</v>
      </c>
      <c r="DJ1016">
        <v>28.521467999999999</v>
      </c>
      <c r="DK1016">
        <f t="shared" si="755"/>
        <v>8.6677659353433523E-3</v>
      </c>
      <c r="DL1016">
        <f t="shared" si="756"/>
        <v>1.0086677659353434</v>
      </c>
      <c r="DX1016" s="10">
        <v>41158</v>
      </c>
      <c r="DY1016">
        <v>7441400</v>
      </c>
      <c r="DZ1016">
        <v>16.559999000000001</v>
      </c>
      <c r="EA1016">
        <f t="shared" si="749"/>
        <v>3.6363030303030452E-3</v>
      </c>
      <c r="EB1016">
        <f t="shared" si="750"/>
        <v>1.003636303030303</v>
      </c>
      <c r="EF1016" s="10">
        <v>41157</v>
      </c>
      <c r="EG1016">
        <v>107700</v>
      </c>
      <c r="EH1016">
        <v>97.734324000000001</v>
      </c>
      <c r="EI1016">
        <f t="shared" si="751"/>
        <v>-3.9445494150314175E-4</v>
      </c>
      <c r="EJ1016">
        <f t="shared" si="752"/>
        <v>0.99960554505849686</v>
      </c>
    </row>
    <row r="1017" spans="1:140">
      <c r="A1017" s="10">
        <v>41157</v>
      </c>
      <c r="B1017" s="11">
        <v>55.24</v>
      </c>
      <c r="C1017">
        <f t="shared" si="738"/>
        <v>0.5524</v>
      </c>
      <c r="D1017" s="12">
        <f t="shared" si="718"/>
        <v>1.2461676279508005E-2</v>
      </c>
      <c r="E1017" s="13">
        <f t="shared" si="739"/>
        <v>1.012461676279508</v>
      </c>
      <c r="H1017" s="10">
        <v>41157</v>
      </c>
      <c r="I1017">
        <v>4900</v>
      </c>
      <c r="J1017">
        <v>69.872234000000006</v>
      </c>
      <c r="K1017" s="15">
        <f t="shared" si="740"/>
        <v>-3.3065570817270018E-3</v>
      </c>
      <c r="L1017">
        <f t="shared" si="741"/>
        <v>0.996693442918273</v>
      </c>
      <c r="N1017" s="15">
        <f t="shared" si="720"/>
        <v>-0.70147245581170647</v>
      </c>
      <c r="P1017" s="10">
        <v>41157</v>
      </c>
      <c r="Q1017">
        <v>181700</v>
      </c>
      <c r="R1017">
        <v>31.070644000000001</v>
      </c>
      <c r="S1017">
        <f t="shared" si="721"/>
        <v>-2.9884235267951809E-4</v>
      </c>
      <c r="T1017">
        <f t="shared" si="742"/>
        <v>0.99970115764732048</v>
      </c>
      <c r="V1017" s="15">
        <f t="shared" si="722"/>
        <v>-0.10335365641500205</v>
      </c>
      <c r="X1017" s="10">
        <v>41157</v>
      </c>
      <c r="Y1017">
        <v>18600</v>
      </c>
      <c r="Z1017">
        <v>25.107603000000001</v>
      </c>
      <c r="AA1017">
        <f t="shared" si="723"/>
        <v>-1.4958709642473034E-3</v>
      </c>
      <c r="AB1017">
        <f t="shared" si="719"/>
        <v>0.9985041290357527</v>
      </c>
      <c r="AD1017" s="15">
        <f t="shared" si="724"/>
        <v>-0.42097039827725324</v>
      </c>
      <c r="AF1017" s="10">
        <v>41157</v>
      </c>
      <c r="AG1017">
        <v>114100</v>
      </c>
      <c r="AH1017">
        <v>34.891334999999998</v>
      </c>
      <c r="AI1017">
        <f t="shared" si="725"/>
        <v>-1.0819909389092608E-3</v>
      </c>
      <c r="AJ1017">
        <f t="shared" si="743"/>
        <v>0.99891800906109074</v>
      </c>
      <c r="AL1017" s="15">
        <f t="shared" si="726"/>
        <v>-0.32641460647953158</v>
      </c>
      <c r="AN1017" s="10">
        <v>41157</v>
      </c>
      <c r="AO1017">
        <v>1904600</v>
      </c>
      <c r="AP1017">
        <v>28.091498000000001</v>
      </c>
      <c r="AQ1017">
        <f t="shared" si="727"/>
        <v>-2.1546130305122313E-3</v>
      </c>
      <c r="AR1017">
        <f t="shared" si="748"/>
        <v>0.99784538696948777</v>
      </c>
      <c r="AV1017" s="10">
        <v>41157</v>
      </c>
      <c r="AW1017">
        <v>17215700</v>
      </c>
      <c r="AX1017">
        <v>34.932825000000001</v>
      </c>
      <c r="AY1017">
        <f t="shared" si="728"/>
        <v>-5.2605020035417782E-3</v>
      </c>
      <c r="AZ1017">
        <f t="shared" si="729"/>
        <v>0.99473949799645822</v>
      </c>
      <c r="BD1017" s="10">
        <v>41157</v>
      </c>
      <c r="BE1017">
        <v>389900</v>
      </c>
      <c r="BF1017">
        <v>43.372047000000002</v>
      </c>
      <c r="BG1017">
        <f t="shared" si="730"/>
        <v>-6.0647443255179567E-4</v>
      </c>
      <c r="BH1017">
        <f t="shared" si="731"/>
        <v>0.9993935255674482</v>
      </c>
      <c r="BL1017" s="10">
        <v>41157</v>
      </c>
      <c r="BM1017">
        <v>110800</v>
      </c>
      <c r="BN1017">
        <v>100.665958</v>
      </c>
      <c r="BO1017">
        <f t="shared" si="744"/>
        <v>2.3381494195002794E-3</v>
      </c>
      <c r="BP1017">
        <f t="shared" si="745"/>
        <v>1.0023381494195003</v>
      </c>
      <c r="CB1017" s="10">
        <v>41157</v>
      </c>
      <c r="CC1017">
        <v>329200</v>
      </c>
      <c r="CD1017">
        <v>99.912609000000003</v>
      </c>
      <c r="CE1017">
        <f t="shared" si="732"/>
        <v>2.0955596882015204E-3</v>
      </c>
      <c r="CF1017">
        <f t="shared" si="733"/>
        <v>1.0020955596882015</v>
      </c>
      <c r="CJ1017" s="10">
        <v>41157</v>
      </c>
      <c r="CK1017">
        <v>384600</v>
      </c>
      <c r="CL1017">
        <v>75.704469000000003</v>
      </c>
      <c r="CM1017">
        <f t="shared" si="734"/>
        <v>-6.8907462948042397E-4</v>
      </c>
      <c r="CN1017">
        <f t="shared" si="735"/>
        <v>0.99931092537051958</v>
      </c>
      <c r="CR1017" s="10">
        <v>41157</v>
      </c>
      <c r="CS1017">
        <v>7000</v>
      </c>
      <c r="CT1017">
        <v>58.395629999999997</v>
      </c>
      <c r="CU1017">
        <f t="shared" si="736"/>
        <v>1.6282978748227706E-4</v>
      </c>
      <c r="CV1017">
        <f t="shared" si="737"/>
        <v>1.0001628297874823</v>
      </c>
      <c r="CZ1017" s="10">
        <v>41157</v>
      </c>
      <c r="DA1017">
        <v>45700</v>
      </c>
      <c r="DB1017">
        <v>41.637673999999997</v>
      </c>
      <c r="DC1017">
        <f t="shared" si="753"/>
        <v>-2.6141401093057182E-3</v>
      </c>
      <c r="DD1017">
        <f t="shared" si="754"/>
        <v>0.99738585989069428</v>
      </c>
      <c r="DH1017" s="10">
        <v>41157</v>
      </c>
      <c r="DI1017">
        <v>59500</v>
      </c>
      <c r="DJ1017">
        <v>28.276375000000002</v>
      </c>
      <c r="DK1017">
        <f t="shared" si="755"/>
        <v>-1.9224632944168096E-3</v>
      </c>
      <c r="DL1017">
        <f t="shared" si="756"/>
        <v>0.99807753670558319</v>
      </c>
      <c r="DX1017" s="10">
        <v>41157</v>
      </c>
      <c r="DY1017">
        <v>6785900</v>
      </c>
      <c r="DZ1017">
        <v>16.5</v>
      </c>
      <c r="EA1017">
        <f t="shared" si="749"/>
        <v>-6.0569351907946434E-4</v>
      </c>
      <c r="EB1017">
        <f t="shared" si="750"/>
        <v>0.99939430648092054</v>
      </c>
      <c r="EF1017" s="10">
        <v>41156</v>
      </c>
      <c r="EG1017">
        <v>125700</v>
      </c>
      <c r="EH1017">
        <v>97.772891000000001</v>
      </c>
      <c r="EI1017">
        <f t="shared" si="751"/>
        <v>1.9730218846980563E-4</v>
      </c>
      <c r="EJ1017">
        <f t="shared" si="752"/>
        <v>1.0001973021884698</v>
      </c>
    </row>
    <row r="1018" spans="1:140">
      <c r="A1018" s="10">
        <v>41156</v>
      </c>
      <c r="B1018" s="11">
        <v>56.24</v>
      </c>
      <c r="C1018">
        <f t="shared" si="738"/>
        <v>0.56240000000000001</v>
      </c>
      <c r="D1018" s="12">
        <f t="shared" si="718"/>
        <v>1.2706787759946936E-2</v>
      </c>
      <c r="E1018" s="13">
        <f t="shared" si="739"/>
        <v>1.0127067877599469</v>
      </c>
      <c r="H1018" s="10">
        <v>41156</v>
      </c>
      <c r="I1018">
        <v>5600</v>
      </c>
      <c r="J1018">
        <v>70.104037000000005</v>
      </c>
      <c r="K1018" s="15">
        <f t="shared" si="740"/>
        <v>-1.5238347104650218E-3</v>
      </c>
      <c r="L1018">
        <f t="shared" si="741"/>
        <v>0.99847616528953498</v>
      </c>
      <c r="N1018" s="15">
        <f t="shared" si="720"/>
        <v>-0.42685920590962489</v>
      </c>
      <c r="P1018" s="10">
        <v>41156</v>
      </c>
      <c r="Q1018">
        <v>123900</v>
      </c>
      <c r="R1018">
        <v>31.079931999999999</v>
      </c>
      <c r="S1018">
        <f t="shared" si="721"/>
        <v>-5.9723128169664186E-4</v>
      </c>
      <c r="T1018">
        <f t="shared" si="742"/>
        <v>0.99940276871830336</v>
      </c>
      <c r="V1018" s="15">
        <f t="shared" si="722"/>
        <v>-0.19591841317293435</v>
      </c>
      <c r="X1018" s="10">
        <v>41156</v>
      </c>
      <c r="Y1018">
        <v>63400</v>
      </c>
      <c r="Z1018">
        <v>25.145216999999999</v>
      </c>
      <c r="AA1018">
        <f t="shared" si="723"/>
        <v>6.0195819451589472E-3</v>
      </c>
      <c r="AB1018">
        <f t="shared" si="719"/>
        <v>1.0060195819451589</v>
      </c>
      <c r="AD1018" s="15">
        <f t="shared" si="724"/>
        <v>7.9402260531511821</v>
      </c>
      <c r="AF1018" s="10">
        <v>41156</v>
      </c>
      <c r="AG1018">
        <v>101300</v>
      </c>
      <c r="AH1018">
        <v>34.929127999999999</v>
      </c>
      <c r="AI1018">
        <f t="shared" si="725"/>
        <v>1.1214454294903975E-2</v>
      </c>
      <c r="AJ1018">
        <f t="shared" si="743"/>
        <v>1.011214454294904</v>
      </c>
      <c r="AL1018" s="15">
        <f t="shared" si="726"/>
        <v>57.585900127850714</v>
      </c>
      <c r="AN1018" s="10">
        <v>41156</v>
      </c>
      <c r="AO1018">
        <v>2790700</v>
      </c>
      <c r="AP1018">
        <v>28.152155</v>
      </c>
      <c r="AQ1018">
        <f t="shared" si="727"/>
        <v>-6.1179963601637466E-3</v>
      </c>
      <c r="AR1018">
        <f t="shared" si="748"/>
        <v>0.99388200363983625</v>
      </c>
      <c r="AV1018" s="10">
        <v>41156</v>
      </c>
      <c r="AW1018">
        <v>21548200</v>
      </c>
      <c r="AX1018">
        <v>35.117561000000002</v>
      </c>
      <c r="AY1018">
        <f t="shared" si="728"/>
        <v>-4.7370381943949713E-3</v>
      </c>
      <c r="AZ1018">
        <f t="shared" si="729"/>
        <v>0.99526296180560503</v>
      </c>
      <c r="BD1018" s="10">
        <v>41156</v>
      </c>
      <c r="BE1018">
        <v>360300</v>
      </c>
      <c r="BF1018">
        <v>43.398367</v>
      </c>
      <c r="BG1018">
        <f t="shared" si="730"/>
        <v>-1.2113414832490843E-3</v>
      </c>
      <c r="BH1018">
        <f t="shared" si="731"/>
        <v>0.99878865851675092</v>
      </c>
      <c r="BL1018" s="10">
        <v>41156</v>
      </c>
      <c r="BM1018">
        <v>237500</v>
      </c>
      <c r="BN1018">
        <v>100.431135</v>
      </c>
      <c r="BO1018">
        <f t="shared" si="744"/>
        <v>-1.4457843735677933E-3</v>
      </c>
      <c r="BP1018">
        <f t="shared" si="745"/>
        <v>0.99855421562643221</v>
      </c>
      <c r="CB1018" s="10">
        <v>41156</v>
      </c>
      <c r="CC1018">
        <v>1080000</v>
      </c>
      <c r="CD1018">
        <v>99.703674000000007</v>
      </c>
      <c r="CE1018">
        <f t="shared" si="732"/>
        <v>1.4018104356166017E-3</v>
      </c>
      <c r="CF1018">
        <f t="shared" si="733"/>
        <v>1.0014018104356166</v>
      </c>
      <c r="CJ1018" s="10">
        <v>41156</v>
      </c>
      <c r="CK1018">
        <v>292700</v>
      </c>
      <c r="CL1018">
        <v>75.756670999999997</v>
      </c>
      <c r="CM1018">
        <f t="shared" si="734"/>
        <v>-2.0630381642170459E-3</v>
      </c>
      <c r="CN1018">
        <f t="shared" si="735"/>
        <v>0.99793696183578295</v>
      </c>
      <c r="CR1018" s="10">
        <v>41156</v>
      </c>
      <c r="CS1018">
        <v>7800</v>
      </c>
      <c r="CT1018">
        <v>58.386122999999998</v>
      </c>
      <c r="CU1018">
        <f t="shared" si="736"/>
        <v>1.6322638094479203E-5</v>
      </c>
      <c r="CV1018">
        <f t="shared" si="737"/>
        <v>1.0000163226380945</v>
      </c>
      <c r="CZ1018" s="10">
        <v>41156</v>
      </c>
      <c r="DA1018">
        <v>41400</v>
      </c>
      <c r="DB1018">
        <v>41.746805999999999</v>
      </c>
      <c r="DC1018">
        <f t="shared" si="753"/>
        <v>-2.00985304695801E-2</v>
      </c>
      <c r="DD1018">
        <f t="shared" si="754"/>
        <v>0.9799014695304199</v>
      </c>
      <c r="DH1018" s="10">
        <v>41156</v>
      </c>
      <c r="DI1018">
        <v>87500</v>
      </c>
      <c r="DJ1018">
        <v>28.330839999999998</v>
      </c>
      <c r="DK1018">
        <f t="shared" si="755"/>
        <v>7.0990378774606899E-3</v>
      </c>
      <c r="DL1018">
        <f t="shared" si="756"/>
        <v>1.0070990378774607</v>
      </c>
      <c r="DX1018" s="10">
        <v>41156</v>
      </c>
      <c r="DY1018">
        <v>10548400</v>
      </c>
      <c r="DZ1018">
        <v>16.510000000000002</v>
      </c>
      <c r="EA1018">
        <f t="shared" si="749"/>
        <v>1.8203883495147011E-3</v>
      </c>
      <c r="EB1018">
        <f t="shared" si="750"/>
        <v>1.0018203883495147</v>
      </c>
      <c r="EF1018" s="10">
        <v>41152</v>
      </c>
      <c r="EG1018">
        <v>214800</v>
      </c>
      <c r="EH1018">
        <v>97.753603999999996</v>
      </c>
      <c r="EI1018">
        <f t="shared" si="751"/>
        <v>4.0446575550889818E-4</v>
      </c>
      <c r="EJ1018">
        <f t="shared" si="752"/>
        <v>1.0004044657555089</v>
      </c>
    </row>
    <row r="1019" spans="1:140">
      <c r="A1019" s="10">
        <v>41152</v>
      </c>
      <c r="B1019" s="11">
        <v>57.24</v>
      </c>
      <c r="C1019">
        <f t="shared" si="738"/>
        <v>0.57240000000000002</v>
      </c>
      <c r="D1019" s="12">
        <f t="shared" si="718"/>
        <v>1.2952672910581997E-2</v>
      </c>
      <c r="E1019" s="13">
        <f t="shared" si="739"/>
        <v>1.012952672910582</v>
      </c>
      <c r="H1019" s="10">
        <v>41152</v>
      </c>
      <c r="I1019">
        <v>35800</v>
      </c>
      <c r="J1019">
        <v>70.211027000000001</v>
      </c>
      <c r="K1019" s="15">
        <f t="shared" si="740"/>
        <v>1.1755574726257212E-2</v>
      </c>
      <c r="L1019">
        <f t="shared" si="741"/>
        <v>1.0117555747262572</v>
      </c>
      <c r="N1019" s="15">
        <f t="shared" si="720"/>
        <v>70.219053008256594</v>
      </c>
      <c r="P1019" s="10">
        <v>41152</v>
      </c>
      <c r="Q1019">
        <v>237600</v>
      </c>
      <c r="R1019">
        <v>31.098504999999999</v>
      </c>
      <c r="S1019">
        <f t="shared" si="721"/>
        <v>4.8004955100060531E-3</v>
      </c>
      <c r="T1019">
        <f t="shared" si="742"/>
        <v>1.0048004955100061</v>
      </c>
      <c r="V1019" s="15">
        <f t="shared" si="722"/>
        <v>4.7430395254448401</v>
      </c>
      <c r="X1019" s="10">
        <v>41152</v>
      </c>
      <c r="Y1019">
        <v>20900</v>
      </c>
      <c r="Z1019">
        <v>24.994758999999998</v>
      </c>
      <c r="AA1019">
        <f t="shared" si="723"/>
        <v>5.6753306730190634E-3</v>
      </c>
      <c r="AB1019">
        <f t="shared" si="719"/>
        <v>1.0056753306730191</v>
      </c>
      <c r="AD1019" s="15">
        <f t="shared" si="724"/>
        <v>6.8903431873875522</v>
      </c>
      <c r="AF1019" s="10">
        <v>41152</v>
      </c>
      <c r="AG1019">
        <v>88800</v>
      </c>
      <c r="AH1019">
        <v>34.541761000000001</v>
      </c>
      <c r="AI1019">
        <f t="shared" si="725"/>
        <v>4.1197625316784503E-3</v>
      </c>
      <c r="AJ1019">
        <f t="shared" si="743"/>
        <v>1.0041197625316785</v>
      </c>
      <c r="AL1019" s="15">
        <f t="shared" si="726"/>
        <v>3.4844880156899176</v>
      </c>
      <c r="AN1019" s="10">
        <v>41152</v>
      </c>
      <c r="AO1019">
        <v>4279000</v>
      </c>
      <c r="AP1019">
        <v>28.32545</v>
      </c>
      <c r="AQ1019">
        <f t="shared" si="727"/>
        <v>9.573743530143064E-3</v>
      </c>
      <c r="AR1019">
        <f t="shared" si="748"/>
        <v>1.0095737435301431</v>
      </c>
      <c r="AV1019" s="10">
        <v>41152</v>
      </c>
      <c r="AW1019">
        <v>37323900</v>
      </c>
      <c r="AX1019">
        <v>35.284706</v>
      </c>
      <c r="AY1019">
        <f t="shared" si="728"/>
        <v>8.2956980291963855E-3</v>
      </c>
      <c r="AZ1019">
        <f t="shared" si="729"/>
        <v>1.0082956980291964</v>
      </c>
      <c r="BD1019" s="10">
        <v>41152</v>
      </c>
      <c r="BE1019">
        <v>228600</v>
      </c>
      <c r="BF1019">
        <v>43.451000999999998</v>
      </c>
      <c r="BG1019">
        <f t="shared" si="730"/>
        <v>3.8507938278435905E-3</v>
      </c>
      <c r="BH1019">
        <f t="shared" si="731"/>
        <v>1.0038507938278436</v>
      </c>
      <c r="BL1019" s="10">
        <v>41152</v>
      </c>
      <c r="BM1019">
        <v>119500</v>
      </c>
      <c r="BN1019">
        <v>100.57654700000001</v>
      </c>
      <c r="BO1019">
        <f t="shared" si="744"/>
        <v>3.5846248517534818E-4</v>
      </c>
      <c r="BP1019">
        <f t="shared" si="745"/>
        <v>1.0003584624851753</v>
      </c>
      <c r="CB1019" s="10">
        <v>41152</v>
      </c>
      <c r="CC1019">
        <v>370300</v>
      </c>
      <c r="CD1019">
        <v>99.564104</v>
      </c>
      <c r="CE1019">
        <f t="shared" si="732"/>
        <v>1.0884830020252423E-3</v>
      </c>
      <c r="CF1019">
        <f t="shared" si="733"/>
        <v>1.0010884830020252</v>
      </c>
      <c r="CJ1019" s="10">
        <v>41152</v>
      </c>
      <c r="CK1019">
        <v>577500</v>
      </c>
      <c r="CL1019">
        <v>75.913283000000007</v>
      </c>
      <c r="CM1019">
        <f t="shared" si="734"/>
        <v>5.8448706342810741E-3</v>
      </c>
      <c r="CN1019">
        <f t="shared" si="735"/>
        <v>1.0058448706342811</v>
      </c>
      <c r="CR1019" s="10">
        <v>41152</v>
      </c>
      <c r="CS1019">
        <v>10500</v>
      </c>
      <c r="CT1019">
        <v>58.385170000000002</v>
      </c>
      <c r="CU1019">
        <f t="shared" si="736"/>
        <v>1.3028990502854665E-3</v>
      </c>
      <c r="CV1019">
        <f t="shared" si="737"/>
        <v>1.0013028990502855</v>
      </c>
      <c r="CZ1019" s="10">
        <v>41152</v>
      </c>
      <c r="DA1019">
        <v>29500</v>
      </c>
      <c r="DB1019">
        <v>42.603065000000001</v>
      </c>
      <c r="DC1019">
        <f t="shared" si="753"/>
        <v>2.941177891932778E-2</v>
      </c>
      <c r="DD1019">
        <f t="shared" si="754"/>
        <v>1.0294117789193278</v>
      </c>
      <c r="DH1019" s="10">
        <v>41152</v>
      </c>
      <c r="DI1019">
        <v>199600</v>
      </c>
      <c r="DJ1019">
        <v>28.131136000000001</v>
      </c>
      <c r="DK1019">
        <f t="shared" si="755"/>
        <v>2.9126430269299508E-3</v>
      </c>
      <c r="DL1019">
        <f t="shared" si="756"/>
        <v>1.00291264302693</v>
      </c>
      <c r="DX1019" s="10">
        <v>41152</v>
      </c>
      <c r="DY1019">
        <v>10896400</v>
      </c>
      <c r="DZ1019">
        <v>16.48</v>
      </c>
      <c r="EA1019">
        <f t="shared" si="749"/>
        <v>2.2332442783347339E-2</v>
      </c>
      <c r="EB1019">
        <f t="shared" si="750"/>
        <v>1.0223324427833473</v>
      </c>
      <c r="EF1019" s="10">
        <v>41151</v>
      </c>
      <c r="EG1019">
        <v>285000</v>
      </c>
      <c r="EH1019">
        <v>97.714082000000005</v>
      </c>
      <c r="EI1019">
        <f t="shared" si="751"/>
        <v>4.9318127004704948E-4</v>
      </c>
      <c r="EJ1019">
        <f t="shared" si="752"/>
        <v>1.000493181270047</v>
      </c>
    </row>
    <row r="1020" spans="1:140">
      <c r="A1020" s="10">
        <v>41151</v>
      </c>
      <c r="B1020" s="11">
        <v>58.24</v>
      </c>
      <c r="C1020">
        <f t="shared" si="738"/>
        <v>0.58240000000000003</v>
      </c>
      <c r="D1020" s="12">
        <f t="shared" si="718"/>
        <v>1.3199336441319431E-2</v>
      </c>
      <c r="E1020" s="13">
        <f t="shared" si="739"/>
        <v>1.0131993364413194</v>
      </c>
      <c r="H1020" s="10">
        <v>41151</v>
      </c>
      <c r="I1020">
        <v>5700</v>
      </c>
      <c r="J1020">
        <v>69.395246</v>
      </c>
      <c r="K1020" s="15">
        <f t="shared" si="740"/>
        <v>5.0244672878694274E-3</v>
      </c>
      <c r="L1020">
        <f t="shared" si="741"/>
        <v>1.0050244672878694</v>
      </c>
      <c r="N1020" s="15">
        <f t="shared" si="720"/>
        <v>5.2297653825428476</v>
      </c>
      <c r="P1020" s="10">
        <v>41151</v>
      </c>
      <c r="Q1020">
        <v>132800</v>
      </c>
      <c r="R1020">
        <v>30.949929999999998</v>
      </c>
      <c r="S1020">
        <f t="shared" si="721"/>
        <v>-7.4449175580922899E-3</v>
      </c>
      <c r="T1020">
        <f t="shared" si="742"/>
        <v>0.99255508244190771</v>
      </c>
      <c r="V1020" s="15">
        <f t="shared" si="722"/>
        <v>-0.93462143239882389</v>
      </c>
      <c r="X1020" s="10">
        <v>41151</v>
      </c>
      <c r="Y1020">
        <v>33100</v>
      </c>
      <c r="Z1020">
        <v>24.853705999999999</v>
      </c>
      <c r="AA1020">
        <f t="shared" si="723"/>
        <v>-7.1375169155942775E-3</v>
      </c>
      <c r="AB1020">
        <f t="shared" si="719"/>
        <v>0.99286248308440572</v>
      </c>
      <c r="AD1020" s="15">
        <f t="shared" si="724"/>
        <v>-0.92679821397935402</v>
      </c>
      <c r="AF1020" s="10">
        <v>41151</v>
      </c>
      <c r="AG1020">
        <v>169300</v>
      </c>
      <c r="AH1020">
        <v>34.400041000000002</v>
      </c>
      <c r="AI1020">
        <f t="shared" si="725"/>
        <v>-8.1721329051216429E-3</v>
      </c>
      <c r="AJ1020">
        <f t="shared" si="743"/>
        <v>0.99182786709487836</v>
      </c>
      <c r="AL1020" s="15">
        <f t="shared" si="726"/>
        <v>-0.94996754364456182</v>
      </c>
      <c r="AN1020" s="10">
        <v>41151</v>
      </c>
      <c r="AO1020">
        <v>2153700</v>
      </c>
      <c r="AP1020">
        <v>28.056840999999999</v>
      </c>
      <c r="AQ1020">
        <f t="shared" si="727"/>
        <v>-1.4007276784911094E-2</v>
      </c>
      <c r="AR1020">
        <f t="shared" si="748"/>
        <v>0.98599272321508891</v>
      </c>
      <c r="AV1020" s="10">
        <v>41151</v>
      </c>
      <c r="AW1020">
        <v>22200100</v>
      </c>
      <c r="AX1020">
        <v>34.994402999999998</v>
      </c>
      <c r="AY1020">
        <f t="shared" si="728"/>
        <v>-1.2167916422362701E-2</v>
      </c>
      <c r="AZ1020">
        <f t="shared" si="729"/>
        <v>0.9878320835776373</v>
      </c>
      <c r="BD1020" s="10">
        <v>41151</v>
      </c>
      <c r="BE1020">
        <v>292400</v>
      </c>
      <c r="BF1020">
        <v>43.284322000000003</v>
      </c>
      <c r="BG1020">
        <f t="shared" si="730"/>
        <v>-5.8432572562405749E-3</v>
      </c>
      <c r="BH1020">
        <f t="shared" si="731"/>
        <v>0.99415674274375943</v>
      </c>
      <c r="BL1020" s="10">
        <v>41151</v>
      </c>
      <c r="BM1020">
        <v>119100</v>
      </c>
      <c r="BN1020">
        <v>100.54050700000001</v>
      </c>
      <c r="BO1020">
        <f t="shared" si="744"/>
        <v>2.6889925877515708E-4</v>
      </c>
      <c r="BP1020">
        <f t="shared" si="745"/>
        <v>1.0002688992587752</v>
      </c>
      <c r="CB1020" s="10">
        <v>41151</v>
      </c>
      <c r="CC1020">
        <v>451800</v>
      </c>
      <c r="CD1020">
        <v>99.455848000000003</v>
      </c>
      <c r="CE1020">
        <f t="shared" si="732"/>
        <v>3.3504475951962043E-4</v>
      </c>
      <c r="CF1020">
        <f t="shared" si="733"/>
        <v>1.0003350447595196</v>
      </c>
      <c r="CJ1020" s="10">
        <v>41151</v>
      </c>
      <c r="CK1020">
        <v>662200</v>
      </c>
      <c r="CL1020">
        <v>75.472157999999993</v>
      </c>
      <c r="CM1020">
        <f t="shared" si="734"/>
        <v>-1.2629883873908065E-3</v>
      </c>
      <c r="CN1020">
        <f t="shared" si="735"/>
        <v>0.99873701161260919</v>
      </c>
      <c r="CR1020" s="10">
        <v>41151</v>
      </c>
      <c r="CS1020">
        <v>4400</v>
      </c>
      <c r="CT1020">
        <v>58.309199</v>
      </c>
      <c r="CU1020">
        <f t="shared" si="736"/>
        <v>1.3046675897594451E-3</v>
      </c>
      <c r="CV1020">
        <f t="shared" si="737"/>
        <v>1.0013046675897594</v>
      </c>
      <c r="CZ1020" s="10">
        <v>41151</v>
      </c>
      <c r="DA1020">
        <v>21400</v>
      </c>
      <c r="DB1020">
        <v>41.385834000000003</v>
      </c>
      <c r="DC1020">
        <f t="shared" si="753"/>
        <v>-1.2617673513111161E-2</v>
      </c>
      <c r="DD1020">
        <f t="shared" si="754"/>
        <v>0.98738232648688884</v>
      </c>
      <c r="DH1020" s="10">
        <v>41151</v>
      </c>
      <c r="DI1020">
        <v>27100</v>
      </c>
      <c r="DJ1020">
        <v>28.049437999999999</v>
      </c>
      <c r="DK1020">
        <f t="shared" si="755"/>
        <v>-1.6155643172317546E-3</v>
      </c>
      <c r="DL1020">
        <f t="shared" si="756"/>
        <v>0.99838443568276825</v>
      </c>
      <c r="DX1020" s="10">
        <v>41151</v>
      </c>
      <c r="DY1020">
        <v>3972400</v>
      </c>
      <c r="DZ1020">
        <v>16.120000999999998</v>
      </c>
      <c r="EA1020">
        <f t="shared" si="749"/>
        <v>-6.1983884809935219E-4</v>
      </c>
      <c r="EB1020">
        <f t="shared" si="750"/>
        <v>0.99938016115190065</v>
      </c>
      <c r="EF1020" s="10">
        <v>41150</v>
      </c>
      <c r="EG1020">
        <v>77500</v>
      </c>
      <c r="EH1020">
        <v>97.665914999999998</v>
      </c>
      <c r="EI1020">
        <f t="shared" si="751"/>
        <v>-2.9578848055922258E-4</v>
      </c>
      <c r="EJ1020">
        <f t="shared" si="752"/>
        <v>0.99970421151944078</v>
      </c>
    </row>
    <row r="1021" spans="1:140">
      <c r="A1021" s="10">
        <v>41150</v>
      </c>
      <c r="B1021" s="11">
        <v>59.24</v>
      </c>
      <c r="C1021">
        <f t="shared" si="738"/>
        <v>0.59240000000000004</v>
      </c>
      <c r="D1021" s="12">
        <f t="shared" si="718"/>
        <v>1.3446783104624993E-2</v>
      </c>
      <c r="E1021" s="13">
        <f t="shared" si="739"/>
        <v>1.013446783104625</v>
      </c>
      <c r="H1021" s="10">
        <v>41150</v>
      </c>
      <c r="I1021">
        <v>61500</v>
      </c>
      <c r="J1021">
        <v>69.048315000000002</v>
      </c>
      <c r="K1021" s="15">
        <f t="shared" si="740"/>
        <v>-4.2334020224750191E-3</v>
      </c>
      <c r="L1021">
        <f t="shared" si="741"/>
        <v>0.99576659797752498</v>
      </c>
      <c r="N1021" s="15">
        <f t="shared" si="720"/>
        <v>-0.78742740115562448</v>
      </c>
      <c r="P1021" s="10">
        <v>41150</v>
      </c>
      <c r="Q1021">
        <v>110300</v>
      </c>
      <c r="R1021">
        <v>31.182078000000001</v>
      </c>
      <c r="S1021">
        <f t="shared" si="721"/>
        <v>1.1926498605727698E-3</v>
      </c>
      <c r="T1021">
        <f t="shared" si="742"/>
        <v>1.0011926498605728</v>
      </c>
      <c r="V1021" s="15">
        <f t="shared" si="722"/>
        <v>0.54505238330480243</v>
      </c>
      <c r="X1021" s="10">
        <v>41150</v>
      </c>
      <c r="Y1021">
        <v>20100</v>
      </c>
      <c r="Z1021">
        <v>25.032374999999998</v>
      </c>
      <c r="AA1021">
        <f t="shared" si="723"/>
        <v>2.2590930668027198E-3</v>
      </c>
      <c r="AB1021">
        <f t="shared" si="719"/>
        <v>1.0022590930668027</v>
      </c>
      <c r="AD1021" s="15">
        <f t="shared" si="724"/>
        <v>1.2787771941007775</v>
      </c>
      <c r="AF1021" s="10">
        <v>41150</v>
      </c>
      <c r="AG1021">
        <v>82300</v>
      </c>
      <c r="AH1021">
        <v>34.683478999999998</v>
      </c>
      <c r="AI1021">
        <f t="shared" si="725"/>
        <v>3.2795678022836672E-3</v>
      </c>
      <c r="AJ1021">
        <f t="shared" si="743"/>
        <v>1.0032795678022837</v>
      </c>
      <c r="AL1021" s="15">
        <f t="shared" si="726"/>
        <v>2.3038340860789388</v>
      </c>
      <c r="AN1021" s="10">
        <v>41150</v>
      </c>
      <c r="AO1021">
        <v>1616700</v>
      </c>
      <c r="AP1021">
        <v>28.455424000000001</v>
      </c>
      <c r="AQ1021">
        <f t="shared" si="727"/>
        <v>-2.7330769601724425E-3</v>
      </c>
      <c r="AR1021">
        <f t="shared" si="748"/>
        <v>0.99726692303982756</v>
      </c>
      <c r="AV1021" s="10">
        <v>41150</v>
      </c>
      <c r="AW1021">
        <v>11200900</v>
      </c>
      <c r="AX1021">
        <v>35.425457000000002</v>
      </c>
      <c r="AY1021">
        <f t="shared" si="728"/>
        <v>-4.9419688518973492E-3</v>
      </c>
      <c r="AZ1021">
        <f t="shared" si="729"/>
        <v>0.99505803114810265</v>
      </c>
      <c r="BD1021" s="10">
        <v>41150</v>
      </c>
      <c r="BE1021">
        <v>302600</v>
      </c>
      <c r="BF1021">
        <v>43.538730000000001</v>
      </c>
      <c r="BG1021">
        <f t="shared" si="730"/>
        <v>4.0315998755913185E-4</v>
      </c>
      <c r="BH1021">
        <f t="shared" si="731"/>
        <v>1.0004031599875591</v>
      </c>
      <c r="BL1021" s="10">
        <v>41150</v>
      </c>
      <c r="BM1021">
        <v>95200</v>
      </c>
      <c r="BN1021">
        <v>100.513479</v>
      </c>
      <c r="BO1021">
        <f t="shared" si="744"/>
        <v>1.795944368850888E-3</v>
      </c>
      <c r="BP1021">
        <f t="shared" si="745"/>
        <v>1.0017959443688509</v>
      </c>
      <c r="CB1021" s="10">
        <v>41150</v>
      </c>
      <c r="CC1021">
        <v>468400</v>
      </c>
      <c r="CD1021">
        <v>99.422537000000005</v>
      </c>
      <c r="CE1021">
        <f t="shared" si="732"/>
        <v>5.0278460131258917E-4</v>
      </c>
      <c r="CF1021">
        <f t="shared" si="733"/>
        <v>1.0005027846013126</v>
      </c>
      <c r="CJ1021" s="10">
        <v>41150</v>
      </c>
      <c r="CK1021">
        <v>710600</v>
      </c>
      <c r="CL1021">
        <v>75.567599000000001</v>
      </c>
      <c r="CM1021">
        <f t="shared" si="734"/>
        <v>5.7439853266672003E-4</v>
      </c>
      <c r="CN1021">
        <f t="shared" si="735"/>
        <v>1.0005743985326667</v>
      </c>
      <c r="CR1021" s="10">
        <v>41150</v>
      </c>
      <c r="CS1021">
        <v>49000</v>
      </c>
      <c r="CT1021">
        <v>58.233224</v>
      </c>
      <c r="CU1021">
        <f t="shared" si="736"/>
        <v>-4.8898321956303281E-4</v>
      </c>
      <c r="CV1021">
        <f t="shared" si="737"/>
        <v>0.99951101678043697</v>
      </c>
      <c r="CZ1021" s="10">
        <v>41150</v>
      </c>
      <c r="DA1021">
        <v>17900</v>
      </c>
      <c r="DB1021">
        <v>41.914700000000003</v>
      </c>
      <c r="DC1021">
        <f t="shared" si="753"/>
        <v>-2.0019992322606317E-4</v>
      </c>
      <c r="DD1021">
        <f t="shared" si="754"/>
        <v>0.99979980007677394</v>
      </c>
      <c r="DH1021" s="10">
        <v>41150</v>
      </c>
      <c r="DI1021">
        <v>47400</v>
      </c>
      <c r="DJ1021">
        <v>28.094826999999999</v>
      </c>
      <c r="DK1021">
        <f t="shared" si="755"/>
        <v>3.232244224642411E-4</v>
      </c>
      <c r="DL1021">
        <f t="shared" si="756"/>
        <v>1.0003232244224642</v>
      </c>
      <c r="DX1021" s="10">
        <v>41150</v>
      </c>
      <c r="DY1021">
        <v>5218900</v>
      </c>
      <c r="DZ1021">
        <v>16.129999000000002</v>
      </c>
      <c r="EA1021">
        <f t="shared" si="749"/>
        <v>-6.1614910659272271E-3</v>
      </c>
      <c r="EB1021">
        <f t="shared" si="750"/>
        <v>0.99383850893407277</v>
      </c>
      <c r="EF1021" s="10">
        <v>41149</v>
      </c>
      <c r="EG1021">
        <v>122300</v>
      </c>
      <c r="EH1021">
        <v>97.694811999999999</v>
      </c>
      <c r="EI1021">
        <f t="shared" si="751"/>
        <v>1.9720390619748507E-4</v>
      </c>
      <c r="EJ1021">
        <f t="shared" si="752"/>
        <v>1.0001972039061975</v>
      </c>
    </row>
    <row r="1022" spans="1:140">
      <c r="A1022" s="10">
        <v>41149</v>
      </c>
      <c r="B1022" s="11">
        <v>60.24</v>
      </c>
      <c r="C1022">
        <f t="shared" si="738"/>
        <v>0.60240000000000005</v>
      </c>
      <c r="D1022" s="12">
        <f t="shared" si="718"/>
        <v>1.3695017696035094E-2</v>
      </c>
      <c r="E1022" s="13">
        <f t="shared" si="739"/>
        <v>1.0136950176960351</v>
      </c>
      <c r="H1022" s="10">
        <v>41149</v>
      </c>
      <c r="I1022">
        <v>15500</v>
      </c>
      <c r="J1022">
        <v>69.341866999999993</v>
      </c>
      <c r="K1022" s="15">
        <f t="shared" si="740"/>
        <v>2.4433428755157305E-3</v>
      </c>
      <c r="L1022">
        <f t="shared" si="741"/>
        <v>1.0024433428755157</v>
      </c>
      <c r="N1022" s="15">
        <f t="shared" si="720"/>
        <v>1.4369138174323326</v>
      </c>
      <c r="P1022" s="10">
        <v>41149</v>
      </c>
      <c r="Q1022">
        <v>145000</v>
      </c>
      <c r="R1022">
        <v>31.144933000000002</v>
      </c>
      <c r="S1022">
        <f t="shared" si="721"/>
        <v>-8.9363191424307598E-4</v>
      </c>
      <c r="T1022">
        <f t="shared" si="742"/>
        <v>0.99910636808575692</v>
      </c>
      <c r="V1022" s="15">
        <f t="shared" si="722"/>
        <v>-0.27842681836705496</v>
      </c>
      <c r="X1022" s="10">
        <v>41149</v>
      </c>
      <c r="Y1022">
        <v>32300</v>
      </c>
      <c r="Z1022">
        <v>24.975951999999999</v>
      </c>
      <c r="AA1022">
        <f t="shared" si="723"/>
        <v>1.8860412608883159E-3</v>
      </c>
      <c r="AB1022">
        <f t="shared" si="719"/>
        <v>1.0018860412608883</v>
      </c>
      <c r="AD1022" s="15">
        <f t="shared" si="724"/>
        <v>0.98924803437463371</v>
      </c>
      <c r="AF1022" s="10">
        <v>41149</v>
      </c>
      <c r="AG1022">
        <v>58300</v>
      </c>
      <c r="AH1022">
        <v>34.570104000000001</v>
      </c>
      <c r="AI1022">
        <f t="shared" si="725"/>
        <v>4.1164001225384439E-3</v>
      </c>
      <c r="AJ1022">
        <f t="shared" si="743"/>
        <v>1.0041164001225384</v>
      </c>
      <c r="AL1022" s="15">
        <f t="shared" si="726"/>
        <v>3.479010216318307</v>
      </c>
      <c r="AN1022" s="10">
        <v>41149</v>
      </c>
      <c r="AO1022">
        <v>2531500</v>
      </c>
      <c r="AP1022">
        <v>28.533408000000001</v>
      </c>
      <c r="AQ1022">
        <f t="shared" si="727"/>
        <v>-1.2132427016064984E-3</v>
      </c>
      <c r="AR1022">
        <f t="shared" si="748"/>
        <v>0.9987867572983935</v>
      </c>
      <c r="AV1022" s="10">
        <v>41149</v>
      </c>
      <c r="AW1022">
        <v>10077300</v>
      </c>
      <c r="AX1022">
        <v>35.601398000000003</v>
      </c>
      <c r="AY1022">
        <f t="shared" si="728"/>
        <v>-1.7266646507571037E-3</v>
      </c>
      <c r="AZ1022">
        <f t="shared" si="729"/>
        <v>0.9982733353492429</v>
      </c>
      <c r="BD1022" s="10">
        <v>41149</v>
      </c>
      <c r="BE1022">
        <v>616400</v>
      </c>
      <c r="BF1022">
        <v>43.521183999999998</v>
      </c>
      <c r="BG1022">
        <f t="shared" si="730"/>
        <v>2.0166660963316652E-4</v>
      </c>
      <c r="BH1022">
        <f t="shared" si="731"/>
        <v>1.0002016666096332</v>
      </c>
      <c r="BL1022" s="10">
        <v>41149</v>
      </c>
      <c r="BM1022">
        <v>100100</v>
      </c>
      <c r="BN1022">
        <v>100.333286</v>
      </c>
      <c r="BO1022">
        <f t="shared" si="744"/>
        <v>-1.8822155929263396E-3</v>
      </c>
      <c r="BP1022">
        <f t="shared" si="745"/>
        <v>0.99811778440707366</v>
      </c>
      <c r="CB1022" s="10">
        <v>41149</v>
      </c>
      <c r="CC1022">
        <v>360000</v>
      </c>
      <c r="CD1022">
        <v>99.372574</v>
      </c>
      <c r="CE1022">
        <f t="shared" si="732"/>
        <v>9.2267430505565962E-4</v>
      </c>
      <c r="CF1022">
        <f t="shared" si="733"/>
        <v>1.0009226743050557</v>
      </c>
      <c r="CJ1022" s="10">
        <v>41149</v>
      </c>
      <c r="CK1022">
        <v>303600</v>
      </c>
      <c r="CL1022">
        <v>75.524218000000005</v>
      </c>
      <c r="CM1022">
        <f t="shared" si="734"/>
        <v>1.2653924853158749E-3</v>
      </c>
      <c r="CN1022">
        <f t="shared" si="735"/>
        <v>1.0012653924853159</v>
      </c>
      <c r="CR1022" s="10">
        <v>41149</v>
      </c>
      <c r="CS1022">
        <v>3100</v>
      </c>
      <c r="CT1022">
        <v>58.261713</v>
      </c>
      <c r="CU1022">
        <f t="shared" si="736"/>
        <v>6.523800631181853E-4</v>
      </c>
      <c r="CV1022">
        <f t="shared" si="737"/>
        <v>1.0006523800631182</v>
      </c>
      <c r="CZ1022" s="10">
        <v>41149</v>
      </c>
      <c r="DA1022">
        <v>29300</v>
      </c>
      <c r="DB1022">
        <v>41.923093000000001</v>
      </c>
      <c r="DC1022">
        <f t="shared" si="753"/>
        <v>1.4036292613872625E-3</v>
      </c>
      <c r="DD1022">
        <f t="shared" si="754"/>
        <v>1.0014036292613873</v>
      </c>
      <c r="DH1022" s="10">
        <v>41149</v>
      </c>
      <c r="DI1022">
        <v>31000</v>
      </c>
      <c r="DJ1022">
        <v>28.085749</v>
      </c>
      <c r="DK1022">
        <f t="shared" si="755"/>
        <v>2.5923558914107137E-3</v>
      </c>
      <c r="DL1022">
        <f t="shared" si="756"/>
        <v>1.0025923558914107</v>
      </c>
      <c r="DX1022" s="10">
        <v>41149</v>
      </c>
      <c r="DY1022">
        <v>4953500</v>
      </c>
      <c r="DZ1022">
        <v>16.23</v>
      </c>
      <c r="EA1022">
        <f t="shared" si="749"/>
        <v>2.4705989826685482E-3</v>
      </c>
      <c r="EB1022">
        <f t="shared" si="750"/>
        <v>1.0024705989826685</v>
      </c>
      <c r="EF1022" s="10">
        <v>41148</v>
      </c>
      <c r="EG1022">
        <v>101100</v>
      </c>
      <c r="EH1022">
        <v>97.675550000000001</v>
      </c>
      <c r="EI1022">
        <f t="shared" si="751"/>
        <v>3.9464539976030721E-4</v>
      </c>
      <c r="EJ1022">
        <f t="shared" si="752"/>
        <v>1.0003946453997603</v>
      </c>
    </row>
    <row r="1023" spans="1:140">
      <c r="A1023" s="10">
        <v>41148</v>
      </c>
      <c r="B1023" s="11">
        <v>61.24</v>
      </c>
      <c r="C1023">
        <f t="shared" si="738"/>
        <v>0.61240000000000006</v>
      </c>
      <c r="D1023" s="12">
        <f t="shared" si="718"/>
        <v>1.3944045054675724E-2</v>
      </c>
      <c r="E1023" s="13">
        <f t="shared" si="739"/>
        <v>1.0139440450546757</v>
      </c>
      <c r="H1023" s="10">
        <v>41148</v>
      </c>
      <c r="I1023">
        <v>6000</v>
      </c>
      <c r="J1023">
        <v>69.172854000000001</v>
      </c>
      <c r="K1023" s="15">
        <f t="shared" si="740"/>
        <v>5.5605918732279935E-3</v>
      </c>
      <c r="L1023">
        <f t="shared" si="741"/>
        <v>1.005560591873228</v>
      </c>
      <c r="N1023" s="15">
        <f t="shared" si="720"/>
        <v>6.5684926974708917</v>
      </c>
      <c r="P1023" s="10">
        <v>41148</v>
      </c>
      <c r="Q1023">
        <v>185000</v>
      </c>
      <c r="R1023">
        <v>31.172789999999999</v>
      </c>
      <c r="S1023">
        <f t="shared" si="721"/>
        <v>-2.9786340730730831E-4</v>
      </c>
      <c r="T1023">
        <f t="shared" si="742"/>
        <v>0.99970213659269269</v>
      </c>
      <c r="V1023" s="15">
        <f t="shared" si="722"/>
        <v>-0.10303311827556605</v>
      </c>
      <c r="X1023" s="10">
        <v>41148</v>
      </c>
      <c r="Y1023">
        <v>102700</v>
      </c>
      <c r="Z1023">
        <v>24.928934999999999</v>
      </c>
      <c r="AA1023">
        <f t="shared" si="723"/>
        <v>-2.2581627414074434E-3</v>
      </c>
      <c r="AB1023">
        <f t="shared" si="719"/>
        <v>0.99774183725859256</v>
      </c>
      <c r="AD1023" s="15">
        <f t="shared" si="724"/>
        <v>-0.5618357443691312</v>
      </c>
      <c r="AF1023" s="10">
        <v>41148</v>
      </c>
      <c r="AG1023">
        <v>125200</v>
      </c>
      <c r="AH1023">
        <v>34.428382999999997</v>
      </c>
      <c r="AI1023">
        <f t="shared" si="725"/>
        <v>8.2389436686991502E-4</v>
      </c>
      <c r="AJ1023">
        <f t="shared" si="743"/>
        <v>1.0008238943668699</v>
      </c>
      <c r="AL1023" s="15">
        <f t="shared" si="726"/>
        <v>0.35066576555456752</v>
      </c>
      <c r="AN1023" s="10">
        <v>41148</v>
      </c>
      <c r="AO1023">
        <v>869600</v>
      </c>
      <c r="AP1023">
        <v>28.568068</v>
      </c>
      <c r="AQ1023">
        <f t="shared" si="727"/>
        <v>1.2147164474709538E-3</v>
      </c>
      <c r="AR1023">
        <f t="shared" si="748"/>
        <v>1.001214716447471</v>
      </c>
      <c r="AV1023" s="10">
        <v>41148</v>
      </c>
      <c r="AW1023">
        <v>13327700</v>
      </c>
      <c r="AX1023">
        <v>35.662976</v>
      </c>
      <c r="AY1023">
        <f t="shared" si="728"/>
        <v>-1.0012199762533758E-2</v>
      </c>
      <c r="AZ1023">
        <f t="shared" si="729"/>
        <v>0.98998780023746624</v>
      </c>
      <c r="BD1023" s="10">
        <v>41148</v>
      </c>
      <c r="BE1023">
        <v>307200</v>
      </c>
      <c r="BF1023">
        <v>43.512408999999998</v>
      </c>
      <c r="BG1023">
        <f t="shared" si="730"/>
        <v>0</v>
      </c>
      <c r="BH1023">
        <f t="shared" si="731"/>
        <v>1</v>
      </c>
      <c r="BL1023" s="10">
        <v>41148</v>
      </c>
      <c r="BM1023">
        <v>127500</v>
      </c>
      <c r="BN1023">
        <v>100.522491</v>
      </c>
      <c r="BO1023">
        <f t="shared" si="744"/>
        <v>2.8764041231166271E-3</v>
      </c>
      <c r="BP1023">
        <f t="shared" si="745"/>
        <v>1.0028764041231166</v>
      </c>
      <c r="CB1023" s="10">
        <v>41148</v>
      </c>
      <c r="CC1023">
        <v>411800</v>
      </c>
      <c r="CD1023">
        <v>99.280969999999996</v>
      </c>
      <c r="CE1023">
        <f t="shared" si="732"/>
        <v>4.1959170824723557E-4</v>
      </c>
      <c r="CF1023">
        <f t="shared" si="733"/>
        <v>1.0004195917082472</v>
      </c>
      <c r="CJ1023" s="10">
        <v>41148</v>
      </c>
      <c r="CK1023">
        <v>334600</v>
      </c>
      <c r="CL1023">
        <v>75.428770999999998</v>
      </c>
      <c r="CM1023">
        <f t="shared" si="734"/>
        <v>1.3823629703133555E-3</v>
      </c>
      <c r="CN1023">
        <f t="shared" si="735"/>
        <v>1.0013823629703134</v>
      </c>
      <c r="CR1023" s="10">
        <v>41148</v>
      </c>
      <c r="CS1023">
        <v>6300</v>
      </c>
      <c r="CT1023">
        <v>58.223728999999999</v>
      </c>
      <c r="CU1023">
        <f t="shared" si="736"/>
        <v>4.8959333218290269E-4</v>
      </c>
      <c r="CV1023">
        <f t="shared" si="737"/>
        <v>1.0004895933321829</v>
      </c>
      <c r="CZ1023" s="10">
        <v>41148</v>
      </c>
      <c r="DA1023">
        <v>39400</v>
      </c>
      <c r="DB1023">
        <v>41.864331</v>
      </c>
      <c r="DC1023">
        <f t="shared" si="753"/>
        <v>-4.7894958862667592E-3</v>
      </c>
      <c r="DD1023">
        <f t="shared" si="754"/>
        <v>0.99521050411373324</v>
      </c>
      <c r="DH1023" s="10">
        <v>41148</v>
      </c>
      <c r="DI1023">
        <v>68700</v>
      </c>
      <c r="DJ1023">
        <v>28.013128999999999</v>
      </c>
      <c r="DK1023">
        <f t="shared" si="755"/>
        <v>2.5990936671913545E-3</v>
      </c>
      <c r="DL1023">
        <f t="shared" si="756"/>
        <v>1.0025990936671914</v>
      </c>
      <c r="DX1023" s="10">
        <v>41148</v>
      </c>
      <c r="DY1023">
        <v>5187700</v>
      </c>
      <c r="DZ1023">
        <v>16.190000999999999</v>
      </c>
      <c r="EA1023">
        <f t="shared" si="749"/>
        <v>-4.304981549815623E-3</v>
      </c>
      <c r="EB1023">
        <f t="shared" si="750"/>
        <v>0.99569501845018438</v>
      </c>
      <c r="EF1023" s="10">
        <v>41145</v>
      </c>
      <c r="EG1023">
        <v>118700</v>
      </c>
      <c r="EH1023">
        <v>97.637017999999998</v>
      </c>
      <c r="EI1023">
        <f t="shared" si="751"/>
        <v>0</v>
      </c>
      <c r="EJ1023">
        <f t="shared" si="752"/>
        <v>1</v>
      </c>
    </row>
    <row r="1024" spans="1:140">
      <c r="A1024" s="10">
        <v>41145</v>
      </c>
      <c r="B1024" s="11">
        <v>62.24</v>
      </c>
      <c r="C1024">
        <f t="shared" si="738"/>
        <v>0.62240000000000006</v>
      </c>
      <c r="D1024" s="12">
        <f t="shared" si="718"/>
        <v>1.4193870063788472E-2</v>
      </c>
      <c r="E1024" s="13">
        <f t="shared" si="739"/>
        <v>1.0141938700637885</v>
      </c>
      <c r="H1024" s="10">
        <v>41145</v>
      </c>
      <c r="I1024">
        <v>7700</v>
      </c>
      <c r="J1024">
        <v>68.790339000000003</v>
      </c>
      <c r="K1024" s="15">
        <f t="shared" si="740"/>
        <v>-1.2914621337436483E-3</v>
      </c>
      <c r="L1024">
        <f t="shared" si="741"/>
        <v>0.99870853786625635</v>
      </c>
      <c r="N1024" s="15">
        <f t="shared" si="720"/>
        <v>-0.37605205041967815</v>
      </c>
      <c r="P1024" s="10">
        <v>41145</v>
      </c>
      <c r="Q1024">
        <v>167200</v>
      </c>
      <c r="R1024">
        <v>31.182078000000001</v>
      </c>
      <c r="S1024">
        <f t="shared" si="721"/>
        <v>6.2931730462683078E-3</v>
      </c>
      <c r="T1024">
        <f t="shared" si="742"/>
        <v>1.0062931730462683</v>
      </c>
      <c r="V1024" s="15">
        <f t="shared" si="722"/>
        <v>8.8730676255137144</v>
      </c>
      <c r="X1024" s="10">
        <v>41145</v>
      </c>
      <c r="Y1024">
        <v>36500</v>
      </c>
      <c r="Z1024">
        <v>24.985355999999999</v>
      </c>
      <c r="AA1024">
        <f t="shared" si="723"/>
        <v>3.3988169741094865E-3</v>
      </c>
      <c r="AB1024">
        <f t="shared" si="719"/>
        <v>1.0033988169741095</v>
      </c>
      <c r="AD1024" s="15">
        <f t="shared" si="724"/>
        <v>2.450312229602539</v>
      </c>
      <c r="AF1024" s="10">
        <v>41145</v>
      </c>
      <c r="AG1024">
        <v>83200</v>
      </c>
      <c r="AH1024">
        <v>34.400041000000002</v>
      </c>
      <c r="AI1024">
        <f t="shared" si="725"/>
        <v>2.4779827392729104E-3</v>
      </c>
      <c r="AJ1024">
        <f t="shared" si="743"/>
        <v>1.0024779827392729</v>
      </c>
      <c r="AN1024" s="10">
        <v>41145</v>
      </c>
      <c r="AO1024">
        <v>5756200</v>
      </c>
      <c r="AP1024">
        <v>28.533408000000001</v>
      </c>
      <c r="AQ1024">
        <f t="shared" si="727"/>
        <v>-1.2132427016064984E-3</v>
      </c>
      <c r="AR1024">
        <f t="shared" si="748"/>
        <v>0.9987867572983935</v>
      </c>
      <c r="AV1024" s="10">
        <v>41145</v>
      </c>
      <c r="AW1024">
        <v>18320100</v>
      </c>
      <c r="AX1024">
        <v>36.023651999999998</v>
      </c>
      <c r="AY1024">
        <f t="shared" si="728"/>
        <v>4.8863999496950861E-4</v>
      </c>
      <c r="AZ1024">
        <f t="shared" si="729"/>
        <v>1.0004886399949695</v>
      </c>
      <c r="BD1024" s="10">
        <v>41145</v>
      </c>
      <c r="BE1024">
        <v>269100</v>
      </c>
      <c r="BF1024">
        <v>43.512408999999998</v>
      </c>
      <c r="BG1024">
        <f t="shared" si="730"/>
        <v>6.6977438563662339E-3</v>
      </c>
      <c r="BH1024">
        <f t="shared" si="731"/>
        <v>1.0066977438563662</v>
      </c>
      <c r="BL1024" s="10">
        <v>41145</v>
      </c>
      <c r="BM1024">
        <v>103600</v>
      </c>
      <c r="BN1024">
        <v>100.234177</v>
      </c>
      <c r="BO1024">
        <f t="shared" si="744"/>
        <v>9.8974316380617822E-4</v>
      </c>
      <c r="BP1024">
        <f t="shared" si="745"/>
        <v>1.0009897431638062</v>
      </c>
      <c r="CB1024" s="10">
        <v>41145</v>
      </c>
      <c r="CC1024">
        <v>905600</v>
      </c>
      <c r="CD1024">
        <v>99.239329999999995</v>
      </c>
      <c r="CE1024">
        <f t="shared" si="732"/>
        <v>7.5576528811227561E-4</v>
      </c>
      <c r="CF1024">
        <f t="shared" si="733"/>
        <v>1.0007557652881123</v>
      </c>
      <c r="CJ1024" s="10">
        <v>41145</v>
      </c>
      <c r="CK1024">
        <v>323200</v>
      </c>
      <c r="CL1024">
        <v>75.324645000000004</v>
      </c>
      <c r="CM1024">
        <f t="shared" si="734"/>
        <v>-8.0571321358524628E-4</v>
      </c>
      <c r="CN1024">
        <f t="shared" si="735"/>
        <v>0.99919428678641475</v>
      </c>
      <c r="CR1024" s="10">
        <v>41145</v>
      </c>
      <c r="CS1024">
        <v>9000</v>
      </c>
      <c r="CT1024">
        <v>58.195236999999999</v>
      </c>
      <c r="CU1024">
        <f t="shared" si="736"/>
        <v>-3.2627760727443889E-4</v>
      </c>
      <c r="CV1024">
        <f t="shared" si="737"/>
        <v>0.99967372239272556</v>
      </c>
      <c r="CZ1024" s="10">
        <v>41145</v>
      </c>
      <c r="DA1024">
        <v>19200</v>
      </c>
      <c r="DB1024">
        <v>42.065804999999997</v>
      </c>
      <c r="DC1024">
        <f t="shared" si="753"/>
        <v>2.2000090866935995E-3</v>
      </c>
      <c r="DD1024">
        <f t="shared" si="754"/>
        <v>1.0022000090866936</v>
      </c>
      <c r="DH1024" s="10">
        <v>41145</v>
      </c>
      <c r="DI1024">
        <v>53000</v>
      </c>
      <c r="DJ1024">
        <v>27.940508999999999</v>
      </c>
      <c r="DK1024">
        <f t="shared" si="755"/>
        <v>4.8971840589238091E-3</v>
      </c>
      <c r="DL1024">
        <f t="shared" si="756"/>
        <v>1.0048971840589238</v>
      </c>
      <c r="DX1024" s="10">
        <v>41145</v>
      </c>
      <c r="DY1024">
        <v>5175400</v>
      </c>
      <c r="DZ1024">
        <v>16.260000000000002</v>
      </c>
      <c r="EA1024">
        <f t="shared" si="749"/>
        <v>6.1538461538468425E-4</v>
      </c>
      <c r="EB1024">
        <f t="shared" si="750"/>
        <v>1.0006153846153847</v>
      </c>
      <c r="EF1024" s="10">
        <v>41144</v>
      </c>
      <c r="EG1024">
        <v>101000</v>
      </c>
      <c r="EH1024">
        <v>97.637017999999998</v>
      </c>
      <c r="EI1024">
        <f t="shared" si="751"/>
        <v>-1.972530573840503E-4</v>
      </c>
      <c r="EJ1024">
        <f t="shared" si="752"/>
        <v>0.99980274694261595</v>
      </c>
    </row>
    <row r="1025" spans="1:140">
      <c r="A1025" s="10">
        <v>41144</v>
      </c>
      <c r="B1025" s="11">
        <v>63.24</v>
      </c>
      <c r="C1025">
        <f t="shared" si="738"/>
        <v>0.63240000000000007</v>
      </c>
      <c r="D1025" s="12">
        <f t="shared" si="718"/>
        <v>1.4444497651264543E-2</v>
      </c>
      <c r="E1025" s="13">
        <f t="shared" si="739"/>
        <v>1.0144444976512645</v>
      </c>
      <c r="H1025" s="10">
        <v>41144</v>
      </c>
      <c r="I1025">
        <v>4800</v>
      </c>
      <c r="J1025">
        <v>68.879294000000002</v>
      </c>
      <c r="K1025" s="15">
        <f t="shared" si="740"/>
        <v>5.7150548180187055E-3</v>
      </c>
      <c r="L1025">
        <f t="shared" si="741"/>
        <v>1.0057150548180187</v>
      </c>
      <c r="N1025" s="15">
        <f t="shared" si="720"/>
        <v>7.0049238578718551</v>
      </c>
      <c r="P1025" s="10">
        <v>41144</v>
      </c>
      <c r="Q1025">
        <v>148100</v>
      </c>
      <c r="R1025">
        <v>30.987071</v>
      </c>
      <c r="S1025">
        <f t="shared" si="721"/>
        <v>-7.7312693815301259E-3</v>
      </c>
      <c r="T1025">
        <f t="shared" si="742"/>
        <v>0.99226873061846987</v>
      </c>
      <c r="V1025" s="15">
        <f t="shared" si="722"/>
        <v>-0.941156762498222</v>
      </c>
      <c r="X1025" s="10">
        <v>41144</v>
      </c>
      <c r="Y1025">
        <v>62700</v>
      </c>
      <c r="Z1025">
        <v>24.900722999999999</v>
      </c>
      <c r="AA1025">
        <f t="shared" si="723"/>
        <v>-7.124136023712202E-3</v>
      </c>
      <c r="AB1025">
        <f t="shared" si="719"/>
        <v>0.9928758639762878</v>
      </c>
      <c r="AD1025" s="15">
        <f t="shared" si="724"/>
        <v>-0.92643723976161929</v>
      </c>
      <c r="AF1025" s="10">
        <v>41144</v>
      </c>
      <c r="AG1025">
        <v>96600</v>
      </c>
      <c r="AH1025">
        <v>34.315009000000003</v>
      </c>
      <c r="AI1025">
        <f t="shared" si="725"/>
        <v>-5.7486632371789304E-3</v>
      </c>
      <c r="AJ1025">
        <f t="shared" si="743"/>
        <v>0.99425133676282107</v>
      </c>
      <c r="AN1025" s="10">
        <v>41144</v>
      </c>
      <c r="AO1025">
        <v>2020500</v>
      </c>
      <c r="AP1025">
        <v>28.568068</v>
      </c>
      <c r="AQ1025">
        <f t="shared" si="727"/>
        <v>-5.4298776119067194E-3</v>
      </c>
      <c r="AR1025">
        <f t="shared" si="748"/>
        <v>0.99457012238809328</v>
      </c>
      <c r="AV1025" s="10">
        <v>41144</v>
      </c>
      <c r="AW1025">
        <v>12478800</v>
      </c>
      <c r="AX1025">
        <v>36.006058000000003</v>
      </c>
      <c r="AY1025">
        <f t="shared" si="728"/>
        <v>-8.718833238122059E-3</v>
      </c>
      <c r="AZ1025">
        <f t="shared" si="729"/>
        <v>0.99128116676187794</v>
      </c>
      <c r="BD1025" s="10">
        <v>41144</v>
      </c>
      <c r="BE1025">
        <v>328600</v>
      </c>
      <c r="BF1025">
        <v>43.222912999999998</v>
      </c>
      <c r="BG1025">
        <f t="shared" si="730"/>
        <v>-7.4536538847544964E-3</v>
      </c>
      <c r="BH1025">
        <f t="shared" si="731"/>
        <v>0.9925463461152455</v>
      </c>
      <c r="BL1025" s="10">
        <v>41144</v>
      </c>
      <c r="BM1025">
        <v>159900</v>
      </c>
      <c r="BN1025">
        <v>100.135069</v>
      </c>
      <c r="BO1025">
        <f t="shared" si="744"/>
        <v>9.9073373214997318E-4</v>
      </c>
      <c r="BP1025">
        <f t="shared" si="745"/>
        <v>1.00099073373215</v>
      </c>
      <c r="CB1025" s="10">
        <v>41144</v>
      </c>
      <c r="CC1025">
        <v>815200</v>
      </c>
      <c r="CD1025">
        <v>99.164384999999996</v>
      </c>
      <c r="CE1025">
        <f t="shared" si="732"/>
        <v>2.4412854271154139E-3</v>
      </c>
      <c r="CF1025">
        <f t="shared" si="733"/>
        <v>1.0024412854271154</v>
      </c>
      <c r="CJ1025" s="10">
        <v>41144</v>
      </c>
      <c r="CK1025">
        <v>533900</v>
      </c>
      <c r="CL1025">
        <v>75.385384000000002</v>
      </c>
      <c r="CM1025">
        <f t="shared" si="734"/>
        <v>1.6140140054117236E-3</v>
      </c>
      <c r="CN1025">
        <f t="shared" si="735"/>
        <v>1.0016140140054117</v>
      </c>
      <c r="CR1025" s="10">
        <v>41144</v>
      </c>
      <c r="CS1025">
        <v>18000</v>
      </c>
      <c r="CT1025">
        <v>58.214230999999998</v>
      </c>
      <c r="CU1025">
        <f t="shared" si="736"/>
        <v>9.7972302783966292E-4</v>
      </c>
      <c r="CV1025">
        <f t="shared" si="737"/>
        <v>1.0009797230278397</v>
      </c>
      <c r="CZ1025" s="10">
        <v>41144</v>
      </c>
      <c r="DA1025">
        <v>28900</v>
      </c>
      <c r="DB1025">
        <v>41.973463000000002</v>
      </c>
      <c r="DC1025">
        <f t="shared" si="753"/>
        <v>-5.3710036843496178E-3</v>
      </c>
      <c r="DD1025">
        <f t="shared" si="754"/>
        <v>0.99462899631565038</v>
      </c>
      <c r="DH1025" s="10">
        <v>41144</v>
      </c>
      <c r="DI1025">
        <v>29500</v>
      </c>
      <c r="DJ1025">
        <v>27.804345999999999</v>
      </c>
      <c r="DK1025">
        <f t="shared" si="755"/>
        <v>-4.2262912360468974E-3</v>
      </c>
      <c r="DL1025">
        <f t="shared" si="756"/>
        <v>0.9957737087639531</v>
      </c>
      <c r="DX1025" s="10">
        <v>41144</v>
      </c>
      <c r="DY1025">
        <v>13819700</v>
      </c>
      <c r="DZ1025">
        <v>16.25</v>
      </c>
      <c r="EA1025">
        <f t="shared" si="749"/>
        <v>8.6901918876354234E-3</v>
      </c>
      <c r="EB1025">
        <f t="shared" si="750"/>
        <v>1.0086901918876354</v>
      </c>
      <c r="EF1025" s="10">
        <v>41143</v>
      </c>
      <c r="EG1025">
        <v>150100</v>
      </c>
      <c r="EH1025">
        <v>97.656281000000007</v>
      </c>
      <c r="EI1025">
        <f t="shared" si="751"/>
        <v>6.9094982283424144E-4</v>
      </c>
      <c r="EJ1025">
        <f t="shared" si="752"/>
        <v>1.0006909498228342</v>
      </c>
    </row>
    <row r="1026" spans="1:140">
      <c r="A1026" s="10">
        <v>41143</v>
      </c>
      <c r="B1026" s="11">
        <v>64.239999999999995</v>
      </c>
      <c r="C1026">
        <f t="shared" si="738"/>
        <v>0.64239999999999997</v>
      </c>
      <c r="D1026" s="12">
        <f t="shared" si="718"/>
        <v>1.4695932790186994E-2</v>
      </c>
      <c r="E1026" s="13">
        <f t="shared" si="739"/>
        <v>1.014695932790187</v>
      </c>
      <c r="H1026" s="10">
        <v>41143</v>
      </c>
      <c r="I1026">
        <v>32600</v>
      </c>
      <c r="J1026">
        <v>68.487881999999999</v>
      </c>
      <c r="K1026" s="15">
        <f t="shared" si="740"/>
        <v>1.3559744335299939E-2</v>
      </c>
      <c r="L1026">
        <f t="shared" si="741"/>
        <v>1.0135597443352999</v>
      </c>
      <c r="N1026" s="15">
        <f t="shared" si="720"/>
        <v>135.46269785249592</v>
      </c>
      <c r="P1026" s="10">
        <v>41143</v>
      </c>
      <c r="Q1026">
        <v>96800</v>
      </c>
      <c r="R1026">
        <v>31.228507</v>
      </c>
      <c r="S1026">
        <f t="shared" si="721"/>
        <v>0</v>
      </c>
      <c r="T1026">
        <f t="shared" si="742"/>
        <v>1</v>
      </c>
      <c r="V1026" s="15">
        <f t="shared" si="722"/>
        <v>0</v>
      </c>
      <c r="X1026" s="10">
        <v>41143</v>
      </c>
      <c r="Y1026">
        <v>23100</v>
      </c>
      <c r="Z1026">
        <v>25.079391999999999</v>
      </c>
      <c r="AA1026">
        <f t="shared" si="723"/>
        <v>-1.1236038740934928E-3</v>
      </c>
      <c r="AB1026">
        <f t="shared" si="719"/>
        <v>0.99887639612590651</v>
      </c>
      <c r="AD1026" s="15">
        <f t="shared" si="724"/>
        <v>-0.33657932676914937</v>
      </c>
      <c r="AF1026" s="10">
        <v>41143</v>
      </c>
      <c r="AG1026">
        <v>96100</v>
      </c>
      <c r="AH1026">
        <v>34.513415000000002</v>
      </c>
      <c r="AI1026">
        <f t="shared" si="725"/>
        <v>-2.4576825659254897E-3</v>
      </c>
      <c r="AJ1026">
        <f t="shared" si="743"/>
        <v>0.99754231743407451</v>
      </c>
      <c r="AN1026" s="10">
        <v>41143</v>
      </c>
      <c r="AO1026">
        <v>2091300</v>
      </c>
      <c r="AP1026">
        <v>28.724036000000002</v>
      </c>
      <c r="AQ1026">
        <f t="shared" si="727"/>
        <v>-1.2050964903028705E-3</v>
      </c>
      <c r="AR1026">
        <f t="shared" si="748"/>
        <v>0.99879490350969713</v>
      </c>
      <c r="AV1026" s="10">
        <v>41143</v>
      </c>
      <c r="AW1026">
        <v>19441500</v>
      </c>
      <c r="AX1026">
        <v>36.322749999999999</v>
      </c>
      <c r="AY1026">
        <f t="shared" si="728"/>
        <v>7.2715286550661951E-4</v>
      </c>
      <c r="AZ1026">
        <f t="shared" si="729"/>
        <v>1.0007271528655066</v>
      </c>
      <c r="BD1026" s="10">
        <v>41143</v>
      </c>
      <c r="BE1026">
        <v>345900</v>
      </c>
      <c r="BF1026">
        <v>43.547500999999997</v>
      </c>
      <c r="BG1026">
        <f t="shared" si="730"/>
        <v>-2.4115536122196746E-3</v>
      </c>
      <c r="BH1026">
        <f t="shared" si="731"/>
        <v>0.99758844638778033</v>
      </c>
      <c r="BL1026" s="10">
        <v>41143</v>
      </c>
      <c r="BM1026">
        <v>131800</v>
      </c>
      <c r="BN1026">
        <v>100.03596</v>
      </c>
      <c r="BO1026">
        <f t="shared" si="744"/>
        <v>3.60400288320184E-4</v>
      </c>
      <c r="BP1026">
        <f t="shared" si="745"/>
        <v>1.0003604002883202</v>
      </c>
      <c r="CB1026" s="10">
        <v>41143</v>
      </c>
      <c r="CC1026">
        <v>818500</v>
      </c>
      <c r="CD1026">
        <v>98.922886000000005</v>
      </c>
      <c r="CE1026">
        <f t="shared" si="732"/>
        <v>5.6721834899267076E-3</v>
      </c>
      <c r="CF1026">
        <f t="shared" si="733"/>
        <v>1.0056721834899267</v>
      </c>
      <c r="CJ1026" s="10">
        <v>41143</v>
      </c>
      <c r="CK1026">
        <v>442300</v>
      </c>
      <c r="CL1026">
        <v>75.263907000000003</v>
      </c>
      <c r="CM1026">
        <f t="shared" si="734"/>
        <v>6.6148253506275179E-3</v>
      </c>
      <c r="CN1026">
        <f t="shared" si="735"/>
        <v>1.0066148253506275</v>
      </c>
      <c r="CR1026" s="10">
        <v>41143</v>
      </c>
      <c r="CS1026">
        <v>4400</v>
      </c>
      <c r="CT1026">
        <v>58.157252999999997</v>
      </c>
      <c r="CU1026">
        <f t="shared" si="736"/>
        <v>2.6195016497454482E-3</v>
      </c>
      <c r="CV1026">
        <f t="shared" si="737"/>
        <v>1.0026195016497454</v>
      </c>
      <c r="CZ1026" s="10">
        <v>41143</v>
      </c>
      <c r="DA1026">
        <v>32800</v>
      </c>
      <c r="DB1026">
        <v>42.200119999999998</v>
      </c>
      <c r="DC1026">
        <f t="shared" si="753"/>
        <v>4.5963245876727843E-3</v>
      </c>
      <c r="DD1026">
        <f t="shared" si="754"/>
        <v>1.0045963245876728</v>
      </c>
      <c r="DH1026" s="10">
        <v>41143</v>
      </c>
      <c r="DI1026">
        <v>60500</v>
      </c>
      <c r="DJ1026">
        <v>27.922353999999999</v>
      </c>
      <c r="DK1026">
        <f t="shared" si="755"/>
        <v>-3.2501018923780656E-4</v>
      </c>
      <c r="DL1026">
        <f t="shared" si="756"/>
        <v>0.99967498981076219</v>
      </c>
      <c r="DX1026" s="10">
        <v>41143</v>
      </c>
      <c r="DY1026">
        <v>9143600</v>
      </c>
      <c r="DZ1026">
        <v>16.110001</v>
      </c>
      <c r="EA1026">
        <f t="shared" si="749"/>
        <v>1.0665056461731659E-2</v>
      </c>
      <c r="EB1026">
        <f t="shared" si="750"/>
        <v>1.0106650564617317</v>
      </c>
      <c r="EF1026" s="10">
        <v>41142</v>
      </c>
      <c r="EG1026">
        <v>150500</v>
      </c>
      <c r="EH1026">
        <v>97.588852000000003</v>
      </c>
      <c r="EI1026">
        <f t="shared" si="751"/>
        <v>-2.9602198673928104E-4</v>
      </c>
      <c r="EJ1026">
        <f t="shared" si="752"/>
        <v>0.99970397801326072</v>
      </c>
    </row>
    <row r="1027" spans="1:140">
      <c r="A1027" s="10">
        <v>41142</v>
      </c>
      <c r="B1027" s="11">
        <v>65.239999999999995</v>
      </c>
      <c r="C1027">
        <f t="shared" si="738"/>
        <v>0.65239999999999998</v>
      </c>
      <c r="D1027" s="12">
        <f t="shared" ref="D1027:D1090" si="757">1/((1-($D$2*C1027)))^(1/12)-1</f>
        <v>1.4948180499381403E-2</v>
      </c>
      <c r="E1027" s="13">
        <f t="shared" si="739"/>
        <v>1.0149481804993814</v>
      </c>
      <c r="H1027" s="10">
        <v>41142</v>
      </c>
      <c r="I1027">
        <v>23900</v>
      </c>
      <c r="J1027">
        <v>67.571628000000004</v>
      </c>
      <c r="K1027" s="15">
        <f t="shared" si="740"/>
        <v>3.4346426951405995E-3</v>
      </c>
      <c r="L1027">
        <f t="shared" si="741"/>
        <v>1.0034346426951406</v>
      </c>
      <c r="N1027" s="15">
        <f t="shared" si="720"/>
        <v>2.4955704809632056</v>
      </c>
      <c r="P1027" s="10">
        <v>41142</v>
      </c>
      <c r="Q1027">
        <v>168000</v>
      </c>
      <c r="R1027">
        <v>31.228507</v>
      </c>
      <c r="S1027">
        <f t="shared" si="721"/>
        <v>-2.6690338042059114E-3</v>
      </c>
      <c r="T1027">
        <f t="shared" si="742"/>
        <v>0.99733096619579409</v>
      </c>
      <c r="V1027" s="15">
        <f t="shared" si="722"/>
        <v>-0.62299609718755189</v>
      </c>
      <c r="X1027" s="10">
        <v>41142</v>
      </c>
      <c r="Y1027">
        <v>37500</v>
      </c>
      <c r="Z1027">
        <v>25.107603000000001</v>
      </c>
      <c r="AA1027">
        <f t="shared" si="723"/>
        <v>7.4961747865476269E-4</v>
      </c>
      <c r="AB1027">
        <f t="shared" ref="AB1027:AB1090" si="758">1+AA1027</f>
        <v>1.0007496174786548</v>
      </c>
      <c r="AD1027" s="15">
        <f t="shared" si="724"/>
        <v>0.3145677171345107</v>
      </c>
      <c r="AF1027" s="10">
        <v>41142</v>
      </c>
      <c r="AG1027">
        <v>102200</v>
      </c>
      <c r="AH1027">
        <v>34.598447</v>
      </c>
      <c r="AI1027">
        <f t="shared" si="725"/>
        <v>2.7309259379881823E-4</v>
      </c>
      <c r="AJ1027">
        <f t="shared" si="743"/>
        <v>1.0002730925937988</v>
      </c>
      <c r="AN1027" s="10">
        <v>41142</v>
      </c>
      <c r="AO1027">
        <v>2521800</v>
      </c>
      <c r="AP1027">
        <v>28.758693000000001</v>
      </c>
      <c r="AQ1027">
        <f t="shared" si="727"/>
        <v>5.757524062163677E-3</v>
      </c>
      <c r="AR1027">
        <f t="shared" si="748"/>
        <v>1.0057575240621637</v>
      </c>
      <c r="AV1027" s="10">
        <v>41142</v>
      </c>
      <c r="AW1027">
        <v>11078500</v>
      </c>
      <c r="AX1027">
        <v>36.296357</v>
      </c>
      <c r="AY1027">
        <f t="shared" si="728"/>
        <v>-2.1765456063457256E-3</v>
      </c>
      <c r="AZ1027">
        <f t="shared" si="729"/>
        <v>0.99782345439365427</v>
      </c>
      <c r="BD1027" s="10">
        <v>41142</v>
      </c>
      <c r="BE1027">
        <v>499600</v>
      </c>
      <c r="BF1027">
        <v>43.652771999999999</v>
      </c>
      <c r="BG1027">
        <f t="shared" si="730"/>
        <v>-3.6043266162497645E-3</v>
      </c>
      <c r="BH1027">
        <f t="shared" si="731"/>
        <v>0.99639567338375024</v>
      </c>
      <c r="BL1027" s="10">
        <v>41142</v>
      </c>
      <c r="BM1027">
        <v>267600</v>
      </c>
      <c r="BN1027">
        <v>99.999920000000003</v>
      </c>
      <c r="BO1027">
        <f t="shared" si="744"/>
        <v>8.1150866100476726E-4</v>
      </c>
      <c r="BP1027">
        <f t="shared" si="745"/>
        <v>1.0008115086610048</v>
      </c>
      <c r="CB1027" s="10">
        <v>41142</v>
      </c>
      <c r="CC1027">
        <v>458400</v>
      </c>
      <c r="CD1027">
        <v>98.364941999999999</v>
      </c>
      <c r="CE1027">
        <f t="shared" si="732"/>
        <v>2.1209849922398938E-3</v>
      </c>
      <c r="CF1027">
        <f t="shared" si="733"/>
        <v>1.0021209849922399</v>
      </c>
      <c r="CJ1027" s="10">
        <v>41142</v>
      </c>
      <c r="CK1027">
        <v>271800</v>
      </c>
      <c r="CL1027">
        <v>74.769321000000005</v>
      </c>
      <c r="CM1027">
        <f t="shared" si="734"/>
        <v>6.9676001640384122E-4</v>
      </c>
      <c r="CN1027">
        <f t="shared" si="735"/>
        <v>1.0006967600164038</v>
      </c>
      <c r="CR1027" s="10">
        <v>41142</v>
      </c>
      <c r="CS1027">
        <v>24900</v>
      </c>
      <c r="CT1027">
        <v>58.005307999999999</v>
      </c>
      <c r="CU1027">
        <f t="shared" si="736"/>
        <v>4.9145507561942914E-4</v>
      </c>
      <c r="CV1027">
        <f t="shared" si="737"/>
        <v>1.0004914550756194</v>
      </c>
      <c r="CZ1027" s="10">
        <v>41142</v>
      </c>
      <c r="DA1027">
        <v>52900</v>
      </c>
      <c r="DB1027">
        <v>42.007041999999998</v>
      </c>
      <c r="DC1027">
        <f t="shared" si="753"/>
        <v>-1.5961326226587857E-3</v>
      </c>
      <c r="DD1027">
        <f t="shared" si="754"/>
        <v>0.99840386737734121</v>
      </c>
      <c r="DH1027" s="10">
        <v>41142</v>
      </c>
      <c r="DI1027">
        <v>52900</v>
      </c>
      <c r="DJ1027">
        <v>27.931432000000001</v>
      </c>
      <c r="DK1027">
        <f t="shared" si="755"/>
        <v>1.9538353619199533E-3</v>
      </c>
      <c r="DL1027">
        <f t="shared" si="756"/>
        <v>1.00195383536192</v>
      </c>
      <c r="DX1027" s="10">
        <v>41142</v>
      </c>
      <c r="DY1027">
        <v>6464600</v>
      </c>
      <c r="DZ1027">
        <v>15.94</v>
      </c>
      <c r="EA1027">
        <f t="shared" si="749"/>
        <v>9.4996833438885098E-3</v>
      </c>
      <c r="EB1027">
        <f t="shared" si="750"/>
        <v>1.0094996833438885</v>
      </c>
      <c r="EF1027" s="10">
        <v>41141</v>
      </c>
      <c r="EG1027">
        <v>355300</v>
      </c>
      <c r="EH1027">
        <v>97.617749000000003</v>
      </c>
      <c r="EI1027">
        <f t="shared" si="751"/>
        <v>2.9610964170379006E-4</v>
      </c>
      <c r="EJ1027">
        <f t="shared" si="752"/>
        <v>1.0002961096417038</v>
      </c>
    </row>
    <row r="1028" spans="1:140">
      <c r="A1028" s="10">
        <v>41141</v>
      </c>
      <c r="B1028" s="11">
        <v>66.239999999999995</v>
      </c>
      <c r="C1028">
        <f t="shared" si="738"/>
        <v>0.66239999999999999</v>
      </c>
      <c r="D1028" s="12">
        <f t="shared" si="757"/>
        <v>1.5201245843974975E-2</v>
      </c>
      <c r="E1028" s="13">
        <f t="shared" si="739"/>
        <v>1.015201245843975</v>
      </c>
      <c r="H1028" s="10">
        <v>41141</v>
      </c>
      <c r="I1028">
        <v>25000</v>
      </c>
      <c r="J1028">
        <v>67.340338000000003</v>
      </c>
      <c r="K1028" s="15">
        <f t="shared" si="740"/>
        <v>1.1902715837639466E-3</v>
      </c>
      <c r="L1028">
        <f t="shared" si="741"/>
        <v>1.0011902715837639</v>
      </c>
      <c r="N1028" s="15">
        <f t="shared" ref="N1028:N1091" si="759">((1+K1028)^365)-1</f>
        <v>0.54371334476901989</v>
      </c>
      <c r="P1028" s="10">
        <v>41141</v>
      </c>
      <c r="Q1028">
        <v>72700</v>
      </c>
      <c r="R1028">
        <v>31.312080000000002</v>
      </c>
      <c r="S1028">
        <f t="shared" ref="S1028:S1091" si="760">(R1028/R1029)-1</f>
        <v>-2.9641110138112214E-4</v>
      </c>
      <c r="T1028">
        <f t="shared" si="742"/>
        <v>0.99970358889861888</v>
      </c>
      <c r="V1028" s="15">
        <f t="shared" ref="V1028:V1091" si="761">((1+S1028)^365)-1</f>
        <v>-0.10255737616650396</v>
      </c>
      <c r="X1028" s="10">
        <v>41141</v>
      </c>
      <c r="Y1028">
        <v>26300</v>
      </c>
      <c r="Z1028">
        <v>25.088795999999999</v>
      </c>
      <c r="AA1028">
        <f t="shared" ref="AA1028:AA1091" si="762">(Z1028/Z1029)-1</f>
        <v>-2.6168154153465295E-3</v>
      </c>
      <c r="AB1028">
        <f t="shared" si="758"/>
        <v>0.99738318458465347</v>
      </c>
      <c r="AD1028" s="15">
        <f t="shared" ref="AD1028:AD1091" si="763">((1+AA1028)^365)-1</f>
        <v>-0.61572218848905313</v>
      </c>
      <c r="AF1028" s="10">
        <v>41141</v>
      </c>
      <c r="AG1028">
        <v>62000</v>
      </c>
      <c r="AH1028">
        <v>34.589001000000003</v>
      </c>
      <c r="AI1028">
        <f t="shared" ref="AI1028:AI1091" si="764">(AH1028/AH1029)-1</f>
        <v>-4.0804512017287298E-3</v>
      </c>
      <c r="AJ1028">
        <f t="shared" si="743"/>
        <v>0.99591954879827127</v>
      </c>
      <c r="AN1028" s="10">
        <v>41141</v>
      </c>
      <c r="AO1028">
        <v>3678200</v>
      </c>
      <c r="AP1028">
        <v>28.594062000000001</v>
      </c>
      <c r="AQ1028">
        <f t="shared" ref="AQ1028:AQ1091" si="765">(AP1028/AP1029)-1</f>
        <v>-3.322275116753981E-3</v>
      </c>
      <c r="AR1028">
        <f t="shared" si="748"/>
        <v>0.99667772488324602</v>
      </c>
      <c r="AV1028" s="10">
        <v>41141</v>
      </c>
      <c r="AW1028">
        <v>18635500</v>
      </c>
      <c r="AX1028">
        <v>36.375529999999998</v>
      </c>
      <c r="AY1028">
        <f t="shared" ref="AY1028:AY1091" si="766">(AX1028/AX1029)-1</f>
        <v>0</v>
      </c>
      <c r="AZ1028">
        <f t="shared" ref="AZ1028:AZ1091" si="767">1+AY1028</f>
        <v>1</v>
      </c>
      <c r="BD1028" s="10">
        <v>41141</v>
      </c>
      <c r="BE1028">
        <v>293000</v>
      </c>
      <c r="BF1028">
        <v>43.810679999999998</v>
      </c>
      <c r="BG1028">
        <f t="shared" ref="BG1028:BG1091" si="768">(BF1028/BF1029)-1</f>
        <v>-8.0035082972196303E-4</v>
      </c>
      <c r="BH1028">
        <f t="shared" ref="BH1028:BH1091" si="769">1+BG1028</f>
        <v>0.99919964917027804</v>
      </c>
      <c r="BL1028" s="10">
        <v>41141</v>
      </c>
      <c r="BM1028">
        <v>189300</v>
      </c>
      <c r="BN1028">
        <v>99.918835000000001</v>
      </c>
      <c r="BO1028">
        <f t="shared" si="744"/>
        <v>-5.4071657744980683E-4</v>
      </c>
      <c r="BP1028">
        <f t="shared" si="745"/>
        <v>0.99945928342255019</v>
      </c>
      <c r="CB1028" s="10">
        <v>41141</v>
      </c>
      <c r="CC1028">
        <v>1008700</v>
      </c>
      <c r="CD1028">
        <v>98.156752999999995</v>
      </c>
      <c r="CE1028">
        <f t="shared" ref="CE1028:CE1091" si="770">(CD1028/CD1029)-1</f>
        <v>1.1041679366590174E-3</v>
      </c>
      <c r="CF1028">
        <f t="shared" ref="CF1028:CF1091" si="771">1+CE1028</f>
        <v>1.001104167936659</v>
      </c>
      <c r="CJ1028" s="10">
        <v>41141</v>
      </c>
      <c r="CK1028">
        <v>203900</v>
      </c>
      <c r="CL1028">
        <v>74.717260999999993</v>
      </c>
      <c r="CM1028">
        <f t="shared" ref="CM1028:CM1091" si="772">(CL1028/CL1029)-1</f>
        <v>6.9724582941921298E-4</v>
      </c>
      <c r="CN1028">
        <f t="shared" ref="CN1028:CN1091" si="773">1+CM1028</f>
        <v>1.0006972458294192</v>
      </c>
      <c r="CR1028" s="10">
        <v>41141</v>
      </c>
      <c r="CS1028">
        <v>15800</v>
      </c>
      <c r="CT1028">
        <v>57.976815000000002</v>
      </c>
      <c r="CU1028">
        <f t="shared" ref="CU1028:CU1091" si="774">(CT1028/CT1029)-1</f>
        <v>3.2770382572344658E-4</v>
      </c>
      <c r="CV1028">
        <f t="shared" ref="CV1028:CV1091" si="775">1+CU1028</f>
        <v>1.0003277038257234</v>
      </c>
      <c r="CZ1028" s="10">
        <v>41141</v>
      </c>
      <c r="DA1028">
        <v>32800</v>
      </c>
      <c r="DB1028">
        <v>42.074198000000003</v>
      </c>
      <c r="DC1028">
        <f t="shared" si="753"/>
        <v>-1.5936601187284127E-3</v>
      </c>
      <c r="DD1028">
        <f t="shared" si="754"/>
        <v>0.99840633988127159</v>
      </c>
      <c r="DH1028" s="10">
        <v>41141</v>
      </c>
      <c r="DI1028">
        <v>40400</v>
      </c>
      <c r="DJ1028">
        <v>27.876964999999998</v>
      </c>
      <c r="DK1028">
        <f t="shared" si="755"/>
        <v>-3.5691335590775086E-3</v>
      </c>
      <c r="DL1028">
        <f t="shared" si="756"/>
        <v>0.99643086644092249</v>
      </c>
      <c r="DX1028" s="10">
        <v>41141</v>
      </c>
      <c r="DY1028">
        <v>3384700</v>
      </c>
      <c r="DZ1028">
        <v>15.79</v>
      </c>
      <c r="EA1028">
        <f t="shared" si="749"/>
        <v>3.1766200762388674E-3</v>
      </c>
      <c r="EB1028">
        <f t="shared" si="750"/>
        <v>1.0031766200762389</v>
      </c>
      <c r="EF1028" s="10">
        <v>41138</v>
      </c>
      <c r="EG1028">
        <v>179800</v>
      </c>
      <c r="EH1028">
        <v>97.588852000000003</v>
      </c>
      <c r="EI1028">
        <f t="shared" si="751"/>
        <v>-9.8720792669704238E-5</v>
      </c>
      <c r="EJ1028">
        <f t="shared" si="752"/>
        <v>0.9999012792073303</v>
      </c>
    </row>
    <row r="1029" spans="1:140">
      <c r="A1029" s="10">
        <v>41138</v>
      </c>
      <c r="B1029" s="11">
        <v>67.239999999999995</v>
      </c>
      <c r="C1029">
        <f t="shared" si="738"/>
        <v>0.6724</v>
      </c>
      <c r="D1029" s="12">
        <f t="shared" si="757"/>
        <v>1.5455133935963206E-2</v>
      </c>
      <c r="E1029" s="13">
        <f t="shared" si="739"/>
        <v>1.0154551339359632</v>
      </c>
      <c r="H1029" s="10">
        <v>41138</v>
      </c>
      <c r="I1029">
        <v>2200</v>
      </c>
      <c r="J1029">
        <v>67.260279999999995</v>
      </c>
      <c r="K1029" s="15">
        <f t="shared" si="740"/>
        <v>4.784057851179746E-3</v>
      </c>
      <c r="L1029">
        <f t="shared" si="741"/>
        <v>1.0047840578511797</v>
      </c>
      <c r="N1029" s="15">
        <f t="shared" si="759"/>
        <v>4.7088492677274125</v>
      </c>
      <c r="P1029" s="10">
        <v>41138</v>
      </c>
      <c r="Q1029">
        <v>130100</v>
      </c>
      <c r="R1029">
        <v>31.321363999999999</v>
      </c>
      <c r="S1029">
        <f t="shared" si="760"/>
        <v>1.4845114311343721E-3</v>
      </c>
      <c r="T1029">
        <f t="shared" si="742"/>
        <v>1.0014845114311344</v>
      </c>
      <c r="V1029" s="15">
        <f t="shared" si="761"/>
        <v>0.71848808028480993</v>
      </c>
      <c r="X1029" s="10">
        <v>41138</v>
      </c>
      <c r="Y1029">
        <v>51900</v>
      </c>
      <c r="Z1029">
        <v>25.154620999999999</v>
      </c>
      <c r="AA1029">
        <f t="shared" si="762"/>
        <v>5.2611658303884923E-3</v>
      </c>
      <c r="AB1029">
        <f t="shared" si="758"/>
        <v>1.0052611658303885</v>
      </c>
      <c r="AD1029" s="15">
        <f t="shared" si="763"/>
        <v>5.7889181641471916</v>
      </c>
      <c r="AF1029" s="10">
        <v>41138</v>
      </c>
      <c r="AG1029">
        <v>652700</v>
      </c>
      <c r="AH1029">
        <v>34.730718000000003</v>
      </c>
      <c r="AI1029">
        <f t="shared" si="764"/>
        <v>7.9516541470998625E-3</v>
      </c>
      <c r="AJ1029">
        <f t="shared" si="743"/>
        <v>1.0079516541470999</v>
      </c>
      <c r="AN1029" s="10">
        <v>41138</v>
      </c>
      <c r="AO1029">
        <v>1634600</v>
      </c>
      <c r="AP1029">
        <v>28.689375999999999</v>
      </c>
      <c r="AQ1029">
        <f t="shared" si="765"/>
        <v>3.3333494205893821E-3</v>
      </c>
      <c r="AR1029">
        <f t="shared" si="748"/>
        <v>1.0033333494205894</v>
      </c>
      <c r="AV1029" s="10">
        <v>41138</v>
      </c>
      <c r="AW1029">
        <v>18921900</v>
      </c>
      <c r="AX1029">
        <v>36.375529999999998</v>
      </c>
      <c r="AY1029">
        <f t="shared" si="766"/>
        <v>-5.531569736591857E-3</v>
      </c>
      <c r="AZ1029">
        <f t="shared" si="767"/>
        <v>0.99446843026340814</v>
      </c>
      <c r="BD1029" s="10">
        <v>41138</v>
      </c>
      <c r="BE1029">
        <v>368500</v>
      </c>
      <c r="BF1029">
        <v>43.845771999999997</v>
      </c>
      <c r="BG1029">
        <f t="shared" si="768"/>
        <v>-2.0007047844028403E-4</v>
      </c>
      <c r="BH1029">
        <f t="shared" si="769"/>
        <v>0.99979992952155972</v>
      </c>
      <c r="BL1029" s="10">
        <v>41138</v>
      </c>
      <c r="BM1029">
        <v>145600</v>
      </c>
      <c r="BN1029">
        <v>99.972892000000002</v>
      </c>
      <c r="BO1029">
        <f t="shared" si="744"/>
        <v>8.1172823312725129E-4</v>
      </c>
      <c r="BP1029">
        <f t="shared" si="745"/>
        <v>1.0008117282331273</v>
      </c>
      <c r="CB1029" s="10">
        <v>41138</v>
      </c>
      <c r="CC1029">
        <v>353500</v>
      </c>
      <c r="CD1029">
        <v>98.048490999999999</v>
      </c>
      <c r="CE1029">
        <f t="shared" si="770"/>
        <v>-2.5472739198306726E-4</v>
      </c>
      <c r="CF1029">
        <f t="shared" si="771"/>
        <v>0.99974527260801693</v>
      </c>
      <c r="CJ1029" s="10">
        <v>41138</v>
      </c>
      <c r="CK1029">
        <v>188400</v>
      </c>
      <c r="CL1029">
        <v>74.665200999999996</v>
      </c>
      <c r="CM1029">
        <f t="shared" si="772"/>
        <v>1.1635402441987353E-3</v>
      </c>
      <c r="CN1029">
        <f t="shared" si="773"/>
        <v>1.0011635402441987</v>
      </c>
      <c r="CR1029" s="10">
        <v>41138</v>
      </c>
      <c r="CS1029">
        <v>8400</v>
      </c>
      <c r="CT1029">
        <v>57.957822</v>
      </c>
      <c r="CU1029">
        <f t="shared" si="774"/>
        <v>1.6385287533848825E-4</v>
      </c>
      <c r="CV1029">
        <f t="shared" si="775"/>
        <v>1.0001638528753385</v>
      </c>
      <c r="CZ1029" s="10">
        <v>41138</v>
      </c>
      <c r="DA1029">
        <v>38400</v>
      </c>
      <c r="DB1029">
        <v>42.141356999999999</v>
      </c>
      <c r="DC1029">
        <f t="shared" si="753"/>
        <v>1.7960431281418554E-3</v>
      </c>
      <c r="DD1029">
        <f t="shared" si="754"/>
        <v>1.0017960431281419</v>
      </c>
      <c r="DH1029" s="10">
        <v>41138</v>
      </c>
      <c r="DI1029">
        <v>74700</v>
      </c>
      <c r="DJ1029">
        <v>27.976818000000002</v>
      </c>
      <c r="DK1029">
        <f t="shared" si="755"/>
        <v>1.2995110432669765E-3</v>
      </c>
      <c r="DL1029">
        <f t="shared" si="756"/>
        <v>1.001299511043267</v>
      </c>
      <c r="DX1029" s="10">
        <v>41138</v>
      </c>
      <c r="DY1029">
        <v>4301200</v>
      </c>
      <c r="DZ1029">
        <v>15.74</v>
      </c>
      <c r="EA1029">
        <f t="shared" si="749"/>
        <v>1.9096117122852085E-3</v>
      </c>
      <c r="EB1029">
        <f t="shared" si="750"/>
        <v>1.0019096117122852</v>
      </c>
      <c r="EF1029" s="10">
        <v>41137</v>
      </c>
      <c r="EG1029">
        <v>352900</v>
      </c>
      <c r="EH1029">
        <v>97.598487000000006</v>
      </c>
      <c r="EI1029">
        <f t="shared" si="751"/>
        <v>2.9616809909738251E-4</v>
      </c>
      <c r="EJ1029">
        <f t="shared" si="752"/>
        <v>1.0002961680990974</v>
      </c>
    </row>
    <row r="1030" spans="1:140">
      <c r="A1030" s="10">
        <v>41137</v>
      </c>
      <c r="B1030" s="11">
        <v>68.239999999999995</v>
      </c>
      <c r="C1030">
        <f t="shared" si="738"/>
        <v>0.6823999999999999</v>
      </c>
      <c r="D1030" s="12">
        <f t="shared" si="757"/>
        <v>1.5709849934786524E-2</v>
      </c>
      <c r="E1030" s="13">
        <f t="shared" si="739"/>
        <v>1.0157098499347865</v>
      </c>
      <c r="H1030" s="10">
        <v>41137</v>
      </c>
      <c r="I1030">
        <v>55700</v>
      </c>
      <c r="J1030">
        <v>66.940034999999995</v>
      </c>
      <c r="K1030" s="15">
        <f t="shared" si="740"/>
        <v>-8.0411309143182397E-3</v>
      </c>
      <c r="L1030">
        <f t="shared" si="741"/>
        <v>0.99195886908568176</v>
      </c>
      <c r="N1030" s="15">
        <f t="shared" si="759"/>
        <v>-0.9474965731308862</v>
      </c>
      <c r="P1030" s="10">
        <v>41137</v>
      </c>
      <c r="Q1030">
        <v>280600</v>
      </c>
      <c r="R1030">
        <v>31.274936</v>
      </c>
      <c r="S1030">
        <f t="shared" si="760"/>
        <v>7.7798508063866567E-3</v>
      </c>
      <c r="T1030">
        <f t="shared" si="742"/>
        <v>1.0077798508063867</v>
      </c>
      <c r="V1030" s="15">
        <f t="shared" si="761"/>
        <v>15.922709776716417</v>
      </c>
      <c r="X1030" s="10">
        <v>41137</v>
      </c>
      <c r="Y1030">
        <v>37300</v>
      </c>
      <c r="Z1030">
        <v>25.022970999999998</v>
      </c>
      <c r="AA1030">
        <f t="shared" si="762"/>
        <v>9.1012383008866049E-3</v>
      </c>
      <c r="AB1030">
        <f t="shared" si="758"/>
        <v>1.0091012383008866</v>
      </c>
      <c r="AD1030" s="15">
        <f t="shared" si="763"/>
        <v>26.301076724461442</v>
      </c>
      <c r="AF1030" s="10">
        <v>41137</v>
      </c>
      <c r="AG1030">
        <v>97900</v>
      </c>
      <c r="AH1030">
        <v>34.45673</v>
      </c>
      <c r="AI1030">
        <f t="shared" si="764"/>
        <v>9.4104673847010822E-3</v>
      </c>
      <c r="AJ1030">
        <f t="shared" si="743"/>
        <v>1.0094104673847011</v>
      </c>
      <c r="AN1030" s="10">
        <v>41137</v>
      </c>
      <c r="AO1030">
        <v>1486700</v>
      </c>
      <c r="AP1030">
        <v>28.594062000000001</v>
      </c>
      <c r="AQ1030">
        <f t="shared" si="765"/>
        <v>1.1339219394525646E-2</v>
      </c>
      <c r="AR1030">
        <f t="shared" si="748"/>
        <v>1.0113392193945256</v>
      </c>
      <c r="AV1030" s="10">
        <v>41137</v>
      </c>
      <c r="AW1030">
        <v>20785000</v>
      </c>
      <c r="AX1030">
        <v>36.577863000000001</v>
      </c>
      <c r="AY1030">
        <f t="shared" si="766"/>
        <v>1.0204127286749243E-2</v>
      </c>
      <c r="AZ1030">
        <f t="shared" si="767"/>
        <v>1.0102041272867492</v>
      </c>
      <c r="BD1030" s="10">
        <v>41137</v>
      </c>
      <c r="BE1030">
        <v>756000</v>
      </c>
      <c r="BF1030">
        <v>43.854545999999999</v>
      </c>
      <c r="BG1030">
        <f t="shared" si="768"/>
        <v>4.2186090790545805E-3</v>
      </c>
      <c r="BH1030">
        <f t="shared" si="769"/>
        <v>1.0042186090790546</v>
      </c>
      <c r="BL1030" s="10">
        <v>41137</v>
      </c>
      <c r="BM1030">
        <v>195100</v>
      </c>
      <c r="BN1030">
        <v>99.891807</v>
      </c>
      <c r="BO1030">
        <f t="shared" si="744"/>
        <v>-1.1711453932934379E-3</v>
      </c>
      <c r="BP1030">
        <f t="shared" si="745"/>
        <v>0.99882885460670656</v>
      </c>
      <c r="CB1030" s="10">
        <v>41137</v>
      </c>
      <c r="CC1030">
        <v>462700</v>
      </c>
      <c r="CD1030">
        <v>98.073473000000007</v>
      </c>
      <c r="CE1030">
        <f t="shared" si="770"/>
        <v>-1.7800195885209202E-3</v>
      </c>
      <c r="CF1030">
        <f t="shared" si="771"/>
        <v>0.99821998041147908</v>
      </c>
      <c r="CJ1030" s="10">
        <v>41137</v>
      </c>
      <c r="CK1030">
        <v>412900</v>
      </c>
      <c r="CL1030">
        <v>74.578425999999993</v>
      </c>
      <c r="CM1030">
        <f t="shared" si="772"/>
        <v>-4.6518619007240858E-4</v>
      </c>
      <c r="CN1030">
        <f t="shared" si="773"/>
        <v>0.99953481380992759</v>
      </c>
      <c r="CR1030" s="10">
        <v>41137</v>
      </c>
      <c r="CS1030">
        <v>5800</v>
      </c>
      <c r="CT1030">
        <v>57.948326999999999</v>
      </c>
      <c r="CU1030">
        <f t="shared" si="774"/>
        <v>-6.5510285754666331E-4</v>
      </c>
      <c r="CV1030">
        <f t="shared" si="775"/>
        <v>0.99934489714245334</v>
      </c>
      <c r="CZ1030" s="10">
        <v>41137</v>
      </c>
      <c r="DA1030">
        <v>36300</v>
      </c>
      <c r="DB1030">
        <v>42.065804999999997</v>
      </c>
      <c r="DC1030">
        <f t="shared" si="753"/>
        <v>3.0024404216864031E-3</v>
      </c>
      <c r="DD1030">
        <f t="shared" si="754"/>
        <v>1.0030024404216864</v>
      </c>
      <c r="DH1030" s="10">
        <v>41137</v>
      </c>
      <c r="DI1030">
        <v>73400</v>
      </c>
      <c r="DJ1030">
        <v>27.940508999999999</v>
      </c>
      <c r="DK1030">
        <f t="shared" si="755"/>
        <v>6.5402308494348915E-3</v>
      </c>
      <c r="DL1030">
        <f t="shared" si="756"/>
        <v>1.0065402308494349</v>
      </c>
      <c r="DX1030" s="10">
        <v>41137</v>
      </c>
      <c r="DY1030">
        <v>5894200</v>
      </c>
      <c r="DZ1030">
        <v>15.71</v>
      </c>
      <c r="EA1030">
        <f t="shared" si="749"/>
        <v>5.7618437900128772E-3</v>
      </c>
      <c r="EB1030">
        <f t="shared" si="750"/>
        <v>1.0057618437900129</v>
      </c>
      <c r="EF1030" s="10">
        <v>41136</v>
      </c>
      <c r="EG1030">
        <v>257800</v>
      </c>
      <c r="EH1030">
        <v>97.569590000000005</v>
      </c>
      <c r="EI1030">
        <f t="shared" si="751"/>
        <v>9.8759783150770275E-5</v>
      </c>
      <c r="EJ1030">
        <f t="shared" si="752"/>
        <v>1.0000987597831508</v>
      </c>
    </row>
    <row r="1031" spans="1:140">
      <c r="A1031" s="10">
        <v>41136</v>
      </c>
      <c r="B1031" s="11">
        <v>69.239999999999995</v>
      </c>
      <c r="C1031">
        <f t="shared" si="738"/>
        <v>0.6923999999999999</v>
      </c>
      <c r="D1031" s="12">
        <f t="shared" si="757"/>
        <v>1.5965399047915163E-2</v>
      </c>
      <c r="E1031" s="13">
        <f t="shared" si="739"/>
        <v>1.0159653990479152</v>
      </c>
      <c r="H1031" s="10">
        <v>41136</v>
      </c>
      <c r="I1031">
        <v>7100</v>
      </c>
      <c r="J1031">
        <v>67.482671999999994</v>
      </c>
      <c r="K1031" s="15">
        <f t="shared" si="740"/>
        <v>-1.2110955222042308E-2</v>
      </c>
      <c r="L1031">
        <f t="shared" si="741"/>
        <v>0.98788904477795769</v>
      </c>
      <c r="N1031" s="15">
        <f t="shared" si="759"/>
        <v>-0.98829202440836483</v>
      </c>
      <c r="P1031" s="10">
        <v>41136</v>
      </c>
      <c r="Q1031">
        <v>55900</v>
      </c>
      <c r="R1031">
        <v>31.0335</v>
      </c>
      <c r="S1031">
        <f t="shared" si="760"/>
        <v>8.9844935646077317E-4</v>
      </c>
      <c r="T1031">
        <f t="shared" si="742"/>
        <v>1.0008984493564608</v>
      </c>
      <c r="V1031" s="15">
        <f t="shared" si="761"/>
        <v>0.38789302422954197</v>
      </c>
      <c r="X1031" s="10">
        <v>41136</v>
      </c>
      <c r="Y1031">
        <v>29000</v>
      </c>
      <c r="Z1031">
        <v>24.797284999999999</v>
      </c>
      <c r="AA1031">
        <f t="shared" si="762"/>
        <v>5.337466911957911E-3</v>
      </c>
      <c r="AB1031">
        <f t="shared" si="758"/>
        <v>1.0053374669119579</v>
      </c>
      <c r="AD1031" s="15">
        <f t="shared" si="763"/>
        <v>5.9796214963849428</v>
      </c>
      <c r="AF1031" s="10">
        <v>41136</v>
      </c>
      <c r="AG1031">
        <v>87600</v>
      </c>
      <c r="AH1031">
        <v>34.135499000000003</v>
      </c>
      <c r="AI1031">
        <f t="shared" si="764"/>
        <v>7.2484534455006244E-3</v>
      </c>
      <c r="AJ1031">
        <f t="shared" si="743"/>
        <v>1.0072484534455006</v>
      </c>
      <c r="AN1031" s="10">
        <v>41136</v>
      </c>
      <c r="AO1031">
        <v>862600</v>
      </c>
      <c r="AP1031">
        <v>28.273463</v>
      </c>
      <c r="AQ1031">
        <f t="shared" si="765"/>
        <v>-3.3598205520104507E-3</v>
      </c>
      <c r="AR1031">
        <f t="shared" si="748"/>
        <v>0.99664017944798955</v>
      </c>
      <c r="AV1031" s="10">
        <v>41136</v>
      </c>
      <c r="AW1031">
        <v>9522500</v>
      </c>
      <c r="AX1031">
        <v>36.208387999999999</v>
      </c>
      <c r="AY1031">
        <f t="shared" si="766"/>
        <v>-2.6654065334410504E-3</v>
      </c>
      <c r="AZ1031">
        <f t="shared" si="767"/>
        <v>0.99733459346655895</v>
      </c>
      <c r="BD1031" s="10">
        <v>41136</v>
      </c>
      <c r="BE1031">
        <v>278200</v>
      </c>
      <c r="BF1031">
        <v>43.670318000000002</v>
      </c>
      <c r="BG1031">
        <f t="shared" si="768"/>
        <v>-4.0159895209335161E-4</v>
      </c>
      <c r="BH1031">
        <f t="shared" si="769"/>
        <v>0.99959840104790665</v>
      </c>
      <c r="BL1031" s="10">
        <v>41136</v>
      </c>
      <c r="BM1031">
        <v>101500</v>
      </c>
      <c r="BN1031">
        <v>100.008932</v>
      </c>
      <c r="BO1031">
        <f t="shared" si="744"/>
        <v>-2.6058086620077692E-3</v>
      </c>
      <c r="BP1031">
        <f t="shared" si="745"/>
        <v>0.99739419133799223</v>
      </c>
      <c r="CB1031" s="10">
        <v>41136</v>
      </c>
      <c r="CC1031">
        <v>484900</v>
      </c>
      <c r="CD1031">
        <v>98.248356999999999</v>
      </c>
      <c r="CE1031">
        <f t="shared" si="770"/>
        <v>-3.3788911591716708E-3</v>
      </c>
      <c r="CF1031">
        <f t="shared" si="771"/>
        <v>0.99662110884082833</v>
      </c>
      <c r="CJ1031" s="10">
        <v>41136</v>
      </c>
      <c r="CK1031">
        <v>268800</v>
      </c>
      <c r="CL1031">
        <v>74.613135</v>
      </c>
      <c r="CM1031">
        <f t="shared" si="772"/>
        <v>-4.2844263936413496E-3</v>
      </c>
      <c r="CN1031">
        <f t="shared" si="773"/>
        <v>0.99571557360635865</v>
      </c>
      <c r="CR1031" s="10">
        <v>41136</v>
      </c>
      <c r="CS1031">
        <v>8500</v>
      </c>
      <c r="CT1031">
        <v>57.986314</v>
      </c>
      <c r="CU1031">
        <f t="shared" si="774"/>
        <v>-1.7982201442178214E-3</v>
      </c>
      <c r="CV1031">
        <f t="shared" si="775"/>
        <v>0.99820177985578218</v>
      </c>
      <c r="CZ1031" s="10">
        <v>41136</v>
      </c>
      <c r="DA1031">
        <v>33600</v>
      </c>
      <c r="DB1031">
        <v>41.939883000000002</v>
      </c>
      <c r="DC1031">
        <f t="shared" si="753"/>
        <v>0</v>
      </c>
      <c r="DD1031">
        <f t="shared" si="754"/>
        <v>1</v>
      </c>
      <c r="DH1031" s="10">
        <v>41136</v>
      </c>
      <c r="DI1031">
        <v>61600</v>
      </c>
      <c r="DJ1031">
        <v>27.758959000000001</v>
      </c>
      <c r="DK1031">
        <f t="shared" si="755"/>
        <v>4.5991811992489584E-3</v>
      </c>
      <c r="DL1031">
        <f t="shared" si="756"/>
        <v>1.004599181199249</v>
      </c>
      <c r="DX1031" s="10">
        <v>41136</v>
      </c>
      <c r="DY1031">
        <v>3545100</v>
      </c>
      <c r="DZ1031">
        <v>15.62</v>
      </c>
      <c r="EA1031">
        <f t="shared" si="749"/>
        <v>2.5673940949935137E-3</v>
      </c>
      <c r="EB1031">
        <f t="shared" si="750"/>
        <v>1.0025673940949935</v>
      </c>
      <c r="EF1031" s="10">
        <v>41135</v>
      </c>
      <c r="EG1031">
        <v>118000</v>
      </c>
      <c r="EH1031">
        <v>97.559955000000002</v>
      </c>
      <c r="EI1031">
        <f t="shared" si="751"/>
        <v>-5.920439734786731E-4</v>
      </c>
      <c r="EJ1031">
        <f t="shared" si="752"/>
        <v>0.99940795602652133</v>
      </c>
    </row>
    <row r="1032" spans="1:140">
      <c r="A1032" s="10">
        <v>41135</v>
      </c>
      <c r="B1032" s="11">
        <v>70.239999999999995</v>
      </c>
      <c r="C1032">
        <f t="shared" ref="C1032:C1095" si="776">B1032/100</f>
        <v>0.70239999999999991</v>
      </c>
      <c r="D1032" s="12">
        <f t="shared" si="757"/>
        <v>1.6221786531443128E-2</v>
      </c>
      <c r="E1032" s="13">
        <f t="shared" ref="E1032:E1095" si="777">1+(D1032)</f>
        <v>1.0162217865314431</v>
      </c>
      <c r="H1032" s="10">
        <v>41135</v>
      </c>
      <c r="I1032">
        <v>23200</v>
      </c>
      <c r="J1032">
        <v>68.309971000000004</v>
      </c>
      <c r="K1032" s="15">
        <f t="shared" si="740"/>
        <v>-1.234725497772271E-2</v>
      </c>
      <c r="L1032">
        <f t="shared" si="741"/>
        <v>0.98765274502227729</v>
      </c>
      <c r="N1032" s="15">
        <f t="shared" si="759"/>
        <v>-0.98927097097066807</v>
      </c>
      <c r="P1032" s="10">
        <v>41135</v>
      </c>
      <c r="Q1032">
        <v>252400</v>
      </c>
      <c r="R1032">
        <v>31.005642999999999</v>
      </c>
      <c r="S1032">
        <f t="shared" si="760"/>
        <v>2.995190499632816E-4</v>
      </c>
      <c r="T1032">
        <f t="shared" si="742"/>
        <v>1.0002995190499633</v>
      </c>
      <c r="V1032" s="15">
        <f t="shared" si="761"/>
        <v>0.11550596708921379</v>
      </c>
      <c r="X1032" s="10">
        <v>41135</v>
      </c>
      <c r="Y1032">
        <v>37700</v>
      </c>
      <c r="Z1032">
        <v>24.665633</v>
      </c>
      <c r="AA1032">
        <f t="shared" si="762"/>
        <v>-7.6193744877595115E-4</v>
      </c>
      <c r="AB1032">
        <f t="shared" si="758"/>
        <v>0.99923806255122405</v>
      </c>
      <c r="AD1032" s="15">
        <f t="shared" si="763"/>
        <v>-0.24286459635307189</v>
      </c>
      <c r="AF1032" s="10">
        <v>41135</v>
      </c>
      <c r="AG1032">
        <v>93700</v>
      </c>
      <c r="AH1032">
        <v>33.889850000000003</v>
      </c>
      <c r="AI1032">
        <f t="shared" si="764"/>
        <v>-2.5027607896551674E-3</v>
      </c>
      <c r="AJ1032">
        <f t="shared" si="743"/>
        <v>0.99749723921034483</v>
      </c>
      <c r="AN1032" s="10">
        <v>41135</v>
      </c>
      <c r="AO1032">
        <v>878200</v>
      </c>
      <c r="AP1032">
        <v>28.368777000000001</v>
      </c>
      <c r="AQ1032">
        <f t="shared" si="765"/>
        <v>2.1427420824837728E-3</v>
      </c>
      <c r="AR1032">
        <f t="shared" si="748"/>
        <v>1.0021427420824838</v>
      </c>
      <c r="AV1032" s="10">
        <v>41135</v>
      </c>
      <c r="AW1032">
        <v>12311600</v>
      </c>
      <c r="AX1032">
        <v>36.305155999999997</v>
      </c>
      <c r="AY1032">
        <f t="shared" si="766"/>
        <v>2.4242102313443148E-4</v>
      </c>
      <c r="AZ1032">
        <f t="shared" si="767"/>
        <v>1.0002424210231344</v>
      </c>
      <c r="BD1032" s="10">
        <v>41135</v>
      </c>
      <c r="BE1032">
        <v>272400</v>
      </c>
      <c r="BF1032">
        <v>43.687863</v>
      </c>
      <c r="BG1032">
        <f t="shared" si="768"/>
        <v>1.4075862913913717E-3</v>
      </c>
      <c r="BH1032">
        <f t="shared" si="769"/>
        <v>1.0014075862913914</v>
      </c>
      <c r="BL1032" s="10">
        <v>41135</v>
      </c>
      <c r="BM1032">
        <v>172300</v>
      </c>
      <c r="BN1032">
        <v>100.270217</v>
      </c>
      <c r="BO1032">
        <f t="shared" si="744"/>
        <v>-8.9869059523794981E-5</v>
      </c>
      <c r="BP1032">
        <f t="shared" si="745"/>
        <v>0.99991013094047621</v>
      </c>
      <c r="CB1032" s="10">
        <v>41135</v>
      </c>
      <c r="CC1032">
        <v>372100</v>
      </c>
      <c r="CD1032">
        <v>98.581452999999996</v>
      </c>
      <c r="CE1032">
        <f t="shared" si="770"/>
        <v>0</v>
      </c>
      <c r="CF1032">
        <f t="shared" si="771"/>
        <v>1</v>
      </c>
      <c r="CJ1032" s="10">
        <v>41135</v>
      </c>
      <c r="CK1032">
        <v>303400</v>
      </c>
      <c r="CL1032">
        <v>74.934184999999999</v>
      </c>
      <c r="CM1032">
        <f t="shared" si="772"/>
        <v>-2.4257685405584262E-3</v>
      </c>
      <c r="CN1032">
        <f t="shared" si="773"/>
        <v>0.99757423145944157</v>
      </c>
      <c r="CR1032" s="10">
        <v>41135</v>
      </c>
      <c r="CS1032">
        <v>12200</v>
      </c>
      <c r="CT1032">
        <v>58.090774000000003</v>
      </c>
      <c r="CU1032">
        <f t="shared" si="774"/>
        <v>-2.7714652856650757E-3</v>
      </c>
      <c r="CV1032">
        <f t="shared" si="775"/>
        <v>0.99722853471433492</v>
      </c>
      <c r="CZ1032" s="10">
        <v>41135</v>
      </c>
      <c r="DA1032">
        <v>29100</v>
      </c>
      <c r="DB1032">
        <v>41.939883000000002</v>
      </c>
      <c r="DC1032">
        <f t="shared" si="753"/>
        <v>-3.3912357353437228E-3</v>
      </c>
      <c r="DD1032">
        <f t="shared" si="754"/>
        <v>0.99660876426465628</v>
      </c>
      <c r="DH1032" s="10">
        <v>41135</v>
      </c>
      <c r="DI1032">
        <v>78300</v>
      </c>
      <c r="DJ1032">
        <v>27.631875000000001</v>
      </c>
      <c r="DK1032">
        <f t="shared" si="755"/>
        <v>-1.312301522933268E-3</v>
      </c>
      <c r="DL1032">
        <f t="shared" si="756"/>
        <v>0.99868769847706673</v>
      </c>
      <c r="DX1032" s="10">
        <v>41135</v>
      </c>
      <c r="DY1032">
        <v>3155100</v>
      </c>
      <c r="DZ1032">
        <v>15.58</v>
      </c>
      <c r="EA1032">
        <f t="shared" si="749"/>
        <v>-5.1085568326947328E-3</v>
      </c>
      <c r="EB1032">
        <f t="shared" si="750"/>
        <v>0.99489144316730527</v>
      </c>
      <c r="EF1032" s="10">
        <v>41134</v>
      </c>
      <c r="EG1032">
        <v>99200</v>
      </c>
      <c r="EH1032">
        <v>97.617749000000003</v>
      </c>
      <c r="EI1032">
        <f t="shared" si="751"/>
        <v>0</v>
      </c>
      <c r="EJ1032">
        <f t="shared" si="752"/>
        <v>1</v>
      </c>
    </row>
    <row r="1033" spans="1:140">
      <c r="A1033" s="10">
        <v>41134</v>
      </c>
      <c r="B1033" s="11">
        <v>71.239999999999995</v>
      </c>
      <c r="C1033">
        <f t="shared" si="776"/>
        <v>0.71239999999999992</v>
      </c>
      <c r="D1033" s="12">
        <f t="shared" si="757"/>
        <v>1.6479017690690823E-2</v>
      </c>
      <c r="E1033" s="13">
        <f t="shared" si="777"/>
        <v>1.0164790176906908</v>
      </c>
      <c r="H1033" s="10">
        <v>41134</v>
      </c>
      <c r="I1033">
        <v>4200</v>
      </c>
      <c r="J1033">
        <v>69.163955999999999</v>
      </c>
      <c r="K1033" s="15">
        <f t="shared" si="740"/>
        <v>-1.5410698782098997E-3</v>
      </c>
      <c r="L1033">
        <f t="shared" si="741"/>
        <v>0.9984589301217901</v>
      </c>
      <c r="N1033" s="15">
        <f t="shared" si="759"/>
        <v>-0.43045892267051533</v>
      </c>
      <c r="P1033" s="10">
        <v>41134</v>
      </c>
      <c r="Q1033">
        <v>122800</v>
      </c>
      <c r="R1033">
        <v>30.996359000000002</v>
      </c>
      <c r="S1033">
        <f t="shared" si="760"/>
        <v>-5.988083610438677E-4</v>
      </c>
      <c r="T1033">
        <f t="shared" si="742"/>
        <v>0.99940119163895613</v>
      </c>
      <c r="V1033" s="15">
        <f t="shared" si="761"/>
        <v>-0.19638141345352023</v>
      </c>
      <c r="X1033" s="10">
        <v>41134</v>
      </c>
      <c r="Y1033">
        <v>95200</v>
      </c>
      <c r="Z1033">
        <v>24.684441</v>
      </c>
      <c r="AA1033">
        <f t="shared" si="762"/>
        <v>-1.9011010187915955E-3</v>
      </c>
      <c r="AB1033">
        <f t="shared" si="758"/>
        <v>0.9980988989812084</v>
      </c>
      <c r="AD1033" s="15">
        <f t="shared" si="763"/>
        <v>-0.50070705821375894</v>
      </c>
      <c r="AF1033" s="10">
        <v>41134</v>
      </c>
      <c r="AG1033">
        <v>120600</v>
      </c>
      <c r="AH1033">
        <v>33.974881000000003</v>
      </c>
      <c r="AI1033">
        <f t="shared" si="764"/>
        <v>-1.388479024822642E-3</v>
      </c>
      <c r="AJ1033">
        <f t="shared" si="743"/>
        <v>0.99861152097517736</v>
      </c>
      <c r="AN1033" s="10">
        <v>41134</v>
      </c>
      <c r="AO1033">
        <v>1600900</v>
      </c>
      <c r="AP1033">
        <v>28.308119999999999</v>
      </c>
      <c r="AQ1033">
        <f t="shared" si="765"/>
        <v>-4.5704188192078332E-3</v>
      </c>
      <c r="AR1033">
        <f t="shared" si="748"/>
        <v>0.99542958118079217</v>
      </c>
      <c r="AV1033" s="10">
        <v>41134</v>
      </c>
      <c r="AW1033">
        <v>14542000</v>
      </c>
      <c r="AX1033">
        <v>36.296357</v>
      </c>
      <c r="AY1033">
        <f t="shared" si="766"/>
        <v>-8.173064337444691E-3</v>
      </c>
      <c r="AZ1033">
        <f t="shared" si="767"/>
        <v>0.99182693566255531</v>
      </c>
      <c r="BD1033" s="10">
        <v>41134</v>
      </c>
      <c r="BE1033">
        <v>320000</v>
      </c>
      <c r="BF1033">
        <v>43.626455</v>
      </c>
      <c r="BG1033">
        <f t="shared" si="768"/>
        <v>-2.2070786386693131E-3</v>
      </c>
      <c r="BH1033">
        <f t="shared" si="769"/>
        <v>0.99779292136133069</v>
      </c>
      <c r="BL1033" s="10">
        <v>41134</v>
      </c>
      <c r="BM1033">
        <v>64800</v>
      </c>
      <c r="BN1033">
        <v>100.279229</v>
      </c>
      <c r="BO1033">
        <f t="shared" si="744"/>
        <v>-1.3458432160073919E-3</v>
      </c>
      <c r="BP1033">
        <f t="shared" si="745"/>
        <v>0.99865415678399261</v>
      </c>
      <c r="CB1033" s="10">
        <v>41134</v>
      </c>
      <c r="CC1033">
        <v>382500</v>
      </c>
      <c r="CD1033">
        <v>98.581452999999996</v>
      </c>
      <c r="CE1033">
        <f t="shared" si="770"/>
        <v>4.2250940201138398E-4</v>
      </c>
      <c r="CF1033">
        <f t="shared" si="771"/>
        <v>1.0004225094020114</v>
      </c>
      <c r="CJ1033" s="10">
        <v>41134</v>
      </c>
      <c r="CK1033">
        <v>159700</v>
      </c>
      <c r="CL1033">
        <v>75.116399999999999</v>
      </c>
      <c r="CM1033">
        <f t="shared" si="772"/>
        <v>-1.1552733275665972E-4</v>
      </c>
      <c r="CN1033">
        <f t="shared" si="773"/>
        <v>0.99988447266724334</v>
      </c>
      <c r="CR1033" s="10">
        <v>41134</v>
      </c>
      <c r="CS1033">
        <v>5500</v>
      </c>
      <c r="CT1033">
        <v>58.252217999999999</v>
      </c>
      <c r="CU1033">
        <f t="shared" si="774"/>
        <v>9.7913511375513629E-4</v>
      </c>
      <c r="CV1033">
        <f t="shared" si="775"/>
        <v>1.0009791351137551</v>
      </c>
      <c r="CZ1033" s="10">
        <v>41134</v>
      </c>
      <c r="DA1033">
        <v>44600</v>
      </c>
      <c r="DB1033">
        <v>42.082594999999998</v>
      </c>
      <c r="DC1033">
        <f t="shared" si="753"/>
        <v>-2.1894994176281379E-3</v>
      </c>
      <c r="DD1033">
        <f t="shared" si="754"/>
        <v>0.99781050058237186</v>
      </c>
      <c r="DH1033" s="10">
        <v>41134</v>
      </c>
      <c r="DI1033">
        <v>123800</v>
      </c>
      <c r="DJ1033">
        <v>27.668184</v>
      </c>
      <c r="DK1033">
        <f t="shared" si="755"/>
        <v>-1.3106176925664625E-3</v>
      </c>
      <c r="DL1033">
        <f t="shared" si="756"/>
        <v>0.99868938230743354</v>
      </c>
      <c r="DX1033" s="10">
        <v>41134</v>
      </c>
      <c r="DY1033">
        <v>3156700</v>
      </c>
      <c r="DZ1033">
        <v>15.66</v>
      </c>
      <c r="EA1033">
        <f t="shared" si="749"/>
        <v>-7.6045627376425395E-3</v>
      </c>
      <c r="EB1033">
        <f t="shared" si="750"/>
        <v>0.99239543726235746</v>
      </c>
      <c r="EF1033" s="10">
        <v>41131</v>
      </c>
      <c r="EG1033">
        <v>125200</v>
      </c>
      <c r="EH1033">
        <v>97.617749000000003</v>
      </c>
      <c r="EI1033">
        <f t="shared" si="751"/>
        <v>4.9358616757544382E-4</v>
      </c>
      <c r="EJ1033">
        <f t="shared" si="752"/>
        <v>1.0004935861675754</v>
      </c>
    </row>
    <row r="1034" spans="1:140">
      <c r="A1034" s="10">
        <v>41131</v>
      </c>
      <c r="B1034" s="11">
        <v>72.239999999999995</v>
      </c>
      <c r="C1034">
        <f t="shared" si="776"/>
        <v>0.72239999999999993</v>
      </c>
      <c r="D1034" s="12">
        <f t="shared" si="757"/>
        <v>1.6737097880817897E-2</v>
      </c>
      <c r="E1034" s="13">
        <f t="shared" si="777"/>
        <v>1.0167370978808179</v>
      </c>
      <c r="H1034" s="10">
        <v>41131</v>
      </c>
      <c r="I1034">
        <v>6100</v>
      </c>
      <c r="J1034">
        <v>69.270707000000002</v>
      </c>
      <c r="K1034" s="15">
        <f t="shared" si="740"/>
        <v>6.4624633724483793E-3</v>
      </c>
      <c r="L1034">
        <f t="shared" si="741"/>
        <v>1.0064624633724484</v>
      </c>
      <c r="N1034" s="15">
        <f t="shared" si="759"/>
        <v>9.4982647677786467</v>
      </c>
      <c r="P1034" s="10">
        <v>41131</v>
      </c>
      <c r="Q1034">
        <v>97300</v>
      </c>
      <c r="R1034">
        <v>31.014931000000001</v>
      </c>
      <c r="S1034">
        <f t="shared" si="760"/>
        <v>1.7996580339649793E-3</v>
      </c>
      <c r="T1034">
        <f t="shared" si="742"/>
        <v>1.001799658033965</v>
      </c>
      <c r="V1034" s="15">
        <f t="shared" si="761"/>
        <v>0.92761755948158342</v>
      </c>
      <c r="X1034" s="10">
        <v>41131</v>
      </c>
      <c r="Y1034">
        <v>159500</v>
      </c>
      <c r="Z1034">
        <v>24.731458</v>
      </c>
      <c r="AA1034">
        <f t="shared" si="762"/>
        <v>0</v>
      </c>
      <c r="AB1034">
        <f t="shared" si="758"/>
        <v>1</v>
      </c>
      <c r="AD1034" s="15">
        <f t="shared" si="763"/>
        <v>0</v>
      </c>
      <c r="AF1034" s="10">
        <v>41131</v>
      </c>
      <c r="AG1034">
        <v>717600</v>
      </c>
      <c r="AH1034">
        <v>34.022120000000001</v>
      </c>
      <c r="AI1034">
        <f t="shared" si="764"/>
        <v>-1.940257437604509E-3</v>
      </c>
      <c r="AJ1034">
        <f t="shared" si="743"/>
        <v>0.99805974256239549</v>
      </c>
      <c r="AN1034" s="10">
        <v>41131</v>
      </c>
      <c r="AO1034">
        <v>1979400</v>
      </c>
      <c r="AP1034">
        <v>28.438094</v>
      </c>
      <c r="AQ1034">
        <f t="shared" si="765"/>
        <v>1.8315299626887604E-3</v>
      </c>
      <c r="AR1034">
        <f t="shared" si="748"/>
        <v>1.0018315299626888</v>
      </c>
      <c r="AV1034" s="10">
        <v>41131</v>
      </c>
      <c r="AW1034">
        <v>15107700</v>
      </c>
      <c r="AX1034">
        <v>36.595453999999997</v>
      </c>
      <c r="AY1034">
        <f t="shared" si="766"/>
        <v>4.5882168630755338E-3</v>
      </c>
      <c r="AZ1034">
        <f t="shared" si="767"/>
        <v>1.0045882168630755</v>
      </c>
      <c r="BD1034" s="10">
        <v>41131</v>
      </c>
      <c r="BE1034">
        <v>316700</v>
      </c>
      <c r="BF1034">
        <v>43.722954999999999</v>
      </c>
      <c r="BG1034">
        <f t="shared" si="768"/>
        <v>3.018740133940323E-3</v>
      </c>
      <c r="BH1034">
        <f t="shared" si="769"/>
        <v>1.0030187401339403</v>
      </c>
      <c r="BL1034" s="10">
        <v>41131</v>
      </c>
      <c r="BM1034">
        <v>326000</v>
      </c>
      <c r="BN1034">
        <v>100.414371</v>
      </c>
      <c r="BO1034">
        <f t="shared" si="744"/>
        <v>3.5898183888027901E-4</v>
      </c>
      <c r="BP1034">
        <f t="shared" si="745"/>
        <v>1.0003589818388803</v>
      </c>
      <c r="CB1034" s="10">
        <v>41131</v>
      </c>
      <c r="CC1034">
        <v>563700</v>
      </c>
      <c r="CD1034">
        <v>98.539818999999994</v>
      </c>
      <c r="CE1034">
        <f t="shared" si="770"/>
        <v>-1.09739597047398E-3</v>
      </c>
      <c r="CF1034">
        <f t="shared" si="771"/>
        <v>0.99890260402952602</v>
      </c>
      <c r="CJ1034" s="10">
        <v>41131</v>
      </c>
      <c r="CK1034">
        <v>229000</v>
      </c>
      <c r="CL1034">
        <v>75.125078999999999</v>
      </c>
      <c r="CM1034">
        <f t="shared" si="772"/>
        <v>2.3154028491156886E-3</v>
      </c>
      <c r="CN1034">
        <f t="shared" si="773"/>
        <v>1.0023154028491157</v>
      </c>
      <c r="CR1034" s="10">
        <v>41131</v>
      </c>
      <c r="CS1034">
        <v>4500</v>
      </c>
      <c r="CT1034">
        <v>58.195236999999999</v>
      </c>
      <c r="CU1034">
        <f t="shared" si="774"/>
        <v>8.1657494773446082E-4</v>
      </c>
      <c r="CV1034">
        <f t="shared" si="775"/>
        <v>1.0008165749477345</v>
      </c>
      <c r="CZ1034" s="10">
        <v>41131</v>
      </c>
      <c r="DA1034">
        <v>28600</v>
      </c>
      <c r="DB1034">
        <v>42.174937</v>
      </c>
      <c r="DC1034">
        <f t="shared" si="753"/>
        <v>1.5949309887592911E-3</v>
      </c>
      <c r="DD1034">
        <f t="shared" si="754"/>
        <v>1.0015949309887593</v>
      </c>
      <c r="DH1034" s="10">
        <v>41131</v>
      </c>
      <c r="DI1034">
        <v>852200</v>
      </c>
      <c r="DJ1034">
        <v>27.704494</v>
      </c>
      <c r="DK1034">
        <f t="shared" si="755"/>
        <v>1.6409785623583417E-3</v>
      </c>
      <c r="DL1034">
        <f t="shared" si="756"/>
        <v>1.0016409785623583</v>
      </c>
      <c r="DX1034" s="10">
        <v>41131</v>
      </c>
      <c r="DY1034">
        <v>3462800</v>
      </c>
      <c r="DZ1034">
        <v>15.78</v>
      </c>
      <c r="EA1034">
        <f t="shared" si="749"/>
        <v>1.2690355329949554E-3</v>
      </c>
      <c r="EB1034">
        <f t="shared" si="750"/>
        <v>1.001269035532995</v>
      </c>
      <c r="EF1034" s="10">
        <v>41130</v>
      </c>
      <c r="EG1034">
        <v>138300</v>
      </c>
      <c r="EH1034">
        <v>97.569590000000005</v>
      </c>
      <c r="EI1034">
        <f t="shared" si="751"/>
        <v>1.9753907521780079E-4</v>
      </c>
      <c r="EJ1034">
        <f t="shared" si="752"/>
        <v>1.0001975390752178</v>
      </c>
    </row>
    <row r="1035" spans="1:140">
      <c r="A1035" s="10">
        <v>41130</v>
      </c>
      <c r="B1035" s="11">
        <v>73.239999999999995</v>
      </c>
      <c r="C1035">
        <f t="shared" si="776"/>
        <v>0.73239999999999994</v>
      </c>
      <c r="D1035" s="12">
        <f t="shared" si="757"/>
        <v>1.6996032507444969E-2</v>
      </c>
      <c r="E1035" s="13">
        <f t="shared" si="777"/>
        <v>1.016996032507445</v>
      </c>
      <c r="H1035" s="10">
        <v>41130</v>
      </c>
      <c r="I1035">
        <v>19200</v>
      </c>
      <c r="J1035">
        <v>68.825922000000006</v>
      </c>
      <c r="K1035" s="15">
        <f t="shared" ref="K1035:K1098" si="778">(J1035/J1036)-1</f>
        <v>-3.0923638882986992E-3</v>
      </c>
      <c r="L1035">
        <f t="shared" ref="L1035:L1098" si="779">1+K1035</f>
        <v>0.9969076361117013</v>
      </c>
      <c r="N1035" s="15">
        <f t="shared" si="759"/>
        <v>-0.67711582804419634</v>
      </c>
      <c r="P1035" s="10">
        <v>41130</v>
      </c>
      <c r="Q1035">
        <v>102300</v>
      </c>
      <c r="R1035">
        <v>30.959215</v>
      </c>
      <c r="S1035">
        <f t="shared" si="760"/>
        <v>9.0060707971506559E-4</v>
      </c>
      <c r="T1035">
        <f t="shared" ref="T1035:T1098" si="780">1+S1035</f>
        <v>1.0009006070797151</v>
      </c>
      <c r="V1035" s="15">
        <f t="shared" si="761"/>
        <v>0.38898553314788709</v>
      </c>
      <c r="X1035" s="10">
        <v>41130</v>
      </c>
      <c r="Y1035">
        <v>38600</v>
      </c>
      <c r="Z1035">
        <v>24.731458</v>
      </c>
      <c r="AA1035">
        <f t="shared" si="762"/>
        <v>3.4337889998492521E-3</v>
      </c>
      <c r="AB1035">
        <f t="shared" si="758"/>
        <v>1.0034337889998493</v>
      </c>
      <c r="AD1035" s="15">
        <f t="shared" si="763"/>
        <v>2.4944851617823507</v>
      </c>
      <c r="AF1035" s="10">
        <v>41130</v>
      </c>
      <c r="AG1035">
        <v>73100</v>
      </c>
      <c r="AH1035">
        <v>34.088259999999998</v>
      </c>
      <c r="AI1035">
        <f t="shared" si="764"/>
        <v>3.8954841097968984E-3</v>
      </c>
      <c r="AJ1035">
        <f t="shared" ref="AJ1035:AJ1098" si="781">1+AI1035</f>
        <v>1.0038954841097969</v>
      </c>
      <c r="AN1035" s="10">
        <v>41130</v>
      </c>
      <c r="AO1035">
        <v>1398800</v>
      </c>
      <c r="AP1035">
        <v>28.386104</v>
      </c>
      <c r="AQ1035">
        <f t="shared" si="765"/>
        <v>-6.1013749253002736E-4</v>
      </c>
      <c r="AR1035">
        <f t="shared" si="748"/>
        <v>0.99938986250746997</v>
      </c>
      <c r="AV1035" s="10">
        <v>41130</v>
      </c>
      <c r="AW1035">
        <v>15486900</v>
      </c>
      <c r="AX1035">
        <v>36.428313000000003</v>
      </c>
      <c r="AY1035">
        <f t="shared" si="766"/>
        <v>4.853199540896469E-3</v>
      </c>
      <c r="AZ1035">
        <f t="shared" si="767"/>
        <v>1.0048531995408965</v>
      </c>
      <c r="BD1035" s="10">
        <v>41130</v>
      </c>
      <c r="BE1035">
        <v>224200</v>
      </c>
      <c r="BF1035">
        <v>43.591363999999999</v>
      </c>
      <c r="BG1035">
        <f t="shared" si="768"/>
        <v>-2.0123789516446333E-4</v>
      </c>
      <c r="BH1035">
        <f t="shared" si="769"/>
        <v>0.99979876210483554</v>
      </c>
      <c r="BL1035" s="10">
        <v>41130</v>
      </c>
      <c r="BM1035">
        <v>96800</v>
      </c>
      <c r="BN1035">
        <v>100.378337</v>
      </c>
      <c r="BO1035">
        <f t="shared" ref="BO1035:BO1098" si="782">(BN1035/BN1036)-1</f>
        <v>8.9778424934294776E-5</v>
      </c>
      <c r="BP1035">
        <f t="shared" ref="BP1035:BP1098" si="783">1+BO1035</f>
        <v>1.0000897784249343</v>
      </c>
      <c r="CB1035" s="10">
        <v>41130</v>
      </c>
      <c r="CC1035">
        <v>454600</v>
      </c>
      <c r="CD1035">
        <v>98.648075000000006</v>
      </c>
      <c r="CE1035">
        <f t="shared" si="770"/>
        <v>-4.7887091908117574E-3</v>
      </c>
      <c r="CF1035">
        <f t="shared" si="771"/>
        <v>0.99521129080918824</v>
      </c>
      <c r="CJ1035" s="10">
        <v>41130</v>
      </c>
      <c r="CK1035">
        <v>278800</v>
      </c>
      <c r="CL1035">
        <v>74.951536000000004</v>
      </c>
      <c r="CM1035">
        <f t="shared" si="772"/>
        <v>2.3154985938678152E-4</v>
      </c>
      <c r="CN1035">
        <f t="shared" si="773"/>
        <v>1.0002315498593868</v>
      </c>
      <c r="CR1035" s="10">
        <v>41130</v>
      </c>
      <c r="CS1035">
        <v>9000</v>
      </c>
      <c r="CT1035">
        <v>58.147754999999997</v>
      </c>
      <c r="CU1035">
        <f t="shared" si="774"/>
        <v>1.633175812278953E-4</v>
      </c>
      <c r="CV1035">
        <f t="shared" si="775"/>
        <v>1.0001633175812279</v>
      </c>
      <c r="CZ1035" s="10">
        <v>41130</v>
      </c>
      <c r="DA1035">
        <v>34900</v>
      </c>
      <c r="DB1035">
        <v>42.107778000000003</v>
      </c>
      <c r="DC1035">
        <f t="shared" si="753"/>
        <v>-1.7910392565023692E-3</v>
      </c>
      <c r="DD1035">
        <f t="shared" si="754"/>
        <v>0.99820896074349763</v>
      </c>
      <c r="DH1035" s="10">
        <v>41130</v>
      </c>
      <c r="DI1035">
        <v>56600</v>
      </c>
      <c r="DJ1035">
        <v>27.659106000000001</v>
      </c>
      <c r="DK1035">
        <f t="shared" si="755"/>
        <v>-2.945012082022247E-3</v>
      </c>
      <c r="DL1035">
        <f t="shared" si="756"/>
        <v>0.99705498791797775</v>
      </c>
      <c r="DX1035" s="10">
        <v>41130</v>
      </c>
      <c r="DY1035">
        <v>2691600</v>
      </c>
      <c r="DZ1035">
        <v>15.76</v>
      </c>
      <c r="EA1035">
        <f t="shared" si="749"/>
        <v>3.8216560509554132E-3</v>
      </c>
      <c r="EB1035">
        <f t="shared" si="750"/>
        <v>1.0038216560509554</v>
      </c>
      <c r="EF1035" s="10">
        <v>41129</v>
      </c>
      <c r="EG1035">
        <v>385100</v>
      </c>
      <c r="EH1035">
        <v>97.550319999999999</v>
      </c>
      <c r="EI1035">
        <f t="shared" si="751"/>
        <v>-2.962208400404398E-4</v>
      </c>
      <c r="EJ1035">
        <f t="shared" si="752"/>
        <v>0.99970377915995956</v>
      </c>
    </row>
    <row r="1036" spans="1:140">
      <c r="A1036" s="10">
        <v>41129</v>
      </c>
      <c r="B1036" s="11">
        <v>74.239999999999995</v>
      </c>
      <c r="C1036">
        <f t="shared" si="776"/>
        <v>0.74239999999999995</v>
      </c>
      <c r="D1036" s="12">
        <f t="shared" si="757"/>
        <v>1.7255827027285564E-2</v>
      </c>
      <c r="E1036" s="13">
        <f t="shared" si="777"/>
        <v>1.0172558270272856</v>
      </c>
      <c r="H1036" s="10">
        <v>41129</v>
      </c>
      <c r="I1036">
        <v>21400</v>
      </c>
      <c r="J1036">
        <v>69.039417</v>
      </c>
      <c r="K1036" s="15">
        <f t="shared" si="778"/>
        <v>-2.9547247217645012E-3</v>
      </c>
      <c r="L1036">
        <f t="shared" si="779"/>
        <v>0.9970452752782355</v>
      </c>
      <c r="N1036" s="15">
        <f t="shared" si="759"/>
        <v>-0.66042857343559036</v>
      </c>
      <c r="P1036" s="10">
        <v>41129</v>
      </c>
      <c r="Q1036">
        <v>123500</v>
      </c>
      <c r="R1036">
        <v>30.931357999999999</v>
      </c>
      <c r="S1036">
        <f t="shared" si="760"/>
        <v>9.0151606785737748E-4</v>
      </c>
      <c r="T1036">
        <f t="shared" si="780"/>
        <v>1.0009015160678574</v>
      </c>
      <c r="V1036" s="15">
        <f t="shared" si="761"/>
        <v>0.3894460331508065</v>
      </c>
      <c r="X1036" s="10">
        <v>41129</v>
      </c>
      <c r="Y1036">
        <v>21800</v>
      </c>
      <c r="Z1036">
        <v>24.646826000000001</v>
      </c>
      <c r="AA1036">
        <f t="shared" si="762"/>
        <v>1.5284520284517544E-3</v>
      </c>
      <c r="AB1036">
        <f t="shared" si="758"/>
        <v>1.0015284520284518</v>
      </c>
      <c r="AD1036" s="15">
        <f t="shared" si="763"/>
        <v>0.74622981785510745</v>
      </c>
      <c r="AF1036" s="10">
        <v>41129</v>
      </c>
      <c r="AG1036">
        <v>115800</v>
      </c>
      <c r="AH1036">
        <v>33.955984999999998</v>
      </c>
      <c r="AI1036">
        <f t="shared" si="764"/>
        <v>8.3539551613998064E-4</v>
      </c>
      <c r="AJ1036">
        <f t="shared" si="781"/>
        <v>1.00083539551614</v>
      </c>
      <c r="AN1036" s="10">
        <v>41129</v>
      </c>
      <c r="AO1036">
        <v>2169500</v>
      </c>
      <c r="AP1036">
        <v>28.403434000000001</v>
      </c>
      <c r="AQ1036">
        <f t="shared" si="765"/>
        <v>3.0512661310511113E-4</v>
      </c>
      <c r="AR1036">
        <f t="shared" ref="AR1036:AR1099" si="784">1+AQ1036</f>
        <v>1.0003051266131051</v>
      </c>
      <c r="AV1036" s="10">
        <v>41129</v>
      </c>
      <c r="AW1036">
        <v>17925200</v>
      </c>
      <c r="AX1036">
        <v>36.252372999999999</v>
      </c>
      <c r="AY1036">
        <f t="shared" si="766"/>
        <v>2.9203960183483701E-3</v>
      </c>
      <c r="AZ1036">
        <f t="shared" si="767"/>
        <v>1.0029203960183484</v>
      </c>
      <c r="BD1036" s="10">
        <v>41129</v>
      </c>
      <c r="BE1036">
        <v>256900</v>
      </c>
      <c r="BF1036">
        <v>43.600138000000001</v>
      </c>
      <c r="BG1036">
        <f t="shared" si="768"/>
        <v>2.6225625742004599E-3</v>
      </c>
      <c r="BH1036">
        <f t="shared" si="769"/>
        <v>1.0026225625742005</v>
      </c>
      <c r="BL1036" s="10">
        <v>41129</v>
      </c>
      <c r="BM1036">
        <v>82200</v>
      </c>
      <c r="BN1036">
        <v>100.369326</v>
      </c>
      <c r="BO1036">
        <f t="shared" si="782"/>
        <v>7.1867377812817601E-4</v>
      </c>
      <c r="BP1036">
        <f t="shared" si="783"/>
        <v>1.0007186737781282</v>
      </c>
      <c r="CB1036" s="10">
        <v>41129</v>
      </c>
      <c r="CC1036">
        <v>344200</v>
      </c>
      <c r="CD1036">
        <v>99.122744999999995</v>
      </c>
      <c r="CE1036">
        <f t="shared" si="770"/>
        <v>-2.51406389050568E-3</v>
      </c>
      <c r="CF1036">
        <f t="shared" si="771"/>
        <v>0.99748593610949432</v>
      </c>
      <c r="CJ1036" s="10">
        <v>41129</v>
      </c>
      <c r="CK1036">
        <v>178700</v>
      </c>
      <c r="CL1036">
        <v>74.934184999999999</v>
      </c>
      <c r="CM1036">
        <f t="shared" si="772"/>
        <v>-8.0989482448035055E-4</v>
      </c>
      <c r="CN1036">
        <f t="shared" si="773"/>
        <v>0.99919010517551965</v>
      </c>
      <c r="CR1036" s="10">
        <v>41129</v>
      </c>
      <c r="CS1036">
        <v>8600</v>
      </c>
      <c r="CT1036">
        <v>58.138260000000002</v>
      </c>
      <c r="CU1036">
        <f t="shared" si="774"/>
        <v>-1.1421063742991233E-3</v>
      </c>
      <c r="CV1036">
        <f t="shared" si="775"/>
        <v>0.99885789362570088</v>
      </c>
      <c r="CZ1036" s="10">
        <v>41129</v>
      </c>
      <c r="DA1036">
        <v>47500</v>
      </c>
      <c r="DB1036">
        <v>42.183329999999998</v>
      </c>
      <c r="DC1036">
        <f t="shared" si="753"/>
        <v>-3.3716361545580442E-3</v>
      </c>
      <c r="DD1036">
        <f t="shared" si="754"/>
        <v>0.99662836384544196</v>
      </c>
      <c r="DH1036" s="10">
        <v>41129</v>
      </c>
      <c r="DI1036">
        <v>148300</v>
      </c>
      <c r="DJ1036">
        <v>27.740803</v>
      </c>
      <c r="DK1036">
        <f t="shared" si="755"/>
        <v>-9.400354255889698E-3</v>
      </c>
      <c r="DL1036">
        <f t="shared" si="756"/>
        <v>0.9905996457441103</v>
      </c>
      <c r="DX1036" s="10">
        <v>41129</v>
      </c>
      <c r="DY1036">
        <v>3312400</v>
      </c>
      <c r="DZ1036">
        <v>15.7</v>
      </c>
      <c r="EA1036">
        <f t="shared" si="749"/>
        <v>6.3734862970044048E-4</v>
      </c>
      <c r="EB1036">
        <f t="shared" si="750"/>
        <v>1.0006373486297004</v>
      </c>
      <c r="EF1036" s="10">
        <v>41128</v>
      </c>
      <c r="EG1036">
        <v>227900</v>
      </c>
      <c r="EH1036">
        <v>97.579224999999994</v>
      </c>
      <c r="EI1036">
        <f t="shared" si="751"/>
        <v>0</v>
      </c>
      <c r="EJ1036">
        <f t="shared" si="752"/>
        <v>1</v>
      </c>
    </row>
    <row r="1037" spans="1:140">
      <c r="A1037" s="10">
        <v>41128</v>
      </c>
      <c r="B1037" s="11">
        <v>75.239999999999995</v>
      </c>
      <c r="C1037">
        <f t="shared" si="776"/>
        <v>0.75239999999999996</v>
      </c>
      <c r="D1037" s="12">
        <f t="shared" si="757"/>
        <v>1.7516486948787602E-2</v>
      </c>
      <c r="E1037" s="13">
        <f t="shared" si="777"/>
        <v>1.0175164869487876</v>
      </c>
      <c r="H1037" s="10">
        <v>41128</v>
      </c>
      <c r="I1037">
        <v>31400</v>
      </c>
      <c r="J1037">
        <v>69.244014000000007</v>
      </c>
      <c r="K1037" s="15">
        <f t="shared" si="778"/>
        <v>-1.0550430438482805E-2</v>
      </c>
      <c r="L1037">
        <f t="shared" si="779"/>
        <v>0.98944956956151719</v>
      </c>
      <c r="N1037" s="15">
        <f t="shared" si="759"/>
        <v>-0.97917009319097426</v>
      </c>
      <c r="P1037" s="10">
        <v>41128</v>
      </c>
      <c r="Q1037">
        <v>688000</v>
      </c>
      <c r="R1037">
        <v>30.903497999999999</v>
      </c>
      <c r="S1037">
        <f t="shared" si="760"/>
        <v>5.7418757214933169E-3</v>
      </c>
      <c r="T1037">
        <f t="shared" si="780"/>
        <v>1.0057418757214933</v>
      </c>
      <c r="V1037" s="15">
        <f t="shared" si="761"/>
        <v>7.0832232027215678</v>
      </c>
      <c r="X1037" s="10">
        <v>41128</v>
      </c>
      <c r="Y1037">
        <v>165200</v>
      </c>
      <c r="Z1037">
        <v>24.609211999999999</v>
      </c>
      <c r="AA1037">
        <f t="shared" si="762"/>
        <v>9.6450653689186261E-3</v>
      </c>
      <c r="AB1037">
        <f t="shared" si="758"/>
        <v>1.0096450653689186</v>
      </c>
      <c r="AD1037" s="15">
        <f t="shared" si="763"/>
        <v>32.234209839511493</v>
      </c>
      <c r="AF1037" s="10">
        <v>41128</v>
      </c>
      <c r="AG1037">
        <v>267200</v>
      </c>
      <c r="AH1037">
        <v>33.927641999999999</v>
      </c>
      <c r="AI1037">
        <f t="shared" si="764"/>
        <v>9.8424664251666183E-3</v>
      </c>
      <c r="AJ1037">
        <f t="shared" si="781"/>
        <v>1.0098424664251666</v>
      </c>
      <c r="AN1037" s="10">
        <v>41128</v>
      </c>
      <c r="AO1037">
        <v>2101800</v>
      </c>
      <c r="AP1037">
        <v>28.394770000000001</v>
      </c>
      <c r="AQ1037">
        <f t="shared" si="765"/>
        <v>8.9285660352915741E-3</v>
      </c>
      <c r="AR1037">
        <f t="shared" si="784"/>
        <v>1.0089285660352916</v>
      </c>
      <c r="AV1037" s="10">
        <v>41128</v>
      </c>
      <c r="AW1037">
        <v>20100300</v>
      </c>
      <c r="AX1037">
        <v>36.146810000000002</v>
      </c>
      <c r="AY1037">
        <f t="shared" si="766"/>
        <v>1.9508026736125839E-3</v>
      </c>
      <c r="AZ1037">
        <f t="shared" si="767"/>
        <v>1.0019508026736126</v>
      </c>
      <c r="BD1037" s="10">
        <v>41128</v>
      </c>
      <c r="BE1037">
        <v>342000</v>
      </c>
      <c r="BF1037">
        <v>43.486092999999997</v>
      </c>
      <c r="BG1037">
        <f t="shared" si="768"/>
        <v>1.2119229289955236E-3</v>
      </c>
      <c r="BH1037">
        <f t="shared" si="769"/>
        <v>1.0012119229289955</v>
      </c>
      <c r="BL1037" s="10">
        <v>41128</v>
      </c>
      <c r="BM1037">
        <v>144900</v>
      </c>
      <c r="BN1037">
        <v>100.297245</v>
      </c>
      <c r="BO1037">
        <f t="shared" si="782"/>
        <v>-2.5983474241484394E-3</v>
      </c>
      <c r="BP1037">
        <f t="shared" si="783"/>
        <v>0.99740165257585156</v>
      </c>
      <c r="CB1037" s="10">
        <v>41128</v>
      </c>
      <c r="CC1037">
        <v>690200</v>
      </c>
      <c r="CD1037">
        <v>99.372574</v>
      </c>
      <c r="CE1037">
        <f t="shared" si="770"/>
        <v>-4.1879325739835327E-4</v>
      </c>
      <c r="CF1037">
        <f t="shared" si="771"/>
        <v>0.99958120674260165</v>
      </c>
      <c r="CJ1037" s="10">
        <v>41128</v>
      </c>
      <c r="CK1037">
        <v>354400</v>
      </c>
      <c r="CL1037">
        <v>74.994923</v>
      </c>
      <c r="CM1037">
        <f t="shared" si="772"/>
        <v>-5.2940376126704436E-3</v>
      </c>
      <c r="CN1037">
        <f t="shared" si="773"/>
        <v>0.99470596238732956</v>
      </c>
      <c r="CR1037" s="10">
        <v>41128</v>
      </c>
      <c r="CS1037">
        <v>5900</v>
      </c>
      <c r="CT1037">
        <v>58.204735999999997</v>
      </c>
      <c r="CU1037">
        <f t="shared" si="774"/>
        <v>-1.628893459143077E-3</v>
      </c>
      <c r="CV1037">
        <f t="shared" si="775"/>
        <v>0.99837110654085692</v>
      </c>
      <c r="CZ1037" s="10">
        <v>41128</v>
      </c>
      <c r="DA1037">
        <v>19600</v>
      </c>
      <c r="DB1037">
        <v>42.326037999999997</v>
      </c>
      <c r="DC1037">
        <f t="shared" si="753"/>
        <v>1.3902480964231856E-3</v>
      </c>
      <c r="DD1037">
        <f t="shared" si="754"/>
        <v>1.0013902480964232</v>
      </c>
      <c r="DH1037" s="10">
        <v>41128</v>
      </c>
      <c r="DI1037">
        <v>143100</v>
      </c>
      <c r="DJ1037">
        <v>28.004051</v>
      </c>
      <c r="DK1037">
        <f t="shared" si="755"/>
        <v>-1.2167768204834006E-2</v>
      </c>
      <c r="DL1037">
        <f t="shared" si="756"/>
        <v>0.98783223179516599</v>
      </c>
      <c r="DX1037" s="10">
        <v>41128</v>
      </c>
      <c r="DY1037">
        <v>4902000</v>
      </c>
      <c r="DZ1037">
        <v>15.69</v>
      </c>
      <c r="EA1037">
        <f t="shared" si="749"/>
        <v>6.3775510204089336E-4</v>
      </c>
      <c r="EB1037">
        <f t="shared" si="750"/>
        <v>1.0006377551020409</v>
      </c>
      <c r="EF1037" s="10">
        <v>41127</v>
      </c>
      <c r="EG1037">
        <v>631200</v>
      </c>
      <c r="EH1037">
        <v>97.579224999999994</v>
      </c>
      <c r="EI1037">
        <f t="shared" si="751"/>
        <v>0</v>
      </c>
      <c r="EJ1037">
        <f t="shared" si="752"/>
        <v>1</v>
      </c>
    </row>
    <row r="1038" spans="1:140">
      <c r="A1038" s="10">
        <v>41127</v>
      </c>
      <c r="B1038" s="11">
        <v>76.239999999999995</v>
      </c>
      <c r="C1038">
        <f t="shared" si="776"/>
        <v>0.76239999999999997</v>
      </c>
      <c r="D1038" s="12">
        <f t="shared" si="757"/>
        <v>1.777801783278421E-2</v>
      </c>
      <c r="E1038" s="13">
        <f t="shared" si="777"/>
        <v>1.0177780178327842</v>
      </c>
      <c r="H1038" s="10">
        <v>41127</v>
      </c>
      <c r="I1038">
        <v>10400</v>
      </c>
      <c r="J1038">
        <v>69.982358000000005</v>
      </c>
      <c r="K1038" s="15">
        <f t="shared" si="778"/>
        <v>5.0872968065696078E-4</v>
      </c>
      <c r="L1038">
        <f t="shared" si="779"/>
        <v>1.000508729680657</v>
      </c>
      <c r="N1038" s="15">
        <f t="shared" si="759"/>
        <v>0.20398768373465392</v>
      </c>
      <c r="P1038" s="10">
        <v>41127</v>
      </c>
      <c r="Q1038">
        <v>159000</v>
      </c>
      <c r="R1038">
        <v>30.727067000000002</v>
      </c>
      <c r="S1038">
        <f t="shared" si="760"/>
        <v>2.7272673279359338E-3</v>
      </c>
      <c r="T1038">
        <f t="shared" si="780"/>
        <v>1.0027272673279359</v>
      </c>
      <c r="V1038" s="15">
        <f t="shared" si="761"/>
        <v>1.7022847126721325</v>
      </c>
      <c r="X1038" s="10">
        <v>41127</v>
      </c>
      <c r="Y1038">
        <v>18400</v>
      </c>
      <c r="Z1038">
        <v>24.374122</v>
      </c>
      <c r="AA1038">
        <f t="shared" si="762"/>
        <v>6.2111575601793145E-3</v>
      </c>
      <c r="AB1038">
        <f t="shared" si="758"/>
        <v>1.0062111575601793</v>
      </c>
      <c r="AD1038" s="15">
        <f t="shared" si="763"/>
        <v>8.5836733261157843</v>
      </c>
      <c r="AF1038" s="10">
        <v>41127</v>
      </c>
      <c r="AG1038">
        <v>70900</v>
      </c>
      <c r="AH1038">
        <v>33.596964999999997</v>
      </c>
      <c r="AI1038">
        <f t="shared" si="764"/>
        <v>6.2252634534212259E-3</v>
      </c>
      <c r="AJ1038">
        <f t="shared" si="781"/>
        <v>1.0062252634534212</v>
      </c>
      <c r="AN1038" s="10">
        <v>41127</v>
      </c>
      <c r="AO1038">
        <v>1260400</v>
      </c>
      <c r="AP1038">
        <v>28.143488999999999</v>
      </c>
      <c r="AQ1038">
        <f t="shared" si="765"/>
        <v>6.195810389710843E-3</v>
      </c>
      <c r="AR1038">
        <f t="shared" si="784"/>
        <v>1.0061958103897108</v>
      </c>
      <c r="AV1038" s="10">
        <v>41127</v>
      </c>
      <c r="AW1038">
        <v>17828300</v>
      </c>
      <c r="AX1038">
        <v>36.076431999999997</v>
      </c>
      <c r="AY1038">
        <f t="shared" si="766"/>
        <v>6.133447239201395E-3</v>
      </c>
      <c r="AZ1038">
        <f t="shared" si="767"/>
        <v>1.0061334472392014</v>
      </c>
      <c r="BD1038" s="10">
        <v>41127</v>
      </c>
      <c r="BE1038">
        <v>371200</v>
      </c>
      <c r="BF1038">
        <v>43.433455000000002</v>
      </c>
      <c r="BG1038">
        <f t="shared" si="768"/>
        <v>1.0108875646748228E-3</v>
      </c>
      <c r="BH1038">
        <f t="shared" si="769"/>
        <v>1.0010108875646748</v>
      </c>
      <c r="BL1038" s="10">
        <v>41127</v>
      </c>
      <c r="BM1038">
        <v>215700</v>
      </c>
      <c r="BN1038">
        <v>100.558531</v>
      </c>
      <c r="BO1038">
        <f t="shared" si="782"/>
        <v>1.1661027524842993E-3</v>
      </c>
      <c r="BP1038">
        <f t="shared" si="783"/>
        <v>1.0011661027524843</v>
      </c>
      <c r="CB1038" s="10">
        <v>41127</v>
      </c>
      <c r="CC1038">
        <v>425500</v>
      </c>
      <c r="CD1038">
        <v>99.414208000000002</v>
      </c>
      <c r="CE1038">
        <f t="shared" si="770"/>
        <v>3.1932607802660495E-3</v>
      </c>
      <c r="CF1038">
        <f t="shared" si="771"/>
        <v>1.003193260780266</v>
      </c>
      <c r="CJ1038" s="10">
        <v>41127</v>
      </c>
      <c r="CK1038">
        <v>756900</v>
      </c>
      <c r="CL1038">
        <v>75.394062000000005</v>
      </c>
      <c r="CM1038">
        <f t="shared" si="772"/>
        <v>3.3487338644757614E-3</v>
      </c>
      <c r="CN1038">
        <f t="shared" si="773"/>
        <v>1.0033487338644758</v>
      </c>
      <c r="CR1038" s="10">
        <v>41127</v>
      </c>
      <c r="CS1038">
        <v>6700</v>
      </c>
      <c r="CT1038">
        <v>58.299700000000001</v>
      </c>
      <c r="CU1038">
        <f t="shared" si="774"/>
        <v>3.2588829095714367E-4</v>
      </c>
      <c r="CV1038">
        <f t="shared" si="775"/>
        <v>1.0003258882909571</v>
      </c>
      <c r="CZ1038" s="10">
        <v>41127</v>
      </c>
      <c r="DA1038">
        <v>47000</v>
      </c>
      <c r="DB1038">
        <v>42.267276000000003</v>
      </c>
      <c r="DC1038">
        <f t="shared" si="753"/>
        <v>1.9900278143050176E-3</v>
      </c>
      <c r="DD1038">
        <f t="shared" si="754"/>
        <v>1.001990027814305</v>
      </c>
      <c r="DH1038" s="10">
        <v>41127</v>
      </c>
      <c r="DI1038">
        <v>71400</v>
      </c>
      <c r="DJ1038">
        <v>28.348994999999999</v>
      </c>
      <c r="DK1038">
        <f t="shared" si="755"/>
        <v>-6.4003607552975961E-4</v>
      </c>
      <c r="DL1038">
        <f t="shared" si="756"/>
        <v>0.99935996392447024</v>
      </c>
      <c r="DX1038" s="10">
        <v>41127</v>
      </c>
      <c r="DY1038">
        <v>3375700</v>
      </c>
      <c r="DZ1038">
        <v>15.68</v>
      </c>
      <c r="EA1038">
        <f t="shared" si="749"/>
        <v>4.484304932735439E-3</v>
      </c>
      <c r="EB1038">
        <f t="shared" si="750"/>
        <v>1.0044843049327354</v>
      </c>
      <c r="EF1038" s="10">
        <v>41124</v>
      </c>
      <c r="EG1038">
        <v>186400</v>
      </c>
      <c r="EH1038">
        <v>97.579224999999994</v>
      </c>
      <c r="EI1038">
        <f t="shared" si="751"/>
        <v>3.9503512651872796E-4</v>
      </c>
      <c r="EJ1038">
        <f t="shared" si="752"/>
        <v>1.0003950351265187</v>
      </c>
    </row>
    <row r="1039" spans="1:140">
      <c r="A1039" s="10">
        <v>41124</v>
      </c>
      <c r="B1039" s="11">
        <v>77.239999999999995</v>
      </c>
      <c r="C1039">
        <f t="shared" si="776"/>
        <v>0.77239999999999998</v>
      </c>
      <c r="D1039" s="12">
        <f t="shared" si="757"/>
        <v>1.8040425293156748E-2</v>
      </c>
      <c r="E1039" s="13">
        <f t="shared" si="777"/>
        <v>1.0180404252931567</v>
      </c>
      <c r="H1039" s="10">
        <v>41124</v>
      </c>
      <c r="I1039">
        <v>65900</v>
      </c>
      <c r="J1039">
        <v>69.946774000000005</v>
      </c>
      <c r="K1039" s="15">
        <f t="shared" si="778"/>
        <v>-1.3920253639020497E-2</v>
      </c>
      <c r="L1039">
        <f t="shared" si="779"/>
        <v>0.9860797463609795</v>
      </c>
      <c r="N1039" s="15">
        <f t="shared" si="759"/>
        <v>-0.99400355137321939</v>
      </c>
      <c r="P1039" s="10">
        <v>41124</v>
      </c>
      <c r="Q1039">
        <v>123600</v>
      </c>
      <c r="R1039">
        <v>30.643494</v>
      </c>
      <c r="S1039">
        <f t="shared" si="760"/>
        <v>1.9147613484313153E-2</v>
      </c>
      <c r="T1039">
        <f t="shared" si="780"/>
        <v>1.0191476134843132</v>
      </c>
      <c r="V1039" s="15">
        <f t="shared" si="761"/>
        <v>1014.1694043174233</v>
      </c>
      <c r="X1039" s="10">
        <v>41124</v>
      </c>
      <c r="Y1039">
        <v>25300</v>
      </c>
      <c r="Z1039">
        <v>24.223665</v>
      </c>
      <c r="AA1039">
        <f t="shared" si="762"/>
        <v>1.7779582968459939E-2</v>
      </c>
      <c r="AB1039">
        <f t="shared" si="758"/>
        <v>1.0177795829684599</v>
      </c>
      <c r="AD1039" s="15">
        <f t="shared" si="763"/>
        <v>620.74614202182693</v>
      </c>
      <c r="AF1039" s="10">
        <v>41124</v>
      </c>
      <c r="AG1039">
        <v>145800</v>
      </c>
      <c r="AH1039">
        <v>33.389108999999998</v>
      </c>
      <c r="AI1039">
        <f t="shared" si="764"/>
        <v>2.1977979597542996E-2</v>
      </c>
      <c r="AJ1039">
        <f t="shared" si="781"/>
        <v>1.021977979597543</v>
      </c>
      <c r="AN1039" s="10">
        <v>41124</v>
      </c>
      <c r="AO1039">
        <v>1630000</v>
      </c>
      <c r="AP1039">
        <v>27.970191</v>
      </c>
      <c r="AQ1039">
        <f t="shared" si="765"/>
        <v>3.3621516031925758E-2</v>
      </c>
      <c r="AR1039">
        <f t="shared" si="784"/>
        <v>1.0336215160319258</v>
      </c>
      <c r="AV1039" s="10">
        <v>41124</v>
      </c>
      <c r="AW1039">
        <v>14182000</v>
      </c>
      <c r="AX1039">
        <v>35.856507999999998</v>
      </c>
      <c r="AY1039">
        <f t="shared" si="766"/>
        <v>2.9812973380274554E-2</v>
      </c>
      <c r="AZ1039">
        <f t="shared" si="767"/>
        <v>1.0298129733802746</v>
      </c>
      <c r="BD1039" s="10">
        <v>41124</v>
      </c>
      <c r="BE1039">
        <v>219100</v>
      </c>
      <c r="BF1039">
        <v>43.389592999999998</v>
      </c>
      <c r="BG1039">
        <f t="shared" si="768"/>
        <v>1.5814357494201348E-2</v>
      </c>
      <c r="BH1039">
        <f t="shared" si="769"/>
        <v>1.0158143574942013</v>
      </c>
      <c r="BL1039" s="10">
        <v>41124</v>
      </c>
      <c r="BM1039">
        <v>66700</v>
      </c>
      <c r="BN1039">
        <v>100.441406</v>
      </c>
      <c r="BO1039">
        <f t="shared" si="782"/>
        <v>-6.2751435324159832E-4</v>
      </c>
      <c r="BP1039">
        <f t="shared" si="783"/>
        <v>0.9993724856467584</v>
      </c>
      <c r="CB1039" s="10">
        <v>41124</v>
      </c>
      <c r="CC1039">
        <v>582500</v>
      </c>
      <c r="CD1039">
        <v>99.097763</v>
      </c>
      <c r="CE1039">
        <f t="shared" si="770"/>
        <v>2.8652943395124364E-3</v>
      </c>
      <c r="CF1039">
        <f t="shared" si="771"/>
        <v>1.0028652943395124</v>
      </c>
      <c r="CJ1039" s="10">
        <v>41124</v>
      </c>
      <c r="CK1039">
        <v>169300</v>
      </c>
      <c r="CL1039">
        <v>75.142430000000004</v>
      </c>
      <c r="CM1039">
        <f t="shared" si="772"/>
        <v>-2.3093466190893253E-4</v>
      </c>
      <c r="CN1039">
        <f t="shared" si="773"/>
        <v>0.99976906533809107</v>
      </c>
      <c r="CR1039" s="10">
        <v>41124</v>
      </c>
      <c r="CS1039">
        <v>7100</v>
      </c>
      <c r="CT1039">
        <v>58.280707</v>
      </c>
      <c r="CU1039">
        <f t="shared" si="774"/>
        <v>-1.7892043476108732E-3</v>
      </c>
      <c r="CV1039">
        <f t="shared" si="775"/>
        <v>0.99821079565238913</v>
      </c>
      <c r="CZ1039" s="10">
        <v>41124</v>
      </c>
      <c r="DA1039">
        <v>110400</v>
      </c>
      <c r="DB1039">
        <v>42.183329999999998</v>
      </c>
      <c r="DC1039">
        <f t="shared" si="753"/>
        <v>2.5719503180500647E-2</v>
      </c>
      <c r="DD1039">
        <f t="shared" si="754"/>
        <v>1.0257195031805006</v>
      </c>
      <c r="DH1039" s="10">
        <v>41124</v>
      </c>
      <c r="DI1039">
        <v>33900</v>
      </c>
      <c r="DJ1039">
        <v>28.367151</v>
      </c>
      <c r="DK1039">
        <f t="shared" si="755"/>
        <v>8.3898140480356265E-3</v>
      </c>
      <c r="DL1039">
        <f t="shared" si="756"/>
        <v>1.0083898140480356</v>
      </c>
      <c r="DX1039" s="10">
        <v>41124</v>
      </c>
      <c r="DY1039">
        <v>3835100</v>
      </c>
      <c r="DZ1039">
        <v>15.61</v>
      </c>
      <c r="EA1039">
        <f t="shared" si="749"/>
        <v>9.0497737556560764E-3</v>
      </c>
      <c r="EB1039">
        <f t="shared" si="750"/>
        <v>1.0090497737556561</v>
      </c>
      <c r="EF1039" s="10">
        <v>41123</v>
      </c>
      <c r="EG1039">
        <v>162300</v>
      </c>
      <c r="EH1039">
        <v>97.540693000000005</v>
      </c>
      <c r="EI1039">
        <f t="shared" si="751"/>
        <v>-2.9616809909727149E-4</v>
      </c>
      <c r="EJ1039">
        <f t="shared" si="752"/>
        <v>0.99970383190090273</v>
      </c>
    </row>
    <row r="1040" spans="1:140">
      <c r="A1040" s="10">
        <v>41123</v>
      </c>
      <c r="B1040" s="11">
        <v>78.239999999999995</v>
      </c>
      <c r="C1040">
        <f t="shared" si="776"/>
        <v>0.78239999999999998</v>
      </c>
      <c r="D1040" s="12">
        <f t="shared" si="757"/>
        <v>1.8303714997505827E-2</v>
      </c>
      <c r="E1040" s="13">
        <f t="shared" si="777"/>
        <v>1.0183037149975058</v>
      </c>
      <c r="H1040" s="10">
        <v>41123</v>
      </c>
      <c r="I1040">
        <v>18800</v>
      </c>
      <c r="J1040">
        <v>70.934196</v>
      </c>
      <c r="K1040" s="15">
        <f t="shared" si="778"/>
        <v>4.4086015902389253E-3</v>
      </c>
      <c r="L1040">
        <f t="shared" si="779"/>
        <v>1.0044086015902389</v>
      </c>
      <c r="N1040" s="15">
        <f t="shared" si="759"/>
        <v>3.9808618752759761</v>
      </c>
      <c r="P1040" s="10">
        <v>41123</v>
      </c>
      <c r="Q1040">
        <v>122500</v>
      </c>
      <c r="R1040">
        <v>30.067768000000001</v>
      </c>
      <c r="S1040">
        <f t="shared" si="760"/>
        <v>-7.3573912036423161E-3</v>
      </c>
      <c r="T1040">
        <f t="shared" si="780"/>
        <v>0.99264260879635768</v>
      </c>
      <c r="V1040" s="15">
        <f t="shared" si="761"/>
        <v>-0.9324829728454318</v>
      </c>
      <c r="X1040" s="10">
        <v>41123</v>
      </c>
      <c r="Y1040">
        <v>32300</v>
      </c>
      <c r="Z1040">
        <v>23.800502000000002</v>
      </c>
      <c r="AA1040">
        <f t="shared" si="762"/>
        <v>-5.5010510127921908E-3</v>
      </c>
      <c r="AB1040">
        <f t="shared" si="758"/>
        <v>0.99449894898720781</v>
      </c>
      <c r="AD1040" s="15">
        <f t="shared" si="763"/>
        <v>-0.86646967756789373</v>
      </c>
      <c r="AF1040" s="10">
        <v>41123</v>
      </c>
      <c r="AG1040">
        <v>136400</v>
      </c>
      <c r="AH1040">
        <v>32.671064999999999</v>
      </c>
      <c r="AI1040">
        <f t="shared" si="764"/>
        <v>-4.8920131343880291E-3</v>
      </c>
      <c r="AJ1040">
        <f t="shared" si="781"/>
        <v>0.99510798686561197</v>
      </c>
      <c r="AN1040" s="10">
        <v>41123</v>
      </c>
      <c r="AO1040">
        <v>1568100</v>
      </c>
      <c r="AP1040">
        <v>27.060379999999999</v>
      </c>
      <c r="AQ1040">
        <f t="shared" si="765"/>
        <v>-1.3893304826771535E-2</v>
      </c>
      <c r="AR1040">
        <f t="shared" si="784"/>
        <v>0.98610669517322846</v>
      </c>
      <c r="AV1040" s="10">
        <v>41123</v>
      </c>
      <c r="AW1040">
        <v>33661800</v>
      </c>
      <c r="AX1040">
        <v>34.818466000000001</v>
      </c>
      <c r="AY1040">
        <f t="shared" si="766"/>
        <v>-1.3951110833577918E-2</v>
      </c>
      <c r="AZ1040">
        <f t="shared" si="767"/>
        <v>0.98604888916642208</v>
      </c>
      <c r="BD1040" s="10">
        <v>41123</v>
      </c>
      <c r="BE1040">
        <v>477000</v>
      </c>
      <c r="BF1040">
        <v>42.714097000000002</v>
      </c>
      <c r="BG1040">
        <f t="shared" si="768"/>
        <v>-8.1483329678005978E-3</v>
      </c>
      <c r="BH1040">
        <f t="shared" si="769"/>
        <v>0.9918516670321994</v>
      </c>
      <c r="BL1040" s="10">
        <v>41123</v>
      </c>
      <c r="BM1040">
        <v>251500</v>
      </c>
      <c r="BN1040">
        <v>100.504474</v>
      </c>
      <c r="BO1040">
        <f t="shared" si="782"/>
        <v>0</v>
      </c>
      <c r="BP1040">
        <f t="shared" si="783"/>
        <v>1</v>
      </c>
      <c r="CB1040" s="10">
        <v>41123</v>
      </c>
      <c r="CC1040">
        <v>397800</v>
      </c>
      <c r="CD1040">
        <v>98.814629999999994</v>
      </c>
      <c r="CE1040">
        <f t="shared" si="770"/>
        <v>6.7466677403760222E-4</v>
      </c>
      <c r="CF1040">
        <f t="shared" si="771"/>
        <v>1.0006746667740376</v>
      </c>
      <c r="CJ1040" s="10">
        <v>41123</v>
      </c>
      <c r="CK1040">
        <v>236600</v>
      </c>
      <c r="CL1040">
        <v>75.159786999999994</v>
      </c>
      <c r="CM1040">
        <f t="shared" si="772"/>
        <v>-2.763054729052028E-3</v>
      </c>
      <c r="CN1040">
        <f t="shared" si="773"/>
        <v>0.99723694527094797</v>
      </c>
      <c r="CR1040" s="10">
        <v>41123</v>
      </c>
      <c r="CS1040">
        <v>6000</v>
      </c>
      <c r="CT1040">
        <v>58.385170000000002</v>
      </c>
      <c r="CU1040">
        <f t="shared" si="774"/>
        <v>6.5105113986385632E-4</v>
      </c>
      <c r="CV1040">
        <f t="shared" si="775"/>
        <v>1.0006510511398639</v>
      </c>
      <c r="CZ1040" s="10">
        <v>41123</v>
      </c>
      <c r="DA1040">
        <v>31300</v>
      </c>
      <c r="DB1040">
        <v>41.125599999999999</v>
      </c>
      <c r="DC1040">
        <f t="shared" si="753"/>
        <v>-8.9014414158441468E-3</v>
      </c>
      <c r="DD1040">
        <f t="shared" si="754"/>
        <v>0.99109855858415585</v>
      </c>
      <c r="DH1040" s="10">
        <v>41123</v>
      </c>
      <c r="DI1040">
        <v>48800</v>
      </c>
      <c r="DJ1040">
        <v>28.131136000000001</v>
      </c>
      <c r="DK1040">
        <f t="shared" si="755"/>
        <v>-9.6713698154882177E-4</v>
      </c>
      <c r="DL1040">
        <f t="shared" si="756"/>
        <v>0.99903286301845118</v>
      </c>
      <c r="DX1040" s="10">
        <v>41123</v>
      </c>
      <c r="DY1040">
        <v>5749800</v>
      </c>
      <c r="DZ1040">
        <v>15.47</v>
      </c>
      <c r="EA1040">
        <f t="shared" si="749"/>
        <v>-7.0603337612322736E-3</v>
      </c>
      <c r="EB1040">
        <f t="shared" si="750"/>
        <v>0.99293966623876773</v>
      </c>
      <c r="EF1040" s="10">
        <v>41122</v>
      </c>
      <c r="EG1040">
        <v>111700</v>
      </c>
      <c r="EH1040">
        <v>97.569590000000005</v>
      </c>
      <c r="EI1040">
        <f t="shared" si="751"/>
        <v>-1.9737910227690669E-4</v>
      </c>
      <c r="EJ1040">
        <f t="shared" si="752"/>
        <v>0.99980262089772309</v>
      </c>
    </row>
    <row r="1041" spans="1:140">
      <c r="A1041" s="10">
        <v>41122</v>
      </c>
      <c r="B1041" s="11">
        <v>79.239999999999995</v>
      </c>
      <c r="C1041">
        <f t="shared" si="776"/>
        <v>0.79239999999999999</v>
      </c>
      <c r="D1041" s="12">
        <f t="shared" si="757"/>
        <v>1.8567892667835206E-2</v>
      </c>
      <c r="E1041" s="13">
        <f t="shared" si="777"/>
        <v>1.0185678926678352</v>
      </c>
      <c r="H1041" s="10">
        <v>41122</v>
      </c>
      <c r="I1041">
        <v>23500</v>
      </c>
      <c r="J1041">
        <v>70.622848000000005</v>
      </c>
      <c r="K1041" s="15">
        <f t="shared" si="778"/>
        <v>-2.763484834779284E-3</v>
      </c>
      <c r="L1041">
        <f t="shared" si="779"/>
        <v>0.99723651516522072</v>
      </c>
      <c r="N1041" s="15">
        <f t="shared" si="759"/>
        <v>-0.63580588209932309</v>
      </c>
      <c r="P1041" s="10">
        <v>41122</v>
      </c>
      <c r="Q1041">
        <v>155100</v>
      </c>
      <c r="R1041">
        <v>30.290628000000002</v>
      </c>
      <c r="S1041">
        <f t="shared" si="760"/>
        <v>-2.44654052569937E-3</v>
      </c>
      <c r="T1041">
        <f t="shared" si="780"/>
        <v>0.99755345947430063</v>
      </c>
      <c r="V1041" s="15">
        <f t="shared" si="761"/>
        <v>-0.59101689899603227</v>
      </c>
      <c r="X1041" s="10">
        <v>41122</v>
      </c>
      <c r="Y1041">
        <v>16800</v>
      </c>
      <c r="Z1041">
        <v>23.932154000000001</v>
      </c>
      <c r="AA1041">
        <f t="shared" si="762"/>
        <v>-8.5702690977832452E-3</v>
      </c>
      <c r="AB1041">
        <f t="shared" si="758"/>
        <v>0.99142973090221675</v>
      </c>
      <c r="AD1041" s="15">
        <f t="shared" si="763"/>
        <v>-0.95678768864963304</v>
      </c>
      <c r="AF1041" s="10">
        <v>41122</v>
      </c>
      <c r="AG1041">
        <v>147900</v>
      </c>
      <c r="AH1041">
        <v>32.831677999999997</v>
      </c>
      <c r="AI1041">
        <f t="shared" si="764"/>
        <v>-1.4184419523171399E-2</v>
      </c>
      <c r="AJ1041">
        <f t="shared" si="781"/>
        <v>0.9858155804768286</v>
      </c>
      <c r="AN1041" s="10">
        <v>41122</v>
      </c>
      <c r="AO1041">
        <v>2299200</v>
      </c>
      <c r="AP1041">
        <v>27.441635000000002</v>
      </c>
      <c r="AQ1041">
        <f t="shared" si="765"/>
        <v>6.3192121003607937E-4</v>
      </c>
      <c r="AR1041">
        <f t="shared" si="784"/>
        <v>1.0006319212100361</v>
      </c>
      <c r="AV1041" s="10">
        <v>41122</v>
      </c>
      <c r="AW1041">
        <v>25117400</v>
      </c>
      <c r="AX1041">
        <v>35.311095000000002</v>
      </c>
      <c r="AY1041">
        <f t="shared" si="766"/>
        <v>3.2491935189213894E-3</v>
      </c>
      <c r="AZ1041">
        <f t="shared" si="767"/>
        <v>1.0032491935189214</v>
      </c>
      <c r="BD1041" s="10">
        <v>41122</v>
      </c>
      <c r="BE1041">
        <v>683000</v>
      </c>
      <c r="BF1041">
        <v>43.065004999999999</v>
      </c>
      <c r="BG1041">
        <f t="shared" si="768"/>
        <v>-1.2207764051660464E-3</v>
      </c>
      <c r="BH1041">
        <f t="shared" si="769"/>
        <v>0.99877922359483395</v>
      </c>
      <c r="BL1041" s="10">
        <v>41122</v>
      </c>
      <c r="BM1041">
        <v>438600</v>
      </c>
      <c r="BN1041">
        <v>100.504474</v>
      </c>
      <c r="BO1041">
        <f t="shared" si="782"/>
        <v>-2.227138370569981E-3</v>
      </c>
      <c r="BP1041">
        <f t="shared" si="783"/>
        <v>0.99777286162943002</v>
      </c>
      <c r="CB1041" s="10">
        <v>41122</v>
      </c>
      <c r="CC1041">
        <v>896100</v>
      </c>
      <c r="CD1041">
        <v>98.748007999999999</v>
      </c>
      <c r="CE1041">
        <f t="shared" si="770"/>
        <v>4.0388595584439635E-3</v>
      </c>
      <c r="CF1041">
        <f t="shared" si="771"/>
        <v>1.004038859558444</v>
      </c>
      <c r="CJ1041" s="10">
        <v>41122</v>
      </c>
      <c r="CK1041">
        <v>264600</v>
      </c>
      <c r="CL1041">
        <v>75.368032999999997</v>
      </c>
      <c r="CM1041">
        <f t="shared" si="772"/>
        <v>-1.3796478431158388E-3</v>
      </c>
      <c r="CN1041">
        <f t="shared" si="773"/>
        <v>0.99862035215688416</v>
      </c>
      <c r="CR1041" s="10">
        <v>41122</v>
      </c>
      <c r="CS1041">
        <v>11900</v>
      </c>
      <c r="CT1041">
        <v>58.347183000000001</v>
      </c>
      <c r="CU1041">
        <f t="shared" si="774"/>
        <v>-1.2841692201048804E-3</v>
      </c>
      <c r="CV1041">
        <f t="shared" si="775"/>
        <v>0.99871583077989512</v>
      </c>
      <c r="CZ1041" s="10">
        <v>41122</v>
      </c>
      <c r="DA1041">
        <v>49900</v>
      </c>
      <c r="DB1041">
        <v>41.494965000000001</v>
      </c>
      <c r="DC1041">
        <f t="shared" si="753"/>
        <v>4.6747741894996864E-3</v>
      </c>
      <c r="DD1041">
        <f t="shared" si="754"/>
        <v>1.0046747741894997</v>
      </c>
      <c r="DH1041" s="10">
        <v>41122</v>
      </c>
      <c r="DI1041">
        <v>100800</v>
      </c>
      <c r="DJ1041">
        <v>28.158369</v>
      </c>
      <c r="DK1041">
        <f t="shared" si="755"/>
        <v>-1.9304690174148931E-3</v>
      </c>
      <c r="DL1041">
        <f t="shared" si="756"/>
        <v>0.99806953098258511</v>
      </c>
      <c r="DX1041" s="10">
        <v>41122</v>
      </c>
      <c r="DY1041">
        <v>6668400</v>
      </c>
      <c r="DZ1041">
        <v>15.58</v>
      </c>
      <c r="EA1041">
        <f t="shared" si="749"/>
        <v>-8.9058524173027953E-3</v>
      </c>
      <c r="EB1041">
        <f t="shared" si="750"/>
        <v>0.9910941475826972</v>
      </c>
      <c r="EF1041" s="10">
        <v>41121</v>
      </c>
      <c r="EG1041">
        <v>223200</v>
      </c>
      <c r="EH1041">
        <v>97.588852000000003</v>
      </c>
      <c r="EI1041">
        <f t="shared" si="751"/>
        <v>2.9619734859442914E-4</v>
      </c>
      <c r="EJ1041">
        <f t="shared" si="752"/>
        <v>1.0002961973485944</v>
      </c>
    </row>
    <row r="1042" spans="1:140">
      <c r="A1042" s="10">
        <v>41121</v>
      </c>
      <c r="B1042" s="11">
        <v>80.239999999999995</v>
      </c>
      <c r="C1042">
        <f t="shared" si="776"/>
        <v>0.8024</v>
      </c>
      <c r="D1042" s="12">
        <f t="shared" si="757"/>
        <v>1.8832964081244796E-2</v>
      </c>
      <c r="E1042" s="13">
        <f t="shared" si="777"/>
        <v>1.0188329640812448</v>
      </c>
      <c r="H1042" s="10">
        <v>41121</v>
      </c>
      <c r="I1042">
        <v>10200</v>
      </c>
      <c r="J1042">
        <v>70.818554000000006</v>
      </c>
      <c r="K1042" s="15">
        <f t="shared" si="778"/>
        <v>5.404469811454149E-4</v>
      </c>
      <c r="L1042">
        <f t="shared" si="779"/>
        <v>1.0005404469811454</v>
      </c>
      <c r="N1042" s="15">
        <f t="shared" si="759"/>
        <v>0.21799962594236399</v>
      </c>
      <c r="P1042" s="10">
        <v>41121</v>
      </c>
      <c r="Q1042">
        <v>132000</v>
      </c>
      <c r="R1042">
        <v>30.364916999999998</v>
      </c>
      <c r="S1042">
        <f t="shared" si="760"/>
        <v>-5.1718428232085945E-3</v>
      </c>
      <c r="T1042">
        <f t="shared" si="780"/>
        <v>0.99482815717679141</v>
      </c>
      <c r="V1042" s="15">
        <f t="shared" si="761"/>
        <v>-0.84932363633874075</v>
      </c>
      <c r="X1042" s="10">
        <v>41121</v>
      </c>
      <c r="Y1042">
        <v>15500</v>
      </c>
      <c r="Z1042">
        <v>24.139032</v>
      </c>
      <c r="AA1042">
        <f t="shared" si="762"/>
        <v>-4.6530008647578391E-3</v>
      </c>
      <c r="AB1042">
        <f t="shared" si="758"/>
        <v>0.99534699913524216</v>
      </c>
      <c r="AD1042" s="15">
        <f t="shared" si="763"/>
        <v>-0.81773777211198007</v>
      </c>
      <c r="AF1042" s="10">
        <v>41121</v>
      </c>
      <c r="AG1042">
        <v>156300</v>
      </c>
      <c r="AH1042">
        <v>33.304076999999999</v>
      </c>
      <c r="AI1042">
        <f t="shared" si="764"/>
        <v>-6.7624931074623529E-3</v>
      </c>
      <c r="AJ1042">
        <f t="shared" si="781"/>
        <v>0.99323750689253765</v>
      </c>
      <c r="AN1042" s="10">
        <v>41121</v>
      </c>
      <c r="AO1042">
        <v>2702900</v>
      </c>
      <c r="AP1042">
        <v>27.424305</v>
      </c>
      <c r="AQ1042">
        <f t="shared" si="765"/>
        <v>-5.0298331723804823E-3</v>
      </c>
      <c r="AR1042">
        <f t="shared" si="784"/>
        <v>0.99497016682761952</v>
      </c>
      <c r="AV1042" s="10">
        <v>41121</v>
      </c>
      <c r="AW1042">
        <v>29064600</v>
      </c>
      <c r="AX1042">
        <v>35.196733999999999</v>
      </c>
      <c r="AY1042">
        <f t="shared" si="766"/>
        <v>-3.486986682349591E-3</v>
      </c>
      <c r="AZ1042">
        <f t="shared" si="767"/>
        <v>0.99651301331765041</v>
      </c>
      <c r="BD1042" s="10">
        <v>41121</v>
      </c>
      <c r="BE1042">
        <v>378800</v>
      </c>
      <c r="BF1042">
        <v>43.117641999999996</v>
      </c>
      <c r="BG1042">
        <f t="shared" si="768"/>
        <v>-3.6489194556992288E-3</v>
      </c>
      <c r="BH1042">
        <f t="shared" si="769"/>
        <v>0.99635108054430077</v>
      </c>
      <c r="BL1042" s="10">
        <v>41121</v>
      </c>
      <c r="BM1042">
        <v>156700</v>
      </c>
      <c r="BN1042">
        <v>100.72881099999999</v>
      </c>
      <c r="BO1042">
        <f t="shared" si="782"/>
        <v>1.6087181338273471E-3</v>
      </c>
      <c r="BP1042">
        <f t="shared" si="783"/>
        <v>1.0016087181338273</v>
      </c>
      <c r="CB1042" s="10">
        <v>41121</v>
      </c>
      <c r="CC1042">
        <v>913500</v>
      </c>
      <c r="CD1042">
        <v>98.350783000000007</v>
      </c>
      <c r="CE1042">
        <f t="shared" si="770"/>
        <v>1.3515032335047472E-3</v>
      </c>
      <c r="CF1042">
        <f t="shared" si="771"/>
        <v>1.0013515032335047</v>
      </c>
      <c r="CJ1042" s="10">
        <v>41121</v>
      </c>
      <c r="CK1042">
        <v>327700</v>
      </c>
      <c r="CL1042">
        <v>75.472157999999993</v>
      </c>
      <c r="CM1042">
        <f t="shared" si="772"/>
        <v>3.0560237619794428E-3</v>
      </c>
      <c r="CN1042">
        <f t="shared" si="773"/>
        <v>1.0030560237619794</v>
      </c>
      <c r="CR1042" s="10">
        <v>41121</v>
      </c>
      <c r="CS1042">
        <v>18100</v>
      </c>
      <c r="CT1042">
        <v>58.422207</v>
      </c>
      <c r="CU1042">
        <f t="shared" si="774"/>
        <v>3.2472512399217557E-4</v>
      </c>
      <c r="CV1042">
        <f t="shared" si="775"/>
        <v>1.0003247251239922</v>
      </c>
      <c r="CZ1042" s="10">
        <v>41121</v>
      </c>
      <c r="DA1042">
        <v>46600</v>
      </c>
      <c r="DB1042">
        <v>41.301887999999998</v>
      </c>
      <c r="DC1042">
        <f t="shared" si="753"/>
        <v>-3.2414890910733574E-3</v>
      </c>
      <c r="DD1042">
        <f t="shared" si="754"/>
        <v>0.99675851090892664</v>
      </c>
      <c r="DH1042" s="10">
        <v>41121</v>
      </c>
      <c r="DI1042">
        <v>105600</v>
      </c>
      <c r="DJ1042">
        <v>28.212833</v>
      </c>
      <c r="DK1042">
        <f t="shared" si="755"/>
        <v>3.2183656673256955E-4</v>
      </c>
      <c r="DL1042">
        <f t="shared" si="756"/>
        <v>1.0003218365667326</v>
      </c>
      <c r="DX1042" s="10">
        <v>41121</v>
      </c>
      <c r="DY1042">
        <v>6937100</v>
      </c>
      <c r="DZ1042">
        <v>15.72</v>
      </c>
      <c r="EA1042">
        <f t="shared" si="749"/>
        <v>-5.0632911392405333E-3</v>
      </c>
      <c r="EB1042">
        <f t="shared" si="750"/>
        <v>0.99493670886075947</v>
      </c>
      <c r="EF1042" s="10">
        <v>41120</v>
      </c>
      <c r="EG1042">
        <v>127900</v>
      </c>
      <c r="EH1042">
        <v>97.559955000000002</v>
      </c>
      <c r="EI1042">
        <f t="shared" si="751"/>
        <v>6.9101664817883268E-4</v>
      </c>
      <c r="EJ1042">
        <f t="shared" si="752"/>
        <v>1.0006910166481788</v>
      </c>
    </row>
    <row r="1043" spans="1:140">
      <c r="A1043" s="10">
        <v>41120</v>
      </c>
      <c r="B1043" s="11">
        <v>81.239999999999995</v>
      </c>
      <c r="C1043">
        <f t="shared" si="776"/>
        <v>0.8123999999999999</v>
      </c>
      <c r="D1043" s="12">
        <f t="shared" si="757"/>
        <v>1.9098935070636092E-2</v>
      </c>
      <c r="E1043" s="13">
        <f t="shared" si="777"/>
        <v>1.0190989350706361</v>
      </c>
      <c r="H1043" s="10">
        <v>41120</v>
      </c>
      <c r="I1043">
        <v>6900</v>
      </c>
      <c r="J1043">
        <v>70.780300999999994</v>
      </c>
      <c r="K1043" s="15">
        <f t="shared" si="778"/>
        <v>5.2943192548082774E-3</v>
      </c>
      <c r="L1043">
        <f t="shared" si="779"/>
        <v>1.0052943192548083</v>
      </c>
      <c r="N1043" s="15">
        <f t="shared" si="759"/>
        <v>5.8711333967096904</v>
      </c>
      <c r="P1043" s="10">
        <v>41120</v>
      </c>
      <c r="Q1043">
        <v>146000</v>
      </c>
      <c r="R1043">
        <v>30.522776</v>
      </c>
      <c r="S1043">
        <f t="shared" si="760"/>
        <v>0</v>
      </c>
      <c r="T1043">
        <f t="shared" si="780"/>
        <v>1</v>
      </c>
      <c r="V1043" s="15">
        <f t="shared" si="761"/>
        <v>0</v>
      </c>
      <c r="X1043" s="10">
        <v>41120</v>
      </c>
      <c r="Y1043">
        <v>14300</v>
      </c>
      <c r="Z1043">
        <v>24.251875999999999</v>
      </c>
      <c r="AA1043">
        <f t="shared" si="762"/>
        <v>-1.5485710074605308E-3</v>
      </c>
      <c r="AB1043">
        <f t="shared" si="758"/>
        <v>0.99845142899253947</v>
      </c>
      <c r="AD1043" s="15">
        <f t="shared" si="763"/>
        <v>-0.43201854942813112</v>
      </c>
      <c r="AF1043" s="10">
        <v>41120</v>
      </c>
      <c r="AG1043">
        <v>104800</v>
      </c>
      <c r="AH1043">
        <v>33.530828999999997</v>
      </c>
      <c r="AI1043">
        <f t="shared" si="764"/>
        <v>-3.3698226297761424E-3</v>
      </c>
      <c r="AJ1043">
        <f t="shared" si="781"/>
        <v>0.99663017737022386</v>
      </c>
      <c r="AN1043" s="10">
        <v>41120</v>
      </c>
      <c r="AO1043">
        <v>2518000</v>
      </c>
      <c r="AP1043">
        <v>27.562942</v>
      </c>
      <c r="AQ1043">
        <f t="shared" si="765"/>
        <v>-2.5086256966088127E-3</v>
      </c>
      <c r="AR1043">
        <f t="shared" si="784"/>
        <v>0.99749137430339119</v>
      </c>
      <c r="AV1043" s="10">
        <v>41120</v>
      </c>
      <c r="AW1043">
        <v>17334700</v>
      </c>
      <c r="AX1043">
        <v>35.319893999999998</v>
      </c>
      <c r="AY1043">
        <f t="shared" si="766"/>
        <v>-5.9420191145652668E-3</v>
      </c>
      <c r="AZ1043">
        <f t="shared" si="767"/>
        <v>0.99405798088543473</v>
      </c>
      <c r="BD1043" s="10">
        <v>41120</v>
      </c>
      <c r="BE1043">
        <v>348900</v>
      </c>
      <c r="BF1043">
        <v>43.275551</v>
      </c>
      <c r="BG1043">
        <f t="shared" si="768"/>
        <v>1.2178262950486296E-3</v>
      </c>
      <c r="BH1043">
        <f t="shared" si="769"/>
        <v>1.0012178262950486</v>
      </c>
      <c r="BL1043" s="10">
        <v>41120</v>
      </c>
      <c r="BM1043">
        <v>102900</v>
      </c>
      <c r="BN1043">
        <v>100.567027</v>
      </c>
      <c r="BO1043">
        <f t="shared" si="782"/>
        <v>2.3291461174976824E-3</v>
      </c>
      <c r="BP1043">
        <f t="shared" si="783"/>
        <v>1.0023291461174977</v>
      </c>
      <c r="CB1043" s="10">
        <v>41120</v>
      </c>
      <c r="CC1043">
        <v>864800</v>
      </c>
      <c r="CD1043">
        <v>98.218040999999999</v>
      </c>
      <c r="CE1043">
        <f t="shared" si="770"/>
        <v>3.5602064604225436E-3</v>
      </c>
      <c r="CF1043">
        <f t="shared" si="771"/>
        <v>1.0035602064604225</v>
      </c>
      <c r="CJ1043" s="10">
        <v>41120</v>
      </c>
      <c r="CK1043">
        <v>199400</v>
      </c>
      <c r="CL1043">
        <v>75.242215999999999</v>
      </c>
      <c r="CM1043">
        <f t="shared" si="772"/>
        <v>2.5363262149664667E-3</v>
      </c>
      <c r="CN1043">
        <f t="shared" si="773"/>
        <v>1.0025363262149665</v>
      </c>
      <c r="CR1043" s="10">
        <v>41120</v>
      </c>
      <c r="CS1043">
        <v>20400</v>
      </c>
      <c r="CT1043">
        <v>58.403241999999999</v>
      </c>
      <c r="CU1043">
        <f t="shared" si="774"/>
        <v>1.46365047360697E-3</v>
      </c>
      <c r="CV1043">
        <f t="shared" si="775"/>
        <v>1.001463650473607</v>
      </c>
      <c r="CZ1043" s="10">
        <v>41120</v>
      </c>
      <c r="DA1043">
        <v>30500</v>
      </c>
      <c r="DB1043">
        <v>41.436202999999999</v>
      </c>
      <c r="DC1043">
        <f t="shared" si="753"/>
        <v>-4.4372913052046492E-3</v>
      </c>
      <c r="DD1043">
        <f t="shared" si="754"/>
        <v>0.99556270869479535</v>
      </c>
      <c r="DH1043" s="10">
        <v>41120</v>
      </c>
      <c r="DI1043">
        <v>35900</v>
      </c>
      <c r="DJ1043">
        <v>28.203755999999998</v>
      </c>
      <c r="DK1043">
        <f t="shared" si="755"/>
        <v>3.5529940449907649E-3</v>
      </c>
      <c r="DL1043">
        <f t="shared" si="756"/>
        <v>1.0035529940449908</v>
      </c>
      <c r="DX1043" s="10">
        <v>41120</v>
      </c>
      <c r="DY1043">
        <v>3694800</v>
      </c>
      <c r="DZ1043">
        <v>15.8</v>
      </c>
      <c r="EA1043">
        <f t="shared" si="749"/>
        <v>-1.2642225031604948E-3</v>
      </c>
      <c r="EB1043">
        <f t="shared" si="750"/>
        <v>0.99873577749683951</v>
      </c>
      <c r="EF1043" s="10">
        <v>41117</v>
      </c>
      <c r="EG1043">
        <v>141800</v>
      </c>
      <c r="EH1043">
        <v>97.492586000000003</v>
      </c>
      <c r="EI1043">
        <f t="shared" si="751"/>
        <v>-3.9464344677175855E-4</v>
      </c>
      <c r="EJ1043">
        <f t="shared" si="752"/>
        <v>0.99960535655322824</v>
      </c>
    </row>
    <row r="1044" spans="1:140">
      <c r="A1044" s="10">
        <v>41117</v>
      </c>
      <c r="B1044" s="11">
        <v>82.24</v>
      </c>
      <c r="C1044">
        <f t="shared" si="776"/>
        <v>0.82239999999999991</v>
      </c>
      <c r="D1044" s="12">
        <f t="shared" si="757"/>
        <v>1.9365811525427823E-2</v>
      </c>
      <c r="E1044" s="13">
        <f t="shared" si="777"/>
        <v>1.0193658115254278</v>
      </c>
      <c r="H1044" s="10">
        <v>41117</v>
      </c>
      <c r="I1044">
        <v>60300</v>
      </c>
      <c r="J1044">
        <v>70.407540999999995</v>
      </c>
      <c r="K1044" s="15">
        <f t="shared" si="778"/>
        <v>-1.5756787007055073E-2</v>
      </c>
      <c r="L1044">
        <f t="shared" si="779"/>
        <v>0.98424321299294493</v>
      </c>
      <c r="N1044" s="15">
        <f t="shared" si="759"/>
        <v>-0.99696340771194492</v>
      </c>
      <c r="P1044" s="10">
        <v>41117</v>
      </c>
      <c r="Q1044">
        <v>302700</v>
      </c>
      <c r="R1044">
        <v>30.522776</v>
      </c>
      <c r="S1044">
        <f t="shared" si="760"/>
        <v>1.8593072468408245E-2</v>
      </c>
      <c r="T1044">
        <f t="shared" si="780"/>
        <v>1.0185930724684082</v>
      </c>
      <c r="V1044" s="15">
        <f t="shared" si="761"/>
        <v>831.26596623307603</v>
      </c>
      <c r="X1044" s="10">
        <v>41117</v>
      </c>
      <c r="Y1044">
        <v>47300</v>
      </c>
      <c r="Z1044">
        <v>24.289490000000001</v>
      </c>
      <c r="AA1044">
        <f t="shared" si="762"/>
        <v>2.0545280935670984E-2</v>
      </c>
      <c r="AB1044">
        <f t="shared" si="758"/>
        <v>1.020545280935671</v>
      </c>
      <c r="AD1044" s="15">
        <f t="shared" si="763"/>
        <v>1673.1014733846023</v>
      </c>
      <c r="AF1044" s="10">
        <v>41117</v>
      </c>
      <c r="AG1044">
        <v>1022500</v>
      </c>
      <c r="AH1044">
        <v>33.644204000000002</v>
      </c>
      <c r="AI1044">
        <f t="shared" si="764"/>
        <v>2.3569986873229753E-2</v>
      </c>
      <c r="AJ1044">
        <f t="shared" si="781"/>
        <v>1.0235699868732298</v>
      </c>
      <c r="AN1044" s="10">
        <v>41117</v>
      </c>
      <c r="AO1044">
        <v>1409500</v>
      </c>
      <c r="AP1044">
        <v>27.632261</v>
      </c>
      <c r="AQ1044">
        <f t="shared" si="765"/>
        <v>2.2115315579376738E-2</v>
      </c>
      <c r="AR1044">
        <f t="shared" si="784"/>
        <v>1.0221153155793767</v>
      </c>
      <c r="AV1044" s="10">
        <v>41117</v>
      </c>
      <c r="AW1044">
        <v>33030700</v>
      </c>
      <c r="AX1044">
        <v>35.531019999999998</v>
      </c>
      <c r="AY1044">
        <f t="shared" si="766"/>
        <v>2.930676397937626E-2</v>
      </c>
      <c r="AZ1044">
        <f t="shared" si="767"/>
        <v>1.0293067639793763</v>
      </c>
      <c r="BD1044" s="10">
        <v>41117</v>
      </c>
      <c r="BE1044">
        <v>407900</v>
      </c>
      <c r="BF1044">
        <v>43.222912999999998</v>
      </c>
      <c r="BG1044">
        <f t="shared" si="768"/>
        <v>1.5248321529694353E-2</v>
      </c>
      <c r="BH1044">
        <f t="shared" si="769"/>
        <v>1.0152483215296944</v>
      </c>
      <c r="BL1044" s="10">
        <v>41117</v>
      </c>
      <c r="BM1044">
        <v>145100</v>
      </c>
      <c r="BN1044">
        <v>100.333336</v>
      </c>
      <c r="BO1044">
        <f t="shared" si="782"/>
        <v>-4.1926927185333973E-3</v>
      </c>
      <c r="BP1044">
        <f t="shared" si="783"/>
        <v>0.9958073072814666</v>
      </c>
      <c r="CB1044" s="10">
        <v>41117</v>
      </c>
      <c r="CC1044">
        <v>925800</v>
      </c>
      <c r="CD1044">
        <v>97.869605000000007</v>
      </c>
      <c r="CE1044">
        <f t="shared" si="770"/>
        <v>3.4022414171137605E-3</v>
      </c>
      <c r="CF1044">
        <f t="shared" si="771"/>
        <v>1.0034022414171138</v>
      </c>
      <c r="CJ1044" s="10">
        <v>41117</v>
      </c>
      <c r="CK1044">
        <v>183800</v>
      </c>
      <c r="CL1044">
        <v>75.051860000000005</v>
      </c>
      <c r="CM1044">
        <f t="shared" si="772"/>
        <v>-2.644633840849453E-3</v>
      </c>
      <c r="CN1044">
        <f t="shared" si="773"/>
        <v>0.99735536615915055</v>
      </c>
      <c r="CR1044" s="10">
        <v>41117</v>
      </c>
      <c r="CS1044">
        <v>39000</v>
      </c>
      <c r="CT1044">
        <v>58.317884999999997</v>
      </c>
      <c r="CU1044">
        <f t="shared" si="774"/>
        <v>-1.9477101236824446E-3</v>
      </c>
      <c r="CV1044">
        <f t="shared" si="775"/>
        <v>0.99805228987631756</v>
      </c>
      <c r="CZ1044" s="10">
        <v>41117</v>
      </c>
      <c r="DA1044">
        <v>17600</v>
      </c>
      <c r="DB1044">
        <v>41.620887000000003</v>
      </c>
      <c r="DC1044">
        <f t="shared" si="753"/>
        <v>1.6191849221242949E-2</v>
      </c>
      <c r="DD1044">
        <f t="shared" si="754"/>
        <v>1.0161918492212429</v>
      </c>
      <c r="DH1044" s="10">
        <v>41117</v>
      </c>
      <c r="DI1044">
        <v>71300</v>
      </c>
      <c r="DJ1044">
        <v>28.103902999999999</v>
      </c>
      <c r="DK1044">
        <f t="shared" si="755"/>
        <v>1.0114187793541562E-2</v>
      </c>
      <c r="DL1044">
        <f t="shared" si="756"/>
        <v>1.0101141877935416</v>
      </c>
      <c r="DX1044" s="10">
        <v>41117</v>
      </c>
      <c r="DY1044">
        <v>5326300</v>
      </c>
      <c r="DZ1044">
        <v>15.82</v>
      </c>
      <c r="EA1044">
        <f t="shared" ref="EA1044:EA1107" si="785">(DZ1044/DZ1045)-1</f>
        <v>5.7215511760966287E-3</v>
      </c>
      <c r="EB1044">
        <f t="shared" ref="EB1044:EB1107" si="786">1+EA1044</f>
        <v>1.0057215511760966</v>
      </c>
      <c r="EF1044" s="10">
        <v>41116</v>
      </c>
      <c r="EG1044">
        <v>143700</v>
      </c>
      <c r="EH1044">
        <v>97.531075999999999</v>
      </c>
      <c r="EI1044">
        <f t="shared" ref="EI1044:EI1107" si="787">(EH1044/EH1045)-1</f>
        <v>-1.9736478797527379E-4</v>
      </c>
      <c r="EJ1044">
        <f t="shared" ref="EJ1044:EJ1107" si="788">1+EI1044</f>
        <v>0.99980263521202473</v>
      </c>
    </row>
    <row r="1045" spans="1:140">
      <c r="A1045" s="10">
        <v>41116</v>
      </c>
      <c r="B1045" s="11">
        <v>83.24</v>
      </c>
      <c r="C1045">
        <f t="shared" si="776"/>
        <v>0.83239999999999992</v>
      </c>
      <c r="D1045" s="12">
        <f t="shared" si="757"/>
        <v>1.9633599392283152E-2</v>
      </c>
      <c r="E1045" s="13">
        <f t="shared" si="777"/>
        <v>1.0196335993922832</v>
      </c>
      <c r="H1045" s="10">
        <v>41116</v>
      </c>
      <c r="I1045">
        <v>12200</v>
      </c>
      <c r="J1045">
        <v>71.534698000000006</v>
      </c>
      <c r="K1045" s="15">
        <f t="shared" si="778"/>
        <v>-7.1446332044240446E-3</v>
      </c>
      <c r="L1045">
        <f t="shared" si="779"/>
        <v>0.99285536679557596</v>
      </c>
      <c r="N1045" s="15">
        <f t="shared" si="759"/>
        <v>-0.92698946889369527</v>
      </c>
      <c r="P1045" s="10">
        <v>41116</v>
      </c>
      <c r="Q1045">
        <v>235800</v>
      </c>
      <c r="R1045">
        <v>29.965623000000001</v>
      </c>
      <c r="S1045">
        <f t="shared" si="760"/>
        <v>1.6698204069565126E-2</v>
      </c>
      <c r="T1045">
        <f t="shared" si="780"/>
        <v>1.0166982040695651</v>
      </c>
      <c r="V1045" s="15">
        <f t="shared" si="761"/>
        <v>420.79418476134936</v>
      </c>
      <c r="X1045" s="10">
        <v>41116</v>
      </c>
      <c r="Y1045">
        <v>27500</v>
      </c>
      <c r="Z1045">
        <v>23.800502000000002</v>
      </c>
      <c r="AA1045">
        <f t="shared" si="762"/>
        <v>1.4428794439888204E-2</v>
      </c>
      <c r="AB1045">
        <f t="shared" si="758"/>
        <v>1.0144287944398882</v>
      </c>
      <c r="AD1045" s="15">
        <f t="shared" si="763"/>
        <v>185.58312386336181</v>
      </c>
      <c r="AF1045" s="10">
        <v>41116</v>
      </c>
      <c r="AG1045">
        <v>118700</v>
      </c>
      <c r="AH1045">
        <v>32.869470999999997</v>
      </c>
      <c r="AI1045">
        <f t="shared" si="764"/>
        <v>1.1043311368702069E-2</v>
      </c>
      <c r="AJ1045">
        <f t="shared" si="781"/>
        <v>1.0110433113687021</v>
      </c>
      <c r="AN1045" s="10">
        <v>41116</v>
      </c>
      <c r="AO1045">
        <v>1253000</v>
      </c>
      <c r="AP1045">
        <v>27.034386999999999</v>
      </c>
      <c r="AQ1045">
        <f t="shared" si="765"/>
        <v>3.038309814771134E-2</v>
      </c>
      <c r="AR1045">
        <f t="shared" si="784"/>
        <v>1.0303830981477113</v>
      </c>
      <c r="AV1045" s="10">
        <v>41116</v>
      </c>
      <c r="AW1045">
        <v>32678300</v>
      </c>
      <c r="AX1045">
        <v>34.519368999999998</v>
      </c>
      <c r="AY1045">
        <f t="shared" si="766"/>
        <v>2.1343148190398065E-2</v>
      </c>
      <c r="AZ1045">
        <f t="shared" si="767"/>
        <v>1.0213431481903981</v>
      </c>
      <c r="BD1045" s="10">
        <v>41116</v>
      </c>
      <c r="BE1045">
        <v>267900</v>
      </c>
      <c r="BF1045">
        <v>42.573734999999999</v>
      </c>
      <c r="BG1045">
        <f t="shared" si="768"/>
        <v>1.6547909887937085E-2</v>
      </c>
      <c r="BH1045">
        <f t="shared" si="769"/>
        <v>1.0165479098879371</v>
      </c>
      <c r="BL1045" s="10">
        <v>41116</v>
      </c>
      <c r="BM1045">
        <v>147600</v>
      </c>
      <c r="BN1045">
        <v>100.755774</v>
      </c>
      <c r="BO1045">
        <f t="shared" si="782"/>
        <v>6.2483080974828908E-4</v>
      </c>
      <c r="BP1045">
        <f t="shared" si="783"/>
        <v>1.0006248308097483</v>
      </c>
      <c r="CB1045" s="10">
        <v>41116</v>
      </c>
      <c r="CC1045">
        <v>497900</v>
      </c>
      <c r="CD1045">
        <v>97.537757999999997</v>
      </c>
      <c r="CE1045">
        <f t="shared" si="770"/>
        <v>4.2709472450028763E-3</v>
      </c>
      <c r="CF1045">
        <f t="shared" si="771"/>
        <v>1.0042709472450029</v>
      </c>
      <c r="CJ1045" s="10">
        <v>41116</v>
      </c>
      <c r="CK1045">
        <v>207400</v>
      </c>
      <c r="CL1045">
        <v>75.250871000000004</v>
      </c>
      <c r="CM1045">
        <f t="shared" si="772"/>
        <v>-6.8939018243996397E-4</v>
      </c>
      <c r="CN1045">
        <f t="shared" si="773"/>
        <v>0.99931060981756004</v>
      </c>
      <c r="CR1045" s="10">
        <v>41116</v>
      </c>
      <c r="CS1045">
        <v>19800</v>
      </c>
      <c r="CT1045">
        <v>58.431693000000003</v>
      </c>
      <c r="CU1045">
        <f t="shared" si="774"/>
        <v>-6.4884965667044714E-4</v>
      </c>
      <c r="CV1045">
        <f t="shared" si="775"/>
        <v>0.99935115034332955</v>
      </c>
      <c r="CZ1045" s="10">
        <v>41116</v>
      </c>
      <c r="DA1045">
        <v>23500</v>
      </c>
      <c r="DB1045">
        <v>40.957706000000002</v>
      </c>
      <c r="DC1045">
        <f t="shared" si="753"/>
        <v>1.9857889683791319E-2</v>
      </c>
      <c r="DD1045">
        <f t="shared" si="754"/>
        <v>1.0198578896837913</v>
      </c>
      <c r="DH1045" s="10">
        <v>41116</v>
      </c>
      <c r="DI1045">
        <v>66600</v>
      </c>
      <c r="DJ1045">
        <v>27.822500999999999</v>
      </c>
      <c r="DK1045">
        <f t="shared" si="755"/>
        <v>8.2236768199410726E-3</v>
      </c>
      <c r="DL1045">
        <f t="shared" si="756"/>
        <v>1.0082236768199411</v>
      </c>
      <c r="DX1045" s="10">
        <v>41116</v>
      </c>
      <c r="DY1045">
        <v>5640700</v>
      </c>
      <c r="DZ1045">
        <v>15.73</v>
      </c>
      <c r="EA1045">
        <f t="shared" si="785"/>
        <v>7.0422535211267512E-3</v>
      </c>
      <c r="EB1045">
        <f t="shared" si="786"/>
        <v>1.0070422535211268</v>
      </c>
      <c r="EF1045" s="10">
        <v>41115</v>
      </c>
      <c r="EG1045">
        <v>198400</v>
      </c>
      <c r="EH1045">
        <v>97.550329000000005</v>
      </c>
      <c r="EI1045">
        <f t="shared" si="787"/>
        <v>1.9740374852417197E-4</v>
      </c>
      <c r="EJ1045">
        <f t="shared" si="788"/>
        <v>1.0001974037485242</v>
      </c>
    </row>
    <row r="1046" spans="1:140">
      <c r="A1046" s="10">
        <v>41115</v>
      </c>
      <c r="B1046" s="11">
        <v>84.24</v>
      </c>
      <c r="C1046">
        <f t="shared" si="776"/>
        <v>0.84239999999999993</v>
      </c>
      <c r="D1046" s="12">
        <f t="shared" si="757"/>
        <v>1.9902304675849525E-2</v>
      </c>
      <c r="E1046" s="13">
        <f t="shared" si="777"/>
        <v>1.0199023046758495</v>
      </c>
      <c r="H1046" s="10">
        <v>41115</v>
      </c>
      <c r="I1046">
        <v>13800</v>
      </c>
      <c r="J1046">
        <v>72.049464999999998</v>
      </c>
      <c r="K1046" s="15">
        <f t="shared" si="778"/>
        <v>1.6039127151523669E-3</v>
      </c>
      <c r="L1046">
        <f t="shared" si="779"/>
        <v>1.0016039127151524</v>
      </c>
      <c r="N1046" s="15">
        <f t="shared" si="759"/>
        <v>0.79491767004748581</v>
      </c>
      <c r="P1046" s="10">
        <v>41115</v>
      </c>
      <c r="Q1046">
        <v>179600</v>
      </c>
      <c r="R1046">
        <v>29.473469000000001</v>
      </c>
      <c r="S1046">
        <f t="shared" si="760"/>
        <v>-1.5728711818129293E-3</v>
      </c>
      <c r="T1046">
        <f t="shared" si="780"/>
        <v>0.99842712881818707</v>
      </c>
      <c r="V1046" s="15">
        <f t="shared" si="761"/>
        <v>-0.43704182686254833</v>
      </c>
      <c r="X1046" s="10">
        <v>41115</v>
      </c>
      <c r="Y1046">
        <v>21900</v>
      </c>
      <c r="Z1046">
        <v>23.461974000000001</v>
      </c>
      <c r="AA1046">
        <f t="shared" si="762"/>
        <v>8.0228071583854366E-4</v>
      </c>
      <c r="AB1046">
        <f t="shared" si="758"/>
        <v>1.0008022807158385</v>
      </c>
      <c r="AD1046" s="15">
        <f t="shared" si="763"/>
        <v>0.34006089525789407</v>
      </c>
      <c r="AF1046" s="10">
        <v>41115</v>
      </c>
      <c r="AG1046">
        <v>100400</v>
      </c>
      <c r="AH1046">
        <v>32.510447999999997</v>
      </c>
      <c r="AI1046">
        <f t="shared" si="764"/>
        <v>2.9066797050325555E-4</v>
      </c>
      <c r="AJ1046">
        <f t="shared" si="781"/>
        <v>1.0002906679705033</v>
      </c>
      <c r="AN1046" s="10">
        <v>41115</v>
      </c>
      <c r="AO1046">
        <v>1359700</v>
      </c>
      <c r="AP1046">
        <v>26.237219</v>
      </c>
      <c r="AQ1046">
        <f t="shared" si="765"/>
        <v>5.9800812468695508E-3</v>
      </c>
      <c r="AR1046">
        <f t="shared" si="784"/>
        <v>1.0059800812468696</v>
      </c>
      <c r="AV1046" s="10">
        <v>41115</v>
      </c>
      <c r="AW1046">
        <v>18474600</v>
      </c>
      <c r="AX1046">
        <v>33.798012999999997</v>
      </c>
      <c r="AY1046">
        <f t="shared" si="766"/>
        <v>4.1819208045479339E-3</v>
      </c>
      <c r="AZ1046">
        <f t="shared" si="767"/>
        <v>1.0041819208045479</v>
      </c>
      <c r="BD1046" s="10">
        <v>41115</v>
      </c>
      <c r="BE1046">
        <v>248900</v>
      </c>
      <c r="BF1046">
        <v>41.880696999999998</v>
      </c>
      <c r="BG1046">
        <f t="shared" si="768"/>
        <v>1.888772915521697E-3</v>
      </c>
      <c r="BH1046">
        <f t="shared" si="769"/>
        <v>1.0018887729155217</v>
      </c>
      <c r="BL1046" s="10">
        <v>41115</v>
      </c>
      <c r="BM1046">
        <v>120700</v>
      </c>
      <c r="BN1046">
        <v>100.692858</v>
      </c>
      <c r="BO1046">
        <f t="shared" si="782"/>
        <v>1.9676278612570375E-3</v>
      </c>
      <c r="BP1046">
        <f t="shared" si="783"/>
        <v>1.001967627861257</v>
      </c>
      <c r="CB1046" s="10">
        <v>41115</v>
      </c>
      <c r="CC1046">
        <v>461200</v>
      </c>
      <c r="CD1046">
        <v>97.122951</v>
      </c>
      <c r="CE1046">
        <f t="shared" si="770"/>
        <v>2.2258603172193858E-3</v>
      </c>
      <c r="CF1046">
        <f t="shared" si="771"/>
        <v>1.0022258603172194</v>
      </c>
      <c r="CJ1046" s="10">
        <v>41115</v>
      </c>
      <c r="CK1046">
        <v>164300</v>
      </c>
      <c r="CL1046">
        <v>75.302784000000003</v>
      </c>
      <c r="CM1046">
        <f t="shared" si="772"/>
        <v>1.0351623665532106E-3</v>
      </c>
      <c r="CN1046">
        <f t="shared" si="773"/>
        <v>1.0010351623665532</v>
      </c>
      <c r="CR1046" s="10">
        <v>41115</v>
      </c>
      <c r="CS1046">
        <v>27100</v>
      </c>
      <c r="CT1046">
        <v>58.469631</v>
      </c>
      <c r="CU1046">
        <f t="shared" si="774"/>
        <v>-1.621433621949997E-4</v>
      </c>
      <c r="CV1046">
        <f t="shared" si="775"/>
        <v>0.999837856637805</v>
      </c>
      <c r="CZ1046" s="10">
        <v>41115</v>
      </c>
      <c r="DA1046">
        <v>86400</v>
      </c>
      <c r="DB1046">
        <v>40.160209000000002</v>
      </c>
      <c r="DC1046">
        <f t="shared" si="753"/>
        <v>7.7943554123383052E-3</v>
      </c>
      <c r="DD1046">
        <f t="shared" si="754"/>
        <v>1.0077943554123383</v>
      </c>
      <c r="DH1046" s="10">
        <v>41115</v>
      </c>
      <c r="DI1046">
        <v>23600</v>
      </c>
      <c r="DJ1046">
        <v>27.595564</v>
      </c>
      <c r="DK1046">
        <f t="shared" si="755"/>
        <v>-1.9697629239290304E-3</v>
      </c>
      <c r="DL1046">
        <f t="shared" si="756"/>
        <v>0.99803023707607097</v>
      </c>
      <c r="DX1046" s="10">
        <v>41115</v>
      </c>
      <c r="DY1046">
        <v>3629800</v>
      </c>
      <c r="DZ1046">
        <v>15.62</v>
      </c>
      <c r="EA1046">
        <f t="shared" si="785"/>
        <v>1.3627514600908386E-2</v>
      </c>
      <c r="EB1046">
        <f t="shared" si="786"/>
        <v>1.0136275146009084</v>
      </c>
      <c r="EF1046" s="10">
        <v>41114</v>
      </c>
      <c r="EG1046">
        <v>150700</v>
      </c>
      <c r="EH1046">
        <v>97.531075999999999</v>
      </c>
      <c r="EI1046">
        <f t="shared" si="787"/>
        <v>1.9736066693276655E-4</v>
      </c>
      <c r="EJ1046">
        <f t="shared" si="788"/>
        <v>1.0001973606669328</v>
      </c>
    </row>
    <row r="1047" spans="1:140">
      <c r="A1047" s="10">
        <v>41114</v>
      </c>
      <c r="B1047" s="11">
        <v>85.24</v>
      </c>
      <c r="C1047">
        <f t="shared" si="776"/>
        <v>0.85239999999999994</v>
      </c>
      <c r="D1047" s="12">
        <f t="shared" si="757"/>
        <v>2.0171933439509626E-2</v>
      </c>
      <c r="E1047" s="13">
        <f t="shared" si="777"/>
        <v>1.0201719334395096</v>
      </c>
      <c r="H1047" s="10">
        <v>41114</v>
      </c>
      <c r="I1047">
        <v>10000</v>
      </c>
      <c r="J1047">
        <v>71.934089</v>
      </c>
      <c r="K1047" s="15">
        <f t="shared" si="778"/>
        <v>6.5822933810277817E-3</v>
      </c>
      <c r="L1047">
        <f t="shared" si="779"/>
        <v>1.0065822933810278</v>
      </c>
      <c r="N1047" s="15">
        <f t="shared" si="759"/>
        <v>9.9645189512806862</v>
      </c>
      <c r="P1047" s="10">
        <v>41114</v>
      </c>
      <c r="Q1047">
        <v>265500</v>
      </c>
      <c r="R1047">
        <v>29.5199</v>
      </c>
      <c r="S1047">
        <f t="shared" si="760"/>
        <v>-8.4217258491762204E-3</v>
      </c>
      <c r="T1047">
        <f t="shared" si="780"/>
        <v>0.99157827415082378</v>
      </c>
      <c r="V1047" s="15">
        <f t="shared" si="761"/>
        <v>-0.95435891439414178</v>
      </c>
      <c r="X1047" s="10">
        <v>41114</v>
      </c>
      <c r="Y1047">
        <v>64200</v>
      </c>
      <c r="Z1047">
        <v>23.443166000000002</v>
      </c>
      <c r="AA1047">
        <f t="shared" si="762"/>
        <v>-1.4624461636869368E-2</v>
      </c>
      <c r="AB1047">
        <f t="shared" si="758"/>
        <v>0.98537553836313063</v>
      </c>
      <c r="AD1047" s="15">
        <f t="shared" si="763"/>
        <v>-0.99537993006132564</v>
      </c>
      <c r="AF1047" s="10">
        <v>41114</v>
      </c>
      <c r="AG1047">
        <v>245700</v>
      </c>
      <c r="AH1047">
        <v>32.501001000000002</v>
      </c>
      <c r="AI1047">
        <f t="shared" si="764"/>
        <v>-1.2345693643810551E-2</v>
      </c>
      <c r="AJ1047">
        <f t="shared" si="781"/>
        <v>0.98765430635618945</v>
      </c>
      <c r="AN1047" s="10">
        <v>41114</v>
      </c>
      <c r="AO1047">
        <v>1623000</v>
      </c>
      <c r="AP1047">
        <v>26.081251000000002</v>
      </c>
      <c r="AQ1047">
        <f t="shared" si="765"/>
        <v>-1.1494276833970973E-2</v>
      </c>
      <c r="AR1047">
        <f t="shared" si="784"/>
        <v>0.98850572316602903</v>
      </c>
      <c r="AV1047" s="10">
        <v>41114</v>
      </c>
      <c r="AW1047">
        <v>11305500</v>
      </c>
      <c r="AX1047">
        <v>33.657260999999998</v>
      </c>
      <c r="AY1047">
        <f t="shared" si="766"/>
        <v>-4.1645051737212446E-3</v>
      </c>
      <c r="AZ1047">
        <f t="shared" si="767"/>
        <v>0.99583549482627876</v>
      </c>
      <c r="BD1047" s="10">
        <v>41114</v>
      </c>
      <c r="BE1047">
        <v>495500</v>
      </c>
      <c r="BF1047">
        <v>41.801743000000002</v>
      </c>
      <c r="BG1047">
        <f t="shared" si="768"/>
        <v>-8.943438350601518E-3</v>
      </c>
      <c r="BH1047">
        <f t="shared" si="769"/>
        <v>0.99105656164939848</v>
      </c>
      <c r="BL1047" s="10">
        <v>41114</v>
      </c>
      <c r="BM1047">
        <v>103100</v>
      </c>
      <c r="BN1047">
        <v>100.495121</v>
      </c>
      <c r="BO1047">
        <f t="shared" si="782"/>
        <v>1.4330155869606287E-3</v>
      </c>
      <c r="BP1047">
        <f t="shared" si="783"/>
        <v>1.0014330155869606</v>
      </c>
      <c r="CB1047" s="10">
        <v>41114</v>
      </c>
      <c r="CC1047">
        <v>806200</v>
      </c>
      <c r="CD1047">
        <v>96.907248999999993</v>
      </c>
      <c r="CE1047">
        <f t="shared" si="770"/>
        <v>-3.667698826731236E-3</v>
      </c>
      <c r="CF1047">
        <f t="shared" si="771"/>
        <v>0.99633230117326876</v>
      </c>
      <c r="CJ1047" s="10">
        <v>41114</v>
      </c>
      <c r="CK1047">
        <v>270200</v>
      </c>
      <c r="CL1047">
        <v>75.224913999999998</v>
      </c>
      <c r="CM1047">
        <f t="shared" si="772"/>
        <v>8.0579426839144652E-4</v>
      </c>
      <c r="CN1047">
        <f t="shared" si="773"/>
        <v>1.0008057942683914</v>
      </c>
      <c r="CR1047" s="10">
        <v>41114</v>
      </c>
      <c r="CS1047">
        <v>16000</v>
      </c>
      <c r="CT1047">
        <v>58.479112999999998</v>
      </c>
      <c r="CU1047">
        <f t="shared" si="774"/>
        <v>0</v>
      </c>
      <c r="CV1047">
        <f t="shared" si="775"/>
        <v>1</v>
      </c>
      <c r="CZ1047" s="10">
        <v>41114</v>
      </c>
      <c r="DA1047">
        <v>18300</v>
      </c>
      <c r="DB1047">
        <v>39.849606999999999</v>
      </c>
      <c r="DC1047">
        <f t="shared" si="753"/>
        <v>-7.7340732962819514E-3</v>
      </c>
      <c r="DD1047">
        <f t="shared" si="754"/>
        <v>0.99226592670371805</v>
      </c>
      <c r="DH1047" s="10">
        <v>41114</v>
      </c>
      <c r="DI1047">
        <v>48100</v>
      </c>
      <c r="DJ1047">
        <v>27.650027999999999</v>
      </c>
      <c r="DK1047">
        <f t="shared" si="755"/>
        <v>-1.9659626340766678E-3</v>
      </c>
      <c r="DL1047">
        <f t="shared" si="756"/>
        <v>0.99803403736592333</v>
      </c>
      <c r="DX1047" s="10">
        <v>41114</v>
      </c>
      <c r="DY1047">
        <v>2703800</v>
      </c>
      <c r="DZ1047">
        <v>15.41</v>
      </c>
      <c r="EA1047">
        <f t="shared" si="785"/>
        <v>2.6024723487314549E-3</v>
      </c>
      <c r="EB1047">
        <f t="shared" si="786"/>
        <v>1.0026024723487315</v>
      </c>
      <c r="EF1047" s="10">
        <v>41113</v>
      </c>
      <c r="EG1047">
        <v>190800</v>
      </c>
      <c r="EH1047">
        <v>97.511831000000001</v>
      </c>
      <c r="EI1047">
        <f t="shared" si="787"/>
        <v>0</v>
      </c>
      <c r="EJ1047">
        <f t="shared" si="788"/>
        <v>1</v>
      </c>
    </row>
    <row r="1048" spans="1:140">
      <c r="A1048" s="10">
        <v>41113</v>
      </c>
      <c r="B1048" s="11">
        <v>86.24</v>
      </c>
      <c r="C1048">
        <f t="shared" si="776"/>
        <v>0.86239999999999994</v>
      </c>
      <c r="D1048" s="12">
        <f t="shared" si="757"/>
        <v>2.0442491806143881E-2</v>
      </c>
      <c r="E1048" s="13">
        <f t="shared" si="777"/>
        <v>1.0204424918061439</v>
      </c>
      <c r="H1048" s="10">
        <v>41113</v>
      </c>
      <c r="I1048">
        <v>7400</v>
      </c>
      <c r="J1048">
        <v>71.463694000000004</v>
      </c>
      <c r="K1048" s="15">
        <f t="shared" si="778"/>
        <v>4.9924278592734517E-3</v>
      </c>
      <c r="L1048">
        <f t="shared" si="779"/>
        <v>1.0049924278592735</v>
      </c>
      <c r="N1048" s="15">
        <f t="shared" si="759"/>
        <v>5.1576952524704103</v>
      </c>
      <c r="P1048" s="10">
        <v>41113</v>
      </c>
      <c r="Q1048">
        <v>336800</v>
      </c>
      <c r="R1048">
        <v>29.770620000000001</v>
      </c>
      <c r="S1048">
        <f t="shared" si="760"/>
        <v>-9.8826091780407355E-3</v>
      </c>
      <c r="T1048">
        <f t="shared" si="780"/>
        <v>0.99011739082195926</v>
      </c>
      <c r="V1048" s="15">
        <f t="shared" si="761"/>
        <v>-0.97335342615474829</v>
      </c>
      <c r="X1048" s="10">
        <v>41113</v>
      </c>
      <c r="Y1048">
        <v>192800</v>
      </c>
      <c r="Z1048">
        <v>23.791098000000002</v>
      </c>
      <c r="AA1048">
        <f t="shared" si="762"/>
        <v>-1.1718795921125014E-2</v>
      </c>
      <c r="AB1048">
        <f t="shared" si="758"/>
        <v>0.98828120407887499</v>
      </c>
      <c r="AD1048" s="15">
        <f t="shared" si="763"/>
        <v>-0.98646695503745574</v>
      </c>
      <c r="AF1048" s="10">
        <v>41113</v>
      </c>
      <c r="AG1048">
        <v>182100</v>
      </c>
      <c r="AH1048">
        <v>32.907263999999998</v>
      </c>
      <c r="AI1048">
        <f t="shared" si="764"/>
        <v>-1.4709947780675026E-2</v>
      </c>
      <c r="AJ1048">
        <f t="shared" si="781"/>
        <v>0.98529005221932497</v>
      </c>
      <c r="AN1048" s="10">
        <v>41113</v>
      </c>
      <c r="AO1048">
        <v>1506900</v>
      </c>
      <c r="AP1048">
        <v>26.384522</v>
      </c>
      <c r="AQ1048">
        <f t="shared" si="765"/>
        <v>-2.0900307105553795E-2</v>
      </c>
      <c r="AR1048">
        <f t="shared" si="784"/>
        <v>0.97909969289444621</v>
      </c>
      <c r="AV1048" s="10">
        <v>41113</v>
      </c>
      <c r="AW1048">
        <v>20297600</v>
      </c>
      <c r="AX1048">
        <v>33.798012999999997</v>
      </c>
      <c r="AY1048">
        <f t="shared" si="766"/>
        <v>-2.4377927868192928E-2</v>
      </c>
      <c r="AZ1048">
        <f t="shared" si="767"/>
        <v>0.97562207213180707</v>
      </c>
      <c r="BD1048" s="10">
        <v>41113</v>
      </c>
      <c r="BE1048">
        <v>386900</v>
      </c>
      <c r="BF1048">
        <v>42.178967999999998</v>
      </c>
      <c r="BG1048">
        <f t="shared" si="768"/>
        <v>-9.476684429280624E-3</v>
      </c>
      <c r="BH1048">
        <f t="shared" si="769"/>
        <v>0.99052331557071938</v>
      </c>
      <c r="BL1048" s="10">
        <v>41113</v>
      </c>
      <c r="BM1048">
        <v>126400</v>
      </c>
      <c r="BN1048">
        <v>100.351316</v>
      </c>
      <c r="BO1048">
        <f t="shared" si="782"/>
        <v>-7.1602960518435399E-4</v>
      </c>
      <c r="BP1048">
        <f t="shared" si="783"/>
        <v>0.99928397039481565</v>
      </c>
      <c r="CB1048" s="10">
        <v>41113</v>
      </c>
      <c r="CC1048">
        <v>683300</v>
      </c>
      <c r="CD1048">
        <v>97.263983999999994</v>
      </c>
      <c r="CE1048">
        <f t="shared" si="770"/>
        <v>-6.2722941663351239E-3</v>
      </c>
      <c r="CF1048">
        <f t="shared" si="771"/>
        <v>0.99372770583366488</v>
      </c>
      <c r="CJ1048" s="10">
        <v>41113</v>
      </c>
      <c r="CK1048">
        <v>167400</v>
      </c>
      <c r="CL1048">
        <v>75.164347000000006</v>
      </c>
      <c r="CM1048">
        <f t="shared" si="772"/>
        <v>-1.8384048058568414E-3</v>
      </c>
      <c r="CN1048">
        <f t="shared" si="773"/>
        <v>0.99816159519414316</v>
      </c>
      <c r="CR1048" s="10">
        <v>41113</v>
      </c>
      <c r="CS1048">
        <v>3300</v>
      </c>
      <c r="CT1048">
        <v>58.479112999999998</v>
      </c>
      <c r="CU1048">
        <f t="shared" si="774"/>
        <v>8.1154588486764823E-4</v>
      </c>
      <c r="CV1048">
        <f t="shared" si="775"/>
        <v>1.0008115458848676</v>
      </c>
      <c r="CZ1048" s="10">
        <v>41113</v>
      </c>
      <c r="DA1048">
        <v>36100</v>
      </c>
      <c r="DB1048">
        <v>40.160209000000002</v>
      </c>
      <c r="DC1048">
        <f t="shared" si="753"/>
        <v>-1.013868067306567E-2</v>
      </c>
      <c r="DD1048">
        <f t="shared" si="754"/>
        <v>0.98986131932693433</v>
      </c>
      <c r="DH1048" s="10">
        <v>41113</v>
      </c>
      <c r="DI1048">
        <v>133800</v>
      </c>
      <c r="DJ1048">
        <v>27.704494</v>
      </c>
      <c r="DK1048">
        <f t="shared" si="755"/>
        <v>-6.1868643161118175E-3</v>
      </c>
      <c r="DL1048">
        <f t="shared" si="756"/>
        <v>0.99381313568388818</v>
      </c>
      <c r="DX1048" s="10">
        <v>41113</v>
      </c>
      <c r="DY1048">
        <v>2412800</v>
      </c>
      <c r="DZ1048">
        <v>15.37</v>
      </c>
      <c r="EA1048">
        <f t="shared" si="785"/>
        <v>-3.2425421530480891E-3</v>
      </c>
      <c r="EB1048">
        <f t="shared" si="786"/>
        <v>0.99675745784695191</v>
      </c>
      <c r="EF1048" s="10">
        <v>41110</v>
      </c>
      <c r="EG1048">
        <v>214200</v>
      </c>
      <c r="EH1048">
        <v>97.511831000000001</v>
      </c>
      <c r="EI1048">
        <f t="shared" si="787"/>
        <v>0</v>
      </c>
      <c r="EJ1048">
        <f t="shared" si="788"/>
        <v>1</v>
      </c>
    </row>
    <row r="1049" spans="1:140">
      <c r="A1049" s="10">
        <v>41110</v>
      </c>
      <c r="B1049" s="11">
        <v>87.24</v>
      </c>
      <c r="C1049">
        <f t="shared" si="776"/>
        <v>0.87239999999999995</v>
      </c>
      <c r="D1049" s="12">
        <f t="shared" si="757"/>
        <v>2.0713985958907832E-2</v>
      </c>
      <c r="E1049" s="13">
        <f t="shared" si="777"/>
        <v>1.0207139859589078</v>
      </c>
      <c r="H1049" s="10">
        <v>41110</v>
      </c>
      <c r="I1049">
        <v>5300</v>
      </c>
      <c r="J1049">
        <v>71.108688999999998</v>
      </c>
      <c r="K1049" s="15">
        <f t="shared" si="778"/>
        <v>9.0680290987037449E-3</v>
      </c>
      <c r="L1049">
        <f t="shared" si="779"/>
        <v>1.0090680290987037</v>
      </c>
      <c r="N1049" s="15">
        <f t="shared" si="759"/>
        <v>25.975091678897176</v>
      </c>
      <c r="P1049" s="10">
        <v>41110</v>
      </c>
      <c r="Q1049">
        <v>240700</v>
      </c>
      <c r="R1049">
        <v>30.067768000000001</v>
      </c>
      <c r="S1049">
        <f t="shared" si="760"/>
        <v>-9.7859315735985275E-3</v>
      </c>
      <c r="T1049">
        <f t="shared" si="780"/>
        <v>0.99021406842640147</v>
      </c>
      <c r="V1049" s="15">
        <f t="shared" si="761"/>
        <v>-0.97238667686375457</v>
      </c>
      <c r="X1049" s="10">
        <v>41110</v>
      </c>
      <c r="Y1049">
        <v>28800</v>
      </c>
      <c r="Z1049">
        <v>24.073207</v>
      </c>
      <c r="AA1049">
        <f t="shared" si="762"/>
        <v>-1.0436835784611409E-2</v>
      </c>
      <c r="AB1049">
        <f t="shared" si="758"/>
        <v>0.98956316421538859</v>
      </c>
      <c r="AD1049" s="15">
        <f t="shared" si="763"/>
        <v>-0.97827873940808652</v>
      </c>
      <c r="AF1049" s="10">
        <v>41110</v>
      </c>
      <c r="AG1049">
        <v>120100</v>
      </c>
      <c r="AH1049">
        <v>33.398555000000002</v>
      </c>
      <c r="AI1049">
        <f t="shared" si="764"/>
        <v>-1.2017902300198613E-2</v>
      </c>
      <c r="AJ1049">
        <f t="shared" si="781"/>
        <v>0.98798209769980139</v>
      </c>
      <c r="AN1049" s="10">
        <v>41110</v>
      </c>
      <c r="AO1049">
        <v>1255500</v>
      </c>
      <c r="AP1049">
        <v>26.947738000000001</v>
      </c>
      <c r="AQ1049">
        <f t="shared" si="765"/>
        <v>-2.2012517330794013E-2</v>
      </c>
      <c r="AR1049">
        <f t="shared" si="784"/>
        <v>0.97798748266920599</v>
      </c>
      <c r="AV1049" s="10">
        <v>41110</v>
      </c>
      <c r="AW1049">
        <v>14749100</v>
      </c>
      <c r="AX1049">
        <v>34.642525999999997</v>
      </c>
      <c r="AY1049">
        <f t="shared" si="766"/>
        <v>-1.5007473341745015E-2</v>
      </c>
      <c r="AZ1049">
        <f t="shared" si="767"/>
        <v>0.98499252665825499</v>
      </c>
      <c r="BD1049" s="10">
        <v>41110</v>
      </c>
      <c r="BE1049">
        <v>250900</v>
      </c>
      <c r="BF1049">
        <v>42.582509000000002</v>
      </c>
      <c r="BG1049">
        <f t="shared" si="768"/>
        <v>-6.1425082929579267E-3</v>
      </c>
      <c r="BH1049">
        <f t="shared" si="769"/>
        <v>0.99385749170704207</v>
      </c>
      <c r="BL1049" s="10">
        <v>41110</v>
      </c>
      <c r="BM1049">
        <v>197300</v>
      </c>
      <c r="BN1049">
        <v>100.423222</v>
      </c>
      <c r="BO1049">
        <f t="shared" si="782"/>
        <v>1.4341129450203827E-3</v>
      </c>
      <c r="BP1049">
        <f t="shared" si="783"/>
        <v>1.0014341129450204</v>
      </c>
      <c r="CB1049" s="10">
        <v>41110</v>
      </c>
      <c r="CC1049">
        <v>643700</v>
      </c>
      <c r="CD1049">
        <v>97.877903000000003</v>
      </c>
      <c r="CE1049">
        <f t="shared" si="770"/>
        <v>2.5440198778148293E-4</v>
      </c>
      <c r="CF1049">
        <f t="shared" si="771"/>
        <v>1.0002544019877815</v>
      </c>
      <c r="CJ1049" s="10">
        <v>41110</v>
      </c>
      <c r="CK1049">
        <v>225700</v>
      </c>
      <c r="CL1049">
        <v>75.302784000000003</v>
      </c>
      <c r="CM1049">
        <f t="shared" si="772"/>
        <v>4.0378295200662606E-3</v>
      </c>
      <c r="CN1049">
        <f t="shared" si="773"/>
        <v>1.0040378295200663</v>
      </c>
      <c r="CR1049" s="10">
        <v>41110</v>
      </c>
      <c r="CS1049">
        <v>5300</v>
      </c>
      <c r="CT1049">
        <v>58.431693000000003</v>
      </c>
      <c r="CU1049">
        <f t="shared" si="774"/>
        <v>4.8714761416857044E-4</v>
      </c>
      <c r="CV1049">
        <f t="shared" si="775"/>
        <v>1.0004871476141686</v>
      </c>
      <c r="CZ1049" s="10">
        <v>41110</v>
      </c>
      <c r="DA1049">
        <v>17000</v>
      </c>
      <c r="DB1049">
        <v>40.571550999999999</v>
      </c>
      <c r="DC1049">
        <f t="shared" ref="DC1049:DC1112" si="789">(DB1049/DB1050)-1</f>
        <v>-1.6082996446999842E-2</v>
      </c>
      <c r="DD1049">
        <f t="shared" ref="DD1049:DD1112" si="790">1+DC1049</f>
        <v>0.98391700355300016</v>
      </c>
      <c r="DH1049" s="10">
        <v>41110</v>
      </c>
      <c r="DI1049">
        <v>234300</v>
      </c>
      <c r="DJ1049">
        <v>27.876964999999998</v>
      </c>
      <c r="DK1049">
        <f t="shared" ref="DK1049:DK1112" si="791">(DJ1049/DJ1050)-1</f>
        <v>-5.8271363135138365E-3</v>
      </c>
      <c r="DL1049">
        <f t="shared" ref="DL1049:DL1112" si="792">1+DK1049</f>
        <v>0.99417286368648616</v>
      </c>
      <c r="DX1049" s="10">
        <v>41110</v>
      </c>
      <c r="DY1049">
        <v>1861100</v>
      </c>
      <c r="DZ1049">
        <v>15.42</v>
      </c>
      <c r="EA1049">
        <f t="shared" si="785"/>
        <v>1.9493177387914784E-3</v>
      </c>
      <c r="EB1049">
        <f t="shared" si="786"/>
        <v>1.0019493177387915</v>
      </c>
      <c r="EF1049" s="10">
        <v>41109</v>
      </c>
      <c r="EG1049">
        <v>269400</v>
      </c>
      <c r="EH1049">
        <v>97.511831000000001</v>
      </c>
      <c r="EI1049">
        <f t="shared" si="787"/>
        <v>9.872597240234704E-5</v>
      </c>
      <c r="EJ1049">
        <f t="shared" si="788"/>
        <v>1.0000987259724023</v>
      </c>
    </row>
    <row r="1050" spans="1:140">
      <c r="A1050" s="10">
        <v>41109</v>
      </c>
      <c r="B1050" s="11">
        <v>88.24</v>
      </c>
      <c r="C1050">
        <f t="shared" si="776"/>
        <v>0.88239999999999996</v>
      </c>
      <c r="D1050" s="12">
        <f t="shared" si="757"/>
        <v>2.0986422142018624E-2</v>
      </c>
      <c r="E1050" s="13">
        <f t="shared" si="777"/>
        <v>1.0209864221420186</v>
      </c>
      <c r="H1050" s="10">
        <v>41109</v>
      </c>
      <c r="I1050">
        <v>24000</v>
      </c>
      <c r="J1050">
        <v>70.469667999999999</v>
      </c>
      <c r="K1050" s="15">
        <f t="shared" si="778"/>
        <v>-1.6345672321178562E-3</v>
      </c>
      <c r="L1050">
        <f t="shared" si="779"/>
        <v>0.99836543276788214</v>
      </c>
      <c r="N1050" s="15">
        <f t="shared" si="759"/>
        <v>-0.44959734964865805</v>
      </c>
      <c r="P1050" s="10">
        <v>41109</v>
      </c>
      <c r="Q1050">
        <v>180800</v>
      </c>
      <c r="R1050">
        <v>30.364916999999998</v>
      </c>
      <c r="S1050">
        <f t="shared" si="760"/>
        <v>3.3752691260404699E-3</v>
      </c>
      <c r="T1050">
        <f t="shared" si="780"/>
        <v>1.0033752691260405</v>
      </c>
      <c r="V1050" s="15">
        <f t="shared" si="761"/>
        <v>2.4208832466391441</v>
      </c>
      <c r="X1050" s="10">
        <v>41109</v>
      </c>
      <c r="Y1050">
        <v>51300</v>
      </c>
      <c r="Z1050">
        <v>24.327105</v>
      </c>
      <c r="AA1050">
        <f t="shared" si="762"/>
        <v>3.1019868318640231E-3</v>
      </c>
      <c r="AB1050">
        <f t="shared" si="758"/>
        <v>1.003101986831864</v>
      </c>
      <c r="AD1050" s="15">
        <f t="shared" si="763"/>
        <v>2.0971202958120787</v>
      </c>
      <c r="AF1050" s="10">
        <v>41109</v>
      </c>
      <c r="AG1050">
        <v>87700</v>
      </c>
      <c r="AH1050">
        <v>33.804817999999997</v>
      </c>
      <c r="AI1050">
        <f t="shared" si="764"/>
        <v>-1.6741428548944226E-3</v>
      </c>
      <c r="AJ1050">
        <f t="shared" si="781"/>
        <v>0.99832585714510558</v>
      </c>
      <c r="AN1050" s="10">
        <v>41109</v>
      </c>
      <c r="AO1050">
        <v>1856100</v>
      </c>
      <c r="AP1050">
        <v>27.554276999999999</v>
      </c>
      <c r="AQ1050">
        <f t="shared" si="765"/>
        <v>8.2434434464322415E-3</v>
      </c>
      <c r="AR1050">
        <f t="shared" si="784"/>
        <v>1.0082434434464322</v>
      </c>
      <c r="AV1050" s="10">
        <v>41109</v>
      </c>
      <c r="AW1050">
        <v>17270900</v>
      </c>
      <c r="AX1050">
        <v>35.170344</v>
      </c>
      <c r="AY1050">
        <f t="shared" si="766"/>
        <v>1.0106074173399815E-2</v>
      </c>
      <c r="AZ1050">
        <f t="shared" si="767"/>
        <v>1.0101060741733998</v>
      </c>
      <c r="BD1050" s="10">
        <v>41109</v>
      </c>
      <c r="BE1050">
        <v>700800</v>
      </c>
      <c r="BF1050">
        <v>42.845689</v>
      </c>
      <c r="BG1050">
        <f t="shared" si="768"/>
        <v>4.0968388472983897E-4</v>
      </c>
      <c r="BH1050">
        <f t="shared" si="769"/>
        <v>1.0004096838847298</v>
      </c>
      <c r="BL1050" s="10">
        <v>41109</v>
      </c>
      <c r="BM1050">
        <v>168000</v>
      </c>
      <c r="BN1050">
        <v>100.27941</v>
      </c>
      <c r="BO1050">
        <f t="shared" si="782"/>
        <v>2.9665701313996706E-3</v>
      </c>
      <c r="BP1050">
        <f t="shared" si="783"/>
        <v>1.0029665701313997</v>
      </c>
      <c r="CB1050" s="10">
        <v>41109</v>
      </c>
      <c r="CC1050">
        <v>433000</v>
      </c>
      <c r="CD1050">
        <v>97.853009</v>
      </c>
      <c r="CE1050">
        <f t="shared" si="770"/>
        <v>-3.3901614358411436E-4</v>
      </c>
      <c r="CF1050">
        <f t="shared" si="771"/>
        <v>0.99966098385641589</v>
      </c>
      <c r="CJ1050" s="10">
        <v>41109</v>
      </c>
      <c r="CK1050">
        <v>371400</v>
      </c>
      <c r="CL1050">
        <v>74.999947000000006</v>
      </c>
      <c r="CM1050">
        <f t="shared" si="772"/>
        <v>-1.8424271674514214E-3</v>
      </c>
      <c r="CN1050">
        <f t="shared" si="773"/>
        <v>0.99815757283254858</v>
      </c>
      <c r="CR1050" s="10">
        <v>41109</v>
      </c>
      <c r="CS1050">
        <v>7200</v>
      </c>
      <c r="CT1050">
        <v>58.403241999999999</v>
      </c>
      <c r="CU1050">
        <f t="shared" si="774"/>
        <v>3.2489913850608509E-4</v>
      </c>
      <c r="CV1050">
        <f t="shared" si="775"/>
        <v>1.0003248991385061</v>
      </c>
      <c r="CZ1050" s="10">
        <v>41109</v>
      </c>
      <c r="DA1050">
        <v>28100</v>
      </c>
      <c r="DB1050">
        <v>41.234729000000002</v>
      </c>
      <c r="DC1050">
        <f t="shared" si="789"/>
        <v>4.4989228758027799E-3</v>
      </c>
      <c r="DD1050">
        <f t="shared" si="790"/>
        <v>1.0044989228758028</v>
      </c>
      <c r="DH1050" s="10">
        <v>41109</v>
      </c>
      <c r="DI1050">
        <v>66900</v>
      </c>
      <c r="DJ1050">
        <v>28.04036</v>
      </c>
      <c r="DK1050">
        <f t="shared" si="791"/>
        <v>-1.0253137570223836E-2</v>
      </c>
      <c r="DL1050">
        <f t="shared" si="792"/>
        <v>0.98974686242977616</v>
      </c>
      <c r="DX1050" s="10">
        <v>41109</v>
      </c>
      <c r="DY1050">
        <v>3402600</v>
      </c>
      <c r="DZ1050">
        <v>15.39</v>
      </c>
      <c r="EA1050">
        <f t="shared" si="785"/>
        <v>1.3012361743658385E-3</v>
      </c>
      <c r="EB1050">
        <f t="shared" si="786"/>
        <v>1.0013012361743658</v>
      </c>
      <c r="EF1050" s="10">
        <v>41108</v>
      </c>
      <c r="EG1050">
        <v>216800</v>
      </c>
      <c r="EH1050">
        <v>97.502205000000004</v>
      </c>
      <c r="EI1050">
        <f t="shared" si="787"/>
        <v>2.9619382876555633E-4</v>
      </c>
      <c r="EJ1050">
        <f t="shared" si="788"/>
        <v>1.0002961938287656</v>
      </c>
    </row>
    <row r="1051" spans="1:140">
      <c r="A1051" s="10">
        <v>41108</v>
      </c>
      <c r="B1051" s="11">
        <v>89.24</v>
      </c>
      <c r="C1051">
        <f t="shared" si="776"/>
        <v>0.89239999999999997</v>
      </c>
      <c r="D1051" s="12">
        <f t="shared" si="757"/>
        <v>2.1259806661557246E-2</v>
      </c>
      <c r="E1051" s="13">
        <f t="shared" si="777"/>
        <v>1.0212598066615572</v>
      </c>
      <c r="H1051" s="10">
        <v>41108</v>
      </c>
      <c r="I1051">
        <v>25700</v>
      </c>
      <c r="J1051">
        <v>70.585043999999996</v>
      </c>
      <c r="K1051" s="15">
        <f t="shared" si="778"/>
        <v>6.2902718023427617E-4</v>
      </c>
      <c r="L1051">
        <f t="shared" si="779"/>
        <v>1.0006290271802343</v>
      </c>
      <c r="N1051" s="15">
        <f t="shared" si="759"/>
        <v>0.25799947422133318</v>
      </c>
      <c r="P1051" s="10">
        <v>41108</v>
      </c>
      <c r="Q1051">
        <v>197700</v>
      </c>
      <c r="R1051">
        <v>30.262771999999998</v>
      </c>
      <c r="S1051">
        <f t="shared" si="760"/>
        <v>6.4854830594673896E-3</v>
      </c>
      <c r="T1051">
        <f t="shared" si="780"/>
        <v>1.0064854830594674</v>
      </c>
      <c r="V1051" s="15">
        <f t="shared" si="761"/>
        <v>9.5862725928600376</v>
      </c>
      <c r="X1051" s="10">
        <v>41108</v>
      </c>
      <c r="Y1051">
        <v>27700</v>
      </c>
      <c r="Z1051">
        <v>24.251875999999999</v>
      </c>
      <c r="AA1051">
        <f t="shared" si="762"/>
        <v>5.8502777653235416E-3</v>
      </c>
      <c r="AB1051">
        <f t="shared" si="758"/>
        <v>1.0058502777653235</v>
      </c>
      <c r="AD1051" s="15">
        <f t="shared" si="763"/>
        <v>7.4075443521169468</v>
      </c>
      <c r="AF1051" s="10">
        <v>41108</v>
      </c>
      <c r="AG1051">
        <v>108500</v>
      </c>
      <c r="AH1051">
        <v>33.861507000000003</v>
      </c>
      <c r="AI1051">
        <f t="shared" si="764"/>
        <v>6.7416280196370693E-3</v>
      </c>
      <c r="AJ1051">
        <f t="shared" si="781"/>
        <v>1.0067416280196371</v>
      </c>
      <c r="AN1051" s="10">
        <v>41108</v>
      </c>
      <c r="AO1051">
        <v>1637200</v>
      </c>
      <c r="AP1051">
        <v>27.328992</v>
      </c>
      <c r="AQ1051">
        <f t="shared" si="765"/>
        <v>7.3459348000874947E-3</v>
      </c>
      <c r="AR1051">
        <f t="shared" si="784"/>
        <v>1.0073459348000875</v>
      </c>
      <c r="AV1051" s="10">
        <v>41108</v>
      </c>
      <c r="AW1051">
        <v>21121200</v>
      </c>
      <c r="AX1051">
        <v>34.818466000000001</v>
      </c>
      <c r="AY1051">
        <f t="shared" si="766"/>
        <v>-3.5246787613534281E-3</v>
      </c>
      <c r="AZ1051">
        <f t="shared" si="767"/>
        <v>0.99647532123864657</v>
      </c>
      <c r="BD1051" s="10">
        <v>41108</v>
      </c>
      <c r="BE1051">
        <v>360900</v>
      </c>
      <c r="BF1051">
        <v>42.828142999999997</v>
      </c>
      <c r="BG1051">
        <f t="shared" si="768"/>
        <v>6.5979326877132483E-3</v>
      </c>
      <c r="BH1051">
        <f t="shared" si="769"/>
        <v>1.0065979326877132</v>
      </c>
      <c r="BL1051" s="10">
        <v>41108</v>
      </c>
      <c r="BM1051">
        <v>197900</v>
      </c>
      <c r="BN1051">
        <v>99.982804000000002</v>
      </c>
      <c r="BO1051">
        <f t="shared" si="782"/>
        <v>3.2467638673603361E-3</v>
      </c>
      <c r="BP1051">
        <f t="shared" si="783"/>
        <v>1.0032467638673603</v>
      </c>
      <c r="CB1051" s="10">
        <v>41108</v>
      </c>
      <c r="CC1051">
        <v>572400</v>
      </c>
      <c r="CD1051">
        <v>97.886194000000003</v>
      </c>
      <c r="CE1051">
        <f t="shared" si="770"/>
        <v>0</v>
      </c>
      <c r="CF1051">
        <f t="shared" si="771"/>
        <v>1</v>
      </c>
      <c r="CJ1051" s="10">
        <v>41108</v>
      </c>
      <c r="CK1051">
        <v>293700</v>
      </c>
      <c r="CL1051">
        <v>75.138384000000002</v>
      </c>
      <c r="CM1051">
        <f t="shared" si="772"/>
        <v>2.1926670543657156E-3</v>
      </c>
      <c r="CN1051">
        <f t="shared" si="773"/>
        <v>1.0021926670543657</v>
      </c>
      <c r="CR1051" s="10">
        <v>41108</v>
      </c>
      <c r="CS1051">
        <v>9200</v>
      </c>
      <c r="CT1051">
        <v>58.384273</v>
      </c>
      <c r="CU1051">
        <f t="shared" si="774"/>
        <v>1.6250166360354257E-4</v>
      </c>
      <c r="CV1051">
        <f t="shared" si="775"/>
        <v>1.0001625016636035</v>
      </c>
      <c r="CZ1051" s="10">
        <v>41108</v>
      </c>
      <c r="DA1051">
        <v>37900</v>
      </c>
      <c r="DB1051">
        <v>41.050047999999997</v>
      </c>
      <c r="DC1051">
        <f t="shared" si="789"/>
        <v>1.6387082911601958E-3</v>
      </c>
      <c r="DD1051">
        <f t="shared" si="790"/>
        <v>1.0016387082911602</v>
      </c>
      <c r="DH1051" s="10">
        <v>41108</v>
      </c>
      <c r="DI1051">
        <v>173400</v>
      </c>
      <c r="DJ1051">
        <v>28.330839999999998</v>
      </c>
      <c r="DK1051">
        <f t="shared" si="791"/>
        <v>-6.9997258377040295E-3</v>
      </c>
      <c r="DL1051">
        <f t="shared" si="792"/>
        <v>0.99300027416229597</v>
      </c>
      <c r="DX1051" s="10">
        <v>41108</v>
      </c>
      <c r="DY1051">
        <v>3030100</v>
      </c>
      <c r="DZ1051">
        <v>15.37</v>
      </c>
      <c r="EA1051">
        <f t="shared" si="785"/>
        <v>-1.948051948052032E-3</v>
      </c>
      <c r="EB1051">
        <f t="shared" si="786"/>
        <v>0.99805194805194797</v>
      </c>
      <c r="EF1051" s="10">
        <v>41107</v>
      </c>
      <c r="EG1051">
        <v>177000</v>
      </c>
      <c r="EH1051">
        <v>97.473333999999994</v>
      </c>
      <c r="EI1051">
        <f t="shared" si="787"/>
        <v>0</v>
      </c>
      <c r="EJ1051">
        <f t="shared" si="788"/>
        <v>1</v>
      </c>
    </row>
    <row r="1052" spans="1:140">
      <c r="A1052" s="10">
        <v>41107</v>
      </c>
      <c r="B1052" s="11">
        <v>90.24</v>
      </c>
      <c r="C1052">
        <f t="shared" si="776"/>
        <v>0.90239999999999998</v>
      </c>
      <c r="D1052" s="12">
        <f t="shared" si="757"/>
        <v>2.1534145886282108E-2</v>
      </c>
      <c r="E1052" s="13">
        <f t="shared" si="777"/>
        <v>1.0215341458862821</v>
      </c>
      <c r="H1052" s="10">
        <v>41107</v>
      </c>
      <c r="I1052">
        <v>8900</v>
      </c>
      <c r="J1052">
        <v>70.540672000000001</v>
      </c>
      <c r="K1052" s="15">
        <f t="shared" si="778"/>
        <v>-5.8785922969092352E-3</v>
      </c>
      <c r="L1052">
        <f t="shared" si="779"/>
        <v>0.99412140770309076</v>
      </c>
      <c r="N1052" s="15">
        <f t="shared" si="759"/>
        <v>-0.88375064951734872</v>
      </c>
      <c r="P1052" s="10">
        <v>41107</v>
      </c>
      <c r="Q1052">
        <v>269000</v>
      </c>
      <c r="R1052">
        <v>30.067768000000001</v>
      </c>
      <c r="S1052">
        <f t="shared" si="760"/>
        <v>7.4673717339692747E-3</v>
      </c>
      <c r="T1052">
        <f t="shared" si="780"/>
        <v>1.0074673717339693</v>
      </c>
      <c r="V1052" s="15">
        <f t="shared" si="761"/>
        <v>14.111628738672858</v>
      </c>
      <c r="X1052" s="10">
        <v>41107</v>
      </c>
      <c r="Y1052">
        <v>26900</v>
      </c>
      <c r="Z1052">
        <v>24.110821000000001</v>
      </c>
      <c r="AA1052">
        <f t="shared" si="762"/>
        <v>5.8846629589683896E-3</v>
      </c>
      <c r="AB1052">
        <f t="shared" si="758"/>
        <v>1.0058846629589684</v>
      </c>
      <c r="AD1052" s="15">
        <f t="shared" si="763"/>
        <v>7.5131057152196483</v>
      </c>
      <c r="AF1052" s="10">
        <v>41107</v>
      </c>
      <c r="AG1052">
        <v>69700</v>
      </c>
      <c r="AH1052">
        <v>33.634754000000001</v>
      </c>
      <c r="AI1052">
        <f t="shared" si="764"/>
        <v>3.0993865376844898E-3</v>
      </c>
      <c r="AJ1052">
        <f t="shared" si="781"/>
        <v>1.0030993865376845</v>
      </c>
      <c r="AN1052" s="10">
        <v>41107</v>
      </c>
      <c r="AO1052">
        <v>1439000</v>
      </c>
      <c r="AP1052">
        <v>27.129698999999999</v>
      </c>
      <c r="AQ1052">
        <f t="shared" si="765"/>
        <v>3.525583916513364E-3</v>
      </c>
      <c r="AR1052">
        <f t="shared" si="784"/>
        <v>1.0035255839165134</v>
      </c>
      <c r="AV1052" s="10">
        <v>41107</v>
      </c>
      <c r="AW1052">
        <v>28214600</v>
      </c>
      <c r="AX1052">
        <v>34.941623999999997</v>
      </c>
      <c r="AY1052">
        <f t="shared" si="766"/>
        <v>1.1974572409931827E-2</v>
      </c>
      <c r="AZ1052">
        <f t="shared" si="767"/>
        <v>1.0119745724099318</v>
      </c>
      <c r="BD1052" s="10">
        <v>41107</v>
      </c>
      <c r="BE1052">
        <v>290300</v>
      </c>
      <c r="BF1052">
        <v>42.547418</v>
      </c>
      <c r="BG1052">
        <f t="shared" si="768"/>
        <v>7.4782151877217373E-3</v>
      </c>
      <c r="BH1052">
        <f t="shared" si="769"/>
        <v>1.0074782151877217</v>
      </c>
      <c r="BL1052" s="10">
        <v>41107</v>
      </c>
      <c r="BM1052">
        <v>128900</v>
      </c>
      <c r="BN1052">
        <v>99.659233999999998</v>
      </c>
      <c r="BO1052">
        <f t="shared" si="782"/>
        <v>2.259788357431125E-3</v>
      </c>
      <c r="BP1052">
        <f t="shared" si="783"/>
        <v>1.0022597883574311</v>
      </c>
      <c r="CB1052" s="10">
        <v>41107</v>
      </c>
      <c r="CC1052">
        <v>1829400</v>
      </c>
      <c r="CD1052">
        <v>97.886194000000003</v>
      </c>
      <c r="CE1052">
        <f t="shared" si="770"/>
        <v>2.7194637105620867E-3</v>
      </c>
      <c r="CF1052">
        <f t="shared" si="771"/>
        <v>1.0027194637105621</v>
      </c>
      <c r="CJ1052" s="10">
        <v>41107</v>
      </c>
      <c r="CK1052">
        <v>152600</v>
      </c>
      <c r="CL1052">
        <v>74.973990999999998</v>
      </c>
      <c r="CM1052">
        <f t="shared" si="772"/>
        <v>1.3868409360107137E-3</v>
      </c>
      <c r="CN1052">
        <f t="shared" si="773"/>
        <v>1.0013868409360107</v>
      </c>
      <c r="CR1052" s="10">
        <v>41107</v>
      </c>
      <c r="CS1052">
        <v>33300</v>
      </c>
      <c r="CT1052">
        <v>58.374786999999998</v>
      </c>
      <c r="CU1052">
        <f t="shared" si="774"/>
        <v>-4.872161035169853E-4</v>
      </c>
      <c r="CV1052">
        <f t="shared" si="775"/>
        <v>0.99951278389648301</v>
      </c>
      <c r="CZ1052" s="10">
        <v>41107</v>
      </c>
      <c r="DA1052">
        <v>28300</v>
      </c>
      <c r="DB1052">
        <v>40.982889</v>
      </c>
      <c r="DC1052">
        <f t="shared" si="789"/>
        <v>1.3914814299674116E-2</v>
      </c>
      <c r="DD1052">
        <f t="shared" si="790"/>
        <v>1.0139148142996741</v>
      </c>
      <c r="DH1052" s="10">
        <v>41107</v>
      </c>
      <c r="DI1052">
        <v>54900</v>
      </c>
      <c r="DJ1052">
        <v>28.530546000000001</v>
      </c>
      <c r="DK1052">
        <f t="shared" si="791"/>
        <v>9.6370542801351711E-3</v>
      </c>
      <c r="DL1052">
        <f t="shared" si="792"/>
        <v>1.0096370542801352</v>
      </c>
      <c r="DX1052" s="10">
        <v>41107</v>
      </c>
      <c r="DY1052">
        <v>4175200</v>
      </c>
      <c r="DZ1052">
        <v>15.4</v>
      </c>
      <c r="EA1052">
        <f t="shared" si="785"/>
        <v>-4.5248868778280382E-3</v>
      </c>
      <c r="EB1052">
        <f t="shared" si="786"/>
        <v>0.99547511312217196</v>
      </c>
      <c r="EF1052" s="10">
        <v>41106</v>
      </c>
      <c r="EG1052">
        <v>249100</v>
      </c>
      <c r="EH1052">
        <v>97.473333999999994</v>
      </c>
      <c r="EI1052">
        <f t="shared" si="787"/>
        <v>1.9747760404387193E-4</v>
      </c>
      <c r="EJ1052">
        <f t="shared" si="788"/>
        <v>1.0001974776040439</v>
      </c>
    </row>
    <row r="1053" spans="1:140">
      <c r="A1053" s="10">
        <v>41106</v>
      </c>
      <c r="B1053" s="11">
        <v>91.24</v>
      </c>
      <c r="C1053">
        <f t="shared" si="776"/>
        <v>0.91239999999999999</v>
      </c>
      <c r="D1053" s="12">
        <f t="shared" si="757"/>
        <v>2.1809446248457709E-2</v>
      </c>
      <c r="E1053" s="13">
        <f t="shared" si="777"/>
        <v>1.0218094462484577</v>
      </c>
      <c r="H1053" s="10">
        <v>41106</v>
      </c>
      <c r="I1053">
        <v>32500</v>
      </c>
      <c r="J1053">
        <v>70.957803999999996</v>
      </c>
      <c r="K1053" s="15">
        <f t="shared" si="778"/>
        <v>3.8924815421170766E-3</v>
      </c>
      <c r="L1053">
        <f t="shared" si="779"/>
        <v>1.0038924815421171</v>
      </c>
      <c r="N1053" s="15">
        <f t="shared" si="759"/>
        <v>3.1288453213913803</v>
      </c>
      <c r="P1053" s="10">
        <v>41106</v>
      </c>
      <c r="Q1053">
        <v>164700</v>
      </c>
      <c r="R1053">
        <v>29.844905000000001</v>
      </c>
      <c r="S1053">
        <f t="shared" si="760"/>
        <v>-2.4829880109737967E-3</v>
      </c>
      <c r="T1053">
        <f t="shared" si="780"/>
        <v>0.9975170119890262</v>
      </c>
      <c r="V1053" s="15">
        <f t="shared" si="761"/>
        <v>-0.59643497197924189</v>
      </c>
      <c r="X1053" s="10">
        <v>41106</v>
      </c>
      <c r="Y1053">
        <v>22300</v>
      </c>
      <c r="Z1053">
        <v>23.969767000000001</v>
      </c>
      <c r="AA1053">
        <f t="shared" si="762"/>
        <v>-4.6857045525503516E-3</v>
      </c>
      <c r="AB1053">
        <f t="shared" si="758"/>
        <v>0.99531429544744965</v>
      </c>
      <c r="AD1053" s="15">
        <f t="shared" si="763"/>
        <v>-0.81991055974154914</v>
      </c>
      <c r="AF1053" s="10">
        <v>41106</v>
      </c>
      <c r="AG1053">
        <v>53800</v>
      </c>
      <c r="AH1053">
        <v>33.530828999999997</v>
      </c>
      <c r="AI1053">
        <f t="shared" si="764"/>
        <v>-3.6495595574329576E-3</v>
      </c>
      <c r="AJ1053">
        <f t="shared" si="781"/>
        <v>0.99635044044256704</v>
      </c>
      <c r="AN1053" s="10">
        <v>41106</v>
      </c>
      <c r="AO1053">
        <v>1762800</v>
      </c>
      <c r="AP1053">
        <v>27.034386999999999</v>
      </c>
      <c r="AQ1053">
        <f t="shared" si="765"/>
        <v>-3.2034108578737897E-4</v>
      </c>
      <c r="AR1053">
        <f t="shared" si="784"/>
        <v>0.99967965891421262</v>
      </c>
      <c r="AV1053" s="10">
        <v>41106</v>
      </c>
      <c r="AW1053">
        <v>13316400</v>
      </c>
      <c r="AX1053">
        <v>34.528163999999997</v>
      </c>
      <c r="AY1053">
        <f t="shared" si="766"/>
        <v>-2.0341319585086559E-3</v>
      </c>
      <c r="AZ1053">
        <f t="shared" si="767"/>
        <v>0.99796586804149134</v>
      </c>
      <c r="BD1053" s="10">
        <v>41106</v>
      </c>
      <c r="BE1053">
        <v>379700</v>
      </c>
      <c r="BF1053">
        <v>42.231600999999998</v>
      </c>
      <c r="BG1053">
        <f t="shared" si="768"/>
        <v>-2.2798093398992414E-3</v>
      </c>
      <c r="BH1053">
        <f t="shared" si="769"/>
        <v>0.99772019066010076</v>
      </c>
      <c r="BL1053" s="10">
        <v>41106</v>
      </c>
      <c r="BM1053">
        <v>85800</v>
      </c>
      <c r="BN1053">
        <v>99.434533000000002</v>
      </c>
      <c r="BO1053">
        <f t="shared" si="782"/>
        <v>1.2670692242056081E-3</v>
      </c>
      <c r="BP1053">
        <f t="shared" si="783"/>
        <v>1.0012670692242056</v>
      </c>
      <c r="CB1053" s="10">
        <v>41106</v>
      </c>
      <c r="CC1053">
        <v>314300</v>
      </c>
      <c r="CD1053">
        <v>97.620717999999997</v>
      </c>
      <c r="CE1053">
        <f t="shared" si="770"/>
        <v>4.5244944581412927E-3</v>
      </c>
      <c r="CF1053">
        <f t="shared" si="771"/>
        <v>1.0045244944581413</v>
      </c>
      <c r="CJ1053" s="10">
        <v>41106</v>
      </c>
      <c r="CK1053">
        <v>499900</v>
      </c>
      <c r="CL1053">
        <v>74.870158000000004</v>
      </c>
      <c r="CM1053">
        <f t="shared" si="772"/>
        <v>1.968481834397906E-3</v>
      </c>
      <c r="CN1053">
        <f t="shared" si="773"/>
        <v>1.0019684818343979</v>
      </c>
      <c r="CR1053" s="10">
        <v>41106</v>
      </c>
      <c r="CS1053">
        <v>6600</v>
      </c>
      <c r="CT1053">
        <v>58.403241999999999</v>
      </c>
      <c r="CU1053">
        <f t="shared" si="774"/>
        <v>1.626575272629216E-3</v>
      </c>
      <c r="CV1053">
        <f t="shared" si="775"/>
        <v>1.0016265752726292</v>
      </c>
      <c r="CZ1053" s="10">
        <v>41106</v>
      </c>
      <c r="DA1053">
        <v>15000</v>
      </c>
      <c r="DB1053">
        <v>40.420445999999998</v>
      </c>
      <c r="DC1053">
        <f t="shared" si="789"/>
        <v>-4.1511248841175075E-4</v>
      </c>
      <c r="DD1053">
        <f t="shared" si="790"/>
        <v>0.99958488751158825</v>
      </c>
      <c r="DH1053" s="10">
        <v>41106</v>
      </c>
      <c r="DI1053">
        <v>51500</v>
      </c>
      <c r="DJ1053">
        <v>28.258220000000001</v>
      </c>
      <c r="DK1053">
        <f t="shared" si="791"/>
        <v>2.8994350048288098E-3</v>
      </c>
      <c r="DL1053">
        <f t="shared" si="792"/>
        <v>1.0028994350048288</v>
      </c>
      <c r="DX1053" s="10">
        <v>41106</v>
      </c>
      <c r="DY1053">
        <v>1603200</v>
      </c>
      <c r="DZ1053">
        <v>15.47</v>
      </c>
      <c r="EA1053">
        <f t="shared" si="785"/>
        <v>0</v>
      </c>
      <c r="EB1053">
        <f t="shared" si="786"/>
        <v>1</v>
      </c>
      <c r="EF1053" s="10">
        <v>41103</v>
      </c>
      <c r="EG1053">
        <v>177700</v>
      </c>
      <c r="EH1053">
        <v>97.454088999999996</v>
      </c>
      <c r="EI1053">
        <f t="shared" si="787"/>
        <v>1.9759873152547236E-4</v>
      </c>
      <c r="EJ1053">
        <f t="shared" si="788"/>
        <v>1.0001975987315255</v>
      </c>
    </row>
    <row r="1054" spans="1:140">
      <c r="A1054" s="10">
        <v>41103</v>
      </c>
      <c r="B1054" s="11">
        <v>92.24</v>
      </c>
      <c r="C1054">
        <f t="shared" si="776"/>
        <v>0.9224</v>
      </c>
      <c r="D1054" s="12">
        <f t="shared" si="757"/>
        <v>2.2085714244694854E-2</v>
      </c>
      <c r="E1054" s="13">
        <f t="shared" si="777"/>
        <v>1.0220857142446949</v>
      </c>
      <c r="H1054" s="10">
        <v>41103</v>
      </c>
      <c r="I1054">
        <v>8900</v>
      </c>
      <c r="J1054">
        <v>70.682672999999994</v>
      </c>
      <c r="K1054" s="15">
        <f t="shared" si="778"/>
        <v>-1.6296494272040052E-3</v>
      </c>
      <c r="L1054">
        <f t="shared" si="779"/>
        <v>0.99837035057279599</v>
      </c>
      <c r="N1054" s="15">
        <f t="shared" si="759"/>
        <v>-0.44860687230253726</v>
      </c>
      <c r="P1054" s="10">
        <v>41103</v>
      </c>
      <c r="Q1054">
        <v>297900</v>
      </c>
      <c r="R1054">
        <v>29.919194000000001</v>
      </c>
      <c r="S1054">
        <f t="shared" si="760"/>
        <v>1.6083313740713479E-2</v>
      </c>
      <c r="T1054">
        <f t="shared" si="780"/>
        <v>1.0160833137407135</v>
      </c>
      <c r="V1054" s="15">
        <f t="shared" si="761"/>
        <v>337.2217820740081</v>
      </c>
      <c r="X1054" s="10">
        <v>41103</v>
      </c>
      <c r="Y1054">
        <v>26000</v>
      </c>
      <c r="Z1054">
        <v>24.082611</v>
      </c>
      <c r="AA1054">
        <f t="shared" si="762"/>
        <v>1.5061448816144463E-2</v>
      </c>
      <c r="AB1054">
        <f t="shared" si="758"/>
        <v>1.0150614488161445</v>
      </c>
      <c r="AD1054" s="15">
        <f t="shared" si="763"/>
        <v>233.2620238369272</v>
      </c>
      <c r="AF1054" s="10">
        <v>41103</v>
      </c>
      <c r="AG1054">
        <v>79200</v>
      </c>
      <c r="AH1054">
        <v>33.653649999999999</v>
      </c>
      <c r="AI1054">
        <f t="shared" si="764"/>
        <v>1.2507062335780583E-2</v>
      </c>
      <c r="AJ1054">
        <f t="shared" si="781"/>
        <v>1.0125070623357806</v>
      </c>
      <c r="AN1054" s="10">
        <v>41103</v>
      </c>
      <c r="AO1054">
        <v>1568100</v>
      </c>
      <c r="AP1054">
        <v>27.043050000000001</v>
      </c>
      <c r="AQ1054">
        <f t="shared" si="765"/>
        <v>1.4629350126656782E-2</v>
      </c>
      <c r="AR1054">
        <f t="shared" si="784"/>
        <v>1.0146293501266568</v>
      </c>
      <c r="AV1054" s="10">
        <v>41103</v>
      </c>
      <c r="AW1054">
        <v>20163400</v>
      </c>
      <c r="AX1054">
        <v>34.598542000000002</v>
      </c>
      <c r="AY1054">
        <f t="shared" si="766"/>
        <v>1.8648051041010971E-2</v>
      </c>
      <c r="AZ1054">
        <f t="shared" si="767"/>
        <v>1.018648051041011</v>
      </c>
      <c r="BD1054" s="10">
        <v>41103</v>
      </c>
      <c r="BE1054">
        <v>309600</v>
      </c>
      <c r="BF1054">
        <v>42.328100999999997</v>
      </c>
      <c r="BG1054">
        <f t="shared" si="768"/>
        <v>1.5148357410032842E-2</v>
      </c>
      <c r="BH1054">
        <f t="shared" si="769"/>
        <v>1.0151483574100328</v>
      </c>
      <c r="BL1054" s="10">
        <v>41103</v>
      </c>
      <c r="BM1054">
        <v>110900</v>
      </c>
      <c r="BN1054">
        <v>99.308701999999997</v>
      </c>
      <c r="BO1054">
        <f t="shared" si="782"/>
        <v>8.1518475067055007E-4</v>
      </c>
      <c r="BP1054">
        <f t="shared" si="783"/>
        <v>1.0008151847506706</v>
      </c>
      <c r="CB1054" s="10">
        <v>41103</v>
      </c>
      <c r="CC1054">
        <v>746300</v>
      </c>
      <c r="CD1054">
        <v>97.181022999999996</v>
      </c>
      <c r="CE1054">
        <f t="shared" si="770"/>
        <v>4.8035473100171977E-3</v>
      </c>
      <c r="CF1054">
        <f t="shared" si="771"/>
        <v>1.0048035473100172</v>
      </c>
      <c r="CJ1054" s="10">
        <v>41103</v>
      </c>
      <c r="CK1054">
        <v>175100</v>
      </c>
      <c r="CL1054">
        <v>74.723067</v>
      </c>
      <c r="CM1054">
        <f t="shared" si="772"/>
        <v>2.3169566126335361E-4</v>
      </c>
      <c r="CN1054">
        <f t="shared" si="773"/>
        <v>1.0002316956612634</v>
      </c>
      <c r="CR1054" s="10">
        <v>41103</v>
      </c>
      <c r="CS1054">
        <v>2300</v>
      </c>
      <c r="CT1054">
        <v>58.308399000000001</v>
      </c>
      <c r="CU1054">
        <f t="shared" si="774"/>
        <v>-4.8770202710635147E-4</v>
      </c>
      <c r="CV1054">
        <f t="shared" si="775"/>
        <v>0.99951229797289365</v>
      </c>
      <c r="CZ1054" s="10">
        <v>41103</v>
      </c>
      <c r="DA1054">
        <v>68800</v>
      </c>
      <c r="DB1054">
        <v>40.437232000000002</v>
      </c>
      <c r="DC1054">
        <f t="shared" si="789"/>
        <v>1.4318725976634639E-2</v>
      </c>
      <c r="DD1054">
        <f t="shared" si="790"/>
        <v>1.0143187259766346</v>
      </c>
      <c r="DH1054" s="10">
        <v>41103</v>
      </c>
      <c r="DI1054">
        <v>75000</v>
      </c>
      <c r="DJ1054">
        <v>28.176524000000001</v>
      </c>
      <c r="DK1054">
        <f t="shared" si="791"/>
        <v>1.1404362827819092E-2</v>
      </c>
      <c r="DL1054">
        <f t="shared" si="792"/>
        <v>1.0114043628278191</v>
      </c>
      <c r="DX1054" s="10">
        <v>41103</v>
      </c>
      <c r="DY1054">
        <v>3411800</v>
      </c>
      <c r="DZ1054">
        <v>15.47</v>
      </c>
      <c r="EA1054">
        <f t="shared" si="785"/>
        <v>1.1111111111111072E-2</v>
      </c>
      <c r="EB1054">
        <f t="shared" si="786"/>
        <v>1.0111111111111111</v>
      </c>
      <c r="EF1054" s="10">
        <v>41102</v>
      </c>
      <c r="EG1054">
        <v>83700</v>
      </c>
      <c r="EH1054">
        <v>97.434836000000004</v>
      </c>
      <c r="EI1054">
        <f t="shared" si="787"/>
        <v>1.9755564589241104E-4</v>
      </c>
      <c r="EJ1054">
        <f t="shared" si="788"/>
        <v>1.0001975556458924</v>
      </c>
    </row>
    <row r="1055" spans="1:140">
      <c r="A1055" s="10">
        <v>41102</v>
      </c>
      <c r="B1055" s="11">
        <v>93.24</v>
      </c>
      <c r="C1055">
        <f t="shared" si="776"/>
        <v>0.9323999999999999</v>
      </c>
      <c r="D1055" s="12">
        <f t="shared" si="757"/>
        <v>2.2362956436806858E-2</v>
      </c>
      <c r="E1055" s="13">
        <f t="shared" si="777"/>
        <v>1.0223629564368069</v>
      </c>
      <c r="H1055" s="10">
        <v>41102</v>
      </c>
      <c r="I1055">
        <v>23000</v>
      </c>
      <c r="J1055">
        <v>70.798049000000006</v>
      </c>
      <c r="K1055" s="15">
        <f t="shared" si="778"/>
        <v>6.5614831165201615E-3</v>
      </c>
      <c r="L1055">
        <f t="shared" si="779"/>
        <v>1.0065614831165202</v>
      </c>
      <c r="N1055" s="15">
        <f t="shared" si="759"/>
        <v>9.8820904024509044</v>
      </c>
      <c r="P1055" s="10">
        <v>41102</v>
      </c>
      <c r="Q1055">
        <v>129400</v>
      </c>
      <c r="R1055">
        <v>29.445611</v>
      </c>
      <c r="S1055">
        <f t="shared" si="760"/>
        <v>-5.0204454003078824E-3</v>
      </c>
      <c r="T1055">
        <f t="shared" si="780"/>
        <v>0.99497955459969212</v>
      </c>
      <c r="V1055" s="15">
        <f t="shared" si="761"/>
        <v>-0.84071781703583814</v>
      </c>
      <c r="X1055" s="10">
        <v>41102</v>
      </c>
      <c r="Y1055">
        <v>19700</v>
      </c>
      <c r="Z1055">
        <v>23.725273999999999</v>
      </c>
      <c r="AA1055">
        <f t="shared" si="762"/>
        <v>-3.1607736677151665E-3</v>
      </c>
      <c r="AB1055">
        <f t="shared" si="758"/>
        <v>0.99683922633228483</v>
      </c>
      <c r="AD1055" s="15">
        <f t="shared" si="763"/>
        <v>-0.68510294536560989</v>
      </c>
      <c r="AF1055" s="10">
        <v>41102</v>
      </c>
      <c r="AG1055">
        <v>123500</v>
      </c>
      <c r="AH1055">
        <v>33.237940999999999</v>
      </c>
      <c r="AI1055">
        <f t="shared" si="764"/>
        <v>-2.8344177480789101E-3</v>
      </c>
      <c r="AJ1055">
        <f t="shared" si="781"/>
        <v>0.99716558225192109</v>
      </c>
      <c r="AN1055" s="10">
        <v>41102</v>
      </c>
      <c r="AO1055">
        <v>1699100</v>
      </c>
      <c r="AP1055">
        <v>26.653131999999999</v>
      </c>
      <c r="AQ1055">
        <f t="shared" si="765"/>
        <v>-1.1250425362760885E-2</v>
      </c>
      <c r="AR1055">
        <f t="shared" si="784"/>
        <v>0.98874957463723911</v>
      </c>
      <c r="AV1055" s="10">
        <v>41102</v>
      </c>
      <c r="AW1055">
        <v>22893300</v>
      </c>
      <c r="AX1055">
        <v>33.965158000000002</v>
      </c>
      <c r="AY1055">
        <f t="shared" si="766"/>
        <v>-1.5804201437414678E-2</v>
      </c>
      <c r="AZ1055">
        <f t="shared" si="767"/>
        <v>0.98419579856258532</v>
      </c>
      <c r="BD1055" s="10">
        <v>41102</v>
      </c>
      <c r="BE1055">
        <v>278900</v>
      </c>
      <c r="BF1055">
        <v>41.696468000000003</v>
      </c>
      <c r="BG1055">
        <f t="shared" si="768"/>
        <v>-2.5184356547046649E-3</v>
      </c>
      <c r="BH1055">
        <f t="shared" si="769"/>
        <v>0.99748156434529534</v>
      </c>
      <c r="BL1055" s="10">
        <v>41102</v>
      </c>
      <c r="BM1055">
        <v>123700</v>
      </c>
      <c r="BN1055">
        <v>99.227812999999998</v>
      </c>
      <c r="BO1055">
        <f t="shared" si="782"/>
        <v>2.2696357261982048E-3</v>
      </c>
      <c r="BP1055">
        <f t="shared" si="783"/>
        <v>1.0022696357261982</v>
      </c>
      <c r="CB1055" s="10">
        <v>41102</v>
      </c>
      <c r="CC1055">
        <v>629500</v>
      </c>
      <c r="CD1055">
        <v>96.716441000000003</v>
      </c>
      <c r="CE1055">
        <f t="shared" si="770"/>
        <v>3.4429464941254651E-3</v>
      </c>
      <c r="CF1055">
        <f t="shared" si="771"/>
        <v>1.0034429464941255</v>
      </c>
      <c r="CJ1055" s="10">
        <v>41102</v>
      </c>
      <c r="CK1055">
        <v>229400</v>
      </c>
      <c r="CL1055">
        <v>74.705758000000003</v>
      </c>
      <c r="CM1055">
        <f t="shared" si="772"/>
        <v>1.5079106725943703E-3</v>
      </c>
      <c r="CN1055">
        <f t="shared" si="773"/>
        <v>1.0015079106725944</v>
      </c>
      <c r="CR1055" s="10">
        <v>41102</v>
      </c>
      <c r="CS1055">
        <v>6900</v>
      </c>
      <c r="CT1055">
        <v>58.336849999999998</v>
      </c>
      <c r="CU1055">
        <f t="shared" si="774"/>
        <v>1.6258234320765119E-4</v>
      </c>
      <c r="CV1055">
        <f t="shared" si="775"/>
        <v>1.0001625823432077</v>
      </c>
      <c r="CZ1055" s="10">
        <v>41102</v>
      </c>
      <c r="DA1055">
        <v>42400</v>
      </c>
      <c r="DB1055">
        <v>39.866396000000002</v>
      </c>
      <c r="DC1055">
        <f t="shared" si="789"/>
        <v>-8.9732200953256402E-3</v>
      </c>
      <c r="DD1055">
        <f t="shared" si="790"/>
        <v>0.99102677990467436</v>
      </c>
      <c r="DH1055" s="10">
        <v>41102</v>
      </c>
      <c r="DI1055">
        <v>56800</v>
      </c>
      <c r="DJ1055">
        <v>27.858812</v>
      </c>
      <c r="DK1055">
        <f t="shared" si="791"/>
        <v>3.2690824803023322E-3</v>
      </c>
      <c r="DL1055">
        <f t="shared" si="792"/>
        <v>1.0032690824803023</v>
      </c>
      <c r="DX1055" s="10">
        <v>41102</v>
      </c>
      <c r="DY1055">
        <v>2942300</v>
      </c>
      <c r="DZ1055">
        <v>15.3</v>
      </c>
      <c r="EA1055">
        <f t="shared" si="785"/>
        <v>-3.2573289902279035E-3</v>
      </c>
      <c r="EB1055">
        <f t="shared" si="786"/>
        <v>0.9967426710097721</v>
      </c>
      <c r="EF1055" s="10">
        <v>41101</v>
      </c>
      <c r="EG1055">
        <v>124900</v>
      </c>
      <c r="EH1055">
        <v>97.415591000000006</v>
      </c>
      <c r="EI1055">
        <f t="shared" si="787"/>
        <v>2.9645725823823632E-4</v>
      </c>
      <c r="EJ1055">
        <f t="shared" si="788"/>
        <v>1.0002964572582382</v>
      </c>
    </row>
    <row r="1056" spans="1:140">
      <c r="A1056" s="10">
        <v>41101</v>
      </c>
      <c r="B1056" s="11">
        <v>94.24</v>
      </c>
      <c r="C1056">
        <f t="shared" si="776"/>
        <v>0.9423999999999999</v>
      </c>
      <c r="D1056" s="12">
        <f t="shared" si="757"/>
        <v>2.2641179452678628E-2</v>
      </c>
      <c r="E1056" s="13">
        <f t="shared" si="777"/>
        <v>1.0226411794526786</v>
      </c>
      <c r="H1056" s="10">
        <v>41101</v>
      </c>
      <c r="I1056">
        <v>16100</v>
      </c>
      <c r="J1056">
        <v>70.336537000000007</v>
      </c>
      <c r="K1056" s="15">
        <f t="shared" si="778"/>
        <v>-1.262058088646878E-4</v>
      </c>
      <c r="L1056">
        <f t="shared" si="779"/>
        <v>0.99987379419113531</v>
      </c>
      <c r="N1056" s="15">
        <f t="shared" si="759"/>
        <v>-4.5023004547618761E-2</v>
      </c>
      <c r="P1056" s="10">
        <v>41101</v>
      </c>
      <c r="Q1056">
        <v>240500</v>
      </c>
      <c r="R1056">
        <v>29.594187000000002</v>
      </c>
      <c r="S1056">
        <f t="shared" si="760"/>
        <v>-3.1361187341838459E-4</v>
      </c>
      <c r="T1056">
        <f t="shared" si="780"/>
        <v>0.99968638812658162</v>
      </c>
      <c r="V1056" s="15">
        <f t="shared" si="761"/>
        <v>-0.10817583196109526</v>
      </c>
      <c r="X1056" s="10">
        <v>41101</v>
      </c>
      <c r="Y1056">
        <v>37800</v>
      </c>
      <c r="Z1056">
        <v>23.800502000000002</v>
      </c>
      <c r="AA1056">
        <f t="shared" si="762"/>
        <v>-2.7580699786773355E-3</v>
      </c>
      <c r="AB1056">
        <f t="shared" si="758"/>
        <v>0.99724193002132266</v>
      </c>
      <c r="AD1056" s="15">
        <f t="shared" si="763"/>
        <v>-0.63508337221312194</v>
      </c>
      <c r="AF1056" s="10">
        <v>41101</v>
      </c>
      <c r="AG1056">
        <v>95900</v>
      </c>
      <c r="AH1056">
        <v>33.332419000000002</v>
      </c>
      <c r="AI1056">
        <f t="shared" si="764"/>
        <v>-3.108264096306268E-3</v>
      </c>
      <c r="AJ1056">
        <f t="shared" si="781"/>
        <v>0.99689173590369373</v>
      </c>
      <c r="AN1056" s="10">
        <v>41101</v>
      </c>
      <c r="AO1056">
        <v>4070000</v>
      </c>
      <c r="AP1056">
        <v>26.956403000000002</v>
      </c>
      <c r="AQ1056">
        <f t="shared" si="765"/>
        <v>4.1963200532504352E-3</v>
      </c>
      <c r="AR1056">
        <f t="shared" si="784"/>
        <v>1.0041963200532504</v>
      </c>
      <c r="AV1056" s="10">
        <v>41101</v>
      </c>
      <c r="AW1056">
        <v>28661900</v>
      </c>
      <c r="AX1056">
        <v>34.510570000000001</v>
      </c>
      <c r="AY1056">
        <f t="shared" si="766"/>
        <v>4.6094832171565958E-3</v>
      </c>
      <c r="AZ1056">
        <f t="shared" si="767"/>
        <v>1.0046094832171566</v>
      </c>
      <c r="BD1056" s="10">
        <v>41101</v>
      </c>
      <c r="BE1056">
        <v>369700</v>
      </c>
      <c r="BF1056">
        <v>41.801743000000002</v>
      </c>
      <c r="BG1056">
        <f t="shared" si="768"/>
        <v>-2.0977976974867474E-4</v>
      </c>
      <c r="BH1056">
        <f t="shared" si="769"/>
        <v>0.99979022023025133</v>
      </c>
      <c r="BL1056" s="10">
        <v>41101</v>
      </c>
      <c r="BM1056">
        <v>256700</v>
      </c>
      <c r="BN1056">
        <v>99.003112000000002</v>
      </c>
      <c r="BO1056">
        <f t="shared" si="782"/>
        <v>-2.3548823917673989E-3</v>
      </c>
      <c r="BP1056">
        <f t="shared" si="783"/>
        <v>0.9976451176082326</v>
      </c>
      <c r="CB1056" s="10">
        <v>41101</v>
      </c>
      <c r="CC1056">
        <v>583800</v>
      </c>
      <c r="CD1056">
        <v>96.384594000000007</v>
      </c>
      <c r="CE1056">
        <f t="shared" si="770"/>
        <v>4.8434314207550511E-3</v>
      </c>
      <c r="CF1056">
        <f t="shared" si="771"/>
        <v>1.0048434314207551</v>
      </c>
      <c r="CJ1056" s="10">
        <v>41101</v>
      </c>
      <c r="CK1056">
        <v>246100</v>
      </c>
      <c r="CL1056">
        <v>74.593277999999998</v>
      </c>
      <c r="CM1056">
        <f t="shared" si="772"/>
        <v>1.5101879010481767E-3</v>
      </c>
      <c r="CN1056">
        <f t="shared" si="773"/>
        <v>1.0015101879010482</v>
      </c>
      <c r="CR1056" s="10">
        <v>41101</v>
      </c>
      <c r="CS1056">
        <v>21400</v>
      </c>
      <c r="CT1056">
        <v>58.327367000000002</v>
      </c>
      <c r="CU1056">
        <f t="shared" si="774"/>
        <v>1.3025245550357667E-3</v>
      </c>
      <c r="CV1056">
        <f t="shared" si="775"/>
        <v>1.0013025245550358</v>
      </c>
      <c r="CZ1056" s="10">
        <v>41101</v>
      </c>
      <c r="DA1056">
        <v>11200</v>
      </c>
      <c r="DB1056">
        <v>40.227364999999999</v>
      </c>
      <c r="DC1056">
        <f t="shared" si="789"/>
        <v>1.1183776603787221E-2</v>
      </c>
      <c r="DD1056">
        <f t="shared" si="790"/>
        <v>1.0111837766037872</v>
      </c>
      <c r="DH1056" s="10">
        <v>41101</v>
      </c>
      <c r="DI1056">
        <v>32200</v>
      </c>
      <c r="DJ1056">
        <v>27.768035999999999</v>
      </c>
      <c r="DK1056">
        <f t="shared" si="791"/>
        <v>9.8169472599618501E-4</v>
      </c>
      <c r="DL1056">
        <f t="shared" si="792"/>
        <v>1.0009816947259962</v>
      </c>
      <c r="DX1056" s="10">
        <v>41101</v>
      </c>
      <c r="DY1056">
        <v>2412000</v>
      </c>
      <c r="DZ1056">
        <v>15.35</v>
      </c>
      <c r="EA1056">
        <f t="shared" si="785"/>
        <v>5.2390307793057644E-3</v>
      </c>
      <c r="EB1056">
        <f t="shared" si="786"/>
        <v>1.0052390307793058</v>
      </c>
      <c r="EF1056" s="10">
        <v>41100</v>
      </c>
      <c r="EG1056">
        <v>118800</v>
      </c>
      <c r="EH1056">
        <v>97.386719999999997</v>
      </c>
      <c r="EI1056">
        <f t="shared" si="787"/>
        <v>-9.8761412377079694E-5</v>
      </c>
      <c r="EJ1056">
        <f t="shared" si="788"/>
        <v>0.99990123858762292</v>
      </c>
    </row>
    <row r="1057" spans="1:140">
      <c r="A1057" s="10">
        <v>41100</v>
      </c>
      <c r="B1057" s="11">
        <v>95.24</v>
      </c>
      <c r="C1057">
        <f t="shared" si="776"/>
        <v>0.95239999999999991</v>
      </c>
      <c r="D1057" s="12">
        <f t="shared" si="757"/>
        <v>2.2920389987149958E-2</v>
      </c>
      <c r="E1057" s="13">
        <f t="shared" si="777"/>
        <v>1.02292038998715</v>
      </c>
      <c r="H1057" s="10">
        <v>41100</v>
      </c>
      <c r="I1057">
        <v>112600</v>
      </c>
      <c r="J1057">
        <v>70.345415000000003</v>
      </c>
      <c r="K1057" s="15">
        <f t="shared" si="778"/>
        <v>2.7834149710681544E-3</v>
      </c>
      <c r="L1057">
        <f t="shared" si="779"/>
        <v>1.0027834149710682</v>
      </c>
      <c r="N1057" s="15">
        <f t="shared" si="759"/>
        <v>1.7580810945336682</v>
      </c>
      <c r="P1057" s="10">
        <v>41100</v>
      </c>
      <c r="Q1057">
        <v>157700</v>
      </c>
      <c r="R1057">
        <v>29.603470999999999</v>
      </c>
      <c r="S1057">
        <f t="shared" si="760"/>
        <v>-8.3982172956408307E-3</v>
      </c>
      <c r="T1057">
        <f t="shared" si="780"/>
        <v>0.99160178270435917</v>
      </c>
      <c r="V1057" s="15">
        <f t="shared" si="761"/>
        <v>-0.95396225019602254</v>
      </c>
      <c r="X1057" s="10">
        <v>41100</v>
      </c>
      <c r="Y1057">
        <v>40200</v>
      </c>
      <c r="Z1057">
        <v>23.866326999999998</v>
      </c>
      <c r="AA1057">
        <f t="shared" si="762"/>
        <v>-1.0911978795861477E-2</v>
      </c>
      <c r="AB1057">
        <f t="shared" si="758"/>
        <v>0.98908802120413852</v>
      </c>
      <c r="AD1057" s="15">
        <f t="shared" si="763"/>
        <v>-0.98177137569441286</v>
      </c>
      <c r="AF1057" s="10">
        <v>41100</v>
      </c>
      <c r="AG1057">
        <v>142900</v>
      </c>
      <c r="AH1057">
        <v>33.436348000000002</v>
      </c>
      <c r="AI1057">
        <f t="shared" si="764"/>
        <v>-1.1176347215323346E-2</v>
      </c>
      <c r="AJ1057">
        <f t="shared" si="781"/>
        <v>0.98882365278467665</v>
      </c>
      <c r="AN1057" s="10">
        <v>41100</v>
      </c>
      <c r="AO1057">
        <v>3495500</v>
      </c>
      <c r="AP1057">
        <v>26.843758000000001</v>
      </c>
      <c r="AQ1057">
        <f t="shared" si="765"/>
        <v>-8.0051351828761552E-3</v>
      </c>
      <c r="AR1057">
        <f t="shared" si="784"/>
        <v>0.99199486481712384</v>
      </c>
      <c r="AV1057" s="10">
        <v>41100</v>
      </c>
      <c r="AW1057">
        <v>23284300</v>
      </c>
      <c r="AX1057">
        <v>34.352224</v>
      </c>
      <c r="AY1057">
        <f t="shared" si="766"/>
        <v>-9.888426982024634E-3</v>
      </c>
      <c r="AZ1057">
        <f t="shared" si="767"/>
        <v>0.99011157301797537</v>
      </c>
      <c r="BD1057" s="10">
        <v>41100</v>
      </c>
      <c r="BE1057">
        <v>237700</v>
      </c>
      <c r="BF1057">
        <v>41.810513999999998</v>
      </c>
      <c r="BG1057">
        <f t="shared" si="768"/>
        <v>-4.3868590301276988E-3</v>
      </c>
      <c r="BH1057">
        <f t="shared" si="769"/>
        <v>0.9956131409698723</v>
      </c>
      <c r="BL1057" s="10">
        <v>41100</v>
      </c>
      <c r="BM1057">
        <v>188000</v>
      </c>
      <c r="BN1057">
        <v>99.236802999999995</v>
      </c>
      <c r="BO1057">
        <f t="shared" si="782"/>
        <v>3.5448806473756811E-3</v>
      </c>
      <c r="BP1057">
        <f t="shared" si="783"/>
        <v>1.0035448806473757</v>
      </c>
      <c r="CB1057" s="10">
        <v>41100</v>
      </c>
      <c r="CC1057">
        <v>1303800</v>
      </c>
      <c r="CD1057">
        <v>95.920012</v>
      </c>
      <c r="CE1057">
        <f t="shared" si="770"/>
        <v>3.4608507798483679E-4</v>
      </c>
      <c r="CF1057">
        <f t="shared" si="771"/>
        <v>1.0003460850779848</v>
      </c>
      <c r="CJ1057" s="10">
        <v>41100</v>
      </c>
      <c r="CK1057">
        <v>159300</v>
      </c>
      <c r="CL1057">
        <v>74.480797999999993</v>
      </c>
      <c r="CM1057">
        <f t="shared" si="772"/>
        <v>-1.1609698372583299E-4</v>
      </c>
      <c r="CN1057">
        <f t="shared" si="773"/>
        <v>0.99988390301627417</v>
      </c>
      <c r="CR1057" s="10">
        <v>41100</v>
      </c>
      <c r="CS1057">
        <v>27100</v>
      </c>
      <c r="CT1057">
        <v>58.251493000000004</v>
      </c>
      <c r="CU1057">
        <f t="shared" si="774"/>
        <v>-1.6281909715243348E-4</v>
      </c>
      <c r="CV1057">
        <f t="shared" si="775"/>
        <v>0.99983718090284757</v>
      </c>
      <c r="CZ1057" s="10">
        <v>41100</v>
      </c>
      <c r="DA1057">
        <v>22700</v>
      </c>
      <c r="DB1057">
        <v>39.782446999999998</v>
      </c>
      <c r="DC1057">
        <f t="shared" si="789"/>
        <v>-9.1993099390572652E-3</v>
      </c>
      <c r="DD1057">
        <f t="shared" si="790"/>
        <v>0.99080069006094273</v>
      </c>
      <c r="DH1057" s="10">
        <v>41100</v>
      </c>
      <c r="DI1057">
        <v>68500</v>
      </c>
      <c r="DJ1057">
        <v>27.740803</v>
      </c>
      <c r="DK1057">
        <f t="shared" si="791"/>
        <v>-1.1003250760318273E-2</v>
      </c>
      <c r="DL1057">
        <f t="shared" si="792"/>
        <v>0.98899674923968173</v>
      </c>
      <c r="DX1057" s="10">
        <v>41100</v>
      </c>
      <c r="DY1057">
        <v>3592000</v>
      </c>
      <c r="DZ1057">
        <v>15.27</v>
      </c>
      <c r="EA1057">
        <f t="shared" si="785"/>
        <v>-1.2928248222365935E-2</v>
      </c>
      <c r="EB1057">
        <f t="shared" si="786"/>
        <v>0.98707175177763407</v>
      </c>
      <c r="EF1057" s="10">
        <v>41099</v>
      </c>
      <c r="EG1057">
        <v>78200</v>
      </c>
      <c r="EH1057">
        <v>97.396338999999998</v>
      </c>
      <c r="EI1057">
        <f t="shared" si="787"/>
        <v>6.921782897733042E-4</v>
      </c>
      <c r="EJ1057">
        <f t="shared" si="788"/>
        <v>1.0006921782897733</v>
      </c>
    </row>
    <row r="1058" spans="1:140">
      <c r="A1058" s="10">
        <v>41099</v>
      </c>
      <c r="B1058" s="11">
        <v>96.24</v>
      </c>
      <c r="C1058">
        <f t="shared" si="776"/>
        <v>0.96239999999999992</v>
      </c>
      <c r="D1058" s="12">
        <f t="shared" si="757"/>
        <v>2.3200594802915919E-2</v>
      </c>
      <c r="E1058" s="13">
        <f t="shared" si="777"/>
        <v>1.0232005948029159</v>
      </c>
      <c r="H1058" s="10">
        <v>41099</v>
      </c>
      <c r="I1058">
        <v>55200</v>
      </c>
      <c r="J1058">
        <v>70.150158000000005</v>
      </c>
      <c r="K1058" s="15">
        <f t="shared" si="778"/>
        <v>7.1355572980309478E-3</v>
      </c>
      <c r="L1058">
        <f t="shared" si="779"/>
        <v>1.0071355572980309</v>
      </c>
      <c r="N1058" s="15">
        <f t="shared" si="759"/>
        <v>12.399671335406522</v>
      </c>
      <c r="P1058" s="10">
        <v>41099</v>
      </c>
      <c r="Q1058">
        <v>133200</v>
      </c>
      <c r="R1058">
        <v>29.854192999999999</v>
      </c>
      <c r="S1058">
        <f t="shared" si="760"/>
        <v>-1.8626939181956015E-3</v>
      </c>
      <c r="T1058">
        <f t="shared" si="780"/>
        <v>0.9981373060818044</v>
      </c>
      <c r="V1058" s="15">
        <f t="shared" si="761"/>
        <v>-0.49364500006141321</v>
      </c>
      <c r="X1058" s="10">
        <v>41099</v>
      </c>
      <c r="Y1058">
        <v>243500</v>
      </c>
      <c r="Z1058">
        <v>24.129629000000001</v>
      </c>
      <c r="AA1058">
        <f t="shared" si="762"/>
        <v>-4.6547645801137127E-3</v>
      </c>
      <c r="AB1058">
        <f t="shared" si="758"/>
        <v>0.99534523541988629</v>
      </c>
      <c r="AD1058" s="15">
        <f t="shared" si="763"/>
        <v>-0.81785561502584114</v>
      </c>
      <c r="AF1058" s="10">
        <v>41099</v>
      </c>
      <c r="AG1058">
        <v>122500</v>
      </c>
      <c r="AH1058">
        <v>33.814267999999998</v>
      </c>
      <c r="AI1058">
        <f t="shared" si="764"/>
        <v>-3.8964502390067546E-3</v>
      </c>
      <c r="AJ1058">
        <f t="shared" si="781"/>
        <v>0.99610354976099325</v>
      </c>
      <c r="AN1058" s="10">
        <v>41099</v>
      </c>
      <c r="AO1058">
        <v>2444700</v>
      </c>
      <c r="AP1058">
        <v>27.060379999999999</v>
      </c>
      <c r="AQ1058">
        <f t="shared" si="765"/>
        <v>-1.91761170574134E-3</v>
      </c>
      <c r="AR1058">
        <f t="shared" si="784"/>
        <v>0.99808238829425866</v>
      </c>
      <c r="AV1058" s="10">
        <v>41099</v>
      </c>
      <c r="AW1058">
        <v>11112900</v>
      </c>
      <c r="AX1058">
        <v>34.695306000000002</v>
      </c>
      <c r="AY1058">
        <f t="shared" si="766"/>
        <v>-4.5431681018676118E-3</v>
      </c>
      <c r="AZ1058">
        <f t="shared" si="767"/>
        <v>0.99545683189813239</v>
      </c>
      <c r="BD1058" s="10">
        <v>41099</v>
      </c>
      <c r="BE1058">
        <v>647100</v>
      </c>
      <c r="BF1058">
        <v>41.994739000000003</v>
      </c>
      <c r="BG1058">
        <f t="shared" si="768"/>
        <v>-8.3493078999052894E-4</v>
      </c>
      <c r="BH1058">
        <f t="shared" si="769"/>
        <v>0.99916506921000947</v>
      </c>
      <c r="BL1058" s="10">
        <v>41099</v>
      </c>
      <c r="BM1058">
        <v>127300</v>
      </c>
      <c r="BN1058">
        <v>98.886263</v>
      </c>
      <c r="BO1058">
        <f t="shared" si="782"/>
        <v>1.3651951716191491E-3</v>
      </c>
      <c r="BP1058">
        <f t="shared" si="783"/>
        <v>1.0013651951716191</v>
      </c>
      <c r="CB1058" s="10">
        <v>41099</v>
      </c>
      <c r="CC1058">
        <v>686000</v>
      </c>
      <c r="CD1058">
        <v>95.886826999999997</v>
      </c>
      <c r="CE1058">
        <f t="shared" si="770"/>
        <v>0</v>
      </c>
      <c r="CF1058">
        <f t="shared" si="771"/>
        <v>1</v>
      </c>
      <c r="CJ1058" s="10">
        <v>41099</v>
      </c>
      <c r="CK1058">
        <v>174400</v>
      </c>
      <c r="CL1058">
        <v>74.489446000000001</v>
      </c>
      <c r="CM1058">
        <f t="shared" si="772"/>
        <v>9.3005623699293771E-4</v>
      </c>
      <c r="CN1058">
        <f t="shared" si="773"/>
        <v>1.0009300562369929</v>
      </c>
      <c r="CR1058" s="10">
        <v>41099</v>
      </c>
      <c r="CS1058">
        <v>18700</v>
      </c>
      <c r="CT1058">
        <v>58.260978999999999</v>
      </c>
      <c r="CU1058">
        <f t="shared" si="774"/>
        <v>6.5159770682532425E-4</v>
      </c>
      <c r="CV1058">
        <f t="shared" si="775"/>
        <v>1.0006515977068253</v>
      </c>
      <c r="CZ1058" s="10">
        <v>41099</v>
      </c>
      <c r="DA1058">
        <v>20500</v>
      </c>
      <c r="DB1058">
        <v>40.151815999999997</v>
      </c>
      <c r="DC1058">
        <f t="shared" si="789"/>
        <v>-5.199659290718972E-3</v>
      </c>
      <c r="DD1058">
        <f t="shared" si="790"/>
        <v>0.99480034070928103</v>
      </c>
      <c r="DH1058" s="10">
        <v>41099</v>
      </c>
      <c r="DI1058">
        <v>43900</v>
      </c>
      <c r="DJ1058">
        <v>28.049437999999999</v>
      </c>
      <c r="DK1058">
        <f t="shared" si="791"/>
        <v>1.6207298008419357E-3</v>
      </c>
      <c r="DL1058">
        <f t="shared" si="792"/>
        <v>1.0016207298008419</v>
      </c>
      <c r="DX1058" s="10">
        <v>41099</v>
      </c>
      <c r="DY1058">
        <v>2056400</v>
      </c>
      <c r="DZ1058">
        <v>15.47</v>
      </c>
      <c r="EA1058">
        <f t="shared" si="785"/>
        <v>3.2425421530479781E-3</v>
      </c>
      <c r="EB1058">
        <f t="shared" si="786"/>
        <v>1.003242542153048</v>
      </c>
      <c r="EF1058" s="10">
        <v>41096</v>
      </c>
      <c r="EG1058">
        <v>561600</v>
      </c>
      <c r="EH1058">
        <v>97.328969999999998</v>
      </c>
      <c r="EI1058">
        <f t="shared" si="787"/>
        <v>3.9569136435368968E-4</v>
      </c>
      <c r="EJ1058">
        <f t="shared" si="788"/>
        <v>1.0003956913643537</v>
      </c>
    </row>
    <row r="1059" spans="1:140">
      <c r="A1059" s="10">
        <v>41096</v>
      </c>
      <c r="B1059" s="11">
        <v>97.24</v>
      </c>
      <c r="C1059">
        <f t="shared" si="776"/>
        <v>0.97239999999999993</v>
      </c>
      <c r="D1059" s="12">
        <f t="shared" si="757"/>
        <v>2.3481800731438573E-2</v>
      </c>
      <c r="E1059" s="13">
        <f t="shared" si="777"/>
        <v>1.0234818007314386</v>
      </c>
      <c r="H1059" s="10">
        <v>41096</v>
      </c>
      <c r="I1059">
        <v>8000</v>
      </c>
      <c r="J1059">
        <v>69.653143999999998</v>
      </c>
      <c r="K1059" s="15">
        <f t="shared" si="778"/>
        <v>9.9086780732622337E-3</v>
      </c>
      <c r="L1059">
        <f t="shared" si="779"/>
        <v>1.0099086780732622</v>
      </c>
      <c r="N1059" s="15">
        <f t="shared" si="759"/>
        <v>35.556784479230764</v>
      </c>
      <c r="P1059" s="10">
        <v>41096</v>
      </c>
      <c r="Q1059">
        <v>181500</v>
      </c>
      <c r="R1059">
        <v>29.909905999999999</v>
      </c>
      <c r="S1059">
        <f t="shared" si="760"/>
        <v>-9.2279231122677219E-3</v>
      </c>
      <c r="T1059">
        <f t="shared" si="780"/>
        <v>0.99077207688773228</v>
      </c>
      <c r="V1059" s="15">
        <f t="shared" si="761"/>
        <v>-0.96608266086091232</v>
      </c>
      <c r="X1059" s="10">
        <v>41096</v>
      </c>
      <c r="Y1059">
        <v>22400</v>
      </c>
      <c r="Z1059">
        <v>24.242471999999999</v>
      </c>
      <c r="AA1059">
        <f t="shared" si="762"/>
        <v>-1.2260532745541619E-2</v>
      </c>
      <c r="AB1059">
        <f t="shared" si="758"/>
        <v>0.98773946725445838</v>
      </c>
      <c r="AD1059" s="15">
        <f t="shared" si="763"/>
        <v>-0.98892155874546672</v>
      </c>
      <c r="AF1059" s="10">
        <v>41096</v>
      </c>
      <c r="AG1059">
        <v>106300</v>
      </c>
      <c r="AH1059">
        <v>33.946539000000001</v>
      </c>
      <c r="AI1059">
        <f t="shared" si="764"/>
        <v>-1.1826168119449698E-2</v>
      </c>
      <c r="AJ1059">
        <f t="shared" si="781"/>
        <v>0.9881738318805503</v>
      </c>
      <c r="AN1059" s="10">
        <v>41096</v>
      </c>
      <c r="AO1059">
        <v>2081100</v>
      </c>
      <c r="AP1059">
        <v>27.112371</v>
      </c>
      <c r="AQ1059">
        <f t="shared" si="765"/>
        <v>-1.074919836097199E-2</v>
      </c>
      <c r="AR1059">
        <f t="shared" si="784"/>
        <v>0.98925080163902801</v>
      </c>
      <c r="AV1059" s="10">
        <v>41096</v>
      </c>
      <c r="AW1059">
        <v>22628000</v>
      </c>
      <c r="AX1059">
        <v>34.853651999999997</v>
      </c>
      <c r="AY1059">
        <f t="shared" si="766"/>
        <v>-1.8091673920805129E-2</v>
      </c>
      <c r="AZ1059">
        <f t="shared" si="767"/>
        <v>0.98190832607919487</v>
      </c>
      <c r="BD1059" s="10">
        <v>41096</v>
      </c>
      <c r="BE1059">
        <v>1246400</v>
      </c>
      <c r="BF1059">
        <v>42.029831000000001</v>
      </c>
      <c r="BG1059">
        <f t="shared" si="768"/>
        <v>-7.6635924970094305E-3</v>
      </c>
      <c r="BH1059">
        <f t="shared" si="769"/>
        <v>0.99233640750299057</v>
      </c>
      <c r="BL1059" s="10">
        <v>41096</v>
      </c>
      <c r="BM1059">
        <v>153900</v>
      </c>
      <c r="BN1059">
        <v>98.751447999999996</v>
      </c>
      <c r="BO1059">
        <f t="shared" si="782"/>
        <v>3.7456902079033849E-3</v>
      </c>
      <c r="BP1059">
        <f t="shared" si="783"/>
        <v>1.0037456902079034</v>
      </c>
      <c r="CB1059" s="10">
        <v>41096</v>
      </c>
      <c r="CC1059">
        <v>370400</v>
      </c>
      <c r="CD1059">
        <v>95.886826999999997</v>
      </c>
      <c r="CE1059">
        <f t="shared" si="770"/>
        <v>1.4729942079751979E-3</v>
      </c>
      <c r="CF1059">
        <f t="shared" si="771"/>
        <v>1.0014729942079752</v>
      </c>
      <c r="CJ1059" s="10">
        <v>41096</v>
      </c>
      <c r="CK1059">
        <v>289400</v>
      </c>
      <c r="CL1059">
        <v>74.420231000000001</v>
      </c>
      <c r="CM1059">
        <f t="shared" si="772"/>
        <v>2.2139675468717535E-3</v>
      </c>
      <c r="CN1059">
        <f t="shared" si="773"/>
        <v>1.0022139675468718</v>
      </c>
      <c r="CR1059" s="10">
        <v>41096</v>
      </c>
      <c r="CS1059">
        <v>11700</v>
      </c>
      <c r="CT1059">
        <v>58.223041000000002</v>
      </c>
      <c r="CU1059">
        <f t="shared" si="774"/>
        <v>1.3048098471515335E-3</v>
      </c>
      <c r="CV1059">
        <f t="shared" si="775"/>
        <v>1.0013048098471515</v>
      </c>
      <c r="CZ1059" s="10">
        <v>41096</v>
      </c>
      <c r="DA1059">
        <v>29300</v>
      </c>
      <c r="DB1059">
        <v>40.361682999999999</v>
      </c>
      <c r="DC1059">
        <f t="shared" si="789"/>
        <v>-2.0755271230915584E-3</v>
      </c>
      <c r="DD1059">
        <f t="shared" si="790"/>
        <v>0.99792447287690844</v>
      </c>
      <c r="DH1059" s="10">
        <v>41096</v>
      </c>
      <c r="DI1059">
        <v>74700</v>
      </c>
      <c r="DJ1059">
        <v>28.004051</v>
      </c>
      <c r="DK1059">
        <f t="shared" si="791"/>
        <v>2.2741890636279738E-3</v>
      </c>
      <c r="DL1059">
        <f t="shared" si="792"/>
        <v>1.002274189063628</v>
      </c>
      <c r="DX1059" s="10">
        <v>41096</v>
      </c>
      <c r="DY1059">
        <v>4919900</v>
      </c>
      <c r="DZ1059">
        <v>15.42</v>
      </c>
      <c r="EA1059">
        <f t="shared" si="785"/>
        <v>-1.3435700575815779E-2</v>
      </c>
      <c r="EB1059">
        <f t="shared" si="786"/>
        <v>0.98656429942418422</v>
      </c>
      <c r="EF1059" s="10">
        <v>41095</v>
      </c>
      <c r="EG1059">
        <v>120400</v>
      </c>
      <c r="EH1059">
        <v>97.290473000000006</v>
      </c>
      <c r="EI1059">
        <f t="shared" si="787"/>
        <v>1.9784884385343204E-4</v>
      </c>
      <c r="EJ1059">
        <f t="shared" si="788"/>
        <v>1.0001978488438534</v>
      </c>
    </row>
    <row r="1060" spans="1:140">
      <c r="A1060" s="10">
        <v>41095</v>
      </c>
      <c r="B1060" s="11">
        <v>98.24</v>
      </c>
      <c r="C1060">
        <f t="shared" si="776"/>
        <v>0.98239999999999994</v>
      </c>
      <c r="D1060" s="12">
        <f t="shared" si="757"/>
        <v>2.3764014673877343E-2</v>
      </c>
      <c r="E1060" s="13">
        <f t="shared" si="777"/>
        <v>1.0237640146738773</v>
      </c>
      <c r="H1060" s="10">
        <v>41095</v>
      </c>
      <c r="I1060">
        <v>347100</v>
      </c>
      <c r="J1060">
        <v>68.969745000000003</v>
      </c>
      <c r="K1060" s="15">
        <f t="shared" si="778"/>
        <v>1.2873968072368847E-4</v>
      </c>
      <c r="L1060">
        <f t="shared" si="779"/>
        <v>1.0001287396807237</v>
      </c>
      <c r="N1060" s="15">
        <f t="shared" si="759"/>
        <v>4.8108340594986254E-2</v>
      </c>
      <c r="P1060" s="10">
        <v>41095</v>
      </c>
      <c r="Q1060">
        <v>233600</v>
      </c>
      <c r="R1060">
        <v>30.188483000000002</v>
      </c>
      <c r="S1060">
        <f t="shared" si="760"/>
        <v>-3.6776669611888746E-3</v>
      </c>
      <c r="T1060">
        <f t="shared" si="780"/>
        <v>0.99632233303881113</v>
      </c>
      <c r="V1060" s="15">
        <f t="shared" si="761"/>
        <v>-0.73941413727050498</v>
      </c>
      <c r="X1060" s="10">
        <v>41095</v>
      </c>
      <c r="Y1060">
        <v>30400</v>
      </c>
      <c r="Z1060">
        <v>24.543386999999999</v>
      </c>
      <c r="AA1060">
        <f t="shared" si="762"/>
        <v>-1.1480735257053398E-3</v>
      </c>
      <c r="AB1060">
        <f t="shared" si="758"/>
        <v>0.99885192647429466</v>
      </c>
      <c r="AD1060" s="15">
        <f t="shared" si="763"/>
        <v>-0.34248491316858742</v>
      </c>
      <c r="AF1060" s="10">
        <v>41095</v>
      </c>
      <c r="AG1060">
        <v>252300</v>
      </c>
      <c r="AH1060">
        <v>34.352800999999999</v>
      </c>
      <c r="AI1060">
        <f t="shared" si="764"/>
        <v>1.1013256618990219E-3</v>
      </c>
      <c r="AJ1060">
        <f t="shared" si="781"/>
        <v>1.001101325661899</v>
      </c>
      <c r="AN1060" s="10">
        <v>41095</v>
      </c>
      <c r="AO1060">
        <v>2699300</v>
      </c>
      <c r="AP1060">
        <v>27.406974000000002</v>
      </c>
      <c r="AQ1060">
        <f t="shared" si="765"/>
        <v>-1.5255311121157966E-2</v>
      </c>
      <c r="AR1060">
        <f t="shared" si="784"/>
        <v>0.98474468887884203</v>
      </c>
      <c r="AV1060" s="10">
        <v>41095</v>
      </c>
      <c r="AW1060">
        <v>18649900</v>
      </c>
      <c r="AX1060">
        <v>35.495831000000003</v>
      </c>
      <c r="AY1060">
        <f t="shared" si="766"/>
        <v>-8.5995793510663665E-3</v>
      </c>
      <c r="AZ1060">
        <f t="shared" si="767"/>
        <v>0.99140042064893363</v>
      </c>
      <c r="BD1060" s="10">
        <v>41095</v>
      </c>
      <c r="BE1060">
        <v>449500</v>
      </c>
      <c r="BF1060">
        <v>42.354418000000003</v>
      </c>
      <c r="BG1060">
        <f t="shared" si="768"/>
        <v>-4.1254297685164865E-3</v>
      </c>
      <c r="BH1060">
        <f t="shared" si="769"/>
        <v>0.99587457023148351</v>
      </c>
      <c r="BL1060" s="10">
        <v>41095</v>
      </c>
      <c r="BM1060">
        <v>101900</v>
      </c>
      <c r="BN1060">
        <v>98.382936000000001</v>
      </c>
      <c r="BO1060">
        <f t="shared" si="782"/>
        <v>2.4727262293227081E-3</v>
      </c>
      <c r="BP1060">
        <f t="shared" si="783"/>
        <v>1.0024727262293227</v>
      </c>
      <c r="CB1060" s="10">
        <v>41095</v>
      </c>
      <c r="CC1060">
        <v>606500</v>
      </c>
      <c r="CD1060">
        <v>95.745794000000004</v>
      </c>
      <c r="CE1060">
        <f t="shared" si="770"/>
        <v>2.2579377160243386E-3</v>
      </c>
      <c r="CF1060">
        <f t="shared" si="771"/>
        <v>1.0022579377160243</v>
      </c>
      <c r="CJ1060" s="10">
        <v>41095</v>
      </c>
      <c r="CK1060">
        <v>176800</v>
      </c>
      <c r="CL1060">
        <v>74.255831000000001</v>
      </c>
      <c r="CM1060">
        <f t="shared" si="772"/>
        <v>1.4002724511885667E-3</v>
      </c>
      <c r="CN1060">
        <f t="shared" si="773"/>
        <v>1.0014002724511886</v>
      </c>
      <c r="CR1060" s="10">
        <v>41095</v>
      </c>
      <c r="CS1060">
        <v>15800</v>
      </c>
      <c r="CT1060">
        <v>58.147170000000003</v>
      </c>
      <c r="CU1060">
        <f t="shared" si="774"/>
        <v>6.5285666393144481E-4</v>
      </c>
      <c r="CV1060">
        <f t="shared" si="775"/>
        <v>1.0006528566639314</v>
      </c>
      <c r="CZ1060" s="10">
        <v>41095</v>
      </c>
      <c r="DA1060">
        <v>61000</v>
      </c>
      <c r="DB1060">
        <v>40.445628999999997</v>
      </c>
      <c r="DC1060">
        <f t="shared" si="789"/>
        <v>-5.1620818990869566E-3</v>
      </c>
      <c r="DD1060">
        <f t="shared" si="790"/>
        <v>0.99483791810091304</v>
      </c>
      <c r="DH1060" s="10">
        <v>41095</v>
      </c>
      <c r="DI1060">
        <v>135900</v>
      </c>
      <c r="DJ1060">
        <v>27.940508999999999</v>
      </c>
      <c r="DK1060">
        <f t="shared" si="791"/>
        <v>-5.1713059174601783E-3</v>
      </c>
      <c r="DL1060">
        <f t="shared" si="792"/>
        <v>0.99482869408253982</v>
      </c>
      <c r="DX1060" s="10">
        <v>41095</v>
      </c>
      <c r="DY1060">
        <v>3705400</v>
      </c>
      <c r="DZ1060">
        <v>15.63</v>
      </c>
      <c r="EA1060">
        <f t="shared" si="785"/>
        <v>-1.0759493670886022E-2</v>
      </c>
      <c r="EB1060">
        <f t="shared" si="786"/>
        <v>0.98924050632911398</v>
      </c>
      <c r="EF1060" s="10">
        <v>41093</v>
      </c>
      <c r="EG1060">
        <v>112100</v>
      </c>
      <c r="EH1060">
        <v>97.271227999999994</v>
      </c>
      <c r="EI1060">
        <f t="shared" si="787"/>
        <v>-3.9561307978219773E-4</v>
      </c>
      <c r="EJ1060">
        <f t="shared" si="788"/>
        <v>0.9996043869202178</v>
      </c>
    </row>
    <row r="1061" spans="1:140">
      <c r="A1061" s="10">
        <v>41093</v>
      </c>
      <c r="B1061" s="11">
        <v>99.24</v>
      </c>
      <c r="C1061">
        <f t="shared" si="776"/>
        <v>0.99239999999999995</v>
      </c>
      <c r="D1061" s="12">
        <f t="shared" si="757"/>
        <v>2.404724360203403E-2</v>
      </c>
      <c r="E1061" s="13">
        <f t="shared" si="777"/>
        <v>1.024047243602034</v>
      </c>
      <c r="H1061" s="10">
        <v>41093</v>
      </c>
      <c r="I1061">
        <v>10100</v>
      </c>
      <c r="J1061">
        <v>68.960866999999993</v>
      </c>
      <c r="K1061" s="15">
        <f t="shared" si="778"/>
        <v>-6.3938672910746064E-3</v>
      </c>
      <c r="L1061">
        <f t="shared" si="779"/>
        <v>0.99360613270892539</v>
      </c>
      <c r="N1061" s="15">
        <f t="shared" si="759"/>
        <v>-0.90379311920920413</v>
      </c>
      <c r="P1061" s="10">
        <v>41093</v>
      </c>
      <c r="Q1061">
        <v>228800</v>
      </c>
      <c r="R1061">
        <v>30.299916</v>
      </c>
      <c r="S1061">
        <f t="shared" si="760"/>
        <v>7.0987362670653642E-3</v>
      </c>
      <c r="T1061">
        <f t="shared" si="780"/>
        <v>1.0070987362670654</v>
      </c>
      <c r="V1061" s="15">
        <f t="shared" si="761"/>
        <v>12.222044563791817</v>
      </c>
      <c r="X1061" s="10">
        <v>41093</v>
      </c>
      <c r="Y1061">
        <v>56100</v>
      </c>
      <c r="Z1061">
        <v>24.571597000000001</v>
      </c>
      <c r="AA1061">
        <f t="shared" si="762"/>
        <v>1.0440789612472079E-2</v>
      </c>
      <c r="AB1061">
        <f t="shared" si="758"/>
        <v>1.0104407896124721</v>
      </c>
      <c r="AD1061" s="15">
        <f t="shared" si="763"/>
        <v>43.306494422442803</v>
      </c>
      <c r="AF1061" s="10">
        <v>41093</v>
      </c>
      <c r="AG1061">
        <v>169300</v>
      </c>
      <c r="AH1061">
        <v>34.315009000000003</v>
      </c>
      <c r="AI1061">
        <f t="shared" si="764"/>
        <v>1.2263055579318838E-2</v>
      </c>
      <c r="AJ1061">
        <f t="shared" si="781"/>
        <v>1.0122630555793188</v>
      </c>
      <c r="AN1061" s="10">
        <v>41093</v>
      </c>
      <c r="AO1061">
        <v>4443000</v>
      </c>
      <c r="AP1061">
        <v>27.831553</v>
      </c>
      <c r="AQ1061">
        <f t="shared" si="765"/>
        <v>1.0380563671588572E-2</v>
      </c>
      <c r="AR1061">
        <f t="shared" si="784"/>
        <v>1.0103805636715886</v>
      </c>
      <c r="AV1061" s="10">
        <v>41093</v>
      </c>
      <c r="AW1061">
        <v>18407000</v>
      </c>
      <c r="AX1061">
        <v>35.803728</v>
      </c>
      <c r="AY1061">
        <f t="shared" si="766"/>
        <v>1.8263701017941392E-2</v>
      </c>
      <c r="AZ1061">
        <f t="shared" si="767"/>
        <v>1.0182637010179414</v>
      </c>
      <c r="BD1061" s="10">
        <v>41093</v>
      </c>
      <c r="BE1061">
        <v>235400</v>
      </c>
      <c r="BF1061">
        <v>42.529871999999997</v>
      </c>
      <c r="BG1061">
        <f t="shared" si="768"/>
        <v>4.5586740560332739E-3</v>
      </c>
      <c r="BH1061">
        <f t="shared" si="769"/>
        <v>1.0045586740560333</v>
      </c>
      <c r="BL1061" s="10">
        <v>41093</v>
      </c>
      <c r="BM1061">
        <v>167700</v>
      </c>
      <c r="BN1061">
        <v>98.140262000000007</v>
      </c>
      <c r="BO1061">
        <f t="shared" si="782"/>
        <v>-7.3207838283884108E-4</v>
      </c>
      <c r="BP1061">
        <f t="shared" si="783"/>
        <v>0.99926792161716116</v>
      </c>
      <c r="CB1061" s="10">
        <v>41093</v>
      </c>
      <c r="CC1061">
        <v>539800</v>
      </c>
      <c r="CD1061">
        <v>95.530092999999994</v>
      </c>
      <c r="CE1061">
        <f t="shared" si="770"/>
        <v>1.4785028807287048E-3</v>
      </c>
      <c r="CF1061">
        <f t="shared" si="771"/>
        <v>1.0014785028807287</v>
      </c>
      <c r="CJ1061" s="10">
        <v>41093</v>
      </c>
      <c r="CK1061">
        <v>135600</v>
      </c>
      <c r="CL1061">
        <v>74.151998000000006</v>
      </c>
      <c r="CM1061">
        <f t="shared" si="772"/>
        <v>4.6688095914437788E-4</v>
      </c>
      <c r="CN1061">
        <f t="shared" si="773"/>
        <v>1.0004668809591444</v>
      </c>
      <c r="CR1061" s="10">
        <v>41093</v>
      </c>
      <c r="CS1061">
        <v>12700</v>
      </c>
      <c r="CT1061">
        <v>58.109233000000003</v>
      </c>
      <c r="CU1061">
        <f t="shared" si="774"/>
        <v>-4.8937277928029488E-4</v>
      </c>
      <c r="CV1061">
        <f t="shared" si="775"/>
        <v>0.99951062722071971</v>
      </c>
      <c r="CZ1061" s="10">
        <v>41093</v>
      </c>
      <c r="DA1061">
        <v>9000</v>
      </c>
      <c r="DB1061">
        <v>40.655495999999999</v>
      </c>
      <c r="DC1061">
        <f t="shared" si="789"/>
        <v>5.1888672568303207E-3</v>
      </c>
      <c r="DD1061">
        <f t="shared" si="790"/>
        <v>1.0051888672568303</v>
      </c>
      <c r="DH1061" s="10">
        <v>41093</v>
      </c>
      <c r="DI1061">
        <v>72800</v>
      </c>
      <c r="DJ1061">
        <v>28.085749</v>
      </c>
      <c r="DK1061">
        <f t="shared" si="791"/>
        <v>5.5248509994045847E-3</v>
      </c>
      <c r="DL1061">
        <f t="shared" si="792"/>
        <v>1.0055248509994046</v>
      </c>
      <c r="DX1061" s="10">
        <v>41093</v>
      </c>
      <c r="DY1061">
        <v>2060100</v>
      </c>
      <c r="DZ1061">
        <v>15.8</v>
      </c>
      <c r="EA1061">
        <f t="shared" si="785"/>
        <v>1.5424164524421524E-2</v>
      </c>
      <c r="EB1061">
        <f t="shared" si="786"/>
        <v>1.0154241645244215</v>
      </c>
      <c r="EF1061" s="10">
        <v>41092</v>
      </c>
      <c r="EG1061">
        <v>155500</v>
      </c>
      <c r="EH1061">
        <v>97.309725</v>
      </c>
      <c r="EI1061">
        <f t="shared" si="787"/>
        <v>1.978816569223607E-4</v>
      </c>
      <c r="EJ1061">
        <f t="shared" si="788"/>
        <v>1.0001978816569224</v>
      </c>
    </row>
    <row r="1062" spans="1:140">
      <c r="A1062" s="10">
        <v>41092</v>
      </c>
      <c r="B1062" s="11">
        <v>100.24</v>
      </c>
      <c r="C1062">
        <f t="shared" si="776"/>
        <v>1.0024</v>
      </c>
      <c r="D1062" s="12">
        <f t="shared" si="757"/>
        <v>2.4331494559312716E-2</v>
      </c>
      <c r="E1062" s="13">
        <f t="shared" si="777"/>
        <v>1.0243314945593127</v>
      </c>
      <c r="H1062" s="10">
        <v>41092</v>
      </c>
      <c r="I1062">
        <v>20700</v>
      </c>
      <c r="J1062">
        <v>69.404630999999995</v>
      </c>
      <c r="K1062" s="15">
        <f t="shared" si="778"/>
        <v>1.0858282158648924E-2</v>
      </c>
      <c r="L1062">
        <f t="shared" si="779"/>
        <v>1.0108582821586489</v>
      </c>
      <c r="N1062" s="15">
        <f t="shared" si="759"/>
        <v>50.516921258715328</v>
      </c>
      <c r="P1062" s="10">
        <v>41092</v>
      </c>
      <c r="Q1062">
        <v>193100</v>
      </c>
      <c r="R1062">
        <v>30.086341000000001</v>
      </c>
      <c r="S1062">
        <f t="shared" si="760"/>
        <v>2.4753055872355212E-3</v>
      </c>
      <c r="T1062">
        <f t="shared" si="780"/>
        <v>1.0024753055872355</v>
      </c>
      <c r="V1062" s="15">
        <f t="shared" si="761"/>
        <v>1.4654397238544705</v>
      </c>
      <c r="X1062" s="10">
        <v>41092</v>
      </c>
      <c r="Y1062">
        <v>64200</v>
      </c>
      <c r="Z1062">
        <v>24.317701</v>
      </c>
      <c r="AA1062">
        <f t="shared" si="762"/>
        <v>6.2256581677249123E-3</v>
      </c>
      <c r="AB1062">
        <f t="shared" si="758"/>
        <v>1.0062256581677249</v>
      </c>
      <c r="AD1062" s="15">
        <f t="shared" si="763"/>
        <v>8.6342163829815739</v>
      </c>
      <c r="AF1062" s="10">
        <v>41092</v>
      </c>
      <c r="AG1062">
        <v>166000</v>
      </c>
      <c r="AH1062">
        <v>33.899299999999997</v>
      </c>
      <c r="AI1062">
        <f t="shared" si="764"/>
        <v>8.4317043076775899E-3</v>
      </c>
      <c r="AJ1062">
        <f t="shared" si="781"/>
        <v>1.0084317043076776</v>
      </c>
      <c r="AN1062" s="10">
        <v>41092</v>
      </c>
      <c r="AO1062">
        <v>6516100</v>
      </c>
      <c r="AP1062">
        <v>27.545614</v>
      </c>
      <c r="AQ1062">
        <f t="shared" si="765"/>
        <v>6.9686747417820882E-3</v>
      </c>
      <c r="AR1062">
        <f t="shared" si="784"/>
        <v>1.0069686747417821</v>
      </c>
      <c r="AV1062" s="10">
        <v>41092</v>
      </c>
      <c r="AW1062">
        <v>18237600</v>
      </c>
      <c r="AX1062">
        <v>35.161548000000003</v>
      </c>
      <c r="AY1062">
        <f t="shared" si="766"/>
        <v>1.0017548075007543E-3</v>
      </c>
      <c r="AZ1062">
        <f t="shared" si="767"/>
        <v>1.0010017548075008</v>
      </c>
      <c r="BD1062" s="10">
        <v>41092</v>
      </c>
      <c r="BE1062">
        <v>532500</v>
      </c>
      <c r="BF1062">
        <v>42.336872</v>
      </c>
      <c r="BG1062">
        <f t="shared" si="768"/>
        <v>2.9093627013714318E-3</v>
      </c>
      <c r="BH1062">
        <f t="shared" si="769"/>
        <v>1.0029093627013714</v>
      </c>
      <c r="BL1062" s="10">
        <v>41092</v>
      </c>
      <c r="BM1062">
        <v>1013700</v>
      </c>
      <c r="BN1062">
        <v>98.212160999999995</v>
      </c>
      <c r="BO1062">
        <f t="shared" si="782"/>
        <v>-4.8088935154253498E-3</v>
      </c>
      <c r="BP1062">
        <f t="shared" si="783"/>
        <v>0.99519110648457465</v>
      </c>
      <c r="CB1062" s="10">
        <v>41092</v>
      </c>
      <c r="CC1062">
        <v>4578400</v>
      </c>
      <c r="CD1062">
        <v>95.389060000000001</v>
      </c>
      <c r="CE1062">
        <f t="shared" si="770"/>
        <v>6.1869557245213258E-3</v>
      </c>
      <c r="CF1062">
        <f t="shared" si="771"/>
        <v>1.0061869557245213</v>
      </c>
      <c r="CJ1062" s="10">
        <v>41092</v>
      </c>
      <c r="CK1062">
        <v>454400</v>
      </c>
      <c r="CL1062">
        <v>74.117394000000004</v>
      </c>
      <c r="CM1062">
        <f t="shared" si="772"/>
        <v>5.2811259956815348E-3</v>
      </c>
      <c r="CN1062">
        <f t="shared" si="773"/>
        <v>1.0052811259956815</v>
      </c>
      <c r="CR1062" s="10">
        <v>41092</v>
      </c>
      <c r="CS1062">
        <v>21200</v>
      </c>
      <c r="CT1062">
        <v>58.137684</v>
      </c>
      <c r="CU1062">
        <f t="shared" si="774"/>
        <v>9.7973890846514422E-4</v>
      </c>
      <c r="CV1062">
        <f t="shared" si="775"/>
        <v>1.0009797389084651</v>
      </c>
      <c r="CZ1062" s="10">
        <v>41092</v>
      </c>
      <c r="DA1062">
        <v>29600</v>
      </c>
      <c r="DB1062">
        <v>40.445628999999997</v>
      </c>
      <c r="DC1062">
        <f t="shared" si="789"/>
        <v>7.9498078956543594E-3</v>
      </c>
      <c r="DD1062">
        <f t="shared" si="790"/>
        <v>1.0079498078956544</v>
      </c>
      <c r="DH1062" s="10">
        <v>41092</v>
      </c>
      <c r="DI1062">
        <v>110000</v>
      </c>
      <c r="DJ1062">
        <v>27.931432000000001</v>
      </c>
      <c r="DK1062">
        <f t="shared" si="791"/>
        <v>1.0509044695711012E-2</v>
      </c>
      <c r="DL1062">
        <f t="shared" si="792"/>
        <v>1.010509044695711</v>
      </c>
      <c r="DX1062" s="10">
        <v>41092</v>
      </c>
      <c r="DY1062">
        <v>3030000</v>
      </c>
      <c r="DZ1062">
        <v>15.56</v>
      </c>
      <c r="EA1062">
        <f t="shared" si="785"/>
        <v>0</v>
      </c>
      <c r="EB1062">
        <f t="shared" si="786"/>
        <v>1</v>
      </c>
      <c r="EF1062" s="10">
        <v>41089</v>
      </c>
      <c r="EG1062">
        <v>183500</v>
      </c>
      <c r="EH1062">
        <v>97.290473000000006</v>
      </c>
      <c r="EI1062">
        <f t="shared" si="787"/>
        <v>1.9779743102477099E-4</v>
      </c>
      <c r="EJ1062">
        <f t="shared" si="788"/>
        <v>1.0001977974310248</v>
      </c>
    </row>
    <row r="1063" spans="1:140">
      <c r="A1063" s="10">
        <v>41089</v>
      </c>
      <c r="B1063" s="11">
        <v>101.24</v>
      </c>
      <c r="C1063">
        <f t="shared" si="776"/>
        <v>1.0124</v>
      </c>
      <c r="D1063" s="12">
        <f t="shared" si="757"/>
        <v>2.4616774661697427E-2</v>
      </c>
      <c r="E1063" s="13">
        <f t="shared" si="777"/>
        <v>1.0246167746616974</v>
      </c>
      <c r="H1063" s="10">
        <v>41089</v>
      </c>
      <c r="I1063">
        <v>11000</v>
      </c>
      <c r="J1063">
        <v>68.659110999999996</v>
      </c>
      <c r="K1063" s="15">
        <f t="shared" si="778"/>
        <v>-1.2610419620263214E-2</v>
      </c>
      <c r="L1063">
        <f t="shared" si="779"/>
        <v>0.98738958037973679</v>
      </c>
      <c r="N1063" s="15">
        <f t="shared" si="759"/>
        <v>-0.99026542322314659</v>
      </c>
      <c r="P1063" s="10">
        <v>41089</v>
      </c>
      <c r="Q1063">
        <v>270000</v>
      </c>
      <c r="R1063">
        <v>30.012052000000001</v>
      </c>
      <c r="S1063">
        <f t="shared" si="760"/>
        <v>2.4730474363481303E-2</v>
      </c>
      <c r="T1063">
        <f t="shared" si="780"/>
        <v>1.0247304743634813</v>
      </c>
      <c r="V1063" s="15">
        <f t="shared" si="761"/>
        <v>7455.2922541091266</v>
      </c>
      <c r="X1063" s="10">
        <v>41089</v>
      </c>
      <c r="Y1063">
        <v>53100</v>
      </c>
      <c r="Z1063">
        <v>24.167244</v>
      </c>
      <c r="AA1063">
        <f t="shared" si="762"/>
        <v>2.8000053256220125E-2</v>
      </c>
      <c r="AB1063">
        <f t="shared" si="758"/>
        <v>1.0280000532562201</v>
      </c>
      <c r="AD1063" s="15">
        <f t="shared" si="763"/>
        <v>23849.366810687708</v>
      </c>
      <c r="AF1063" s="10">
        <v>41089</v>
      </c>
      <c r="AG1063">
        <v>149100</v>
      </c>
      <c r="AH1063">
        <v>33.615861000000002</v>
      </c>
      <c r="AI1063">
        <f t="shared" si="764"/>
        <v>3.0706857613955307E-2</v>
      </c>
      <c r="AJ1063">
        <f t="shared" si="781"/>
        <v>1.0307068576139553</v>
      </c>
      <c r="AN1063" s="10">
        <v>41089</v>
      </c>
      <c r="AO1063">
        <v>3631700</v>
      </c>
      <c r="AP1063">
        <v>27.354986</v>
      </c>
      <c r="AQ1063">
        <f t="shared" si="765"/>
        <v>3.5421462740327314E-2</v>
      </c>
      <c r="AR1063">
        <f t="shared" si="784"/>
        <v>1.0354214627403273</v>
      </c>
      <c r="AV1063" s="10">
        <v>41089</v>
      </c>
      <c r="AW1063">
        <v>29285800</v>
      </c>
      <c r="AX1063">
        <v>35.126359999999998</v>
      </c>
      <c r="AY1063">
        <f t="shared" si="766"/>
        <v>4.2014627984032549E-2</v>
      </c>
      <c r="AZ1063">
        <f t="shared" si="767"/>
        <v>1.0420146279840325</v>
      </c>
      <c r="BD1063" s="10">
        <v>41089</v>
      </c>
      <c r="BE1063">
        <v>822900</v>
      </c>
      <c r="BF1063">
        <v>42.214055999999999</v>
      </c>
      <c r="BG1063">
        <f t="shared" si="768"/>
        <v>2.0789138551012831E-2</v>
      </c>
      <c r="BH1063">
        <f t="shared" si="769"/>
        <v>1.0207891385510128</v>
      </c>
      <c r="BL1063" s="10">
        <v>41089</v>
      </c>
      <c r="BM1063">
        <v>163000</v>
      </c>
      <c r="BN1063">
        <v>98.686734999999999</v>
      </c>
      <c r="BO1063">
        <f t="shared" si="782"/>
        <v>-7.2630736743739543E-4</v>
      </c>
      <c r="BP1063">
        <f t="shared" si="783"/>
        <v>0.9992736926325626</v>
      </c>
      <c r="CB1063" s="10">
        <v>41089</v>
      </c>
      <c r="CC1063">
        <v>1216000</v>
      </c>
      <c r="CD1063">
        <v>94.802520999999999</v>
      </c>
      <c r="CE1063">
        <f t="shared" si="770"/>
        <v>6.9340863073998893E-3</v>
      </c>
      <c r="CF1063">
        <f t="shared" si="771"/>
        <v>1.0069340863073999</v>
      </c>
      <c r="CJ1063" s="10">
        <v>41089</v>
      </c>
      <c r="CK1063">
        <v>236600</v>
      </c>
      <c r="CL1063">
        <v>73.728026999999997</v>
      </c>
      <c r="CM1063">
        <f t="shared" si="772"/>
        <v>9.6319320609494774E-4</v>
      </c>
      <c r="CN1063">
        <f t="shared" si="773"/>
        <v>1.0009631932060949</v>
      </c>
      <c r="CR1063" s="10">
        <v>41089</v>
      </c>
      <c r="CS1063">
        <v>5900</v>
      </c>
      <c r="CT1063">
        <v>58.080779999999997</v>
      </c>
      <c r="CU1063">
        <f t="shared" si="774"/>
        <v>-6.5189038145019307E-4</v>
      </c>
      <c r="CV1063">
        <f t="shared" si="775"/>
        <v>0.99934810961854981</v>
      </c>
      <c r="CZ1063" s="10">
        <v>41089</v>
      </c>
      <c r="DA1063">
        <v>47000</v>
      </c>
      <c r="DB1063">
        <v>40.126629999999999</v>
      </c>
      <c r="DC1063">
        <f t="shared" si="789"/>
        <v>2.8399300834774932E-2</v>
      </c>
      <c r="DD1063">
        <f t="shared" si="790"/>
        <v>1.0283993008347749</v>
      </c>
      <c r="DH1063" s="10">
        <v>41089</v>
      </c>
      <c r="DI1063">
        <v>262000</v>
      </c>
      <c r="DJ1063">
        <v>27.640951999999999</v>
      </c>
      <c r="DK1063">
        <f t="shared" si="791"/>
        <v>2.5943411370765723E-2</v>
      </c>
      <c r="DL1063">
        <f t="shared" si="792"/>
        <v>1.0259434113707657</v>
      </c>
      <c r="DX1063" s="10">
        <v>41089</v>
      </c>
      <c r="DY1063">
        <v>3603600</v>
      </c>
      <c r="DZ1063">
        <v>15.56</v>
      </c>
      <c r="EA1063">
        <f t="shared" si="785"/>
        <v>2.638522427440626E-2</v>
      </c>
      <c r="EB1063">
        <f t="shared" si="786"/>
        <v>1.0263852242744063</v>
      </c>
      <c r="EF1063" s="10">
        <v>41088</v>
      </c>
      <c r="EG1063">
        <v>124000</v>
      </c>
      <c r="EH1063">
        <v>97.271232999999995</v>
      </c>
      <c r="EI1063">
        <f t="shared" si="787"/>
        <v>-1.9763499733027601E-4</v>
      </c>
      <c r="EJ1063">
        <f t="shared" si="788"/>
        <v>0.99980236500266972</v>
      </c>
    </row>
    <row r="1064" spans="1:140">
      <c r="A1064" s="10">
        <v>41088</v>
      </c>
      <c r="B1064" s="11">
        <v>102.24</v>
      </c>
      <c r="C1064">
        <f t="shared" si="776"/>
        <v>1.0224</v>
      </c>
      <c r="D1064" s="12">
        <f t="shared" si="757"/>
        <v>2.4903091098746444E-2</v>
      </c>
      <c r="E1064" s="13">
        <f t="shared" si="777"/>
        <v>1.0249030910987464</v>
      </c>
      <c r="H1064" s="10">
        <v>41088</v>
      </c>
      <c r="I1064">
        <v>5700</v>
      </c>
      <c r="J1064">
        <v>69.535989000000001</v>
      </c>
      <c r="K1064" s="15">
        <f t="shared" si="778"/>
        <v>5.248294387449004E-3</v>
      </c>
      <c r="L1064">
        <f t="shared" si="779"/>
        <v>1.005248294387449</v>
      </c>
      <c r="N1064" s="15">
        <f t="shared" si="759"/>
        <v>5.7572640545230627</v>
      </c>
      <c r="P1064" s="10">
        <v>41088</v>
      </c>
      <c r="Q1064">
        <v>204500</v>
      </c>
      <c r="R1064">
        <v>29.287752000000001</v>
      </c>
      <c r="S1064">
        <f t="shared" si="760"/>
        <v>-2.2144771224694715E-3</v>
      </c>
      <c r="T1064">
        <f t="shared" si="780"/>
        <v>0.99778552287753053</v>
      </c>
      <c r="V1064" s="15">
        <f t="shared" si="761"/>
        <v>-0.55477719491341126</v>
      </c>
      <c r="X1064" s="10">
        <v>41088</v>
      </c>
      <c r="Y1064">
        <v>25500</v>
      </c>
      <c r="Z1064">
        <v>23.508991000000002</v>
      </c>
      <c r="AA1064">
        <f t="shared" si="762"/>
        <v>3.2102398577642521E-3</v>
      </c>
      <c r="AB1064">
        <f t="shared" si="758"/>
        <v>1.0032102398577643</v>
      </c>
      <c r="AD1064" s="15">
        <f t="shared" si="763"/>
        <v>2.2215441177764363</v>
      </c>
      <c r="AF1064" s="10">
        <v>41088</v>
      </c>
      <c r="AG1064">
        <v>118900</v>
      </c>
      <c r="AH1064">
        <v>32.614376</v>
      </c>
      <c r="AI1064">
        <f t="shared" si="764"/>
        <v>0</v>
      </c>
      <c r="AJ1064">
        <f t="shared" si="781"/>
        <v>1</v>
      </c>
      <c r="AN1064" s="10">
        <v>41088</v>
      </c>
      <c r="AO1064">
        <v>3389500</v>
      </c>
      <c r="AP1064">
        <v>26.419180000000001</v>
      </c>
      <c r="AQ1064">
        <f t="shared" si="765"/>
        <v>9.8491334031880484E-4</v>
      </c>
      <c r="AR1064">
        <f t="shared" si="784"/>
        <v>1.0009849133403188</v>
      </c>
      <c r="AV1064" s="10">
        <v>41088</v>
      </c>
      <c r="AW1064">
        <v>14286700</v>
      </c>
      <c r="AX1064">
        <v>33.710045000000001</v>
      </c>
      <c r="AY1064">
        <f t="shared" si="766"/>
        <v>-4.1579819865978918E-3</v>
      </c>
      <c r="AZ1064">
        <f t="shared" si="767"/>
        <v>0.99584201801340211</v>
      </c>
      <c r="BD1064" s="10">
        <v>41088</v>
      </c>
      <c r="BE1064">
        <v>706300</v>
      </c>
      <c r="BF1064">
        <v>41.354334999999999</v>
      </c>
      <c r="BG1064">
        <f t="shared" si="768"/>
        <v>1.2743785056212875E-3</v>
      </c>
      <c r="BH1064">
        <f t="shared" si="769"/>
        <v>1.0012743785056213</v>
      </c>
      <c r="BL1064" s="10">
        <v>41088</v>
      </c>
      <c r="BM1064">
        <v>165900</v>
      </c>
      <c r="BN1064">
        <v>98.758464000000004</v>
      </c>
      <c r="BO1064">
        <f t="shared" si="782"/>
        <v>1.3636542230224258E-3</v>
      </c>
      <c r="BP1064">
        <f t="shared" si="783"/>
        <v>1.0013636542230224</v>
      </c>
      <c r="CB1064" s="10">
        <v>41088</v>
      </c>
      <c r="CC1064">
        <v>720000</v>
      </c>
      <c r="CD1064">
        <v>94.149679000000006</v>
      </c>
      <c r="CE1064">
        <f t="shared" si="770"/>
        <v>-1.4899009294309096E-3</v>
      </c>
      <c r="CF1064">
        <f t="shared" si="771"/>
        <v>0.99851009907056909</v>
      </c>
      <c r="CJ1064" s="10">
        <v>41088</v>
      </c>
      <c r="CK1064">
        <v>194900</v>
      </c>
      <c r="CL1064">
        <v>73.657081000000005</v>
      </c>
      <c r="CM1064">
        <f t="shared" si="772"/>
        <v>2.1129285078373972E-3</v>
      </c>
      <c r="CN1064">
        <f t="shared" si="773"/>
        <v>1.0021129285078374</v>
      </c>
      <c r="CR1064" s="10">
        <v>41088</v>
      </c>
      <c r="CS1064">
        <v>17700</v>
      </c>
      <c r="CT1064">
        <v>58.118667000000002</v>
      </c>
      <c r="CU1064">
        <f t="shared" si="774"/>
        <v>1.4688949412633434E-3</v>
      </c>
      <c r="CV1064">
        <f t="shared" si="775"/>
        <v>1.0014688949412633</v>
      </c>
      <c r="CZ1064" s="10">
        <v>41088</v>
      </c>
      <c r="DA1064">
        <v>32700</v>
      </c>
      <c r="DB1064">
        <v>39.018531000000003</v>
      </c>
      <c r="DC1064">
        <f t="shared" si="789"/>
        <v>-8.5985110663666653E-4</v>
      </c>
      <c r="DD1064">
        <f t="shared" si="790"/>
        <v>0.99914014889336333</v>
      </c>
      <c r="DH1064" s="10">
        <v>41088</v>
      </c>
      <c r="DI1064">
        <v>75400</v>
      </c>
      <c r="DJ1064">
        <v>26.941984999999999</v>
      </c>
      <c r="DK1064">
        <f t="shared" si="791"/>
        <v>1.0211041310612901E-2</v>
      </c>
      <c r="DL1064">
        <f t="shared" si="792"/>
        <v>1.0102110413106129</v>
      </c>
      <c r="DX1064" s="10">
        <v>41088</v>
      </c>
      <c r="DY1064">
        <v>4005800</v>
      </c>
      <c r="DZ1064">
        <v>15.16</v>
      </c>
      <c r="EA1064">
        <f t="shared" si="785"/>
        <v>-1.1734028683181186E-2</v>
      </c>
      <c r="EB1064">
        <f t="shared" si="786"/>
        <v>0.98826597131681881</v>
      </c>
      <c r="EF1064" s="10">
        <v>41087</v>
      </c>
      <c r="EG1064">
        <v>121000</v>
      </c>
      <c r="EH1064">
        <v>97.290460999999993</v>
      </c>
      <c r="EI1064">
        <f t="shared" si="787"/>
        <v>3.9549830122753704E-4</v>
      </c>
      <c r="EJ1064">
        <f t="shared" si="788"/>
        <v>1.0003954983012275</v>
      </c>
    </row>
    <row r="1065" spans="1:140">
      <c r="A1065" s="10">
        <v>41087</v>
      </c>
      <c r="B1065" s="11">
        <v>103.24</v>
      </c>
      <c r="C1065">
        <f t="shared" si="776"/>
        <v>1.0324</v>
      </c>
      <c r="D1065" s="12">
        <f t="shared" si="757"/>
        <v>2.5190451134601721E-2</v>
      </c>
      <c r="E1065" s="13">
        <f t="shared" si="777"/>
        <v>1.0251904511346017</v>
      </c>
      <c r="H1065" s="10">
        <v>41087</v>
      </c>
      <c r="I1065">
        <v>15400</v>
      </c>
      <c r="J1065">
        <v>69.172949000000003</v>
      </c>
      <c r="K1065" s="15">
        <f t="shared" si="778"/>
        <v>1.2817944984018226E-3</v>
      </c>
      <c r="L1065">
        <f t="shared" si="779"/>
        <v>1.0012817944984018</v>
      </c>
      <c r="N1065" s="15">
        <f t="shared" si="759"/>
        <v>0.59608762582784558</v>
      </c>
      <c r="P1065" s="10">
        <v>41087</v>
      </c>
      <c r="Q1065">
        <v>77500</v>
      </c>
      <c r="R1065">
        <v>29.352753</v>
      </c>
      <c r="S1065">
        <f t="shared" si="760"/>
        <v>8.615205679960658E-3</v>
      </c>
      <c r="T1065">
        <f t="shared" si="780"/>
        <v>1.0086152056799607</v>
      </c>
      <c r="V1065" s="15">
        <f t="shared" si="761"/>
        <v>21.89874027308845</v>
      </c>
      <c r="X1065" s="10">
        <v>41087</v>
      </c>
      <c r="Y1065">
        <v>25100</v>
      </c>
      <c r="Z1065">
        <v>23.433762999999999</v>
      </c>
      <c r="AA1065">
        <f t="shared" si="762"/>
        <v>9.7245027980776833E-3</v>
      </c>
      <c r="AB1065">
        <f t="shared" si="758"/>
        <v>1.0097245027980777</v>
      </c>
      <c r="AD1065" s="15">
        <f t="shared" si="763"/>
        <v>33.20241687223016</v>
      </c>
      <c r="AF1065" s="10">
        <v>41087</v>
      </c>
      <c r="AG1065">
        <v>114100</v>
      </c>
      <c r="AH1065">
        <v>32.614376</v>
      </c>
      <c r="AI1065">
        <f t="shared" si="764"/>
        <v>1.4101047129502664E-2</v>
      </c>
      <c r="AJ1065">
        <f t="shared" si="781"/>
        <v>1.0141010471295027</v>
      </c>
      <c r="AN1065" s="10">
        <v>41087</v>
      </c>
      <c r="AO1065">
        <v>2758800</v>
      </c>
      <c r="AP1065">
        <v>26.393184999999999</v>
      </c>
      <c r="AQ1065">
        <f t="shared" si="765"/>
        <v>9.6121533606674525E-3</v>
      </c>
      <c r="AR1065">
        <f t="shared" si="784"/>
        <v>1.0096121533606675</v>
      </c>
      <c r="AV1065" s="10">
        <v>41087</v>
      </c>
      <c r="AW1065">
        <v>17699500</v>
      </c>
      <c r="AX1065">
        <v>33.850796000000003</v>
      </c>
      <c r="AY1065">
        <f t="shared" si="766"/>
        <v>5.4873068009739789E-3</v>
      </c>
      <c r="AZ1065">
        <f t="shared" si="767"/>
        <v>1.005487306800974</v>
      </c>
      <c r="BD1065" s="10">
        <v>41087</v>
      </c>
      <c r="BE1065">
        <v>456100</v>
      </c>
      <c r="BF1065">
        <v>41.301701000000001</v>
      </c>
      <c r="BG1065">
        <f t="shared" si="768"/>
        <v>8.3530183975344396E-3</v>
      </c>
      <c r="BH1065">
        <f t="shared" si="769"/>
        <v>1.0083530183975344</v>
      </c>
      <c r="BL1065" s="10">
        <v>41087</v>
      </c>
      <c r="BM1065">
        <v>180700</v>
      </c>
      <c r="BN1065">
        <v>98.623975000000002</v>
      </c>
      <c r="BO1065">
        <f t="shared" si="782"/>
        <v>-1.2711052216407559E-3</v>
      </c>
      <c r="BP1065">
        <f t="shared" si="783"/>
        <v>0.99872889477835924</v>
      </c>
      <c r="CB1065" s="10">
        <v>41087</v>
      </c>
      <c r="CC1065">
        <v>266800</v>
      </c>
      <c r="CD1065">
        <v>94.290161999999995</v>
      </c>
      <c r="CE1065">
        <f t="shared" si="770"/>
        <v>3.0769057284858459E-3</v>
      </c>
      <c r="CF1065">
        <f t="shared" si="771"/>
        <v>1.0030769057284858</v>
      </c>
      <c r="CJ1065" s="10">
        <v>41087</v>
      </c>
      <c r="CK1065">
        <v>180200</v>
      </c>
      <c r="CL1065">
        <v>73.501777000000004</v>
      </c>
      <c r="CM1065">
        <f t="shared" si="772"/>
        <v>3.5226519326192474E-4</v>
      </c>
      <c r="CN1065">
        <f t="shared" si="773"/>
        <v>1.0003522651932619</v>
      </c>
      <c r="CR1065" s="10">
        <v>41087</v>
      </c>
      <c r="CS1065">
        <v>18300</v>
      </c>
      <c r="CT1065">
        <v>58.033422000000002</v>
      </c>
      <c r="CU1065">
        <f t="shared" si="774"/>
        <v>-3.2632606223137461E-4</v>
      </c>
      <c r="CV1065">
        <f t="shared" si="775"/>
        <v>0.99967367393776863</v>
      </c>
      <c r="CZ1065" s="10">
        <v>41087</v>
      </c>
      <c r="DA1065">
        <v>12300</v>
      </c>
      <c r="DB1065">
        <v>39.052109999999999</v>
      </c>
      <c r="DC1065">
        <f t="shared" si="789"/>
        <v>1.4612910104905064E-2</v>
      </c>
      <c r="DD1065">
        <f t="shared" si="790"/>
        <v>1.0146129101049051</v>
      </c>
      <c r="DH1065" s="10">
        <v>41087</v>
      </c>
      <c r="DI1065">
        <v>41900</v>
      </c>
      <c r="DJ1065">
        <v>26.66966</v>
      </c>
      <c r="DK1065">
        <f t="shared" si="791"/>
        <v>5.1317018208454357E-3</v>
      </c>
      <c r="DL1065">
        <f t="shared" si="792"/>
        <v>1.0051317018208454</v>
      </c>
      <c r="DX1065" s="10">
        <v>41087</v>
      </c>
      <c r="DY1065">
        <v>2114300</v>
      </c>
      <c r="DZ1065">
        <v>15.34</v>
      </c>
      <c r="EA1065">
        <f t="shared" si="785"/>
        <v>1.3054830287206887E-3</v>
      </c>
      <c r="EB1065">
        <f t="shared" si="786"/>
        <v>1.0013054830287207</v>
      </c>
      <c r="EF1065" s="10">
        <v>41086</v>
      </c>
      <c r="EG1065">
        <v>185200</v>
      </c>
      <c r="EH1065">
        <v>97.251998</v>
      </c>
      <c r="EI1065">
        <f t="shared" si="787"/>
        <v>-3.9534194416035451E-4</v>
      </c>
      <c r="EJ1065">
        <f t="shared" si="788"/>
        <v>0.99960465805583965</v>
      </c>
    </row>
    <row r="1066" spans="1:140">
      <c r="A1066" s="10">
        <v>41086</v>
      </c>
      <c r="B1066" s="11">
        <v>104.24</v>
      </c>
      <c r="C1066">
        <f t="shared" si="776"/>
        <v>1.0424</v>
      </c>
      <c r="D1066" s="12">
        <f t="shared" si="757"/>
        <v>2.5478862109018507E-2</v>
      </c>
      <c r="E1066" s="13">
        <f t="shared" si="777"/>
        <v>1.0254788621090185</v>
      </c>
      <c r="H1066" s="10">
        <v>41086</v>
      </c>
      <c r="I1066">
        <v>10300</v>
      </c>
      <c r="J1066">
        <v>69.084396999999996</v>
      </c>
      <c r="K1066" s="15">
        <f t="shared" si="778"/>
        <v>-4.2118954107354112E-3</v>
      </c>
      <c r="L1066">
        <f t="shared" si="779"/>
        <v>0.99578810458926459</v>
      </c>
      <c r="N1066" s="15">
        <f t="shared" si="759"/>
        <v>-0.7857450260351071</v>
      </c>
      <c r="P1066" s="10">
        <v>41086</v>
      </c>
      <c r="Q1066">
        <v>140400</v>
      </c>
      <c r="R1066">
        <v>29.102032999999999</v>
      </c>
      <c r="S1066">
        <f t="shared" si="760"/>
        <v>5.7766252897410997E-3</v>
      </c>
      <c r="T1066">
        <f t="shared" si="780"/>
        <v>1.0057766252897411</v>
      </c>
      <c r="V1066" s="15">
        <f t="shared" si="761"/>
        <v>7.185805902950694</v>
      </c>
      <c r="X1066" s="10">
        <v>41086</v>
      </c>
      <c r="Y1066">
        <v>30700</v>
      </c>
      <c r="Z1066">
        <v>23.208075999999998</v>
      </c>
      <c r="AA1066">
        <f t="shared" si="762"/>
        <v>6.1149199877243987E-3</v>
      </c>
      <c r="AB1066">
        <f t="shared" si="758"/>
        <v>1.0061149199877244</v>
      </c>
      <c r="AD1066" s="15">
        <f t="shared" si="763"/>
        <v>8.2548654028156996</v>
      </c>
      <c r="AF1066" s="10">
        <v>41086</v>
      </c>
      <c r="AG1066">
        <v>111000</v>
      </c>
      <c r="AH1066">
        <v>32.160874</v>
      </c>
      <c r="AI1066">
        <f t="shared" si="764"/>
        <v>3.8337228337468332E-3</v>
      </c>
      <c r="AJ1066">
        <f t="shared" si="781"/>
        <v>1.0038337228337468</v>
      </c>
      <c r="AN1066" s="10">
        <v>41086</v>
      </c>
      <c r="AO1066">
        <v>3863700</v>
      </c>
      <c r="AP1066">
        <v>26.141905000000001</v>
      </c>
      <c r="AQ1066">
        <f t="shared" si="765"/>
        <v>5.6666764892188137E-3</v>
      </c>
      <c r="AR1066">
        <f t="shared" si="784"/>
        <v>1.0056666764892188</v>
      </c>
      <c r="AV1066" s="10">
        <v>41086</v>
      </c>
      <c r="AW1066">
        <v>15377000</v>
      </c>
      <c r="AX1066">
        <v>33.666060000000002</v>
      </c>
      <c r="AY1066">
        <f t="shared" si="766"/>
        <v>8.9638664447826422E-3</v>
      </c>
      <c r="AZ1066">
        <f t="shared" si="767"/>
        <v>1.0089638664447826</v>
      </c>
      <c r="BD1066" s="10">
        <v>41086</v>
      </c>
      <c r="BE1066">
        <v>248300</v>
      </c>
      <c r="BF1066">
        <v>40.959564999999998</v>
      </c>
      <c r="BG1066">
        <f t="shared" si="768"/>
        <v>4.518074025086527E-3</v>
      </c>
      <c r="BH1066">
        <f t="shared" si="769"/>
        <v>1.0045180740250865</v>
      </c>
      <c r="BL1066" s="10">
        <v>41086</v>
      </c>
      <c r="BM1066">
        <v>145900</v>
      </c>
      <c r="BN1066">
        <v>98.749495999999994</v>
      </c>
      <c r="BO1066">
        <f t="shared" si="782"/>
        <v>3.6331354923690995E-4</v>
      </c>
      <c r="BP1066">
        <f t="shared" si="783"/>
        <v>1.0003633135492369</v>
      </c>
      <c r="CB1066" s="10">
        <v>41086</v>
      </c>
      <c r="CC1066">
        <v>776700</v>
      </c>
      <c r="CD1066">
        <v>94.000929999999997</v>
      </c>
      <c r="CE1066">
        <f t="shared" si="770"/>
        <v>-4.393982398466223E-4</v>
      </c>
      <c r="CF1066">
        <f t="shared" si="771"/>
        <v>0.99956060176015338</v>
      </c>
      <c r="CJ1066" s="10">
        <v>41086</v>
      </c>
      <c r="CK1066">
        <v>201200</v>
      </c>
      <c r="CL1066">
        <v>73.475893999999997</v>
      </c>
      <c r="CM1066">
        <f t="shared" si="772"/>
        <v>-2.2260646179462773E-3</v>
      </c>
      <c r="CN1066">
        <f t="shared" si="773"/>
        <v>0.99777393538205372</v>
      </c>
      <c r="CR1066" s="10">
        <v>41086</v>
      </c>
      <c r="CS1066">
        <v>4100</v>
      </c>
      <c r="CT1066">
        <v>58.052365999999999</v>
      </c>
      <c r="CU1066">
        <f t="shared" si="774"/>
        <v>-3.2620239368119641E-4</v>
      </c>
      <c r="CV1066">
        <f t="shared" si="775"/>
        <v>0.9996737976063188</v>
      </c>
      <c r="CZ1066" s="10">
        <v>41086</v>
      </c>
      <c r="DA1066">
        <v>18400</v>
      </c>
      <c r="DB1066">
        <v>38.489663999999998</v>
      </c>
      <c r="DC1066">
        <f t="shared" si="789"/>
        <v>9.4672012352272628E-3</v>
      </c>
      <c r="DD1066">
        <f t="shared" si="790"/>
        <v>1.0094672012352273</v>
      </c>
      <c r="DH1066" s="10">
        <v>41086</v>
      </c>
      <c r="DI1066">
        <v>1050500</v>
      </c>
      <c r="DJ1066">
        <v>26.533498000000002</v>
      </c>
      <c r="DK1066">
        <f t="shared" si="791"/>
        <v>2.7444289641485042E-3</v>
      </c>
      <c r="DL1066">
        <f t="shared" si="792"/>
        <v>1.0027444289641485</v>
      </c>
      <c r="DX1066" s="10">
        <v>41086</v>
      </c>
      <c r="DY1066">
        <v>2523600</v>
      </c>
      <c r="DZ1066">
        <v>15.32</v>
      </c>
      <c r="EA1066">
        <f t="shared" si="785"/>
        <v>-6.4850843060959562E-3</v>
      </c>
      <c r="EB1066">
        <f t="shared" si="786"/>
        <v>0.99351491569390404</v>
      </c>
      <c r="EF1066" s="10">
        <v>41085</v>
      </c>
      <c r="EG1066">
        <v>278400</v>
      </c>
      <c r="EH1066">
        <v>97.290460999999993</v>
      </c>
      <c r="EI1066">
        <f t="shared" si="787"/>
        <v>5.9332877177098453E-4</v>
      </c>
      <c r="EJ1066">
        <f t="shared" si="788"/>
        <v>1.000593328771771</v>
      </c>
    </row>
    <row r="1067" spans="1:140">
      <c r="A1067" s="10">
        <v>41085</v>
      </c>
      <c r="B1067" s="11">
        <v>105.24</v>
      </c>
      <c r="C1067">
        <f t="shared" si="776"/>
        <v>1.0524</v>
      </c>
      <c r="D1067" s="12">
        <f t="shared" si="757"/>
        <v>2.5768331438410064E-2</v>
      </c>
      <c r="E1067" s="13">
        <f t="shared" si="777"/>
        <v>1.0257683314384101</v>
      </c>
      <c r="H1067" s="10">
        <v>41085</v>
      </c>
      <c r="I1067">
        <v>8300</v>
      </c>
      <c r="J1067">
        <v>69.376604</v>
      </c>
      <c r="K1067" s="15">
        <f t="shared" si="778"/>
        <v>1.018568334318104E-2</v>
      </c>
      <c r="L1067">
        <f t="shared" si="779"/>
        <v>1.010185683343181</v>
      </c>
      <c r="N1067" s="15">
        <f t="shared" si="759"/>
        <v>39.405583475300503</v>
      </c>
      <c r="P1067" s="10">
        <v>41085</v>
      </c>
      <c r="Q1067">
        <v>562000</v>
      </c>
      <c r="R1067">
        <v>28.934887</v>
      </c>
      <c r="S1067">
        <f t="shared" si="760"/>
        <v>-1.703470059408918E-2</v>
      </c>
      <c r="T1067">
        <f t="shared" si="780"/>
        <v>0.98296529940591082</v>
      </c>
      <c r="V1067" s="15">
        <f t="shared" si="761"/>
        <v>-0.99811010302109848</v>
      </c>
      <c r="X1067" s="10">
        <v>41085</v>
      </c>
      <c r="Y1067">
        <v>29200</v>
      </c>
      <c r="Z1067">
        <v>23.067022999999999</v>
      </c>
      <c r="AA1067">
        <f t="shared" si="762"/>
        <v>-1.9192296072925163E-2</v>
      </c>
      <c r="AB1067">
        <f t="shared" si="758"/>
        <v>0.98080770392707484</v>
      </c>
      <c r="AD1067" s="15">
        <f t="shared" si="763"/>
        <v>-0.99915255411134474</v>
      </c>
      <c r="AF1067" s="10">
        <v>41085</v>
      </c>
      <c r="AG1067">
        <v>160200</v>
      </c>
      <c r="AH1067">
        <v>32.038049000000001</v>
      </c>
      <c r="AI1067">
        <f t="shared" si="764"/>
        <v>-1.5674918213703704E-2</v>
      </c>
      <c r="AJ1067">
        <f t="shared" si="781"/>
        <v>0.9843250817862963</v>
      </c>
      <c r="AN1067" s="10">
        <v>41085</v>
      </c>
      <c r="AO1067">
        <v>2299200</v>
      </c>
      <c r="AP1067">
        <v>25.994602</v>
      </c>
      <c r="AQ1067">
        <f t="shared" si="765"/>
        <v>-2.2801313462357586E-2</v>
      </c>
      <c r="AR1067">
        <f t="shared" si="784"/>
        <v>0.97719868653764241</v>
      </c>
      <c r="AV1067" s="10">
        <v>41085</v>
      </c>
      <c r="AW1067">
        <v>27448300</v>
      </c>
      <c r="AX1067">
        <v>33.366962999999998</v>
      </c>
      <c r="AY1067">
        <f t="shared" si="766"/>
        <v>-1.8120633667338071E-2</v>
      </c>
      <c r="AZ1067">
        <f t="shared" si="767"/>
        <v>0.98187936633266193</v>
      </c>
      <c r="BD1067" s="10">
        <v>41085</v>
      </c>
      <c r="BE1067">
        <v>428600</v>
      </c>
      <c r="BF1067">
        <v>40.775339000000002</v>
      </c>
      <c r="BG1067">
        <f t="shared" si="768"/>
        <v>-1.2953907013066868E-2</v>
      </c>
      <c r="BH1067">
        <f t="shared" si="769"/>
        <v>0.98704609298693313</v>
      </c>
      <c r="BL1067" s="10">
        <v>41085</v>
      </c>
      <c r="BM1067">
        <v>134100</v>
      </c>
      <c r="BN1067">
        <v>98.713632000000004</v>
      </c>
      <c r="BO1067">
        <f t="shared" si="782"/>
        <v>2.8235489455685769E-3</v>
      </c>
      <c r="BP1067">
        <f t="shared" si="783"/>
        <v>1.0028235489455686</v>
      </c>
      <c r="CB1067" s="10">
        <v>41085</v>
      </c>
      <c r="CC1067">
        <v>788800</v>
      </c>
      <c r="CD1067">
        <v>94.042252000000005</v>
      </c>
      <c r="CE1067">
        <f t="shared" si="770"/>
        <v>-2.1920162057791348E-3</v>
      </c>
      <c r="CF1067">
        <f t="shared" si="771"/>
        <v>0.99780798379422087</v>
      </c>
      <c r="CJ1067" s="10">
        <v>41085</v>
      </c>
      <c r="CK1067">
        <v>309100</v>
      </c>
      <c r="CL1067">
        <v>73.639820999999998</v>
      </c>
      <c r="CM1067">
        <f t="shared" si="772"/>
        <v>1.525425941747649E-3</v>
      </c>
      <c r="CN1067">
        <f t="shared" si="773"/>
        <v>1.0015254259417476</v>
      </c>
      <c r="CR1067" s="10">
        <v>41085</v>
      </c>
      <c r="CS1067">
        <v>5600</v>
      </c>
      <c r="CT1067">
        <v>58.071308999999999</v>
      </c>
      <c r="CU1067">
        <f t="shared" si="774"/>
        <v>1.306566122832864E-3</v>
      </c>
      <c r="CV1067">
        <f t="shared" si="775"/>
        <v>1.0013065661228329</v>
      </c>
      <c r="CZ1067" s="10">
        <v>41085</v>
      </c>
      <c r="DA1067">
        <v>19700</v>
      </c>
      <c r="DB1067">
        <v>38.128692000000001</v>
      </c>
      <c r="DC1067">
        <f t="shared" si="789"/>
        <v>-8.9461726504102002E-3</v>
      </c>
      <c r="DD1067">
        <f t="shared" si="790"/>
        <v>0.9910538273495898</v>
      </c>
      <c r="DH1067" s="10">
        <v>41085</v>
      </c>
      <c r="DI1067">
        <v>70000</v>
      </c>
      <c r="DJ1067">
        <v>26.460878000000001</v>
      </c>
      <c r="DK1067">
        <f t="shared" si="791"/>
        <v>-5.4588574499615516E-3</v>
      </c>
      <c r="DL1067">
        <f t="shared" si="792"/>
        <v>0.99454114255003845</v>
      </c>
      <c r="DX1067" s="10">
        <v>41085</v>
      </c>
      <c r="DY1067">
        <v>5877400</v>
      </c>
      <c r="DZ1067">
        <v>15.42</v>
      </c>
      <c r="EA1067">
        <f t="shared" si="785"/>
        <v>6.5274151436029992E-3</v>
      </c>
      <c r="EB1067">
        <f t="shared" si="786"/>
        <v>1.006527415143603</v>
      </c>
      <c r="EF1067" s="10">
        <v>41082</v>
      </c>
      <c r="EG1067">
        <v>95800</v>
      </c>
      <c r="EH1067">
        <v>97.232770000000002</v>
      </c>
      <c r="EI1067">
        <f t="shared" si="787"/>
        <v>1.9786339422811494E-4</v>
      </c>
      <c r="EJ1067">
        <f t="shared" si="788"/>
        <v>1.0001978633942281</v>
      </c>
    </row>
    <row r="1068" spans="1:140">
      <c r="A1068" s="10">
        <v>41082</v>
      </c>
      <c r="B1068" s="11">
        <v>106.24</v>
      </c>
      <c r="C1068">
        <f t="shared" si="776"/>
        <v>1.0624</v>
      </c>
      <c r="D1068" s="12">
        <f t="shared" si="757"/>
        <v>2.605886661691259E-2</v>
      </c>
      <c r="E1068" s="13">
        <f t="shared" si="777"/>
        <v>1.0260588666169126</v>
      </c>
      <c r="H1068" s="10">
        <v>41082</v>
      </c>
      <c r="I1068">
        <v>28000</v>
      </c>
      <c r="J1068">
        <v>68.677081000000001</v>
      </c>
      <c r="K1068" s="15">
        <f t="shared" si="778"/>
        <v>-9.5773242060590569E-3</v>
      </c>
      <c r="L1068">
        <f t="shared" si="779"/>
        <v>0.99042267579394094</v>
      </c>
      <c r="N1068" s="15">
        <f t="shared" si="759"/>
        <v>-0.97017984669464208</v>
      </c>
      <c r="P1068" s="10">
        <v>41082</v>
      </c>
      <c r="Q1068">
        <v>123000</v>
      </c>
      <c r="R1068">
        <v>29.436326000000001</v>
      </c>
      <c r="S1068">
        <f t="shared" si="760"/>
        <v>7.6287771839991247E-3</v>
      </c>
      <c r="T1068">
        <f t="shared" si="780"/>
        <v>1.0076287771839991</v>
      </c>
      <c r="V1068" s="15">
        <f t="shared" si="761"/>
        <v>15.02157423497076</v>
      </c>
      <c r="X1068" s="10">
        <v>41082</v>
      </c>
      <c r="Y1068">
        <v>19800</v>
      </c>
      <c r="Z1068">
        <v>23.518395000000002</v>
      </c>
      <c r="AA1068">
        <f t="shared" si="762"/>
        <v>6.4386083187999432E-3</v>
      </c>
      <c r="AB1068">
        <f t="shared" si="758"/>
        <v>1.0064386083187999</v>
      </c>
      <c r="AD1068" s="15">
        <f t="shared" si="763"/>
        <v>9.4078329836783023</v>
      </c>
      <c r="AF1068" s="10">
        <v>41082</v>
      </c>
      <c r="AG1068">
        <v>65200</v>
      </c>
      <c r="AH1068">
        <v>32.54824</v>
      </c>
      <c r="AI1068">
        <f t="shared" si="764"/>
        <v>9.9677571691496603E-3</v>
      </c>
      <c r="AJ1068">
        <f t="shared" si="781"/>
        <v>1.0099677571691497</v>
      </c>
      <c r="AN1068" s="10">
        <v>41082</v>
      </c>
      <c r="AO1068">
        <v>1765200</v>
      </c>
      <c r="AP1068">
        <v>26.601143</v>
      </c>
      <c r="AQ1068">
        <f t="shared" si="765"/>
        <v>9.8684585164621197E-3</v>
      </c>
      <c r="AR1068">
        <f t="shared" si="784"/>
        <v>1.0098684585164621</v>
      </c>
      <c r="AV1068" s="10">
        <v>41082</v>
      </c>
      <c r="AW1068">
        <v>17082900</v>
      </c>
      <c r="AX1068">
        <v>33.982751999999998</v>
      </c>
      <c r="AY1068">
        <f t="shared" si="766"/>
        <v>4.1590625802532255E-3</v>
      </c>
      <c r="AZ1068">
        <f t="shared" si="767"/>
        <v>1.0041590625802532</v>
      </c>
      <c r="BD1068" s="10">
        <v>41082</v>
      </c>
      <c r="BE1068">
        <v>258200</v>
      </c>
      <c r="BF1068">
        <v>41.310471</v>
      </c>
      <c r="BG1068">
        <f t="shared" si="768"/>
        <v>6.5747023785520664E-3</v>
      </c>
      <c r="BH1068">
        <f t="shared" si="769"/>
        <v>1.0065747023785521</v>
      </c>
      <c r="BL1068" s="10">
        <v>41082</v>
      </c>
      <c r="BM1068">
        <v>92600</v>
      </c>
      <c r="BN1068">
        <v>98.435693999999998</v>
      </c>
      <c r="BO1068">
        <f t="shared" si="782"/>
        <v>-2.7315958274110042E-4</v>
      </c>
      <c r="BP1068">
        <f t="shared" si="783"/>
        <v>0.9997268404172589</v>
      </c>
      <c r="CB1068" s="10">
        <v>41082</v>
      </c>
      <c r="CC1068">
        <v>655300</v>
      </c>
      <c r="CD1068">
        <v>94.248846999999998</v>
      </c>
      <c r="CE1068">
        <f t="shared" si="770"/>
        <v>1.6687314402727971E-3</v>
      </c>
      <c r="CF1068">
        <f t="shared" si="771"/>
        <v>1.0016687314402728</v>
      </c>
      <c r="CJ1068" s="10">
        <v>41082</v>
      </c>
      <c r="CK1068">
        <v>259200</v>
      </c>
      <c r="CL1068">
        <v>73.527659999999997</v>
      </c>
      <c r="CM1068">
        <f t="shared" si="772"/>
        <v>-9.3788191682808719E-4</v>
      </c>
      <c r="CN1068">
        <f t="shared" si="773"/>
        <v>0.99906211808317191</v>
      </c>
      <c r="CR1068" s="10">
        <v>41082</v>
      </c>
      <c r="CS1068">
        <v>19300</v>
      </c>
      <c r="CT1068">
        <v>57.995533999999999</v>
      </c>
      <c r="CU1068">
        <f t="shared" si="774"/>
        <v>-6.5286517138352096E-4</v>
      </c>
      <c r="CV1068">
        <f t="shared" si="775"/>
        <v>0.99934713482861648</v>
      </c>
      <c r="CZ1068" s="10">
        <v>41082</v>
      </c>
      <c r="DA1068">
        <v>23700</v>
      </c>
      <c r="DB1068">
        <v>38.472876999999997</v>
      </c>
      <c r="DC1068">
        <f t="shared" si="789"/>
        <v>9.9162580316070059E-3</v>
      </c>
      <c r="DD1068">
        <f t="shared" si="790"/>
        <v>1.009916258031607</v>
      </c>
      <c r="DH1068" s="10">
        <v>41082</v>
      </c>
      <c r="DI1068">
        <v>86500</v>
      </c>
      <c r="DJ1068">
        <v>26.606117000000001</v>
      </c>
      <c r="DK1068">
        <f t="shared" si="791"/>
        <v>3.4127857836807607E-4</v>
      </c>
      <c r="DL1068">
        <f t="shared" si="792"/>
        <v>1.0003412785783681</v>
      </c>
      <c r="DX1068" s="10">
        <v>41082</v>
      </c>
      <c r="DY1068">
        <v>2945700</v>
      </c>
      <c r="DZ1068">
        <v>15.32</v>
      </c>
      <c r="EA1068">
        <f t="shared" si="785"/>
        <v>4.5901639344263501E-3</v>
      </c>
      <c r="EB1068">
        <f t="shared" si="786"/>
        <v>1.0045901639344264</v>
      </c>
      <c r="EF1068" s="10">
        <v>41081</v>
      </c>
      <c r="EG1068">
        <v>81200</v>
      </c>
      <c r="EH1068">
        <v>97.213534999999993</v>
      </c>
      <c r="EI1068">
        <f t="shared" si="787"/>
        <v>1.9783051696631304E-4</v>
      </c>
      <c r="EJ1068">
        <f t="shared" si="788"/>
        <v>1.0001978305169663</v>
      </c>
    </row>
    <row r="1069" spans="1:140">
      <c r="A1069" s="10">
        <v>41081</v>
      </c>
      <c r="B1069" s="11">
        <v>107.24</v>
      </c>
      <c r="C1069">
        <f t="shared" si="776"/>
        <v>1.0724</v>
      </c>
      <c r="D1069" s="12">
        <f t="shared" si="757"/>
        <v>2.6350475217466363E-2</v>
      </c>
      <c r="E1069" s="13">
        <f t="shared" si="777"/>
        <v>1.0263504752174664</v>
      </c>
      <c r="H1069" s="10">
        <v>41081</v>
      </c>
      <c r="I1069">
        <v>20600</v>
      </c>
      <c r="J1069">
        <v>69.341183999999998</v>
      </c>
      <c r="K1069" s="15">
        <f t="shared" si="778"/>
        <v>2.9456360387767333E-3</v>
      </c>
      <c r="L1069">
        <f t="shared" si="779"/>
        <v>1.0029456360387767</v>
      </c>
      <c r="N1069" s="15">
        <f t="shared" si="759"/>
        <v>1.925825742877687</v>
      </c>
      <c r="P1069" s="10">
        <v>41081</v>
      </c>
      <c r="Q1069">
        <v>187800</v>
      </c>
      <c r="R1069">
        <v>29.213463000000001</v>
      </c>
      <c r="S1069">
        <f t="shared" si="760"/>
        <v>-2.2374168518363602E-2</v>
      </c>
      <c r="T1069">
        <f t="shared" si="780"/>
        <v>0.9776258314816364</v>
      </c>
      <c r="V1069" s="15">
        <f t="shared" si="761"/>
        <v>-0.99974116445396843</v>
      </c>
      <c r="X1069" s="10">
        <v>41081</v>
      </c>
      <c r="Y1069">
        <v>63000</v>
      </c>
      <c r="Z1069">
        <v>23.367937999999999</v>
      </c>
      <c r="AA1069">
        <f t="shared" si="762"/>
        <v>-2.6253919132106951E-2</v>
      </c>
      <c r="AB1069">
        <f t="shared" si="758"/>
        <v>0.97374608086789305</v>
      </c>
      <c r="AD1069" s="15">
        <f t="shared" si="763"/>
        <v>-0.99993936982821763</v>
      </c>
      <c r="AF1069" s="10">
        <v>41081</v>
      </c>
      <c r="AG1069">
        <v>155200</v>
      </c>
      <c r="AH1069">
        <v>32.227009000000002</v>
      </c>
      <c r="AI1069">
        <f t="shared" si="764"/>
        <v>-2.4592537394972358E-2</v>
      </c>
      <c r="AJ1069">
        <f t="shared" si="781"/>
        <v>0.97540746260502764</v>
      </c>
      <c r="AN1069" s="10">
        <v>41081</v>
      </c>
      <c r="AO1069">
        <v>2831700</v>
      </c>
      <c r="AP1069">
        <v>26.341196</v>
      </c>
      <c r="AQ1069">
        <f t="shared" si="765"/>
        <v>-2.626521091176659E-2</v>
      </c>
      <c r="AR1069">
        <f t="shared" si="784"/>
        <v>0.97373478908823341</v>
      </c>
      <c r="AV1069" s="10">
        <v>41081</v>
      </c>
      <c r="AW1069">
        <v>25765200</v>
      </c>
      <c r="AX1069">
        <v>33.842001000000003</v>
      </c>
      <c r="AY1069">
        <f t="shared" si="766"/>
        <v>-3.6563965067829218E-2</v>
      </c>
      <c r="AZ1069">
        <f t="shared" si="767"/>
        <v>0.96343603493217078</v>
      </c>
      <c r="BD1069" s="10">
        <v>41081</v>
      </c>
      <c r="BE1069">
        <v>403500</v>
      </c>
      <c r="BF1069">
        <v>41.040641000000001</v>
      </c>
      <c r="BG1069">
        <f t="shared" si="768"/>
        <v>-1.7912855724343202E-2</v>
      </c>
      <c r="BH1069">
        <f t="shared" si="769"/>
        <v>0.9820871442756568</v>
      </c>
      <c r="BL1069" s="10">
        <v>41081</v>
      </c>
      <c r="BM1069">
        <v>138900</v>
      </c>
      <c r="BN1069">
        <v>98.462590000000006</v>
      </c>
      <c r="BO1069">
        <f t="shared" si="782"/>
        <v>1.2764362541657359E-3</v>
      </c>
      <c r="BP1069">
        <f t="shared" si="783"/>
        <v>1.0012764362541657</v>
      </c>
      <c r="CB1069" s="10">
        <v>41081</v>
      </c>
      <c r="CC1069">
        <v>335800</v>
      </c>
      <c r="CD1069">
        <v>94.091832999999994</v>
      </c>
      <c r="CE1069">
        <f t="shared" si="770"/>
        <v>-3.4135571732961667E-3</v>
      </c>
      <c r="CF1069">
        <f t="shared" si="771"/>
        <v>0.99658644282670383</v>
      </c>
      <c r="CJ1069" s="10">
        <v>41081</v>
      </c>
      <c r="CK1069">
        <v>221500</v>
      </c>
      <c r="CL1069">
        <v>73.596684999999994</v>
      </c>
      <c r="CM1069">
        <f t="shared" si="772"/>
        <v>1.8793025745618142E-3</v>
      </c>
      <c r="CN1069">
        <f t="shared" si="773"/>
        <v>1.0018793025745618</v>
      </c>
      <c r="CR1069" s="10">
        <v>41081</v>
      </c>
      <c r="CS1069">
        <v>6000</v>
      </c>
      <c r="CT1069">
        <v>58.033422000000002</v>
      </c>
      <c r="CU1069">
        <f t="shared" si="774"/>
        <v>9.8025772126297817E-4</v>
      </c>
      <c r="CV1069">
        <f t="shared" si="775"/>
        <v>1.000980257721263</v>
      </c>
      <c r="CZ1069" s="10">
        <v>41081</v>
      </c>
      <c r="DA1069">
        <v>177200</v>
      </c>
      <c r="DB1069">
        <v>38.095115999999997</v>
      </c>
      <c r="DC1069">
        <f t="shared" si="789"/>
        <v>-2.5552895050639735E-2</v>
      </c>
      <c r="DD1069">
        <f t="shared" si="790"/>
        <v>0.97444710494936027</v>
      </c>
      <c r="DH1069" s="10">
        <v>41081</v>
      </c>
      <c r="DI1069">
        <v>30800</v>
      </c>
      <c r="DJ1069">
        <v>26.59704</v>
      </c>
      <c r="DK1069">
        <f t="shared" si="791"/>
        <v>-1.6448512116668978E-2</v>
      </c>
      <c r="DL1069">
        <f t="shared" si="792"/>
        <v>0.98355148788333102</v>
      </c>
      <c r="DX1069" s="10">
        <v>41081</v>
      </c>
      <c r="DY1069">
        <v>7290200</v>
      </c>
      <c r="DZ1069">
        <v>15.25</v>
      </c>
      <c r="EA1069">
        <f t="shared" si="785"/>
        <v>-2.5559105431309903E-2</v>
      </c>
      <c r="EB1069">
        <f t="shared" si="786"/>
        <v>0.9744408945686901</v>
      </c>
      <c r="EF1069" s="10">
        <v>41080</v>
      </c>
      <c r="EG1069">
        <v>185000</v>
      </c>
      <c r="EH1069">
        <v>97.194306999999995</v>
      </c>
      <c r="EI1069">
        <f t="shared" si="787"/>
        <v>-4.9436264311919498E-4</v>
      </c>
      <c r="EJ1069">
        <f t="shared" si="788"/>
        <v>0.99950563735688081</v>
      </c>
    </row>
    <row r="1070" spans="1:140">
      <c r="A1070" s="10">
        <v>41080</v>
      </c>
      <c r="B1070" s="11">
        <v>108.24</v>
      </c>
      <c r="C1070">
        <f t="shared" si="776"/>
        <v>1.0824</v>
      </c>
      <c r="D1070" s="12">
        <f t="shared" si="757"/>
        <v>2.6643164892918625E-2</v>
      </c>
      <c r="E1070" s="13">
        <f t="shared" si="777"/>
        <v>1.0266431648929186</v>
      </c>
      <c r="H1070" s="10">
        <v>41080</v>
      </c>
      <c r="I1070">
        <v>26400</v>
      </c>
      <c r="J1070">
        <v>69.137529999999998</v>
      </c>
      <c r="K1070" s="15">
        <f t="shared" si="778"/>
        <v>2.9544402911723111E-3</v>
      </c>
      <c r="L1070">
        <f t="shared" si="779"/>
        <v>1.0029544402911723</v>
      </c>
      <c r="N1070" s="15">
        <f t="shared" si="759"/>
        <v>1.935215415561117</v>
      </c>
      <c r="P1070" s="10">
        <v>41080</v>
      </c>
      <c r="Q1070">
        <v>366500</v>
      </c>
      <c r="R1070">
        <v>29.882048999999999</v>
      </c>
      <c r="S1070">
        <f t="shared" si="760"/>
        <v>-1.2415107171671602E-3</v>
      </c>
      <c r="T1070">
        <f t="shared" si="780"/>
        <v>0.99875848928283284</v>
      </c>
      <c r="V1070" s="15">
        <f t="shared" si="761"/>
        <v>-0.36455703522977601</v>
      </c>
      <c r="X1070" s="10">
        <v>41080</v>
      </c>
      <c r="Y1070">
        <v>38600</v>
      </c>
      <c r="Z1070">
        <v>23.997979000000001</v>
      </c>
      <c r="AA1070">
        <f t="shared" si="762"/>
        <v>-1.5648876050151639E-3</v>
      </c>
      <c r="AB1070">
        <f t="shared" si="758"/>
        <v>0.99843511239498484</v>
      </c>
      <c r="AD1070" s="15">
        <f t="shared" si="763"/>
        <v>-0.43539638588788265</v>
      </c>
      <c r="AF1070" s="10">
        <v>41080</v>
      </c>
      <c r="AG1070">
        <v>122900</v>
      </c>
      <c r="AH1070">
        <v>33.039535000000001</v>
      </c>
      <c r="AI1070">
        <f t="shared" si="764"/>
        <v>-5.7159397552775104E-4</v>
      </c>
      <c r="AJ1070">
        <f t="shared" si="781"/>
        <v>0.99942840602447225</v>
      </c>
      <c r="AN1070" s="10">
        <v>41080</v>
      </c>
      <c r="AO1070">
        <v>4201200</v>
      </c>
      <c r="AP1070">
        <v>27.051715000000002</v>
      </c>
      <c r="AQ1070">
        <f t="shared" si="765"/>
        <v>7.0967338665979263E-3</v>
      </c>
      <c r="AR1070">
        <f t="shared" si="784"/>
        <v>1.0070967338665979</v>
      </c>
      <c r="AV1070" s="10">
        <v>41080</v>
      </c>
      <c r="AW1070">
        <v>29554000</v>
      </c>
      <c r="AX1070">
        <v>35.126359999999998</v>
      </c>
      <c r="AY1070">
        <f t="shared" si="766"/>
        <v>-1.5004060786815154E-3</v>
      </c>
      <c r="AZ1070">
        <f t="shared" si="767"/>
        <v>0.99849959392131848</v>
      </c>
      <c r="BD1070" s="10">
        <v>41080</v>
      </c>
      <c r="BE1070">
        <v>352700</v>
      </c>
      <c r="BF1070">
        <v>41.789205000000003</v>
      </c>
      <c r="BG1070">
        <f t="shared" si="768"/>
        <v>-1.2482125372763608E-3</v>
      </c>
      <c r="BH1070">
        <f t="shared" si="769"/>
        <v>0.99875178746272364</v>
      </c>
      <c r="BL1070" s="10">
        <v>41080</v>
      </c>
      <c r="BM1070">
        <v>503800</v>
      </c>
      <c r="BN1070">
        <v>98.337069</v>
      </c>
      <c r="BO1070">
        <f t="shared" si="782"/>
        <v>-2.5463719453960865E-3</v>
      </c>
      <c r="BP1070">
        <f t="shared" si="783"/>
        <v>0.99745362805460391</v>
      </c>
      <c r="CB1070" s="10">
        <v>41080</v>
      </c>
      <c r="CC1070">
        <v>469300</v>
      </c>
      <c r="CD1070">
        <v>94.414120999999994</v>
      </c>
      <c r="CE1070">
        <f t="shared" si="770"/>
        <v>7.007249087789269E-4</v>
      </c>
      <c r="CF1070">
        <f t="shared" si="771"/>
        <v>1.0007007249087789</v>
      </c>
      <c r="CJ1070" s="10">
        <v>41080</v>
      </c>
      <c r="CK1070">
        <v>184300</v>
      </c>
      <c r="CL1070">
        <v>73.458634000000004</v>
      </c>
      <c r="CM1070">
        <f t="shared" si="772"/>
        <v>5.8764163836166894E-4</v>
      </c>
      <c r="CN1070">
        <f t="shared" si="773"/>
        <v>1.0005876416383617</v>
      </c>
      <c r="CR1070" s="10">
        <v>41080</v>
      </c>
      <c r="CS1070">
        <v>3000</v>
      </c>
      <c r="CT1070">
        <v>57.976590000000002</v>
      </c>
      <c r="CU1070">
        <f t="shared" si="774"/>
        <v>-1.3053042489258315E-3</v>
      </c>
      <c r="CV1070">
        <f t="shared" si="775"/>
        <v>0.99869469575107417</v>
      </c>
      <c r="CZ1070" s="10">
        <v>41080</v>
      </c>
      <c r="DA1070">
        <v>22700</v>
      </c>
      <c r="DB1070">
        <v>39.094082999999998</v>
      </c>
      <c r="DC1070">
        <f t="shared" si="789"/>
        <v>-1.0724892666753583E-3</v>
      </c>
      <c r="DD1070">
        <f t="shared" si="790"/>
        <v>0.99892751073332464</v>
      </c>
      <c r="DH1070" s="10">
        <v>41080</v>
      </c>
      <c r="DI1070">
        <v>25700</v>
      </c>
      <c r="DJ1070">
        <v>27.041837999999998</v>
      </c>
      <c r="DK1070">
        <f t="shared" si="791"/>
        <v>0</v>
      </c>
      <c r="DL1070">
        <f t="shared" si="792"/>
        <v>1</v>
      </c>
      <c r="DX1070" s="10">
        <v>41080</v>
      </c>
      <c r="DY1070">
        <v>7121800</v>
      </c>
      <c r="DZ1070">
        <v>15.65</v>
      </c>
      <c r="EA1070">
        <f t="shared" si="785"/>
        <v>-8.2382762991127789E-3</v>
      </c>
      <c r="EB1070">
        <f t="shared" si="786"/>
        <v>0.99176172370088722</v>
      </c>
      <c r="EF1070" s="10">
        <v>41079</v>
      </c>
      <c r="EG1070">
        <v>144600</v>
      </c>
      <c r="EH1070">
        <v>97.242379999999997</v>
      </c>
      <c r="EI1070">
        <f t="shared" si="787"/>
        <v>4.9460715842131187E-4</v>
      </c>
      <c r="EJ1070">
        <f t="shared" si="788"/>
        <v>1.0004946071584213</v>
      </c>
    </row>
    <row r="1071" spans="1:140">
      <c r="A1071" s="10">
        <v>41079</v>
      </c>
      <c r="B1071" s="11">
        <v>109.24</v>
      </c>
      <c r="C1071">
        <f t="shared" si="776"/>
        <v>1.0924</v>
      </c>
      <c r="D1071" s="12">
        <f t="shared" si="757"/>
        <v>2.6936943377141809E-2</v>
      </c>
      <c r="E1071" s="13">
        <f t="shared" si="777"/>
        <v>1.0269369433771418</v>
      </c>
      <c r="H1071" s="10">
        <v>41079</v>
      </c>
      <c r="I1071">
        <v>11100</v>
      </c>
      <c r="J1071">
        <v>68.933869000000001</v>
      </c>
      <c r="K1071" s="15">
        <f t="shared" si="778"/>
        <v>-8.2802726640269775E-3</v>
      </c>
      <c r="L1071">
        <f t="shared" si="779"/>
        <v>0.99171972733597302</v>
      </c>
      <c r="N1071" s="15">
        <f t="shared" si="759"/>
        <v>-0.95191965238250065</v>
      </c>
      <c r="P1071" s="10">
        <v>41079</v>
      </c>
      <c r="Q1071">
        <v>249900</v>
      </c>
      <c r="R1071">
        <v>29.919194000000001</v>
      </c>
      <c r="S1071">
        <f t="shared" si="760"/>
        <v>9.3985226217969675E-3</v>
      </c>
      <c r="T1071">
        <f t="shared" si="780"/>
        <v>1.009398522621797</v>
      </c>
      <c r="V1071" s="15">
        <f t="shared" si="761"/>
        <v>29.399933639994781</v>
      </c>
      <c r="X1071" s="10">
        <v>41079</v>
      </c>
      <c r="Y1071">
        <v>179600</v>
      </c>
      <c r="Z1071">
        <v>24.035592000000001</v>
      </c>
      <c r="AA1071">
        <f t="shared" si="762"/>
        <v>1.2678285025745195E-2</v>
      </c>
      <c r="AB1071">
        <f t="shared" si="758"/>
        <v>1.0126782850257452</v>
      </c>
      <c r="AD1071" s="15">
        <f t="shared" si="763"/>
        <v>98.333690441341702</v>
      </c>
      <c r="AF1071" s="10">
        <v>41079</v>
      </c>
      <c r="AG1071">
        <v>661900</v>
      </c>
      <c r="AH1071">
        <v>33.058430999999999</v>
      </c>
      <c r="AI1071">
        <f t="shared" si="764"/>
        <v>1.6855596699251851E-2</v>
      </c>
      <c r="AJ1071">
        <f t="shared" si="781"/>
        <v>1.0168555966992519</v>
      </c>
      <c r="AN1071" s="10">
        <v>41079</v>
      </c>
      <c r="AO1071">
        <v>4881000</v>
      </c>
      <c r="AP1071">
        <v>26.861089</v>
      </c>
      <c r="AQ1071">
        <f t="shared" si="765"/>
        <v>1.5727405850027409E-2</v>
      </c>
      <c r="AR1071">
        <f t="shared" si="784"/>
        <v>1.0157274058500274</v>
      </c>
      <c r="AV1071" s="10">
        <v>41079</v>
      </c>
      <c r="AW1071">
        <v>41175700</v>
      </c>
      <c r="AX1071">
        <v>35.179143000000003</v>
      </c>
      <c r="AY1071">
        <f t="shared" si="766"/>
        <v>1.5232348133788376E-2</v>
      </c>
      <c r="AZ1071">
        <f t="shared" si="767"/>
        <v>1.0152323481337884</v>
      </c>
      <c r="BD1071" s="10">
        <v>41079</v>
      </c>
      <c r="BE1071">
        <v>406900</v>
      </c>
      <c r="BF1071">
        <v>41.841431999999998</v>
      </c>
      <c r="BG1071">
        <f t="shared" si="768"/>
        <v>7.7567882464513183E-3</v>
      </c>
      <c r="BH1071">
        <f t="shared" si="769"/>
        <v>1.0077567882464513</v>
      </c>
      <c r="BL1071" s="10">
        <v>41079</v>
      </c>
      <c r="BM1071">
        <v>95000</v>
      </c>
      <c r="BN1071">
        <v>98.588110999999998</v>
      </c>
      <c r="BO1071">
        <f t="shared" si="782"/>
        <v>0</v>
      </c>
      <c r="BP1071">
        <f t="shared" si="783"/>
        <v>1</v>
      </c>
      <c r="CB1071" s="10">
        <v>41079</v>
      </c>
      <c r="CC1071">
        <v>548600</v>
      </c>
      <c r="CD1071">
        <v>94.348009000000005</v>
      </c>
      <c r="CE1071">
        <f t="shared" si="770"/>
        <v>3.2512726300939487E-3</v>
      </c>
      <c r="CF1071">
        <f t="shared" si="771"/>
        <v>1.0032512726300939</v>
      </c>
      <c r="CJ1071" s="10">
        <v>41079</v>
      </c>
      <c r="CK1071">
        <v>203100</v>
      </c>
      <c r="CL1071">
        <v>73.415492</v>
      </c>
      <c r="CM1071">
        <f t="shared" si="772"/>
        <v>-8.2206553349317701E-4</v>
      </c>
      <c r="CN1071">
        <f t="shared" si="773"/>
        <v>0.99917793446650682</v>
      </c>
      <c r="CR1071" s="10">
        <v>41079</v>
      </c>
      <c r="CS1071">
        <v>5300</v>
      </c>
      <c r="CT1071">
        <v>58.052365999999999</v>
      </c>
      <c r="CU1071">
        <f t="shared" si="774"/>
        <v>-9.779519571379014E-4</v>
      </c>
      <c r="CV1071">
        <f t="shared" si="775"/>
        <v>0.9990220480428621</v>
      </c>
      <c r="CZ1071" s="10">
        <v>41079</v>
      </c>
      <c r="DA1071">
        <v>47900</v>
      </c>
      <c r="DB1071">
        <v>39.136056000000004</v>
      </c>
      <c r="DC1071">
        <f t="shared" si="789"/>
        <v>1.4360321233686024E-2</v>
      </c>
      <c r="DD1071">
        <f t="shared" si="790"/>
        <v>1.014360321233686</v>
      </c>
      <c r="DH1071" s="10">
        <v>41079</v>
      </c>
      <c r="DI1071">
        <v>65400</v>
      </c>
      <c r="DJ1071">
        <v>27.041837999999998</v>
      </c>
      <c r="DK1071">
        <f t="shared" si="791"/>
        <v>3.7062228339894698E-3</v>
      </c>
      <c r="DL1071">
        <f t="shared" si="792"/>
        <v>1.0037062228339895</v>
      </c>
      <c r="DX1071" s="10">
        <v>41079</v>
      </c>
      <c r="DY1071">
        <v>2524400</v>
      </c>
      <c r="DZ1071">
        <v>15.78</v>
      </c>
      <c r="EA1071">
        <f t="shared" si="785"/>
        <v>-4.4164037854890204E-3</v>
      </c>
      <c r="EB1071">
        <f t="shared" si="786"/>
        <v>0.99558359621451098</v>
      </c>
      <c r="EF1071" s="10">
        <v>41078</v>
      </c>
      <c r="EG1071">
        <v>83000</v>
      </c>
      <c r="EH1071">
        <v>97.194306999999995</v>
      </c>
      <c r="EI1071">
        <f t="shared" si="787"/>
        <v>0</v>
      </c>
      <c r="EJ1071">
        <f t="shared" si="788"/>
        <v>1</v>
      </c>
    </row>
    <row r="1072" spans="1:140">
      <c r="A1072" s="10">
        <v>41078</v>
      </c>
      <c r="B1072" s="11">
        <v>110.24</v>
      </c>
      <c r="C1072">
        <f t="shared" si="776"/>
        <v>1.1024</v>
      </c>
      <c r="D1072" s="12">
        <f t="shared" si="757"/>
        <v>2.7231818486175507E-2</v>
      </c>
      <c r="E1072" s="13">
        <f t="shared" si="777"/>
        <v>1.0272318184861755</v>
      </c>
      <c r="H1072" s="10">
        <v>41078</v>
      </c>
      <c r="I1072">
        <v>3800</v>
      </c>
      <c r="J1072">
        <v>69.509426000000005</v>
      </c>
      <c r="K1072" s="15">
        <f t="shared" si="778"/>
        <v>2.4262925767175592E-3</v>
      </c>
      <c r="L1072">
        <f t="shared" si="779"/>
        <v>1.0024262925767176</v>
      </c>
      <c r="N1072" s="15">
        <f t="shared" si="759"/>
        <v>1.4218317290657807</v>
      </c>
      <c r="P1072" s="10">
        <v>41078</v>
      </c>
      <c r="Q1072">
        <v>169000</v>
      </c>
      <c r="R1072">
        <v>29.640616000000001</v>
      </c>
      <c r="S1072">
        <f t="shared" si="760"/>
        <v>3.2056900210963857E-3</v>
      </c>
      <c r="T1072">
        <f t="shared" si="780"/>
        <v>1.0032056900210964</v>
      </c>
      <c r="V1072" s="15">
        <f t="shared" si="761"/>
        <v>2.2162156496665579</v>
      </c>
      <c r="X1072" s="10">
        <v>41078</v>
      </c>
      <c r="Y1072">
        <v>140700</v>
      </c>
      <c r="Z1072">
        <v>23.734677000000001</v>
      </c>
      <c r="AA1072">
        <f t="shared" si="762"/>
        <v>7.3033564093185621E-3</v>
      </c>
      <c r="AB1072">
        <f t="shared" si="758"/>
        <v>1.0073033564093186</v>
      </c>
      <c r="AD1072" s="15">
        <f t="shared" si="763"/>
        <v>13.239757221780176</v>
      </c>
      <c r="AF1072" s="10">
        <v>41078</v>
      </c>
      <c r="AG1072">
        <v>118200</v>
      </c>
      <c r="AH1072">
        <v>32.510447999999997</v>
      </c>
      <c r="AI1072">
        <f t="shared" si="764"/>
        <v>4.49554224554638E-3</v>
      </c>
      <c r="AJ1072">
        <f t="shared" si="781"/>
        <v>1.0044955422455464</v>
      </c>
      <c r="AN1072" s="10">
        <v>41078</v>
      </c>
      <c r="AO1072">
        <v>1419000</v>
      </c>
      <c r="AP1072">
        <v>26.445174999999999</v>
      </c>
      <c r="AQ1072">
        <f t="shared" si="765"/>
        <v>-2.2883268431257431E-3</v>
      </c>
      <c r="AR1072">
        <f t="shared" si="784"/>
        <v>0.99771167315687426</v>
      </c>
      <c r="AV1072" s="10">
        <v>41078</v>
      </c>
      <c r="AW1072">
        <v>25999700</v>
      </c>
      <c r="AX1072">
        <v>34.651322</v>
      </c>
      <c r="AY1072">
        <f t="shared" si="766"/>
        <v>3.8225785645156218E-3</v>
      </c>
      <c r="AZ1072">
        <f t="shared" si="767"/>
        <v>1.0038225785645156</v>
      </c>
      <c r="BD1072" s="10">
        <v>41078</v>
      </c>
      <c r="BE1072">
        <v>487700</v>
      </c>
      <c r="BF1072">
        <v>41.519374999999997</v>
      </c>
      <c r="BG1072">
        <f t="shared" si="768"/>
        <v>4.1947410394960194E-4</v>
      </c>
      <c r="BH1072">
        <f t="shared" si="769"/>
        <v>1.0004194741039496</v>
      </c>
      <c r="BL1072" s="10">
        <v>41078</v>
      </c>
      <c r="BM1072">
        <v>848700</v>
      </c>
      <c r="BN1072">
        <v>98.588110999999998</v>
      </c>
      <c r="BO1072">
        <f t="shared" si="782"/>
        <v>-3.8952795522597672E-3</v>
      </c>
      <c r="BP1072">
        <f t="shared" si="783"/>
        <v>0.99610472044774023</v>
      </c>
      <c r="CB1072" s="10">
        <v>41078</v>
      </c>
      <c r="CC1072">
        <v>563900</v>
      </c>
      <c r="CD1072">
        <v>94.042252000000005</v>
      </c>
      <c r="CE1072">
        <f t="shared" si="770"/>
        <v>2.378267757240371E-3</v>
      </c>
      <c r="CF1072">
        <f t="shared" si="771"/>
        <v>1.0023782677572404</v>
      </c>
      <c r="CJ1072" s="10">
        <v>41078</v>
      </c>
      <c r="CK1072">
        <v>125900</v>
      </c>
      <c r="CL1072">
        <v>73.475893999999997</v>
      </c>
      <c r="CM1072">
        <f t="shared" si="772"/>
        <v>7.0510887416541657E-4</v>
      </c>
      <c r="CN1072">
        <f t="shared" si="773"/>
        <v>1.0007051088741654</v>
      </c>
      <c r="CR1072" s="10">
        <v>41078</v>
      </c>
      <c r="CS1072">
        <v>2100</v>
      </c>
      <c r="CT1072">
        <v>58.109194000000002</v>
      </c>
      <c r="CU1072">
        <f t="shared" si="774"/>
        <v>-6.5158901696904525E-4</v>
      </c>
      <c r="CV1072">
        <f t="shared" si="775"/>
        <v>0.99934841098303095</v>
      </c>
      <c r="CZ1072" s="10">
        <v>41078</v>
      </c>
      <c r="DA1072">
        <v>36700</v>
      </c>
      <c r="DB1072">
        <v>38.582006</v>
      </c>
      <c r="DC1072">
        <f t="shared" si="789"/>
        <v>5.2493015013990174E-3</v>
      </c>
      <c r="DD1072">
        <f t="shared" si="790"/>
        <v>1.005249301501399</v>
      </c>
      <c r="DH1072" s="10">
        <v>41078</v>
      </c>
      <c r="DI1072">
        <v>35200</v>
      </c>
      <c r="DJ1072">
        <v>26.941984999999999</v>
      </c>
      <c r="DK1072">
        <f t="shared" si="791"/>
        <v>8.1521845897667422E-3</v>
      </c>
      <c r="DL1072">
        <f t="shared" si="792"/>
        <v>1.0081521845897667</v>
      </c>
      <c r="DX1072" s="10">
        <v>41078</v>
      </c>
      <c r="DY1072">
        <v>3820100</v>
      </c>
      <c r="DZ1072">
        <v>15.85</v>
      </c>
      <c r="EA1072">
        <f t="shared" si="785"/>
        <v>6.3131313131314926E-4</v>
      </c>
      <c r="EB1072">
        <f t="shared" si="786"/>
        <v>1.0006313131313131</v>
      </c>
      <c r="EF1072" s="10">
        <v>41075</v>
      </c>
      <c r="EG1072">
        <v>99600</v>
      </c>
      <c r="EH1072">
        <v>97.194306999999995</v>
      </c>
      <c r="EI1072">
        <f t="shared" si="787"/>
        <v>4.9493430655767057E-4</v>
      </c>
      <c r="EJ1072">
        <f t="shared" si="788"/>
        <v>1.0004949343065577</v>
      </c>
    </row>
    <row r="1073" spans="1:140">
      <c r="A1073" s="10">
        <v>41075</v>
      </c>
      <c r="B1073" s="11">
        <v>111.24</v>
      </c>
      <c r="C1073">
        <f t="shared" si="776"/>
        <v>1.1124000000000001</v>
      </c>
      <c r="D1073" s="12">
        <f t="shared" si="757"/>
        <v>2.7527798119385549E-2</v>
      </c>
      <c r="E1073" s="13">
        <f t="shared" si="777"/>
        <v>1.0275277981193855</v>
      </c>
      <c r="H1073" s="10">
        <v>41075</v>
      </c>
      <c r="I1073">
        <v>3600</v>
      </c>
      <c r="J1073">
        <v>69.341183999999998</v>
      </c>
      <c r="K1073" s="15">
        <f t="shared" si="778"/>
        <v>6.4259066267224885E-3</v>
      </c>
      <c r="L1073">
        <f t="shared" si="779"/>
        <v>1.0064259066267225</v>
      </c>
      <c r="N1073" s="15">
        <f t="shared" si="759"/>
        <v>9.3599996875160905</v>
      </c>
      <c r="P1073" s="10">
        <v>41075</v>
      </c>
      <c r="Q1073">
        <v>110500</v>
      </c>
      <c r="R1073">
        <v>29.545901000000001</v>
      </c>
      <c r="S1073">
        <f t="shared" si="760"/>
        <v>8.8327967567278787E-3</v>
      </c>
      <c r="T1073">
        <f t="shared" si="780"/>
        <v>1.0088327967567279</v>
      </c>
      <c r="V1073" s="15">
        <f t="shared" si="761"/>
        <v>23.774521546884053</v>
      </c>
      <c r="X1073" s="10">
        <v>41075</v>
      </c>
      <c r="Y1073">
        <v>18600</v>
      </c>
      <c r="Z1073">
        <v>23.562591000000001</v>
      </c>
      <c r="AA1073">
        <f t="shared" si="762"/>
        <v>1.0040135249906657E-2</v>
      </c>
      <c r="AB1073">
        <f t="shared" si="758"/>
        <v>1.0100401352499067</v>
      </c>
      <c r="AD1073" s="15">
        <f t="shared" si="763"/>
        <v>37.335440057800469</v>
      </c>
      <c r="AF1073" s="10">
        <v>41075</v>
      </c>
      <c r="AG1073">
        <v>79500</v>
      </c>
      <c r="AH1073">
        <v>32.36495</v>
      </c>
      <c r="AI1073">
        <f t="shared" si="764"/>
        <v>1.1771676057625191E-2</v>
      </c>
      <c r="AJ1073">
        <f t="shared" si="781"/>
        <v>1.0117716760576252</v>
      </c>
      <c r="AN1073" s="10">
        <v>41075</v>
      </c>
      <c r="AO1073">
        <v>2179300</v>
      </c>
      <c r="AP1073">
        <v>26.505828999999999</v>
      </c>
      <c r="AQ1073">
        <f t="shared" si="765"/>
        <v>1.5604220014873604E-2</v>
      </c>
      <c r="AR1073">
        <f t="shared" si="784"/>
        <v>1.0156042200148736</v>
      </c>
      <c r="AV1073" s="10">
        <v>41075</v>
      </c>
      <c r="AW1073">
        <v>36920800</v>
      </c>
      <c r="AX1073">
        <v>34.519368999999998</v>
      </c>
      <c r="AY1073">
        <f t="shared" si="766"/>
        <v>1.6053945797829261E-2</v>
      </c>
      <c r="AZ1073">
        <f t="shared" si="767"/>
        <v>1.0160539457978293</v>
      </c>
      <c r="BD1073" s="10">
        <v>41075</v>
      </c>
      <c r="BE1073">
        <v>370100</v>
      </c>
      <c r="BF1073">
        <v>41.501966000000003</v>
      </c>
      <c r="BG1073">
        <f t="shared" si="768"/>
        <v>8.2469723656239946E-3</v>
      </c>
      <c r="BH1073">
        <f t="shared" si="769"/>
        <v>1.008246972365624</v>
      </c>
      <c r="BL1073" s="10">
        <v>41075</v>
      </c>
      <c r="BM1073">
        <v>78200</v>
      </c>
      <c r="BN1073">
        <v>98.973641000000001</v>
      </c>
      <c r="BO1073">
        <f t="shared" si="782"/>
        <v>4.531743629907492E-4</v>
      </c>
      <c r="BP1073">
        <f t="shared" si="783"/>
        <v>1.0004531743629907</v>
      </c>
      <c r="CB1073" s="10">
        <v>41075</v>
      </c>
      <c r="CC1073">
        <v>661600</v>
      </c>
      <c r="CD1073">
        <v>93.819125</v>
      </c>
      <c r="CE1073">
        <f t="shared" si="770"/>
        <v>2.3838624308805123E-3</v>
      </c>
      <c r="CF1073">
        <f t="shared" si="771"/>
        <v>1.0023838624308805</v>
      </c>
      <c r="CJ1073" s="10">
        <v>41075</v>
      </c>
      <c r="CK1073">
        <v>129400</v>
      </c>
      <c r="CL1073">
        <v>73.424121999999997</v>
      </c>
      <c r="CM1073">
        <f t="shared" si="772"/>
        <v>4.248298064295053E-3</v>
      </c>
      <c r="CN1073">
        <f t="shared" si="773"/>
        <v>1.0042482980642951</v>
      </c>
      <c r="CR1073" s="10">
        <v>41075</v>
      </c>
      <c r="CS1073">
        <v>9400</v>
      </c>
      <c r="CT1073">
        <v>58.147081999999997</v>
      </c>
      <c r="CU1073">
        <f t="shared" si="774"/>
        <v>1.7950518385609904E-3</v>
      </c>
      <c r="CV1073">
        <f t="shared" si="775"/>
        <v>1.001795051838561</v>
      </c>
      <c r="CZ1073" s="10">
        <v>41075</v>
      </c>
      <c r="DA1073">
        <v>20000</v>
      </c>
      <c r="DB1073">
        <v>38.380535000000002</v>
      </c>
      <c r="DC1073">
        <f t="shared" si="789"/>
        <v>1.1728319462550374E-2</v>
      </c>
      <c r="DD1073">
        <f t="shared" si="790"/>
        <v>1.0117283194625504</v>
      </c>
      <c r="DH1073" s="10">
        <v>41075</v>
      </c>
      <c r="DI1073">
        <v>50800</v>
      </c>
      <c r="DJ1073">
        <v>26.724125000000001</v>
      </c>
      <c r="DK1073">
        <f t="shared" si="791"/>
        <v>7.1355392553587027E-3</v>
      </c>
      <c r="DL1073">
        <f t="shared" si="792"/>
        <v>1.0071355392553587</v>
      </c>
      <c r="DX1073" s="10">
        <v>41075</v>
      </c>
      <c r="DY1073">
        <v>9287900</v>
      </c>
      <c r="DZ1073">
        <v>15.84</v>
      </c>
      <c r="EA1073">
        <f t="shared" si="785"/>
        <v>6.317119393557391E-4</v>
      </c>
      <c r="EB1073">
        <f t="shared" si="786"/>
        <v>1.0006317119393557</v>
      </c>
      <c r="EF1073" s="10">
        <v>41074</v>
      </c>
      <c r="EG1073">
        <v>71000</v>
      </c>
      <c r="EH1073">
        <v>97.146225999999999</v>
      </c>
      <c r="EI1073">
        <f t="shared" si="787"/>
        <v>4.9509695616967164E-4</v>
      </c>
      <c r="EJ1073">
        <f t="shared" si="788"/>
        <v>1.0004950969561697</v>
      </c>
    </row>
    <row r="1074" spans="1:140">
      <c r="A1074" s="10">
        <v>41074</v>
      </c>
      <c r="B1074" s="11">
        <v>112.24</v>
      </c>
      <c r="C1074">
        <f t="shared" si="776"/>
        <v>1.1223999999999998</v>
      </c>
      <c r="D1074" s="12">
        <f t="shared" si="757"/>
        <v>2.782489026064483E-2</v>
      </c>
      <c r="E1074" s="13">
        <f t="shared" si="777"/>
        <v>1.0278248902606448</v>
      </c>
      <c r="H1074" s="10">
        <v>41074</v>
      </c>
      <c r="I1074">
        <v>4100</v>
      </c>
      <c r="J1074">
        <v>68.898448999999999</v>
      </c>
      <c r="K1074" s="15">
        <f t="shared" si="778"/>
        <v>-3.330369150873258E-3</v>
      </c>
      <c r="L1074">
        <f t="shared" si="779"/>
        <v>0.99666963084912674</v>
      </c>
      <c r="N1074" s="15">
        <f t="shared" si="759"/>
        <v>-0.70406440075424293</v>
      </c>
      <c r="P1074" s="10">
        <v>41074</v>
      </c>
      <c r="Q1074">
        <v>174700</v>
      </c>
      <c r="R1074">
        <v>29.287213000000001</v>
      </c>
      <c r="S1074">
        <f t="shared" si="760"/>
        <v>1.0519581741027073E-2</v>
      </c>
      <c r="T1074">
        <f t="shared" si="780"/>
        <v>1.0105195817410271</v>
      </c>
      <c r="V1074" s="15">
        <f t="shared" si="761"/>
        <v>44.585611032359424</v>
      </c>
      <c r="X1074" s="10">
        <v>41074</v>
      </c>
      <c r="Y1074">
        <v>47300</v>
      </c>
      <c r="Z1074">
        <v>23.328371000000001</v>
      </c>
      <c r="AA1074">
        <f t="shared" si="762"/>
        <v>8.5054548262193386E-3</v>
      </c>
      <c r="AB1074">
        <f t="shared" si="758"/>
        <v>1.0085054548262193</v>
      </c>
      <c r="AD1074" s="15">
        <f t="shared" si="763"/>
        <v>21.007049760756409</v>
      </c>
      <c r="AF1074" s="10">
        <v>41074</v>
      </c>
      <c r="AG1074">
        <v>142100</v>
      </c>
      <c r="AH1074">
        <v>31.988392999999999</v>
      </c>
      <c r="AI1074">
        <f t="shared" si="764"/>
        <v>1.1008600483943143E-2</v>
      </c>
      <c r="AJ1074">
        <f t="shared" si="781"/>
        <v>1.0110086004839431</v>
      </c>
      <c r="AN1074" s="10">
        <v>41074</v>
      </c>
      <c r="AO1074">
        <v>2574000</v>
      </c>
      <c r="AP1074">
        <v>26.098580999999999</v>
      </c>
      <c r="AQ1074">
        <f t="shared" si="765"/>
        <v>5.3404972938690953E-3</v>
      </c>
      <c r="AR1074">
        <f t="shared" si="784"/>
        <v>1.0053404972938691</v>
      </c>
      <c r="AV1074" s="10">
        <v>41074</v>
      </c>
      <c r="AW1074">
        <v>25287400</v>
      </c>
      <c r="AX1074">
        <v>33.973953000000002</v>
      </c>
      <c r="AY1074">
        <f t="shared" si="766"/>
        <v>5.7290876946416436E-3</v>
      </c>
      <c r="AZ1074">
        <f t="shared" si="767"/>
        <v>1.0057290876946416</v>
      </c>
      <c r="BD1074" s="10">
        <v>41074</v>
      </c>
      <c r="BE1074">
        <v>272400</v>
      </c>
      <c r="BF1074">
        <v>41.162500000000001</v>
      </c>
      <c r="BG1074">
        <f t="shared" si="768"/>
        <v>1.1983781019223594E-2</v>
      </c>
      <c r="BH1074">
        <f t="shared" si="769"/>
        <v>1.0119837810192236</v>
      </c>
      <c r="BL1074" s="10">
        <v>41074</v>
      </c>
      <c r="BM1074">
        <v>96200</v>
      </c>
      <c r="BN1074">
        <v>98.928809000000001</v>
      </c>
      <c r="BO1074">
        <f t="shared" si="782"/>
        <v>1.4521281291073329E-3</v>
      </c>
      <c r="BP1074">
        <f t="shared" si="783"/>
        <v>1.0014521281291073</v>
      </c>
      <c r="CB1074" s="10">
        <v>41074</v>
      </c>
      <c r="CC1074">
        <v>338600</v>
      </c>
      <c r="CD1074">
        <v>93.596005000000005</v>
      </c>
      <c r="CE1074">
        <f t="shared" si="770"/>
        <v>1.5917963391027801E-3</v>
      </c>
      <c r="CF1074">
        <f t="shared" si="771"/>
        <v>1.0015917963391028</v>
      </c>
      <c r="CJ1074" s="10">
        <v>41074</v>
      </c>
      <c r="CK1074">
        <v>137600</v>
      </c>
      <c r="CL1074">
        <v>73.113513999999995</v>
      </c>
      <c r="CM1074">
        <f t="shared" si="772"/>
        <v>-4.7181040811694608E-4</v>
      </c>
      <c r="CN1074">
        <f t="shared" si="773"/>
        <v>0.99952818959188305</v>
      </c>
      <c r="CR1074" s="10">
        <v>41074</v>
      </c>
      <c r="CS1074">
        <v>5100</v>
      </c>
      <c r="CT1074">
        <v>58.042892000000002</v>
      </c>
      <c r="CU1074">
        <f t="shared" si="774"/>
        <v>-8.1530028798459941E-4</v>
      </c>
      <c r="CV1074">
        <f t="shared" si="775"/>
        <v>0.9991846997120154</v>
      </c>
      <c r="CZ1074" s="10">
        <v>41074</v>
      </c>
      <c r="DA1074">
        <v>15500</v>
      </c>
      <c r="DB1074">
        <v>37.935614000000001</v>
      </c>
      <c r="DC1074">
        <f t="shared" si="789"/>
        <v>1.0735820286699616E-2</v>
      </c>
      <c r="DD1074">
        <f t="shared" si="790"/>
        <v>1.0107358202866996</v>
      </c>
      <c r="DH1074" s="10">
        <v>41074</v>
      </c>
      <c r="DI1074">
        <v>40200</v>
      </c>
      <c r="DJ1074">
        <v>26.534784999999999</v>
      </c>
      <c r="DK1074">
        <f t="shared" si="791"/>
        <v>1.4827617884455524E-2</v>
      </c>
      <c r="DL1074">
        <f t="shared" si="792"/>
        <v>1.0148276178844555</v>
      </c>
      <c r="DX1074" s="10">
        <v>41074</v>
      </c>
      <c r="DY1074">
        <v>3971900</v>
      </c>
      <c r="DZ1074">
        <v>15.83</v>
      </c>
      <c r="EA1074">
        <f t="shared" si="785"/>
        <v>3.8046924540267035E-3</v>
      </c>
      <c r="EB1074">
        <f t="shared" si="786"/>
        <v>1.0038046924540267</v>
      </c>
      <c r="EF1074" s="10">
        <v>41073</v>
      </c>
      <c r="EG1074">
        <v>103400</v>
      </c>
      <c r="EH1074">
        <v>97.098152999999996</v>
      </c>
      <c r="EI1074">
        <f t="shared" si="787"/>
        <v>9.9064220095534949E-5</v>
      </c>
      <c r="EJ1074">
        <f t="shared" si="788"/>
        <v>1.0000990642200955</v>
      </c>
    </row>
    <row r="1075" spans="1:140">
      <c r="A1075" s="10">
        <v>41073</v>
      </c>
      <c r="B1075" s="11">
        <v>113.24</v>
      </c>
      <c r="C1075">
        <f t="shared" si="776"/>
        <v>1.1323999999999999</v>
      </c>
      <c r="D1075" s="12">
        <f t="shared" si="757"/>
        <v>2.812310297953502E-2</v>
      </c>
      <c r="E1075" s="13">
        <f t="shared" si="777"/>
        <v>1.028123102979535</v>
      </c>
      <c r="H1075" s="10">
        <v>41073</v>
      </c>
      <c r="I1075">
        <v>19700</v>
      </c>
      <c r="J1075">
        <v>69.128673000000006</v>
      </c>
      <c r="K1075" s="15">
        <f t="shared" si="778"/>
        <v>8.7866669727281188E-3</v>
      </c>
      <c r="L1075">
        <f t="shared" si="779"/>
        <v>1.0087866669727281</v>
      </c>
      <c r="N1075" s="15">
        <f t="shared" si="759"/>
        <v>23.364458079812277</v>
      </c>
      <c r="P1075" s="10">
        <v>41073</v>
      </c>
      <c r="Q1075">
        <v>140400</v>
      </c>
      <c r="R1075">
        <v>28.982330999999999</v>
      </c>
      <c r="S1075">
        <f t="shared" si="760"/>
        <v>-6.6497360567357999E-3</v>
      </c>
      <c r="T1075">
        <f t="shared" si="780"/>
        <v>0.9933502639432642</v>
      </c>
      <c r="V1075" s="15">
        <f t="shared" si="761"/>
        <v>-0.91242498872219957</v>
      </c>
      <c r="X1075" s="10">
        <v>41073</v>
      </c>
      <c r="Y1075">
        <v>33100</v>
      </c>
      <c r="Z1075">
        <v>23.131626000000001</v>
      </c>
      <c r="AA1075">
        <f t="shared" si="762"/>
        <v>-1.2794866791729476E-2</v>
      </c>
      <c r="AB1075">
        <f t="shared" si="758"/>
        <v>0.98720513320827052</v>
      </c>
      <c r="AD1075" s="15">
        <f t="shared" si="763"/>
        <v>-0.99090709208156158</v>
      </c>
      <c r="AF1075" s="10">
        <v>41073</v>
      </c>
      <c r="AG1075">
        <v>108500</v>
      </c>
      <c r="AH1075">
        <v>31.640080000000001</v>
      </c>
      <c r="AI1075">
        <f t="shared" si="764"/>
        <v>-1.2922108489132222E-2</v>
      </c>
      <c r="AJ1075">
        <f t="shared" si="781"/>
        <v>0.98707789151086778</v>
      </c>
      <c r="AN1075" s="10">
        <v>41073</v>
      </c>
      <c r="AO1075">
        <v>1729400</v>
      </c>
      <c r="AP1075">
        <v>25.959942000000002</v>
      </c>
      <c r="AQ1075">
        <f t="shared" si="765"/>
        <v>-7.6184567323929198E-3</v>
      </c>
      <c r="AR1075">
        <f t="shared" si="784"/>
        <v>0.99238154326760708</v>
      </c>
      <c r="AV1075" s="10">
        <v>41073</v>
      </c>
      <c r="AW1075">
        <v>24493300</v>
      </c>
      <c r="AX1075">
        <v>33.780422000000002</v>
      </c>
      <c r="AY1075">
        <f t="shared" si="766"/>
        <v>-4.9235344250326829E-3</v>
      </c>
      <c r="AZ1075">
        <f t="shared" si="767"/>
        <v>0.99507646557496732</v>
      </c>
      <c r="BD1075" s="10">
        <v>41073</v>
      </c>
      <c r="BE1075">
        <v>562600</v>
      </c>
      <c r="BF1075">
        <v>40.675058999999997</v>
      </c>
      <c r="BG1075">
        <f t="shared" si="768"/>
        <v>-3.1997059228967561E-3</v>
      </c>
      <c r="BH1075">
        <f t="shared" si="769"/>
        <v>0.99680029407710324</v>
      </c>
      <c r="BL1075" s="10">
        <v>41073</v>
      </c>
      <c r="BM1075">
        <v>120700</v>
      </c>
      <c r="BN1075">
        <v>98.785359999999997</v>
      </c>
      <c r="BO1075">
        <f t="shared" si="782"/>
        <v>4.4671144196690715E-3</v>
      </c>
      <c r="BP1075">
        <f t="shared" si="783"/>
        <v>1.0044671144196691</v>
      </c>
      <c r="CB1075" s="10">
        <v>41073</v>
      </c>
      <c r="CC1075">
        <v>361700</v>
      </c>
      <c r="CD1075">
        <v>93.447255999999996</v>
      </c>
      <c r="CE1075">
        <f t="shared" si="770"/>
        <v>4.0845251890837542E-3</v>
      </c>
      <c r="CF1075">
        <f t="shared" si="771"/>
        <v>1.0040845251890838</v>
      </c>
      <c r="CJ1075" s="10">
        <v>41073</v>
      </c>
      <c r="CK1075">
        <v>178200</v>
      </c>
      <c r="CL1075">
        <v>73.148026000000002</v>
      </c>
      <c r="CM1075">
        <f t="shared" si="772"/>
        <v>1.6540541347347393E-3</v>
      </c>
      <c r="CN1075">
        <f t="shared" si="773"/>
        <v>1.0016540541347347</v>
      </c>
      <c r="CR1075" s="10">
        <v>41073</v>
      </c>
      <c r="CS1075">
        <v>3000</v>
      </c>
      <c r="CT1075">
        <v>58.090252999999997</v>
      </c>
      <c r="CU1075">
        <f t="shared" si="774"/>
        <v>1.7967937951435253E-3</v>
      </c>
      <c r="CV1075">
        <f t="shared" si="775"/>
        <v>1.0017967937951435</v>
      </c>
      <c r="CZ1075" s="10">
        <v>41073</v>
      </c>
      <c r="DA1075">
        <v>49300</v>
      </c>
      <c r="DB1075">
        <v>37.532670000000003</v>
      </c>
      <c r="DC1075">
        <f t="shared" si="789"/>
        <v>-1.1715330014358316E-2</v>
      </c>
      <c r="DD1075">
        <f t="shared" si="790"/>
        <v>0.98828466998564168</v>
      </c>
      <c r="DH1075" s="10">
        <v>41073</v>
      </c>
      <c r="DI1075">
        <v>29500</v>
      </c>
      <c r="DJ1075">
        <v>26.147086000000002</v>
      </c>
      <c r="DK1075">
        <f t="shared" si="791"/>
        <v>-5.4869765891787381E-3</v>
      </c>
      <c r="DL1075">
        <f t="shared" si="792"/>
        <v>0.99451302341082126</v>
      </c>
      <c r="DX1075" s="10">
        <v>41073</v>
      </c>
      <c r="DY1075">
        <v>3401900</v>
      </c>
      <c r="DZ1075">
        <v>15.77</v>
      </c>
      <c r="EA1075">
        <f t="shared" si="785"/>
        <v>4.4585987261147597E-3</v>
      </c>
      <c r="EB1075">
        <f t="shared" si="786"/>
        <v>1.0044585987261148</v>
      </c>
      <c r="EF1075" s="10">
        <v>41072</v>
      </c>
      <c r="EG1075">
        <v>285400</v>
      </c>
      <c r="EH1075">
        <v>97.088534999999993</v>
      </c>
      <c r="EI1075">
        <f t="shared" si="787"/>
        <v>-9.8939453312463232E-4</v>
      </c>
      <c r="EJ1075">
        <f t="shared" si="788"/>
        <v>0.99901060546687537</v>
      </c>
    </row>
    <row r="1076" spans="1:140">
      <c r="A1076" s="10">
        <v>41072</v>
      </c>
      <c r="B1076" s="11">
        <v>114.24</v>
      </c>
      <c r="C1076">
        <f t="shared" si="776"/>
        <v>1.1423999999999999</v>
      </c>
      <c r="D1076" s="12">
        <f t="shared" si="757"/>
        <v>2.8422444432568028E-2</v>
      </c>
      <c r="E1076" s="13">
        <f t="shared" si="777"/>
        <v>1.028422444432568</v>
      </c>
      <c r="H1076" s="10">
        <v>41072</v>
      </c>
      <c r="I1076">
        <v>8800</v>
      </c>
      <c r="J1076">
        <v>68.526553000000007</v>
      </c>
      <c r="K1076" s="15">
        <f t="shared" si="778"/>
        <v>-7.4387754240369253E-3</v>
      </c>
      <c r="L1076">
        <f t="shared" si="779"/>
        <v>0.99256122457596307</v>
      </c>
      <c r="N1076" s="15">
        <f t="shared" si="759"/>
        <v>-0.934473595734299</v>
      </c>
      <c r="P1076" s="10">
        <v>41072</v>
      </c>
      <c r="Q1076">
        <v>114800</v>
      </c>
      <c r="R1076">
        <v>29.176345999999999</v>
      </c>
      <c r="S1076">
        <f t="shared" si="760"/>
        <v>1.1207193987034625E-2</v>
      </c>
      <c r="T1076">
        <f t="shared" si="780"/>
        <v>1.0112071939870346</v>
      </c>
      <c r="V1076" s="15">
        <f t="shared" si="761"/>
        <v>57.432568989538062</v>
      </c>
      <c r="X1076" s="10">
        <v>41072</v>
      </c>
      <c r="Y1076">
        <v>18700</v>
      </c>
      <c r="Z1076">
        <v>23.431428</v>
      </c>
      <c r="AA1076">
        <f t="shared" si="762"/>
        <v>1.1322277890713162E-2</v>
      </c>
      <c r="AB1076">
        <f t="shared" si="758"/>
        <v>1.0113222778907132</v>
      </c>
      <c r="AD1076" s="15">
        <f t="shared" si="763"/>
        <v>59.910838811170507</v>
      </c>
      <c r="AF1076" s="10">
        <v>41072</v>
      </c>
      <c r="AG1076">
        <v>126200</v>
      </c>
      <c r="AH1076">
        <v>32.054288999999997</v>
      </c>
      <c r="AI1076">
        <f t="shared" si="764"/>
        <v>1.3996338523677654E-2</v>
      </c>
      <c r="AJ1076">
        <f t="shared" si="781"/>
        <v>1.0139963385236777</v>
      </c>
      <c r="AN1076" s="10">
        <v>41072</v>
      </c>
      <c r="AO1076">
        <v>2660400</v>
      </c>
      <c r="AP1076">
        <v>26.159234999999999</v>
      </c>
      <c r="AQ1076">
        <f t="shared" si="765"/>
        <v>1.7526155874084681E-2</v>
      </c>
      <c r="AR1076">
        <f t="shared" si="784"/>
        <v>1.0175261558740847</v>
      </c>
      <c r="AV1076" s="10">
        <v>41072</v>
      </c>
      <c r="AW1076">
        <v>24577200</v>
      </c>
      <c r="AX1076">
        <v>33.947564</v>
      </c>
      <c r="AY1076">
        <f t="shared" si="766"/>
        <v>2.0899507981345655E-2</v>
      </c>
      <c r="AZ1076">
        <f t="shared" si="767"/>
        <v>1.0208995079813457</v>
      </c>
      <c r="BD1076" s="10">
        <v>41072</v>
      </c>
      <c r="BE1076">
        <v>360800</v>
      </c>
      <c r="BF1076">
        <v>40.805624999999999</v>
      </c>
      <c r="BG1076">
        <f t="shared" si="768"/>
        <v>1.0127158716110252E-2</v>
      </c>
      <c r="BH1076">
        <f t="shared" si="769"/>
        <v>1.0101271587161103</v>
      </c>
      <c r="BL1076" s="10">
        <v>41072</v>
      </c>
      <c r="BM1076">
        <v>453700</v>
      </c>
      <c r="BN1076">
        <v>98.346036999999995</v>
      </c>
      <c r="BO1076">
        <f t="shared" si="782"/>
        <v>-3.1806457742142857E-3</v>
      </c>
      <c r="BP1076">
        <f t="shared" si="783"/>
        <v>0.99681935422578571</v>
      </c>
      <c r="CB1076" s="10">
        <v>41072</v>
      </c>
      <c r="CC1076">
        <v>307000</v>
      </c>
      <c r="CD1076">
        <v>93.067121</v>
      </c>
      <c r="CE1076">
        <f t="shared" si="770"/>
        <v>3.8327925030796628E-3</v>
      </c>
      <c r="CF1076">
        <f t="shared" si="771"/>
        <v>1.0038327925030797</v>
      </c>
      <c r="CJ1076" s="10">
        <v>41072</v>
      </c>
      <c r="CK1076">
        <v>168100</v>
      </c>
      <c r="CL1076">
        <v>73.027235000000005</v>
      </c>
      <c r="CM1076">
        <f t="shared" si="772"/>
        <v>-3.0624601672332163E-3</v>
      </c>
      <c r="CN1076">
        <f t="shared" si="773"/>
        <v>0.99693753983276678</v>
      </c>
      <c r="CR1076" s="10">
        <v>41072</v>
      </c>
      <c r="CS1076">
        <v>3800</v>
      </c>
      <c r="CT1076">
        <v>57.986063999999999</v>
      </c>
      <c r="CU1076">
        <f t="shared" si="774"/>
        <v>-2.281590525811672E-3</v>
      </c>
      <c r="CV1076">
        <f t="shared" si="775"/>
        <v>0.99771840947418833</v>
      </c>
      <c r="CZ1076" s="10">
        <v>41072</v>
      </c>
      <c r="DA1076">
        <v>24400</v>
      </c>
      <c r="DB1076">
        <v>37.977589999999999</v>
      </c>
      <c r="DC1076">
        <f t="shared" si="789"/>
        <v>1.9607890515407123E-2</v>
      </c>
      <c r="DD1076">
        <f t="shared" si="790"/>
        <v>1.0196078905154071</v>
      </c>
      <c r="DH1076" s="10">
        <v>41072</v>
      </c>
      <c r="DI1076">
        <v>40500</v>
      </c>
      <c r="DJ1076">
        <v>26.291346000000001</v>
      </c>
      <c r="DK1076">
        <f t="shared" si="791"/>
        <v>9.6953053799411215E-3</v>
      </c>
      <c r="DL1076">
        <f t="shared" si="792"/>
        <v>1.0096953053799411</v>
      </c>
      <c r="DX1076" s="10">
        <v>41072</v>
      </c>
      <c r="DY1076">
        <v>4755200</v>
      </c>
      <c r="DZ1076">
        <v>15.7</v>
      </c>
      <c r="EA1076">
        <f t="shared" si="785"/>
        <v>7.7021822849807631E-3</v>
      </c>
      <c r="EB1076">
        <f t="shared" si="786"/>
        <v>1.0077021822849808</v>
      </c>
      <c r="EF1076" s="10">
        <v>41071</v>
      </c>
      <c r="EG1076">
        <v>400500</v>
      </c>
      <c r="EH1076">
        <v>97.184689000000006</v>
      </c>
      <c r="EI1076">
        <f t="shared" si="787"/>
        <v>9.896571005385546E-5</v>
      </c>
      <c r="EJ1076">
        <f t="shared" si="788"/>
        <v>1.0000989657100539</v>
      </c>
    </row>
    <row r="1077" spans="1:140">
      <c r="A1077" s="10">
        <v>41071</v>
      </c>
      <c r="B1077" s="11">
        <v>115.24</v>
      </c>
      <c r="C1077">
        <f t="shared" si="776"/>
        <v>1.1523999999999999</v>
      </c>
      <c r="D1077" s="12">
        <f t="shared" si="757"/>
        <v>2.8722922864432565E-2</v>
      </c>
      <c r="E1077" s="13">
        <f t="shared" si="777"/>
        <v>1.0287229228644326</v>
      </c>
      <c r="H1077" s="10">
        <v>41071</v>
      </c>
      <c r="I1077">
        <v>19200</v>
      </c>
      <c r="J1077">
        <v>69.040126999999998</v>
      </c>
      <c r="K1077" s="15">
        <f t="shared" si="778"/>
        <v>4.5091231637950369E-3</v>
      </c>
      <c r="L1077">
        <f t="shared" si="779"/>
        <v>1.004509123163795</v>
      </c>
      <c r="N1077" s="15">
        <f t="shared" si="759"/>
        <v>4.1661640333407108</v>
      </c>
      <c r="P1077" s="10">
        <v>41071</v>
      </c>
      <c r="Q1077">
        <v>151900</v>
      </c>
      <c r="R1077">
        <v>28.852985</v>
      </c>
      <c r="S1077">
        <f t="shared" si="760"/>
        <v>-1.2334038366014211E-2</v>
      </c>
      <c r="T1077">
        <f t="shared" si="780"/>
        <v>0.98766596163398579</v>
      </c>
      <c r="V1077" s="15">
        <f t="shared" si="761"/>
        <v>-0.98921843856523628</v>
      </c>
      <c r="X1077" s="10">
        <v>41071</v>
      </c>
      <c r="Y1077">
        <v>29800</v>
      </c>
      <c r="Z1077">
        <v>23.169101000000001</v>
      </c>
      <c r="AA1077">
        <f t="shared" si="762"/>
        <v>-1.9817669705251006E-2</v>
      </c>
      <c r="AB1077">
        <f t="shared" si="758"/>
        <v>0.98018233029474899</v>
      </c>
      <c r="AD1077" s="15">
        <f t="shared" si="763"/>
        <v>-0.99932855990394931</v>
      </c>
      <c r="AF1077" s="10">
        <v>41071</v>
      </c>
      <c r="AG1077">
        <v>102800</v>
      </c>
      <c r="AH1077">
        <v>31.611839</v>
      </c>
      <c r="AI1077">
        <f t="shared" si="764"/>
        <v>-2.2416198558263822E-2</v>
      </c>
      <c r="AJ1077">
        <f t="shared" si="781"/>
        <v>0.97758380144173618</v>
      </c>
      <c r="AN1077" s="10">
        <v>41071</v>
      </c>
      <c r="AO1077">
        <v>2914900</v>
      </c>
      <c r="AP1077">
        <v>25.708660999999999</v>
      </c>
      <c r="AQ1077">
        <f t="shared" si="765"/>
        <v>-9.0180584353627413E-3</v>
      </c>
      <c r="AR1077">
        <f t="shared" si="784"/>
        <v>0.99098194156463726</v>
      </c>
      <c r="AV1077" s="10">
        <v>41071</v>
      </c>
      <c r="AW1077">
        <v>16353800</v>
      </c>
      <c r="AX1077">
        <v>33.252600999999999</v>
      </c>
      <c r="AY1077">
        <f t="shared" si="766"/>
        <v>-1.2281181700502075E-2</v>
      </c>
      <c r="AZ1077">
        <f t="shared" si="767"/>
        <v>0.98771881829949792</v>
      </c>
      <c r="BD1077" s="10">
        <v>41071</v>
      </c>
      <c r="BE1077">
        <v>503500</v>
      </c>
      <c r="BF1077">
        <v>40.396523000000002</v>
      </c>
      <c r="BG1077">
        <f t="shared" si="768"/>
        <v>-8.9686489195944796E-3</v>
      </c>
      <c r="BH1077">
        <f t="shared" si="769"/>
        <v>0.99103135108040552</v>
      </c>
      <c r="BL1077" s="10">
        <v>41071</v>
      </c>
      <c r="BM1077">
        <v>205900</v>
      </c>
      <c r="BN1077">
        <v>98.659839000000005</v>
      </c>
      <c r="BO1077">
        <f t="shared" si="782"/>
        <v>-3.3511740094815945E-3</v>
      </c>
      <c r="BP1077">
        <f t="shared" si="783"/>
        <v>0.99664882599051841</v>
      </c>
      <c r="CB1077" s="10">
        <v>41071</v>
      </c>
      <c r="CC1077">
        <v>326900</v>
      </c>
      <c r="CD1077">
        <v>92.711776</v>
      </c>
      <c r="CE1077">
        <f t="shared" si="770"/>
        <v>4.4589184330634524E-4</v>
      </c>
      <c r="CF1077">
        <f t="shared" si="771"/>
        <v>1.0004458918433063</v>
      </c>
      <c r="CJ1077" s="10">
        <v>41071</v>
      </c>
      <c r="CK1077">
        <v>149600</v>
      </c>
      <c r="CL1077">
        <v>73.251564999999999</v>
      </c>
      <c r="CM1077">
        <f t="shared" si="772"/>
        <v>2.0063500265665724E-3</v>
      </c>
      <c r="CN1077">
        <f t="shared" si="773"/>
        <v>1.0020063500265666</v>
      </c>
      <c r="CR1077" s="10">
        <v>41071</v>
      </c>
      <c r="CS1077">
        <v>6500</v>
      </c>
      <c r="CT1077">
        <v>58.118667000000002</v>
      </c>
      <c r="CU1077">
        <f t="shared" si="774"/>
        <v>8.1551459430695417E-4</v>
      </c>
      <c r="CV1077">
        <f t="shared" si="775"/>
        <v>1.000815514594307</v>
      </c>
      <c r="CZ1077" s="10">
        <v>41071</v>
      </c>
      <c r="DA1077">
        <v>20200</v>
      </c>
      <c r="DB1077">
        <v>37.247250000000001</v>
      </c>
      <c r="DC1077">
        <f t="shared" si="789"/>
        <v>-1.1143312903859837E-2</v>
      </c>
      <c r="DD1077">
        <f t="shared" si="790"/>
        <v>0.98885668709614016</v>
      </c>
      <c r="DH1077" s="10">
        <v>41071</v>
      </c>
      <c r="DI1077">
        <v>56000</v>
      </c>
      <c r="DJ1077">
        <v>26.038891</v>
      </c>
      <c r="DK1077">
        <f t="shared" si="791"/>
        <v>-2.2011536774138918E-2</v>
      </c>
      <c r="DL1077">
        <f t="shared" si="792"/>
        <v>0.97798846322586108</v>
      </c>
      <c r="DX1077" s="10">
        <v>41071</v>
      </c>
      <c r="DY1077">
        <v>3155000</v>
      </c>
      <c r="DZ1077">
        <v>15.58</v>
      </c>
      <c r="EA1077">
        <f t="shared" si="785"/>
        <v>2.5740025740026429E-3</v>
      </c>
      <c r="EB1077">
        <f t="shared" si="786"/>
        <v>1.0025740025740026</v>
      </c>
      <c r="EF1077" s="10">
        <v>41068</v>
      </c>
      <c r="EG1077">
        <v>66200</v>
      </c>
      <c r="EH1077">
        <v>97.175072</v>
      </c>
      <c r="EI1077">
        <f t="shared" si="787"/>
        <v>9.8913748785678379E-5</v>
      </c>
      <c r="EJ1077">
        <f t="shared" si="788"/>
        <v>1.0000989137487857</v>
      </c>
    </row>
    <row r="1078" spans="1:140">
      <c r="A1078" s="10">
        <v>41068</v>
      </c>
      <c r="B1078" s="11">
        <v>116.24</v>
      </c>
      <c r="C1078">
        <f t="shared" si="776"/>
        <v>1.1623999999999999</v>
      </c>
      <c r="D1078" s="12">
        <f t="shared" si="757"/>
        <v>2.9024546609259128E-2</v>
      </c>
      <c r="E1078" s="13">
        <f t="shared" si="777"/>
        <v>1.0290245466092591</v>
      </c>
      <c r="H1078" s="10">
        <v>41068</v>
      </c>
      <c r="I1078">
        <v>20300</v>
      </c>
      <c r="J1078">
        <v>68.730214000000004</v>
      </c>
      <c r="K1078" s="15">
        <f t="shared" si="778"/>
        <v>1.2900620034521637E-3</v>
      </c>
      <c r="L1078">
        <f t="shared" si="779"/>
        <v>1.0012900620034522</v>
      </c>
      <c r="N1078" s="15">
        <f t="shared" si="759"/>
        <v>0.60090511276850811</v>
      </c>
      <c r="P1078" s="10">
        <v>41068</v>
      </c>
      <c r="Q1078">
        <v>209100</v>
      </c>
      <c r="R1078">
        <v>29.213303</v>
      </c>
      <c r="S1078">
        <f t="shared" si="760"/>
        <v>7.6482582797867682E-3</v>
      </c>
      <c r="T1078">
        <f t="shared" si="780"/>
        <v>1.0076482582797868</v>
      </c>
      <c r="V1078" s="15">
        <f t="shared" si="761"/>
        <v>15.135033486873876</v>
      </c>
      <c r="X1078" s="10">
        <v>41068</v>
      </c>
      <c r="Y1078">
        <v>26700</v>
      </c>
      <c r="Z1078">
        <v>23.637542</v>
      </c>
      <c r="AA1078">
        <f t="shared" si="762"/>
        <v>8.7964762540293506E-3</v>
      </c>
      <c r="AB1078">
        <f t="shared" si="758"/>
        <v>1.0087964762540294</v>
      </c>
      <c r="AD1078" s="15">
        <f t="shared" si="763"/>
        <v>23.451085680932096</v>
      </c>
      <c r="AF1078" s="10">
        <v>41068</v>
      </c>
      <c r="AG1078">
        <v>129200</v>
      </c>
      <c r="AH1078">
        <v>32.336705000000002</v>
      </c>
      <c r="AI1078">
        <f t="shared" si="764"/>
        <v>1.0294052082809646E-2</v>
      </c>
      <c r="AJ1078">
        <f t="shared" si="781"/>
        <v>1.0102940520828096</v>
      </c>
      <c r="AN1078" s="10">
        <v>41068</v>
      </c>
      <c r="AO1078">
        <v>2236700</v>
      </c>
      <c r="AP1078">
        <v>25.942613000000001</v>
      </c>
      <c r="AQ1078">
        <f t="shared" si="765"/>
        <v>-3.6605450065415601E-3</v>
      </c>
      <c r="AR1078">
        <f t="shared" si="784"/>
        <v>0.99633945499345844</v>
      </c>
      <c r="AV1078" s="10">
        <v>41068</v>
      </c>
      <c r="AW1078">
        <v>13580500</v>
      </c>
      <c r="AX1078">
        <v>33.666060000000002</v>
      </c>
      <c r="AY1078">
        <f t="shared" si="766"/>
        <v>-8.29231811743536E-3</v>
      </c>
      <c r="AZ1078">
        <f t="shared" si="767"/>
        <v>0.99170768188256464</v>
      </c>
      <c r="BD1078" s="10">
        <v>41068</v>
      </c>
      <c r="BE1078">
        <v>274500</v>
      </c>
      <c r="BF1078">
        <v>40.762104000000001</v>
      </c>
      <c r="BG1078">
        <f t="shared" si="768"/>
        <v>7.3133948789161352E-3</v>
      </c>
      <c r="BH1078">
        <f t="shared" si="769"/>
        <v>1.0073133948789161</v>
      </c>
      <c r="BL1078" s="10">
        <v>41068</v>
      </c>
      <c r="BM1078">
        <v>128000</v>
      </c>
      <c r="BN1078">
        <v>98.991577000000007</v>
      </c>
      <c r="BO1078">
        <f t="shared" si="782"/>
        <v>1.451287085682651E-3</v>
      </c>
      <c r="BP1078">
        <f t="shared" si="783"/>
        <v>1.0014512870856827</v>
      </c>
      <c r="CB1078" s="10">
        <v>41068</v>
      </c>
      <c r="CC1078">
        <v>1061300</v>
      </c>
      <c r="CD1078">
        <v>92.670455000000004</v>
      </c>
      <c r="CE1078">
        <f t="shared" si="770"/>
        <v>3.4899339527760809E-3</v>
      </c>
      <c r="CF1078">
        <f t="shared" si="771"/>
        <v>1.0034899339527761</v>
      </c>
      <c r="CJ1078" s="10">
        <v>41068</v>
      </c>
      <c r="CK1078">
        <v>151300</v>
      </c>
      <c r="CL1078">
        <v>73.104890999999995</v>
      </c>
      <c r="CM1078">
        <f t="shared" si="772"/>
        <v>2.1289222651801332E-3</v>
      </c>
      <c r="CN1078">
        <f t="shared" si="773"/>
        <v>1.0021289222651801</v>
      </c>
      <c r="CR1078" s="10">
        <v>41068</v>
      </c>
      <c r="CS1078">
        <v>6500</v>
      </c>
      <c r="CT1078">
        <v>58.071308999999999</v>
      </c>
      <c r="CU1078">
        <f t="shared" si="774"/>
        <v>1.6315364192065474E-4</v>
      </c>
      <c r="CV1078">
        <f t="shared" si="775"/>
        <v>1.0001631536419207</v>
      </c>
      <c r="CZ1078" s="10">
        <v>41068</v>
      </c>
      <c r="DA1078">
        <v>19500</v>
      </c>
      <c r="DB1078">
        <v>37.666984999999997</v>
      </c>
      <c r="DC1078">
        <f t="shared" si="789"/>
        <v>-2.0017732247304965E-3</v>
      </c>
      <c r="DD1078">
        <f t="shared" si="790"/>
        <v>0.9979982267752695</v>
      </c>
      <c r="DH1078" s="10">
        <v>41068</v>
      </c>
      <c r="DI1078">
        <v>34700</v>
      </c>
      <c r="DJ1078">
        <v>26.624946999999999</v>
      </c>
      <c r="DK1078">
        <f t="shared" si="791"/>
        <v>1.1994505837632952E-2</v>
      </c>
      <c r="DL1078">
        <f t="shared" si="792"/>
        <v>1.011994505837633</v>
      </c>
      <c r="DX1078" s="10">
        <v>41068</v>
      </c>
      <c r="DY1078">
        <v>6584700</v>
      </c>
      <c r="DZ1078">
        <v>15.54</v>
      </c>
      <c r="EA1078">
        <f t="shared" si="785"/>
        <v>2.5806451612901959E-3</v>
      </c>
      <c r="EB1078">
        <f t="shared" si="786"/>
        <v>1.0025806451612902</v>
      </c>
      <c r="EF1078" s="10">
        <v>41067</v>
      </c>
      <c r="EG1078">
        <v>192600</v>
      </c>
      <c r="EH1078">
        <v>97.165460999999993</v>
      </c>
      <c r="EI1078">
        <f t="shared" si="787"/>
        <v>2.9703528457569739E-4</v>
      </c>
      <c r="EJ1078">
        <f t="shared" si="788"/>
        <v>1.0002970352845757</v>
      </c>
    </row>
    <row r="1079" spans="1:140">
      <c r="A1079" s="10">
        <v>41067</v>
      </c>
      <c r="B1079" s="11">
        <v>117.24</v>
      </c>
      <c r="C1079">
        <f t="shared" si="776"/>
        <v>1.1723999999999999</v>
      </c>
      <c r="D1079" s="12">
        <f t="shared" si="757"/>
        <v>2.9327324091910967E-2</v>
      </c>
      <c r="E1079" s="13">
        <f t="shared" si="777"/>
        <v>1.029327324091911</v>
      </c>
      <c r="H1079" s="10">
        <v>41067</v>
      </c>
      <c r="I1079">
        <v>61800</v>
      </c>
      <c r="J1079">
        <v>68.641661999999997</v>
      </c>
      <c r="K1079" s="15">
        <f t="shared" si="778"/>
        <v>1.0329902822086012E-3</v>
      </c>
      <c r="L1079">
        <f t="shared" si="779"/>
        <v>1.0010329902822086</v>
      </c>
      <c r="N1079" s="15">
        <f t="shared" si="759"/>
        <v>0.45768104395305742</v>
      </c>
      <c r="P1079" s="10">
        <v>41067</v>
      </c>
      <c r="Q1079">
        <v>307100</v>
      </c>
      <c r="R1079">
        <v>28.991568000000001</v>
      </c>
      <c r="S1079">
        <f t="shared" si="760"/>
        <v>3.1871142455730528E-4</v>
      </c>
      <c r="T1079">
        <f t="shared" si="780"/>
        <v>1.0003187114245573</v>
      </c>
      <c r="V1079" s="15">
        <f t="shared" si="761"/>
        <v>0.12334533105540957</v>
      </c>
      <c r="X1079" s="10">
        <v>41067</v>
      </c>
      <c r="Y1079">
        <v>43500</v>
      </c>
      <c r="Z1079">
        <v>23.431428</v>
      </c>
      <c r="AA1079">
        <f t="shared" si="762"/>
        <v>-4.3790206423034439E-3</v>
      </c>
      <c r="AB1079">
        <f t="shared" si="758"/>
        <v>0.99562097935769656</v>
      </c>
      <c r="AD1079" s="15">
        <f t="shared" si="763"/>
        <v>-0.79847712331393561</v>
      </c>
      <c r="AF1079" s="10">
        <v>41067</v>
      </c>
      <c r="AG1079">
        <v>182100</v>
      </c>
      <c r="AH1079">
        <v>32.007221000000001</v>
      </c>
      <c r="AI1079">
        <f t="shared" si="764"/>
        <v>-4.6838340494416153E-3</v>
      </c>
      <c r="AJ1079">
        <f t="shared" si="781"/>
        <v>0.99531616595055838</v>
      </c>
      <c r="AN1079" s="10">
        <v>41067</v>
      </c>
      <c r="AO1079">
        <v>1695300</v>
      </c>
      <c r="AP1079">
        <v>26.037925999999999</v>
      </c>
      <c r="AQ1079">
        <f t="shared" si="765"/>
        <v>2.0006590487768872E-3</v>
      </c>
      <c r="AR1079">
        <f t="shared" si="784"/>
        <v>1.0020006590487769</v>
      </c>
      <c r="AV1079" s="10">
        <v>41067</v>
      </c>
      <c r="AW1079">
        <v>18685000</v>
      </c>
      <c r="AX1079">
        <v>33.947564</v>
      </c>
      <c r="AY1079">
        <f t="shared" si="766"/>
        <v>4.6862877974862549E-3</v>
      </c>
      <c r="AZ1079">
        <f t="shared" si="767"/>
        <v>1.0046862877974863</v>
      </c>
      <c r="BD1079" s="10">
        <v>41067</v>
      </c>
      <c r="BE1079">
        <v>394100</v>
      </c>
      <c r="BF1079">
        <v>40.466158999999998</v>
      </c>
      <c r="BG1079">
        <f t="shared" si="768"/>
        <v>3.2369922018995467E-3</v>
      </c>
      <c r="BH1079">
        <f t="shared" si="769"/>
        <v>1.0032369922018995</v>
      </c>
      <c r="BL1079" s="10">
        <v>41067</v>
      </c>
      <c r="BM1079">
        <v>193200</v>
      </c>
      <c r="BN1079">
        <v>98.848119999999994</v>
      </c>
      <c r="BO1079">
        <f t="shared" si="782"/>
        <v>-1.8134637907907258E-4</v>
      </c>
      <c r="BP1079">
        <f t="shared" si="783"/>
        <v>0.99981865362092093</v>
      </c>
      <c r="CB1079" s="10">
        <v>41067</v>
      </c>
      <c r="CC1079">
        <v>514300</v>
      </c>
      <c r="CD1079">
        <v>92.348166000000006</v>
      </c>
      <c r="CE1079">
        <f t="shared" si="770"/>
        <v>1.613339919492196E-3</v>
      </c>
      <c r="CF1079">
        <f t="shared" si="771"/>
        <v>1.0016133399194922</v>
      </c>
      <c r="CJ1079" s="10">
        <v>41067</v>
      </c>
      <c r="CK1079">
        <v>142300</v>
      </c>
      <c r="CL1079">
        <v>72.949586999999994</v>
      </c>
      <c r="CM1079">
        <f t="shared" si="772"/>
        <v>1.3027166217107755E-3</v>
      </c>
      <c r="CN1079">
        <f t="shared" si="773"/>
        <v>1.0013027166217108</v>
      </c>
      <c r="CR1079" s="10">
        <v>41067</v>
      </c>
      <c r="CS1079">
        <v>12200</v>
      </c>
      <c r="CT1079">
        <v>58.061836</v>
      </c>
      <c r="CU1079">
        <f t="shared" si="774"/>
        <v>8.1631347264732312E-4</v>
      </c>
      <c r="CV1079">
        <f t="shared" si="775"/>
        <v>1.0008163134726473</v>
      </c>
      <c r="CZ1079" s="10">
        <v>41067</v>
      </c>
      <c r="DA1079">
        <v>27500</v>
      </c>
      <c r="DB1079">
        <v>37.742536999999999</v>
      </c>
      <c r="DC1079">
        <f t="shared" si="789"/>
        <v>-3.5460972311004424E-3</v>
      </c>
      <c r="DD1079">
        <f t="shared" si="790"/>
        <v>0.99645390276889956</v>
      </c>
      <c r="DH1079" s="10">
        <v>41067</v>
      </c>
      <c r="DI1079">
        <v>51200</v>
      </c>
      <c r="DJ1079">
        <v>26.309379</v>
      </c>
      <c r="DK1079">
        <f t="shared" si="791"/>
        <v>-4.4353056688474224E-3</v>
      </c>
      <c r="DL1079">
        <f t="shared" si="792"/>
        <v>0.99556469433115258</v>
      </c>
      <c r="DX1079" s="10">
        <v>41067</v>
      </c>
      <c r="DY1079">
        <v>10612600</v>
      </c>
      <c r="DZ1079">
        <v>15.5</v>
      </c>
      <c r="EA1079">
        <f t="shared" si="785"/>
        <v>-1.7743979721166037E-2</v>
      </c>
      <c r="EB1079">
        <f t="shared" si="786"/>
        <v>0.98225602027883396</v>
      </c>
      <c r="EF1079" s="10">
        <v>41066</v>
      </c>
      <c r="EG1079">
        <v>131500</v>
      </c>
      <c r="EH1079">
        <v>97.136607999999995</v>
      </c>
      <c r="EI1079">
        <f t="shared" si="787"/>
        <v>-2.9694708081506871E-4</v>
      </c>
      <c r="EJ1079">
        <f t="shared" si="788"/>
        <v>0.99970305291918493</v>
      </c>
    </row>
    <row r="1080" spans="1:140">
      <c r="A1080" s="10">
        <v>41066</v>
      </c>
      <c r="B1080" s="11">
        <v>118.24</v>
      </c>
      <c r="C1080">
        <f t="shared" si="776"/>
        <v>1.1823999999999999</v>
      </c>
      <c r="D1080" s="12">
        <f t="shared" si="757"/>
        <v>2.9631263829295929E-2</v>
      </c>
      <c r="E1080" s="13">
        <f t="shared" si="777"/>
        <v>1.0296312638292959</v>
      </c>
      <c r="H1080" s="10">
        <v>41066</v>
      </c>
      <c r="I1080">
        <v>19000</v>
      </c>
      <c r="J1080">
        <v>68.570829000000003</v>
      </c>
      <c r="K1080" s="15">
        <f t="shared" si="778"/>
        <v>-2.0242891667349938E-2</v>
      </c>
      <c r="L1080">
        <f t="shared" si="779"/>
        <v>0.97975710833265006</v>
      </c>
      <c r="N1080" s="15">
        <f t="shared" si="759"/>
        <v>-0.99942690790917221</v>
      </c>
      <c r="P1080" s="10">
        <v>41066</v>
      </c>
      <c r="Q1080">
        <v>260200</v>
      </c>
      <c r="R1080">
        <v>28.982330999999999</v>
      </c>
      <c r="S1080">
        <f t="shared" si="760"/>
        <v>2.2157087971127254E-2</v>
      </c>
      <c r="T1080">
        <f t="shared" si="780"/>
        <v>1.0221570879711273</v>
      </c>
      <c r="V1080" s="15">
        <f t="shared" si="761"/>
        <v>2977.1066816045159</v>
      </c>
      <c r="X1080" s="10">
        <v>41066</v>
      </c>
      <c r="Y1080">
        <v>64100</v>
      </c>
      <c r="Z1080">
        <v>23.534486000000001</v>
      </c>
      <c r="AA1080">
        <f t="shared" si="762"/>
        <v>2.2385052477931433E-2</v>
      </c>
      <c r="AB1080">
        <f t="shared" si="758"/>
        <v>1.0223850524779314</v>
      </c>
      <c r="AD1080" s="15">
        <f t="shared" si="763"/>
        <v>3229.6458275571808</v>
      </c>
      <c r="AF1080" s="10">
        <v>41066</v>
      </c>
      <c r="AG1080">
        <v>168500</v>
      </c>
      <c r="AH1080">
        <v>32.157843</v>
      </c>
      <c r="AI1080">
        <f t="shared" si="764"/>
        <v>2.4595085742949996E-2</v>
      </c>
      <c r="AJ1080">
        <f t="shared" si="781"/>
        <v>1.02459508574295</v>
      </c>
      <c r="AN1080" s="10">
        <v>41066</v>
      </c>
      <c r="AO1080">
        <v>2505000</v>
      </c>
      <c r="AP1080">
        <v>25.985937</v>
      </c>
      <c r="AQ1080">
        <f t="shared" si="765"/>
        <v>2.8816472569103357E-2</v>
      </c>
      <c r="AR1080">
        <f t="shared" si="784"/>
        <v>1.0288164725691034</v>
      </c>
      <c r="AV1080" s="10">
        <v>41066</v>
      </c>
      <c r="AW1080">
        <v>15291200</v>
      </c>
      <c r="AX1080">
        <v>33.789217999999998</v>
      </c>
      <c r="AY1080">
        <f t="shared" si="766"/>
        <v>2.8104912942996219E-2</v>
      </c>
      <c r="AZ1080">
        <f t="shared" si="767"/>
        <v>1.0281049129429962</v>
      </c>
      <c r="BD1080" s="10">
        <v>41066</v>
      </c>
      <c r="BE1080">
        <v>741300</v>
      </c>
      <c r="BF1080">
        <v>40.335593000000003</v>
      </c>
      <c r="BG1080">
        <f t="shared" si="768"/>
        <v>2.0929726163767537E-2</v>
      </c>
      <c r="BH1080">
        <f t="shared" si="769"/>
        <v>1.0209297261637675</v>
      </c>
      <c r="BL1080" s="10">
        <v>41066</v>
      </c>
      <c r="BM1080">
        <v>122900</v>
      </c>
      <c r="BN1080">
        <v>98.866049000000004</v>
      </c>
      <c r="BO1080">
        <f t="shared" si="782"/>
        <v>-4.5325650268956963E-4</v>
      </c>
      <c r="BP1080">
        <f t="shared" si="783"/>
        <v>0.99954674349731043</v>
      </c>
      <c r="CB1080" s="10">
        <v>41066</v>
      </c>
      <c r="CC1080">
        <v>663000</v>
      </c>
      <c r="CD1080">
        <v>92.199416999999997</v>
      </c>
      <c r="CE1080">
        <f t="shared" si="770"/>
        <v>1.1605747756376905E-2</v>
      </c>
      <c r="CF1080">
        <f t="shared" si="771"/>
        <v>1.0116057477563769</v>
      </c>
      <c r="CJ1080" s="10">
        <v>41066</v>
      </c>
      <c r="CK1080">
        <v>288000</v>
      </c>
      <c r="CL1080">
        <v>72.854678000000007</v>
      </c>
      <c r="CM1080">
        <f t="shared" si="772"/>
        <v>-1.5371640049095525E-3</v>
      </c>
      <c r="CN1080">
        <f t="shared" si="773"/>
        <v>0.99846283599509045</v>
      </c>
      <c r="CR1080" s="10">
        <v>41066</v>
      </c>
      <c r="CS1080">
        <v>5500</v>
      </c>
      <c r="CT1080">
        <v>58.014477999999997</v>
      </c>
      <c r="CU1080">
        <f t="shared" si="774"/>
        <v>-2.4430092188232333E-3</v>
      </c>
      <c r="CV1080">
        <f t="shared" si="775"/>
        <v>0.99755699078117677</v>
      </c>
      <c r="CZ1080" s="10">
        <v>41066</v>
      </c>
      <c r="DA1080">
        <v>30500</v>
      </c>
      <c r="DB1080">
        <v>37.876852</v>
      </c>
      <c r="DC1080">
        <f t="shared" si="789"/>
        <v>3.2258075065679792E-2</v>
      </c>
      <c r="DD1080">
        <f t="shared" si="790"/>
        <v>1.0322580750656798</v>
      </c>
      <c r="DH1080" s="10">
        <v>41066</v>
      </c>
      <c r="DI1080">
        <v>48400</v>
      </c>
      <c r="DJ1080">
        <v>26.426589</v>
      </c>
      <c r="DK1080">
        <f t="shared" si="791"/>
        <v>2.0898634241450331E-2</v>
      </c>
      <c r="DL1080">
        <f t="shared" si="792"/>
        <v>1.0208986342414503</v>
      </c>
      <c r="DX1080" s="10">
        <v>41066</v>
      </c>
      <c r="DY1080">
        <v>8949000</v>
      </c>
      <c r="DZ1080">
        <v>15.78</v>
      </c>
      <c r="EA1080">
        <f t="shared" si="785"/>
        <v>6.3411540900437657E-4</v>
      </c>
      <c r="EB1080">
        <f t="shared" si="786"/>
        <v>1.0006341154090044</v>
      </c>
      <c r="EF1080" s="10">
        <v>41065</v>
      </c>
      <c r="EG1080">
        <v>1137300</v>
      </c>
      <c r="EH1080">
        <v>97.165460999999993</v>
      </c>
      <c r="EI1080">
        <f t="shared" si="787"/>
        <v>-9.8903965823682327E-5</v>
      </c>
      <c r="EJ1080">
        <f t="shared" si="788"/>
        <v>0.99990109603417632</v>
      </c>
    </row>
    <row r="1081" spans="1:140">
      <c r="A1081" s="10">
        <v>41065</v>
      </c>
      <c r="B1081" s="11">
        <v>119.24</v>
      </c>
      <c r="C1081">
        <f t="shared" si="776"/>
        <v>1.1923999999999999</v>
      </c>
      <c r="D1081" s="12">
        <f t="shared" si="757"/>
        <v>2.9936374431703383E-2</v>
      </c>
      <c r="E1081" s="13">
        <f t="shared" si="777"/>
        <v>1.0299363744317034</v>
      </c>
      <c r="H1081" s="10">
        <v>41065</v>
      </c>
      <c r="I1081">
        <v>35400</v>
      </c>
      <c r="J1081">
        <v>69.987579999999994</v>
      </c>
      <c r="K1081" s="15">
        <f t="shared" si="778"/>
        <v>-1.1010983795902485E-2</v>
      </c>
      <c r="L1081">
        <f t="shared" si="779"/>
        <v>0.98898901620409752</v>
      </c>
      <c r="N1081" s="15">
        <f t="shared" si="759"/>
        <v>-0.98242538037784055</v>
      </c>
      <c r="P1081" s="10">
        <v>41065</v>
      </c>
      <c r="Q1081">
        <v>114300</v>
      </c>
      <c r="R1081">
        <v>28.354087</v>
      </c>
      <c r="S1081">
        <f t="shared" si="760"/>
        <v>7.5509232029233875E-3</v>
      </c>
      <c r="T1081">
        <f t="shared" si="780"/>
        <v>1.0075509232029234</v>
      </c>
      <c r="V1081" s="15">
        <f t="shared" si="761"/>
        <v>14.576035612546843</v>
      </c>
      <c r="X1081" s="10">
        <v>41065</v>
      </c>
      <c r="Y1081">
        <v>75900</v>
      </c>
      <c r="Z1081">
        <v>23.019200000000001</v>
      </c>
      <c r="AA1081">
        <f t="shared" si="762"/>
        <v>1.4450874566810823E-2</v>
      </c>
      <c r="AB1081">
        <f t="shared" si="758"/>
        <v>1.0144508745668108</v>
      </c>
      <c r="AD1081" s="15">
        <f t="shared" si="763"/>
        <v>187.07134260691501</v>
      </c>
      <c r="AF1081" s="10">
        <v>41065</v>
      </c>
      <c r="AG1081">
        <v>104900</v>
      </c>
      <c r="AH1081">
        <v>31.385904</v>
      </c>
      <c r="AI1081">
        <f t="shared" si="764"/>
        <v>1.2143338587555563E-2</v>
      </c>
      <c r="AJ1081">
        <f t="shared" si="781"/>
        <v>1.0121433385875556</v>
      </c>
      <c r="AN1081" s="10">
        <v>41065</v>
      </c>
      <c r="AO1081">
        <v>2254100</v>
      </c>
      <c r="AP1081">
        <v>25.258088000000001</v>
      </c>
      <c r="AQ1081">
        <f t="shared" si="765"/>
        <v>5.1724134500339414E-3</v>
      </c>
      <c r="AR1081">
        <f t="shared" si="784"/>
        <v>1.0051724134500339</v>
      </c>
      <c r="AV1081" s="10">
        <v>41065</v>
      </c>
      <c r="AW1081">
        <v>23440000</v>
      </c>
      <c r="AX1081">
        <v>32.865535000000001</v>
      </c>
      <c r="AY1081">
        <f t="shared" si="766"/>
        <v>3.7613944839314239E-3</v>
      </c>
      <c r="AZ1081">
        <f t="shared" si="767"/>
        <v>1.0037613944839314</v>
      </c>
      <c r="BD1081" s="10">
        <v>41065</v>
      </c>
      <c r="BE1081">
        <v>413800</v>
      </c>
      <c r="BF1081">
        <v>39.508687000000002</v>
      </c>
      <c r="BG1081">
        <f t="shared" si="768"/>
        <v>3.0939023574074742E-3</v>
      </c>
      <c r="BH1081">
        <f t="shared" si="769"/>
        <v>1.0030939023574075</v>
      </c>
      <c r="BL1081" s="10">
        <v>41065</v>
      </c>
      <c r="BM1081">
        <v>219200</v>
      </c>
      <c r="BN1081">
        <v>98.910881000000003</v>
      </c>
      <c r="BO1081">
        <f t="shared" si="782"/>
        <v>-5.4092844613513602E-3</v>
      </c>
      <c r="BP1081">
        <f t="shared" si="783"/>
        <v>0.99459071553864864</v>
      </c>
      <c r="CB1081" s="10">
        <v>41065</v>
      </c>
      <c r="CC1081">
        <v>745000</v>
      </c>
      <c r="CD1081">
        <v>91.141649999999998</v>
      </c>
      <c r="CE1081">
        <f t="shared" si="770"/>
        <v>5.8367493163160589E-3</v>
      </c>
      <c r="CF1081">
        <f t="shared" si="771"/>
        <v>1.0058367493163161</v>
      </c>
      <c r="CJ1081" s="10">
        <v>41065</v>
      </c>
      <c r="CK1081">
        <v>213800</v>
      </c>
      <c r="CL1081">
        <v>72.966840000000005</v>
      </c>
      <c r="CM1081">
        <f t="shared" si="772"/>
        <v>-1.7705556786276055E-3</v>
      </c>
      <c r="CN1081">
        <f t="shared" si="773"/>
        <v>0.99822944432137239</v>
      </c>
      <c r="CR1081" s="10">
        <v>41065</v>
      </c>
      <c r="CS1081">
        <v>24500</v>
      </c>
      <c r="CT1081">
        <v>58.156554999999997</v>
      </c>
      <c r="CU1081">
        <f t="shared" si="774"/>
        <v>-1.6282700832970232E-4</v>
      </c>
      <c r="CV1081">
        <f t="shared" si="775"/>
        <v>0.9998371729916703</v>
      </c>
      <c r="CZ1081" s="10">
        <v>41065</v>
      </c>
      <c r="DA1081">
        <v>29600</v>
      </c>
      <c r="DB1081">
        <v>36.693199999999997</v>
      </c>
      <c r="DC1081">
        <f t="shared" si="789"/>
        <v>9.2356676072815613E-3</v>
      </c>
      <c r="DD1081">
        <f t="shared" si="790"/>
        <v>1.0092356676072816</v>
      </c>
      <c r="DH1081" s="10">
        <v>41065</v>
      </c>
      <c r="DI1081">
        <v>62000</v>
      </c>
      <c r="DJ1081">
        <v>25.885615000000001</v>
      </c>
      <c r="DK1081">
        <f t="shared" si="791"/>
        <v>2.0255884422988313E-2</v>
      </c>
      <c r="DL1081">
        <f t="shared" si="792"/>
        <v>1.0202558844229883</v>
      </c>
      <c r="DX1081" s="10">
        <v>41065</v>
      </c>
      <c r="DY1081">
        <v>5736800</v>
      </c>
      <c r="DZ1081">
        <v>15.77</v>
      </c>
      <c r="EA1081">
        <f t="shared" si="785"/>
        <v>-6.3371356147023938E-4</v>
      </c>
      <c r="EB1081">
        <f t="shared" si="786"/>
        <v>0.99936628643852976</v>
      </c>
      <c r="EF1081" s="10">
        <v>41064</v>
      </c>
      <c r="EG1081">
        <v>314000</v>
      </c>
      <c r="EH1081">
        <v>97.175072</v>
      </c>
      <c r="EI1081">
        <f t="shared" si="787"/>
        <v>-9.89559168111942E-5</v>
      </c>
      <c r="EJ1081">
        <f t="shared" si="788"/>
        <v>0.99990104408318881</v>
      </c>
    </row>
    <row r="1082" spans="1:140">
      <c r="A1082" s="10">
        <v>41064</v>
      </c>
      <c r="B1082" s="11">
        <v>120.24</v>
      </c>
      <c r="C1082">
        <f t="shared" si="776"/>
        <v>1.2023999999999999</v>
      </c>
      <c r="D1082" s="12">
        <f t="shared" si="757"/>
        <v>3.0242664604164471E-2</v>
      </c>
      <c r="E1082" s="13">
        <f t="shared" si="777"/>
        <v>1.0302426646041645</v>
      </c>
      <c r="H1082" s="10">
        <v>41064</v>
      </c>
      <c r="I1082">
        <v>48200</v>
      </c>
      <c r="J1082">
        <v>70.766791999999995</v>
      </c>
      <c r="K1082" s="15">
        <f t="shared" si="778"/>
        <v>-3.9880286235036699E-3</v>
      </c>
      <c r="L1082">
        <f t="shared" si="779"/>
        <v>0.99601197137649633</v>
      </c>
      <c r="N1082" s="15">
        <f t="shared" si="759"/>
        <v>-0.76742458376358114</v>
      </c>
      <c r="P1082" s="10">
        <v>41064</v>
      </c>
      <c r="Q1082">
        <v>396300</v>
      </c>
      <c r="R1082">
        <v>28.141591999999999</v>
      </c>
      <c r="S1082">
        <f t="shared" si="760"/>
        <v>-9.8394319860661827E-4</v>
      </c>
      <c r="T1082">
        <f t="shared" si="780"/>
        <v>0.99901605680139338</v>
      </c>
      <c r="V1082" s="15">
        <f t="shared" si="761"/>
        <v>-0.30184634880726247</v>
      </c>
      <c r="X1082" s="10">
        <v>41064</v>
      </c>
      <c r="Y1082">
        <v>48200</v>
      </c>
      <c r="Z1082">
        <v>22.691291</v>
      </c>
      <c r="AA1082">
        <f t="shared" si="762"/>
        <v>-7.3770567101473228E-3</v>
      </c>
      <c r="AB1082">
        <f t="shared" si="758"/>
        <v>0.99262294328985268</v>
      </c>
      <c r="AD1082" s="15">
        <f t="shared" si="763"/>
        <v>-0.93296943988051018</v>
      </c>
      <c r="AF1082" s="10">
        <v>41064</v>
      </c>
      <c r="AG1082">
        <v>138700</v>
      </c>
      <c r="AH1082">
        <v>31.009347000000002</v>
      </c>
      <c r="AI1082">
        <f t="shared" si="764"/>
        <v>-3.0267023428368622E-3</v>
      </c>
      <c r="AJ1082">
        <f t="shared" si="781"/>
        <v>0.99697329765716314</v>
      </c>
      <c r="AN1082" s="10">
        <v>41064</v>
      </c>
      <c r="AO1082">
        <v>2550900</v>
      </c>
      <c r="AP1082">
        <v>25.128115000000001</v>
      </c>
      <c r="AQ1082">
        <f t="shared" si="765"/>
        <v>7.9944003776513117E-3</v>
      </c>
      <c r="AR1082">
        <f t="shared" si="784"/>
        <v>1.0079944003776513</v>
      </c>
      <c r="AV1082" s="10">
        <v>41064</v>
      </c>
      <c r="AW1082">
        <v>23347800</v>
      </c>
      <c r="AX1082">
        <v>32.742378000000002</v>
      </c>
      <c r="AY1082">
        <f t="shared" si="766"/>
        <v>3.7756267623814121E-3</v>
      </c>
      <c r="AZ1082">
        <f t="shared" si="767"/>
        <v>1.0037756267623814</v>
      </c>
      <c r="BD1082" s="10">
        <v>41064</v>
      </c>
      <c r="BE1082">
        <v>429300</v>
      </c>
      <c r="BF1082">
        <v>39.386828000000001</v>
      </c>
      <c r="BG1082">
        <f t="shared" si="768"/>
        <v>-1.1037183846310805E-3</v>
      </c>
      <c r="BH1082">
        <f t="shared" si="769"/>
        <v>0.99889628161536892</v>
      </c>
      <c r="BL1082" s="10">
        <v>41064</v>
      </c>
      <c r="BM1082">
        <v>236200</v>
      </c>
      <c r="BN1082">
        <v>99.448828000000006</v>
      </c>
      <c r="BO1082">
        <f t="shared" si="782"/>
        <v>-1.0807238641090677E-3</v>
      </c>
      <c r="BP1082">
        <f t="shared" si="783"/>
        <v>0.99891927613589093</v>
      </c>
      <c r="CB1082" s="10">
        <v>41064</v>
      </c>
      <c r="CC1082">
        <v>1140200</v>
      </c>
      <c r="CD1082">
        <v>90.612765999999993</v>
      </c>
      <c r="CE1082">
        <f t="shared" si="770"/>
        <v>1.059908863050385E-2</v>
      </c>
      <c r="CF1082">
        <f t="shared" si="771"/>
        <v>1.0105990886305039</v>
      </c>
      <c r="CJ1082" s="10">
        <v>41064</v>
      </c>
      <c r="CK1082">
        <v>229700</v>
      </c>
      <c r="CL1082">
        <v>73.096260999999998</v>
      </c>
      <c r="CM1082">
        <f t="shared" si="772"/>
        <v>-3.4113705781054771E-3</v>
      </c>
      <c r="CN1082">
        <f t="shared" si="773"/>
        <v>0.99658862942189452</v>
      </c>
      <c r="CR1082" s="10">
        <v>41064</v>
      </c>
      <c r="CS1082">
        <v>7800</v>
      </c>
      <c r="CT1082">
        <v>58.166026000000002</v>
      </c>
      <c r="CU1082">
        <f t="shared" si="774"/>
        <v>-1.7880318443993515E-3</v>
      </c>
      <c r="CV1082">
        <f t="shared" si="775"/>
        <v>0.99821196815560065</v>
      </c>
      <c r="CZ1082" s="10">
        <v>41064</v>
      </c>
      <c r="DA1082">
        <v>30500</v>
      </c>
      <c r="DB1082">
        <v>36.357415000000003</v>
      </c>
      <c r="DC1082">
        <f t="shared" si="789"/>
        <v>0</v>
      </c>
      <c r="DD1082">
        <f t="shared" si="790"/>
        <v>1</v>
      </c>
      <c r="DH1082" s="10">
        <v>41064</v>
      </c>
      <c r="DI1082">
        <v>109100</v>
      </c>
      <c r="DJ1082">
        <v>25.371689</v>
      </c>
      <c r="DK1082">
        <f t="shared" si="791"/>
        <v>-8.1072161201832804E-3</v>
      </c>
      <c r="DL1082">
        <f t="shared" si="792"/>
        <v>0.99189278387981672</v>
      </c>
      <c r="DX1082" s="10">
        <v>41064</v>
      </c>
      <c r="DY1082">
        <v>5443800</v>
      </c>
      <c r="DZ1082">
        <v>15.78</v>
      </c>
      <c r="EA1082">
        <f t="shared" si="785"/>
        <v>-1.8975332068311701E-3</v>
      </c>
      <c r="EB1082">
        <f t="shared" si="786"/>
        <v>0.99810246679316883</v>
      </c>
      <c r="EF1082" s="10">
        <v>41061</v>
      </c>
      <c r="EG1082">
        <v>214600</v>
      </c>
      <c r="EH1082">
        <v>97.184689000000006</v>
      </c>
      <c r="EI1082">
        <f t="shared" si="787"/>
        <v>9.896571005385546E-5</v>
      </c>
      <c r="EJ1082">
        <f t="shared" si="788"/>
        <v>1.0000989657100539</v>
      </c>
    </row>
    <row r="1083" spans="1:140">
      <c r="A1083" s="10">
        <v>41061</v>
      </c>
      <c r="B1083" s="11">
        <v>121.24</v>
      </c>
      <c r="C1083">
        <f t="shared" si="776"/>
        <v>1.2123999999999999</v>
      </c>
      <c r="D1083" s="12">
        <f t="shared" si="757"/>
        <v>3.0550143147838993E-2</v>
      </c>
      <c r="E1083" s="13">
        <f t="shared" si="777"/>
        <v>1.030550143147839</v>
      </c>
      <c r="H1083" s="10">
        <v>41061</v>
      </c>
      <c r="I1083">
        <v>40700</v>
      </c>
      <c r="J1083">
        <v>71.050141999999994</v>
      </c>
      <c r="K1083" s="15">
        <f t="shared" si="778"/>
        <v>1.9179397406400733E-2</v>
      </c>
      <c r="L1083">
        <f t="shared" si="779"/>
        <v>1.0191793974064007</v>
      </c>
      <c r="N1083" s="15">
        <f t="shared" si="759"/>
        <v>1025.791090354124</v>
      </c>
      <c r="P1083" s="10">
        <v>41061</v>
      </c>
      <c r="Q1083">
        <v>597000</v>
      </c>
      <c r="R1083">
        <v>28.169308999999998</v>
      </c>
      <c r="S1083">
        <f t="shared" si="760"/>
        <v>-2.5567326059328099E-2</v>
      </c>
      <c r="T1083">
        <f t="shared" si="780"/>
        <v>0.9744326739406719</v>
      </c>
      <c r="V1083" s="15">
        <f t="shared" si="761"/>
        <v>-0.99992158107975537</v>
      </c>
      <c r="X1083" s="10">
        <v>41061</v>
      </c>
      <c r="Y1083">
        <v>113300</v>
      </c>
      <c r="Z1083">
        <v>22.859929999999999</v>
      </c>
      <c r="AA1083">
        <f t="shared" si="762"/>
        <v>-2.9821041327755649E-2</v>
      </c>
      <c r="AB1083">
        <f t="shared" si="758"/>
        <v>0.97017895867224435</v>
      </c>
      <c r="AD1083" s="15">
        <f t="shared" si="763"/>
        <v>-0.99998411724810665</v>
      </c>
      <c r="AF1083" s="10">
        <v>41061</v>
      </c>
      <c r="AG1083">
        <v>410300</v>
      </c>
      <c r="AH1083">
        <v>31.103487999999999</v>
      </c>
      <c r="AI1083">
        <f t="shared" si="764"/>
        <v>-3.193671680091148E-2</v>
      </c>
      <c r="AJ1083">
        <f t="shared" si="781"/>
        <v>0.96806328319908852</v>
      </c>
      <c r="AN1083" s="10">
        <v>41061</v>
      </c>
      <c r="AO1083">
        <v>4209200</v>
      </c>
      <c r="AP1083">
        <v>24.928823999999999</v>
      </c>
      <c r="AQ1083">
        <f t="shared" si="765"/>
        <v>-2.5076237707090221E-2</v>
      </c>
      <c r="AR1083">
        <f t="shared" si="784"/>
        <v>0.97492376229290978</v>
      </c>
      <c r="AV1083" s="10">
        <v>41061</v>
      </c>
      <c r="AW1083">
        <v>26069500</v>
      </c>
      <c r="AX1083">
        <v>32.619219999999999</v>
      </c>
      <c r="AY1083">
        <f t="shared" si="766"/>
        <v>-2.4723812640120912E-2</v>
      </c>
      <c r="AZ1083">
        <f t="shared" si="767"/>
        <v>0.97527618735987909</v>
      </c>
      <c r="BD1083" s="10">
        <v>41061</v>
      </c>
      <c r="BE1083">
        <v>965700</v>
      </c>
      <c r="BF1083">
        <v>39.430348000000002</v>
      </c>
      <c r="BG1083">
        <f t="shared" si="768"/>
        <v>-1.9480558557432137E-2</v>
      </c>
      <c r="BH1083">
        <f t="shared" si="769"/>
        <v>0.98051944144256786</v>
      </c>
      <c r="BL1083" s="10">
        <v>41061</v>
      </c>
      <c r="BM1083">
        <v>280400</v>
      </c>
      <c r="BN1083">
        <v>99.556421</v>
      </c>
      <c r="BO1083">
        <f t="shared" si="782"/>
        <v>1.6056750788269181E-3</v>
      </c>
      <c r="BP1083">
        <f t="shared" si="783"/>
        <v>1.0016056750788269</v>
      </c>
      <c r="CB1083" s="10">
        <v>41061</v>
      </c>
      <c r="CC1083">
        <v>3183500</v>
      </c>
      <c r="CD1083">
        <v>89.662425999999996</v>
      </c>
      <c r="CE1083">
        <f t="shared" si="770"/>
        <v>-1.5774816951802495E-2</v>
      </c>
      <c r="CF1083">
        <f t="shared" si="771"/>
        <v>0.98422518304819751</v>
      </c>
      <c r="CJ1083" s="10">
        <v>41061</v>
      </c>
      <c r="CK1083">
        <v>227800</v>
      </c>
      <c r="CL1083">
        <v>73.346473000000003</v>
      </c>
      <c r="CM1083">
        <f t="shared" si="772"/>
        <v>2.1218953341215485E-3</v>
      </c>
      <c r="CN1083">
        <f t="shared" si="773"/>
        <v>1.0021218953341215</v>
      </c>
      <c r="CR1083" s="10">
        <v>41061</v>
      </c>
      <c r="CS1083">
        <v>18400</v>
      </c>
      <c r="CT1083">
        <v>58.270215</v>
      </c>
      <c r="CU1083">
        <f t="shared" si="774"/>
        <v>1.872809217264626E-3</v>
      </c>
      <c r="CV1083">
        <f t="shared" si="775"/>
        <v>1.0018728092172646</v>
      </c>
      <c r="CZ1083" s="10">
        <v>41061</v>
      </c>
      <c r="DA1083">
        <v>30800</v>
      </c>
      <c r="DB1083">
        <v>36.357415000000003</v>
      </c>
      <c r="DC1083">
        <f t="shared" si="789"/>
        <v>-2.2788756551926692E-2</v>
      </c>
      <c r="DD1083">
        <f t="shared" si="790"/>
        <v>0.97721124344807331</v>
      </c>
      <c r="DH1083" s="10">
        <v>41061</v>
      </c>
      <c r="DI1083">
        <v>131700</v>
      </c>
      <c r="DJ1083">
        <v>25.579063999999999</v>
      </c>
      <c r="DK1083">
        <f t="shared" si="791"/>
        <v>-2.4079785732272208E-2</v>
      </c>
      <c r="DL1083">
        <f t="shared" si="792"/>
        <v>0.97592021426772779</v>
      </c>
      <c r="DX1083" s="10">
        <v>41061</v>
      </c>
      <c r="DY1083">
        <v>15677000</v>
      </c>
      <c r="DZ1083">
        <v>15.81</v>
      </c>
      <c r="EA1083">
        <f t="shared" si="785"/>
        <v>3.9447731755424043E-2</v>
      </c>
      <c r="EB1083">
        <f t="shared" si="786"/>
        <v>1.039447731755424</v>
      </c>
      <c r="EF1083" s="10">
        <v>41060</v>
      </c>
      <c r="EG1083">
        <v>130100</v>
      </c>
      <c r="EH1083">
        <v>97.175072</v>
      </c>
      <c r="EI1083">
        <f t="shared" si="787"/>
        <v>6.4356238770901797E-4</v>
      </c>
      <c r="EJ1083">
        <f t="shared" si="788"/>
        <v>1.000643562387709</v>
      </c>
    </row>
    <row r="1084" spans="1:140">
      <c r="A1084" s="10">
        <v>41060</v>
      </c>
      <c r="B1084" s="11">
        <v>122.24</v>
      </c>
      <c r="C1084">
        <f t="shared" si="776"/>
        <v>1.2223999999999999</v>
      </c>
      <c r="D1084" s="12">
        <f t="shared" si="757"/>
        <v>3.0858818961424506E-2</v>
      </c>
      <c r="E1084" s="13">
        <f t="shared" si="777"/>
        <v>1.0308588189614245</v>
      </c>
      <c r="H1084" s="10">
        <v>41060</v>
      </c>
      <c r="I1084">
        <v>20600</v>
      </c>
      <c r="J1084">
        <v>69.713087000000002</v>
      </c>
      <c r="K1084" s="15">
        <f t="shared" si="778"/>
        <v>9.6956178427720641E-3</v>
      </c>
      <c r="L1084">
        <f t="shared" si="779"/>
        <v>1.0096956178427721</v>
      </c>
      <c r="N1084" s="15">
        <f t="shared" si="759"/>
        <v>32.847146262818384</v>
      </c>
      <c r="P1084" s="10">
        <v>41060</v>
      </c>
      <c r="Q1084">
        <v>156800</v>
      </c>
      <c r="R1084">
        <v>28.90842</v>
      </c>
      <c r="S1084">
        <f t="shared" si="760"/>
        <v>-1.9138682964590092E-3</v>
      </c>
      <c r="T1084">
        <f t="shared" si="780"/>
        <v>0.99808613170354099</v>
      </c>
      <c r="V1084" s="15">
        <f t="shared" si="761"/>
        <v>-0.50303280451106824</v>
      </c>
      <c r="X1084" s="10">
        <v>41060</v>
      </c>
      <c r="Y1084">
        <v>40200</v>
      </c>
      <c r="Z1084">
        <v>23.562591000000001</v>
      </c>
      <c r="AA1084">
        <f t="shared" si="762"/>
        <v>-2.7755848918152859E-3</v>
      </c>
      <c r="AB1084">
        <f t="shared" si="758"/>
        <v>0.99722441510818471</v>
      </c>
      <c r="AD1084" s="15">
        <f t="shared" si="763"/>
        <v>-0.6374152536788017</v>
      </c>
      <c r="AF1084" s="10">
        <v>41060</v>
      </c>
      <c r="AG1084">
        <v>101000</v>
      </c>
      <c r="AH1084">
        <v>32.129601999999998</v>
      </c>
      <c r="AI1084">
        <f t="shared" si="764"/>
        <v>-2.6300409752467724E-3</v>
      </c>
      <c r="AJ1084">
        <f t="shared" si="781"/>
        <v>0.99736995902475323</v>
      </c>
      <c r="AN1084" s="10">
        <v>41060</v>
      </c>
      <c r="AO1084">
        <v>3914400</v>
      </c>
      <c r="AP1084">
        <v>25.570024</v>
      </c>
      <c r="AQ1084">
        <f t="shared" si="765"/>
        <v>4.0830841256693784E-3</v>
      </c>
      <c r="AR1084">
        <f t="shared" si="784"/>
        <v>1.0040830841256694</v>
      </c>
      <c r="AV1084" s="10">
        <v>41060</v>
      </c>
      <c r="AW1084">
        <v>43026500</v>
      </c>
      <c r="AX1084">
        <v>33.446136000000003</v>
      </c>
      <c r="AY1084">
        <f t="shared" si="766"/>
        <v>3.1662023325154109E-3</v>
      </c>
      <c r="AZ1084">
        <f t="shared" si="767"/>
        <v>1.0031662023325154</v>
      </c>
      <c r="BD1084" s="10">
        <v>41060</v>
      </c>
      <c r="BE1084">
        <v>520900</v>
      </c>
      <c r="BF1084">
        <v>40.213734000000002</v>
      </c>
      <c r="BG1084">
        <f t="shared" si="768"/>
        <v>-6.489090440355838E-4</v>
      </c>
      <c r="BH1084">
        <f t="shared" si="769"/>
        <v>0.99935109095596442</v>
      </c>
      <c r="BL1084" s="10">
        <v>41060</v>
      </c>
      <c r="BM1084">
        <v>183600</v>
      </c>
      <c r="BN1084">
        <v>99.396822</v>
      </c>
      <c r="BO1084">
        <f t="shared" si="782"/>
        <v>1.7125902579206986E-3</v>
      </c>
      <c r="BP1084">
        <f t="shared" si="783"/>
        <v>1.0017125902579207</v>
      </c>
      <c r="CB1084" s="10">
        <v>41060</v>
      </c>
      <c r="CC1084">
        <v>967300</v>
      </c>
      <c r="CD1084">
        <v>91.099503999999996</v>
      </c>
      <c r="CE1084">
        <f t="shared" si="770"/>
        <v>1.8102512886994937E-3</v>
      </c>
      <c r="CF1084">
        <f t="shared" si="771"/>
        <v>1.0018102512886995</v>
      </c>
      <c r="CJ1084" s="10">
        <v>41060</v>
      </c>
      <c r="CK1084">
        <v>229600</v>
      </c>
      <c r="CL1084">
        <v>73.191169000000002</v>
      </c>
      <c r="CM1084">
        <f t="shared" si="772"/>
        <v>2.7424478868935953E-3</v>
      </c>
      <c r="CN1084">
        <f t="shared" si="773"/>
        <v>1.0027424478868936</v>
      </c>
      <c r="CR1084" s="10">
        <v>41060</v>
      </c>
      <c r="CS1084">
        <v>4900</v>
      </c>
      <c r="CT1084">
        <v>58.161290000000001</v>
      </c>
      <c r="CU1084">
        <f t="shared" si="774"/>
        <v>1.4657993412168224E-3</v>
      </c>
      <c r="CV1084">
        <f t="shared" si="775"/>
        <v>1.0014657993412168</v>
      </c>
      <c r="CZ1084" s="10">
        <v>41060</v>
      </c>
      <c r="DA1084">
        <v>26000</v>
      </c>
      <c r="DB1084">
        <v>37.205277000000002</v>
      </c>
      <c r="DC1084">
        <f t="shared" si="789"/>
        <v>8.4186405875277259E-3</v>
      </c>
      <c r="DD1084">
        <f t="shared" si="790"/>
        <v>1.0084186405875277</v>
      </c>
      <c r="DH1084" s="10">
        <v>41060</v>
      </c>
      <c r="DI1084">
        <v>70700</v>
      </c>
      <c r="DJ1084">
        <v>26.2102</v>
      </c>
      <c r="DK1084">
        <f t="shared" si="791"/>
        <v>7.2764697246747723E-3</v>
      </c>
      <c r="DL1084">
        <f t="shared" si="792"/>
        <v>1.0072764697246748</v>
      </c>
      <c r="DX1084" s="10">
        <v>41060</v>
      </c>
      <c r="DY1084">
        <v>3257400</v>
      </c>
      <c r="DZ1084">
        <v>15.21</v>
      </c>
      <c r="EA1084">
        <f t="shared" si="785"/>
        <v>-2.6229508196721207E-3</v>
      </c>
      <c r="EB1084">
        <f t="shared" si="786"/>
        <v>0.99737704918032788</v>
      </c>
      <c r="EF1084" s="10">
        <v>41059</v>
      </c>
      <c r="EG1084">
        <v>205400</v>
      </c>
      <c r="EH1084">
        <v>97.112573999999995</v>
      </c>
      <c r="EI1084">
        <f t="shared" si="787"/>
        <v>2.9686738624534748E-4</v>
      </c>
      <c r="EJ1084">
        <f t="shared" si="788"/>
        <v>1.0002968673862453</v>
      </c>
    </row>
    <row r="1085" spans="1:140">
      <c r="A1085" s="10">
        <v>41059</v>
      </c>
      <c r="B1085" s="11">
        <v>123.24</v>
      </c>
      <c r="C1085">
        <f t="shared" si="776"/>
        <v>1.2323999999999999</v>
      </c>
      <c r="D1085" s="12">
        <f t="shared" si="757"/>
        <v>3.1168701042593838E-2</v>
      </c>
      <c r="E1085" s="13">
        <f t="shared" si="777"/>
        <v>1.0311687010425938</v>
      </c>
      <c r="H1085" s="10">
        <v>41059</v>
      </c>
      <c r="I1085">
        <v>6300</v>
      </c>
      <c r="J1085">
        <v>69.043666000000002</v>
      </c>
      <c r="K1085" s="15">
        <f t="shared" si="778"/>
        <v>1.9968652402075238E-2</v>
      </c>
      <c r="L1085">
        <f t="shared" si="779"/>
        <v>1.0199686524020752</v>
      </c>
      <c r="N1085" s="15">
        <f t="shared" si="759"/>
        <v>1361.0432867259515</v>
      </c>
      <c r="P1085" s="10">
        <v>41059</v>
      </c>
      <c r="Q1085">
        <v>225000</v>
      </c>
      <c r="R1085">
        <v>28.963853</v>
      </c>
      <c r="S1085">
        <f t="shared" si="760"/>
        <v>-1.4150906950710529E-2</v>
      </c>
      <c r="T1085">
        <f t="shared" si="780"/>
        <v>0.98584909304928947</v>
      </c>
      <c r="V1085" s="15">
        <f t="shared" si="761"/>
        <v>-0.99449431891098716</v>
      </c>
      <c r="X1085" s="10">
        <v>41059</v>
      </c>
      <c r="Y1085">
        <v>40600</v>
      </c>
      <c r="Z1085">
        <v>23.628173</v>
      </c>
      <c r="AA1085">
        <f t="shared" si="762"/>
        <v>-1.9821220316964427E-2</v>
      </c>
      <c r="AB1085">
        <f t="shared" si="758"/>
        <v>0.98017877968303557</v>
      </c>
      <c r="AD1085" s="15">
        <f t="shared" si="763"/>
        <v>-0.99932944708071558</v>
      </c>
      <c r="AF1085" s="10">
        <v>41059</v>
      </c>
      <c r="AG1085">
        <v>704500</v>
      </c>
      <c r="AH1085">
        <v>32.214326999999997</v>
      </c>
      <c r="AI1085">
        <f t="shared" si="764"/>
        <v>-1.7795634293176765E-2</v>
      </c>
      <c r="AJ1085">
        <f t="shared" si="781"/>
        <v>0.98220436570682323</v>
      </c>
      <c r="AN1085" s="10">
        <v>41059</v>
      </c>
      <c r="AO1085">
        <v>2361500</v>
      </c>
      <c r="AP1085">
        <v>25.466044</v>
      </c>
      <c r="AQ1085">
        <f t="shared" si="765"/>
        <v>-2.2938874009018062E-2</v>
      </c>
      <c r="AR1085">
        <f t="shared" si="784"/>
        <v>0.97706112599098194</v>
      </c>
      <c r="AV1085" s="10">
        <v>41059</v>
      </c>
      <c r="AW1085">
        <v>28555300</v>
      </c>
      <c r="AX1085">
        <v>33.340572999999999</v>
      </c>
      <c r="AY1085">
        <f t="shared" si="766"/>
        <v>-1.838899144823658E-2</v>
      </c>
      <c r="AZ1085">
        <f t="shared" si="767"/>
        <v>0.98161100855176342</v>
      </c>
      <c r="BD1085" s="10">
        <v>41059</v>
      </c>
      <c r="BE1085">
        <v>277500</v>
      </c>
      <c r="BF1085">
        <v>40.239846</v>
      </c>
      <c r="BG1085">
        <f t="shared" si="768"/>
        <v>-1.2390545566729583E-2</v>
      </c>
      <c r="BH1085">
        <f t="shared" si="769"/>
        <v>0.98760945443327042</v>
      </c>
      <c r="BL1085" s="10">
        <v>41059</v>
      </c>
      <c r="BM1085">
        <v>149200</v>
      </c>
      <c r="BN1085">
        <v>99.226887000000005</v>
      </c>
      <c r="BO1085">
        <f t="shared" si="782"/>
        <v>8.1194084068791916E-4</v>
      </c>
      <c r="BP1085">
        <f t="shared" si="783"/>
        <v>1.0008119408406879</v>
      </c>
      <c r="CB1085" s="10">
        <v>41059</v>
      </c>
      <c r="CC1085">
        <v>593300</v>
      </c>
      <c r="CD1085">
        <v>90.934888999999998</v>
      </c>
      <c r="CE1085">
        <f t="shared" si="770"/>
        <v>-9.0452146927266774E-5</v>
      </c>
      <c r="CF1085">
        <f t="shared" si="771"/>
        <v>0.99990954785307273</v>
      </c>
      <c r="CJ1085" s="10">
        <v>41059</v>
      </c>
      <c r="CK1085">
        <v>223800</v>
      </c>
      <c r="CL1085">
        <v>72.990994999999998</v>
      </c>
      <c r="CM1085">
        <f t="shared" si="772"/>
        <v>5.332348371737794E-3</v>
      </c>
      <c r="CN1085">
        <f t="shared" si="773"/>
        <v>1.0053323483717378</v>
      </c>
      <c r="CR1085" s="10">
        <v>41059</v>
      </c>
      <c r="CS1085">
        <v>2600</v>
      </c>
      <c r="CT1085">
        <v>58.076161999999997</v>
      </c>
      <c r="CU1085">
        <f t="shared" si="774"/>
        <v>2.9402182223001727E-3</v>
      </c>
      <c r="CV1085">
        <f t="shared" si="775"/>
        <v>1.0029402182223002</v>
      </c>
      <c r="CZ1085" s="10">
        <v>41059</v>
      </c>
      <c r="DA1085">
        <v>7500</v>
      </c>
      <c r="DB1085">
        <v>36.894674000000002</v>
      </c>
      <c r="DC1085">
        <f t="shared" si="789"/>
        <v>-1.8754207632167619E-2</v>
      </c>
      <c r="DD1085">
        <f t="shared" si="790"/>
        <v>0.98124579236783238</v>
      </c>
      <c r="DH1085" s="10">
        <v>41059</v>
      </c>
      <c r="DI1085">
        <v>51600</v>
      </c>
      <c r="DJ1085">
        <v>26.020859999999999</v>
      </c>
      <c r="DK1085">
        <f t="shared" si="791"/>
        <v>-2.368059126530675E-2</v>
      </c>
      <c r="DL1085">
        <f t="shared" si="792"/>
        <v>0.97631940873469325</v>
      </c>
      <c r="DX1085" s="10">
        <v>41059</v>
      </c>
      <c r="DY1085">
        <v>5774900</v>
      </c>
      <c r="DZ1085">
        <v>15.25</v>
      </c>
      <c r="EA1085">
        <f t="shared" si="785"/>
        <v>6.6006600660066805E-3</v>
      </c>
      <c r="EB1085">
        <f t="shared" si="786"/>
        <v>1.0066006600660067</v>
      </c>
      <c r="EF1085" s="10">
        <v>41058</v>
      </c>
      <c r="EG1085">
        <v>230200</v>
      </c>
      <c r="EH1085">
        <v>97.083753000000002</v>
      </c>
      <c r="EI1085">
        <f t="shared" si="787"/>
        <v>-5.933824606904059E-4</v>
      </c>
      <c r="EJ1085">
        <f t="shared" si="788"/>
        <v>0.99940661753930959</v>
      </c>
    </row>
    <row r="1086" spans="1:140">
      <c r="A1086" s="10">
        <v>41058</v>
      </c>
      <c r="B1086" s="11">
        <v>124.24</v>
      </c>
      <c r="C1086">
        <f t="shared" si="776"/>
        <v>1.2423999999999999</v>
      </c>
      <c r="D1086" s="12">
        <f t="shared" si="757"/>
        <v>3.1479798489458588E-2</v>
      </c>
      <c r="E1086" s="13">
        <f t="shared" si="777"/>
        <v>1.0314797984894586</v>
      </c>
      <c r="H1086" s="10">
        <v>41058</v>
      </c>
      <c r="I1086">
        <v>34400</v>
      </c>
      <c r="J1086">
        <v>67.691948999999994</v>
      </c>
      <c r="K1086" s="15">
        <f t="shared" si="778"/>
        <v>-5.2179853234646245E-4</v>
      </c>
      <c r="L1086">
        <f t="shared" si="779"/>
        <v>0.99947820146765354</v>
      </c>
      <c r="N1086" s="15">
        <f t="shared" si="759"/>
        <v>-0.17345934332403012</v>
      </c>
      <c r="P1086" s="10">
        <v>41058</v>
      </c>
      <c r="Q1086">
        <v>135800</v>
      </c>
      <c r="R1086">
        <v>29.379601000000001</v>
      </c>
      <c r="S1086">
        <f t="shared" si="760"/>
        <v>1.1128727520923087E-2</v>
      </c>
      <c r="T1086">
        <f t="shared" si="780"/>
        <v>1.0111287275209231</v>
      </c>
      <c r="V1086" s="15">
        <f t="shared" si="761"/>
        <v>55.800747341460031</v>
      </c>
      <c r="X1086" s="10">
        <v>41058</v>
      </c>
      <c r="Y1086">
        <v>43900</v>
      </c>
      <c r="Z1086">
        <v>24.105982999999998</v>
      </c>
      <c r="AA1086">
        <f t="shared" si="762"/>
        <v>1.2593452095487345E-2</v>
      </c>
      <c r="AB1086">
        <f t="shared" si="758"/>
        <v>1.0125934520954873</v>
      </c>
      <c r="AD1086" s="15">
        <f t="shared" si="763"/>
        <v>95.342268564917447</v>
      </c>
      <c r="AF1086" s="10">
        <v>41058</v>
      </c>
      <c r="AG1086">
        <v>108500</v>
      </c>
      <c r="AH1086">
        <v>32.797987999999997</v>
      </c>
      <c r="AI1086">
        <f t="shared" si="764"/>
        <v>1.2496391988563005E-2</v>
      </c>
      <c r="AJ1086">
        <f t="shared" si="781"/>
        <v>1.012496391988563</v>
      </c>
      <c r="AN1086" s="10">
        <v>41058</v>
      </c>
      <c r="AO1086">
        <v>2358900</v>
      </c>
      <c r="AP1086">
        <v>26.063921000000001</v>
      </c>
      <c r="AQ1086">
        <f t="shared" si="765"/>
        <v>1.177264548837087E-2</v>
      </c>
      <c r="AR1086">
        <f t="shared" si="784"/>
        <v>1.0117726454883709</v>
      </c>
      <c r="AV1086" s="10">
        <v>41058</v>
      </c>
      <c r="AW1086">
        <v>20573100</v>
      </c>
      <c r="AX1086">
        <v>33.965158000000002</v>
      </c>
      <c r="AY1086">
        <f t="shared" si="766"/>
        <v>2.7681679221329247E-2</v>
      </c>
      <c r="AZ1086">
        <f t="shared" si="767"/>
        <v>1.0276816792213292</v>
      </c>
      <c r="BD1086" s="10">
        <v>41058</v>
      </c>
      <c r="BE1086">
        <v>672600</v>
      </c>
      <c r="BF1086">
        <v>40.744695</v>
      </c>
      <c r="BG1086">
        <f t="shared" si="768"/>
        <v>8.1843805745007714E-3</v>
      </c>
      <c r="BH1086">
        <f t="shared" si="769"/>
        <v>1.0081843805745008</v>
      </c>
      <c r="BL1086" s="10">
        <v>41058</v>
      </c>
      <c r="BM1086">
        <v>204900</v>
      </c>
      <c r="BN1086">
        <v>99.146386000000007</v>
      </c>
      <c r="BO1086">
        <f t="shared" si="782"/>
        <v>9.0238359998107143E-5</v>
      </c>
      <c r="BP1086">
        <f t="shared" si="783"/>
        <v>1.0000902383599981</v>
      </c>
      <c r="CB1086" s="10">
        <v>41058</v>
      </c>
      <c r="CC1086">
        <v>613700</v>
      </c>
      <c r="CD1086">
        <v>90.943115000000006</v>
      </c>
      <c r="CE1086">
        <f t="shared" si="770"/>
        <v>-2.7143668528784026E-4</v>
      </c>
      <c r="CF1086">
        <f t="shared" si="771"/>
        <v>0.99972856331471216</v>
      </c>
      <c r="CJ1086" s="10">
        <v>41058</v>
      </c>
      <c r="CK1086">
        <v>94700</v>
      </c>
      <c r="CL1086">
        <v>72.603846000000004</v>
      </c>
      <c r="CM1086">
        <f t="shared" si="772"/>
        <v>-8.2878650795059627E-4</v>
      </c>
      <c r="CN1086">
        <f t="shared" si="773"/>
        <v>0.9991712134920494</v>
      </c>
      <c r="CR1086" s="10">
        <v>41058</v>
      </c>
      <c r="CS1086">
        <v>5200</v>
      </c>
      <c r="CT1086">
        <v>57.905906000000002</v>
      </c>
      <c r="CU1086">
        <f t="shared" si="774"/>
        <v>4.9031119642850562E-4</v>
      </c>
      <c r="CV1086">
        <f t="shared" si="775"/>
        <v>1.0004903111964285</v>
      </c>
      <c r="CZ1086" s="10">
        <v>41058</v>
      </c>
      <c r="DA1086">
        <v>15900</v>
      </c>
      <c r="DB1086">
        <v>37.599829</v>
      </c>
      <c r="DC1086">
        <f t="shared" si="789"/>
        <v>2.0971113581788048E-2</v>
      </c>
      <c r="DD1086">
        <f t="shared" si="790"/>
        <v>1.020971113581788</v>
      </c>
      <c r="DH1086" s="10">
        <v>41058</v>
      </c>
      <c r="DI1086">
        <v>368800</v>
      </c>
      <c r="DJ1086">
        <v>26.651994999999999</v>
      </c>
      <c r="DK1086">
        <f t="shared" si="791"/>
        <v>1.4413180400964176E-2</v>
      </c>
      <c r="DL1086">
        <f t="shared" si="792"/>
        <v>1.0144131804009642</v>
      </c>
      <c r="DX1086" s="10">
        <v>41058</v>
      </c>
      <c r="DY1086">
        <v>8692300</v>
      </c>
      <c r="DZ1086">
        <v>15.15</v>
      </c>
      <c r="EA1086">
        <f t="shared" si="785"/>
        <v>-1.1096605744125299E-2</v>
      </c>
      <c r="EB1086">
        <f t="shared" si="786"/>
        <v>0.9889033942558747</v>
      </c>
      <c r="EF1086" s="10">
        <v>41054</v>
      </c>
      <c r="EG1086">
        <v>93200</v>
      </c>
      <c r="EH1086">
        <v>97.141395000000003</v>
      </c>
      <c r="EI1086">
        <f t="shared" si="787"/>
        <v>8.9094912896947598E-4</v>
      </c>
      <c r="EJ1086">
        <f t="shared" si="788"/>
        <v>1.0008909491289695</v>
      </c>
    </row>
    <row r="1087" spans="1:140">
      <c r="A1087" s="10">
        <v>41054</v>
      </c>
      <c r="B1087" s="11">
        <v>125.24</v>
      </c>
      <c r="C1087">
        <f t="shared" si="776"/>
        <v>1.2524</v>
      </c>
      <c r="D1087" s="12">
        <f t="shared" si="757"/>
        <v>3.1792120502059262E-2</v>
      </c>
      <c r="E1087" s="13">
        <f t="shared" si="777"/>
        <v>1.0317921205020593</v>
      </c>
      <c r="H1087" s="10">
        <v>41054</v>
      </c>
      <c r="I1087">
        <v>5100</v>
      </c>
      <c r="J1087">
        <v>67.727288999999999</v>
      </c>
      <c r="K1087" s="15">
        <f t="shared" si="778"/>
        <v>3.928805035432914E-3</v>
      </c>
      <c r="L1087">
        <f t="shared" si="779"/>
        <v>1.0039288050354329</v>
      </c>
      <c r="N1087" s="15">
        <f t="shared" si="759"/>
        <v>3.1837342715050774</v>
      </c>
      <c r="P1087" s="10">
        <v>41054</v>
      </c>
      <c r="Q1087">
        <v>102200</v>
      </c>
      <c r="R1087">
        <v>29.056242000000001</v>
      </c>
      <c r="S1087">
        <f t="shared" si="760"/>
        <v>-2.5372678269145466E-3</v>
      </c>
      <c r="T1087">
        <f t="shared" si="780"/>
        <v>0.99746273217308545</v>
      </c>
      <c r="V1087" s="15">
        <f t="shared" si="761"/>
        <v>-0.60437149760610831</v>
      </c>
      <c r="X1087" s="10">
        <v>41054</v>
      </c>
      <c r="Y1087">
        <v>31900</v>
      </c>
      <c r="Z1087">
        <v>23.806180999999999</v>
      </c>
      <c r="AA1087">
        <f t="shared" si="762"/>
        <v>0</v>
      </c>
      <c r="AB1087">
        <f t="shared" si="758"/>
        <v>1</v>
      </c>
      <c r="AD1087" s="15">
        <f t="shared" si="763"/>
        <v>0</v>
      </c>
      <c r="AF1087" s="10">
        <v>41054</v>
      </c>
      <c r="AG1087">
        <v>69900</v>
      </c>
      <c r="AH1087">
        <v>32.393189999999997</v>
      </c>
      <c r="AI1087">
        <f t="shared" si="764"/>
        <v>1.7467766119025896E-3</v>
      </c>
      <c r="AJ1087">
        <f t="shared" si="781"/>
        <v>1.0017467766119026</v>
      </c>
      <c r="AN1087" s="10">
        <v>41054</v>
      </c>
      <c r="AO1087">
        <v>1631800</v>
      </c>
      <c r="AP1087">
        <v>25.760649999999998</v>
      </c>
      <c r="AQ1087">
        <f t="shared" si="765"/>
        <v>-3.0181162053690702E-3</v>
      </c>
      <c r="AR1087">
        <f t="shared" si="784"/>
        <v>0.99698188379463093</v>
      </c>
      <c r="AV1087" s="10">
        <v>41054</v>
      </c>
      <c r="AW1087">
        <v>21391800</v>
      </c>
      <c r="AX1087">
        <v>33.050271000000002</v>
      </c>
      <c r="AY1087">
        <f t="shared" si="766"/>
        <v>-4.2406347113985721E-3</v>
      </c>
      <c r="AZ1087">
        <f t="shared" si="767"/>
        <v>0.99575936528860143</v>
      </c>
      <c r="BD1087" s="10">
        <v>41054</v>
      </c>
      <c r="BE1087">
        <v>285900</v>
      </c>
      <c r="BF1087">
        <v>40.413932000000003</v>
      </c>
      <c r="BG1087">
        <f t="shared" si="768"/>
        <v>-2.363583222577903E-3</v>
      </c>
      <c r="BH1087">
        <f t="shared" si="769"/>
        <v>0.9976364167774221</v>
      </c>
      <c r="BL1087" s="10">
        <v>41054</v>
      </c>
      <c r="BM1087">
        <v>179300</v>
      </c>
      <c r="BN1087">
        <v>99.137439999999998</v>
      </c>
      <c r="BO1087">
        <f t="shared" si="782"/>
        <v>7.2222637434071757E-4</v>
      </c>
      <c r="BP1087">
        <f t="shared" si="783"/>
        <v>1.0007222263743407</v>
      </c>
      <c r="CB1087" s="10">
        <v>41054</v>
      </c>
      <c r="CC1087">
        <v>491400</v>
      </c>
      <c r="CD1087">
        <v>90.967806999999993</v>
      </c>
      <c r="CE1087">
        <f t="shared" si="770"/>
        <v>1.2683404955775579E-3</v>
      </c>
      <c r="CF1087">
        <f t="shared" si="771"/>
        <v>1.0012683404955776</v>
      </c>
      <c r="CJ1087" s="10">
        <v>41054</v>
      </c>
      <c r="CK1087">
        <v>176000</v>
      </c>
      <c r="CL1087">
        <v>72.664068999999998</v>
      </c>
      <c r="CM1087">
        <f t="shared" si="772"/>
        <v>3.0879186868970621E-3</v>
      </c>
      <c r="CN1087">
        <f t="shared" si="773"/>
        <v>1.0030879186868971</v>
      </c>
      <c r="CR1087" s="10">
        <v>41054</v>
      </c>
      <c r="CS1087">
        <v>2400</v>
      </c>
      <c r="CT1087">
        <v>57.877527999999998</v>
      </c>
      <c r="CU1087">
        <f t="shared" si="774"/>
        <v>0</v>
      </c>
      <c r="CV1087">
        <f t="shared" si="775"/>
        <v>1</v>
      </c>
      <c r="CZ1087" s="10">
        <v>41054</v>
      </c>
      <c r="DA1087">
        <v>7600</v>
      </c>
      <c r="DB1087">
        <v>36.827514999999998</v>
      </c>
      <c r="DC1087">
        <f t="shared" si="789"/>
        <v>2.0557269281098467E-3</v>
      </c>
      <c r="DD1087">
        <f t="shared" si="790"/>
        <v>1.0020557269281098</v>
      </c>
      <c r="DH1087" s="10">
        <v>41054</v>
      </c>
      <c r="DI1087">
        <v>23300</v>
      </c>
      <c r="DJ1087">
        <v>26.273313000000002</v>
      </c>
      <c r="DK1087">
        <f t="shared" si="791"/>
        <v>-4.7814844666622669E-3</v>
      </c>
      <c r="DL1087">
        <f t="shared" si="792"/>
        <v>0.99521851553333773</v>
      </c>
      <c r="DX1087" s="10">
        <v>41054</v>
      </c>
      <c r="DY1087">
        <v>2329400</v>
      </c>
      <c r="DZ1087">
        <v>15.32</v>
      </c>
      <c r="EA1087">
        <f t="shared" si="785"/>
        <v>8.5582620144832866E-3</v>
      </c>
      <c r="EB1087">
        <f t="shared" si="786"/>
        <v>1.0085582620144833</v>
      </c>
      <c r="EF1087" s="10">
        <v>41053</v>
      </c>
      <c r="EG1087">
        <v>180600</v>
      </c>
      <c r="EH1087">
        <v>97.054924</v>
      </c>
      <c r="EI1087">
        <f t="shared" si="787"/>
        <v>-7.9131665508558324E-4</v>
      </c>
      <c r="EJ1087">
        <f t="shared" si="788"/>
        <v>0.99920868334491442</v>
      </c>
    </row>
    <row r="1088" spans="1:140">
      <c r="A1088" s="10">
        <v>41053</v>
      </c>
      <c r="B1088" s="11">
        <v>126.24</v>
      </c>
      <c r="C1088">
        <f t="shared" si="776"/>
        <v>1.2624</v>
      </c>
      <c r="D1088" s="12">
        <f t="shared" si="757"/>
        <v>3.2105676383881843E-2</v>
      </c>
      <c r="E1088" s="13">
        <f t="shared" si="777"/>
        <v>1.0321056763838818</v>
      </c>
      <c r="H1088" s="10">
        <v>41053</v>
      </c>
      <c r="I1088">
        <v>9200</v>
      </c>
      <c r="J1088">
        <v>67.462243000000001</v>
      </c>
      <c r="K1088" s="15">
        <f t="shared" si="778"/>
        <v>-4.8221446470209095E-3</v>
      </c>
      <c r="L1088">
        <f t="shared" si="779"/>
        <v>0.99517785535297909</v>
      </c>
      <c r="N1088" s="15">
        <f t="shared" si="759"/>
        <v>-0.82870022293071754</v>
      </c>
      <c r="P1088" s="10">
        <v>41053</v>
      </c>
      <c r="Q1088">
        <v>92700</v>
      </c>
      <c r="R1088">
        <v>29.130153</v>
      </c>
      <c r="S1088">
        <f t="shared" si="760"/>
        <v>1.588367084987663E-3</v>
      </c>
      <c r="T1088">
        <f t="shared" si="780"/>
        <v>1.0015883670849877</v>
      </c>
      <c r="V1088" s="15">
        <f t="shared" si="761"/>
        <v>0.78477800744716197</v>
      </c>
      <c r="X1088" s="10">
        <v>41053</v>
      </c>
      <c r="Y1088">
        <v>28300</v>
      </c>
      <c r="Z1088">
        <v>23.806180999999999</v>
      </c>
      <c r="AA1088">
        <f t="shared" si="762"/>
        <v>3.1582853835099289E-3</v>
      </c>
      <c r="AB1088">
        <f t="shared" si="758"/>
        <v>1.0031582853835099</v>
      </c>
      <c r="AD1088" s="15">
        <f t="shared" si="763"/>
        <v>2.1612186244632601</v>
      </c>
      <c r="AF1088" s="10">
        <v>41053</v>
      </c>
      <c r="AG1088">
        <v>60200</v>
      </c>
      <c r="AH1088">
        <v>32.336705000000002</v>
      </c>
      <c r="AI1088">
        <f t="shared" si="764"/>
        <v>1.4576812988018606E-3</v>
      </c>
      <c r="AJ1088">
        <f t="shared" si="781"/>
        <v>1.0014576812988019</v>
      </c>
      <c r="AN1088" s="10">
        <v>41053</v>
      </c>
      <c r="AO1088">
        <v>5180800</v>
      </c>
      <c r="AP1088">
        <v>25.838633999999999</v>
      </c>
      <c r="AQ1088">
        <f t="shared" si="765"/>
        <v>-6.9930370928845687E-3</v>
      </c>
      <c r="AR1088">
        <f t="shared" si="784"/>
        <v>0.99300696290711543</v>
      </c>
      <c r="AV1088" s="10">
        <v>41053</v>
      </c>
      <c r="AW1088">
        <v>18569600</v>
      </c>
      <c r="AX1088">
        <v>33.191021999999997</v>
      </c>
      <c r="AY1088">
        <f t="shared" si="766"/>
        <v>-6.0590201888381934E-3</v>
      </c>
      <c r="AZ1088">
        <f t="shared" si="767"/>
        <v>0.99394097981116181</v>
      </c>
      <c r="BD1088" s="10">
        <v>41053</v>
      </c>
      <c r="BE1088">
        <v>264000</v>
      </c>
      <c r="BF1088">
        <v>40.509680000000003</v>
      </c>
      <c r="BG1088">
        <f t="shared" si="768"/>
        <v>5.400739743522287E-3</v>
      </c>
      <c r="BH1088">
        <f t="shared" si="769"/>
        <v>1.0054007397435223</v>
      </c>
      <c r="BL1088" s="10">
        <v>41053</v>
      </c>
      <c r="BM1088">
        <v>303600</v>
      </c>
      <c r="BN1088">
        <v>99.065892000000005</v>
      </c>
      <c r="BO1088">
        <f t="shared" si="782"/>
        <v>-9.9215162944055191E-4</v>
      </c>
      <c r="BP1088">
        <f t="shared" si="783"/>
        <v>0.99900784837055945</v>
      </c>
      <c r="CB1088" s="10">
        <v>41053</v>
      </c>
      <c r="CC1088">
        <v>507600</v>
      </c>
      <c r="CD1088">
        <v>90.852575000000002</v>
      </c>
      <c r="CE1088">
        <f t="shared" si="770"/>
        <v>-1.9891654137234038E-3</v>
      </c>
      <c r="CF1088">
        <f t="shared" si="771"/>
        <v>0.9980108345862766</v>
      </c>
      <c r="CJ1088" s="10">
        <v>41053</v>
      </c>
      <c r="CK1088">
        <v>337600</v>
      </c>
      <c r="CL1088">
        <v>72.440378999999993</v>
      </c>
      <c r="CM1088">
        <f t="shared" si="772"/>
        <v>-3.5624886886920226E-4</v>
      </c>
      <c r="CN1088">
        <f t="shared" si="773"/>
        <v>0.9996437511311308</v>
      </c>
      <c r="CR1088" s="10">
        <v>41053</v>
      </c>
      <c r="CS1088">
        <v>18000</v>
      </c>
      <c r="CT1088">
        <v>57.877527999999998</v>
      </c>
      <c r="CU1088">
        <f t="shared" si="774"/>
        <v>-1.6342187297779809E-4</v>
      </c>
      <c r="CV1088">
        <f t="shared" si="775"/>
        <v>0.9998365781270222</v>
      </c>
      <c r="CZ1088" s="10">
        <v>41053</v>
      </c>
      <c r="DA1088">
        <v>92500</v>
      </c>
      <c r="DB1088">
        <v>36.751963000000003</v>
      </c>
      <c r="DC1088">
        <f t="shared" si="789"/>
        <v>-7.9311599845153236E-3</v>
      </c>
      <c r="DD1088">
        <f t="shared" si="790"/>
        <v>0.99206884001548468</v>
      </c>
      <c r="DH1088" s="10">
        <v>41053</v>
      </c>
      <c r="DI1088">
        <v>43200</v>
      </c>
      <c r="DJ1088">
        <v>26.399542</v>
      </c>
      <c r="DK1088">
        <f t="shared" si="791"/>
        <v>4.1152704772133841E-3</v>
      </c>
      <c r="DL1088">
        <f t="shared" si="792"/>
        <v>1.0041152704772134</v>
      </c>
      <c r="DX1088" s="10">
        <v>41053</v>
      </c>
      <c r="DY1088">
        <v>5404900</v>
      </c>
      <c r="DZ1088">
        <v>15.19</v>
      </c>
      <c r="EA1088">
        <f t="shared" si="785"/>
        <v>-1.9710906701708719E-3</v>
      </c>
      <c r="EB1088">
        <f t="shared" si="786"/>
        <v>0.99802890932982913</v>
      </c>
      <c r="EF1088" s="10">
        <v>41052</v>
      </c>
      <c r="EG1088">
        <v>96300</v>
      </c>
      <c r="EH1088">
        <v>97.131786000000005</v>
      </c>
      <c r="EI1088">
        <f t="shared" si="787"/>
        <v>9.8947535936755315E-5</v>
      </c>
      <c r="EJ1088">
        <f t="shared" si="788"/>
        <v>1.0000989475359368</v>
      </c>
    </row>
    <row r="1089" spans="1:140">
      <c r="A1089" s="10">
        <v>41052</v>
      </c>
      <c r="B1089" s="11">
        <v>127.24</v>
      </c>
      <c r="C1089">
        <f t="shared" si="776"/>
        <v>1.2724</v>
      </c>
      <c r="D1089" s="12">
        <f t="shared" si="757"/>
        <v>3.2420475543405658E-2</v>
      </c>
      <c r="E1089" s="13">
        <f t="shared" si="777"/>
        <v>1.0324204755434057</v>
      </c>
      <c r="H1089" s="10">
        <v>41052</v>
      </c>
      <c r="I1089">
        <v>7900</v>
      </c>
      <c r="J1089">
        <v>67.789131999999995</v>
      </c>
      <c r="K1089" s="15">
        <f t="shared" si="778"/>
        <v>7.2197886172364889E-3</v>
      </c>
      <c r="L1089">
        <f t="shared" si="779"/>
        <v>1.0072197886172365</v>
      </c>
      <c r="N1089" s="15">
        <f t="shared" si="759"/>
        <v>12.815007622560378</v>
      </c>
      <c r="P1089" s="10">
        <v>41052</v>
      </c>
      <c r="Q1089">
        <v>159000</v>
      </c>
      <c r="R1089">
        <v>29.083957000000002</v>
      </c>
      <c r="S1089">
        <f t="shared" si="760"/>
        <v>1.5907905305656556E-3</v>
      </c>
      <c r="T1089">
        <f t="shared" si="780"/>
        <v>1.0015907905305657</v>
      </c>
      <c r="V1089" s="15">
        <f t="shared" si="761"/>
        <v>0.78635493714805849</v>
      </c>
      <c r="X1089" s="10">
        <v>41052</v>
      </c>
      <c r="Y1089">
        <v>56000</v>
      </c>
      <c r="Z1089">
        <v>23.731231000000001</v>
      </c>
      <c r="AA1089">
        <f t="shared" si="762"/>
        <v>6.3568088125991462E-3</v>
      </c>
      <c r="AB1089">
        <f t="shared" si="758"/>
        <v>1.0063568088125991</v>
      </c>
      <c r="AD1089" s="15">
        <f t="shared" si="763"/>
        <v>9.1035987809164478</v>
      </c>
      <c r="AF1089" s="10">
        <v>41052</v>
      </c>
      <c r="AG1089">
        <v>90000</v>
      </c>
      <c r="AH1089">
        <v>32.289636999999999</v>
      </c>
      <c r="AI1089">
        <f t="shared" si="764"/>
        <v>9.4172908279575029E-3</v>
      </c>
      <c r="AJ1089">
        <f t="shared" si="781"/>
        <v>1.0094172908279575</v>
      </c>
      <c r="AN1089" s="10">
        <v>41052</v>
      </c>
      <c r="AO1089">
        <v>3130500</v>
      </c>
      <c r="AP1089">
        <v>26.020596999999999</v>
      </c>
      <c r="AQ1089">
        <f t="shared" si="765"/>
        <v>-8.5837078301497227E-3</v>
      </c>
      <c r="AR1089">
        <f t="shared" si="784"/>
        <v>0.99141629216985028</v>
      </c>
      <c r="AV1089" s="10">
        <v>41052</v>
      </c>
      <c r="AW1089">
        <v>26443800</v>
      </c>
      <c r="AX1089">
        <v>33.393352999999998</v>
      </c>
      <c r="AY1089">
        <f t="shared" si="766"/>
        <v>-8.1003538875652481E-3</v>
      </c>
      <c r="AZ1089">
        <f t="shared" si="767"/>
        <v>0.99189964611243475</v>
      </c>
      <c r="BD1089" s="10">
        <v>41052</v>
      </c>
      <c r="BE1089">
        <v>1074800</v>
      </c>
      <c r="BF1089">
        <v>40.292073000000002</v>
      </c>
      <c r="BG1089">
        <f t="shared" si="768"/>
        <v>-2.1555945977417279E-3</v>
      </c>
      <c r="BH1089">
        <f t="shared" si="769"/>
        <v>0.99784440540225827</v>
      </c>
      <c r="BL1089" s="10">
        <v>41052</v>
      </c>
      <c r="BM1089">
        <v>288900</v>
      </c>
      <c r="BN1089">
        <v>99.164277999999996</v>
      </c>
      <c r="BO1089">
        <f t="shared" si="782"/>
        <v>4.512025906491246E-4</v>
      </c>
      <c r="BP1089">
        <f t="shared" si="783"/>
        <v>1.0004512025906491</v>
      </c>
      <c r="CB1089" s="10">
        <v>41052</v>
      </c>
      <c r="CC1089">
        <v>968000</v>
      </c>
      <c r="CD1089">
        <v>91.033655999999993</v>
      </c>
      <c r="CE1089">
        <f t="shared" si="770"/>
        <v>-6.4678495463545982E-3</v>
      </c>
      <c r="CF1089">
        <f t="shared" si="771"/>
        <v>0.9935321504536454</v>
      </c>
      <c r="CJ1089" s="10">
        <v>41052</v>
      </c>
      <c r="CK1089">
        <v>124100</v>
      </c>
      <c r="CL1089">
        <v>72.466194999999999</v>
      </c>
      <c r="CM1089">
        <f t="shared" si="772"/>
        <v>2.3754646114104716E-4</v>
      </c>
      <c r="CN1089">
        <f t="shared" si="773"/>
        <v>1.000237546461141</v>
      </c>
      <c r="CR1089" s="10">
        <v>41052</v>
      </c>
      <c r="CS1089">
        <v>5500</v>
      </c>
      <c r="CT1089">
        <v>57.886988000000002</v>
      </c>
      <c r="CU1089">
        <f t="shared" si="774"/>
        <v>6.5402859053098616E-4</v>
      </c>
      <c r="CV1089">
        <f t="shared" si="775"/>
        <v>1.000654028590531</v>
      </c>
      <c r="CZ1089" s="10">
        <v>41052</v>
      </c>
      <c r="DA1089">
        <v>22900</v>
      </c>
      <c r="DB1089">
        <v>37.045779000000003</v>
      </c>
      <c r="DC1089">
        <f t="shared" si="789"/>
        <v>-1.1317213294566031E-3</v>
      </c>
      <c r="DD1089">
        <f t="shared" si="790"/>
        <v>0.9988682786705434</v>
      </c>
      <c r="DH1089" s="10">
        <v>41052</v>
      </c>
      <c r="DI1089">
        <v>64000</v>
      </c>
      <c r="DJ1089">
        <v>26.291346000000001</v>
      </c>
      <c r="DK1089">
        <f t="shared" si="791"/>
        <v>2.4063001117917704E-3</v>
      </c>
      <c r="DL1089">
        <f t="shared" si="792"/>
        <v>1.0024063001117918</v>
      </c>
      <c r="DX1089" s="10">
        <v>41052</v>
      </c>
      <c r="DY1089">
        <v>8573900</v>
      </c>
      <c r="DZ1089">
        <v>15.22</v>
      </c>
      <c r="EA1089">
        <f t="shared" si="785"/>
        <v>-2.6212319790300809E-3</v>
      </c>
      <c r="EB1089">
        <f t="shared" si="786"/>
        <v>0.99737876802096992</v>
      </c>
      <c r="EF1089" s="10">
        <v>41051</v>
      </c>
      <c r="EG1089">
        <v>201600</v>
      </c>
      <c r="EH1089">
        <v>97.122175999999996</v>
      </c>
      <c r="EI1089">
        <f t="shared" si="787"/>
        <v>-9.8937746290439499E-5</v>
      </c>
      <c r="EJ1089">
        <f t="shared" si="788"/>
        <v>0.99990106225370956</v>
      </c>
    </row>
    <row r="1090" spans="1:140">
      <c r="A1090" s="10">
        <v>41051</v>
      </c>
      <c r="B1090" s="11">
        <v>128.24</v>
      </c>
      <c r="C1090">
        <f t="shared" si="776"/>
        <v>1.2824</v>
      </c>
      <c r="D1090" s="12">
        <f t="shared" si="757"/>
        <v>3.2736527495677237E-2</v>
      </c>
      <c r="E1090" s="13">
        <f t="shared" si="777"/>
        <v>1.0327365274956772</v>
      </c>
      <c r="H1090" s="10">
        <v>41051</v>
      </c>
      <c r="I1090">
        <v>12600</v>
      </c>
      <c r="J1090">
        <v>67.303217000000004</v>
      </c>
      <c r="K1090" s="15">
        <f t="shared" si="778"/>
        <v>-9.4916627467664938E-3</v>
      </c>
      <c r="L1090">
        <f t="shared" si="779"/>
        <v>0.99050833725323351</v>
      </c>
      <c r="N1090" s="15">
        <f t="shared" si="759"/>
        <v>-0.96922348613368037</v>
      </c>
      <c r="P1090" s="10">
        <v>41051</v>
      </c>
      <c r="Q1090">
        <v>197400</v>
      </c>
      <c r="R1090">
        <v>29.037763999999999</v>
      </c>
      <c r="S1090">
        <f t="shared" si="760"/>
        <v>9.554621181917522E-4</v>
      </c>
      <c r="T1090">
        <f t="shared" si="780"/>
        <v>1.0009554621181918</v>
      </c>
      <c r="V1090" s="15">
        <f t="shared" si="761"/>
        <v>0.41704989740866183</v>
      </c>
      <c r="X1090" s="10">
        <v>41051</v>
      </c>
      <c r="Y1090">
        <v>51100</v>
      </c>
      <c r="Z1090">
        <v>23.581329</v>
      </c>
      <c r="AA1090">
        <f t="shared" si="762"/>
        <v>2.3894461396301026E-3</v>
      </c>
      <c r="AB1090">
        <f t="shared" si="758"/>
        <v>1.0023894461396301</v>
      </c>
      <c r="AD1090" s="15">
        <f t="shared" si="763"/>
        <v>1.3895558758685693</v>
      </c>
      <c r="AF1090" s="10">
        <v>41051</v>
      </c>
      <c r="AG1090">
        <v>104800</v>
      </c>
      <c r="AH1090">
        <v>31.988392999999999</v>
      </c>
      <c r="AI1090">
        <f t="shared" si="764"/>
        <v>-6.4327625423665769E-3</v>
      </c>
      <c r="AJ1090">
        <f t="shared" si="781"/>
        <v>0.99356723745763342</v>
      </c>
      <c r="AN1090" s="10">
        <v>41051</v>
      </c>
      <c r="AO1090">
        <v>2453400</v>
      </c>
      <c r="AP1090">
        <v>26.245884</v>
      </c>
      <c r="AQ1090">
        <f t="shared" si="765"/>
        <v>-3.6183626590076123E-3</v>
      </c>
      <c r="AR1090">
        <f t="shared" si="784"/>
        <v>0.99638163734099239</v>
      </c>
      <c r="AV1090" s="10">
        <v>41051</v>
      </c>
      <c r="AW1090">
        <v>24917900</v>
      </c>
      <c r="AX1090">
        <v>33.666060000000002</v>
      </c>
      <c r="AY1090">
        <f t="shared" si="766"/>
        <v>-8.035294622362299E-3</v>
      </c>
      <c r="AZ1090">
        <f t="shared" si="767"/>
        <v>0.9919647053776377</v>
      </c>
      <c r="BD1090" s="10">
        <v>41051</v>
      </c>
      <c r="BE1090">
        <v>451500</v>
      </c>
      <c r="BF1090">
        <v>40.379114000000001</v>
      </c>
      <c r="BG1090">
        <f t="shared" si="768"/>
        <v>1.7274347509601551E-3</v>
      </c>
      <c r="BH1090">
        <f t="shared" si="769"/>
        <v>1.0017274347509602</v>
      </c>
      <c r="BL1090" s="10">
        <v>41051</v>
      </c>
      <c r="BM1090">
        <v>149400</v>
      </c>
      <c r="BN1090">
        <v>99.119555000000005</v>
      </c>
      <c r="BO1090">
        <f t="shared" si="782"/>
        <v>-6.3125261110452691E-4</v>
      </c>
      <c r="BP1090">
        <f t="shared" si="783"/>
        <v>0.99936874738889547</v>
      </c>
      <c r="CB1090" s="10">
        <v>41051</v>
      </c>
      <c r="CC1090">
        <v>967900</v>
      </c>
      <c r="CD1090">
        <v>91.626281000000006</v>
      </c>
      <c r="CE1090">
        <f t="shared" si="770"/>
        <v>2.973258288083036E-3</v>
      </c>
      <c r="CF1090">
        <f t="shared" si="771"/>
        <v>1.002973258288083</v>
      </c>
      <c r="CJ1090" s="10">
        <v>41051</v>
      </c>
      <c r="CK1090">
        <v>174100</v>
      </c>
      <c r="CL1090">
        <v>72.448984999999993</v>
      </c>
      <c r="CM1090">
        <f t="shared" si="772"/>
        <v>3.5636382475123796E-4</v>
      </c>
      <c r="CN1090">
        <f t="shared" si="773"/>
        <v>1.0003563638247512</v>
      </c>
      <c r="CR1090" s="10">
        <v>41051</v>
      </c>
      <c r="CS1090">
        <v>17900</v>
      </c>
      <c r="CT1090">
        <v>57.849153000000001</v>
      </c>
      <c r="CU1090">
        <f t="shared" si="774"/>
        <v>-1.4693890824328815E-3</v>
      </c>
      <c r="CV1090">
        <f t="shared" si="775"/>
        <v>0.99853061091756712</v>
      </c>
      <c r="CZ1090" s="10">
        <v>41051</v>
      </c>
      <c r="DA1090">
        <v>20300</v>
      </c>
      <c r="DB1090">
        <v>37.087752000000002</v>
      </c>
      <c r="DC1090">
        <f t="shared" si="789"/>
        <v>-7.6370290431861942E-3</v>
      </c>
      <c r="DD1090">
        <f t="shared" si="790"/>
        <v>0.99236297095681381</v>
      </c>
      <c r="DH1090" s="10">
        <v>41051</v>
      </c>
      <c r="DI1090">
        <v>57200</v>
      </c>
      <c r="DJ1090">
        <v>26.228232999999999</v>
      </c>
      <c r="DK1090">
        <f t="shared" si="791"/>
        <v>1.7217560360953676E-3</v>
      </c>
      <c r="DL1090">
        <f t="shared" si="792"/>
        <v>1.0017217560360954</v>
      </c>
      <c r="DX1090" s="10">
        <v>41051</v>
      </c>
      <c r="DY1090">
        <v>6135000</v>
      </c>
      <c r="DZ1090">
        <v>15.26</v>
      </c>
      <c r="EA1090">
        <f t="shared" si="785"/>
        <v>-1.7385705086928493E-2</v>
      </c>
      <c r="EB1090">
        <f t="shared" si="786"/>
        <v>0.98261429491307151</v>
      </c>
      <c r="EF1090" s="10">
        <v>41050</v>
      </c>
      <c r="EG1090">
        <v>154000</v>
      </c>
      <c r="EH1090">
        <v>97.131786000000005</v>
      </c>
      <c r="EI1090">
        <f t="shared" si="787"/>
        <v>2.968189518912645E-4</v>
      </c>
      <c r="EJ1090">
        <f t="shared" si="788"/>
        <v>1.0002968189518913</v>
      </c>
    </row>
    <row r="1091" spans="1:140">
      <c r="A1091" s="10">
        <v>41050</v>
      </c>
      <c r="B1091" s="11">
        <v>129.24</v>
      </c>
      <c r="C1091">
        <f t="shared" si="776"/>
        <v>1.2924</v>
      </c>
      <c r="D1091" s="12">
        <f t="shared" ref="D1091:D1154" si="793">1/((1-($D$2*C1091)))^(1/12)-1</f>
        <v>3.3053841863914579E-2</v>
      </c>
      <c r="E1091" s="13">
        <f t="shared" si="777"/>
        <v>1.0330538418639146</v>
      </c>
      <c r="H1091" s="10">
        <v>41050</v>
      </c>
      <c r="I1091">
        <v>26800</v>
      </c>
      <c r="J1091">
        <v>67.948158000000006</v>
      </c>
      <c r="K1091" s="15">
        <f t="shared" si="778"/>
        <v>-2.4642516877784182E-3</v>
      </c>
      <c r="L1091">
        <f t="shared" si="779"/>
        <v>0.99753574831222158</v>
      </c>
      <c r="N1091" s="15">
        <f t="shared" si="759"/>
        <v>-0.59365873893764975</v>
      </c>
      <c r="P1091" s="10">
        <v>41050</v>
      </c>
      <c r="Q1091">
        <v>309400</v>
      </c>
      <c r="R1091">
        <v>29.010045999999999</v>
      </c>
      <c r="S1091">
        <f t="shared" si="760"/>
        <v>1.6839373107778277E-2</v>
      </c>
      <c r="T1091">
        <f t="shared" si="780"/>
        <v>1.0168393731077783</v>
      </c>
      <c r="V1091" s="15">
        <f t="shared" si="761"/>
        <v>442.72029153376729</v>
      </c>
      <c r="X1091" s="10">
        <v>41050</v>
      </c>
      <c r="Y1091">
        <v>382800</v>
      </c>
      <c r="Z1091">
        <v>23.525117000000002</v>
      </c>
      <c r="AA1091">
        <f t="shared" si="762"/>
        <v>2.2394167084495376E-2</v>
      </c>
      <c r="AB1091">
        <f t="shared" ref="AB1091:AB1154" si="794">1+AA1091</f>
        <v>1.0223941670844954</v>
      </c>
      <c r="AD1091" s="15">
        <f t="shared" si="763"/>
        <v>3240.1753941847137</v>
      </c>
      <c r="AF1091" s="10">
        <v>41050</v>
      </c>
      <c r="AG1091">
        <v>225300</v>
      </c>
      <c r="AH1091">
        <v>32.195498999999998</v>
      </c>
      <c r="AI1091">
        <f t="shared" si="764"/>
        <v>2.1810548501432381E-2</v>
      </c>
      <c r="AJ1091">
        <f t="shared" si="781"/>
        <v>1.0218105485014324</v>
      </c>
      <c r="AN1091" s="10">
        <v>41050</v>
      </c>
      <c r="AO1091">
        <v>1608000</v>
      </c>
      <c r="AP1091">
        <v>26.341196</v>
      </c>
      <c r="AQ1091">
        <f t="shared" si="765"/>
        <v>2.2880216806587805E-2</v>
      </c>
      <c r="AR1091">
        <f t="shared" si="784"/>
        <v>1.0228802168065878</v>
      </c>
      <c r="AV1091" s="10">
        <v>41050</v>
      </c>
      <c r="AW1091">
        <v>23786900</v>
      </c>
      <c r="AX1091">
        <v>33.938768000000003</v>
      </c>
      <c r="AY1091">
        <f t="shared" si="766"/>
        <v>2.3070874677166398E-2</v>
      </c>
      <c r="AZ1091">
        <f t="shared" si="767"/>
        <v>1.0230708746771664</v>
      </c>
      <c r="BD1091" s="10">
        <v>41050</v>
      </c>
      <c r="BE1091">
        <v>329200</v>
      </c>
      <c r="BF1091">
        <v>40.309482000000003</v>
      </c>
      <c r="BG1091">
        <f t="shared" si="768"/>
        <v>8.493117290032437E-3</v>
      </c>
      <c r="BH1091">
        <f t="shared" si="769"/>
        <v>1.0084931172900324</v>
      </c>
      <c r="BL1091" s="10">
        <v>41050</v>
      </c>
      <c r="BM1091">
        <v>164100</v>
      </c>
      <c r="BN1091">
        <v>99.182164</v>
      </c>
      <c r="BO1091">
        <f t="shared" si="782"/>
        <v>-7.2093016484353623E-4</v>
      </c>
      <c r="BP1091">
        <f t="shared" si="783"/>
        <v>0.99927906983515646</v>
      </c>
      <c r="CB1091" s="10">
        <v>41050</v>
      </c>
      <c r="CC1091">
        <v>578300</v>
      </c>
      <c r="CD1091">
        <v>91.354659999999996</v>
      </c>
      <c r="CE1091">
        <f t="shared" si="770"/>
        <v>5.9820227023419381E-3</v>
      </c>
      <c r="CF1091">
        <f t="shared" si="771"/>
        <v>1.0059820227023419</v>
      </c>
      <c r="CJ1091" s="10">
        <v>41050</v>
      </c>
      <c r="CK1091">
        <v>181600</v>
      </c>
      <c r="CL1091">
        <v>72.423175999999998</v>
      </c>
      <c r="CM1091">
        <f t="shared" si="772"/>
        <v>-2.8429021175991886E-3</v>
      </c>
      <c r="CN1091">
        <f t="shared" si="773"/>
        <v>0.99715709788240081</v>
      </c>
      <c r="CR1091" s="10">
        <v>41050</v>
      </c>
      <c r="CS1091">
        <v>4600</v>
      </c>
      <c r="CT1091">
        <v>57.934280999999999</v>
      </c>
      <c r="CU1091">
        <f t="shared" si="774"/>
        <v>3.2664907927792974E-4</v>
      </c>
      <c r="CV1091">
        <f t="shared" si="775"/>
        <v>1.0003266490792779</v>
      </c>
      <c r="CZ1091" s="10">
        <v>41050</v>
      </c>
      <c r="DA1091">
        <v>16900</v>
      </c>
      <c r="DB1091">
        <v>37.373171999999997</v>
      </c>
      <c r="DC1091">
        <f t="shared" si="789"/>
        <v>2.3213111479476689E-2</v>
      </c>
      <c r="DD1091">
        <f t="shared" si="790"/>
        <v>1.0232131114794767</v>
      </c>
      <c r="DH1091" s="10">
        <v>41050</v>
      </c>
      <c r="DI1091">
        <v>150500</v>
      </c>
      <c r="DJ1091">
        <v>26.183152</v>
      </c>
      <c r="DK1091">
        <f t="shared" si="791"/>
        <v>2.3255868484695519E-2</v>
      </c>
      <c r="DL1091">
        <f t="shared" si="792"/>
        <v>1.0232558684846955</v>
      </c>
      <c r="DX1091" s="10">
        <v>41050</v>
      </c>
      <c r="DY1091">
        <v>5480800</v>
      </c>
      <c r="DZ1091">
        <v>15.53</v>
      </c>
      <c r="EA1091">
        <f t="shared" si="785"/>
        <v>1.2894906511926596E-3</v>
      </c>
      <c r="EB1091">
        <f t="shared" si="786"/>
        <v>1.0012894906511927</v>
      </c>
      <c r="EF1091" s="10">
        <v>41047</v>
      </c>
      <c r="EG1091">
        <v>100000</v>
      </c>
      <c r="EH1091">
        <v>97.102964</v>
      </c>
      <c r="EI1091">
        <f t="shared" si="787"/>
        <v>-1.978127013957387E-4</v>
      </c>
      <c r="EJ1091">
        <f t="shared" si="788"/>
        <v>0.99980218729860426</v>
      </c>
    </row>
    <row r="1092" spans="1:140">
      <c r="A1092" s="10">
        <v>41047</v>
      </c>
      <c r="B1092" s="11">
        <v>130.24</v>
      </c>
      <c r="C1092">
        <f t="shared" si="776"/>
        <v>1.3024</v>
      </c>
      <c r="D1092" s="12">
        <f t="shared" si="793"/>
        <v>3.3372428381142516E-2</v>
      </c>
      <c r="E1092" s="13">
        <f t="shared" si="777"/>
        <v>1.0333724283811425</v>
      </c>
      <c r="H1092" s="10">
        <v>41047</v>
      </c>
      <c r="I1092">
        <v>31000</v>
      </c>
      <c r="J1092">
        <v>68.116012999999995</v>
      </c>
      <c r="K1092" s="15">
        <f t="shared" si="778"/>
        <v>-1.2971771680969635E-4</v>
      </c>
      <c r="L1092">
        <f t="shared" si="779"/>
        <v>0.9998702822831903</v>
      </c>
      <c r="N1092" s="15">
        <f t="shared" ref="N1092:N1155" si="795">((1+K1092)^365)-1</f>
        <v>-4.624651059229401E-2</v>
      </c>
      <c r="P1092" s="10">
        <v>41047</v>
      </c>
      <c r="Q1092">
        <v>250400</v>
      </c>
      <c r="R1092">
        <v>28.529624999999999</v>
      </c>
      <c r="S1092">
        <f t="shared" ref="S1092:S1155" si="796">(R1092/R1093)-1</f>
        <v>-8.0308141041305348E-3</v>
      </c>
      <c r="T1092">
        <f t="shared" si="780"/>
        <v>0.99196918589586947</v>
      </c>
      <c r="V1092" s="15">
        <f t="shared" ref="V1092:V1155" si="797">((1+S1092)^365)-1</f>
        <v>-0.94729688391371569</v>
      </c>
      <c r="X1092" s="10">
        <v>41047</v>
      </c>
      <c r="Y1092">
        <v>156000</v>
      </c>
      <c r="Z1092">
        <v>23.009830999999998</v>
      </c>
      <c r="AA1092">
        <f t="shared" ref="AA1092:AA1155" si="798">(Z1092/Z1093)-1</f>
        <v>-1.3654618232880611E-2</v>
      </c>
      <c r="AB1092">
        <f t="shared" si="794"/>
        <v>0.98634538176711939</v>
      </c>
      <c r="AD1092" s="15">
        <f t="shared" ref="AD1092:AD1155" si="799">((1+AA1092)^365)-1</f>
        <v>-0.99338407383103089</v>
      </c>
      <c r="AF1092" s="10">
        <v>41047</v>
      </c>
      <c r="AG1092">
        <v>153000</v>
      </c>
      <c r="AH1092">
        <v>31.508285999999998</v>
      </c>
      <c r="AI1092">
        <f t="shared" ref="AI1092:AI1155" si="800">(AH1092/AH1093)-1</f>
        <v>-1.0348840386748215E-2</v>
      </c>
      <c r="AJ1092">
        <f t="shared" si="781"/>
        <v>0.98965115961325179</v>
      </c>
      <c r="AN1092" s="10">
        <v>41047</v>
      </c>
      <c r="AO1092">
        <v>2807700</v>
      </c>
      <c r="AP1092">
        <v>25.751985000000001</v>
      </c>
      <c r="AQ1092">
        <f t="shared" ref="AQ1092:AQ1155" si="801">(AP1092/AP1093)-1</f>
        <v>-8.3416873303985284E-3</v>
      </c>
      <c r="AR1092">
        <f t="shared" si="784"/>
        <v>0.99165831266960147</v>
      </c>
      <c r="AV1092" s="10">
        <v>41047</v>
      </c>
      <c r="AW1092">
        <v>35088400</v>
      </c>
      <c r="AX1092">
        <v>33.173428000000001</v>
      </c>
      <c r="AY1092">
        <f t="shared" ref="AY1092:AY1155" si="802">(AX1092/AX1093)-1</f>
        <v>-6.3241516129748376E-3</v>
      </c>
      <c r="AZ1092">
        <f t="shared" ref="AZ1092:AZ1155" si="803">1+AY1092</f>
        <v>0.99367584838702516</v>
      </c>
      <c r="BD1092" s="10">
        <v>41047</v>
      </c>
      <c r="BE1092">
        <v>454000</v>
      </c>
      <c r="BF1092">
        <v>39.970011999999997</v>
      </c>
      <c r="BG1092">
        <f t="shared" ref="BG1092:BG1155" si="804">(BF1092/BF1093)-1</f>
        <v>-6.0606657417091592E-3</v>
      </c>
      <c r="BH1092">
        <f t="shared" ref="BH1092:BH1155" si="805">1+BG1092</f>
        <v>0.99393933425829084</v>
      </c>
      <c r="BL1092" s="10">
        <v>41047</v>
      </c>
      <c r="BM1092">
        <v>117500</v>
      </c>
      <c r="BN1092">
        <v>99.253719000000004</v>
      </c>
      <c r="BO1092">
        <f t="shared" si="782"/>
        <v>3.6060010557981137E-4</v>
      </c>
      <c r="BP1092">
        <f t="shared" si="783"/>
        <v>1.0003606001055798</v>
      </c>
      <c r="CB1092" s="10">
        <v>41047</v>
      </c>
      <c r="CC1092">
        <v>1098300</v>
      </c>
      <c r="CD1092">
        <v>90.811424000000002</v>
      </c>
      <c r="CE1092">
        <f t="shared" ref="CE1092:CE1155" si="806">(CD1092/CD1093)-1</f>
        <v>-1.7191026711239621E-3</v>
      </c>
      <c r="CF1092">
        <f t="shared" ref="CF1092:CF1155" si="807">1+CE1092</f>
        <v>0.99828089732887604</v>
      </c>
      <c r="CJ1092" s="10">
        <v>41047</v>
      </c>
      <c r="CK1092">
        <v>187000</v>
      </c>
      <c r="CL1092">
        <v>72.629655</v>
      </c>
      <c r="CM1092">
        <f t="shared" ref="CM1092:CM1155" si="808">(CL1092/CL1093)-1</f>
        <v>-1.1831284768031303E-3</v>
      </c>
      <c r="CN1092">
        <f t="shared" ref="CN1092:CN1155" si="809">1+CM1092</f>
        <v>0.99881687152319687</v>
      </c>
      <c r="CR1092" s="10">
        <v>41047</v>
      </c>
      <c r="CS1092">
        <v>2600</v>
      </c>
      <c r="CT1092">
        <v>57.915362999999999</v>
      </c>
      <c r="CU1092">
        <f t="shared" ref="CU1092:CU1155" si="810">(CT1092/CT1093)-1</f>
        <v>-4.8969916300545258E-4</v>
      </c>
      <c r="CV1092">
        <f t="shared" ref="CV1092:CV1155" si="811">1+CU1092</f>
        <v>0.99951030083699455</v>
      </c>
      <c r="CZ1092" s="10">
        <v>41047</v>
      </c>
      <c r="DA1092">
        <v>46000</v>
      </c>
      <c r="DB1092">
        <v>36.525306</v>
      </c>
      <c r="DC1092">
        <f t="shared" si="789"/>
        <v>-9.5607164022556423E-3</v>
      </c>
      <c r="DD1092">
        <f t="shared" si="790"/>
        <v>0.99043928359774436</v>
      </c>
      <c r="DH1092" s="10">
        <v>41047</v>
      </c>
      <c r="DI1092">
        <v>84100</v>
      </c>
      <c r="DJ1092">
        <v>25.588079</v>
      </c>
      <c r="DK1092">
        <f t="shared" si="791"/>
        <v>-1.2869574811509077E-2</v>
      </c>
      <c r="DL1092">
        <f t="shared" si="792"/>
        <v>0.98713042518849092</v>
      </c>
      <c r="DX1092" s="10">
        <v>41047</v>
      </c>
      <c r="DY1092">
        <v>9083800</v>
      </c>
      <c r="DZ1092">
        <v>15.51</v>
      </c>
      <c r="EA1092">
        <f t="shared" si="785"/>
        <v>1.1741682974559575E-2</v>
      </c>
      <c r="EB1092">
        <f t="shared" si="786"/>
        <v>1.0117416829745596</v>
      </c>
      <c r="EF1092" s="10">
        <v>41046</v>
      </c>
      <c r="EG1092">
        <v>150200</v>
      </c>
      <c r="EH1092">
        <v>97.122175999999996</v>
      </c>
      <c r="EI1092">
        <f t="shared" si="787"/>
        <v>-3.9554096239846626E-4</v>
      </c>
      <c r="EJ1092">
        <f t="shared" si="788"/>
        <v>0.99960445903760153</v>
      </c>
    </row>
    <row r="1093" spans="1:140">
      <c r="A1093" s="10">
        <v>41046</v>
      </c>
      <c r="B1093" s="11">
        <v>131.24</v>
      </c>
      <c r="C1093">
        <f t="shared" si="776"/>
        <v>1.3124</v>
      </c>
      <c r="D1093" s="12">
        <f t="shared" si="793"/>
        <v>3.3692296891857598E-2</v>
      </c>
      <c r="E1093" s="13">
        <f t="shared" si="777"/>
        <v>1.0336922968918576</v>
      </c>
      <c r="H1093" s="10">
        <v>41046</v>
      </c>
      <c r="I1093">
        <v>43100</v>
      </c>
      <c r="J1093">
        <v>68.124849999999995</v>
      </c>
      <c r="K1093" s="15">
        <f t="shared" si="778"/>
        <v>1.4872302936466575E-2</v>
      </c>
      <c r="L1093">
        <f t="shared" si="779"/>
        <v>1.0148723029364666</v>
      </c>
      <c r="N1093" s="15">
        <f t="shared" si="795"/>
        <v>217.85732914640778</v>
      </c>
      <c r="P1093" s="10">
        <v>41046</v>
      </c>
      <c r="Q1093">
        <v>238100</v>
      </c>
      <c r="R1093">
        <v>28.760596</v>
      </c>
      <c r="S1093">
        <f t="shared" si="796"/>
        <v>-1.5496604406560976E-2</v>
      </c>
      <c r="T1093">
        <f t="shared" si="780"/>
        <v>0.98450339559343902</v>
      </c>
      <c r="V1093" s="15">
        <f t="shared" si="797"/>
        <v>-0.99665585802199397</v>
      </c>
      <c r="X1093" s="10">
        <v>41046</v>
      </c>
      <c r="Y1093">
        <v>95800</v>
      </c>
      <c r="Z1093">
        <v>23.328371000000001</v>
      </c>
      <c r="AA1093">
        <f t="shared" si="798"/>
        <v>-2.6202573526004747E-2</v>
      </c>
      <c r="AB1093">
        <f t="shared" si="794"/>
        <v>0.97379742647399525</v>
      </c>
      <c r="AD1093" s="15">
        <f t="shared" si="799"/>
        <v>-0.99993819164270192</v>
      </c>
      <c r="AF1093" s="10">
        <v>41046</v>
      </c>
      <c r="AG1093">
        <v>274700</v>
      </c>
      <c r="AH1093">
        <v>31.837769999999999</v>
      </c>
      <c r="AI1093">
        <f t="shared" si="800"/>
        <v>-2.3672060367052161E-2</v>
      </c>
      <c r="AJ1093">
        <f t="shared" si="781"/>
        <v>0.97632793963294784</v>
      </c>
      <c r="AN1093" s="10">
        <v>41046</v>
      </c>
      <c r="AO1093">
        <v>2881300</v>
      </c>
      <c r="AP1093">
        <v>25.968606999999999</v>
      </c>
      <c r="AQ1093">
        <f t="shared" si="801"/>
        <v>-1.2195118704037111E-2</v>
      </c>
      <c r="AR1093">
        <f t="shared" si="784"/>
        <v>0.98780488129596289</v>
      </c>
      <c r="AV1093" s="10">
        <v>41046</v>
      </c>
      <c r="AW1093">
        <v>19529700</v>
      </c>
      <c r="AX1093">
        <v>33.384557000000001</v>
      </c>
      <c r="AY1093">
        <f t="shared" si="802"/>
        <v>-1.3003894288638906E-2</v>
      </c>
      <c r="AZ1093">
        <f t="shared" si="803"/>
        <v>0.98699610571136109</v>
      </c>
      <c r="BD1093" s="10">
        <v>41046</v>
      </c>
      <c r="BE1093">
        <v>519200</v>
      </c>
      <c r="BF1093">
        <v>40.213734000000002</v>
      </c>
      <c r="BG1093">
        <f t="shared" si="804"/>
        <v>-9.4339392582962756E-3</v>
      </c>
      <c r="BH1093">
        <f t="shared" si="805"/>
        <v>0.99056606074170372</v>
      </c>
      <c r="BL1093" s="10">
        <v>41046</v>
      </c>
      <c r="BM1093">
        <v>210200</v>
      </c>
      <c r="BN1093">
        <v>99.217940999999996</v>
      </c>
      <c r="BO1093">
        <f t="shared" si="782"/>
        <v>1.1732597560996094E-3</v>
      </c>
      <c r="BP1093">
        <f t="shared" si="783"/>
        <v>1.0011732597560996</v>
      </c>
      <c r="CB1093" s="10">
        <v>41046</v>
      </c>
      <c r="CC1093">
        <v>578100</v>
      </c>
      <c r="CD1093">
        <v>90.967806999999993</v>
      </c>
      <c r="CE1093">
        <f t="shared" si="806"/>
        <v>-6.2045054073469608E-3</v>
      </c>
      <c r="CF1093">
        <f t="shared" si="807"/>
        <v>0.99379549459265304</v>
      </c>
      <c r="CJ1093" s="10">
        <v>41046</v>
      </c>
      <c r="CK1093">
        <v>258400</v>
      </c>
      <c r="CL1093">
        <v>72.715687000000003</v>
      </c>
      <c r="CM1093">
        <f t="shared" si="808"/>
        <v>-4.241290863567726E-3</v>
      </c>
      <c r="CN1093">
        <f t="shared" si="809"/>
        <v>0.99575870913643227</v>
      </c>
      <c r="CR1093" s="10">
        <v>41046</v>
      </c>
      <c r="CS1093">
        <v>6100</v>
      </c>
      <c r="CT1093">
        <v>57.943738000000003</v>
      </c>
      <c r="CU1093">
        <f t="shared" si="810"/>
        <v>4.8993908576555611E-4</v>
      </c>
      <c r="CV1093">
        <f t="shared" si="811"/>
        <v>1.0004899390857656</v>
      </c>
      <c r="CZ1093" s="10">
        <v>41046</v>
      </c>
      <c r="DA1093">
        <v>38800</v>
      </c>
      <c r="DB1093">
        <v>36.877884999999999</v>
      </c>
      <c r="DC1093">
        <f t="shared" si="789"/>
        <v>-9.470068325774128E-3</v>
      </c>
      <c r="DD1093">
        <f t="shared" si="790"/>
        <v>0.99052993167422587</v>
      </c>
      <c r="DH1093" s="10">
        <v>41046</v>
      </c>
      <c r="DI1093">
        <v>127300</v>
      </c>
      <c r="DJ1093">
        <v>25.921679999999999</v>
      </c>
      <c r="DK1093">
        <f t="shared" si="791"/>
        <v>-2.8716248812530876E-2</v>
      </c>
      <c r="DL1093">
        <f t="shared" si="792"/>
        <v>0.97128375118746912</v>
      </c>
      <c r="DX1093" s="10">
        <v>41046</v>
      </c>
      <c r="DY1093">
        <v>7243300</v>
      </c>
      <c r="DZ1093">
        <v>15.33</v>
      </c>
      <c r="EA1093">
        <f t="shared" si="785"/>
        <v>2.2681787858572333E-2</v>
      </c>
      <c r="EB1093">
        <f t="shared" si="786"/>
        <v>1.0226817878585723</v>
      </c>
      <c r="EF1093" s="10">
        <v>41045</v>
      </c>
      <c r="EG1093">
        <v>169800</v>
      </c>
      <c r="EH1093">
        <v>97.160606999999999</v>
      </c>
      <c r="EI1093">
        <f t="shared" si="787"/>
        <v>-9.8898616229248226E-5</v>
      </c>
      <c r="EJ1093">
        <f t="shared" si="788"/>
        <v>0.99990110138377075</v>
      </c>
    </row>
    <row r="1094" spans="1:140">
      <c r="A1094" s="10">
        <v>41045</v>
      </c>
      <c r="B1094" s="11">
        <v>132.24</v>
      </c>
      <c r="C1094">
        <f t="shared" si="776"/>
        <v>1.3224</v>
      </c>
      <c r="D1094" s="12">
        <f t="shared" si="793"/>
        <v>3.4013457353725629E-2</v>
      </c>
      <c r="E1094" s="13">
        <f t="shared" si="777"/>
        <v>1.0340134573537256</v>
      </c>
      <c r="H1094" s="10">
        <v>41045</v>
      </c>
      <c r="I1094">
        <v>21000</v>
      </c>
      <c r="J1094">
        <v>67.126524000000003</v>
      </c>
      <c r="K1094" s="15">
        <f t="shared" si="778"/>
        <v>5.2924130428326777E-3</v>
      </c>
      <c r="L1094">
        <f t="shared" si="779"/>
        <v>1.0052924130428327</v>
      </c>
      <c r="N1094" s="15">
        <f t="shared" si="795"/>
        <v>5.8663795043747973</v>
      </c>
      <c r="P1094" s="10">
        <v>41045</v>
      </c>
      <c r="Q1094">
        <v>152700</v>
      </c>
      <c r="R1094">
        <v>29.213303</v>
      </c>
      <c r="S1094">
        <f t="shared" si="796"/>
        <v>-5.0345824635323888E-3</v>
      </c>
      <c r="T1094">
        <f t="shared" si="780"/>
        <v>0.99496541753646761</v>
      </c>
      <c r="V1094" s="15">
        <f t="shared" si="797"/>
        <v>-0.84154173226718743</v>
      </c>
      <c r="X1094" s="10">
        <v>41045</v>
      </c>
      <c r="Y1094">
        <v>91800</v>
      </c>
      <c r="Z1094">
        <v>23.956081999999999</v>
      </c>
      <c r="AA1094">
        <f t="shared" si="798"/>
        <v>-7.3757908419170848E-3</v>
      </c>
      <c r="AB1094">
        <f t="shared" si="794"/>
        <v>0.99262420915808292</v>
      </c>
      <c r="AD1094" s="15">
        <f t="shared" si="799"/>
        <v>-0.93293823153770106</v>
      </c>
      <c r="AF1094" s="10">
        <v>41045</v>
      </c>
      <c r="AG1094">
        <v>183500</v>
      </c>
      <c r="AH1094">
        <v>32.609709000000002</v>
      </c>
      <c r="AI1094">
        <f t="shared" si="800"/>
        <v>-8.3023563171323866E-3</v>
      </c>
      <c r="AJ1094">
        <f t="shared" si="781"/>
        <v>0.99169764368286761</v>
      </c>
      <c r="AN1094" s="10">
        <v>41045</v>
      </c>
      <c r="AO1094">
        <v>3236300</v>
      </c>
      <c r="AP1094">
        <v>26.289207000000001</v>
      </c>
      <c r="AQ1094">
        <f t="shared" si="801"/>
        <v>-9.7911221499231704E-3</v>
      </c>
      <c r="AR1094">
        <f t="shared" si="784"/>
        <v>0.99020887785007683</v>
      </c>
      <c r="AV1094" s="10">
        <v>41045</v>
      </c>
      <c r="AW1094">
        <v>27216800</v>
      </c>
      <c r="AX1094">
        <v>33.824406000000003</v>
      </c>
      <c r="AY1094">
        <f t="shared" si="802"/>
        <v>-1.5868923134827129E-2</v>
      </c>
      <c r="AZ1094">
        <f t="shared" si="803"/>
        <v>0.98413107686517287</v>
      </c>
      <c r="BD1094" s="10">
        <v>41045</v>
      </c>
      <c r="BE1094">
        <v>1623400</v>
      </c>
      <c r="BF1094">
        <v>40.596721000000002</v>
      </c>
      <c r="BG1094">
        <f t="shared" si="804"/>
        <v>-1.9259468068625329E-3</v>
      </c>
      <c r="BH1094">
        <f t="shared" si="805"/>
        <v>0.99807405319313747</v>
      </c>
      <c r="BL1094" s="10">
        <v>41045</v>
      </c>
      <c r="BM1094">
        <v>240700</v>
      </c>
      <c r="BN1094">
        <v>99.101669000000001</v>
      </c>
      <c r="BO1094">
        <f t="shared" si="782"/>
        <v>-5.4120135465840491E-4</v>
      </c>
      <c r="BP1094">
        <f t="shared" si="783"/>
        <v>0.9994587986453416</v>
      </c>
      <c r="CB1094" s="10">
        <v>41045</v>
      </c>
      <c r="CC1094">
        <v>531900</v>
      </c>
      <c r="CD1094">
        <v>91.535741000000002</v>
      </c>
      <c r="CE1094">
        <f t="shared" si="806"/>
        <v>-3.8516625846154451E-3</v>
      </c>
      <c r="CF1094">
        <f t="shared" si="807"/>
        <v>0.99614833741538455</v>
      </c>
      <c r="CJ1094" s="10">
        <v>41045</v>
      </c>
      <c r="CK1094">
        <v>172000</v>
      </c>
      <c r="CL1094">
        <v>73.025408999999996</v>
      </c>
      <c r="CM1094">
        <f t="shared" si="808"/>
        <v>-1.881509449043639E-3</v>
      </c>
      <c r="CN1094">
        <f t="shared" si="809"/>
        <v>0.99811849055095636</v>
      </c>
      <c r="CR1094" s="10">
        <v>41045</v>
      </c>
      <c r="CS1094">
        <v>12700</v>
      </c>
      <c r="CT1094">
        <v>57.915362999999999</v>
      </c>
      <c r="CU1094">
        <f t="shared" si="810"/>
        <v>-1.6333239096244512E-4</v>
      </c>
      <c r="CV1094">
        <f t="shared" si="811"/>
        <v>0.99983666760903755</v>
      </c>
      <c r="CZ1094" s="10">
        <v>41045</v>
      </c>
      <c r="DA1094">
        <v>24000</v>
      </c>
      <c r="DB1094">
        <v>37.230460000000001</v>
      </c>
      <c r="DC1094">
        <f t="shared" si="789"/>
        <v>-1.0486428549178917E-2</v>
      </c>
      <c r="DD1094">
        <f t="shared" si="790"/>
        <v>0.98951357145082108</v>
      </c>
      <c r="DH1094" s="10">
        <v>41045</v>
      </c>
      <c r="DI1094">
        <v>115600</v>
      </c>
      <c r="DJ1094">
        <v>26.688061000000001</v>
      </c>
      <c r="DK1094">
        <f t="shared" si="791"/>
        <v>-1.2675080243088277E-2</v>
      </c>
      <c r="DL1094">
        <f t="shared" si="792"/>
        <v>0.98732491975691172</v>
      </c>
      <c r="DX1094" s="10">
        <v>41045</v>
      </c>
      <c r="DY1094">
        <v>9547400</v>
      </c>
      <c r="DZ1094">
        <v>14.99</v>
      </c>
      <c r="EA1094">
        <f t="shared" si="785"/>
        <v>-1.997336884154377E-3</v>
      </c>
      <c r="EB1094">
        <f t="shared" si="786"/>
        <v>0.99800266311584562</v>
      </c>
      <c r="EF1094" s="10">
        <v>41044</v>
      </c>
      <c r="EG1094">
        <v>162800</v>
      </c>
      <c r="EH1094">
        <v>97.170216999999994</v>
      </c>
      <c r="EI1094">
        <f t="shared" si="787"/>
        <v>-1.9774782930115364E-4</v>
      </c>
      <c r="EJ1094">
        <f t="shared" si="788"/>
        <v>0.99980225217069885</v>
      </c>
    </row>
    <row r="1095" spans="1:140">
      <c r="A1095" s="10">
        <v>41044</v>
      </c>
      <c r="B1095" s="11">
        <v>133.24</v>
      </c>
      <c r="C1095">
        <f t="shared" si="776"/>
        <v>1.3324</v>
      </c>
      <c r="D1095" s="12">
        <f t="shared" si="793"/>
        <v>3.4335919839310503E-2</v>
      </c>
      <c r="E1095" s="13">
        <f t="shared" si="777"/>
        <v>1.0343359198393105</v>
      </c>
      <c r="H1095" s="10">
        <v>41044</v>
      </c>
      <c r="I1095">
        <v>16300</v>
      </c>
      <c r="J1095">
        <v>66.773133000000001</v>
      </c>
      <c r="K1095" s="15">
        <f t="shared" si="778"/>
        <v>2.9193391340516239E-3</v>
      </c>
      <c r="L1095">
        <f t="shared" si="779"/>
        <v>1.0029193391340516</v>
      </c>
      <c r="N1095" s="15">
        <f t="shared" si="795"/>
        <v>1.8979582597651636</v>
      </c>
      <c r="P1095" s="10">
        <v>41044</v>
      </c>
      <c r="Q1095">
        <v>147000</v>
      </c>
      <c r="R1095">
        <v>29.361124</v>
      </c>
      <c r="S1095">
        <f t="shared" si="796"/>
        <v>-5.0093961336336035E-3</v>
      </c>
      <c r="T1095">
        <f t="shared" si="780"/>
        <v>0.9949906038663664</v>
      </c>
      <c r="V1095" s="15">
        <f t="shared" si="797"/>
        <v>-0.84007088685415554</v>
      </c>
      <c r="X1095" s="10">
        <v>41044</v>
      </c>
      <c r="Y1095">
        <v>71000</v>
      </c>
      <c r="Z1095">
        <v>24.13409</v>
      </c>
      <c r="AA1095">
        <f t="shared" si="798"/>
        <v>-6.1728321345532189E-3</v>
      </c>
      <c r="AB1095">
        <f t="shared" si="794"/>
        <v>0.99382716786544678</v>
      </c>
      <c r="AD1095" s="15">
        <f t="shared" si="799"/>
        <v>-0.89565644734512517</v>
      </c>
      <c r="AF1095" s="10">
        <v>41044</v>
      </c>
      <c r="AG1095">
        <v>86000</v>
      </c>
      <c r="AH1095">
        <v>32.882713000000003</v>
      </c>
      <c r="AI1095">
        <f t="shared" si="800"/>
        <v>-2.8546389361020497E-3</v>
      </c>
      <c r="AJ1095">
        <f t="shared" si="781"/>
        <v>0.99714536106389795</v>
      </c>
      <c r="AN1095" s="10">
        <v>41044</v>
      </c>
      <c r="AO1095">
        <v>2643400</v>
      </c>
      <c r="AP1095">
        <v>26.549153</v>
      </c>
      <c r="AQ1095">
        <f t="shared" si="801"/>
        <v>-1.3204488542622683E-2</v>
      </c>
      <c r="AR1095">
        <f t="shared" si="784"/>
        <v>0.98679551145737732</v>
      </c>
      <c r="AV1095" s="10">
        <v>41044</v>
      </c>
      <c r="AW1095">
        <v>22141400</v>
      </c>
      <c r="AX1095">
        <v>34.369818000000002</v>
      </c>
      <c r="AY1095">
        <f t="shared" si="802"/>
        <v>-7.6200000075070662E-3</v>
      </c>
      <c r="AZ1095">
        <f t="shared" si="803"/>
        <v>0.99237999999249293</v>
      </c>
      <c r="BD1095" s="10">
        <v>41044</v>
      </c>
      <c r="BE1095">
        <v>325800</v>
      </c>
      <c r="BF1095">
        <v>40.675058999999997</v>
      </c>
      <c r="BG1095">
        <f t="shared" si="804"/>
        <v>-4.473779431555025E-3</v>
      </c>
      <c r="BH1095">
        <f t="shared" si="805"/>
        <v>0.99552622056844498</v>
      </c>
      <c r="BL1095" s="10">
        <v>41044</v>
      </c>
      <c r="BM1095">
        <v>258300</v>
      </c>
      <c r="BN1095">
        <v>99.155332000000001</v>
      </c>
      <c r="BO1095">
        <f t="shared" si="782"/>
        <v>8.5516922739921064E-3</v>
      </c>
      <c r="BP1095">
        <f t="shared" si="783"/>
        <v>1.0085516922739921</v>
      </c>
      <c r="CB1095" s="10">
        <v>41044</v>
      </c>
      <c r="CC1095">
        <v>928100</v>
      </c>
      <c r="CD1095">
        <v>91.889668999999998</v>
      </c>
      <c r="CE1095">
        <f t="shared" si="806"/>
        <v>-3.7479767115358165E-3</v>
      </c>
      <c r="CF1095">
        <f t="shared" si="807"/>
        <v>0.99625202328846418</v>
      </c>
      <c r="CJ1095" s="10">
        <v>41044</v>
      </c>
      <c r="CK1095">
        <v>226800</v>
      </c>
      <c r="CL1095">
        <v>73.163066000000001</v>
      </c>
      <c r="CM1095">
        <f t="shared" si="808"/>
        <v>-1.409147006436573E-3</v>
      </c>
      <c r="CN1095">
        <f t="shared" si="809"/>
        <v>0.99859085299356343</v>
      </c>
      <c r="CR1095" s="10">
        <v>41044</v>
      </c>
      <c r="CS1095">
        <v>21000</v>
      </c>
      <c r="CT1095">
        <v>57.924824000000001</v>
      </c>
      <c r="CU1095">
        <f t="shared" si="810"/>
        <v>3.2670242651922088E-4</v>
      </c>
      <c r="CV1095">
        <f t="shared" si="811"/>
        <v>1.0003267024265192</v>
      </c>
      <c r="CZ1095" s="10">
        <v>41044</v>
      </c>
      <c r="DA1095">
        <v>35700</v>
      </c>
      <c r="DB1095">
        <v>37.625011999999998</v>
      </c>
      <c r="DC1095">
        <f t="shared" si="789"/>
        <v>-9.0647697183143805E-3</v>
      </c>
      <c r="DD1095">
        <f t="shared" si="790"/>
        <v>0.99093523028168562</v>
      </c>
      <c r="DH1095" s="10">
        <v>41044</v>
      </c>
      <c r="DI1095">
        <v>106000</v>
      </c>
      <c r="DJ1095">
        <v>27.030677000000001</v>
      </c>
      <c r="DK1095">
        <f t="shared" si="791"/>
        <v>-5.9681969273676083E-3</v>
      </c>
      <c r="DL1095">
        <f t="shared" si="792"/>
        <v>0.99403180307263239</v>
      </c>
      <c r="DX1095" s="10">
        <v>41044</v>
      </c>
      <c r="DY1095">
        <v>7891000</v>
      </c>
      <c r="DZ1095">
        <v>15.02</v>
      </c>
      <c r="EA1095">
        <f t="shared" si="785"/>
        <v>-1.0540184453227908E-2</v>
      </c>
      <c r="EB1095">
        <f t="shared" si="786"/>
        <v>0.98945981554677209</v>
      </c>
      <c r="EF1095" s="10">
        <v>41043</v>
      </c>
      <c r="EG1095">
        <v>154700</v>
      </c>
      <c r="EH1095">
        <v>97.189436000000001</v>
      </c>
      <c r="EI1095">
        <f t="shared" si="787"/>
        <v>2.9671490216198748E-4</v>
      </c>
      <c r="EJ1095">
        <f t="shared" si="788"/>
        <v>1.000296714902162</v>
      </c>
    </row>
    <row r="1096" spans="1:140">
      <c r="A1096" s="10">
        <v>41043</v>
      </c>
      <c r="B1096" s="11">
        <v>134.24</v>
      </c>
      <c r="C1096">
        <f t="shared" ref="C1096:C1159" si="812">B1096/100</f>
        <v>1.3424</v>
      </c>
      <c r="D1096" s="12">
        <f t="shared" si="793"/>
        <v>3.4659694537836572E-2</v>
      </c>
      <c r="E1096" s="13">
        <f t="shared" ref="E1096:E1159" si="813">1+(D1096)</f>
        <v>1.0346596945378366</v>
      </c>
      <c r="H1096" s="10">
        <v>41043</v>
      </c>
      <c r="I1096">
        <v>25000</v>
      </c>
      <c r="J1096">
        <v>66.578766999999999</v>
      </c>
      <c r="K1096" s="15">
        <f t="shared" si="778"/>
        <v>1.0052269428316052E-2</v>
      </c>
      <c r="L1096">
        <f t="shared" si="779"/>
        <v>1.0100522694283161</v>
      </c>
      <c r="N1096" s="15">
        <f t="shared" si="795"/>
        <v>37.503907109466049</v>
      </c>
      <c r="P1096" s="10">
        <v>41043</v>
      </c>
      <c r="Q1096">
        <v>375600</v>
      </c>
      <c r="R1096">
        <v>29.508946000000002</v>
      </c>
      <c r="S1096">
        <f t="shared" si="796"/>
        <v>-1.1451591641559733E-2</v>
      </c>
      <c r="T1096">
        <f t="shared" si="780"/>
        <v>0.98854840835844027</v>
      </c>
      <c r="V1096" s="15">
        <f t="shared" si="797"/>
        <v>-0.98506351056419073</v>
      </c>
      <c r="X1096" s="10">
        <v>41043</v>
      </c>
      <c r="Y1096">
        <v>412200</v>
      </c>
      <c r="Z1096">
        <v>24.283991</v>
      </c>
      <c r="AA1096">
        <f t="shared" si="798"/>
        <v>-1.4448657195943793E-2</v>
      </c>
      <c r="AB1096">
        <f t="shared" si="794"/>
        <v>0.98555134280405621</v>
      </c>
      <c r="AD1096" s="15">
        <f t="shared" si="799"/>
        <v>-0.99506908280239159</v>
      </c>
      <c r="AF1096" s="10">
        <v>41043</v>
      </c>
      <c r="AG1096">
        <v>81000</v>
      </c>
      <c r="AH1096">
        <v>32.976849999999999</v>
      </c>
      <c r="AI1096">
        <f t="shared" si="800"/>
        <v>-1.3517300514922614E-2</v>
      </c>
      <c r="AJ1096">
        <f t="shared" si="781"/>
        <v>0.98648269948507739</v>
      </c>
      <c r="AN1096" s="10">
        <v>41043</v>
      </c>
      <c r="AO1096">
        <v>2709900</v>
      </c>
      <c r="AP1096">
        <v>26.904412000000001</v>
      </c>
      <c r="AQ1096">
        <f t="shared" si="801"/>
        <v>-1.771596463860825E-2</v>
      </c>
      <c r="AR1096">
        <f t="shared" si="784"/>
        <v>0.98228403536139175</v>
      </c>
      <c r="AV1096" s="10">
        <v>41043</v>
      </c>
      <c r="AW1096">
        <v>27986000</v>
      </c>
      <c r="AX1096">
        <v>34.633727</v>
      </c>
      <c r="AY1096">
        <f t="shared" si="802"/>
        <v>-2.259186894669396E-2</v>
      </c>
      <c r="AZ1096">
        <f t="shared" si="803"/>
        <v>0.97740813105330604</v>
      </c>
      <c r="BD1096" s="10">
        <v>41043</v>
      </c>
      <c r="BE1096">
        <v>328500</v>
      </c>
      <c r="BF1096">
        <v>40.857847999999997</v>
      </c>
      <c r="BG1096">
        <f t="shared" si="804"/>
        <v>-8.6589202601217163E-3</v>
      </c>
      <c r="BH1096">
        <f t="shared" si="805"/>
        <v>0.99134107973987828</v>
      </c>
      <c r="BL1096" s="10">
        <v>41043</v>
      </c>
      <c r="BM1096">
        <v>383800</v>
      </c>
      <c r="BN1096">
        <v>98.314576000000002</v>
      </c>
      <c r="BO1096">
        <f t="shared" si="782"/>
        <v>-8.8368201545480085E-3</v>
      </c>
      <c r="BP1096">
        <f t="shared" si="783"/>
        <v>0.99116317984545199</v>
      </c>
      <c r="CB1096" s="10">
        <v>41043</v>
      </c>
      <c r="CC1096">
        <v>891900</v>
      </c>
      <c r="CD1096">
        <v>92.235365000000002</v>
      </c>
      <c r="CE1096">
        <f t="shared" si="806"/>
        <v>-1.1642258411487472E-2</v>
      </c>
      <c r="CF1096">
        <f t="shared" si="807"/>
        <v>0.98835774158851253</v>
      </c>
      <c r="CJ1096" s="10">
        <v>41043</v>
      </c>
      <c r="CK1096">
        <v>227000</v>
      </c>
      <c r="CL1096">
        <v>73.266309000000007</v>
      </c>
      <c r="CM1096">
        <f t="shared" si="808"/>
        <v>8.2274588152708716E-4</v>
      </c>
      <c r="CN1096">
        <f t="shared" si="809"/>
        <v>1.0008227458815271</v>
      </c>
      <c r="CR1096" s="10">
        <v>41043</v>
      </c>
      <c r="CS1096">
        <v>8400</v>
      </c>
      <c r="CT1096">
        <v>57.905906000000002</v>
      </c>
      <c r="CU1096">
        <f t="shared" si="810"/>
        <v>4.9031119642850562E-4</v>
      </c>
      <c r="CV1096">
        <f t="shared" si="811"/>
        <v>1.0004903111964285</v>
      </c>
      <c r="CZ1096" s="10">
        <v>41043</v>
      </c>
      <c r="DA1096">
        <v>21000</v>
      </c>
      <c r="DB1096">
        <v>37.969194000000002</v>
      </c>
      <c r="DC1096">
        <f t="shared" si="789"/>
        <v>-1.4596990940432319E-2</v>
      </c>
      <c r="DD1096">
        <f t="shared" si="790"/>
        <v>0.98540300905956768</v>
      </c>
      <c r="DH1096" s="10">
        <v>41043</v>
      </c>
      <c r="DI1096">
        <v>100900</v>
      </c>
      <c r="DJ1096">
        <v>27.192969999999999</v>
      </c>
      <c r="DK1096">
        <f t="shared" si="791"/>
        <v>-1.2442734108311093E-2</v>
      </c>
      <c r="DL1096">
        <f t="shared" si="792"/>
        <v>0.98755726589168891</v>
      </c>
      <c r="DX1096" s="10">
        <v>41043</v>
      </c>
      <c r="DY1096">
        <v>9745400</v>
      </c>
      <c r="DZ1096">
        <v>15.18</v>
      </c>
      <c r="EA1096">
        <f t="shared" si="785"/>
        <v>-1.4925373134328401E-2</v>
      </c>
      <c r="EB1096">
        <f t="shared" si="786"/>
        <v>0.9850746268656716</v>
      </c>
      <c r="EF1096" s="10">
        <v>41040</v>
      </c>
      <c r="EG1096">
        <v>98000</v>
      </c>
      <c r="EH1096">
        <v>97.160606999999999</v>
      </c>
      <c r="EI1096">
        <f t="shared" si="787"/>
        <v>1.9777356501826659E-4</v>
      </c>
      <c r="EJ1096">
        <f t="shared" si="788"/>
        <v>1.0001977735650183</v>
      </c>
    </row>
    <row r="1097" spans="1:140">
      <c r="A1097" s="10">
        <v>41040</v>
      </c>
      <c r="B1097" s="11">
        <v>135.24</v>
      </c>
      <c r="C1097">
        <f t="shared" si="812"/>
        <v>1.3524</v>
      </c>
      <c r="D1097" s="12">
        <f t="shared" si="793"/>
        <v>3.4984791756985212E-2</v>
      </c>
      <c r="E1097" s="13">
        <f t="shared" si="813"/>
        <v>1.0349847917569852</v>
      </c>
      <c r="H1097" s="10">
        <v>41040</v>
      </c>
      <c r="I1097">
        <v>3900</v>
      </c>
      <c r="J1097">
        <v>65.916160000000005</v>
      </c>
      <c r="K1097" s="15">
        <f t="shared" si="778"/>
        <v>8.2432511412726672E-3</v>
      </c>
      <c r="L1097">
        <f t="shared" si="779"/>
        <v>1.0082432511412727</v>
      </c>
      <c r="N1097" s="15">
        <f t="shared" si="795"/>
        <v>19.01442585182966</v>
      </c>
      <c r="P1097" s="10">
        <v>41040</v>
      </c>
      <c r="Q1097">
        <v>105000</v>
      </c>
      <c r="R1097">
        <v>29.850784999999998</v>
      </c>
      <c r="S1097">
        <f t="shared" si="796"/>
        <v>-2.161825573983478E-3</v>
      </c>
      <c r="T1097">
        <f t="shared" si="780"/>
        <v>0.99783817442601652</v>
      </c>
      <c r="V1097" s="15">
        <f t="shared" si="797"/>
        <v>-0.54611911246539124</v>
      </c>
      <c r="X1097" s="10">
        <v>41040</v>
      </c>
      <c r="Y1097">
        <v>36000</v>
      </c>
      <c r="Z1097">
        <v>24.640006</v>
      </c>
      <c r="AA1097">
        <f t="shared" si="798"/>
        <v>1.5232172657357879E-3</v>
      </c>
      <c r="AB1097">
        <f t="shared" si="794"/>
        <v>1.0015232172657358</v>
      </c>
      <c r="AD1097" s="15">
        <f t="shared" si="799"/>
        <v>0.74290157578830973</v>
      </c>
      <c r="AF1097" s="10">
        <v>41040</v>
      </c>
      <c r="AG1097">
        <v>80000</v>
      </c>
      <c r="AH1097">
        <v>33.428716000000001</v>
      </c>
      <c r="AI1097">
        <f t="shared" si="800"/>
        <v>-1.1252190370314441E-3</v>
      </c>
      <c r="AJ1097">
        <f t="shared" si="781"/>
        <v>0.99887478096296856</v>
      </c>
      <c r="AN1097" s="10">
        <v>41040</v>
      </c>
      <c r="AO1097">
        <v>1183900</v>
      </c>
      <c r="AP1097">
        <v>27.389645999999999</v>
      </c>
      <c r="AQ1097">
        <f t="shared" si="801"/>
        <v>-6.9116794787230651E-3</v>
      </c>
      <c r="AR1097">
        <f t="shared" si="784"/>
        <v>0.99308832052127693</v>
      </c>
      <c r="AV1097" s="10">
        <v>41040</v>
      </c>
      <c r="AW1097">
        <v>14768200</v>
      </c>
      <c r="AX1097">
        <v>35.434252999999998</v>
      </c>
      <c r="AY1097">
        <f t="shared" si="802"/>
        <v>-1.3712071057649489E-2</v>
      </c>
      <c r="AZ1097">
        <f t="shared" si="803"/>
        <v>0.98628792894235051</v>
      </c>
      <c r="BD1097" s="10">
        <v>41040</v>
      </c>
      <c r="BE1097">
        <v>350300</v>
      </c>
      <c r="BF1097">
        <v>41.214722999999999</v>
      </c>
      <c r="BG1097">
        <f t="shared" si="804"/>
        <v>-2.7380305982305231E-3</v>
      </c>
      <c r="BH1097">
        <f t="shared" si="805"/>
        <v>0.99726196940176948</v>
      </c>
      <c r="BL1097" s="10">
        <v>41040</v>
      </c>
      <c r="BM1097">
        <v>260000</v>
      </c>
      <c r="BN1097">
        <v>99.191109999999995</v>
      </c>
      <c r="BO1097">
        <f t="shared" si="782"/>
        <v>1.625727705412805E-3</v>
      </c>
      <c r="BP1097">
        <f t="shared" si="783"/>
        <v>1.0016257277054128</v>
      </c>
      <c r="CB1097" s="10">
        <v>41040</v>
      </c>
      <c r="CC1097">
        <v>571700</v>
      </c>
      <c r="CD1097">
        <v>93.321842000000004</v>
      </c>
      <c r="CE1097">
        <f t="shared" si="806"/>
        <v>-3.0775261030268064E-3</v>
      </c>
      <c r="CF1097">
        <f t="shared" si="807"/>
        <v>0.99692247389697319</v>
      </c>
      <c r="CJ1097" s="10">
        <v>41040</v>
      </c>
      <c r="CK1097">
        <v>270000</v>
      </c>
      <c r="CL1097">
        <v>73.206079000000003</v>
      </c>
      <c r="CM1097">
        <f t="shared" si="808"/>
        <v>2.5921291275254887E-3</v>
      </c>
      <c r="CN1097">
        <f t="shared" si="809"/>
        <v>1.0025921291275255</v>
      </c>
      <c r="CR1097" s="10">
        <v>41040</v>
      </c>
      <c r="CS1097">
        <v>4800</v>
      </c>
      <c r="CT1097">
        <v>57.877527999999998</v>
      </c>
      <c r="CU1097">
        <f t="shared" si="810"/>
        <v>9.8148108626272546E-4</v>
      </c>
      <c r="CV1097">
        <f t="shared" si="811"/>
        <v>1.0009814810862627</v>
      </c>
      <c r="CZ1097" s="10">
        <v>41040</v>
      </c>
      <c r="DA1097">
        <v>12300</v>
      </c>
      <c r="DB1097">
        <v>38.531640000000003</v>
      </c>
      <c r="DC1097">
        <f t="shared" si="789"/>
        <v>-6.7084412242739422E-3</v>
      </c>
      <c r="DD1097">
        <f t="shared" si="790"/>
        <v>0.99329155877572606</v>
      </c>
      <c r="DH1097" s="10">
        <v>41040</v>
      </c>
      <c r="DI1097">
        <v>49000</v>
      </c>
      <c r="DJ1097">
        <v>27.535588000000001</v>
      </c>
      <c r="DK1097">
        <f t="shared" si="791"/>
        <v>2.6264720652782181E-3</v>
      </c>
      <c r="DL1097">
        <f t="shared" si="792"/>
        <v>1.0026264720652782</v>
      </c>
      <c r="DX1097" s="10">
        <v>41040</v>
      </c>
      <c r="DY1097">
        <v>4956000</v>
      </c>
      <c r="DZ1097">
        <v>15.41</v>
      </c>
      <c r="EA1097">
        <f t="shared" si="785"/>
        <v>-7.0876288659793563E-3</v>
      </c>
      <c r="EB1097">
        <f t="shared" si="786"/>
        <v>0.99291237113402064</v>
      </c>
      <c r="EF1097" s="10">
        <v>41039</v>
      </c>
      <c r="EG1097">
        <v>140000</v>
      </c>
      <c r="EH1097">
        <v>97.141395000000003</v>
      </c>
      <c r="EI1097">
        <f t="shared" si="787"/>
        <v>-5.930408488199479E-4</v>
      </c>
      <c r="EJ1097">
        <f t="shared" si="788"/>
        <v>0.99940695915118005</v>
      </c>
    </row>
    <row r="1098" spans="1:140">
      <c r="A1098" s="10">
        <v>41039</v>
      </c>
      <c r="B1098" s="11">
        <v>136.24</v>
      </c>
      <c r="C1098">
        <f t="shared" si="812"/>
        <v>1.3624000000000001</v>
      </c>
      <c r="D1098" s="12">
        <f t="shared" si="793"/>
        <v>3.53112219247258E-2</v>
      </c>
      <c r="E1098" s="13">
        <f t="shared" si="813"/>
        <v>1.0353112219247258</v>
      </c>
      <c r="H1098" s="10">
        <v>41039</v>
      </c>
      <c r="I1098">
        <v>6100</v>
      </c>
      <c r="J1098">
        <v>65.377239000000003</v>
      </c>
      <c r="K1098" s="15">
        <f t="shared" si="778"/>
        <v>-2.0229351775530313E-3</v>
      </c>
      <c r="L1098">
        <f t="shared" si="779"/>
        <v>0.99797706482244697</v>
      </c>
      <c r="N1098" s="15">
        <f t="shared" si="795"/>
        <v>-0.52246565131054057</v>
      </c>
      <c r="P1098" s="10">
        <v>41039</v>
      </c>
      <c r="Q1098">
        <v>138000</v>
      </c>
      <c r="R1098">
        <v>29.915457</v>
      </c>
      <c r="S1098">
        <f t="shared" si="796"/>
        <v>2.1665091889544463E-3</v>
      </c>
      <c r="T1098">
        <f t="shared" si="780"/>
        <v>1.0021665091889544</v>
      </c>
      <c r="V1098" s="15">
        <f t="shared" si="797"/>
        <v>1.2032212139000307</v>
      </c>
      <c r="X1098" s="10">
        <v>41039</v>
      </c>
      <c r="Y1098">
        <v>39000</v>
      </c>
      <c r="Z1098">
        <v>24.602530999999999</v>
      </c>
      <c r="AA1098">
        <f t="shared" si="798"/>
        <v>1.1437501037663278E-3</v>
      </c>
      <c r="AB1098">
        <f t="shared" si="794"/>
        <v>1.0011437501037663</v>
      </c>
      <c r="AD1098" s="15">
        <f t="shared" si="799"/>
        <v>0.5177519043901293</v>
      </c>
      <c r="AF1098" s="10">
        <v>41039</v>
      </c>
      <c r="AG1098">
        <v>88700</v>
      </c>
      <c r="AH1098">
        <v>33.466372999999997</v>
      </c>
      <c r="AI1098">
        <f t="shared" si="800"/>
        <v>2.2553939058482797E-3</v>
      </c>
      <c r="AJ1098">
        <f t="shared" si="781"/>
        <v>1.0022553939058483</v>
      </c>
      <c r="AN1098" s="10">
        <v>41039</v>
      </c>
      <c r="AO1098">
        <v>2600000</v>
      </c>
      <c r="AP1098">
        <v>27.580272000000001</v>
      </c>
      <c r="AQ1098">
        <f t="shared" si="801"/>
        <v>4.7348116414029917E-3</v>
      </c>
      <c r="AR1098">
        <f t="shared" si="784"/>
        <v>1.004734811641403</v>
      </c>
      <c r="AV1098" s="10">
        <v>41039</v>
      </c>
      <c r="AW1098">
        <v>20783700</v>
      </c>
      <c r="AX1098">
        <v>35.926884999999999</v>
      </c>
      <c r="AY1098">
        <f t="shared" si="802"/>
        <v>5.1685756220198886E-3</v>
      </c>
      <c r="AZ1098">
        <f t="shared" si="803"/>
        <v>1.0051685756220199</v>
      </c>
      <c r="BD1098" s="10">
        <v>41039</v>
      </c>
      <c r="BE1098">
        <v>368000</v>
      </c>
      <c r="BF1098">
        <v>41.32788</v>
      </c>
      <c r="BG1098">
        <f t="shared" si="804"/>
        <v>5.0804033825839756E-3</v>
      </c>
      <c r="BH1098">
        <f t="shared" si="805"/>
        <v>1.005080403382584</v>
      </c>
      <c r="BL1098" s="10">
        <v>41039</v>
      </c>
      <c r="BM1098">
        <v>223700</v>
      </c>
      <c r="BN1098">
        <v>99.030113999999998</v>
      </c>
      <c r="BO1098">
        <f t="shared" si="782"/>
        <v>-1.6230890046496915E-3</v>
      </c>
      <c r="BP1098">
        <f t="shared" si="783"/>
        <v>0.99837691099535031</v>
      </c>
      <c r="CB1098" s="10">
        <v>41039</v>
      </c>
      <c r="CC1098">
        <v>563800</v>
      </c>
      <c r="CD1098">
        <v>93.609928999999994</v>
      </c>
      <c r="CE1098">
        <f t="shared" si="806"/>
        <v>2.6390916318841384E-4</v>
      </c>
      <c r="CF1098">
        <f t="shared" si="807"/>
        <v>1.0002639091631884</v>
      </c>
      <c r="CJ1098" s="10">
        <v>41039</v>
      </c>
      <c r="CK1098">
        <v>263000</v>
      </c>
      <c r="CL1098">
        <v>73.016810000000007</v>
      </c>
      <c r="CM1098">
        <f t="shared" si="808"/>
        <v>-1.17687625363605E-3</v>
      </c>
      <c r="CN1098">
        <f t="shared" si="809"/>
        <v>0.99882312374636395</v>
      </c>
      <c r="CR1098" s="10">
        <v>41039</v>
      </c>
      <c r="CS1098">
        <v>9500</v>
      </c>
      <c r="CT1098">
        <v>57.820777999999997</v>
      </c>
      <c r="CU1098">
        <f t="shared" si="810"/>
        <v>-3.2707640787055237E-4</v>
      </c>
      <c r="CV1098">
        <f t="shared" si="811"/>
        <v>0.99967292359212945</v>
      </c>
      <c r="CZ1098" s="10">
        <v>41039</v>
      </c>
      <c r="DA1098">
        <v>22000</v>
      </c>
      <c r="DB1098">
        <v>38.791873000000002</v>
      </c>
      <c r="DC1098">
        <f t="shared" si="789"/>
        <v>1.7341636935870319E-3</v>
      </c>
      <c r="DD1098">
        <f t="shared" si="790"/>
        <v>1.001734163693587</v>
      </c>
      <c r="DH1098" s="10">
        <v>41039</v>
      </c>
      <c r="DI1098">
        <v>68400</v>
      </c>
      <c r="DJ1098">
        <v>27.463456000000001</v>
      </c>
      <c r="DK1098">
        <f t="shared" si="791"/>
        <v>-3.2818306266724218E-4</v>
      </c>
      <c r="DL1098">
        <f t="shared" si="792"/>
        <v>0.99967181693733276</v>
      </c>
      <c r="DX1098" s="10">
        <v>41039</v>
      </c>
      <c r="DY1098">
        <v>2867800</v>
      </c>
      <c r="DZ1098">
        <v>15.52</v>
      </c>
      <c r="EA1098">
        <f t="shared" si="785"/>
        <v>1.9367333763717909E-3</v>
      </c>
      <c r="EB1098">
        <f t="shared" si="786"/>
        <v>1.0019367333763718</v>
      </c>
      <c r="EF1098" s="10">
        <v>41038</v>
      </c>
      <c r="EG1098">
        <v>268500</v>
      </c>
      <c r="EH1098">
        <v>97.199038000000002</v>
      </c>
      <c r="EI1098">
        <f t="shared" si="787"/>
        <v>4.9441588380894075E-4</v>
      </c>
      <c r="EJ1098">
        <f t="shared" si="788"/>
        <v>1.0004944158838089</v>
      </c>
    </row>
    <row r="1099" spans="1:140">
      <c r="A1099" s="10">
        <v>41038</v>
      </c>
      <c r="B1099" s="11">
        <v>137.24</v>
      </c>
      <c r="C1099">
        <f t="shared" si="812"/>
        <v>1.3724000000000001</v>
      </c>
      <c r="D1099" s="12">
        <f t="shared" si="793"/>
        <v>3.5638995591180223E-2</v>
      </c>
      <c r="E1099" s="13">
        <f t="shared" si="813"/>
        <v>1.0356389955911802</v>
      </c>
      <c r="H1099" s="10">
        <v>41038</v>
      </c>
      <c r="I1099">
        <v>15300</v>
      </c>
      <c r="J1099">
        <v>65.509760999999997</v>
      </c>
      <c r="K1099" s="15">
        <f t="shared" ref="K1099:K1162" si="814">(J1099/J1100)-1</f>
        <v>-8.0849240532387956E-4</v>
      </c>
      <c r="L1099">
        <f t="shared" ref="L1099:L1162" si="815">1+K1099</f>
        <v>0.99919150759467612</v>
      </c>
      <c r="N1099" s="15">
        <f t="shared" si="795"/>
        <v>-0.2556315105375736</v>
      </c>
      <c r="P1099" s="10">
        <v>41038</v>
      </c>
      <c r="Q1099">
        <v>161800</v>
      </c>
      <c r="R1099">
        <v>29.850784999999998</v>
      </c>
      <c r="S1099">
        <f t="shared" si="796"/>
        <v>-5.8461039617173638E-3</v>
      </c>
      <c r="T1099">
        <f t="shared" ref="T1099:T1162" si="816">1+S1099</f>
        <v>0.99415389603828264</v>
      </c>
      <c r="V1099" s="15">
        <f t="shared" si="797"/>
        <v>-0.88235570453839307</v>
      </c>
      <c r="X1099" s="10">
        <v>41038</v>
      </c>
      <c r="Y1099">
        <v>115200</v>
      </c>
      <c r="Z1099">
        <v>24.574424</v>
      </c>
      <c r="AA1099">
        <f t="shared" si="798"/>
        <v>-4.5541247848905897E-3</v>
      </c>
      <c r="AB1099">
        <f t="shared" si="794"/>
        <v>0.99544587521510941</v>
      </c>
      <c r="AD1099" s="15">
        <f t="shared" si="799"/>
        <v>-0.81100829187267487</v>
      </c>
      <c r="AF1099" s="10">
        <v>41038</v>
      </c>
      <c r="AG1099">
        <v>142800</v>
      </c>
      <c r="AH1099">
        <v>33.391063000000003</v>
      </c>
      <c r="AI1099">
        <f t="shared" si="800"/>
        <v>-4.2110778661866854E-3</v>
      </c>
      <c r="AJ1099">
        <f t="shared" ref="AJ1099:AJ1162" si="817">1+AI1099</f>
        <v>0.99578892213381331</v>
      </c>
      <c r="AN1099" s="10">
        <v>41038</v>
      </c>
      <c r="AO1099">
        <v>2303700</v>
      </c>
      <c r="AP1099">
        <v>27.450299999999999</v>
      </c>
      <c r="AQ1099">
        <f t="shared" si="801"/>
        <v>-1.2160868546174819E-2</v>
      </c>
      <c r="AR1099">
        <f t="shared" si="784"/>
        <v>0.98783913145382518</v>
      </c>
      <c r="AV1099" s="10">
        <v>41038</v>
      </c>
      <c r="AW1099">
        <v>33932400</v>
      </c>
      <c r="AX1099">
        <v>35.742148999999998</v>
      </c>
      <c r="AY1099">
        <f t="shared" si="802"/>
        <v>-1.3595474491385096E-2</v>
      </c>
      <c r="AZ1099">
        <f t="shared" si="803"/>
        <v>0.9864045255086149</v>
      </c>
      <c r="BD1099" s="10">
        <v>41038</v>
      </c>
      <c r="BE1099">
        <v>441200</v>
      </c>
      <c r="BF1099">
        <v>41.118979000000003</v>
      </c>
      <c r="BG1099">
        <f t="shared" si="804"/>
        <v>-7.1458779654917093E-3</v>
      </c>
      <c r="BH1099">
        <f t="shared" si="805"/>
        <v>0.99285412203450829</v>
      </c>
      <c r="BL1099" s="10">
        <v>41038</v>
      </c>
      <c r="BM1099">
        <v>315400</v>
      </c>
      <c r="BN1099">
        <v>99.191109999999995</v>
      </c>
      <c r="BO1099">
        <f t="shared" ref="BO1099:BO1162" si="818">(BN1099/BN1100)-1</f>
        <v>-2.2492143139977161E-3</v>
      </c>
      <c r="BP1099">
        <f t="shared" ref="BP1099:BP1162" si="819">1+BO1099</f>
        <v>0.99775078568600228</v>
      </c>
      <c r="CB1099" s="10">
        <v>41038</v>
      </c>
      <c r="CC1099">
        <v>764300</v>
      </c>
      <c r="CD1099">
        <v>93.585230999999993</v>
      </c>
      <c r="CE1099">
        <f t="shared" si="806"/>
        <v>-5.0752677280192504E-3</v>
      </c>
      <c r="CF1099">
        <f t="shared" si="807"/>
        <v>0.99492473227198075</v>
      </c>
      <c r="CJ1099" s="10">
        <v>41038</v>
      </c>
      <c r="CK1099">
        <v>556900</v>
      </c>
      <c r="CL1099">
        <v>73.102842999999993</v>
      </c>
      <c r="CM1099">
        <f t="shared" si="808"/>
        <v>-9.406372583730116E-4</v>
      </c>
      <c r="CN1099">
        <f t="shared" si="809"/>
        <v>0.99905936274162699</v>
      </c>
      <c r="CR1099" s="10">
        <v>41038</v>
      </c>
      <c r="CS1099">
        <v>10000</v>
      </c>
      <c r="CT1099">
        <v>57.839696000000004</v>
      </c>
      <c r="CU1099">
        <f t="shared" si="810"/>
        <v>1.6359954269606902E-4</v>
      </c>
      <c r="CV1099">
        <f t="shared" si="811"/>
        <v>1.0001635995426961</v>
      </c>
      <c r="CZ1099" s="10">
        <v>41038</v>
      </c>
      <c r="DA1099">
        <v>29000</v>
      </c>
      <c r="DB1099">
        <v>38.724718000000003</v>
      </c>
      <c r="DC1099">
        <f t="shared" si="789"/>
        <v>-1.4105559881754881E-2</v>
      </c>
      <c r="DD1099">
        <f t="shared" si="790"/>
        <v>0.98589444011824512</v>
      </c>
      <c r="DH1099" s="10">
        <v>41038</v>
      </c>
      <c r="DI1099">
        <v>108800</v>
      </c>
      <c r="DJ1099">
        <v>27.472472</v>
      </c>
      <c r="DK1099">
        <f t="shared" si="791"/>
        <v>-3.2712039324251929E-3</v>
      </c>
      <c r="DL1099">
        <f t="shared" si="792"/>
        <v>0.99672879606757481</v>
      </c>
      <c r="DX1099" s="10">
        <v>41038</v>
      </c>
      <c r="DY1099">
        <v>13641700</v>
      </c>
      <c r="DZ1099">
        <v>15.49</v>
      </c>
      <c r="EA1099">
        <f t="shared" si="785"/>
        <v>-1.0223642172523917E-2</v>
      </c>
      <c r="EB1099">
        <f t="shared" si="786"/>
        <v>0.98977635782747608</v>
      </c>
      <c r="EF1099" s="10">
        <v>41037</v>
      </c>
      <c r="EG1099">
        <v>266700</v>
      </c>
      <c r="EH1099">
        <v>97.151004999999998</v>
      </c>
      <c r="EI1099">
        <f t="shared" si="787"/>
        <v>-3.9542363431355199E-4</v>
      </c>
      <c r="EJ1099">
        <f t="shared" si="788"/>
        <v>0.99960457636568645</v>
      </c>
    </row>
    <row r="1100" spans="1:140">
      <c r="A1100" s="10">
        <v>41037</v>
      </c>
      <c r="B1100" s="11">
        <v>138.24</v>
      </c>
      <c r="C1100">
        <f t="shared" si="812"/>
        <v>1.3824000000000001</v>
      </c>
      <c r="D1100" s="12">
        <f t="shared" si="793"/>
        <v>3.596812343052691E-2</v>
      </c>
      <c r="E1100" s="13">
        <f t="shared" si="813"/>
        <v>1.0359681234305269</v>
      </c>
      <c r="H1100" s="10">
        <v>41037</v>
      </c>
      <c r="I1100">
        <v>41700</v>
      </c>
      <c r="J1100">
        <v>65.562768000000005</v>
      </c>
      <c r="K1100" s="15">
        <f t="shared" si="814"/>
        <v>4.7386691725430641E-3</v>
      </c>
      <c r="L1100">
        <f t="shared" si="815"/>
        <v>1.0047386691725431</v>
      </c>
      <c r="N1100" s="15">
        <f t="shared" si="795"/>
        <v>4.6154914757672643</v>
      </c>
      <c r="P1100" s="10">
        <v>41037</v>
      </c>
      <c r="Q1100">
        <v>326300</v>
      </c>
      <c r="R1100">
        <v>30.026322</v>
      </c>
      <c r="S1100">
        <f t="shared" si="796"/>
        <v>-4.5942458897685334E-3</v>
      </c>
      <c r="T1100">
        <f t="shared" si="816"/>
        <v>0.99540575411023147</v>
      </c>
      <c r="V1100" s="15">
        <f t="shared" si="797"/>
        <v>-0.81376829106781834</v>
      </c>
      <c r="X1100" s="10">
        <v>41037</v>
      </c>
      <c r="Y1100">
        <v>78000</v>
      </c>
      <c r="Z1100">
        <v>24.686851000000001</v>
      </c>
      <c r="AA1100">
        <f t="shared" si="798"/>
        <v>-6.0354510122740956E-3</v>
      </c>
      <c r="AB1100">
        <f t="shared" si="794"/>
        <v>0.9939645489877259</v>
      </c>
      <c r="AD1100" s="15">
        <f t="shared" si="799"/>
        <v>-0.8902570380179895</v>
      </c>
      <c r="AF1100" s="10">
        <v>41037</v>
      </c>
      <c r="AG1100">
        <v>107100</v>
      </c>
      <c r="AH1100">
        <v>33.532269999999997</v>
      </c>
      <c r="AI1100">
        <f t="shared" si="800"/>
        <v>-1.4016952925041126E-3</v>
      </c>
      <c r="AJ1100">
        <f t="shared" si="817"/>
        <v>0.99859830470749589</v>
      </c>
      <c r="AN1100" s="10">
        <v>41037</v>
      </c>
      <c r="AO1100">
        <v>2216700</v>
      </c>
      <c r="AP1100">
        <v>27.788229000000001</v>
      </c>
      <c r="AQ1100">
        <f t="shared" si="801"/>
        <v>-1.4140761998909235E-2</v>
      </c>
      <c r="AR1100">
        <f t="shared" ref="AR1100:AR1163" si="820">1+AQ1100</f>
        <v>0.98585923800109077</v>
      </c>
      <c r="AV1100" s="10">
        <v>41037</v>
      </c>
      <c r="AW1100">
        <v>30027200</v>
      </c>
      <c r="AX1100">
        <v>36.234777999999999</v>
      </c>
      <c r="AY1100">
        <f t="shared" si="802"/>
        <v>-1.4357553991218186E-2</v>
      </c>
      <c r="AZ1100">
        <f t="shared" si="803"/>
        <v>0.98564244600878181</v>
      </c>
      <c r="BD1100" s="10">
        <v>41037</v>
      </c>
      <c r="BE1100">
        <v>547300</v>
      </c>
      <c r="BF1100">
        <v>41.414924999999997</v>
      </c>
      <c r="BG1100">
        <f t="shared" si="804"/>
        <v>-2.7247348167667162E-3</v>
      </c>
      <c r="BH1100">
        <f t="shared" si="805"/>
        <v>0.99727526518323328</v>
      </c>
      <c r="BL1100" s="10">
        <v>41037</v>
      </c>
      <c r="BM1100">
        <v>277500</v>
      </c>
      <c r="BN1100">
        <v>99.414715000000001</v>
      </c>
      <c r="BO1100">
        <f t="shared" si="818"/>
        <v>8.1041564199035854E-4</v>
      </c>
      <c r="BP1100">
        <f t="shared" si="819"/>
        <v>1.0008104156419904</v>
      </c>
      <c r="CB1100" s="10">
        <v>41037</v>
      </c>
      <c r="CC1100">
        <v>623100</v>
      </c>
      <c r="CD1100">
        <v>94.062624</v>
      </c>
      <c r="CE1100">
        <f t="shared" si="806"/>
        <v>-1.7470743016302359E-3</v>
      </c>
      <c r="CF1100">
        <f t="shared" si="807"/>
        <v>0.99825292569836976</v>
      </c>
      <c r="CJ1100" s="10">
        <v>41037</v>
      </c>
      <c r="CK1100">
        <v>249700</v>
      </c>
      <c r="CL1100">
        <v>73.171671000000003</v>
      </c>
      <c r="CM1100">
        <f t="shared" si="808"/>
        <v>-8.2236026832782638E-4</v>
      </c>
      <c r="CN1100">
        <f t="shared" si="809"/>
        <v>0.99917763973167217</v>
      </c>
      <c r="CR1100" s="10">
        <v>41037</v>
      </c>
      <c r="CS1100">
        <v>4400</v>
      </c>
      <c r="CT1100">
        <v>57.830235000000002</v>
      </c>
      <c r="CU1100">
        <f t="shared" si="810"/>
        <v>9.8228452031245972E-4</v>
      </c>
      <c r="CV1100">
        <f t="shared" si="811"/>
        <v>1.0009822845203125</v>
      </c>
      <c r="CZ1100" s="10">
        <v>41037</v>
      </c>
      <c r="DA1100">
        <v>39900</v>
      </c>
      <c r="DB1100">
        <v>39.278767000000002</v>
      </c>
      <c r="DC1100">
        <f t="shared" si="789"/>
        <v>-9.7354281952197752E-3</v>
      </c>
      <c r="DD1100">
        <f t="shared" si="790"/>
        <v>0.99026457180478022</v>
      </c>
      <c r="DH1100" s="10">
        <v>41037</v>
      </c>
      <c r="DI1100">
        <v>239100</v>
      </c>
      <c r="DJ1100">
        <v>27.562635</v>
      </c>
      <c r="DK1100">
        <f t="shared" si="791"/>
        <v>-9.8043888503984711E-4</v>
      </c>
      <c r="DL1100">
        <f t="shared" si="792"/>
        <v>0.99901956111496015</v>
      </c>
      <c r="DX1100" s="10">
        <v>41037</v>
      </c>
      <c r="DY1100">
        <v>5516200</v>
      </c>
      <c r="DZ1100">
        <v>15.65</v>
      </c>
      <c r="EA1100">
        <f t="shared" si="785"/>
        <v>-1.9423558897243121E-2</v>
      </c>
      <c r="EB1100">
        <f t="shared" si="786"/>
        <v>0.98057644110275688</v>
      </c>
      <c r="EF1100" s="10">
        <v>41036</v>
      </c>
      <c r="EG1100">
        <v>306400</v>
      </c>
      <c r="EH1100">
        <v>97.189436000000001</v>
      </c>
      <c r="EI1100">
        <f t="shared" si="787"/>
        <v>0</v>
      </c>
      <c r="EJ1100">
        <f t="shared" si="788"/>
        <v>1</v>
      </c>
    </row>
    <row r="1101" spans="1:140">
      <c r="A1101" s="10">
        <v>41036</v>
      </c>
      <c r="B1101" s="11">
        <v>139.24</v>
      </c>
      <c r="C1101">
        <f t="shared" si="812"/>
        <v>1.3924000000000001</v>
      </c>
      <c r="D1101" s="12">
        <f t="shared" si="793"/>
        <v>3.6298616242939064E-2</v>
      </c>
      <c r="E1101" s="13">
        <f t="shared" si="813"/>
        <v>1.0362986162429391</v>
      </c>
      <c r="H1101" s="10">
        <v>41036</v>
      </c>
      <c r="I1101">
        <v>309400</v>
      </c>
      <c r="J1101">
        <v>65.253552999999997</v>
      </c>
      <c r="K1101" s="15">
        <f t="shared" si="814"/>
        <v>6.7746392788659016E-4</v>
      </c>
      <c r="L1101">
        <f t="shared" si="815"/>
        <v>1.0006774639278866</v>
      </c>
      <c r="N1101" s="15">
        <f t="shared" si="795"/>
        <v>0.2804231532402921</v>
      </c>
      <c r="P1101" s="10">
        <v>41036</v>
      </c>
      <c r="Q1101">
        <v>144000</v>
      </c>
      <c r="R1101">
        <v>30.164906999999999</v>
      </c>
      <c r="S1101">
        <f t="shared" si="796"/>
        <v>1.2266682598716105E-3</v>
      </c>
      <c r="T1101">
        <f t="shared" si="816"/>
        <v>1.0012266682598716</v>
      </c>
      <c r="V1101" s="15">
        <f t="shared" si="797"/>
        <v>0.56433299009062554</v>
      </c>
      <c r="X1101" s="10">
        <v>41036</v>
      </c>
      <c r="Y1101">
        <v>40000</v>
      </c>
      <c r="Z1101">
        <v>24.836752000000001</v>
      </c>
      <c r="AA1101">
        <f t="shared" si="798"/>
        <v>-1.5065393391536785E-3</v>
      </c>
      <c r="AB1101">
        <f t="shared" si="794"/>
        <v>0.99849346066084632</v>
      </c>
      <c r="AD1101" s="15">
        <f t="shared" si="799"/>
        <v>-0.42322410706080149</v>
      </c>
      <c r="AF1101" s="10">
        <v>41036</v>
      </c>
      <c r="AG1101">
        <v>133000</v>
      </c>
      <c r="AH1101">
        <v>33.579338</v>
      </c>
      <c r="AI1101">
        <f t="shared" si="800"/>
        <v>1.1225434523476352E-3</v>
      </c>
      <c r="AJ1101">
        <f t="shared" si="817"/>
        <v>1.0011225434523476</v>
      </c>
      <c r="AN1101" s="10">
        <v>41036</v>
      </c>
      <c r="AO1101">
        <v>1503300</v>
      </c>
      <c r="AP1101">
        <v>28.186812</v>
      </c>
      <c r="AQ1101">
        <f t="shared" si="801"/>
        <v>6.8089629491330239E-3</v>
      </c>
      <c r="AR1101">
        <f t="shared" si="820"/>
        <v>1.006808962949133</v>
      </c>
      <c r="AV1101" s="10">
        <v>41036</v>
      </c>
      <c r="AW1101">
        <v>20463400</v>
      </c>
      <c r="AX1101">
        <v>36.762599000000002</v>
      </c>
      <c r="AY1101">
        <f t="shared" si="802"/>
        <v>2.1582771467421047E-3</v>
      </c>
      <c r="AZ1101">
        <f t="shared" si="803"/>
        <v>1.0021582771467421</v>
      </c>
      <c r="BD1101" s="10">
        <v>41036</v>
      </c>
      <c r="BE1101">
        <v>383900</v>
      </c>
      <c r="BF1101">
        <v>41.528078000000001</v>
      </c>
      <c r="BG1101">
        <f t="shared" si="804"/>
        <v>-8.3771833416035335E-4</v>
      </c>
      <c r="BH1101">
        <f t="shared" si="805"/>
        <v>0.99916228166583965</v>
      </c>
      <c r="BL1101" s="10">
        <v>41036</v>
      </c>
      <c r="BM1101">
        <v>270700</v>
      </c>
      <c r="BN1101">
        <v>99.334213000000005</v>
      </c>
      <c r="BO1101">
        <f t="shared" si="818"/>
        <v>-1.258985686334646E-3</v>
      </c>
      <c r="BP1101">
        <f t="shared" si="819"/>
        <v>0.99874101431366535</v>
      </c>
      <c r="CB1101" s="10">
        <v>41036</v>
      </c>
      <c r="CC1101">
        <v>392000</v>
      </c>
      <c r="CD1101">
        <v>94.227245999999994</v>
      </c>
      <c r="CE1101">
        <f t="shared" si="806"/>
        <v>-8.729197005563627E-5</v>
      </c>
      <c r="CF1101">
        <f t="shared" si="807"/>
        <v>0.99991270802994436</v>
      </c>
      <c r="CJ1101" s="10">
        <v>41036</v>
      </c>
      <c r="CK1101">
        <v>140900</v>
      </c>
      <c r="CL1101">
        <v>73.231893999999997</v>
      </c>
      <c r="CM1101">
        <f t="shared" si="808"/>
        <v>-3.5231789410172798E-4</v>
      </c>
      <c r="CN1101">
        <f t="shared" si="809"/>
        <v>0.99964768210589827</v>
      </c>
      <c r="CR1101" s="10">
        <v>41036</v>
      </c>
      <c r="CS1101">
        <v>6100</v>
      </c>
      <c r="CT1101">
        <v>57.773485000000001</v>
      </c>
      <c r="CU1101">
        <f t="shared" si="810"/>
        <v>-1.6366421772018303E-4</v>
      </c>
      <c r="CV1101">
        <f t="shared" si="811"/>
        <v>0.99983633578227982</v>
      </c>
      <c r="CZ1101" s="10">
        <v>41036</v>
      </c>
      <c r="DA1101">
        <v>18700</v>
      </c>
      <c r="DB1101">
        <v>39.664921999999997</v>
      </c>
      <c r="DC1101">
        <f t="shared" si="789"/>
        <v>4.2508008450661272E-3</v>
      </c>
      <c r="DD1101">
        <f t="shared" si="790"/>
        <v>1.0042508008450661</v>
      </c>
      <c r="DH1101" s="10">
        <v>41036</v>
      </c>
      <c r="DI1101">
        <v>35000</v>
      </c>
      <c r="DJ1101">
        <v>27.589684999999999</v>
      </c>
      <c r="DK1101">
        <f t="shared" si="791"/>
        <v>7.2416720534085322E-3</v>
      </c>
      <c r="DL1101">
        <f t="shared" si="792"/>
        <v>1.0072416720534085</v>
      </c>
      <c r="DX1101" s="10">
        <v>41036</v>
      </c>
      <c r="DY1101">
        <v>1868100</v>
      </c>
      <c r="DZ1101">
        <v>15.96</v>
      </c>
      <c r="EA1101">
        <f t="shared" si="785"/>
        <v>-2.4999999999999467E-3</v>
      </c>
      <c r="EB1101">
        <f t="shared" si="786"/>
        <v>0.99750000000000005</v>
      </c>
      <c r="EF1101" s="10">
        <v>41033</v>
      </c>
      <c r="EG1101">
        <v>178900</v>
      </c>
      <c r="EH1101">
        <v>97.189436000000001</v>
      </c>
      <c r="EI1101">
        <f t="shared" si="787"/>
        <v>9.8888837277710806E-5</v>
      </c>
      <c r="EJ1101">
        <f t="shared" si="788"/>
        <v>1.0000988888372777</v>
      </c>
    </row>
    <row r="1102" spans="1:140">
      <c r="A1102" s="10">
        <v>41033</v>
      </c>
      <c r="B1102" s="11">
        <v>140.24</v>
      </c>
      <c r="C1102">
        <f t="shared" si="812"/>
        <v>1.4024000000000001</v>
      </c>
      <c r="D1102" s="12">
        <f t="shared" si="793"/>
        <v>3.6630484956561515E-2</v>
      </c>
      <c r="E1102" s="13">
        <f t="shared" si="813"/>
        <v>1.0366304849565615</v>
      </c>
      <c r="H1102" s="10">
        <v>41033</v>
      </c>
      <c r="I1102">
        <v>11700</v>
      </c>
      <c r="J1102">
        <v>65.209376000000006</v>
      </c>
      <c r="K1102" s="15">
        <f t="shared" si="814"/>
        <v>7.3700148880857519E-3</v>
      </c>
      <c r="L1102">
        <f t="shared" si="815"/>
        <v>1.0073700148880858</v>
      </c>
      <c r="N1102" s="15">
        <f t="shared" si="795"/>
        <v>13.587879279219802</v>
      </c>
      <c r="P1102" s="10">
        <v>41033</v>
      </c>
      <c r="Q1102">
        <v>283500</v>
      </c>
      <c r="R1102">
        <v>30.127949999999998</v>
      </c>
      <c r="S1102">
        <f t="shared" si="796"/>
        <v>-1.6289628218377095E-2</v>
      </c>
      <c r="T1102">
        <f t="shared" si="816"/>
        <v>0.98371037178162291</v>
      </c>
      <c r="V1102" s="15">
        <f t="shared" si="797"/>
        <v>-0.99750800939902073</v>
      </c>
      <c r="X1102" s="10">
        <v>41033</v>
      </c>
      <c r="Y1102">
        <v>92000</v>
      </c>
      <c r="Z1102">
        <v>24.874226</v>
      </c>
      <c r="AA1102">
        <f t="shared" si="798"/>
        <v>-1.4110724181293111E-2</v>
      </c>
      <c r="AB1102">
        <f t="shared" si="794"/>
        <v>0.98588927581870689</v>
      </c>
      <c r="AD1102" s="15">
        <f t="shared" si="799"/>
        <v>-0.99441179895652088</v>
      </c>
      <c r="AF1102" s="10">
        <v>41033</v>
      </c>
      <c r="AG1102">
        <v>171000</v>
      </c>
      <c r="AH1102">
        <v>33.541685999999999</v>
      </c>
      <c r="AI1102">
        <f t="shared" si="800"/>
        <v>-1.7374431071109364E-2</v>
      </c>
      <c r="AJ1102">
        <f t="shared" si="817"/>
        <v>0.98262556892889064</v>
      </c>
      <c r="AN1102" s="10">
        <v>41033</v>
      </c>
      <c r="AO1102">
        <v>2010500</v>
      </c>
      <c r="AP1102">
        <v>27.996186999999999</v>
      </c>
      <c r="AQ1102">
        <f t="shared" si="801"/>
        <v>-1.6138821196268305E-2</v>
      </c>
      <c r="AR1102">
        <f t="shared" si="820"/>
        <v>0.9838611788037317</v>
      </c>
      <c r="AV1102" s="10">
        <v>41033</v>
      </c>
      <c r="AW1102">
        <v>14597800</v>
      </c>
      <c r="AX1102">
        <v>36.683425999999997</v>
      </c>
      <c r="AY1102">
        <f t="shared" si="802"/>
        <v>-1.6509462290038579E-2</v>
      </c>
      <c r="AZ1102">
        <f t="shared" si="803"/>
        <v>0.98349053770996142</v>
      </c>
      <c r="BD1102" s="10">
        <v>41033</v>
      </c>
      <c r="BE1102">
        <v>470400</v>
      </c>
      <c r="BF1102">
        <v>41.562896000000002</v>
      </c>
      <c r="BG1102">
        <f t="shared" si="804"/>
        <v>-1.1591821763326626E-2</v>
      </c>
      <c r="BH1102">
        <f t="shared" si="805"/>
        <v>0.98840817823667337</v>
      </c>
      <c r="BL1102" s="10">
        <v>41033</v>
      </c>
      <c r="BM1102">
        <v>452700</v>
      </c>
      <c r="BN1102">
        <v>99.459430999999995</v>
      </c>
      <c r="BO1102">
        <f t="shared" si="818"/>
        <v>7.6114202638764006E-3</v>
      </c>
      <c r="BP1102">
        <f t="shared" si="819"/>
        <v>1.0076114202638764</v>
      </c>
      <c r="CB1102" s="10">
        <v>41033</v>
      </c>
      <c r="CC1102">
        <v>366500</v>
      </c>
      <c r="CD1102">
        <v>94.235472000000001</v>
      </c>
      <c r="CE1102">
        <f t="shared" si="806"/>
        <v>-3.4925809069663583E-4</v>
      </c>
      <c r="CF1102">
        <f t="shared" si="807"/>
        <v>0.99965074190930336</v>
      </c>
      <c r="CJ1102" s="10">
        <v>41033</v>
      </c>
      <c r="CK1102">
        <v>492200</v>
      </c>
      <c r="CL1102">
        <v>73.257704000000004</v>
      </c>
      <c r="CM1102">
        <f t="shared" si="808"/>
        <v>2.1183991435191896E-3</v>
      </c>
      <c r="CN1102">
        <f t="shared" si="809"/>
        <v>1.0021183991435192</v>
      </c>
      <c r="CR1102" s="10">
        <v>41033</v>
      </c>
      <c r="CS1102">
        <v>3700</v>
      </c>
      <c r="CT1102">
        <v>57.782941999999998</v>
      </c>
      <c r="CU1102">
        <f t="shared" si="810"/>
        <v>1.1471543468537515E-3</v>
      </c>
      <c r="CV1102">
        <f t="shared" si="811"/>
        <v>1.0011471543468538</v>
      </c>
      <c r="CZ1102" s="10">
        <v>41033</v>
      </c>
      <c r="DA1102">
        <v>16800</v>
      </c>
      <c r="DB1102">
        <v>39.497028</v>
      </c>
      <c r="DC1102">
        <f t="shared" si="789"/>
        <v>-1.1969748990163342E-2</v>
      </c>
      <c r="DD1102">
        <f t="shared" si="790"/>
        <v>0.98803025100983666</v>
      </c>
      <c r="DH1102" s="10">
        <v>41033</v>
      </c>
      <c r="DI1102">
        <v>162200</v>
      </c>
      <c r="DJ1102">
        <v>27.391325999999999</v>
      </c>
      <c r="DK1102">
        <f t="shared" si="791"/>
        <v>-8.4856703794710109E-3</v>
      </c>
      <c r="DL1102">
        <f t="shared" si="792"/>
        <v>0.99151432962052899</v>
      </c>
      <c r="DX1102" s="10">
        <v>41033</v>
      </c>
      <c r="DY1102">
        <v>4327400</v>
      </c>
      <c r="DZ1102">
        <v>16</v>
      </c>
      <c r="EA1102">
        <f t="shared" si="785"/>
        <v>2.5062656641603454E-3</v>
      </c>
      <c r="EB1102">
        <f t="shared" si="786"/>
        <v>1.0025062656641603</v>
      </c>
      <c r="EF1102" s="10">
        <v>41032</v>
      </c>
      <c r="EG1102">
        <v>287000</v>
      </c>
      <c r="EH1102">
        <v>97.179826000000006</v>
      </c>
      <c r="EI1102">
        <f t="shared" si="787"/>
        <v>7.9155153286580848E-4</v>
      </c>
      <c r="EJ1102">
        <f t="shared" si="788"/>
        <v>1.0007915515328658</v>
      </c>
    </row>
    <row r="1103" spans="1:140">
      <c r="A1103" s="10">
        <v>41032</v>
      </c>
      <c r="B1103" s="11">
        <v>141.24</v>
      </c>
      <c r="C1103">
        <f t="shared" si="812"/>
        <v>1.4124000000000001</v>
      </c>
      <c r="D1103" s="12">
        <f t="shared" si="793"/>
        <v>3.6963740629527786E-2</v>
      </c>
      <c r="E1103" s="13">
        <f t="shared" si="813"/>
        <v>1.0369637406295278</v>
      </c>
      <c r="H1103" s="10">
        <v>41032</v>
      </c>
      <c r="I1103">
        <v>3800</v>
      </c>
      <c r="J1103">
        <v>64.732298</v>
      </c>
      <c r="K1103" s="15">
        <f t="shared" si="814"/>
        <v>-5.4564287183056503E-4</v>
      </c>
      <c r="L1103">
        <f t="shared" si="815"/>
        <v>0.99945435712816943</v>
      </c>
      <c r="N1103" s="15">
        <f t="shared" si="795"/>
        <v>-0.18062547404786033</v>
      </c>
      <c r="P1103" s="10">
        <v>41032</v>
      </c>
      <c r="Q1103">
        <v>150000</v>
      </c>
      <c r="R1103">
        <v>30.626850000000001</v>
      </c>
      <c r="S1103">
        <f t="shared" si="796"/>
        <v>-7.485038963540469E-3</v>
      </c>
      <c r="T1103">
        <f t="shared" si="816"/>
        <v>0.99251496103645953</v>
      </c>
      <c r="V1103" s="15">
        <f t="shared" si="797"/>
        <v>-0.93557897612251817</v>
      </c>
      <c r="X1103" s="10">
        <v>41032</v>
      </c>
      <c r="Y1103">
        <v>49000</v>
      </c>
      <c r="Z1103">
        <v>25.230243000000002</v>
      </c>
      <c r="AA1103">
        <f t="shared" si="798"/>
        <v>-1.210564189139185E-2</v>
      </c>
      <c r="AB1103">
        <f t="shared" si="794"/>
        <v>0.98789435810860815</v>
      </c>
      <c r="AD1103" s="15">
        <f t="shared" si="799"/>
        <v>-0.9882690174854224</v>
      </c>
      <c r="AF1103" s="10">
        <v>41032</v>
      </c>
      <c r="AG1103">
        <v>77000</v>
      </c>
      <c r="AH1103">
        <v>34.134757999999998</v>
      </c>
      <c r="AI1103">
        <f t="shared" si="800"/>
        <v>-1.4406143658476478E-2</v>
      </c>
      <c r="AJ1103">
        <f t="shared" si="817"/>
        <v>0.98559385634152352</v>
      </c>
      <c r="AN1103" s="10">
        <v>41032</v>
      </c>
      <c r="AO1103">
        <v>1830900</v>
      </c>
      <c r="AP1103">
        <v>28.455424000000001</v>
      </c>
      <c r="AQ1103">
        <f t="shared" si="801"/>
        <v>-8.7534250707831385E-3</v>
      </c>
      <c r="AR1103">
        <f t="shared" si="820"/>
        <v>0.99124657492921686</v>
      </c>
      <c r="AV1103" s="10">
        <v>41032</v>
      </c>
      <c r="AW1103">
        <v>24126900</v>
      </c>
      <c r="AX1103">
        <v>37.299216000000001</v>
      </c>
      <c r="AY1103">
        <f t="shared" si="802"/>
        <v>-9.5771915649678352E-3</v>
      </c>
      <c r="AZ1103">
        <f t="shared" si="803"/>
        <v>0.99042280843503216</v>
      </c>
      <c r="BD1103" s="10">
        <v>41032</v>
      </c>
      <c r="BE1103">
        <v>258400</v>
      </c>
      <c r="BF1103">
        <v>42.050336000000001</v>
      </c>
      <c r="BG1103">
        <f t="shared" si="804"/>
        <v>-4.9433216222052323E-3</v>
      </c>
      <c r="BH1103">
        <f t="shared" si="805"/>
        <v>0.99505667837779477</v>
      </c>
      <c r="BL1103" s="10">
        <v>41032</v>
      </c>
      <c r="BM1103">
        <v>197200</v>
      </c>
      <c r="BN1103">
        <v>98.708122000000003</v>
      </c>
      <c r="BO1103">
        <f t="shared" si="818"/>
        <v>2.908021221169399E-3</v>
      </c>
      <c r="BP1103">
        <f t="shared" si="819"/>
        <v>1.0029080212211694</v>
      </c>
      <c r="CB1103" s="10">
        <v>41032</v>
      </c>
      <c r="CC1103">
        <v>568000</v>
      </c>
      <c r="CD1103">
        <v>94.268395999999996</v>
      </c>
      <c r="CE1103">
        <f t="shared" si="806"/>
        <v>3.9445671313433905E-3</v>
      </c>
      <c r="CF1103">
        <f t="shared" si="807"/>
        <v>1.0039445671313434</v>
      </c>
      <c r="CJ1103" s="10">
        <v>41032</v>
      </c>
      <c r="CK1103">
        <v>173100</v>
      </c>
      <c r="CL1103">
        <v>73.102842999999993</v>
      </c>
      <c r="CM1103">
        <f t="shared" si="808"/>
        <v>4.7099685790419343E-4</v>
      </c>
      <c r="CN1103">
        <f t="shared" si="809"/>
        <v>1.0004709968579042</v>
      </c>
      <c r="CR1103" s="10">
        <v>41032</v>
      </c>
      <c r="CS1103">
        <v>14000</v>
      </c>
      <c r="CT1103">
        <v>57.716732</v>
      </c>
      <c r="CU1103">
        <f t="shared" si="810"/>
        <v>0</v>
      </c>
      <c r="CV1103">
        <f t="shared" si="811"/>
        <v>1</v>
      </c>
      <c r="CZ1103" s="10">
        <v>41032</v>
      </c>
      <c r="DA1103">
        <v>14400</v>
      </c>
      <c r="DB1103">
        <v>39.975524999999998</v>
      </c>
      <c r="DC1103">
        <f t="shared" si="789"/>
        <v>-6.4678034431161491E-3</v>
      </c>
      <c r="DD1103">
        <f t="shared" si="790"/>
        <v>0.99353219655688385</v>
      </c>
      <c r="DH1103" s="10">
        <v>41032</v>
      </c>
      <c r="DI1103">
        <v>35000</v>
      </c>
      <c r="DJ1103">
        <v>27.625748999999999</v>
      </c>
      <c r="DK1103">
        <f t="shared" si="791"/>
        <v>-4.8717635975138451E-3</v>
      </c>
      <c r="DL1103">
        <f t="shared" si="792"/>
        <v>0.99512823640248615</v>
      </c>
      <c r="DX1103" s="10">
        <v>41032</v>
      </c>
      <c r="DY1103">
        <v>3508600</v>
      </c>
      <c r="DZ1103">
        <v>15.96</v>
      </c>
      <c r="EA1103">
        <f t="shared" si="785"/>
        <v>-9.9256197316611727E-3</v>
      </c>
      <c r="EB1103">
        <f t="shared" si="786"/>
        <v>0.99007438026833883</v>
      </c>
      <c r="EF1103" s="10">
        <v>41031</v>
      </c>
      <c r="EG1103">
        <v>162500</v>
      </c>
      <c r="EH1103">
        <v>97.102964</v>
      </c>
      <c r="EI1103">
        <f t="shared" si="787"/>
        <v>2.9689677507627188E-4</v>
      </c>
      <c r="EJ1103">
        <f t="shared" si="788"/>
        <v>1.0002968967750763</v>
      </c>
    </row>
    <row r="1104" spans="1:140">
      <c r="A1104" s="10">
        <v>41031</v>
      </c>
      <c r="B1104" s="11">
        <v>142.24</v>
      </c>
      <c r="C1104">
        <f t="shared" si="812"/>
        <v>1.4224000000000001</v>
      </c>
      <c r="D1104" s="12">
        <f t="shared" si="793"/>
        <v>3.729839445201466E-2</v>
      </c>
      <c r="E1104" s="13">
        <f t="shared" si="813"/>
        <v>1.0372983944520147</v>
      </c>
      <c r="H1104" s="10">
        <v>41031</v>
      </c>
      <c r="I1104">
        <v>5200</v>
      </c>
      <c r="J1104">
        <v>64.767638000000005</v>
      </c>
      <c r="K1104" s="15">
        <f t="shared" si="814"/>
        <v>7.6975685535114469E-3</v>
      </c>
      <c r="L1104">
        <f t="shared" si="815"/>
        <v>1.0076975685535114</v>
      </c>
      <c r="N1104" s="15">
        <f t="shared" si="795"/>
        <v>15.425813698271547</v>
      </c>
      <c r="P1104" s="10">
        <v>41031</v>
      </c>
      <c r="Q1104">
        <v>204000</v>
      </c>
      <c r="R1104">
        <v>30.857821999999999</v>
      </c>
      <c r="S1104">
        <f t="shared" si="796"/>
        <v>-2.6873751736047335E-3</v>
      </c>
      <c r="T1104">
        <f t="shared" si="816"/>
        <v>0.99731262482639527</v>
      </c>
      <c r="V1104" s="15">
        <f t="shared" si="797"/>
        <v>-0.62551829041836915</v>
      </c>
      <c r="X1104" s="10">
        <v>41031</v>
      </c>
      <c r="Y1104">
        <v>51000</v>
      </c>
      <c r="Z1104">
        <v>25.539414000000001</v>
      </c>
      <c r="AA1104">
        <f t="shared" si="798"/>
        <v>3.6697937665208791E-4</v>
      </c>
      <c r="AB1104">
        <f t="shared" si="794"/>
        <v>1.0003669793766521</v>
      </c>
      <c r="AD1104" s="15">
        <f t="shared" si="799"/>
        <v>0.14330466803904107</v>
      </c>
      <c r="AF1104" s="10">
        <v>41031</v>
      </c>
      <c r="AG1104">
        <v>62000</v>
      </c>
      <c r="AH1104">
        <v>34.633696</v>
      </c>
      <c r="AI1104">
        <f t="shared" si="800"/>
        <v>2.1792685676507162E-3</v>
      </c>
      <c r="AJ1104">
        <f t="shared" si="817"/>
        <v>1.0021792685676507</v>
      </c>
      <c r="AN1104" s="10">
        <v>41031</v>
      </c>
      <c r="AO1104">
        <v>3384600</v>
      </c>
      <c r="AP1104">
        <v>28.706706000000001</v>
      </c>
      <c r="AQ1104">
        <f t="shared" si="801"/>
        <v>-7.7867091829249002E-3</v>
      </c>
      <c r="AR1104">
        <f t="shared" si="820"/>
        <v>0.9922132908170751</v>
      </c>
      <c r="AV1104" s="10">
        <v>41031</v>
      </c>
      <c r="AW1104">
        <v>18263100</v>
      </c>
      <c r="AX1104">
        <v>37.659891999999999</v>
      </c>
      <c r="AY1104">
        <f t="shared" si="802"/>
        <v>-1.1665644136958919E-3</v>
      </c>
      <c r="AZ1104">
        <f t="shared" si="803"/>
        <v>0.99883343558630411</v>
      </c>
      <c r="BD1104" s="10">
        <v>41031</v>
      </c>
      <c r="BE1104">
        <v>277500</v>
      </c>
      <c r="BF1104">
        <v>42.259236999999999</v>
      </c>
      <c r="BG1104">
        <f t="shared" si="804"/>
        <v>-2.6705123781893825E-3</v>
      </c>
      <c r="BH1104">
        <f t="shared" si="805"/>
        <v>0.99732948762181062</v>
      </c>
      <c r="BL1104" s="10">
        <v>41031</v>
      </c>
      <c r="BM1104">
        <v>173000</v>
      </c>
      <c r="BN1104">
        <v>98.421908999999999</v>
      </c>
      <c r="BO1104">
        <f t="shared" si="818"/>
        <v>2.1857754900986848E-3</v>
      </c>
      <c r="BP1104">
        <f t="shared" si="819"/>
        <v>1.0021857754900987</v>
      </c>
      <c r="CB1104" s="10">
        <v>41031</v>
      </c>
      <c r="CC1104">
        <v>1033000</v>
      </c>
      <c r="CD1104">
        <v>93.898009000000002</v>
      </c>
      <c r="CE1104">
        <f t="shared" si="806"/>
        <v>1.7562792220451318E-3</v>
      </c>
      <c r="CF1104">
        <f t="shared" si="807"/>
        <v>1.0017562792220451</v>
      </c>
      <c r="CJ1104" s="10">
        <v>41031</v>
      </c>
      <c r="CK1104">
        <v>189000</v>
      </c>
      <c r="CL1104">
        <v>73.068427999999997</v>
      </c>
      <c r="CM1104">
        <f t="shared" si="808"/>
        <v>1.8875023273785541E-3</v>
      </c>
      <c r="CN1104">
        <f t="shared" si="809"/>
        <v>1.0018875023273786</v>
      </c>
      <c r="CR1104" s="10">
        <v>41031</v>
      </c>
      <c r="CS1104">
        <v>4100</v>
      </c>
      <c r="CT1104">
        <v>57.716732</v>
      </c>
      <c r="CU1104">
        <f t="shared" si="810"/>
        <v>4.9186701573078473E-4</v>
      </c>
      <c r="CV1104">
        <f t="shared" si="811"/>
        <v>1.0004918670157308</v>
      </c>
      <c r="CZ1104" s="10">
        <v>41031</v>
      </c>
      <c r="DA1104">
        <v>20000</v>
      </c>
      <c r="DB1104">
        <v>40.235762000000001</v>
      </c>
      <c r="DC1104">
        <f t="shared" si="789"/>
        <v>0</v>
      </c>
      <c r="DD1104">
        <f t="shared" si="790"/>
        <v>1</v>
      </c>
      <c r="DH1104" s="10">
        <v>41031</v>
      </c>
      <c r="DI1104">
        <v>91000</v>
      </c>
      <c r="DJ1104">
        <v>27.760994</v>
      </c>
      <c r="DK1104">
        <f t="shared" si="791"/>
        <v>-1.2974034878079355E-3</v>
      </c>
      <c r="DL1104">
        <f t="shared" si="792"/>
        <v>0.99870259651219206</v>
      </c>
      <c r="DX1104" s="10">
        <v>41031</v>
      </c>
      <c r="DY1104">
        <v>5437100</v>
      </c>
      <c r="DZ1104">
        <v>16.120000999999998</v>
      </c>
      <c r="EA1104">
        <f t="shared" si="785"/>
        <v>-4.3236563110774506E-3</v>
      </c>
      <c r="EB1104">
        <f t="shared" si="786"/>
        <v>0.99567634368892255</v>
      </c>
      <c r="EF1104" s="10">
        <v>41030</v>
      </c>
      <c r="EG1104">
        <v>158000</v>
      </c>
      <c r="EH1104">
        <v>97.074143000000007</v>
      </c>
      <c r="EI1104">
        <f t="shared" si="787"/>
        <v>-4.9456264241842796E-4</v>
      </c>
      <c r="EJ1104">
        <f t="shared" si="788"/>
        <v>0.99950543735758157</v>
      </c>
    </row>
    <row r="1105" spans="1:140">
      <c r="A1105" s="10">
        <v>41030</v>
      </c>
      <c r="B1105" s="11">
        <v>143.24</v>
      </c>
      <c r="C1105">
        <f t="shared" si="812"/>
        <v>1.4324000000000001</v>
      </c>
      <c r="D1105" s="12">
        <f t="shared" si="793"/>
        <v>3.7634457748338734E-2</v>
      </c>
      <c r="E1105" s="13">
        <f t="shared" si="813"/>
        <v>1.0376344577483387</v>
      </c>
      <c r="H1105" s="10">
        <v>41030</v>
      </c>
      <c r="I1105">
        <v>4400</v>
      </c>
      <c r="J1105">
        <v>64.272892999999996</v>
      </c>
      <c r="K1105" s="15">
        <f t="shared" si="814"/>
        <v>-5.3322439268687072E-3</v>
      </c>
      <c r="L1105">
        <f t="shared" si="815"/>
        <v>0.99466775607313129</v>
      </c>
      <c r="N1105" s="15">
        <f t="shared" si="795"/>
        <v>-0.85793584732261241</v>
      </c>
      <c r="P1105" s="10">
        <v>41030</v>
      </c>
      <c r="Q1105">
        <v>690100</v>
      </c>
      <c r="R1105">
        <v>30.940971999999999</v>
      </c>
      <c r="S1105">
        <f t="shared" si="796"/>
        <v>5.1021135749849122E-3</v>
      </c>
      <c r="T1105">
        <f t="shared" si="816"/>
        <v>1.0051021135749849</v>
      </c>
      <c r="V1105" s="15">
        <f t="shared" si="797"/>
        <v>5.4079332454157205</v>
      </c>
      <c r="X1105" s="10">
        <v>41030</v>
      </c>
      <c r="Y1105">
        <v>110400</v>
      </c>
      <c r="Z1105">
        <v>25.530045000000001</v>
      </c>
      <c r="AA1105">
        <f t="shared" si="798"/>
        <v>5.5350411801913246E-3</v>
      </c>
      <c r="AB1105">
        <f t="shared" si="794"/>
        <v>1.0055350411801913</v>
      </c>
      <c r="AD1105" s="15">
        <f t="shared" si="799"/>
        <v>6.4986228441485538</v>
      </c>
      <c r="AF1105" s="10">
        <v>41030</v>
      </c>
      <c r="AG1105">
        <v>136200</v>
      </c>
      <c r="AH1105">
        <v>34.558383999999997</v>
      </c>
      <c r="AI1105">
        <f t="shared" si="800"/>
        <v>1.3638715302501936E-3</v>
      </c>
      <c r="AJ1105">
        <f t="shared" si="817"/>
        <v>1.0013638715302502</v>
      </c>
      <c r="AN1105" s="10">
        <v>41030</v>
      </c>
      <c r="AO1105">
        <v>3097500</v>
      </c>
      <c r="AP1105">
        <v>28.931991</v>
      </c>
      <c r="AQ1105">
        <f t="shared" si="801"/>
        <v>5.117338418443973E-3</v>
      </c>
      <c r="AR1105">
        <f t="shared" si="820"/>
        <v>1.005117338418444</v>
      </c>
      <c r="AV1105" s="10">
        <v>41030</v>
      </c>
      <c r="AW1105">
        <v>18281400</v>
      </c>
      <c r="AX1105">
        <v>37.703876000000001</v>
      </c>
      <c r="AY1105">
        <f t="shared" si="802"/>
        <v>7.0488577086620374E-3</v>
      </c>
      <c r="AZ1105">
        <f t="shared" si="803"/>
        <v>1.007048857708662</v>
      </c>
      <c r="BD1105" s="10">
        <v>41030</v>
      </c>
      <c r="BE1105">
        <v>586500</v>
      </c>
      <c r="BF1105">
        <v>42.372393000000002</v>
      </c>
      <c r="BG1105">
        <f t="shared" si="804"/>
        <v>4.5398511904608529E-3</v>
      </c>
      <c r="BH1105">
        <f t="shared" si="805"/>
        <v>1.0045398511904609</v>
      </c>
      <c r="BL1105" s="10">
        <v>41030</v>
      </c>
      <c r="BM1105">
        <v>166800</v>
      </c>
      <c r="BN1105">
        <v>98.207250000000002</v>
      </c>
      <c r="BO1105">
        <f t="shared" si="818"/>
        <v>-1.1835810581206641E-4</v>
      </c>
      <c r="BP1105">
        <f t="shared" si="819"/>
        <v>0.99988164189418793</v>
      </c>
      <c r="CB1105" s="10">
        <v>41030</v>
      </c>
      <c r="CC1105">
        <v>769000</v>
      </c>
      <c r="CD1105">
        <v>93.733386999999993</v>
      </c>
      <c r="CE1105">
        <f t="shared" si="806"/>
        <v>4.0409614013037221E-4</v>
      </c>
      <c r="CF1105">
        <f t="shared" si="807"/>
        <v>1.0004040961401304</v>
      </c>
      <c r="CJ1105" s="10">
        <v>41030</v>
      </c>
      <c r="CK1105">
        <v>281000</v>
      </c>
      <c r="CL1105">
        <v>72.930770999999993</v>
      </c>
      <c r="CM1105">
        <f t="shared" si="808"/>
        <v>4.7199885031279365E-4</v>
      </c>
      <c r="CN1105">
        <f t="shared" si="809"/>
        <v>1.0004719988503128</v>
      </c>
      <c r="CR1105" s="10">
        <v>41030</v>
      </c>
      <c r="CS1105">
        <v>28200</v>
      </c>
      <c r="CT1105">
        <v>57.688357000000003</v>
      </c>
      <c r="CU1105">
        <f t="shared" si="810"/>
        <v>-1.0809723379685554E-3</v>
      </c>
      <c r="CV1105">
        <f t="shared" si="811"/>
        <v>0.99891902766203144</v>
      </c>
      <c r="CZ1105" s="10">
        <v>41030</v>
      </c>
      <c r="DA1105">
        <v>29000</v>
      </c>
      <c r="DB1105">
        <v>40.235762000000001</v>
      </c>
      <c r="DC1105">
        <f t="shared" si="789"/>
        <v>8.3527804535576955E-4</v>
      </c>
      <c r="DD1105">
        <f t="shared" si="790"/>
        <v>1.0008352780453558</v>
      </c>
      <c r="DH1105" s="10">
        <v>41030</v>
      </c>
      <c r="DI1105">
        <v>140100</v>
      </c>
      <c r="DJ1105">
        <v>27.797058</v>
      </c>
      <c r="DK1105">
        <f t="shared" si="791"/>
        <v>1.1482965861129291E-2</v>
      </c>
      <c r="DL1105">
        <f t="shared" si="792"/>
        <v>1.0114829658611293</v>
      </c>
      <c r="DX1105" s="10">
        <v>41030</v>
      </c>
      <c r="DY1105">
        <v>4218200</v>
      </c>
      <c r="DZ1105">
        <v>16.190000999999999</v>
      </c>
      <c r="EA1105">
        <f t="shared" si="785"/>
        <v>-2.4645101663587354E-3</v>
      </c>
      <c r="EB1105">
        <f t="shared" si="786"/>
        <v>0.99753548983364126</v>
      </c>
      <c r="EF1105" s="10">
        <v>41029</v>
      </c>
      <c r="EG1105">
        <v>82200</v>
      </c>
      <c r="EH1105">
        <v>97.122175999999996</v>
      </c>
      <c r="EI1105">
        <f t="shared" si="787"/>
        <v>2.4727552526582208E-4</v>
      </c>
      <c r="EJ1105">
        <f t="shared" si="788"/>
        <v>1.0002472755252658</v>
      </c>
    </row>
    <row r="1106" spans="1:140">
      <c r="A1106" s="10">
        <v>41029</v>
      </c>
      <c r="B1106" s="11">
        <v>144.24</v>
      </c>
      <c r="C1106">
        <f t="shared" si="812"/>
        <v>1.4424000000000001</v>
      </c>
      <c r="D1106" s="12">
        <f t="shared" si="793"/>
        <v>3.7971941979093815E-2</v>
      </c>
      <c r="E1106" s="13">
        <f t="shared" si="813"/>
        <v>1.0379719419790938</v>
      </c>
      <c r="H1106" s="10">
        <v>41029</v>
      </c>
      <c r="I1106">
        <v>1500</v>
      </c>
      <c r="J1106">
        <v>64.617448999999993</v>
      </c>
      <c r="K1106" s="15">
        <f t="shared" si="814"/>
        <v>-5.7394252968134829E-4</v>
      </c>
      <c r="L1106">
        <f t="shared" si="815"/>
        <v>0.99942605747031865</v>
      </c>
      <c r="N1106" s="15">
        <f t="shared" si="795"/>
        <v>-0.18905023081884464</v>
      </c>
      <c r="P1106" s="10">
        <v>41029</v>
      </c>
      <c r="Q1106">
        <v>142000</v>
      </c>
      <c r="R1106">
        <v>30.783909000000001</v>
      </c>
      <c r="S1106">
        <f t="shared" si="796"/>
        <v>-4.481688960793373E-3</v>
      </c>
      <c r="T1106">
        <f t="shared" si="816"/>
        <v>0.99551831103920663</v>
      </c>
      <c r="V1106" s="15">
        <f t="shared" si="797"/>
        <v>-0.80592159848313427</v>
      </c>
      <c r="X1106" s="10">
        <v>41029</v>
      </c>
      <c r="Y1106">
        <v>108000</v>
      </c>
      <c r="Z1106">
        <v>25.389513000000001</v>
      </c>
      <c r="AA1106">
        <f t="shared" si="798"/>
        <v>-6.5982470094081425E-3</v>
      </c>
      <c r="AB1106">
        <f t="shared" si="794"/>
        <v>0.99340175299059186</v>
      </c>
      <c r="AD1106" s="15">
        <f t="shared" si="799"/>
        <v>-0.9107524010080279</v>
      </c>
      <c r="AF1106" s="10">
        <v>41029</v>
      </c>
      <c r="AG1106">
        <v>84000</v>
      </c>
      <c r="AH1106">
        <v>34.511315000000003</v>
      </c>
      <c r="AI1106">
        <f t="shared" si="800"/>
        <v>-9.1891833075724572E-3</v>
      </c>
      <c r="AJ1106">
        <f t="shared" si="817"/>
        <v>0.99081081669242754</v>
      </c>
      <c r="AN1106" s="10">
        <v>41029</v>
      </c>
      <c r="AO1106">
        <v>5269800</v>
      </c>
      <c r="AP1106">
        <v>28.784690000000001</v>
      </c>
      <c r="AQ1106">
        <f t="shared" si="801"/>
        <v>-5.6868691324400977E-3</v>
      </c>
      <c r="AR1106">
        <f t="shared" si="820"/>
        <v>0.9943131308675599</v>
      </c>
      <c r="AV1106" s="10">
        <v>41029</v>
      </c>
      <c r="AW1106">
        <v>29346300</v>
      </c>
      <c r="AX1106">
        <v>37.439967000000003</v>
      </c>
      <c r="AY1106">
        <f t="shared" si="802"/>
        <v>-2.8115996764460638E-3</v>
      </c>
      <c r="AZ1106">
        <f t="shared" si="803"/>
        <v>0.99718840032355394</v>
      </c>
      <c r="BD1106" s="10">
        <v>41029</v>
      </c>
      <c r="BE1106">
        <v>300500</v>
      </c>
      <c r="BF1106">
        <v>42.180897999999999</v>
      </c>
      <c r="BG1106">
        <f t="shared" si="804"/>
        <v>-1.8537722297257142E-3</v>
      </c>
      <c r="BH1106">
        <f t="shared" si="805"/>
        <v>0.99814622777027429</v>
      </c>
      <c r="BL1106" s="10">
        <v>41029</v>
      </c>
      <c r="BM1106">
        <v>185800</v>
      </c>
      <c r="BN1106">
        <v>98.218874999999997</v>
      </c>
      <c r="BO1106">
        <f t="shared" si="818"/>
        <v>-1.0888886382486307E-3</v>
      </c>
      <c r="BP1106">
        <f t="shared" si="819"/>
        <v>0.99891111136175137</v>
      </c>
      <c r="CB1106" s="10">
        <v>41029</v>
      </c>
      <c r="CC1106">
        <v>906200</v>
      </c>
      <c r="CD1106">
        <v>93.695525000000004</v>
      </c>
      <c r="CE1106">
        <f t="shared" si="806"/>
        <v>2.8082433533060946E-3</v>
      </c>
      <c r="CF1106">
        <f t="shared" si="807"/>
        <v>1.0028082433533061</v>
      </c>
      <c r="CJ1106" s="10">
        <v>41029</v>
      </c>
      <c r="CK1106">
        <v>176600</v>
      </c>
      <c r="CL1106">
        <v>72.896364000000005</v>
      </c>
      <c r="CM1106">
        <f t="shared" si="808"/>
        <v>2.2432761573942805E-4</v>
      </c>
      <c r="CN1106">
        <f t="shared" si="809"/>
        <v>1.0002243276157394</v>
      </c>
      <c r="CR1106" s="10">
        <v>41029</v>
      </c>
      <c r="CS1106">
        <v>11000</v>
      </c>
      <c r="CT1106">
        <v>57.750784000000003</v>
      </c>
      <c r="CU1106">
        <f t="shared" si="810"/>
        <v>9.8228394606381109E-4</v>
      </c>
      <c r="CV1106">
        <f t="shared" si="811"/>
        <v>1.0009822839460638</v>
      </c>
      <c r="CZ1106" s="10">
        <v>41029</v>
      </c>
      <c r="DA1106">
        <v>21900</v>
      </c>
      <c r="DB1106">
        <v>40.202182000000001</v>
      </c>
      <c r="DC1106">
        <f t="shared" si="789"/>
        <v>-1.2513244191653117E-3</v>
      </c>
      <c r="DD1106">
        <f t="shared" si="790"/>
        <v>0.99874867558083469</v>
      </c>
      <c r="DH1106" s="10">
        <v>41029</v>
      </c>
      <c r="DI1106">
        <v>80000</v>
      </c>
      <c r="DJ1106">
        <v>27.481489</v>
      </c>
      <c r="DK1106">
        <f t="shared" si="791"/>
        <v>-2.291301940031687E-3</v>
      </c>
      <c r="DL1106">
        <f t="shared" si="792"/>
        <v>0.99770869805996831</v>
      </c>
      <c r="DX1106" s="10">
        <v>41029</v>
      </c>
      <c r="DY1106">
        <v>4162400</v>
      </c>
      <c r="DZ1106">
        <v>16.23</v>
      </c>
      <c r="EA1106">
        <f t="shared" si="785"/>
        <v>1.8517900091488126E-3</v>
      </c>
      <c r="EB1106">
        <f t="shared" si="786"/>
        <v>1.0018517900091488</v>
      </c>
      <c r="EF1106" s="10">
        <v>41026</v>
      </c>
      <c r="EG1106">
        <v>448200</v>
      </c>
      <c r="EH1106">
        <v>97.098166000000006</v>
      </c>
      <c r="EI1106">
        <f t="shared" si="787"/>
        <v>0</v>
      </c>
      <c r="EJ1106">
        <f t="shared" si="788"/>
        <v>1</v>
      </c>
    </row>
    <row r="1107" spans="1:140">
      <c r="A1107" s="10">
        <v>41026</v>
      </c>
      <c r="B1107" s="11">
        <v>145.24</v>
      </c>
      <c r="C1107">
        <f t="shared" si="812"/>
        <v>1.4524000000000001</v>
      </c>
      <c r="D1107" s="12">
        <f t="shared" si="793"/>
        <v>3.8310858743332066E-2</v>
      </c>
      <c r="E1107" s="13">
        <f t="shared" si="813"/>
        <v>1.0383108587433321</v>
      </c>
      <c r="H1107" s="10">
        <v>41026</v>
      </c>
      <c r="I1107">
        <v>2400</v>
      </c>
      <c r="J1107">
        <v>64.654556999999997</v>
      </c>
      <c r="K1107" s="15">
        <f t="shared" si="814"/>
        <v>1.6382641544940846E-3</v>
      </c>
      <c r="L1107">
        <f t="shared" si="815"/>
        <v>1.0016382641544941</v>
      </c>
      <c r="N1107" s="15">
        <f t="shared" si="795"/>
        <v>0.81752763856575794</v>
      </c>
      <c r="P1107" s="10">
        <v>41026</v>
      </c>
      <c r="Q1107">
        <v>214500</v>
      </c>
      <c r="R1107">
        <v>30.922494</v>
      </c>
      <c r="S1107">
        <f t="shared" si="796"/>
        <v>2.6962311519984627E-3</v>
      </c>
      <c r="T1107">
        <f t="shared" si="816"/>
        <v>1.0026962311519985</v>
      </c>
      <c r="V1107" s="15">
        <f t="shared" si="797"/>
        <v>1.671927272759949</v>
      </c>
      <c r="X1107" s="10">
        <v>41026</v>
      </c>
      <c r="Y1107">
        <v>34200</v>
      </c>
      <c r="Z1107">
        <v>25.558152</v>
      </c>
      <c r="AA1107">
        <f t="shared" si="798"/>
        <v>5.1584955779464536E-3</v>
      </c>
      <c r="AB1107">
        <f t="shared" si="794"/>
        <v>1.0051584955779465</v>
      </c>
      <c r="AD1107" s="15">
        <f t="shared" si="799"/>
        <v>5.5404840961849731</v>
      </c>
      <c r="AF1107" s="10">
        <v>41026</v>
      </c>
      <c r="AG1107">
        <v>88700</v>
      </c>
      <c r="AH1107">
        <v>34.831386999999999</v>
      </c>
      <c r="AI1107">
        <f t="shared" si="800"/>
        <v>7.3509396882547318E-3</v>
      </c>
      <c r="AJ1107">
        <f t="shared" si="817"/>
        <v>1.0073509396882547</v>
      </c>
      <c r="AN1107" s="10">
        <v>41026</v>
      </c>
      <c r="AO1107">
        <v>1880700</v>
      </c>
      <c r="AP1107">
        <v>28.949321000000001</v>
      </c>
      <c r="AQ1107">
        <f t="shared" si="801"/>
        <v>2.4001727977600584E-3</v>
      </c>
      <c r="AR1107">
        <f t="shared" si="820"/>
        <v>1.0024001727977601</v>
      </c>
      <c r="AV1107" s="10">
        <v>41026</v>
      </c>
      <c r="AW1107">
        <v>19214600</v>
      </c>
      <c r="AX1107">
        <v>37.545529999999999</v>
      </c>
      <c r="AY1107">
        <f t="shared" si="802"/>
        <v>4.6882407814807792E-4</v>
      </c>
      <c r="AZ1107">
        <f t="shared" si="803"/>
        <v>1.0004688240781481</v>
      </c>
      <c r="BD1107" s="10">
        <v>41026</v>
      </c>
      <c r="BE1107">
        <v>362700</v>
      </c>
      <c r="BF1107">
        <v>42.259236999999999</v>
      </c>
      <c r="BG1107">
        <f t="shared" si="804"/>
        <v>4.1212705094118007E-4</v>
      </c>
      <c r="BH1107">
        <f t="shared" si="805"/>
        <v>1.0004121270509412</v>
      </c>
      <c r="BL1107" s="10">
        <v>41026</v>
      </c>
      <c r="BM1107">
        <v>181500</v>
      </c>
      <c r="BN1107">
        <v>98.325941</v>
      </c>
      <c r="BO1107">
        <f t="shared" si="818"/>
        <v>1.8181513630903812E-3</v>
      </c>
      <c r="BP1107">
        <f t="shared" si="819"/>
        <v>1.0018181513630904</v>
      </c>
      <c r="CB1107" s="10">
        <v>41026</v>
      </c>
      <c r="CC1107">
        <v>299800</v>
      </c>
      <c r="CD1107">
        <v>93.433142000000004</v>
      </c>
      <c r="CE1107">
        <f t="shared" si="806"/>
        <v>7.9040824513021413E-4</v>
      </c>
      <c r="CF1107">
        <f t="shared" si="807"/>
        <v>1.0007904082451302</v>
      </c>
      <c r="CJ1107" s="10">
        <v>41026</v>
      </c>
      <c r="CK1107">
        <v>149000</v>
      </c>
      <c r="CL1107">
        <v>72.880015</v>
      </c>
      <c r="CM1107">
        <f t="shared" si="808"/>
        <v>1.6505515447164942E-3</v>
      </c>
      <c r="CN1107">
        <f t="shared" si="809"/>
        <v>1.0016505515447165</v>
      </c>
      <c r="CR1107" s="10">
        <v>41026</v>
      </c>
      <c r="CS1107">
        <v>14400</v>
      </c>
      <c r="CT1107">
        <v>57.694111999999997</v>
      </c>
      <c r="CU1107">
        <f t="shared" si="810"/>
        <v>3.2755835174946846E-4</v>
      </c>
      <c r="CV1107">
        <f t="shared" si="811"/>
        <v>1.0003275583517495</v>
      </c>
      <c r="CZ1107" s="10">
        <v>41026</v>
      </c>
      <c r="DA1107">
        <v>56000</v>
      </c>
      <c r="DB1107">
        <v>40.252550999999997</v>
      </c>
      <c r="DC1107">
        <f t="shared" si="789"/>
        <v>1.0438049151193507E-3</v>
      </c>
      <c r="DD1107">
        <f t="shared" si="790"/>
        <v>1.0010438049151194</v>
      </c>
      <c r="DH1107" s="10">
        <v>41026</v>
      </c>
      <c r="DI1107">
        <v>36400</v>
      </c>
      <c r="DJ1107">
        <v>27.544602000000001</v>
      </c>
      <c r="DK1107">
        <f t="shared" si="791"/>
        <v>6.9215202544943288E-3</v>
      </c>
      <c r="DL1107">
        <f t="shared" si="792"/>
        <v>1.0069215202544943</v>
      </c>
      <c r="DX1107" s="10">
        <v>41026</v>
      </c>
      <c r="DY1107">
        <v>2880000</v>
      </c>
      <c r="DZ1107">
        <v>16.200001</v>
      </c>
      <c r="EA1107">
        <f t="shared" si="785"/>
        <v>3.0960371517028129E-3</v>
      </c>
      <c r="EB1107">
        <f t="shared" si="786"/>
        <v>1.0030960371517028</v>
      </c>
      <c r="EF1107" s="10">
        <v>41025</v>
      </c>
      <c r="EG1107">
        <v>116900</v>
      </c>
      <c r="EH1107">
        <v>97.098166000000006</v>
      </c>
      <c r="EI1107">
        <f t="shared" si="787"/>
        <v>1.9778744035847673E-4</v>
      </c>
      <c r="EJ1107">
        <f t="shared" si="788"/>
        <v>1.0001977874403585</v>
      </c>
    </row>
    <row r="1108" spans="1:140">
      <c r="A1108" s="10">
        <v>41025</v>
      </c>
      <c r="B1108" s="11">
        <v>146.24</v>
      </c>
      <c r="C1108">
        <f t="shared" si="812"/>
        <v>1.4624000000000001</v>
      </c>
      <c r="D1108" s="12">
        <f t="shared" si="793"/>
        <v>3.865121978078756E-2</v>
      </c>
      <c r="E1108" s="13">
        <f t="shared" si="813"/>
        <v>1.0386512197807876</v>
      </c>
      <c r="H1108" s="10">
        <v>41025</v>
      </c>
      <c r="I1108">
        <v>6100</v>
      </c>
      <c r="J1108">
        <v>64.548809000000006</v>
      </c>
      <c r="K1108" s="15">
        <f t="shared" si="814"/>
        <v>4.3877539175658509E-3</v>
      </c>
      <c r="L1108">
        <f t="shared" si="815"/>
        <v>1.0043877539175659</v>
      </c>
      <c r="N1108" s="15">
        <f t="shared" si="795"/>
        <v>3.9432690522443421</v>
      </c>
      <c r="P1108" s="10">
        <v>41025</v>
      </c>
      <c r="Q1108">
        <v>168300</v>
      </c>
      <c r="R1108">
        <v>30.839344000000001</v>
      </c>
      <c r="S1108">
        <f t="shared" si="796"/>
        <v>6.9381604703062649E-3</v>
      </c>
      <c r="T1108">
        <f t="shared" si="816"/>
        <v>1.0069381604703063</v>
      </c>
      <c r="V1108" s="15">
        <f t="shared" si="797"/>
        <v>11.474465548062074</v>
      </c>
      <c r="X1108" s="10">
        <v>41025</v>
      </c>
      <c r="Y1108">
        <v>67600</v>
      </c>
      <c r="Z1108">
        <v>25.426987</v>
      </c>
      <c r="AA1108">
        <f t="shared" si="798"/>
        <v>7.0500270882218885E-3</v>
      </c>
      <c r="AB1108">
        <f t="shared" si="794"/>
        <v>1.0070500270882219</v>
      </c>
      <c r="AD1108" s="15">
        <f t="shared" si="799"/>
        <v>11.990671460275374</v>
      </c>
      <c r="AF1108" s="10">
        <v>41025</v>
      </c>
      <c r="AG1108">
        <v>99800</v>
      </c>
      <c r="AH1108">
        <v>34.577212000000003</v>
      </c>
      <c r="AI1108">
        <f t="shared" si="800"/>
        <v>7.6817301489346956E-3</v>
      </c>
      <c r="AJ1108">
        <f t="shared" si="817"/>
        <v>1.0076817301489347</v>
      </c>
      <c r="AN1108" s="10">
        <v>41025</v>
      </c>
      <c r="AO1108">
        <v>2366700</v>
      </c>
      <c r="AP1108">
        <v>28.880004</v>
      </c>
      <c r="AQ1108">
        <f t="shared" si="801"/>
        <v>6.3406420786924489E-3</v>
      </c>
      <c r="AR1108">
        <f t="shared" si="820"/>
        <v>1.0063406420786924</v>
      </c>
      <c r="AV1108" s="10">
        <v>41025</v>
      </c>
      <c r="AW1108">
        <v>13222900</v>
      </c>
      <c r="AX1108">
        <v>37.527935999999997</v>
      </c>
      <c r="AY1108">
        <f t="shared" si="802"/>
        <v>6.1320323730127413E-3</v>
      </c>
      <c r="AZ1108">
        <f t="shared" si="803"/>
        <v>1.0061320323730127</v>
      </c>
      <c r="BD1108" s="10">
        <v>41025</v>
      </c>
      <c r="BE1108">
        <v>315700</v>
      </c>
      <c r="BF1108">
        <v>42.241827999999998</v>
      </c>
      <c r="BG1108">
        <f t="shared" si="804"/>
        <v>6.8464502618879042E-3</v>
      </c>
      <c r="BH1108">
        <f t="shared" si="805"/>
        <v>1.0068464502618879</v>
      </c>
      <c r="BL1108" s="10">
        <v>41025</v>
      </c>
      <c r="BM1108">
        <v>160300</v>
      </c>
      <c r="BN1108">
        <v>98.147493999999995</v>
      </c>
      <c r="BO1108">
        <f t="shared" si="818"/>
        <v>9.0942838182117569E-5</v>
      </c>
      <c r="BP1108">
        <f t="shared" si="819"/>
        <v>1.0000909428381821</v>
      </c>
      <c r="CB1108" s="10">
        <v>41025</v>
      </c>
      <c r="CC1108">
        <v>390600</v>
      </c>
      <c r="CD1108">
        <v>93.359350000000006</v>
      </c>
      <c r="CE1108">
        <f t="shared" si="806"/>
        <v>4.3935624665469852E-4</v>
      </c>
      <c r="CF1108">
        <f t="shared" si="807"/>
        <v>1.0004393562466547</v>
      </c>
      <c r="CJ1108" s="10">
        <v>41025</v>
      </c>
      <c r="CK1108">
        <v>200500</v>
      </c>
      <c r="CL1108">
        <v>72.759921000000006</v>
      </c>
      <c r="CM1108">
        <f t="shared" si="808"/>
        <v>2.8375260721156259E-3</v>
      </c>
      <c r="CN1108">
        <f t="shared" si="809"/>
        <v>1.0028375260721156</v>
      </c>
      <c r="CR1108" s="10">
        <v>41025</v>
      </c>
      <c r="CS1108">
        <v>6900</v>
      </c>
      <c r="CT1108">
        <v>57.675220000000003</v>
      </c>
      <c r="CU1108">
        <f t="shared" si="810"/>
        <v>1.1477179621324218E-3</v>
      </c>
      <c r="CV1108">
        <f t="shared" si="811"/>
        <v>1.0011477179621324</v>
      </c>
      <c r="CZ1108" s="10">
        <v>41025</v>
      </c>
      <c r="DA1108">
        <v>24900</v>
      </c>
      <c r="DB1108">
        <v>40.210579000000003</v>
      </c>
      <c r="DC1108">
        <f t="shared" si="789"/>
        <v>4.8249143412213424E-3</v>
      </c>
      <c r="DD1108">
        <f t="shared" si="790"/>
        <v>1.0048249143412213</v>
      </c>
      <c r="DH1108" s="10">
        <v>41025</v>
      </c>
      <c r="DI1108">
        <v>70100</v>
      </c>
      <c r="DJ1108">
        <v>27.355262</v>
      </c>
      <c r="DK1108">
        <f t="shared" si="791"/>
        <v>3.9708861140905771E-3</v>
      </c>
      <c r="DL1108">
        <f t="shared" si="792"/>
        <v>1.0039708861140906</v>
      </c>
      <c r="DX1108" s="10">
        <v>41025</v>
      </c>
      <c r="DY1108">
        <v>3710400</v>
      </c>
      <c r="DZ1108">
        <v>16.149999999999999</v>
      </c>
      <c r="EA1108">
        <f t="shared" ref="EA1108:EA1171" si="821">(DZ1108/DZ1109)-1</f>
        <v>8.744534665833692E-3</v>
      </c>
      <c r="EB1108">
        <f t="shared" ref="EB1108:EB1171" si="822">1+EA1108</f>
        <v>1.0087445346658337</v>
      </c>
      <c r="EF1108" s="10">
        <v>41024</v>
      </c>
      <c r="EG1108">
        <v>129100</v>
      </c>
      <c r="EH1108">
        <v>97.078964999999997</v>
      </c>
      <c r="EI1108">
        <f t="shared" ref="EI1108:EI1171" si="823">(EH1108/EH1109)-1</f>
        <v>-2.9651595605251213E-4</v>
      </c>
      <c r="EJ1108">
        <f t="shared" ref="EJ1108:EJ1171" si="824">1+EI1108</f>
        <v>0.99970348404394749</v>
      </c>
    </row>
    <row r="1109" spans="1:140">
      <c r="A1109" s="10">
        <v>41024</v>
      </c>
      <c r="B1109" s="11">
        <v>147.24</v>
      </c>
      <c r="C1109">
        <f t="shared" si="812"/>
        <v>1.4724000000000002</v>
      </c>
      <c r="D1109" s="12">
        <f t="shared" si="793"/>
        <v>3.899303697414469E-2</v>
      </c>
      <c r="E1109" s="13">
        <f t="shared" si="813"/>
        <v>1.0389930369741447</v>
      </c>
      <c r="H1109" s="10">
        <v>41024</v>
      </c>
      <c r="I1109">
        <v>9300</v>
      </c>
      <c r="J1109">
        <v>64.266822000000005</v>
      </c>
      <c r="K1109" s="15">
        <f t="shared" si="814"/>
        <v>-3.5524252154852665E-3</v>
      </c>
      <c r="L1109">
        <f t="shared" si="815"/>
        <v>0.99644757478451473</v>
      </c>
      <c r="N1109" s="15">
        <f t="shared" si="795"/>
        <v>-0.72718019929444444</v>
      </c>
      <c r="P1109" s="10">
        <v>41024</v>
      </c>
      <c r="Q1109">
        <v>118200</v>
      </c>
      <c r="R1109">
        <v>30.626850000000001</v>
      </c>
      <c r="S1109">
        <f t="shared" si="796"/>
        <v>1.3761498257263138E-2</v>
      </c>
      <c r="T1109">
        <f t="shared" si="816"/>
        <v>1.0137614982572631</v>
      </c>
      <c r="V1109" s="15">
        <f t="shared" si="797"/>
        <v>145.74539371831239</v>
      </c>
      <c r="X1109" s="10">
        <v>41024</v>
      </c>
      <c r="Y1109">
        <v>47800</v>
      </c>
      <c r="Z1109">
        <v>25.248981000000001</v>
      </c>
      <c r="AA1109">
        <f t="shared" si="798"/>
        <v>1.7749296666545122E-2</v>
      </c>
      <c r="AB1109">
        <f t="shared" si="794"/>
        <v>1.0177492966665451</v>
      </c>
      <c r="AD1109" s="15">
        <f t="shared" si="799"/>
        <v>614.02955699086294</v>
      </c>
      <c r="AF1109" s="10">
        <v>41024</v>
      </c>
      <c r="AG1109">
        <v>139000</v>
      </c>
      <c r="AH1109">
        <v>34.313623999999997</v>
      </c>
      <c r="AI1109">
        <f t="shared" si="800"/>
        <v>1.6452859386332896E-2</v>
      </c>
      <c r="AJ1109">
        <f t="shared" si="817"/>
        <v>1.0164528593863329</v>
      </c>
      <c r="AN1109" s="10">
        <v>41024</v>
      </c>
      <c r="AO1109">
        <v>1380400</v>
      </c>
      <c r="AP1109">
        <v>28.698039999999999</v>
      </c>
      <c r="AQ1109">
        <f t="shared" si="801"/>
        <v>1.2843985926930479E-2</v>
      </c>
      <c r="AR1109">
        <f t="shared" si="820"/>
        <v>1.0128439859269305</v>
      </c>
      <c r="AV1109" s="10">
        <v>41024</v>
      </c>
      <c r="AW1109">
        <v>22048100</v>
      </c>
      <c r="AX1109">
        <v>37.299216000000001</v>
      </c>
      <c r="AY1109">
        <f t="shared" si="802"/>
        <v>8.56328789241112E-3</v>
      </c>
      <c r="AZ1109">
        <f t="shared" si="803"/>
        <v>1.0085632878924111</v>
      </c>
      <c r="BD1109" s="10">
        <v>41024</v>
      </c>
      <c r="BE1109">
        <v>457900</v>
      </c>
      <c r="BF1109">
        <v>41.954588000000001</v>
      </c>
      <c r="BG1109">
        <f t="shared" si="804"/>
        <v>8.1572751366678631E-3</v>
      </c>
      <c r="BH1109">
        <f t="shared" si="805"/>
        <v>1.0081572751366679</v>
      </c>
      <c r="BL1109" s="10">
        <v>41024</v>
      </c>
      <c r="BM1109">
        <v>446600</v>
      </c>
      <c r="BN1109">
        <v>98.138569000000004</v>
      </c>
      <c r="BO1109">
        <f t="shared" si="818"/>
        <v>8.1889064532769673E-4</v>
      </c>
      <c r="BP1109">
        <f t="shared" si="819"/>
        <v>1.0008188906453277</v>
      </c>
      <c r="CB1109" s="10">
        <v>41024</v>
      </c>
      <c r="CC1109">
        <v>493100</v>
      </c>
      <c r="CD1109">
        <v>93.318349999999995</v>
      </c>
      <c r="CE1109">
        <f t="shared" si="806"/>
        <v>3.173209495509699E-3</v>
      </c>
      <c r="CF1109">
        <f t="shared" si="807"/>
        <v>1.0031732094955097</v>
      </c>
      <c r="CJ1109" s="10">
        <v>41024</v>
      </c>
      <c r="CK1109">
        <v>206100</v>
      </c>
      <c r="CL1109">
        <v>72.554046999999997</v>
      </c>
      <c r="CM1109">
        <f t="shared" si="808"/>
        <v>1.1827065638714274E-4</v>
      </c>
      <c r="CN1109">
        <f t="shared" si="809"/>
        <v>1.0001182706563871</v>
      </c>
      <c r="CR1109" s="10">
        <v>41024</v>
      </c>
      <c r="CS1109">
        <v>7500</v>
      </c>
      <c r="CT1109">
        <v>57.609101000000003</v>
      </c>
      <c r="CU1109">
        <f t="shared" si="810"/>
        <v>-3.2775740274393339E-4</v>
      </c>
      <c r="CV1109">
        <f t="shared" si="811"/>
        <v>0.99967224259725607</v>
      </c>
      <c r="CZ1109" s="10">
        <v>41024</v>
      </c>
      <c r="DA1109">
        <v>15300</v>
      </c>
      <c r="DB1109">
        <v>40.017498000000003</v>
      </c>
      <c r="DC1109">
        <f t="shared" si="789"/>
        <v>1.3392815765670862E-2</v>
      </c>
      <c r="DD1109">
        <f t="shared" si="790"/>
        <v>1.0133928157656709</v>
      </c>
      <c r="DH1109" s="10">
        <v>41024</v>
      </c>
      <c r="DI1109">
        <v>143600</v>
      </c>
      <c r="DJ1109">
        <v>27.247067000000001</v>
      </c>
      <c r="DK1109">
        <f t="shared" si="791"/>
        <v>1.0364414079076623E-2</v>
      </c>
      <c r="DL1109">
        <f t="shared" si="792"/>
        <v>1.0103644140790766</v>
      </c>
      <c r="DX1109" s="10">
        <v>41024</v>
      </c>
      <c r="DY1109">
        <v>6867100</v>
      </c>
      <c r="DZ1109">
        <v>16.010000000000002</v>
      </c>
      <c r="EA1109">
        <f t="shared" si="821"/>
        <v>1.877346683354153E-3</v>
      </c>
      <c r="EB1109">
        <f t="shared" si="822"/>
        <v>1.0018773466833542</v>
      </c>
      <c r="EF1109" s="10">
        <v>41023</v>
      </c>
      <c r="EG1109">
        <v>440200</v>
      </c>
      <c r="EH1109">
        <v>97.107759000000001</v>
      </c>
      <c r="EI1109">
        <f t="shared" si="823"/>
        <v>2.9660390384256274E-4</v>
      </c>
      <c r="EJ1109">
        <f t="shared" si="824"/>
        <v>1.0002966039038426</v>
      </c>
    </row>
    <row r="1110" spans="1:140">
      <c r="A1110" s="10">
        <v>41023</v>
      </c>
      <c r="B1110" s="11">
        <v>148.24</v>
      </c>
      <c r="C1110">
        <f t="shared" si="812"/>
        <v>1.4824000000000002</v>
      </c>
      <c r="D1110" s="12">
        <f t="shared" si="793"/>
        <v>3.9336322351352537E-2</v>
      </c>
      <c r="E1110" s="13">
        <f t="shared" si="813"/>
        <v>1.0393363223513525</v>
      </c>
      <c r="H1110" s="10">
        <v>41023</v>
      </c>
      <c r="I1110">
        <v>22000</v>
      </c>
      <c r="J1110">
        <v>64.495939000000007</v>
      </c>
      <c r="K1110" s="15">
        <f t="shared" si="814"/>
        <v>-6.3806855357354531E-3</v>
      </c>
      <c r="L1110">
        <f t="shared" si="815"/>
        <v>0.99361931446426455</v>
      </c>
      <c r="N1110" s="15">
        <f t="shared" si="795"/>
        <v>-0.90332612982197502</v>
      </c>
      <c r="P1110" s="10">
        <v>41023</v>
      </c>
      <c r="Q1110">
        <v>126700</v>
      </c>
      <c r="R1110">
        <v>30.211099999999998</v>
      </c>
      <c r="S1110">
        <f t="shared" si="796"/>
        <v>3.3752833659785875E-3</v>
      </c>
      <c r="T1110">
        <f t="shared" si="816"/>
        <v>1.0033752833659786</v>
      </c>
      <c r="V1110" s="15">
        <f t="shared" si="797"/>
        <v>2.4209009671790724</v>
      </c>
      <c r="X1110" s="10">
        <v>41023</v>
      </c>
      <c r="Y1110">
        <v>24700</v>
      </c>
      <c r="Z1110">
        <v>24.808644999999999</v>
      </c>
      <c r="AA1110">
        <f t="shared" si="798"/>
        <v>1.8917443892008112E-3</v>
      </c>
      <c r="AB1110">
        <f t="shared" si="794"/>
        <v>1.0018917443892008</v>
      </c>
      <c r="AD1110" s="15">
        <f t="shared" si="799"/>
        <v>0.9933854260045083</v>
      </c>
      <c r="AF1110" s="10">
        <v>41023</v>
      </c>
      <c r="AG1110">
        <v>74800</v>
      </c>
      <c r="AH1110">
        <v>33.758204999999997</v>
      </c>
      <c r="AI1110">
        <f t="shared" si="800"/>
        <v>4.2005539162555117E-3</v>
      </c>
      <c r="AJ1110">
        <f t="shared" si="817"/>
        <v>1.0042005539162555</v>
      </c>
      <c r="AN1110" s="10">
        <v>41023</v>
      </c>
      <c r="AO1110">
        <v>1358400</v>
      </c>
      <c r="AP1110">
        <v>28.334116999999999</v>
      </c>
      <c r="AQ1110">
        <f t="shared" si="801"/>
        <v>8.3256450629380918E-3</v>
      </c>
      <c r="AR1110">
        <f t="shared" si="820"/>
        <v>1.0083256450629381</v>
      </c>
      <c r="AV1110" s="10">
        <v>41023</v>
      </c>
      <c r="AW1110">
        <v>16710900</v>
      </c>
      <c r="AX1110">
        <v>36.982523999999998</v>
      </c>
      <c r="AY1110">
        <f t="shared" si="802"/>
        <v>1.6678608849256538E-3</v>
      </c>
      <c r="AZ1110">
        <f t="shared" si="803"/>
        <v>1.0016678608849257</v>
      </c>
      <c r="BD1110" s="10">
        <v>41023</v>
      </c>
      <c r="BE1110">
        <v>230600</v>
      </c>
      <c r="BF1110">
        <v>41.615122</v>
      </c>
      <c r="BG1110">
        <f t="shared" si="804"/>
        <v>5.6794198236365112E-3</v>
      </c>
      <c r="BH1110">
        <f t="shared" si="805"/>
        <v>1.0056794198236365</v>
      </c>
      <c r="BL1110" s="10">
        <v>41023</v>
      </c>
      <c r="BM1110">
        <v>188000</v>
      </c>
      <c r="BN1110">
        <v>98.058269999999993</v>
      </c>
      <c r="BO1110">
        <f t="shared" si="818"/>
        <v>3.5613136478875873E-3</v>
      </c>
      <c r="BP1110">
        <f t="shared" si="819"/>
        <v>1.0035613136478876</v>
      </c>
      <c r="CB1110" s="10">
        <v>41023</v>
      </c>
      <c r="CC1110">
        <v>462400</v>
      </c>
      <c r="CD1110">
        <v>93.023167999999998</v>
      </c>
      <c r="CE1110">
        <f t="shared" si="806"/>
        <v>1.0588133985103276E-3</v>
      </c>
      <c r="CF1110">
        <f t="shared" si="807"/>
        <v>1.0010588133985103</v>
      </c>
      <c r="CJ1110" s="10">
        <v>41023</v>
      </c>
      <c r="CK1110">
        <v>153400</v>
      </c>
      <c r="CL1110">
        <v>72.545467000000002</v>
      </c>
      <c r="CM1110">
        <f t="shared" si="808"/>
        <v>-3.5458969949520025E-4</v>
      </c>
      <c r="CN1110">
        <f t="shared" si="809"/>
        <v>0.9996454103005048</v>
      </c>
      <c r="CR1110" s="10">
        <v>41023</v>
      </c>
      <c r="CS1110">
        <v>12400</v>
      </c>
      <c r="CT1110">
        <v>57.627988999999999</v>
      </c>
      <c r="CU1110">
        <f t="shared" si="810"/>
        <v>-1.1460961562247407E-3</v>
      </c>
      <c r="CV1110">
        <f t="shared" si="811"/>
        <v>0.99885390384377526</v>
      </c>
      <c r="CZ1110" s="10">
        <v>41023</v>
      </c>
      <c r="DA1110">
        <v>9700</v>
      </c>
      <c r="DB1110">
        <v>39.488633999999998</v>
      </c>
      <c r="DC1110">
        <f t="shared" si="789"/>
        <v>7.0648977211034136E-3</v>
      </c>
      <c r="DD1110">
        <f t="shared" si="790"/>
        <v>1.0070648977211034</v>
      </c>
      <c r="DH1110" s="10">
        <v>41023</v>
      </c>
      <c r="DI1110">
        <v>348100</v>
      </c>
      <c r="DJ1110">
        <v>26.967563999999999</v>
      </c>
      <c r="DK1110">
        <f t="shared" si="791"/>
        <v>1.596466911426897E-2</v>
      </c>
      <c r="DL1110">
        <f t="shared" si="792"/>
        <v>1.015964669114269</v>
      </c>
      <c r="DX1110" s="10">
        <v>41023</v>
      </c>
      <c r="DY1110">
        <v>3970000</v>
      </c>
      <c r="DZ1110">
        <v>15.98</v>
      </c>
      <c r="EA1110">
        <f t="shared" si="821"/>
        <v>6.2617407639331546E-4</v>
      </c>
      <c r="EB1110">
        <f t="shared" si="822"/>
        <v>1.0006261740763933</v>
      </c>
      <c r="EF1110" s="10">
        <v>41022</v>
      </c>
      <c r="EG1110">
        <v>116200</v>
      </c>
      <c r="EH1110">
        <v>97.078964999999997</v>
      </c>
      <c r="EI1110">
        <f t="shared" si="823"/>
        <v>-4.941470421806482E-4</v>
      </c>
      <c r="EJ1110">
        <f t="shared" si="824"/>
        <v>0.99950585295781935</v>
      </c>
    </row>
    <row r="1111" spans="1:140">
      <c r="A1111" s="10">
        <v>41022</v>
      </c>
      <c r="B1111" s="11">
        <v>149.24</v>
      </c>
      <c r="C1111">
        <f t="shared" si="812"/>
        <v>1.4924000000000002</v>
      </c>
      <c r="D1111" s="12">
        <f t="shared" si="793"/>
        <v>3.9681088087986538E-2</v>
      </c>
      <c r="E1111" s="13">
        <f t="shared" si="813"/>
        <v>1.0396810880879865</v>
      </c>
      <c r="H1111" s="10">
        <v>41022</v>
      </c>
      <c r="I1111">
        <v>7300</v>
      </c>
      <c r="J1111">
        <v>64.910110000000003</v>
      </c>
      <c r="K1111" s="15">
        <f t="shared" si="814"/>
        <v>6.2842507743539056E-3</v>
      </c>
      <c r="L1111">
        <f t="shared" si="815"/>
        <v>1.0062842507743539</v>
      </c>
      <c r="N1111" s="15">
        <f t="shared" si="795"/>
        <v>8.8411672885411132</v>
      </c>
      <c r="P1111" s="10">
        <v>41022</v>
      </c>
      <c r="Q1111">
        <v>248300</v>
      </c>
      <c r="R1111">
        <v>30.109472</v>
      </c>
      <c r="S1111">
        <f t="shared" si="796"/>
        <v>-7.9147125137822849E-3</v>
      </c>
      <c r="T1111">
        <f t="shared" si="816"/>
        <v>0.99208528748621772</v>
      </c>
      <c r="V1111" s="15">
        <f t="shared" si="797"/>
        <v>-0.94499675184372145</v>
      </c>
      <c r="X1111" s="10">
        <v>41022</v>
      </c>
      <c r="Y1111">
        <v>74800</v>
      </c>
      <c r="Z1111">
        <v>24.761801999999999</v>
      </c>
      <c r="AA1111">
        <f t="shared" si="798"/>
        <v>-1.1223276569993113E-2</v>
      </c>
      <c r="AB1111">
        <f t="shared" si="794"/>
        <v>0.98877672343000689</v>
      </c>
      <c r="AD1111" s="15">
        <f t="shared" si="799"/>
        <v>-0.98374992026307362</v>
      </c>
      <c r="AF1111" s="10">
        <v>41022</v>
      </c>
      <c r="AG1111">
        <v>105600</v>
      </c>
      <c r="AH1111">
        <v>33.616995000000003</v>
      </c>
      <c r="AI1111">
        <f t="shared" si="800"/>
        <v>-1.2171563231020088E-2</v>
      </c>
      <c r="AJ1111">
        <f t="shared" si="817"/>
        <v>0.98782843676897991</v>
      </c>
      <c r="AN1111" s="10">
        <v>41022</v>
      </c>
      <c r="AO1111">
        <v>2028100</v>
      </c>
      <c r="AP1111">
        <v>28.100165000000001</v>
      </c>
      <c r="AQ1111">
        <f t="shared" si="801"/>
        <v>-1.9945594395321509E-2</v>
      </c>
      <c r="AR1111">
        <f t="shared" si="820"/>
        <v>0.98005440560467849</v>
      </c>
      <c r="AV1111" s="10">
        <v>41022</v>
      </c>
      <c r="AW1111">
        <v>15237500</v>
      </c>
      <c r="AX1111">
        <v>36.920945000000003</v>
      </c>
      <c r="AY1111">
        <f t="shared" si="802"/>
        <v>-1.8245592874474803E-2</v>
      </c>
      <c r="AZ1111">
        <f t="shared" si="803"/>
        <v>0.9817544071255252</v>
      </c>
      <c r="BD1111" s="10">
        <v>41022</v>
      </c>
      <c r="BE1111">
        <v>910000</v>
      </c>
      <c r="BF1111">
        <v>41.380107000000002</v>
      </c>
      <c r="BG1111">
        <f t="shared" si="804"/>
        <v>-8.3436950125542753E-3</v>
      </c>
      <c r="BH1111">
        <f t="shared" si="805"/>
        <v>0.99165630498744572</v>
      </c>
      <c r="BL1111" s="10">
        <v>41022</v>
      </c>
      <c r="BM1111">
        <v>223700</v>
      </c>
      <c r="BN1111">
        <v>97.710292999999993</v>
      </c>
      <c r="BO1111">
        <f t="shared" si="818"/>
        <v>-3.0043141795299544E-3</v>
      </c>
      <c r="BP1111">
        <f t="shared" si="819"/>
        <v>0.99699568582047005</v>
      </c>
      <c r="CB1111" s="10">
        <v>41022</v>
      </c>
      <c r="CC1111">
        <v>415500</v>
      </c>
      <c r="CD1111">
        <v>92.924778000000003</v>
      </c>
      <c r="CE1111">
        <f t="shared" si="806"/>
        <v>-2.5523771544114782E-3</v>
      </c>
      <c r="CF1111">
        <f t="shared" si="807"/>
        <v>0.99744762284558852</v>
      </c>
      <c r="CJ1111" s="10">
        <v>41022</v>
      </c>
      <c r="CK1111">
        <v>140600</v>
      </c>
      <c r="CL1111">
        <v>72.571200000000005</v>
      </c>
      <c r="CM1111">
        <f t="shared" si="808"/>
        <v>-3.5447778001207464E-4</v>
      </c>
      <c r="CN1111">
        <f t="shared" si="809"/>
        <v>0.99964552221998793</v>
      </c>
      <c r="CR1111" s="10">
        <v>41022</v>
      </c>
      <c r="CS1111">
        <v>16600</v>
      </c>
      <c r="CT1111">
        <v>57.694111999999997</v>
      </c>
      <c r="CU1111">
        <f t="shared" si="810"/>
        <v>1.147411199790449E-3</v>
      </c>
      <c r="CV1111">
        <f t="shared" si="811"/>
        <v>1.0011474111997904</v>
      </c>
      <c r="CZ1111" s="10">
        <v>41022</v>
      </c>
      <c r="DA1111">
        <v>32100</v>
      </c>
      <c r="DB1111">
        <v>39.211607999999998</v>
      </c>
      <c r="DC1111">
        <f t="shared" si="789"/>
        <v>-1.3724686889922788E-2</v>
      </c>
      <c r="DD1111">
        <f t="shared" si="790"/>
        <v>0.98627531311007721</v>
      </c>
      <c r="DH1111" s="10">
        <v>41022</v>
      </c>
      <c r="DI1111">
        <v>100100</v>
      </c>
      <c r="DJ1111">
        <v>26.543800999999998</v>
      </c>
      <c r="DK1111">
        <f t="shared" si="791"/>
        <v>-1.2080517679049274E-2</v>
      </c>
      <c r="DL1111">
        <f t="shared" si="792"/>
        <v>0.98791948232095073</v>
      </c>
      <c r="DX1111" s="10">
        <v>41022</v>
      </c>
      <c r="DY1111">
        <v>6759900</v>
      </c>
      <c r="DZ1111">
        <v>15.97</v>
      </c>
      <c r="EA1111">
        <f t="shared" si="821"/>
        <v>-2.4984384759525469E-3</v>
      </c>
      <c r="EB1111">
        <f t="shared" si="822"/>
        <v>0.99750156152404745</v>
      </c>
      <c r="EF1111" s="10">
        <v>41019</v>
      </c>
      <c r="EG1111">
        <v>235400</v>
      </c>
      <c r="EH1111">
        <v>97.126959999999997</v>
      </c>
      <c r="EI1111">
        <f t="shared" si="823"/>
        <v>1.9772879322643711E-4</v>
      </c>
      <c r="EJ1111">
        <f t="shared" si="824"/>
        <v>1.0001977287932264</v>
      </c>
    </row>
    <row r="1112" spans="1:140">
      <c r="A1112" s="10">
        <v>41019</v>
      </c>
      <c r="B1112" s="11">
        <v>150.24</v>
      </c>
      <c r="C1112">
        <f t="shared" si="812"/>
        <v>1.5024000000000002</v>
      </c>
      <c r="D1112" s="12">
        <f t="shared" si="793"/>
        <v>4.002734650965678E-2</v>
      </c>
      <c r="E1112" s="13">
        <f t="shared" si="813"/>
        <v>1.0400273465096568</v>
      </c>
      <c r="H1112" s="10">
        <v>41019</v>
      </c>
      <c r="I1112">
        <v>7200</v>
      </c>
      <c r="J1112">
        <v>64.504745999999997</v>
      </c>
      <c r="K1112" s="15">
        <f t="shared" si="814"/>
        <v>-6.8263072057628271E-4</v>
      </c>
      <c r="L1112">
        <f t="shared" si="815"/>
        <v>0.99931736927942372</v>
      </c>
      <c r="N1112" s="15">
        <f t="shared" si="795"/>
        <v>-0.22061122940684408</v>
      </c>
      <c r="P1112" s="10">
        <v>41019</v>
      </c>
      <c r="Q1112">
        <v>73500</v>
      </c>
      <c r="R1112">
        <v>30.349681</v>
      </c>
      <c r="S1112">
        <f t="shared" si="796"/>
        <v>1.524345976278374E-3</v>
      </c>
      <c r="T1112">
        <f t="shared" si="816"/>
        <v>1.0015243459762784</v>
      </c>
      <c r="V1112" s="15">
        <f t="shared" si="797"/>
        <v>0.74361867025183326</v>
      </c>
      <c r="X1112" s="10">
        <v>41019</v>
      </c>
      <c r="Y1112">
        <v>31900</v>
      </c>
      <c r="Z1112">
        <v>25.042864999999999</v>
      </c>
      <c r="AA1112">
        <f t="shared" si="798"/>
        <v>2.6256257485801626E-3</v>
      </c>
      <c r="AB1112">
        <f t="shared" si="794"/>
        <v>1.0026256257485802</v>
      </c>
      <c r="AD1112" s="15">
        <f t="shared" si="799"/>
        <v>1.6041269042043527</v>
      </c>
      <c r="AF1112" s="10">
        <v>41019</v>
      </c>
      <c r="AG1112">
        <v>66900</v>
      </c>
      <c r="AH1112">
        <v>34.031207999999999</v>
      </c>
      <c r="AI1112">
        <f t="shared" si="800"/>
        <v>3.8878846597067973E-3</v>
      </c>
      <c r="AJ1112">
        <f t="shared" si="817"/>
        <v>1.0038878846597068</v>
      </c>
      <c r="AN1112" s="10">
        <v>41019</v>
      </c>
      <c r="AO1112">
        <v>1421600</v>
      </c>
      <c r="AP1112">
        <v>28.672046000000002</v>
      </c>
      <c r="AQ1112">
        <f t="shared" si="801"/>
        <v>1.0073309109274176E-2</v>
      </c>
      <c r="AR1112">
        <f t="shared" si="820"/>
        <v>1.0100733091092742</v>
      </c>
      <c r="AV1112" s="10">
        <v>41019</v>
      </c>
      <c r="AW1112">
        <v>14799600</v>
      </c>
      <c r="AX1112">
        <v>37.607109000000001</v>
      </c>
      <c r="AY1112">
        <f t="shared" si="802"/>
        <v>6.3559434288682493E-3</v>
      </c>
      <c r="AZ1112">
        <f t="shared" si="803"/>
        <v>1.0063559434288682</v>
      </c>
      <c r="BD1112" s="10">
        <v>41019</v>
      </c>
      <c r="BE1112">
        <v>313900</v>
      </c>
      <c r="BF1112">
        <v>41.728274999999996</v>
      </c>
      <c r="BG1112">
        <f t="shared" si="804"/>
        <v>7.1428519709124672E-3</v>
      </c>
      <c r="BH1112">
        <f t="shared" si="805"/>
        <v>1.0071428519709125</v>
      </c>
      <c r="BL1112" s="10">
        <v>41019</v>
      </c>
      <c r="BM1112">
        <v>228200</v>
      </c>
      <c r="BN1112">
        <v>98.004729999999995</v>
      </c>
      <c r="BO1112">
        <f t="shared" si="818"/>
        <v>-9.1058740743887867E-5</v>
      </c>
      <c r="BP1112">
        <f t="shared" si="819"/>
        <v>0.99990894125925611</v>
      </c>
      <c r="CB1112" s="10">
        <v>41019</v>
      </c>
      <c r="CC1112">
        <v>585300</v>
      </c>
      <c r="CD1112">
        <v>93.162564000000003</v>
      </c>
      <c r="CE1112">
        <f t="shared" si="806"/>
        <v>3.7102968005806591E-3</v>
      </c>
      <c r="CF1112">
        <f t="shared" si="807"/>
        <v>1.0037102968005807</v>
      </c>
      <c r="CJ1112" s="10">
        <v>41019</v>
      </c>
      <c r="CK1112">
        <v>154900</v>
      </c>
      <c r="CL1112">
        <v>72.596934000000005</v>
      </c>
      <c r="CM1112">
        <f t="shared" si="808"/>
        <v>3.5460347906601797E-4</v>
      </c>
      <c r="CN1112">
        <f t="shared" si="809"/>
        <v>1.000354603479066</v>
      </c>
      <c r="CR1112" s="10">
        <v>41019</v>
      </c>
      <c r="CS1112">
        <v>5900</v>
      </c>
      <c r="CT1112">
        <v>57.627988999999999</v>
      </c>
      <c r="CU1112">
        <f t="shared" si="810"/>
        <v>3.2786486287994521E-4</v>
      </c>
      <c r="CV1112">
        <f t="shared" si="811"/>
        <v>1.0003278648628799</v>
      </c>
      <c r="CZ1112" s="10">
        <v>41019</v>
      </c>
      <c r="DA1112">
        <v>9500</v>
      </c>
      <c r="DB1112">
        <v>39.757263999999999</v>
      </c>
      <c r="DC1112">
        <f t="shared" si="789"/>
        <v>8.7326842392076998E-3</v>
      </c>
      <c r="DD1112">
        <f t="shared" si="790"/>
        <v>1.0087326842392077</v>
      </c>
      <c r="DH1112" s="10">
        <v>41019</v>
      </c>
      <c r="DI1112">
        <v>49300</v>
      </c>
      <c r="DJ1112">
        <v>26.868385</v>
      </c>
      <c r="DK1112">
        <f t="shared" si="791"/>
        <v>1.2916383797068498E-2</v>
      </c>
      <c r="DL1112">
        <f t="shared" si="792"/>
        <v>1.0129163837970685</v>
      </c>
      <c r="DX1112" s="10">
        <v>41019</v>
      </c>
      <c r="DY1112">
        <v>3248600</v>
      </c>
      <c r="DZ1112">
        <v>16.010000000000002</v>
      </c>
      <c r="EA1112">
        <f t="shared" si="821"/>
        <v>6.250000000000977E-4</v>
      </c>
      <c r="EB1112">
        <f t="shared" si="822"/>
        <v>1.0006250000000001</v>
      </c>
      <c r="EF1112" s="10">
        <v>41018</v>
      </c>
      <c r="EG1112">
        <v>123700</v>
      </c>
      <c r="EH1112">
        <v>97.107759000000001</v>
      </c>
      <c r="EI1112">
        <f t="shared" si="823"/>
        <v>6.9238051672604328E-4</v>
      </c>
      <c r="EJ1112">
        <f t="shared" si="824"/>
        <v>1.000692380516726</v>
      </c>
    </row>
    <row r="1113" spans="1:140">
      <c r="A1113" s="10">
        <v>41018</v>
      </c>
      <c r="B1113" s="11">
        <v>151.24</v>
      </c>
      <c r="C1113">
        <f t="shared" si="812"/>
        <v>1.5124000000000002</v>
      </c>
      <c r="D1113" s="12">
        <f t="shared" si="793"/>
        <v>4.0375110094467592E-2</v>
      </c>
      <c r="E1113" s="13">
        <f t="shared" si="813"/>
        <v>1.0403751100944676</v>
      </c>
      <c r="H1113" s="10">
        <v>41018</v>
      </c>
      <c r="I1113">
        <v>1500</v>
      </c>
      <c r="J1113">
        <v>64.548809000000006</v>
      </c>
      <c r="K1113" s="15">
        <f t="shared" si="814"/>
        <v>2.4633876299575697E-3</v>
      </c>
      <c r="L1113">
        <f t="shared" si="815"/>
        <v>1.0024633876299576</v>
      </c>
      <c r="N1113" s="15">
        <f t="shared" si="795"/>
        <v>1.4547645233338078</v>
      </c>
      <c r="P1113" s="10">
        <v>41018</v>
      </c>
      <c r="Q1113">
        <v>166800</v>
      </c>
      <c r="R1113">
        <v>30.303488000000002</v>
      </c>
      <c r="S1113">
        <f t="shared" si="796"/>
        <v>-5.7593700166552741E-3</v>
      </c>
      <c r="T1113">
        <f t="shared" si="816"/>
        <v>0.99424062998334473</v>
      </c>
      <c r="V1113" s="15">
        <f t="shared" si="797"/>
        <v>-0.87854931553492221</v>
      </c>
      <c r="X1113" s="10">
        <v>41018</v>
      </c>
      <c r="Y1113">
        <v>35800</v>
      </c>
      <c r="Z1113">
        <v>24.977284000000001</v>
      </c>
      <c r="AA1113">
        <f t="shared" si="798"/>
        <v>-3.3645093107367297E-3</v>
      </c>
      <c r="AB1113">
        <f t="shared" si="794"/>
        <v>0.99663549068926327</v>
      </c>
      <c r="AD1113" s="15">
        <f t="shared" si="799"/>
        <v>-0.7077414519242744</v>
      </c>
      <c r="AF1113" s="10">
        <v>41018</v>
      </c>
      <c r="AG1113">
        <v>80400</v>
      </c>
      <c r="AH1113">
        <v>33.899411000000001</v>
      </c>
      <c r="AI1113">
        <f t="shared" si="800"/>
        <v>-2.4930750041725069E-3</v>
      </c>
      <c r="AJ1113">
        <f t="shared" si="817"/>
        <v>0.99750692499582749</v>
      </c>
      <c r="AN1113" s="10">
        <v>41018</v>
      </c>
      <c r="AO1113">
        <v>1814600</v>
      </c>
      <c r="AP1113">
        <v>28.386104</v>
      </c>
      <c r="AQ1113">
        <f t="shared" si="801"/>
        <v>-5.4644946589722521E-3</v>
      </c>
      <c r="AR1113">
        <f t="shared" si="820"/>
        <v>0.99453550534102775</v>
      </c>
      <c r="AV1113" s="10">
        <v>41018</v>
      </c>
      <c r="AW1113">
        <v>14618500</v>
      </c>
      <c r="AX1113">
        <v>37.369590000000002</v>
      </c>
      <c r="AY1113">
        <f t="shared" si="802"/>
        <v>-3.2848219950381008E-3</v>
      </c>
      <c r="AZ1113">
        <f t="shared" si="803"/>
        <v>0.9967151780049619</v>
      </c>
      <c r="BD1113" s="10">
        <v>41018</v>
      </c>
      <c r="BE1113">
        <v>381100</v>
      </c>
      <c r="BF1113">
        <v>41.43233</v>
      </c>
      <c r="BG1113">
        <f t="shared" si="804"/>
        <v>-3.9757714564739866E-3</v>
      </c>
      <c r="BH1113">
        <f t="shared" si="805"/>
        <v>0.99602422854352601</v>
      </c>
      <c r="BL1113" s="10">
        <v>41018</v>
      </c>
      <c r="BM1113">
        <v>274000</v>
      </c>
      <c r="BN1113">
        <v>98.013655</v>
      </c>
      <c r="BO1113">
        <f t="shared" si="818"/>
        <v>4.6643758385023215E-3</v>
      </c>
      <c r="BP1113">
        <f t="shared" si="819"/>
        <v>1.0046643758385023</v>
      </c>
      <c r="CB1113" s="10">
        <v>41018</v>
      </c>
      <c r="CC1113">
        <v>287800</v>
      </c>
      <c r="CD1113">
        <v>92.818180999999996</v>
      </c>
      <c r="CE1113">
        <f t="shared" si="806"/>
        <v>8.8298688031285266E-5</v>
      </c>
      <c r="CF1113">
        <f t="shared" si="807"/>
        <v>1.0000882986880313</v>
      </c>
      <c r="CJ1113" s="10">
        <v>41018</v>
      </c>
      <c r="CK1113">
        <v>166600</v>
      </c>
      <c r="CL1113">
        <v>72.571200000000005</v>
      </c>
      <c r="CM1113">
        <f t="shared" si="808"/>
        <v>1.1834104017056646E-3</v>
      </c>
      <c r="CN1113">
        <f t="shared" si="809"/>
        <v>1.0011834104017057</v>
      </c>
      <c r="CR1113" s="10">
        <v>41018</v>
      </c>
      <c r="CS1113">
        <v>4900</v>
      </c>
      <c r="CT1113">
        <v>57.609101000000003</v>
      </c>
      <c r="CU1113">
        <f t="shared" si="810"/>
        <v>1.6402876593724081E-4</v>
      </c>
      <c r="CV1113">
        <f t="shared" si="811"/>
        <v>1.0001640287659372</v>
      </c>
      <c r="CZ1113" s="10">
        <v>41018</v>
      </c>
      <c r="DA1113">
        <v>13200</v>
      </c>
      <c r="DB1113">
        <v>39.413082000000003</v>
      </c>
      <c r="DC1113">
        <f t="shared" ref="DC1113:DC1176" si="825">(DB1113/DB1114)-1</f>
        <v>-3.6077651337516059E-3</v>
      </c>
      <c r="DD1113">
        <f t="shared" ref="DD1113:DD1176" si="826">1+DC1113</f>
        <v>0.99639223486624839</v>
      </c>
      <c r="DH1113" s="10">
        <v>41018</v>
      </c>
      <c r="DI1113">
        <v>49000</v>
      </c>
      <c r="DJ1113">
        <v>26.525767999999999</v>
      </c>
      <c r="DK1113">
        <f t="shared" ref="DK1113:DK1176" si="827">(DJ1113/DJ1114)-1</f>
        <v>-3.3981809161065524E-4</v>
      </c>
      <c r="DL1113">
        <f t="shared" ref="DL1113:DL1176" si="828">1+DK1113</f>
        <v>0.99966018190838934</v>
      </c>
      <c r="DX1113" s="10">
        <v>41018</v>
      </c>
      <c r="DY1113">
        <v>3062500</v>
      </c>
      <c r="DZ1113">
        <v>16</v>
      </c>
      <c r="EA1113">
        <f t="shared" si="821"/>
        <v>1.8785222291797243E-3</v>
      </c>
      <c r="EB1113">
        <f t="shared" si="822"/>
        <v>1.0018785222291797</v>
      </c>
      <c r="EF1113" s="10">
        <v>41017</v>
      </c>
      <c r="EG1113">
        <v>49700</v>
      </c>
      <c r="EH1113">
        <v>97.040570000000002</v>
      </c>
      <c r="EI1113">
        <f t="shared" si="823"/>
        <v>-4.9434245938229093E-4</v>
      </c>
      <c r="EJ1113">
        <f t="shared" si="824"/>
        <v>0.99950565754061771</v>
      </c>
    </row>
    <row r="1114" spans="1:140">
      <c r="A1114" s="10">
        <v>41017</v>
      </c>
      <c r="B1114" s="11">
        <v>152.24</v>
      </c>
      <c r="C1114">
        <f t="shared" si="812"/>
        <v>1.5224000000000002</v>
      </c>
      <c r="D1114" s="12">
        <f t="shared" si="793"/>
        <v>4.0724391475524202E-2</v>
      </c>
      <c r="E1114" s="13">
        <f t="shared" si="813"/>
        <v>1.0407243914755242</v>
      </c>
      <c r="H1114" s="10">
        <v>41017</v>
      </c>
      <c r="I1114">
        <v>16300</v>
      </c>
      <c r="J1114">
        <v>64.390191000000002</v>
      </c>
      <c r="K1114" s="15">
        <f t="shared" si="814"/>
        <v>4.2605537933868565E-3</v>
      </c>
      <c r="L1114">
        <f t="shared" si="815"/>
        <v>1.0042605537933869</v>
      </c>
      <c r="N1114" s="15">
        <f t="shared" si="795"/>
        <v>3.7199524058551683</v>
      </c>
      <c r="P1114" s="10">
        <v>41017</v>
      </c>
      <c r="Q1114">
        <v>88700</v>
      </c>
      <c r="R1114">
        <v>30.479028</v>
      </c>
      <c r="S1114">
        <f t="shared" si="796"/>
        <v>-3.3231795279192733E-3</v>
      </c>
      <c r="T1114">
        <f t="shared" si="816"/>
        <v>0.99667682047208073</v>
      </c>
      <c r="V1114" s="15">
        <f t="shared" si="797"/>
        <v>-0.70328418400851667</v>
      </c>
      <c r="X1114" s="10">
        <v>41017</v>
      </c>
      <c r="Y1114">
        <v>24500</v>
      </c>
      <c r="Z1114">
        <v>25.061603999999999</v>
      </c>
      <c r="AA1114">
        <f t="shared" si="798"/>
        <v>-4.8362419096994458E-3</v>
      </c>
      <c r="AB1114">
        <f t="shared" si="794"/>
        <v>0.99516375809030055</v>
      </c>
      <c r="AD1114" s="15">
        <f t="shared" si="799"/>
        <v>-0.82958363749988739</v>
      </c>
      <c r="AF1114" s="10">
        <v>41017</v>
      </c>
      <c r="AG1114">
        <v>83200</v>
      </c>
      <c r="AH1114">
        <v>33.984135999999999</v>
      </c>
      <c r="AI1114">
        <f t="shared" si="800"/>
        <v>-6.3309308259507091E-3</v>
      </c>
      <c r="AJ1114">
        <f t="shared" si="817"/>
        <v>0.99366906917404929</v>
      </c>
      <c r="AN1114" s="10">
        <v>41017</v>
      </c>
      <c r="AO1114">
        <v>2162800</v>
      </c>
      <c r="AP1114">
        <v>28.542072000000001</v>
      </c>
      <c r="AQ1114">
        <f t="shared" si="801"/>
        <v>-5.7350362664388976E-3</v>
      </c>
      <c r="AR1114">
        <f t="shared" si="820"/>
        <v>0.9942649637335611</v>
      </c>
      <c r="AV1114" s="10">
        <v>41017</v>
      </c>
      <c r="AW1114">
        <v>24114000</v>
      </c>
      <c r="AX1114">
        <v>37.492747000000001</v>
      </c>
      <c r="AY1114">
        <f t="shared" si="802"/>
        <v>-4.4382761373823465E-3</v>
      </c>
      <c r="AZ1114">
        <f t="shared" si="803"/>
        <v>0.99556172386261765</v>
      </c>
      <c r="BD1114" s="10">
        <v>41017</v>
      </c>
      <c r="BE1114">
        <v>318200</v>
      </c>
      <c r="BF1114">
        <v>41.597712999999999</v>
      </c>
      <c r="BG1114">
        <f t="shared" si="804"/>
        <v>-3.9599557436993393E-3</v>
      </c>
      <c r="BH1114">
        <f t="shared" si="805"/>
        <v>0.99604004425630066</v>
      </c>
      <c r="BL1114" s="10">
        <v>41017</v>
      </c>
      <c r="BM1114">
        <v>164600</v>
      </c>
      <c r="BN1114">
        <v>97.558605</v>
      </c>
      <c r="BO1114">
        <f t="shared" si="818"/>
        <v>9.1539515455218989E-4</v>
      </c>
      <c r="BP1114">
        <f t="shared" si="819"/>
        <v>1.0009153951545522</v>
      </c>
      <c r="CB1114" s="10">
        <v>41017</v>
      </c>
      <c r="CC1114">
        <v>354400</v>
      </c>
      <c r="CD1114">
        <v>92.809985999999995</v>
      </c>
      <c r="CE1114">
        <f t="shared" si="806"/>
        <v>-1.7663082032004507E-4</v>
      </c>
      <c r="CF1114">
        <f t="shared" si="807"/>
        <v>0.99982336917967995</v>
      </c>
      <c r="CJ1114" s="10">
        <v>41017</v>
      </c>
      <c r="CK1114">
        <v>146100</v>
      </c>
      <c r="CL1114">
        <v>72.485420000000005</v>
      </c>
      <c r="CM1114">
        <f t="shared" si="808"/>
        <v>9.4766693134284985E-4</v>
      </c>
      <c r="CN1114">
        <f t="shared" si="809"/>
        <v>1.0009476669313428</v>
      </c>
      <c r="CR1114" s="10">
        <v>41017</v>
      </c>
      <c r="CS1114">
        <v>4900</v>
      </c>
      <c r="CT1114">
        <v>57.599653000000004</v>
      </c>
      <c r="CU1114">
        <f t="shared" si="810"/>
        <v>9.8491600486871889E-4</v>
      </c>
      <c r="CV1114">
        <f t="shared" si="811"/>
        <v>1.0009849160048687</v>
      </c>
      <c r="CZ1114" s="10">
        <v>41017</v>
      </c>
      <c r="DA1114">
        <v>19000</v>
      </c>
      <c r="DB1114">
        <v>39.555790000000002</v>
      </c>
      <c r="DC1114">
        <f t="shared" si="825"/>
        <v>-6.363410382719259E-4</v>
      </c>
      <c r="DD1114">
        <f t="shared" si="826"/>
        <v>0.99936365896172807</v>
      </c>
      <c r="DH1114" s="10">
        <v>41017</v>
      </c>
      <c r="DI1114">
        <v>29800</v>
      </c>
      <c r="DJ1114">
        <v>26.534784999999999</v>
      </c>
      <c r="DK1114">
        <f t="shared" si="827"/>
        <v>-6.7498510580605853E-3</v>
      </c>
      <c r="DL1114">
        <f t="shared" si="828"/>
        <v>0.99325014894193941</v>
      </c>
      <c r="DX1114" s="10">
        <v>41017</v>
      </c>
      <c r="DY1114">
        <v>2809300</v>
      </c>
      <c r="DZ1114">
        <v>15.97</v>
      </c>
      <c r="EA1114">
        <f t="shared" si="821"/>
        <v>-6.2227753578095735E-3</v>
      </c>
      <c r="EB1114">
        <f t="shared" si="822"/>
        <v>0.99377722464219043</v>
      </c>
      <c r="EF1114" s="10">
        <v>41016</v>
      </c>
      <c r="EG1114">
        <v>169500</v>
      </c>
      <c r="EH1114">
        <v>97.088565000000003</v>
      </c>
      <c r="EI1114">
        <f t="shared" si="823"/>
        <v>9.8888569733057707E-5</v>
      </c>
      <c r="EJ1114">
        <f t="shared" si="824"/>
        <v>1.0000988885697331</v>
      </c>
    </row>
    <row r="1115" spans="1:140">
      <c r="A1115" s="10">
        <v>41016</v>
      </c>
      <c r="B1115" s="11">
        <v>153.24</v>
      </c>
      <c r="C1115">
        <f t="shared" si="812"/>
        <v>1.5324</v>
      </c>
      <c r="D1115" s="12">
        <f t="shared" si="793"/>
        <v>4.1075203443495356E-2</v>
      </c>
      <c r="E1115" s="13">
        <f t="shared" si="813"/>
        <v>1.0410752034434954</v>
      </c>
      <c r="H1115" s="10">
        <v>41016</v>
      </c>
      <c r="I1115">
        <v>6200</v>
      </c>
      <c r="J1115">
        <v>64.117017000000004</v>
      </c>
      <c r="K1115" s="15">
        <f t="shared" si="814"/>
        <v>-3.0145441164430853E-3</v>
      </c>
      <c r="L1115">
        <f t="shared" si="815"/>
        <v>0.99698545588355691</v>
      </c>
      <c r="N1115" s="15">
        <f t="shared" si="795"/>
        <v>-0.66778416221138881</v>
      </c>
      <c r="P1115" s="10">
        <v>41016</v>
      </c>
      <c r="Q1115">
        <v>132700</v>
      </c>
      <c r="R1115">
        <v>30.580653000000002</v>
      </c>
      <c r="S1115">
        <f t="shared" si="796"/>
        <v>1.4714876517344821E-2</v>
      </c>
      <c r="T1115">
        <f t="shared" si="816"/>
        <v>1.0147148765173448</v>
      </c>
      <c r="V1115" s="15">
        <f t="shared" si="797"/>
        <v>205.80929047723271</v>
      </c>
      <c r="X1115" s="10">
        <v>41016</v>
      </c>
      <c r="Y1115">
        <v>29600</v>
      </c>
      <c r="Z1115">
        <v>25.183396999999999</v>
      </c>
      <c r="AA1115">
        <f t="shared" si="798"/>
        <v>1.6256990364213353E-2</v>
      </c>
      <c r="AB1115">
        <f t="shared" si="794"/>
        <v>1.0162569903642134</v>
      </c>
      <c r="AD1115" s="15">
        <f t="shared" si="799"/>
        <v>358.9931710051805</v>
      </c>
      <c r="AF1115" s="10">
        <v>41016</v>
      </c>
      <c r="AG1115">
        <v>96100</v>
      </c>
      <c r="AH1115">
        <v>34.200657999999997</v>
      </c>
      <c r="AI1115">
        <f t="shared" si="800"/>
        <v>1.6223820000391465E-2</v>
      </c>
      <c r="AJ1115">
        <f t="shared" si="817"/>
        <v>1.0162238200003915</v>
      </c>
      <c r="AN1115" s="10">
        <v>41016</v>
      </c>
      <c r="AO1115">
        <v>1232000</v>
      </c>
      <c r="AP1115">
        <v>28.706706000000001</v>
      </c>
      <c r="AQ1115">
        <f t="shared" si="801"/>
        <v>1.6257741490865119E-2</v>
      </c>
      <c r="AR1115">
        <f t="shared" si="820"/>
        <v>1.0162577414908651</v>
      </c>
      <c r="AV1115" s="10">
        <v>41016</v>
      </c>
      <c r="AW1115">
        <v>22008100</v>
      </c>
      <c r="AX1115">
        <v>37.659891999999999</v>
      </c>
      <c r="AY1115">
        <f t="shared" si="802"/>
        <v>1.0384751377699342E-2</v>
      </c>
      <c r="AZ1115">
        <f t="shared" si="803"/>
        <v>1.0103847513776993</v>
      </c>
      <c r="BD1115" s="10">
        <v>41016</v>
      </c>
      <c r="BE1115">
        <v>294800</v>
      </c>
      <c r="BF1115">
        <v>41.763092999999998</v>
      </c>
      <c r="BG1115">
        <f t="shared" si="804"/>
        <v>1.2877359822189183E-2</v>
      </c>
      <c r="BH1115">
        <f t="shared" si="805"/>
        <v>1.0128773598221892</v>
      </c>
      <c r="BL1115" s="10">
        <v>41016</v>
      </c>
      <c r="BM1115">
        <v>263600</v>
      </c>
      <c r="BN1115">
        <v>97.469381999999996</v>
      </c>
      <c r="BO1115">
        <f t="shared" si="818"/>
        <v>3.5829073930715438E-3</v>
      </c>
      <c r="BP1115">
        <f t="shared" si="819"/>
        <v>1.0035829073930715</v>
      </c>
      <c r="CB1115" s="10">
        <v>41016</v>
      </c>
      <c r="CC1115">
        <v>229000</v>
      </c>
      <c r="CD1115">
        <v>92.826381999999995</v>
      </c>
      <c r="CE1115">
        <f t="shared" si="806"/>
        <v>2.5681996517152861E-3</v>
      </c>
      <c r="CF1115">
        <f t="shared" si="807"/>
        <v>1.0025681996517153</v>
      </c>
      <c r="CJ1115" s="10">
        <v>41016</v>
      </c>
      <c r="CK1115">
        <v>272600</v>
      </c>
      <c r="CL1115">
        <v>72.416792999999998</v>
      </c>
      <c r="CM1115">
        <f t="shared" si="808"/>
        <v>-1.0650122768780523E-3</v>
      </c>
      <c r="CN1115">
        <f t="shared" si="809"/>
        <v>0.99893498772312195</v>
      </c>
      <c r="CR1115" s="10">
        <v>41016</v>
      </c>
      <c r="CS1115">
        <v>10900</v>
      </c>
      <c r="CT1115">
        <v>57.542977999999998</v>
      </c>
      <c r="CU1115">
        <f t="shared" si="810"/>
        <v>-6.5617403007234287E-4</v>
      </c>
      <c r="CV1115">
        <f t="shared" si="811"/>
        <v>0.99934382596992766</v>
      </c>
      <c r="CZ1115" s="10">
        <v>41016</v>
      </c>
      <c r="DA1115">
        <v>8100</v>
      </c>
      <c r="DB1115">
        <v>39.580976999999997</v>
      </c>
      <c r="DC1115">
        <f t="shared" si="825"/>
        <v>9.8522973113435164E-3</v>
      </c>
      <c r="DD1115">
        <f t="shared" si="826"/>
        <v>1.0098522973113435</v>
      </c>
      <c r="DH1115" s="10">
        <v>41016</v>
      </c>
      <c r="DI1115">
        <v>71700</v>
      </c>
      <c r="DJ1115">
        <v>26.715108000000001</v>
      </c>
      <c r="DK1115">
        <f t="shared" si="827"/>
        <v>8.8524890289860547E-3</v>
      </c>
      <c r="DL1115">
        <f t="shared" si="828"/>
        <v>1.0088524890289861</v>
      </c>
      <c r="DX1115" s="10">
        <v>41016</v>
      </c>
      <c r="DY1115">
        <v>3070500</v>
      </c>
      <c r="DZ1115">
        <v>16.07</v>
      </c>
      <c r="EA1115">
        <f t="shared" si="821"/>
        <v>-1.8633540372671176E-3</v>
      </c>
      <c r="EB1115">
        <f t="shared" si="822"/>
        <v>0.99813664596273288</v>
      </c>
      <c r="EF1115" s="10">
        <v>41015</v>
      </c>
      <c r="EG1115">
        <v>104100</v>
      </c>
      <c r="EH1115">
        <v>97.078964999999997</v>
      </c>
      <c r="EI1115">
        <f t="shared" si="823"/>
        <v>9.8908652579554612E-5</v>
      </c>
      <c r="EJ1115">
        <f t="shared" si="824"/>
        <v>1.0000989086525796</v>
      </c>
    </row>
    <row r="1116" spans="1:140">
      <c r="A1116" s="10">
        <v>41015</v>
      </c>
      <c r="B1116" s="11">
        <v>154.24</v>
      </c>
      <c r="C1116">
        <f t="shared" si="812"/>
        <v>1.5424</v>
      </c>
      <c r="D1116" s="12">
        <f t="shared" si="793"/>
        <v>4.1427558949223897E-2</v>
      </c>
      <c r="E1116" s="13">
        <f t="shared" si="813"/>
        <v>1.0414275589492239</v>
      </c>
      <c r="H1116" s="10">
        <v>41015</v>
      </c>
      <c r="I1116">
        <v>3900</v>
      </c>
      <c r="J1116">
        <v>64.310884999999999</v>
      </c>
      <c r="K1116" s="15">
        <f t="shared" si="814"/>
        <v>2.47253931762903E-3</v>
      </c>
      <c r="L1116">
        <f t="shared" si="815"/>
        <v>1.002472539317629</v>
      </c>
      <c r="N1116" s="15">
        <f t="shared" si="795"/>
        <v>1.4629577912570837</v>
      </c>
      <c r="P1116" s="10">
        <v>41015</v>
      </c>
      <c r="Q1116">
        <v>182000</v>
      </c>
      <c r="R1116">
        <v>30.137187999999998</v>
      </c>
      <c r="S1116">
        <f t="shared" si="796"/>
        <v>-1.2247571960948278E-3</v>
      </c>
      <c r="T1116">
        <f t="shared" si="816"/>
        <v>0.99877524280390517</v>
      </c>
      <c r="V1116" s="15">
        <f t="shared" si="797"/>
        <v>-0.36065454709692502</v>
      </c>
      <c r="X1116" s="10">
        <v>41015</v>
      </c>
      <c r="Y1116">
        <v>33300</v>
      </c>
      <c r="Z1116">
        <v>24.780539999999998</v>
      </c>
      <c r="AA1116">
        <f t="shared" si="798"/>
        <v>-3.7785539090573472E-4</v>
      </c>
      <c r="AB1116">
        <f t="shared" si="794"/>
        <v>0.99962214460909427</v>
      </c>
      <c r="AD1116" s="15">
        <f t="shared" si="799"/>
        <v>-0.1288518986824494</v>
      </c>
      <c r="AF1116" s="10">
        <v>41015</v>
      </c>
      <c r="AG1116">
        <v>88500</v>
      </c>
      <c r="AH1116">
        <v>33.654651000000001</v>
      </c>
      <c r="AI1116">
        <f t="shared" si="800"/>
        <v>2.7974240278116902E-4</v>
      </c>
      <c r="AJ1116">
        <f t="shared" si="817"/>
        <v>1.0002797424027812</v>
      </c>
      <c r="AN1116" s="10">
        <v>41015</v>
      </c>
      <c r="AO1116">
        <v>1973000</v>
      </c>
      <c r="AP1116">
        <v>28.247465999999999</v>
      </c>
      <c r="AQ1116">
        <f t="shared" si="801"/>
        <v>6.1727557333750571E-3</v>
      </c>
      <c r="AR1116">
        <f t="shared" si="820"/>
        <v>1.0061727557333751</v>
      </c>
      <c r="AV1116" s="10">
        <v>41015</v>
      </c>
      <c r="AW1116">
        <v>33695700</v>
      </c>
      <c r="AX1116">
        <v>37.272823000000002</v>
      </c>
      <c r="AY1116">
        <f t="shared" si="802"/>
        <v>-4.6981525130749269E-3</v>
      </c>
      <c r="AZ1116">
        <f t="shared" si="803"/>
        <v>0.99530184748692507</v>
      </c>
      <c r="BD1116" s="10">
        <v>41015</v>
      </c>
      <c r="BE1116">
        <v>267200</v>
      </c>
      <c r="BF1116">
        <v>41.232132</v>
      </c>
      <c r="BG1116">
        <f t="shared" si="804"/>
        <v>4.879077842151025E-3</v>
      </c>
      <c r="BH1116">
        <f t="shared" si="805"/>
        <v>1.004879077842151</v>
      </c>
      <c r="BL1116" s="10">
        <v>41015</v>
      </c>
      <c r="BM1116">
        <v>235700</v>
      </c>
      <c r="BN1116">
        <v>97.121404999999996</v>
      </c>
      <c r="BO1116">
        <f t="shared" si="818"/>
        <v>-4.5916257555889128E-4</v>
      </c>
      <c r="BP1116">
        <f t="shared" si="819"/>
        <v>0.99954083742444111</v>
      </c>
      <c r="CB1116" s="10">
        <v>41015</v>
      </c>
      <c r="CC1116">
        <v>476600</v>
      </c>
      <c r="CD1116">
        <v>92.588595999999995</v>
      </c>
      <c r="CE1116">
        <f t="shared" si="806"/>
        <v>1.7711580798551729E-4</v>
      </c>
      <c r="CF1116">
        <f t="shared" si="807"/>
        <v>1.0001771158079855</v>
      </c>
      <c r="CJ1116" s="10">
        <v>41015</v>
      </c>
      <c r="CK1116">
        <v>209300</v>
      </c>
      <c r="CL1116">
        <v>72.494</v>
      </c>
      <c r="CM1116">
        <f t="shared" si="808"/>
        <v>0</v>
      </c>
      <c r="CN1116">
        <f t="shared" si="809"/>
        <v>1</v>
      </c>
      <c r="CR1116" s="10">
        <v>41015</v>
      </c>
      <c r="CS1116">
        <v>6400</v>
      </c>
      <c r="CT1116">
        <v>57.580761000000003</v>
      </c>
      <c r="CU1116">
        <f t="shared" si="810"/>
        <v>4.9233372021539878E-4</v>
      </c>
      <c r="CV1116">
        <f t="shared" si="811"/>
        <v>1.0004923337202154</v>
      </c>
      <c r="CZ1116" s="10">
        <v>41015</v>
      </c>
      <c r="DA1116">
        <v>11300</v>
      </c>
      <c r="DB1116">
        <v>39.194817999999998</v>
      </c>
      <c r="DC1116">
        <f t="shared" si="825"/>
        <v>1.0720293761539157E-3</v>
      </c>
      <c r="DD1116">
        <f t="shared" si="826"/>
        <v>1.0010720293761539</v>
      </c>
      <c r="DH1116" s="10">
        <v>41015</v>
      </c>
      <c r="DI1116">
        <v>61400</v>
      </c>
      <c r="DJ1116">
        <v>26.480688000000001</v>
      </c>
      <c r="DK1116">
        <f t="shared" si="827"/>
        <v>1.485835907875499E-2</v>
      </c>
      <c r="DL1116">
        <f t="shared" si="828"/>
        <v>1.014858359078755</v>
      </c>
      <c r="DX1116" s="10">
        <v>41015</v>
      </c>
      <c r="DY1116">
        <v>3762500</v>
      </c>
      <c r="DZ1116">
        <v>16.100000000000001</v>
      </c>
      <c r="EA1116">
        <f t="shared" si="821"/>
        <v>-2.4782529416512711E-3</v>
      </c>
      <c r="EB1116">
        <f t="shared" si="822"/>
        <v>0.99752174705834873</v>
      </c>
      <c r="EF1116" s="10">
        <v>41012</v>
      </c>
      <c r="EG1116">
        <v>56500</v>
      </c>
      <c r="EH1116">
        <v>97.069363999999993</v>
      </c>
      <c r="EI1116">
        <f t="shared" si="823"/>
        <v>9.8836004877922434E-5</v>
      </c>
      <c r="EJ1116">
        <f t="shared" si="824"/>
        <v>1.0000988360048779</v>
      </c>
    </row>
    <row r="1117" spans="1:140">
      <c r="A1117" s="10">
        <v>41012</v>
      </c>
      <c r="B1117" s="11">
        <v>155.24</v>
      </c>
      <c r="C1117">
        <f t="shared" si="812"/>
        <v>1.5524</v>
      </c>
      <c r="D1117" s="12">
        <f t="shared" si="793"/>
        <v>4.1781471106396184E-2</v>
      </c>
      <c r="E1117" s="13">
        <f t="shared" si="813"/>
        <v>1.0417814711063962</v>
      </c>
      <c r="H1117" s="10">
        <v>41012</v>
      </c>
      <c r="I1117">
        <v>4800</v>
      </c>
      <c r="J1117">
        <v>64.152265999999997</v>
      </c>
      <c r="K1117" s="15">
        <f t="shared" si="814"/>
        <v>1.0970701197117183E-2</v>
      </c>
      <c r="L1117">
        <f t="shared" si="815"/>
        <v>1.0109707011971172</v>
      </c>
      <c r="N1117" s="15">
        <f t="shared" si="795"/>
        <v>52.65100773779686</v>
      </c>
      <c r="P1117" s="10">
        <v>41012</v>
      </c>
      <c r="Q1117">
        <v>103000</v>
      </c>
      <c r="R1117">
        <v>30.174143999999998</v>
      </c>
      <c r="S1117">
        <f t="shared" si="796"/>
        <v>-1.1800274568480207E-2</v>
      </c>
      <c r="T1117">
        <f t="shared" si="816"/>
        <v>0.98819972543151979</v>
      </c>
      <c r="V1117" s="15">
        <f t="shared" si="797"/>
        <v>-0.9868681460674984</v>
      </c>
      <c r="X1117" s="10">
        <v>41012</v>
      </c>
      <c r="Y1117">
        <v>36200</v>
      </c>
      <c r="Z1117">
        <v>24.789906999999999</v>
      </c>
      <c r="AA1117">
        <f t="shared" si="798"/>
        <v>-1.1949280723082101E-2</v>
      </c>
      <c r="AB1117">
        <f t="shared" si="794"/>
        <v>0.9880507192769179</v>
      </c>
      <c r="AD1117" s="15">
        <f t="shared" si="799"/>
        <v>-0.9875714029357614</v>
      </c>
      <c r="AF1117" s="10">
        <v>41012</v>
      </c>
      <c r="AG1117">
        <v>63500</v>
      </c>
      <c r="AH1117">
        <v>33.645238999999997</v>
      </c>
      <c r="AI1117">
        <f t="shared" si="800"/>
        <v>-1.2707156526722385E-2</v>
      </c>
      <c r="AJ1117">
        <f t="shared" si="817"/>
        <v>0.98729284347327761</v>
      </c>
      <c r="AN1117" s="10">
        <v>41012</v>
      </c>
      <c r="AO1117">
        <v>2546500</v>
      </c>
      <c r="AP1117">
        <v>28.074171</v>
      </c>
      <c r="AQ1117">
        <f t="shared" si="801"/>
        <v>-1.966712324930775E-2</v>
      </c>
      <c r="AR1117">
        <f t="shared" si="820"/>
        <v>0.98033287675069225</v>
      </c>
      <c r="AV1117" s="10">
        <v>41012</v>
      </c>
      <c r="AW1117">
        <v>41026500</v>
      </c>
      <c r="AX1117">
        <v>37.448763</v>
      </c>
      <c r="AY1117">
        <f t="shared" si="802"/>
        <v>-1.4811360134278417E-2</v>
      </c>
      <c r="AZ1117">
        <f t="shared" si="803"/>
        <v>0.98518863986572158</v>
      </c>
      <c r="BD1117" s="10">
        <v>41012</v>
      </c>
      <c r="BE1117">
        <v>331400</v>
      </c>
      <c r="BF1117">
        <v>41.031934</v>
      </c>
      <c r="BG1117">
        <f t="shared" si="804"/>
        <v>-9.0393186839716755E-3</v>
      </c>
      <c r="BH1117">
        <f t="shared" si="805"/>
        <v>0.99096068131602832</v>
      </c>
      <c r="BL1117" s="10">
        <v>41012</v>
      </c>
      <c r="BM1117">
        <v>202200</v>
      </c>
      <c r="BN1117">
        <v>97.166020000000003</v>
      </c>
      <c r="BO1117">
        <f t="shared" si="818"/>
        <v>2.9471359045423196E-3</v>
      </c>
      <c r="BP1117">
        <f t="shared" si="819"/>
        <v>1.0029471359045423</v>
      </c>
      <c r="CB1117" s="10">
        <v>41012</v>
      </c>
      <c r="CC1117">
        <v>714100</v>
      </c>
      <c r="CD1117">
        <v>92.572199999999995</v>
      </c>
      <c r="CE1117">
        <f t="shared" si="806"/>
        <v>-3.5417094874290456E-4</v>
      </c>
      <c r="CF1117">
        <f t="shared" si="807"/>
        <v>0.9996458290512571</v>
      </c>
      <c r="CJ1117" s="10">
        <v>41012</v>
      </c>
      <c r="CK1117">
        <v>215100</v>
      </c>
      <c r="CL1117">
        <v>72.494</v>
      </c>
      <c r="CM1117">
        <f t="shared" si="808"/>
        <v>2.8480475076677614E-3</v>
      </c>
      <c r="CN1117">
        <f t="shared" si="809"/>
        <v>1.0028480475076678</v>
      </c>
      <c r="CR1117" s="10">
        <v>41012</v>
      </c>
      <c r="CS1117">
        <v>7800</v>
      </c>
      <c r="CT1117">
        <v>57.552425999999997</v>
      </c>
      <c r="CU1117">
        <f t="shared" si="810"/>
        <v>1.6439146736300092E-3</v>
      </c>
      <c r="CV1117">
        <f t="shared" si="811"/>
        <v>1.00164391467363</v>
      </c>
      <c r="CZ1117" s="10">
        <v>41012</v>
      </c>
      <c r="DA1117">
        <v>15800</v>
      </c>
      <c r="DB1117">
        <v>39.152844999999999</v>
      </c>
      <c r="DC1117">
        <f t="shared" si="825"/>
        <v>-7.4484629396526225E-3</v>
      </c>
      <c r="DD1117">
        <f t="shared" si="826"/>
        <v>0.99255153706034738</v>
      </c>
      <c r="DH1117" s="10">
        <v>41012</v>
      </c>
      <c r="DI1117">
        <v>61300</v>
      </c>
      <c r="DJ1117">
        <v>26.092988999999999</v>
      </c>
      <c r="DK1117">
        <f t="shared" si="827"/>
        <v>-4.4719612975101519E-3</v>
      </c>
      <c r="DL1117">
        <f t="shared" si="828"/>
        <v>0.99552803870248985</v>
      </c>
      <c r="DX1117" s="10">
        <v>41012</v>
      </c>
      <c r="DY1117">
        <v>5795000</v>
      </c>
      <c r="DZ1117">
        <v>16.139999</v>
      </c>
      <c r="EA1117">
        <f t="shared" si="821"/>
        <v>-1.1029473039215754E-2</v>
      </c>
      <c r="EB1117">
        <f t="shared" si="822"/>
        <v>0.98897052696078425</v>
      </c>
      <c r="EF1117" s="10">
        <v>41011</v>
      </c>
      <c r="EG1117">
        <v>121500</v>
      </c>
      <c r="EH1117">
        <v>97.059770999999998</v>
      </c>
      <c r="EI1117">
        <f t="shared" si="823"/>
        <v>-9.8826237287297225E-5</v>
      </c>
      <c r="EJ1117">
        <f t="shared" si="824"/>
        <v>0.9999011737627127</v>
      </c>
    </row>
    <row r="1118" spans="1:140">
      <c r="A1118" s="10">
        <v>41011</v>
      </c>
      <c r="B1118" s="11">
        <v>156.24</v>
      </c>
      <c r="C1118">
        <f t="shared" si="812"/>
        <v>1.5624</v>
      </c>
      <c r="D1118" s="12">
        <f t="shared" si="793"/>
        <v>4.2136953194263027E-2</v>
      </c>
      <c r="E1118" s="13">
        <f t="shared" si="813"/>
        <v>1.042136953194263</v>
      </c>
      <c r="H1118" s="10">
        <v>41011</v>
      </c>
      <c r="I1118">
        <v>8600</v>
      </c>
      <c r="J1118">
        <v>63.456108</v>
      </c>
      <c r="K1118" s="15">
        <f t="shared" si="814"/>
        <v>-5.3867270388706645E-3</v>
      </c>
      <c r="L1118">
        <f t="shared" si="815"/>
        <v>0.99461327296112934</v>
      </c>
      <c r="N1118" s="15">
        <f t="shared" si="795"/>
        <v>-0.8607479995923174</v>
      </c>
      <c r="P1118" s="10">
        <v>41011</v>
      </c>
      <c r="Q1118">
        <v>260000</v>
      </c>
      <c r="R1118">
        <v>30.534458999999998</v>
      </c>
      <c r="S1118">
        <f t="shared" si="796"/>
        <v>1.3803712503082322E-2</v>
      </c>
      <c r="T1118">
        <f t="shared" si="816"/>
        <v>1.0138037125030823</v>
      </c>
      <c r="V1118" s="15">
        <f t="shared" si="797"/>
        <v>147.99277149706739</v>
      </c>
      <c r="X1118" s="10">
        <v>41011</v>
      </c>
      <c r="Y1118">
        <v>49100</v>
      </c>
      <c r="Z1118">
        <v>25.089711000000001</v>
      </c>
      <c r="AA1118">
        <f t="shared" si="798"/>
        <v>1.8638249701926179E-2</v>
      </c>
      <c r="AB1118">
        <f t="shared" si="794"/>
        <v>1.0186382497019262</v>
      </c>
      <c r="AD1118" s="15">
        <f t="shared" si="799"/>
        <v>844.84860897731471</v>
      </c>
      <c r="AF1118" s="10">
        <v>41011</v>
      </c>
      <c r="AG1118">
        <v>93900</v>
      </c>
      <c r="AH1118">
        <v>34.078277</v>
      </c>
      <c r="AI1118">
        <f t="shared" si="800"/>
        <v>1.6283031241249191E-2</v>
      </c>
      <c r="AJ1118">
        <f t="shared" si="817"/>
        <v>1.0162830312412492</v>
      </c>
      <c r="AN1118" s="10">
        <v>41011</v>
      </c>
      <c r="AO1118">
        <v>1696900</v>
      </c>
      <c r="AP1118">
        <v>28.637385999999999</v>
      </c>
      <c r="AQ1118">
        <f t="shared" si="801"/>
        <v>1.9432498758165107E-2</v>
      </c>
      <c r="AR1118">
        <f t="shared" si="820"/>
        <v>1.0194324987581651</v>
      </c>
      <c r="AV1118" s="10">
        <v>41011</v>
      </c>
      <c r="AW1118">
        <v>20291300</v>
      </c>
      <c r="AX1118">
        <v>38.011769000000001</v>
      </c>
      <c r="AY1118">
        <f t="shared" si="802"/>
        <v>2.5391543225269375E-2</v>
      </c>
      <c r="AZ1118">
        <f t="shared" si="803"/>
        <v>1.0253915432252694</v>
      </c>
      <c r="BD1118" s="10">
        <v>41011</v>
      </c>
      <c r="BE1118">
        <v>306700</v>
      </c>
      <c r="BF1118">
        <v>41.406218000000003</v>
      </c>
      <c r="BG1118">
        <f t="shared" si="804"/>
        <v>9.9787748489728045E-3</v>
      </c>
      <c r="BH1118">
        <f t="shared" si="805"/>
        <v>1.0099787748489728</v>
      </c>
      <c r="BL1118" s="10">
        <v>41011</v>
      </c>
      <c r="BM1118">
        <v>191400</v>
      </c>
      <c r="BN1118">
        <v>96.880499999999998</v>
      </c>
      <c r="BO1118">
        <f t="shared" si="818"/>
        <v>-4.7662390508542707E-3</v>
      </c>
      <c r="BP1118">
        <f t="shared" si="819"/>
        <v>0.99523376094914573</v>
      </c>
      <c r="CB1118" s="10">
        <v>41011</v>
      </c>
      <c r="CC1118">
        <v>1099300</v>
      </c>
      <c r="CD1118">
        <v>92.604997999999995</v>
      </c>
      <c r="CE1118">
        <f t="shared" si="806"/>
        <v>4.804278542537288E-3</v>
      </c>
      <c r="CF1118">
        <f t="shared" si="807"/>
        <v>1.0048042785425373</v>
      </c>
      <c r="CJ1118" s="10">
        <v>41011</v>
      </c>
      <c r="CK1118">
        <v>185300</v>
      </c>
      <c r="CL1118">
        <v>72.288120000000006</v>
      </c>
      <c r="CM1118">
        <f t="shared" si="808"/>
        <v>-5.93009806180822E-4</v>
      </c>
      <c r="CN1118">
        <f t="shared" si="809"/>
        <v>0.99940699019381918</v>
      </c>
      <c r="CR1118" s="10">
        <v>41011</v>
      </c>
      <c r="CS1118">
        <v>18200</v>
      </c>
      <c r="CT1118">
        <v>57.457970000000003</v>
      </c>
      <c r="CU1118">
        <f t="shared" si="810"/>
        <v>-8.2128227782118923E-4</v>
      </c>
      <c r="CV1118">
        <f t="shared" si="811"/>
        <v>0.99917871772217881</v>
      </c>
      <c r="CZ1118" s="10">
        <v>41011</v>
      </c>
      <c r="DA1118">
        <v>24700</v>
      </c>
      <c r="DB1118">
        <v>39.446662000000003</v>
      </c>
      <c r="DC1118">
        <f t="shared" si="825"/>
        <v>1.6219724007949132E-2</v>
      </c>
      <c r="DD1118">
        <f t="shared" si="826"/>
        <v>1.0162197240079491</v>
      </c>
      <c r="DH1118" s="10">
        <v>41011</v>
      </c>
      <c r="DI1118">
        <v>74100</v>
      </c>
      <c r="DJ1118">
        <v>26.2102</v>
      </c>
      <c r="DK1118">
        <f t="shared" si="827"/>
        <v>1.4305664116693428E-2</v>
      </c>
      <c r="DL1118">
        <f t="shared" si="828"/>
        <v>1.0143056641166934</v>
      </c>
      <c r="DX1118" s="10">
        <v>41011</v>
      </c>
      <c r="DY1118">
        <v>3694500</v>
      </c>
      <c r="DZ1118">
        <v>16.32</v>
      </c>
      <c r="EA1118">
        <f t="shared" si="821"/>
        <v>1.0526315789473717E-2</v>
      </c>
      <c r="EB1118">
        <f t="shared" si="822"/>
        <v>1.0105263157894737</v>
      </c>
      <c r="EF1118" s="10">
        <v>41010</v>
      </c>
      <c r="EG1118">
        <v>133900</v>
      </c>
      <c r="EH1118">
        <v>97.069363999999993</v>
      </c>
      <c r="EI1118">
        <f t="shared" si="823"/>
        <v>-1.9776788337544371E-4</v>
      </c>
      <c r="EJ1118">
        <f t="shared" si="824"/>
        <v>0.99980223211662456</v>
      </c>
    </row>
    <row r="1119" spans="1:140">
      <c r="A1119" s="10">
        <v>41010</v>
      </c>
      <c r="B1119" s="11">
        <v>157.24</v>
      </c>
      <c r="C1119">
        <f t="shared" si="812"/>
        <v>1.5724</v>
      </c>
      <c r="D1119" s="12">
        <f t="shared" si="793"/>
        <v>4.2494018660420796E-2</v>
      </c>
      <c r="E1119" s="13">
        <f t="shared" si="813"/>
        <v>1.0424940186604208</v>
      </c>
      <c r="H1119" s="10">
        <v>41010</v>
      </c>
      <c r="I1119">
        <v>6200</v>
      </c>
      <c r="J1119">
        <v>63.799779999999998</v>
      </c>
      <c r="K1119" s="15">
        <f t="shared" si="814"/>
        <v>-7.8114280331654795E-3</v>
      </c>
      <c r="L1119">
        <f t="shared" si="815"/>
        <v>0.99218857196683452</v>
      </c>
      <c r="N1119" s="15">
        <f t="shared" si="795"/>
        <v>-0.94286654458727226</v>
      </c>
      <c r="P1119" s="10">
        <v>41010</v>
      </c>
      <c r="Q1119">
        <v>500900</v>
      </c>
      <c r="R1119">
        <v>30.118708999999999</v>
      </c>
      <c r="S1119">
        <f t="shared" si="796"/>
        <v>8.0395267500041889E-3</v>
      </c>
      <c r="T1119">
        <f t="shared" si="816"/>
        <v>1.0080395267500042</v>
      </c>
      <c r="V1119" s="15">
        <f t="shared" si="797"/>
        <v>17.591312523724422</v>
      </c>
      <c r="X1119" s="10">
        <v>41010</v>
      </c>
      <c r="Y1119">
        <v>182300</v>
      </c>
      <c r="Z1119">
        <v>24.630638999999999</v>
      </c>
      <c r="AA1119">
        <f t="shared" si="798"/>
        <v>1.2321977441382526E-2</v>
      </c>
      <c r="AB1119">
        <f t="shared" si="794"/>
        <v>1.0123219774413825</v>
      </c>
      <c r="AD1119" s="15">
        <f t="shared" si="799"/>
        <v>86.360053418117801</v>
      </c>
      <c r="AF1119" s="10">
        <v>41010</v>
      </c>
      <c r="AG1119">
        <v>205600</v>
      </c>
      <c r="AH1119">
        <v>33.532269999999997</v>
      </c>
      <c r="AI1119">
        <f t="shared" si="800"/>
        <v>1.3948145672441292E-2</v>
      </c>
      <c r="AJ1119">
        <f t="shared" si="817"/>
        <v>1.0139481456724413</v>
      </c>
      <c r="AN1119" s="10">
        <v>41010</v>
      </c>
      <c r="AO1119">
        <v>4270600</v>
      </c>
      <c r="AP1119">
        <v>28.091498000000001</v>
      </c>
      <c r="AQ1119">
        <f t="shared" si="801"/>
        <v>1.2176055627296067E-2</v>
      </c>
      <c r="AR1119">
        <f t="shared" si="820"/>
        <v>1.0121760556272961</v>
      </c>
      <c r="AV1119" s="10">
        <v>41010</v>
      </c>
      <c r="AW1119">
        <v>19628000</v>
      </c>
      <c r="AX1119">
        <v>37.070492000000002</v>
      </c>
      <c r="AY1119">
        <f t="shared" si="802"/>
        <v>1.0067049633305958E-2</v>
      </c>
      <c r="AZ1119">
        <f t="shared" si="803"/>
        <v>1.010067049633306</v>
      </c>
      <c r="BD1119" s="10">
        <v>41010</v>
      </c>
      <c r="BE1119">
        <v>376800</v>
      </c>
      <c r="BF1119">
        <v>40.997117000000003</v>
      </c>
      <c r="BG1119">
        <f t="shared" si="804"/>
        <v>6.8405381523619635E-3</v>
      </c>
      <c r="BH1119">
        <f t="shared" si="805"/>
        <v>1.006840538152362</v>
      </c>
      <c r="BL1119" s="10">
        <v>41010</v>
      </c>
      <c r="BM1119">
        <v>125400</v>
      </c>
      <c r="BN1119">
        <v>97.344466999999995</v>
      </c>
      <c r="BO1119">
        <f t="shared" si="818"/>
        <v>1.7445134828171227E-3</v>
      </c>
      <c r="BP1119">
        <f t="shared" si="819"/>
        <v>1.0017445134828171</v>
      </c>
      <c r="CB1119" s="10">
        <v>41010</v>
      </c>
      <c r="CC1119">
        <v>444300</v>
      </c>
      <c r="CD1119">
        <v>92.162225000000007</v>
      </c>
      <c r="CE1119">
        <f t="shared" si="806"/>
        <v>3.39228988069884E-3</v>
      </c>
      <c r="CF1119">
        <f t="shared" si="807"/>
        <v>1.0033922898806988</v>
      </c>
      <c r="CJ1119" s="10">
        <v>41010</v>
      </c>
      <c r="CK1119">
        <v>154400</v>
      </c>
      <c r="CL1119">
        <v>72.331012999999999</v>
      </c>
      <c r="CM1119">
        <f t="shared" si="808"/>
        <v>-1.3028583228696933E-3</v>
      </c>
      <c r="CN1119">
        <f t="shared" si="809"/>
        <v>0.99869714167713031</v>
      </c>
      <c r="CR1119" s="10">
        <v>41010</v>
      </c>
      <c r="CS1119">
        <v>52500</v>
      </c>
      <c r="CT1119">
        <v>57.505198</v>
      </c>
      <c r="CU1119">
        <f t="shared" si="810"/>
        <v>-1.4761363342161715E-3</v>
      </c>
      <c r="CV1119">
        <f t="shared" si="811"/>
        <v>0.99852386366578383</v>
      </c>
      <c r="CZ1119" s="10">
        <v>41010</v>
      </c>
      <c r="DA1119">
        <v>17500</v>
      </c>
      <c r="DB1119">
        <v>38.817059999999998</v>
      </c>
      <c r="DC1119">
        <f t="shared" si="825"/>
        <v>1.2037721257600831E-2</v>
      </c>
      <c r="DD1119">
        <f t="shared" si="826"/>
        <v>1.0120377212576008</v>
      </c>
      <c r="DH1119" s="10">
        <v>41010</v>
      </c>
      <c r="DI1119">
        <v>465400</v>
      </c>
      <c r="DJ1119">
        <v>25.840534000000002</v>
      </c>
      <c r="DK1119">
        <f t="shared" si="827"/>
        <v>1.2005648002728186E-2</v>
      </c>
      <c r="DL1119">
        <f t="shared" si="828"/>
        <v>1.0120056480027282</v>
      </c>
      <c r="DX1119" s="10">
        <v>41010</v>
      </c>
      <c r="DY1119">
        <v>3344700</v>
      </c>
      <c r="DZ1119">
        <v>16.149999999999999</v>
      </c>
      <c r="EA1119">
        <f t="shared" si="821"/>
        <v>-1.2368583797157662E-3</v>
      </c>
      <c r="EB1119">
        <f t="shared" si="822"/>
        <v>0.99876314162028423</v>
      </c>
      <c r="EF1119" s="10">
        <v>41009</v>
      </c>
      <c r="EG1119">
        <v>182400</v>
      </c>
      <c r="EH1119">
        <v>97.088565000000003</v>
      </c>
      <c r="EI1119">
        <f t="shared" si="823"/>
        <v>1.9780700324778522E-4</v>
      </c>
      <c r="EJ1119">
        <f t="shared" si="824"/>
        <v>1.0001978070032478</v>
      </c>
    </row>
    <row r="1120" spans="1:140">
      <c r="A1120" s="10">
        <v>41009</v>
      </c>
      <c r="B1120" s="11">
        <v>158.24</v>
      </c>
      <c r="C1120">
        <f t="shared" si="812"/>
        <v>1.5824</v>
      </c>
      <c r="D1120" s="12">
        <f t="shared" si="793"/>
        <v>4.2852681123648262E-2</v>
      </c>
      <c r="E1120" s="13">
        <f t="shared" si="813"/>
        <v>1.0428526811236483</v>
      </c>
      <c r="H1120" s="10">
        <v>41009</v>
      </c>
      <c r="I1120">
        <v>9000</v>
      </c>
      <c r="J1120">
        <v>64.302070999999998</v>
      </c>
      <c r="K1120" s="15">
        <f t="shared" si="814"/>
        <v>1.0524882721599349E-2</v>
      </c>
      <c r="L1120">
        <f t="shared" si="815"/>
        <v>1.0105248827215993</v>
      </c>
      <c r="N1120" s="15">
        <f t="shared" si="795"/>
        <v>44.672977912076142</v>
      </c>
      <c r="P1120" s="10">
        <v>41009</v>
      </c>
      <c r="Q1120">
        <v>355700</v>
      </c>
      <c r="R1120">
        <v>29.878499999999999</v>
      </c>
      <c r="S1120">
        <f t="shared" si="796"/>
        <v>-1.7916818111627486E-2</v>
      </c>
      <c r="T1120">
        <f t="shared" si="816"/>
        <v>0.98208318188837251</v>
      </c>
      <c r="V1120" s="15">
        <f t="shared" si="797"/>
        <v>-0.99863817923500686</v>
      </c>
      <c r="X1120" s="10">
        <v>41009</v>
      </c>
      <c r="Y1120">
        <v>358300</v>
      </c>
      <c r="Z1120">
        <v>24.330835</v>
      </c>
      <c r="AA1120">
        <f t="shared" si="798"/>
        <v>-2.3317073104155095E-2</v>
      </c>
      <c r="AB1120">
        <f t="shared" si="794"/>
        <v>0.97668292689584491</v>
      </c>
      <c r="AD1120" s="15">
        <f t="shared" si="799"/>
        <v>-0.99981800370601237</v>
      </c>
      <c r="AF1120" s="10">
        <v>41009</v>
      </c>
      <c r="AG1120">
        <v>270900</v>
      </c>
      <c r="AH1120">
        <v>33.070990999999999</v>
      </c>
      <c r="AI1120">
        <f t="shared" si="800"/>
        <v>-2.4979127011871105E-2</v>
      </c>
      <c r="AJ1120">
        <f t="shared" si="817"/>
        <v>0.97502087298812889</v>
      </c>
      <c r="AN1120" s="10">
        <v>41009</v>
      </c>
      <c r="AO1120">
        <v>2672500</v>
      </c>
      <c r="AP1120">
        <v>27.753568999999999</v>
      </c>
      <c r="AQ1120">
        <f t="shared" si="801"/>
        <v>-1.9889897819268976E-2</v>
      </c>
      <c r="AR1120">
        <f t="shared" si="820"/>
        <v>0.98011010218073102</v>
      </c>
      <c r="AV1120" s="10">
        <v>41009</v>
      </c>
      <c r="AW1120">
        <v>20828900</v>
      </c>
      <c r="AX1120">
        <v>36.701020999999997</v>
      </c>
      <c r="AY1120">
        <f t="shared" si="802"/>
        <v>-1.9275955589454496E-2</v>
      </c>
      <c r="AZ1120">
        <f t="shared" si="803"/>
        <v>0.9807240444105455</v>
      </c>
      <c r="BD1120" s="10">
        <v>41009</v>
      </c>
      <c r="BE1120">
        <v>828700</v>
      </c>
      <c r="BF1120">
        <v>40.718580000000003</v>
      </c>
      <c r="BG1120">
        <f t="shared" si="804"/>
        <v>-1.5779523637596826E-2</v>
      </c>
      <c r="BH1120">
        <f t="shared" si="805"/>
        <v>0.98422047636240317</v>
      </c>
      <c r="BL1120" s="10">
        <v>41009</v>
      </c>
      <c r="BM1120">
        <v>243100</v>
      </c>
      <c r="BN1120">
        <v>97.174943999999996</v>
      </c>
      <c r="BO1120">
        <f t="shared" si="818"/>
        <v>2.1163306600728848E-3</v>
      </c>
      <c r="BP1120">
        <f t="shared" si="819"/>
        <v>1.0021163306600729</v>
      </c>
      <c r="CB1120" s="10">
        <v>41009</v>
      </c>
      <c r="CC1120">
        <v>616000</v>
      </c>
      <c r="CD1120">
        <v>91.850640999999996</v>
      </c>
      <c r="CE1120">
        <f t="shared" si="806"/>
        <v>-4.2666955638706039E-3</v>
      </c>
      <c r="CF1120">
        <f t="shared" si="807"/>
        <v>0.9957333044361294</v>
      </c>
      <c r="CJ1120" s="10">
        <v>41009</v>
      </c>
      <c r="CK1120">
        <v>188600</v>
      </c>
      <c r="CL1120">
        <v>72.425372999999993</v>
      </c>
      <c r="CM1120">
        <f t="shared" si="808"/>
        <v>1.7797907788321687E-3</v>
      </c>
      <c r="CN1120">
        <f t="shared" si="809"/>
        <v>1.0017797907788322</v>
      </c>
      <c r="CR1120" s="10">
        <v>41009</v>
      </c>
      <c r="CS1120">
        <v>9600</v>
      </c>
      <c r="CT1120">
        <v>57.590209000000002</v>
      </c>
      <c r="CU1120">
        <f t="shared" si="810"/>
        <v>1.80743914907322E-3</v>
      </c>
      <c r="CV1120">
        <f t="shared" si="811"/>
        <v>1.0018074391490732</v>
      </c>
      <c r="CZ1120" s="10">
        <v>41009</v>
      </c>
      <c r="DA1120">
        <v>49400</v>
      </c>
      <c r="DB1120">
        <v>38.355348999999997</v>
      </c>
      <c r="DC1120">
        <f t="shared" si="825"/>
        <v>-1.4452154856152588E-2</v>
      </c>
      <c r="DD1120">
        <f t="shared" si="826"/>
        <v>0.98554784514384741</v>
      </c>
      <c r="DH1120" s="10">
        <v>41009</v>
      </c>
      <c r="DI1120">
        <v>108800</v>
      </c>
      <c r="DJ1120">
        <v>25.533982000000002</v>
      </c>
      <c r="DK1120">
        <f t="shared" si="827"/>
        <v>-2.1761699081672026E-2</v>
      </c>
      <c r="DL1120">
        <f t="shared" si="828"/>
        <v>0.97823830091832797</v>
      </c>
      <c r="DX1120" s="10">
        <v>41009</v>
      </c>
      <c r="DY1120">
        <v>6069700</v>
      </c>
      <c r="DZ1120">
        <v>16.170000000000002</v>
      </c>
      <c r="EA1120">
        <f t="shared" si="821"/>
        <v>1.1257035647279645E-2</v>
      </c>
      <c r="EB1120">
        <f t="shared" si="822"/>
        <v>1.0112570356472796</v>
      </c>
      <c r="EF1120" s="10">
        <v>41008</v>
      </c>
      <c r="EG1120">
        <v>151200</v>
      </c>
      <c r="EH1120">
        <v>97.069363999999993</v>
      </c>
      <c r="EI1120">
        <f t="shared" si="823"/>
        <v>7.9162754941397573E-4</v>
      </c>
      <c r="EJ1120">
        <f t="shared" si="824"/>
        <v>1.000791627549414</v>
      </c>
    </row>
    <row r="1121" spans="1:140">
      <c r="A1121" s="10">
        <v>41008</v>
      </c>
      <c r="B1121" s="11">
        <v>159.24</v>
      </c>
      <c r="C1121">
        <f t="shared" si="812"/>
        <v>1.5924</v>
      </c>
      <c r="D1121" s="12">
        <f t="shared" si="793"/>
        <v>4.3212954376805612E-2</v>
      </c>
      <c r="E1121" s="13">
        <f t="shared" si="813"/>
        <v>1.0432129543768056</v>
      </c>
      <c r="H1121" s="10">
        <v>41008</v>
      </c>
      <c r="I1121">
        <v>10700</v>
      </c>
      <c r="J1121">
        <v>63.632348</v>
      </c>
      <c r="K1121" s="15">
        <f t="shared" si="814"/>
        <v>1.8764149080024994E-2</v>
      </c>
      <c r="L1121">
        <f t="shared" si="815"/>
        <v>1.018764149080025</v>
      </c>
      <c r="N1121" s="15">
        <f t="shared" si="795"/>
        <v>883.87824790858417</v>
      </c>
      <c r="P1121" s="10">
        <v>41008</v>
      </c>
      <c r="Q1121">
        <v>236500</v>
      </c>
      <c r="R1121">
        <v>30.423594000000001</v>
      </c>
      <c r="S1121">
        <f t="shared" si="796"/>
        <v>-1.0516781939335584E-2</v>
      </c>
      <c r="T1121">
        <f t="shared" si="816"/>
        <v>0.98948321806066442</v>
      </c>
      <c r="V1121" s="15">
        <f t="shared" si="797"/>
        <v>-0.97890993173282093</v>
      </c>
      <c r="X1121" s="10">
        <v>41008</v>
      </c>
      <c r="Y1121">
        <v>155900</v>
      </c>
      <c r="Z1121">
        <v>24.911702999999999</v>
      </c>
      <c r="AA1121">
        <f t="shared" si="798"/>
        <v>-1.4455107681320634E-2</v>
      </c>
      <c r="AB1121">
        <f t="shared" si="794"/>
        <v>0.98554489231867937</v>
      </c>
      <c r="AD1121" s="15">
        <f t="shared" si="799"/>
        <v>-0.99508084846757239</v>
      </c>
      <c r="AF1121" s="10">
        <v>41008</v>
      </c>
      <c r="AG1121">
        <v>275300</v>
      </c>
      <c r="AH1121">
        <v>33.918239</v>
      </c>
      <c r="AI1121">
        <f t="shared" si="800"/>
        <v>-1.5304764192439091E-2</v>
      </c>
      <c r="AJ1121">
        <f t="shared" si="817"/>
        <v>0.98469523580756091</v>
      </c>
      <c r="AN1121" s="10">
        <v>41008</v>
      </c>
      <c r="AO1121">
        <v>2964700</v>
      </c>
      <c r="AP1121">
        <v>28.316787000000001</v>
      </c>
      <c r="AQ1121">
        <f t="shared" si="801"/>
        <v>-5.4777630572721003E-3</v>
      </c>
      <c r="AR1121">
        <f t="shared" si="820"/>
        <v>0.9945222369427279</v>
      </c>
      <c r="AV1121" s="10">
        <v>41008</v>
      </c>
      <c r="AW1121">
        <v>14898900</v>
      </c>
      <c r="AX1121">
        <v>37.422373</v>
      </c>
      <c r="AY1121">
        <f t="shared" si="802"/>
        <v>-1.4593414820570638E-2</v>
      </c>
      <c r="AZ1121">
        <f t="shared" si="803"/>
        <v>0.98540658517942936</v>
      </c>
      <c r="BD1121" s="10">
        <v>41008</v>
      </c>
      <c r="BE1121">
        <v>491600</v>
      </c>
      <c r="BF1121">
        <v>41.371400999999999</v>
      </c>
      <c r="BG1121">
        <f t="shared" si="804"/>
        <v>-1.0410147064289998E-2</v>
      </c>
      <c r="BH1121">
        <f t="shared" si="805"/>
        <v>0.98958985293571</v>
      </c>
      <c r="BL1121" s="10">
        <v>41008</v>
      </c>
      <c r="BM1121">
        <v>179800</v>
      </c>
      <c r="BN1121">
        <v>96.969723999999999</v>
      </c>
      <c r="BO1121">
        <f t="shared" si="818"/>
        <v>6.6691475832143521E-3</v>
      </c>
      <c r="BP1121">
        <f t="shared" si="819"/>
        <v>1.0066691475832144</v>
      </c>
      <c r="CB1121" s="10">
        <v>41008</v>
      </c>
      <c r="CC1121">
        <v>418100</v>
      </c>
      <c r="CD1121">
        <v>92.244219000000001</v>
      </c>
      <c r="CE1121">
        <f t="shared" si="806"/>
        <v>3.2102783197174301E-3</v>
      </c>
      <c r="CF1121">
        <f t="shared" si="807"/>
        <v>1.0032102783197174</v>
      </c>
      <c r="CJ1121" s="10">
        <v>41008</v>
      </c>
      <c r="CK1121">
        <v>140900</v>
      </c>
      <c r="CL1121">
        <v>72.296700000000001</v>
      </c>
      <c r="CM1121">
        <f t="shared" si="808"/>
        <v>5.0083254769743846E-3</v>
      </c>
      <c r="CN1121">
        <f t="shared" si="809"/>
        <v>1.0050083254769744</v>
      </c>
      <c r="CR1121" s="10">
        <v>41008</v>
      </c>
      <c r="CS1121">
        <v>8500</v>
      </c>
      <c r="CT1121">
        <v>57.486305999999999</v>
      </c>
      <c r="CU1121">
        <f t="shared" si="810"/>
        <v>3.9591084179426694E-3</v>
      </c>
      <c r="CV1121">
        <f t="shared" si="811"/>
        <v>1.0039591084179427</v>
      </c>
      <c r="CZ1121" s="10">
        <v>41008</v>
      </c>
      <c r="DA1121">
        <v>17300</v>
      </c>
      <c r="DB1121">
        <v>38.917794999999998</v>
      </c>
      <c r="DC1121">
        <f t="shared" si="825"/>
        <v>-4.081603093643138E-3</v>
      </c>
      <c r="DD1121">
        <f t="shared" si="826"/>
        <v>0.99591839690635686</v>
      </c>
      <c r="DH1121" s="10">
        <v>41008</v>
      </c>
      <c r="DI1121">
        <v>81600</v>
      </c>
      <c r="DJ1121">
        <v>26.102005999999999</v>
      </c>
      <c r="DK1121">
        <f t="shared" si="827"/>
        <v>-9.9178879143251297E-3</v>
      </c>
      <c r="DL1121">
        <f t="shared" si="828"/>
        <v>0.99008211208567487</v>
      </c>
      <c r="DX1121" s="10">
        <v>41008</v>
      </c>
      <c r="DY1121">
        <v>3398900</v>
      </c>
      <c r="DZ1121">
        <v>15.99</v>
      </c>
      <c r="EA1121">
        <f t="shared" si="821"/>
        <v>6.9269521410579848E-3</v>
      </c>
      <c r="EB1121">
        <f t="shared" si="822"/>
        <v>1.006926952141058</v>
      </c>
      <c r="EF1121" s="10">
        <v>41004</v>
      </c>
      <c r="EG1121">
        <v>79100</v>
      </c>
      <c r="EH1121">
        <v>96.992581999999999</v>
      </c>
      <c r="EI1121">
        <f t="shared" si="823"/>
        <v>4.9508695617106468E-4</v>
      </c>
      <c r="EJ1121">
        <f t="shared" si="824"/>
        <v>1.0004950869561711</v>
      </c>
    </row>
    <row r="1122" spans="1:140">
      <c r="A1122" s="10">
        <v>41004</v>
      </c>
      <c r="B1122" s="11">
        <v>160.24</v>
      </c>
      <c r="C1122">
        <f t="shared" si="812"/>
        <v>1.6024</v>
      </c>
      <c r="D1122" s="12">
        <f t="shared" si="793"/>
        <v>4.3574852389791863E-2</v>
      </c>
      <c r="E1122" s="13">
        <f t="shared" si="813"/>
        <v>1.0435748523897919</v>
      </c>
      <c r="H1122" s="10">
        <v>41004</v>
      </c>
      <c r="I1122">
        <v>2600</v>
      </c>
      <c r="J1122">
        <v>62.460332999999999</v>
      </c>
      <c r="K1122" s="15">
        <f t="shared" si="814"/>
        <v>1.1704234719314144E-2</v>
      </c>
      <c r="L1122">
        <f t="shared" si="815"/>
        <v>1.0117042347193141</v>
      </c>
      <c r="N1122" s="15">
        <f t="shared" si="795"/>
        <v>68.912085966756166</v>
      </c>
      <c r="P1122" s="10">
        <v>41004</v>
      </c>
      <c r="Q1122">
        <v>134200</v>
      </c>
      <c r="R1122">
        <v>30.746953000000001</v>
      </c>
      <c r="S1122">
        <f t="shared" si="796"/>
        <v>-9.0070821875853913E-4</v>
      </c>
      <c r="T1122">
        <f t="shared" si="816"/>
        <v>0.99909929178124146</v>
      </c>
      <c r="V1122" s="15">
        <f t="shared" si="797"/>
        <v>-0.28028979896074113</v>
      </c>
      <c r="X1122" s="10">
        <v>41004</v>
      </c>
      <c r="Y1122">
        <v>94100</v>
      </c>
      <c r="Z1122">
        <v>25.277086000000001</v>
      </c>
      <c r="AA1122">
        <f t="shared" si="798"/>
        <v>-3.692792198898065E-3</v>
      </c>
      <c r="AB1122">
        <f t="shared" si="794"/>
        <v>0.99630720780110194</v>
      </c>
      <c r="AD1122" s="15">
        <f t="shared" si="799"/>
        <v>-0.74085408480721904</v>
      </c>
      <c r="AF1122" s="10">
        <v>41004</v>
      </c>
      <c r="AG1122">
        <v>241000</v>
      </c>
      <c r="AH1122">
        <v>34.445417999999997</v>
      </c>
      <c r="AI1122">
        <f t="shared" si="800"/>
        <v>-3.5403467967299873E-3</v>
      </c>
      <c r="AJ1122">
        <f t="shared" si="817"/>
        <v>0.99645965320327001</v>
      </c>
      <c r="AN1122" s="10">
        <v>41004</v>
      </c>
      <c r="AO1122">
        <v>2475400</v>
      </c>
      <c r="AP1122">
        <v>28.472753999999998</v>
      </c>
      <c r="AQ1122">
        <f t="shared" si="801"/>
        <v>-6.049629456792216E-3</v>
      </c>
      <c r="AR1122">
        <f t="shared" si="820"/>
        <v>0.99395037054320778</v>
      </c>
      <c r="AV1122" s="10">
        <v>41004</v>
      </c>
      <c r="AW1122">
        <v>14142700</v>
      </c>
      <c r="AX1122">
        <v>37.976581000000003</v>
      </c>
      <c r="AY1122">
        <f t="shared" si="802"/>
        <v>5.8248007980368222E-3</v>
      </c>
      <c r="AZ1122">
        <f t="shared" si="803"/>
        <v>1.0058248007980368</v>
      </c>
      <c r="BD1122" s="10">
        <v>41004</v>
      </c>
      <c r="BE1122">
        <v>361700</v>
      </c>
      <c r="BF1122">
        <v>41.806614000000003</v>
      </c>
      <c r="BG1122">
        <f t="shared" si="804"/>
        <v>-2.4922772189913678E-3</v>
      </c>
      <c r="BH1122">
        <f t="shared" si="805"/>
        <v>0.99750772278100863</v>
      </c>
      <c r="BL1122" s="10">
        <v>41004</v>
      </c>
      <c r="BM1122">
        <v>246200</v>
      </c>
      <c r="BN1122">
        <v>96.327303000000001</v>
      </c>
      <c r="BO1122">
        <f t="shared" si="818"/>
        <v>-3.5994413463297237E-3</v>
      </c>
      <c r="BP1122">
        <f t="shared" si="819"/>
        <v>0.99640055865367028</v>
      </c>
      <c r="CB1122" s="10">
        <v>41004</v>
      </c>
      <c r="CC1122">
        <v>531600</v>
      </c>
      <c r="CD1122">
        <v>91.949037000000004</v>
      </c>
      <c r="CE1122">
        <f t="shared" si="806"/>
        <v>-2.4019634844482107E-3</v>
      </c>
      <c r="CF1122">
        <f t="shared" si="807"/>
        <v>0.99759803651555179</v>
      </c>
      <c r="CJ1122" s="10">
        <v>41004</v>
      </c>
      <c r="CK1122">
        <v>757700</v>
      </c>
      <c r="CL1122">
        <v>71.936419000000001</v>
      </c>
      <c r="CM1122">
        <f t="shared" si="808"/>
        <v>1.1938794475283565E-3</v>
      </c>
      <c r="CN1122">
        <f t="shared" si="809"/>
        <v>1.0011938794475284</v>
      </c>
      <c r="CR1122" s="10">
        <v>41004</v>
      </c>
      <c r="CS1122">
        <v>8700</v>
      </c>
      <c r="CT1122">
        <v>57.259608999999998</v>
      </c>
      <c r="CU1122">
        <f t="shared" si="810"/>
        <v>2.1490696244232943E-3</v>
      </c>
      <c r="CV1122">
        <f t="shared" si="811"/>
        <v>1.0021490696244233</v>
      </c>
      <c r="CZ1122" s="10">
        <v>41004</v>
      </c>
      <c r="DA1122">
        <v>19500</v>
      </c>
      <c r="DB1122">
        <v>39.077292999999997</v>
      </c>
      <c r="DC1122">
        <f t="shared" si="825"/>
        <v>3.2326971769289781E-3</v>
      </c>
      <c r="DD1122">
        <f t="shared" si="826"/>
        <v>1.003232697176929</v>
      </c>
      <c r="DH1122" s="10">
        <v>41004</v>
      </c>
      <c r="DI1122">
        <v>73700</v>
      </c>
      <c r="DJ1122">
        <v>26.363475999999999</v>
      </c>
      <c r="DK1122">
        <f t="shared" si="827"/>
        <v>-4.0871994820426139E-3</v>
      </c>
      <c r="DL1122">
        <f t="shared" si="828"/>
        <v>0.99591280051795739</v>
      </c>
      <c r="DX1122" s="10">
        <v>41004</v>
      </c>
      <c r="DY1122">
        <v>3397000</v>
      </c>
      <c r="DZ1122">
        <v>15.88</v>
      </c>
      <c r="EA1122">
        <f t="shared" si="821"/>
        <v>6.9752694990488084E-3</v>
      </c>
      <c r="EB1122">
        <f t="shared" si="822"/>
        <v>1.0069752694990488</v>
      </c>
      <c r="EF1122" s="10">
        <v>41003</v>
      </c>
      <c r="EG1122">
        <v>83800</v>
      </c>
      <c r="EH1122">
        <v>96.944586000000001</v>
      </c>
      <c r="EI1122">
        <f t="shared" si="823"/>
        <v>9.9035450420448257E-5</v>
      </c>
      <c r="EJ1122">
        <f t="shared" si="824"/>
        <v>1.0000990354504204</v>
      </c>
    </row>
    <row r="1123" spans="1:140">
      <c r="A1123" s="10">
        <v>41003</v>
      </c>
      <c r="B1123" s="11">
        <v>161.24</v>
      </c>
      <c r="C1123">
        <f t="shared" si="812"/>
        <v>1.6124000000000001</v>
      </c>
      <c r="D1123" s="12">
        <f t="shared" si="793"/>
        <v>4.3938389312568882E-2</v>
      </c>
      <c r="E1123" s="13">
        <f t="shared" si="813"/>
        <v>1.0439383893125689</v>
      </c>
      <c r="H1123" s="10">
        <v>41003</v>
      </c>
      <c r="I1123">
        <v>4600</v>
      </c>
      <c r="J1123">
        <v>61.737740000000002</v>
      </c>
      <c r="K1123" s="15">
        <f t="shared" si="814"/>
        <v>6.3199499670831827E-3</v>
      </c>
      <c r="L1123">
        <f t="shared" si="815"/>
        <v>1.0063199499670832</v>
      </c>
      <c r="N1123" s="15">
        <f t="shared" si="795"/>
        <v>8.9694252350752031</v>
      </c>
      <c r="P1123" s="10">
        <v>41003</v>
      </c>
      <c r="Q1123">
        <v>165800</v>
      </c>
      <c r="R1123">
        <v>30.774671999999999</v>
      </c>
      <c r="S1123">
        <f t="shared" si="796"/>
        <v>-1.0398053818905795E-2</v>
      </c>
      <c r="T1123">
        <f t="shared" si="816"/>
        <v>0.98960194618109421</v>
      </c>
      <c r="V1123" s="15">
        <f t="shared" si="797"/>
        <v>-0.97796579618693025</v>
      </c>
      <c r="X1123" s="10">
        <v>41003</v>
      </c>
      <c r="Y1123">
        <v>159000</v>
      </c>
      <c r="Z1123">
        <v>25.370774999999998</v>
      </c>
      <c r="AA1123">
        <f t="shared" si="798"/>
        <v>-1.2039394475362286E-2</v>
      </c>
      <c r="AB1123">
        <f t="shared" si="794"/>
        <v>0.98796060552463771</v>
      </c>
      <c r="AD1123" s="15">
        <f t="shared" si="799"/>
        <v>-0.98797834975493082</v>
      </c>
      <c r="AF1123" s="10">
        <v>41003</v>
      </c>
      <c r="AG1123">
        <v>205500</v>
      </c>
      <c r="AH1123">
        <v>34.567799999999998</v>
      </c>
      <c r="AI1123">
        <f t="shared" si="800"/>
        <v>-1.4757152393421791E-2</v>
      </c>
      <c r="AJ1123">
        <f t="shared" si="817"/>
        <v>0.98524284760657821</v>
      </c>
      <c r="AN1123" s="10">
        <v>41003</v>
      </c>
      <c r="AO1123">
        <v>2625400</v>
      </c>
      <c r="AP1123">
        <v>28.646052000000001</v>
      </c>
      <c r="AQ1123">
        <f t="shared" si="801"/>
        <v>-2.1893451181198231E-2</v>
      </c>
      <c r="AR1123">
        <f t="shared" si="820"/>
        <v>0.97810654881880177</v>
      </c>
      <c r="AV1123" s="10">
        <v>41003</v>
      </c>
      <c r="AW1123">
        <v>14487400</v>
      </c>
      <c r="AX1123">
        <v>37.756656</v>
      </c>
      <c r="AY1123">
        <f t="shared" si="802"/>
        <v>-1.9867610183023743E-2</v>
      </c>
      <c r="AZ1123">
        <f t="shared" si="803"/>
        <v>0.98013238981697626</v>
      </c>
      <c r="BD1123" s="10">
        <v>41003</v>
      </c>
      <c r="BE1123">
        <v>2033200</v>
      </c>
      <c r="BF1123">
        <v>41.911068</v>
      </c>
      <c r="BG1123">
        <f t="shared" si="804"/>
        <v>-7.0117494455247398E-3</v>
      </c>
      <c r="BH1123">
        <f t="shared" si="805"/>
        <v>0.99298825055447526</v>
      </c>
      <c r="BL1123" s="10">
        <v>41003</v>
      </c>
      <c r="BM1123">
        <v>205500</v>
      </c>
      <c r="BN1123">
        <v>96.675280000000001</v>
      </c>
      <c r="BO1123">
        <f t="shared" si="818"/>
        <v>4.6164431580941745E-4</v>
      </c>
      <c r="BP1123">
        <f t="shared" si="819"/>
        <v>1.0004616443158094</v>
      </c>
      <c r="CB1123" s="10">
        <v>41003</v>
      </c>
      <c r="CC1123">
        <v>535400</v>
      </c>
      <c r="CD1123">
        <v>92.170427000000004</v>
      </c>
      <c r="CE1123">
        <f t="shared" si="806"/>
        <v>-1.778562213821111E-4</v>
      </c>
      <c r="CF1123">
        <f t="shared" si="807"/>
        <v>0.99982214377861789</v>
      </c>
      <c r="CJ1123" s="10">
        <v>41003</v>
      </c>
      <c r="CK1123">
        <v>212500</v>
      </c>
      <c r="CL1123">
        <v>71.850638000000004</v>
      </c>
      <c r="CM1123">
        <f t="shared" si="808"/>
        <v>4.7984749462193221E-3</v>
      </c>
      <c r="CN1123">
        <f t="shared" si="809"/>
        <v>1.0047984749462193</v>
      </c>
      <c r="CR1123" s="10">
        <v>41003</v>
      </c>
      <c r="CS1123">
        <v>8900</v>
      </c>
      <c r="CT1123">
        <v>57.136817999999998</v>
      </c>
      <c r="CU1123">
        <f t="shared" si="810"/>
        <v>1.8218076351173007E-3</v>
      </c>
      <c r="CV1123">
        <f t="shared" si="811"/>
        <v>1.0018218076351173</v>
      </c>
      <c r="CZ1123" s="10">
        <v>41003</v>
      </c>
      <c r="DA1123">
        <v>27700</v>
      </c>
      <c r="DB1123">
        <v>38.951374999999999</v>
      </c>
      <c r="DC1123">
        <f t="shared" si="825"/>
        <v>-1.5906681636484121E-2</v>
      </c>
      <c r="DD1123">
        <f t="shared" si="826"/>
        <v>0.98409331836351588</v>
      </c>
      <c r="DH1123" s="10">
        <v>41003</v>
      </c>
      <c r="DI1123">
        <v>71700</v>
      </c>
      <c r="DJ1123">
        <v>26.471671000000001</v>
      </c>
      <c r="DK1123">
        <f t="shared" si="827"/>
        <v>-1.1114860443942165E-2</v>
      </c>
      <c r="DL1123">
        <f t="shared" si="828"/>
        <v>0.98888513955605784</v>
      </c>
      <c r="DX1123" s="10">
        <v>41003</v>
      </c>
      <c r="DY1123">
        <v>7562400</v>
      </c>
      <c r="DZ1123">
        <v>15.77</v>
      </c>
      <c r="EA1123">
        <f t="shared" si="821"/>
        <v>-1.7445421647689807E-2</v>
      </c>
      <c r="EB1123">
        <f t="shared" si="822"/>
        <v>0.98255457835231019</v>
      </c>
      <c r="EF1123" s="10">
        <v>41002</v>
      </c>
      <c r="EG1123">
        <v>297800</v>
      </c>
      <c r="EH1123">
        <v>96.934985999999995</v>
      </c>
      <c r="EI1123">
        <f t="shared" si="823"/>
        <v>-6.9265457192069224E-4</v>
      </c>
      <c r="EJ1123">
        <f t="shared" si="824"/>
        <v>0.99930734542807931</v>
      </c>
    </row>
    <row r="1124" spans="1:140">
      <c r="A1124" s="10">
        <v>41002</v>
      </c>
      <c r="B1124" s="11">
        <v>162.24</v>
      </c>
      <c r="C1124">
        <f t="shared" si="812"/>
        <v>1.6224000000000001</v>
      </c>
      <c r="D1124" s="12">
        <f t="shared" si="793"/>
        <v>4.4303579478246258E-2</v>
      </c>
      <c r="E1124" s="13">
        <f t="shared" si="813"/>
        <v>1.0443035794782463</v>
      </c>
      <c r="H1124" s="10">
        <v>41002</v>
      </c>
      <c r="I1124">
        <v>6400</v>
      </c>
      <c r="J1124">
        <v>61.350011000000002</v>
      </c>
      <c r="K1124" s="15">
        <f t="shared" si="814"/>
        <v>-1.3601571703017235E-2</v>
      </c>
      <c r="L1124">
        <f t="shared" si="815"/>
        <v>0.98639842829698277</v>
      </c>
      <c r="N1124" s="15">
        <f t="shared" si="795"/>
        <v>-0.99325292353859351</v>
      </c>
      <c r="P1124" s="10">
        <v>41002</v>
      </c>
      <c r="Q1124">
        <v>93800</v>
      </c>
      <c r="R1124">
        <v>31.098030999999999</v>
      </c>
      <c r="S1124">
        <f t="shared" si="796"/>
        <v>-3.2573432933995505E-3</v>
      </c>
      <c r="T1124">
        <f t="shared" si="816"/>
        <v>0.99674265670660045</v>
      </c>
      <c r="V1124" s="15">
        <f t="shared" si="797"/>
        <v>-0.69604356520072119</v>
      </c>
      <c r="X1124" s="10">
        <v>41002</v>
      </c>
      <c r="Y1124">
        <v>53900</v>
      </c>
      <c r="Z1124">
        <v>25.679946000000001</v>
      </c>
      <c r="AA1124">
        <f t="shared" si="798"/>
        <v>3.649703705530527E-4</v>
      </c>
      <c r="AB1124">
        <f t="shared" si="794"/>
        <v>1.0003649703705531</v>
      </c>
      <c r="AD1124" s="15">
        <f t="shared" si="799"/>
        <v>0.14246691112409637</v>
      </c>
      <c r="AF1124" s="10">
        <v>41002</v>
      </c>
      <c r="AG1124">
        <v>151000</v>
      </c>
      <c r="AH1124">
        <v>35.085563</v>
      </c>
      <c r="AI1124">
        <f t="shared" si="800"/>
        <v>-4.0084857058562129E-3</v>
      </c>
      <c r="AJ1124">
        <f t="shared" si="817"/>
        <v>0.99599151429414379</v>
      </c>
      <c r="AN1124" s="10">
        <v>41002</v>
      </c>
      <c r="AO1124">
        <v>3212100</v>
      </c>
      <c r="AP1124">
        <v>29.287251000000001</v>
      </c>
      <c r="AQ1124">
        <f t="shared" si="801"/>
        <v>-1.8012758113538418E-2</v>
      </c>
      <c r="AR1124">
        <f t="shared" si="820"/>
        <v>0.98198724188646158</v>
      </c>
      <c r="AV1124" s="10">
        <v>41002</v>
      </c>
      <c r="AW1124">
        <v>35868100</v>
      </c>
      <c r="AX1124">
        <v>38.521996000000001</v>
      </c>
      <c r="AY1124">
        <f t="shared" si="802"/>
        <v>-3.8671071387039735E-3</v>
      </c>
      <c r="AZ1124">
        <f t="shared" si="803"/>
        <v>0.99613289286129603</v>
      </c>
      <c r="BD1124" s="10">
        <v>41002</v>
      </c>
      <c r="BE1124">
        <v>506400</v>
      </c>
      <c r="BF1124">
        <v>42.207013000000003</v>
      </c>
      <c r="BG1124">
        <f t="shared" si="804"/>
        <v>-5.3333084472313441E-3</v>
      </c>
      <c r="BH1124">
        <f t="shared" si="805"/>
        <v>0.99466669155276866</v>
      </c>
      <c r="BL1124" s="10">
        <v>41002</v>
      </c>
      <c r="BM1124">
        <v>313400</v>
      </c>
      <c r="BN1124">
        <v>96.630671000000007</v>
      </c>
      <c r="BO1124">
        <f t="shared" si="818"/>
        <v>-6.9685903766787405E-3</v>
      </c>
      <c r="BP1124">
        <f t="shared" si="819"/>
        <v>0.99303140962332126</v>
      </c>
      <c r="CB1124" s="10">
        <v>41002</v>
      </c>
      <c r="CC1124">
        <v>1071900</v>
      </c>
      <c r="CD1124">
        <v>92.186823000000004</v>
      </c>
      <c r="CE1124">
        <f t="shared" si="806"/>
        <v>-2.7496672066686934E-3</v>
      </c>
      <c r="CF1124">
        <f t="shared" si="807"/>
        <v>0.99725033279333131</v>
      </c>
      <c r="CJ1124" s="10">
        <v>41002</v>
      </c>
      <c r="CK1124">
        <v>127800</v>
      </c>
      <c r="CL1124">
        <v>71.507510999999994</v>
      </c>
      <c r="CM1124">
        <f t="shared" si="808"/>
        <v>-3.5859751857937328E-3</v>
      </c>
      <c r="CN1124">
        <f t="shared" si="809"/>
        <v>0.99641402481420627</v>
      </c>
      <c r="CR1124" s="10">
        <v>41002</v>
      </c>
      <c r="CS1124">
        <v>12900</v>
      </c>
      <c r="CT1124">
        <v>57.032915000000003</v>
      </c>
      <c r="CU1124">
        <f t="shared" si="810"/>
        <v>-3.1368385105314811E-3</v>
      </c>
      <c r="CV1124">
        <f t="shared" si="811"/>
        <v>0.99686316148946852</v>
      </c>
      <c r="CZ1124" s="10">
        <v>41002</v>
      </c>
      <c r="DA1124">
        <v>22900</v>
      </c>
      <c r="DB1124">
        <v>39.580976999999997</v>
      </c>
      <c r="DC1124">
        <f t="shared" si="825"/>
        <v>-7.7861545666066956E-3</v>
      </c>
      <c r="DD1124">
        <f t="shared" si="826"/>
        <v>0.9922138454333933</v>
      </c>
      <c r="DH1124" s="10">
        <v>41002</v>
      </c>
      <c r="DI1124">
        <v>53000</v>
      </c>
      <c r="DJ1124">
        <v>26.769207000000002</v>
      </c>
      <c r="DK1124">
        <f t="shared" si="827"/>
        <v>-3.6912527492812819E-3</v>
      </c>
      <c r="DL1124">
        <f t="shared" si="828"/>
        <v>0.99630874725071872</v>
      </c>
      <c r="DX1124" s="10">
        <v>41002</v>
      </c>
      <c r="DY1124">
        <v>7091800</v>
      </c>
      <c r="DZ1124">
        <v>16.049999</v>
      </c>
      <c r="EA1124">
        <f t="shared" si="821"/>
        <v>-1.7747919216646313E-2</v>
      </c>
      <c r="EB1124">
        <f t="shared" si="822"/>
        <v>0.98225208078335369</v>
      </c>
      <c r="EF1124" s="10">
        <v>41001</v>
      </c>
      <c r="EG1124">
        <v>101000</v>
      </c>
      <c r="EH1124">
        <v>97.002174999999994</v>
      </c>
      <c r="EI1124">
        <f t="shared" si="823"/>
        <v>2.9692684428517246E-4</v>
      </c>
      <c r="EJ1124">
        <f t="shared" si="824"/>
        <v>1.0002969268442852</v>
      </c>
    </row>
    <row r="1125" spans="1:140">
      <c r="A1125" s="10">
        <v>41001</v>
      </c>
      <c r="B1125" s="11">
        <v>163.24</v>
      </c>
      <c r="C1125">
        <f t="shared" si="812"/>
        <v>1.6324000000000001</v>
      </c>
      <c r="D1125" s="12">
        <f t="shared" si="793"/>
        <v>4.4670437406234331E-2</v>
      </c>
      <c r="E1125" s="13">
        <f t="shared" si="813"/>
        <v>1.0446704374062343</v>
      </c>
      <c r="H1125" s="10">
        <v>41001</v>
      </c>
      <c r="I1125">
        <v>5400</v>
      </c>
      <c r="J1125">
        <v>62.195974</v>
      </c>
      <c r="K1125" s="15">
        <f t="shared" si="814"/>
        <v>7.7099010082903874E-3</v>
      </c>
      <c r="L1125">
        <f t="shared" si="815"/>
        <v>1.0077099010082904</v>
      </c>
      <c r="N1125" s="15">
        <f t="shared" si="795"/>
        <v>15.499350843153007</v>
      </c>
      <c r="P1125" s="10">
        <v>41001</v>
      </c>
      <c r="Q1125">
        <v>194300</v>
      </c>
      <c r="R1125">
        <v>31.199659</v>
      </c>
      <c r="S1125">
        <f t="shared" si="796"/>
        <v>7.7589566686691036E-3</v>
      </c>
      <c r="T1125">
        <f t="shared" si="816"/>
        <v>1.0077589566686691</v>
      </c>
      <c r="V1125" s="15">
        <f t="shared" si="797"/>
        <v>15.795129419041679</v>
      </c>
      <c r="X1125" s="10">
        <v>41001</v>
      </c>
      <c r="Y1125">
        <v>61100</v>
      </c>
      <c r="Z1125">
        <v>25.670577000000002</v>
      </c>
      <c r="AA1125">
        <f t="shared" si="798"/>
        <v>5.5045731411753618E-3</v>
      </c>
      <c r="AB1125">
        <f t="shared" si="794"/>
        <v>1.0055045731411754</v>
      </c>
      <c r="AD1125" s="15">
        <f t="shared" si="799"/>
        <v>6.4161466030460508</v>
      </c>
      <c r="AF1125" s="10">
        <v>41001</v>
      </c>
      <c r="AG1125">
        <v>119500</v>
      </c>
      <c r="AH1125">
        <v>35.226768999999997</v>
      </c>
      <c r="AI1125">
        <f t="shared" si="800"/>
        <v>9.1692712287325673E-3</v>
      </c>
      <c r="AJ1125">
        <f t="shared" si="817"/>
        <v>1.0091692712287326</v>
      </c>
      <c r="AN1125" s="10">
        <v>41001</v>
      </c>
      <c r="AO1125">
        <v>7654700</v>
      </c>
      <c r="AP1125">
        <v>29.824472</v>
      </c>
      <c r="AQ1125">
        <f t="shared" si="801"/>
        <v>1.1460482548275808E-2</v>
      </c>
      <c r="AR1125">
        <f t="shared" si="820"/>
        <v>1.0114604825482758</v>
      </c>
      <c r="AV1125" s="10">
        <v>41001</v>
      </c>
      <c r="AW1125">
        <v>34417400</v>
      </c>
      <c r="AX1125">
        <v>38.671543</v>
      </c>
      <c r="AY1125">
        <f t="shared" si="802"/>
        <v>1.1272082710858333E-2</v>
      </c>
      <c r="AZ1125">
        <f t="shared" si="803"/>
        <v>1.0112720827108583</v>
      </c>
      <c r="BD1125" s="10">
        <v>41001</v>
      </c>
      <c r="BE1125">
        <v>454200</v>
      </c>
      <c r="BF1125">
        <v>42.433323000000001</v>
      </c>
      <c r="BG1125">
        <f t="shared" si="804"/>
        <v>5.7767548612213115E-3</v>
      </c>
      <c r="BH1125">
        <f t="shared" si="805"/>
        <v>1.0057767548612213</v>
      </c>
      <c r="BL1125" s="10">
        <v>41001</v>
      </c>
      <c r="BM1125">
        <v>271000</v>
      </c>
      <c r="BN1125">
        <v>97.308775999999995</v>
      </c>
      <c r="BO1125">
        <f t="shared" si="818"/>
        <v>-6.4152411653539687E-4</v>
      </c>
      <c r="BP1125">
        <f t="shared" si="819"/>
        <v>0.9993584758834646</v>
      </c>
      <c r="CB1125" s="10">
        <v>41001</v>
      </c>
      <c r="CC1125">
        <v>2533200</v>
      </c>
      <c r="CD1125">
        <v>92.441005000000004</v>
      </c>
      <c r="CE1125">
        <f t="shared" si="806"/>
        <v>4.2399889773800936E-3</v>
      </c>
      <c r="CF1125">
        <f t="shared" si="807"/>
        <v>1.0042399889773801</v>
      </c>
      <c r="CJ1125" s="10">
        <v>41001</v>
      </c>
      <c r="CK1125">
        <v>751600</v>
      </c>
      <c r="CL1125">
        <v>71.764858000000004</v>
      </c>
      <c r="CM1125">
        <f t="shared" si="808"/>
        <v>-1.0745794615181214E-3</v>
      </c>
      <c r="CN1125">
        <f t="shared" si="809"/>
        <v>0.99892542053848188</v>
      </c>
      <c r="CR1125" s="10">
        <v>41001</v>
      </c>
      <c r="CS1125">
        <v>16400</v>
      </c>
      <c r="CT1125">
        <v>57.212381000000001</v>
      </c>
      <c r="CU1125">
        <f t="shared" si="810"/>
        <v>9.4197649103677783E-4</v>
      </c>
      <c r="CV1125">
        <f t="shared" si="811"/>
        <v>1.0009419764910368</v>
      </c>
      <c r="CZ1125" s="10">
        <v>41001</v>
      </c>
      <c r="DA1125">
        <v>23900</v>
      </c>
      <c r="DB1125">
        <v>39.891579</v>
      </c>
      <c r="DC1125">
        <f t="shared" si="825"/>
        <v>1.0848798614859989E-2</v>
      </c>
      <c r="DD1125">
        <f t="shared" si="826"/>
        <v>1.01084879861486</v>
      </c>
      <c r="DH1125" s="10">
        <v>41001</v>
      </c>
      <c r="DI1125">
        <v>79600</v>
      </c>
      <c r="DJ1125">
        <v>26.868385</v>
      </c>
      <c r="DK1125">
        <f t="shared" si="827"/>
        <v>6.4167324385362434E-3</v>
      </c>
      <c r="DL1125">
        <f t="shared" si="828"/>
        <v>1.0064167324385362</v>
      </c>
      <c r="DX1125" s="10">
        <v>41001</v>
      </c>
      <c r="DY1125">
        <v>5103200</v>
      </c>
      <c r="DZ1125">
        <v>16.34</v>
      </c>
      <c r="EA1125">
        <f t="shared" si="821"/>
        <v>4.3023970497848563E-3</v>
      </c>
      <c r="EB1125">
        <f t="shared" si="822"/>
        <v>1.0043023970497849</v>
      </c>
      <c r="EF1125" s="10">
        <v>40998</v>
      </c>
      <c r="EG1125">
        <v>145000</v>
      </c>
      <c r="EH1125">
        <v>96.973381000000003</v>
      </c>
      <c r="EI1125">
        <f t="shared" si="823"/>
        <v>9.8944155306313064E-5</v>
      </c>
      <c r="EJ1125">
        <f t="shared" si="824"/>
        <v>1.0000989441553063</v>
      </c>
    </row>
    <row r="1126" spans="1:140">
      <c r="A1126" s="10">
        <v>40998</v>
      </c>
      <c r="B1126" s="11">
        <v>164.24</v>
      </c>
      <c r="C1126">
        <f t="shared" si="812"/>
        <v>1.6424000000000001</v>
      </c>
      <c r="D1126" s="12">
        <f t="shared" si="793"/>
        <v>4.5038977805465619E-2</v>
      </c>
      <c r="E1126" s="13">
        <f t="shared" si="813"/>
        <v>1.0450389778054656</v>
      </c>
      <c r="H1126" s="10">
        <v>40998</v>
      </c>
      <c r="I1126">
        <v>5200</v>
      </c>
      <c r="J1126">
        <v>61.720117999999999</v>
      </c>
      <c r="K1126" s="15">
        <f t="shared" si="814"/>
        <v>-1.6816891193697336E-2</v>
      </c>
      <c r="L1126">
        <f t="shared" si="815"/>
        <v>0.98318310880630266</v>
      </c>
      <c r="N1126" s="15">
        <f t="shared" si="795"/>
        <v>-0.99795091874124864</v>
      </c>
      <c r="P1126" s="10">
        <v>40998</v>
      </c>
      <c r="Q1126">
        <v>105500</v>
      </c>
      <c r="R1126">
        <v>30.959446</v>
      </c>
      <c r="S1126">
        <f t="shared" si="796"/>
        <v>3.5938443975753742E-3</v>
      </c>
      <c r="T1126">
        <f t="shared" si="816"/>
        <v>1.0035938443975754</v>
      </c>
      <c r="V1126" s="15">
        <f t="shared" si="797"/>
        <v>2.7039570416662753</v>
      </c>
      <c r="X1126" s="10">
        <v>40998</v>
      </c>
      <c r="Y1126">
        <v>46800</v>
      </c>
      <c r="Z1126">
        <v>25.530045000000001</v>
      </c>
      <c r="AA1126">
        <f t="shared" si="798"/>
        <v>3.6711409995571209E-4</v>
      </c>
      <c r="AB1126">
        <f t="shared" si="794"/>
        <v>1.0003671140999557</v>
      </c>
      <c r="AD1126" s="15">
        <f t="shared" si="799"/>
        <v>0.14336086966260875</v>
      </c>
      <c r="AF1126" s="10">
        <v>40998</v>
      </c>
      <c r="AG1126">
        <v>117100</v>
      </c>
      <c r="AH1126">
        <v>34.906700000000001</v>
      </c>
      <c r="AI1126">
        <f t="shared" si="800"/>
        <v>-1.8842466860553575E-3</v>
      </c>
      <c r="AJ1126">
        <f t="shared" si="817"/>
        <v>0.99811575331394464</v>
      </c>
      <c r="AN1126" s="10">
        <v>40998</v>
      </c>
      <c r="AO1126">
        <v>5777800</v>
      </c>
      <c r="AP1126">
        <v>29.486542</v>
      </c>
      <c r="AQ1126">
        <f t="shared" si="801"/>
        <v>8.2962524150740347E-3</v>
      </c>
      <c r="AR1126">
        <f t="shared" si="820"/>
        <v>1.008296252415074</v>
      </c>
      <c r="AV1126" s="10">
        <v>40998</v>
      </c>
      <c r="AW1126">
        <v>33896200</v>
      </c>
      <c r="AX1126">
        <v>38.240493000000001</v>
      </c>
      <c r="AY1126">
        <f t="shared" si="802"/>
        <v>1.0460269288417923E-2</v>
      </c>
      <c r="AZ1126">
        <f t="shared" si="803"/>
        <v>1.0104602692884179</v>
      </c>
      <c r="BD1126" s="10">
        <v>40998</v>
      </c>
      <c r="BE1126">
        <v>492500</v>
      </c>
      <c r="BF1126">
        <v>42.189604000000003</v>
      </c>
      <c r="BG1126">
        <f t="shared" si="804"/>
        <v>5.1845758018138621E-3</v>
      </c>
      <c r="BH1126">
        <f t="shared" si="805"/>
        <v>1.0051845758018139</v>
      </c>
      <c r="BL1126" s="10">
        <v>40998</v>
      </c>
      <c r="BM1126">
        <v>183000</v>
      </c>
      <c r="BN1126">
        <v>97.371241999999995</v>
      </c>
      <c r="BO1126">
        <f t="shared" si="818"/>
        <v>-5.481262066313608E-4</v>
      </c>
      <c r="BP1126">
        <f t="shared" si="819"/>
        <v>0.99945187379336864</v>
      </c>
      <c r="CB1126" s="10">
        <v>40998</v>
      </c>
      <c r="CC1126">
        <v>539400</v>
      </c>
      <c r="CD1126">
        <v>92.050711000000007</v>
      </c>
      <c r="CE1126">
        <f t="shared" si="806"/>
        <v>2.4012469796976799E-3</v>
      </c>
      <c r="CF1126">
        <f t="shared" si="807"/>
        <v>1.0024012469796977</v>
      </c>
      <c r="CJ1126" s="10">
        <v>40998</v>
      </c>
      <c r="CK1126">
        <v>188400</v>
      </c>
      <c r="CL1126">
        <v>71.842057999999994</v>
      </c>
      <c r="CM1126">
        <f t="shared" si="808"/>
        <v>-4.3984814185807908E-3</v>
      </c>
      <c r="CN1126">
        <f t="shared" si="809"/>
        <v>0.99560151858141921</v>
      </c>
      <c r="CR1126" s="10">
        <v>40998</v>
      </c>
      <c r="CS1126">
        <v>18800</v>
      </c>
      <c r="CT1126">
        <v>57.158538999999998</v>
      </c>
      <c r="CU1126">
        <f t="shared" si="810"/>
        <v>-3.2993802936565064E-4</v>
      </c>
      <c r="CV1126">
        <f t="shared" si="811"/>
        <v>0.99967006197063435</v>
      </c>
      <c r="CZ1126" s="10">
        <v>40998</v>
      </c>
      <c r="DA1126">
        <v>21800</v>
      </c>
      <c r="DB1126">
        <v>39.463448</v>
      </c>
      <c r="DC1126">
        <f t="shared" si="825"/>
        <v>1.0315919382809957E-2</v>
      </c>
      <c r="DD1126">
        <f t="shared" si="826"/>
        <v>1.01031591938281</v>
      </c>
      <c r="DH1126" s="10">
        <v>40998</v>
      </c>
      <c r="DI1126">
        <v>101600</v>
      </c>
      <c r="DJ1126">
        <v>26.697077</v>
      </c>
      <c r="DK1126">
        <f t="shared" si="827"/>
        <v>9.8908646164570513E-3</v>
      </c>
      <c r="DL1126">
        <f t="shared" si="828"/>
        <v>1.0098908646164571</v>
      </c>
      <c r="DX1126" s="10">
        <v>40998</v>
      </c>
      <c r="DY1126">
        <v>4403400</v>
      </c>
      <c r="DZ1126">
        <v>16.27</v>
      </c>
      <c r="EA1126">
        <f t="shared" si="821"/>
        <v>4.9412597318554408E-3</v>
      </c>
      <c r="EB1126">
        <f t="shared" si="822"/>
        <v>1.0049412597318554</v>
      </c>
      <c r="EF1126" s="10">
        <v>40997</v>
      </c>
      <c r="EG1126">
        <v>141100</v>
      </c>
      <c r="EH1126">
        <v>96.963786999999996</v>
      </c>
      <c r="EI1126">
        <f t="shared" si="823"/>
        <v>1.9786557488177259E-4</v>
      </c>
      <c r="EJ1126">
        <f t="shared" si="824"/>
        <v>1.0001978655748818</v>
      </c>
    </row>
    <row r="1127" spans="1:140">
      <c r="A1127" s="10">
        <v>40997</v>
      </c>
      <c r="B1127" s="11">
        <v>165.24</v>
      </c>
      <c r="C1127">
        <f t="shared" si="812"/>
        <v>1.6524000000000001</v>
      </c>
      <c r="D1127" s="12">
        <f t="shared" si="793"/>
        <v>4.5409215577683293E-2</v>
      </c>
      <c r="E1127" s="13">
        <f t="shared" si="813"/>
        <v>1.0454092155776833</v>
      </c>
      <c r="H1127" s="10">
        <v>40997</v>
      </c>
      <c r="I1127">
        <v>6800</v>
      </c>
      <c r="J1127">
        <v>62.775812000000002</v>
      </c>
      <c r="K1127" s="15">
        <f t="shared" si="814"/>
        <v>4.7832827736340455E-3</v>
      </c>
      <c r="L1127">
        <f t="shared" si="815"/>
        <v>1.004783282773634</v>
      </c>
      <c r="N1127" s="15">
        <f t="shared" si="795"/>
        <v>4.707242130762717</v>
      </c>
      <c r="P1127" s="10">
        <v>40997</v>
      </c>
      <c r="Q1127">
        <v>231300</v>
      </c>
      <c r="R1127">
        <v>30.848580999999999</v>
      </c>
      <c r="S1127">
        <f t="shared" si="796"/>
        <v>-1.4952042861616777E-3</v>
      </c>
      <c r="T1127">
        <f t="shared" si="816"/>
        <v>0.99850479571383832</v>
      </c>
      <c r="V1127" s="15">
        <f t="shared" si="797"/>
        <v>-0.4208292704286668</v>
      </c>
      <c r="X1127" s="10">
        <v>40997</v>
      </c>
      <c r="Y1127">
        <v>46500</v>
      </c>
      <c r="Z1127">
        <v>25.520676000000002</v>
      </c>
      <c r="AA1127">
        <f t="shared" si="798"/>
        <v>-1.832207354009685E-3</v>
      </c>
      <c r="AB1127">
        <f t="shared" si="794"/>
        <v>0.99816779264599031</v>
      </c>
      <c r="AD1127" s="15">
        <f t="shared" si="799"/>
        <v>-0.4879684747676396</v>
      </c>
      <c r="AF1127" s="10">
        <v>40997</v>
      </c>
      <c r="AG1127">
        <v>154000</v>
      </c>
      <c r="AH1127">
        <v>34.972597</v>
      </c>
      <c r="AI1127">
        <f t="shared" si="800"/>
        <v>-1.8807029777021533E-3</v>
      </c>
      <c r="AJ1127">
        <f t="shared" si="817"/>
        <v>0.99811929702229785</v>
      </c>
      <c r="AN1127" s="10">
        <v>40997</v>
      </c>
      <c r="AO1127">
        <v>14453700</v>
      </c>
      <c r="AP1127">
        <v>29.243926999999999</v>
      </c>
      <c r="AQ1127">
        <f t="shared" si="801"/>
        <v>-6.7686892523538544E-3</v>
      </c>
      <c r="AR1127">
        <f t="shared" si="820"/>
        <v>0.99323131074764615</v>
      </c>
      <c r="AV1127" s="10">
        <v>40997</v>
      </c>
      <c r="AW1127">
        <v>25561800</v>
      </c>
      <c r="AX1127">
        <v>37.844628</v>
      </c>
      <c r="AY1127">
        <f t="shared" si="802"/>
        <v>-3.2437235935675046E-3</v>
      </c>
      <c r="AZ1127">
        <f t="shared" si="803"/>
        <v>0.9967562764064325</v>
      </c>
      <c r="BD1127" s="10">
        <v>40997</v>
      </c>
      <c r="BE1127">
        <v>1248700</v>
      </c>
      <c r="BF1127">
        <v>41.971997000000002</v>
      </c>
      <c r="BG1127">
        <f t="shared" si="804"/>
        <v>-1.0358315706116006E-3</v>
      </c>
      <c r="BH1127">
        <f t="shared" si="805"/>
        <v>0.9989641684293884</v>
      </c>
      <c r="BL1127" s="10">
        <v>40997</v>
      </c>
      <c r="BM1127">
        <v>160500</v>
      </c>
      <c r="BN1127">
        <v>97.424643000000003</v>
      </c>
      <c r="BO1127">
        <f t="shared" si="818"/>
        <v>-8.2158047867841866E-4</v>
      </c>
      <c r="BP1127">
        <f t="shared" si="819"/>
        <v>0.99917841952132158</v>
      </c>
      <c r="CB1127" s="10">
        <v>40997</v>
      </c>
      <c r="CC1127">
        <v>255000</v>
      </c>
      <c r="CD1127">
        <v>91.830203999999995</v>
      </c>
      <c r="CE1127">
        <f t="shared" si="806"/>
        <v>-1.2435539675644813E-3</v>
      </c>
      <c r="CF1127">
        <f t="shared" si="807"/>
        <v>0.99875644603243552</v>
      </c>
      <c r="CJ1127" s="10">
        <v>40997</v>
      </c>
      <c r="CK1127">
        <v>120900</v>
      </c>
      <c r="CL1127">
        <v>72.159450000000007</v>
      </c>
      <c r="CM1127">
        <f t="shared" si="808"/>
        <v>2.733902006554656E-3</v>
      </c>
      <c r="CN1127">
        <f t="shared" si="809"/>
        <v>1.0027339020065547</v>
      </c>
      <c r="CR1127" s="10">
        <v>40997</v>
      </c>
      <c r="CS1127">
        <v>26500</v>
      </c>
      <c r="CT1127">
        <v>57.177404000000003</v>
      </c>
      <c r="CU1127">
        <f t="shared" si="810"/>
        <v>6.6024173254874974E-4</v>
      </c>
      <c r="CV1127">
        <f t="shared" si="811"/>
        <v>1.0006602417325487</v>
      </c>
      <c r="CZ1127" s="10">
        <v>40997</v>
      </c>
      <c r="DA1127">
        <v>64900</v>
      </c>
      <c r="DB1127">
        <v>39.060502999999997</v>
      </c>
      <c r="DC1127">
        <f t="shared" si="825"/>
        <v>-1.3358813236987732E-2</v>
      </c>
      <c r="DD1127">
        <f t="shared" si="826"/>
        <v>0.98664118676301227</v>
      </c>
      <c r="DH1127" s="10">
        <v>40997</v>
      </c>
      <c r="DI1127">
        <v>63500</v>
      </c>
      <c r="DJ1127">
        <v>26.435606</v>
      </c>
      <c r="DK1127">
        <f t="shared" si="827"/>
        <v>3.4120937817583297E-4</v>
      </c>
      <c r="DL1127">
        <f t="shared" si="828"/>
        <v>1.0003412093781758</v>
      </c>
      <c r="DX1127" s="10">
        <v>40997</v>
      </c>
      <c r="DY1127">
        <v>4355600</v>
      </c>
      <c r="DZ1127">
        <v>16.190000999999999</v>
      </c>
      <c r="EA1127">
        <f t="shared" si="821"/>
        <v>-6.1728391251347769E-4</v>
      </c>
      <c r="EB1127">
        <f t="shared" si="822"/>
        <v>0.99938271608748652</v>
      </c>
      <c r="EF1127" s="10">
        <v>40996</v>
      </c>
      <c r="EG1127">
        <v>140200</v>
      </c>
      <c r="EH1127">
        <v>96.944604999999996</v>
      </c>
      <c r="EI1127">
        <f t="shared" si="823"/>
        <v>-1.9782643184096393E-4</v>
      </c>
      <c r="EJ1127">
        <f t="shared" si="824"/>
        <v>0.99980217356815904</v>
      </c>
    </row>
    <row r="1128" spans="1:140">
      <c r="A1128" s="10">
        <v>40996</v>
      </c>
      <c r="B1128" s="11">
        <v>166.24</v>
      </c>
      <c r="C1128">
        <f t="shared" si="812"/>
        <v>1.6624000000000001</v>
      </c>
      <c r="D1128" s="12">
        <f t="shared" si="793"/>
        <v>4.578116582080427E-2</v>
      </c>
      <c r="E1128" s="13">
        <f t="shared" si="813"/>
        <v>1.0457811658208043</v>
      </c>
      <c r="H1128" s="10">
        <v>40996</v>
      </c>
      <c r="I1128">
        <v>2600</v>
      </c>
      <c r="J1128">
        <v>62.476967000000002</v>
      </c>
      <c r="K1128" s="15">
        <f t="shared" si="814"/>
        <v>-1.2645135795774642E-3</v>
      </c>
      <c r="L1128">
        <f t="shared" si="815"/>
        <v>0.99873548642042254</v>
      </c>
      <c r="N1128" s="15">
        <f t="shared" si="795"/>
        <v>-0.36987654551649829</v>
      </c>
      <c r="P1128" s="10">
        <v>40996</v>
      </c>
      <c r="Q1128">
        <v>192600</v>
      </c>
      <c r="R1128">
        <v>30.894774999999999</v>
      </c>
      <c r="S1128">
        <f t="shared" si="796"/>
        <v>-5.6497657007983371E-3</v>
      </c>
      <c r="T1128">
        <f t="shared" si="816"/>
        <v>0.99435023429920166</v>
      </c>
      <c r="V1128" s="15">
        <f t="shared" si="797"/>
        <v>-0.87356309735724824</v>
      </c>
      <c r="X1128" s="10">
        <v>40996</v>
      </c>
      <c r="Y1128">
        <v>68600</v>
      </c>
      <c r="Z1128">
        <v>25.567520999999999</v>
      </c>
      <c r="AA1128">
        <f t="shared" si="798"/>
        <v>-6.5525320446043755E-3</v>
      </c>
      <c r="AB1128">
        <f t="shared" si="794"/>
        <v>0.99344746795539562</v>
      </c>
      <c r="AD1128" s="15">
        <f t="shared" si="799"/>
        <v>-0.90924070217130193</v>
      </c>
      <c r="AF1128" s="10">
        <v>40996</v>
      </c>
      <c r="AG1128">
        <v>177000</v>
      </c>
      <c r="AH1128">
        <v>35.038494</v>
      </c>
      <c r="AI1128">
        <f t="shared" si="800"/>
        <v>-5.3446570703091778E-3</v>
      </c>
      <c r="AJ1128">
        <f t="shared" si="817"/>
        <v>0.99465534292969082</v>
      </c>
      <c r="AN1128" s="10">
        <v>40996</v>
      </c>
      <c r="AO1128">
        <v>1086100</v>
      </c>
      <c r="AP1128">
        <v>29.443218999999999</v>
      </c>
      <c r="AQ1128">
        <f t="shared" si="801"/>
        <v>-6.4327793823056867E-3</v>
      </c>
      <c r="AR1128">
        <f t="shared" si="820"/>
        <v>0.99356722061769431</v>
      </c>
      <c r="AV1128" s="10">
        <v>40996</v>
      </c>
      <c r="AW1128">
        <v>15898400</v>
      </c>
      <c r="AX1128">
        <v>37.967784999999999</v>
      </c>
      <c r="AY1128">
        <f t="shared" si="802"/>
        <v>-1.4161691121097997E-2</v>
      </c>
      <c r="AZ1128">
        <f t="shared" si="803"/>
        <v>0.985838308878902</v>
      </c>
      <c r="BD1128" s="10">
        <v>40996</v>
      </c>
      <c r="BE1128">
        <v>297400</v>
      </c>
      <c r="BF1128">
        <v>42.015518</v>
      </c>
      <c r="BG1128">
        <f t="shared" si="804"/>
        <v>-4.5370422209219941E-3</v>
      </c>
      <c r="BH1128">
        <f t="shared" si="805"/>
        <v>0.99546295777907801</v>
      </c>
      <c r="BL1128" s="10">
        <v>40996</v>
      </c>
      <c r="BM1128">
        <v>134300</v>
      </c>
      <c r="BN1128">
        <v>97.504750999999999</v>
      </c>
      <c r="BO1128">
        <f t="shared" si="818"/>
        <v>1.005124434530158E-3</v>
      </c>
      <c r="BP1128">
        <f t="shared" si="819"/>
        <v>1.0010051244345302</v>
      </c>
      <c r="CB1128" s="10">
        <v>40996</v>
      </c>
      <c r="CC1128">
        <v>313900</v>
      </c>
      <c r="CD1128">
        <v>91.944541999999998</v>
      </c>
      <c r="CE1128">
        <f t="shared" si="806"/>
        <v>7.1112936503014978E-4</v>
      </c>
      <c r="CF1128">
        <f t="shared" si="807"/>
        <v>1.0007111293650301</v>
      </c>
      <c r="CJ1128" s="10">
        <v>40996</v>
      </c>
      <c r="CK1128">
        <v>154200</v>
      </c>
      <c r="CL1128">
        <v>71.962710999999999</v>
      </c>
      <c r="CM1128">
        <f t="shared" si="808"/>
        <v>-1.068674663239233E-3</v>
      </c>
      <c r="CN1128">
        <f t="shared" si="809"/>
        <v>0.99893132533676077</v>
      </c>
      <c r="CR1128" s="10">
        <v>40996</v>
      </c>
      <c r="CS1128">
        <v>13200</v>
      </c>
      <c r="CT1128">
        <v>57.139678000000004</v>
      </c>
      <c r="CU1128">
        <f t="shared" si="810"/>
        <v>-1.1541681429908524E-3</v>
      </c>
      <c r="CV1128">
        <f t="shared" si="811"/>
        <v>0.99884583185700915</v>
      </c>
      <c r="CZ1128" s="10">
        <v>40996</v>
      </c>
      <c r="DA1128">
        <v>21700</v>
      </c>
      <c r="DB1128">
        <v>39.589370000000002</v>
      </c>
      <c r="DC1128">
        <f t="shared" si="825"/>
        <v>-8.8272858192273151E-3</v>
      </c>
      <c r="DD1128">
        <f t="shared" si="826"/>
        <v>0.99117271418077268</v>
      </c>
      <c r="DH1128" s="10">
        <v>40996</v>
      </c>
      <c r="DI1128">
        <v>96000</v>
      </c>
      <c r="DJ1128">
        <v>26.426589</v>
      </c>
      <c r="DK1128">
        <f t="shared" si="827"/>
        <v>-2.3825861694258821E-3</v>
      </c>
      <c r="DL1128">
        <f t="shared" si="828"/>
        <v>0.99761741383057412</v>
      </c>
      <c r="DX1128" s="10">
        <v>40996</v>
      </c>
      <c r="DY1128">
        <v>6948900</v>
      </c>
      <c r="DZ1128">
        <v>16.200001</v>
      </c>
      <c r="EA1128">
        <f t="shared" si="821"/>
        <v>-1.0988889559761295E-2</v>
      </c>
      <c r="EB1128">
        <f t="shared" si="822"/>
        <v>0.98901111044023871</v>
      </c>
      <c r="EF1128" s="10">
        <v>40995</v>
      </c>
      <c r="EG1128">
        <v>283400</v>
      </c>
      <c r="EH1128">
        <v>96.963786999999996</v>
      </c>
      <c r="EI1128">
        <f t="shared" si="823"/>
        <v>8.9085716646875035E-4</v>
      </c>
      <c r="EJ1128">
        <f t="shared" si="824"/>
        <v>1.0008908571664688</v>
      </c>
    </row>
    <row r="1129" spans="1:140">
      <c r="A1129" s="10">
        <v>40995</v>
      </c>
      <c r="B1129" s="11">
        <v>167.24</v>
      </c>
      <c r="C1129">
        <f t="shared" si="812"/>
        <v>1.6724000000000001</v>
      </c>
      <c r="D1129" s="12">
        <f t="shared" si="793"/>
        <v>4.6154843832352244E-2</v>
      </c>
      <c r="E1129" s="13">
        <f t="shared" si="813"/>
        <v>1.0461548438323522</v>
      </c>
      <c r="H1129" s="10">
        <v>40995</v>
      </c>
      <c r="I1129">
        <v>8300</v>
      </c>
      <c r="J1129">
        <v>62.556069999999998</v>
      </c>
      <c r="K1129" s="15">
        <f t="shared" si="814"/>
        <v>8.073636541484408E-3</v>
      </c>
      <c r="L1129">
        <f t="shared" si="815"/>
        <v>1.0080736365414844</v>
      </c>
      <c r="N1129" s="15">
        <f t="shared" si="795"/>
        <v>17.822349623155578</v>
      </c>
      <c r="P1129" s="10">
        <v>40995</v>
      </c>
      <c r="Q1129">
        <v>133000</v>
      </c>
      <c r="R1129">
        <v>31.070315000000001</v>
      </c>
      <c r="S1129">
        <f t="shared" si="796"/>
        <v>-2.3731206145961581E-3</v>
      </c>
      <c r="T1129">
        <f t="shared" si="816"/>
        <v>0.99762687938540384</v>
      </c>
      <c r="V1129" s="15">
        <f t="shared" si="797"/>
        <v>-0.57988148913532189</v>
      </c>
      <c r="X1129" s="10">
        <v>40995</v>
      </c>
      <c r="Y1129">
        <v>35200</v>
      </c>
      <c r="Z1129">
        <v>25.736158</v>
      </c>
      <c r="AA1129">
        <f t="shared" si="798"/>
        <v>-2.5418438801535492E-3</v>
      </c>
      <c r="AB1129">
        <f t="shared" si="794"/>
        <v>0.99745815611984645</v>
      </c>
      <c r="AD1129" s="15">
        <f t="shared" si="799"/>
        <v>-0.60503342790090597</v>
      </c>
      <c r="AF1129" s="10">
        <v>40995</v>
      </c>
      <c r="AG1129">
        <v>144000</v>
      </c>
      <c r="AH1129">
        <v>35.226768999999997</v>
      </c>
      <c r="AI1129">
        <f t="shared" si="800"/>
        <v>-4.7872344783493892E-3</v>
      </c>
      <c r="AJ1129">
        <f t="shared" si="817"/>
        <v>0.99521276552165061</v>
      </c>
      <c r="AN1129" s="10">
        <v>40995</v>
      </c>
      <c r="AO1129">
        <v>1340600</v>
      </c>
      <c r="AP1129">
        <v>29.633846999999999</v>
      </c>
      <c r="AQ1129">
        <f t="shared" si="801"/>
        <v>-5.5248123746454159E-3</v>
      </c>
      <c r="AR1129">
        <f t="shared" si="820"/>
        <v>0.99447518762535458</v>
      </c>
      <c r="AV1129" s="10">
        <v>40995</v>
      </c>
      <c r="AW1129">
        <v>17383400</v>
      </c>
      <c r="AX1129">
        <v>38.513196999999998</v>
      </c>
      <c r="AY1129">
        <f t="shared" si="802"/>
        <v>-4.5475554404960095E-3</v>
      </c>
      <c r="AZ1129">
        <f t="shared" si="803"/>
        <v>0.99545244455950399</v>
      </c>
      <c r="BD1129" s="10">
        <v>40995</v>
      </c>
      <c r="BE1129">
        <v>455200</v>
      </c>
      <c r="BF1129">
        <v>42.207013000000003</v>
      </c>
      <c r="BG1129">
        <f t="shared" si="804"/>
        <v>-2.2633040205866095E-3</v>
      </c>
      <c r="BH1129">
        <f t="shared" si="805"/>
        <v>0.99773669597941339</v>
      </c>
      <c r="BL1129" s="10">
        <v>40995</v>
      </c>
      <c r="BM1129">
        <v>212800</v>
      </c>
      <c r="BN1129">
        <v>97.406845000000004</v>
      </c>
      <c r="BO1129">
        <f t="shared" si="818"/>
        <v>2.5650274950606011E-3</v>
      </c>
      <c r="BP1129">
        <f t="shared" si="819"/>
        <v>1.0025650274950606</v>
      </c>
      <c r="CB1129" s="10">
        <v>40995</v>
      </c>
      <c r="CC1129">
        <v>302100</v>
      </c>
      <c r="CD1129">
        <v>91.879204000000001</v>
      </c>
      <c r="CE1129">
        <f t="shared" si="806"/>
        <v>3.5569115372724447E-4</v>
      </c>
      <c r="CF1129">
        <f t="shared" si="807"/>
        <v>1.0003556911537272</v>
      </c>
      <c r="CJ1129" s="10">
        <v>40995</v>
      </c>
      <c r="CK1129">
        <v>372200</v>
      </c>
      <c r="CL1129">
        <v>72.039698000000001</v>
      </c>
      <c r="CM1129">
        <f t="shared" si="808"/>
        <v>3.9337393707685742E-3</v>
      </c>
      <c r="CN1129">
        <f t="shared" si="809"/>
        <v>1.0039337393707686</v>
      </c>
      <c r="CR1129" s="10">
        <v>40995</v>
      </c>
      <c r="CS1129">
        <v>11200</v>
      </c>
      <c r="CT1129">
        <v>57.205703</v>
      </c>
      <c r="CU1129">
        <f t="shared" si="810"/>
        <v>3.1426272246459774E-3</v>
      </c>
      <c r="CV1129">
        <f t="shared" si="811"/>
        <v>1.003142627224646</v>
      </c>
      <c r="CZ1129" s="10">
        <v>40995</v>
      </c>
      <c r="DA1129">
        <v>47300</v>
      </c>
      <c r="DB1129">
        <v>39.941949000000001</v>
      </c>
      <c r="DC1129">
        <f t="shared" si="825"/>
        <v>2.1027430767994737E-4</v>
      </c>
      <c r="DD1129">
        <f t="shared" si="826"/>
        <v>1.0002102743076799</v>
      </c>
      <c r="DH1129" s="10">
        <v>40995</v>
      </c>
      <c r="DI1129">
        <v>75000</v>
      </c>
      <c r="DJ1129">
        <v>26.489702999999999</v>
      </c>
      <c r="DK1129">
        <f t="shared" si="827"/>
        <v>1.3632906988714222E-3</v>
      </c>
      <c r="DL1129">
        <f t="shared" si="828"/>
        <v>1.0013632906988714</v>
      </c>
      <c r="DX1129" s="10">
        <v>40995</v>
      </c>
      <c r="DY1129">
        <v>4917200</v>
      </c>
      <c r="DZ1129">
        <v>16.379999000000002</v>
      </c>
      <c r="EA1129">
        <f t="shared" si="821"/>
        <v>-6.6707701637354067E-3</v>
      </c>
      <c r="EB1129">
        <f t="shared" si="822"/>
        <v>0.99332922983626459</v>
      </c>
      <c r="EF1129" s="10">
        <v>40994</v>
      </c>
      <c r="EG1129">
        <v>225600</v>
      </c>
      <c r="EH1129">
        <v>96.877482999999998</v>
      </c>
      <c r="EI1129">
        <f t="shared" si="823"/>
        <v>9.901113570220943E-5</v>
      </c>
      <c r="EJ1129">
        <f t="shared" si="824"/>
        <v>1.0000990111357022</v>
      </c>
    </row>
    <row r="1130" spans="1:140">
      <c r="A1130" s="10">
        <v>40994</v>
      </c>
      <c r="B1130" s="11">
        <v>168.24</v>
      </c>
      <c r="C1130">
        <f t="shared" si="812"/>
        <v>1.6824000000000001</v>
      </c>
      <c r="D1130" s="12">
        <f t="shared" si="793"/>
        <v>4.6530265112969316E-2</v>
      </c>
      <c r="E1130" s="13">
        <f t="shared" si="813"/>
        <v>1.0465302651129693</v>
      </c>
      <c r="H1130" s="10">
        <v>40994</v>
      </c>
      <c r="I1130">
        <v>4800</v>
      </c>
      <c r="J1130">
        <v>62.055059999999997</v>
      </c>
      <c r="K1130" s="15">
        <f t="shared" si="814"/>
        <v>-4.371807109871173E-3</v>
      </c>
      <c r="L1130">
        <f t="shared" si="815"/>
        <v>0.99562819289012883</v>
      </c>
      <c r="N1130" s="15">
        <f t="shared" si="795"/>
        <v>-0.79794348872815912</v>
      </c>
      <c r="P1130" s="10">
        <v>40994</v>
      </c>
      <c r="Q1130">
        <v>126800</v>
      </c>
      <c r="R1130">
        <v>31.144224000000001</v>
      </c>
      <c r="S1130">
        <f t="shared" si="796"/>
        <v>1.3225088462170964E-2</v>
      </c>
      <c r="T1130">
        <f t="shared" si="816"/>
        <v>1.013225088462171</v>
      </c>
      <c r="V1130" s="15">
        <f t="shared" si="797"/>
        <v>119.96680431215017</v>
      </c>
      <c r="X1130" s="10">
        <v>40994</v>
      </c>
      <c r="Y1130">
        <v>118800</v>
      </c>
      <c r="Z1130">
        <v>25.801742000000001</v>
      </c>
      <c r="AA1130">
        <f t="shared" si="798"/>
        <v>1.3618020817365739E-2</v>
      </c>
      <c r="AB1130">
        <f t="shared" si="794"/>
        <v>1.0136180208173657</v>
      </c>
      <c r="AD1130" s="15">
        <f t="shared" si="799"/>
        <v>138.35672947220186</v>
      </c>
      <c r="AF1130" s="10">
        <v>40994</v>
      </c>
      <c r="AG1130">
        <v>222500</v>
      </c>
      <c r="AH1130">
        <v>35.396219000000002</v>
      </c>
      <c r="AI1130">
        <f t="shared" si="800"/>
        <v>1.7040757837215148E-2</v>
      </c>
      <c r="AJ1130">
        <f t="shared" si="817"/>
        <v>1.0170407578372151</v>
      </c>
      <c r="AN1130" s="10">
        <v>40994</v>
      </c>
      <c r="AO1130">
        <v>1535000</v>
      </c>
      <c r="AP1130">
        <v>29.798477999999999</v>
      </c>
      <c r="AQ1130">
        <f t="shared" si="801"/>
        <v>1.3557293316863728E-2</v>
      </c>
      <c r="AR1130">
        <f t="shared" si="820"/>
        <v>1.0135572933168637</v>
      </c>
      <c r="AV1130" s="10">
        <v>40994</v>
      </c>
      <c r="AW1130">
        <v>14624300</v>
      </c>
      <c r="AX1130">
        <v>38.689138</v>
      </c>
      <c r="AY1130">
        <f t="shared" si="802"/>
        <v>1.5469842695255975E-2</v>
      </c>
      <c r="AZ1130">
        <f t="shared" si="803"/>
        <v>1.015469842695256</v>
      </c>
      <c r="BD1130" s="10">
        <v>40994</v>
      </c>
      <c r="BE1130">
        <v>378400</v>
      </c>
      <c r="BF1130">
        <v>42.302757</v>
      </c>
      <c r="BG1130">
        <f t="shared" si="804"/>
        <v>1.2246910796254395E-2</v>
      </c>
      <c r="BH1130">
        <f t="shared" si="805"/>
        <v>1.0122469107962544</v>
      </c>
      <c r="BL1130" s="10">
        <v>40994</v>
      </c>
      <c r="BM1130">
        <v>172400</v>
      </c>
      <c r="BN1130">
        <v>97.157633000000004</v>
      </c>
      <c r="BO1130">
        <f t="shared" si="818"/>
        <v>3.308831217419872E-3</v>
      </c>
      <c r="BP1130">
        <f t="shared" si="819"/>
        <v>1.0033088312174199</v>
      </c>
      <c r="CB1130" s="10">
        <v>40994</v>
      </c>
      <c r="CC1130">
        <v>488400</v>
      </c>
      <c r="CD1130">
        <v>91.846535000000003</v>
      </c>
      <c r="CE1130">
        <f t="shared" si="806"/>
        <v>-2.1295261488974981E-3</v>
      </c>
      <c r="CF1130">
        <f t="shared" si="807"/>
        <v>0.9978704738511025</v>
      </c>
      <c r="CJ1130" s="10">
        <v>40994</v>
      </c>
      <c r="CK1130">
        <v>207500</v>
      </c>
      <c r="CL1130">
        <v>71.757423000000003</v>
      </c>
      <c r="CM1130">
        <f t="shared" si="808"/>
        <v>9.5456776619995409E-4</v>
      </c>
      <c r="CN1130">
        <f t="shared" si="809"/>
        <v>1.0009545677662</v>
      </c>
      <c r="CR1130" s="10">
        <v>40994</v>
      </c>
      <c r="CS1130">
        <v>14100</v>
      </c>
      <c r="CT1130">
        <v>57.026490000000003</v>
      </c>
      <c r="CU1130">
        <f t="shared" si="810"/>
        <v>0</v>
      </c>
      <c r="CV1130">
        <f t="shared" si="811"/>
        <v>1</v>
      </c>
      <c r="CZ1130" s="10">
        <v>40994</v>
      </c>
      <c r="DA1130">
        <v>19700</v>
      </c>
      <c r="DB1130">
        <v>39.933551999999999</v>
      </c>
      <c r="DC1130">
        <f t="shared" si="825"/>
        <v>1.5368225889952791E-2</v>
      </c>
      <c r="DD1130">
        <f t="shared" si="826"/>
        <v>1.0153682258899528</v>
      </c>
      <c r="DH1130" s="10">
        <v>40994</v>
      </c>
      <c r="DI1130">
        <v>151300</v>
      </c>
      <c r="DJ1130">
        <v>26.453638999999999</v>
      </c>
      <c r="DK1130">
        <f t="shared" si="827"/>
        <v>1.0330574409070259E-2</v>
      </c>
      <c r="DL1130">
        <f t="shared" si="828"/>
        <v>1.0103305744090703</v>
      </c>
      <c r="DX1130" s="10">
        <v>40994</v>
      </c>
      <c r="DY1130">
        <v>5741200</v>
      </c>
      <c r="DZ1130">
        <v>16.489999999999998</v>
      </c>
      <c r="EA1130">
        <f t="shared" si="821"/>
        <v>1.7901171734495458E-2</v>
      </c>
      <c r="EB1130">
        <f t="shared" si="822"/>
        <v>1.0179011717344955</v>
      </c>
      <c r="EF1130" s="10">
        <v>40991</v>
      </c>
      <c r="EG1130">
        <v>136000</v>
      </c>
      <c r="EH1130">
        <v>96.867891999999998</v>
      </c>
      <c r="EI1130">
        <f t="shared" si="823"/>
        <v>9.8948662204723092E-5</v>
      </c>
      <c r="EJ1130">
        <f t="shared" si="824"/>
        <v>1.0000989486622047</v>
      </c>
    </row>
    <row r="1131" spans="1:140">
      <c r="A1131" s="10">
        <v>40991</v>
      </c>
      <c r="B1131" s="11">
        <v>169.24</v>
      </c>
      <c r="C1131">
        <f t="shared" si="812"/>
        <v>1.6924000000000001</v>
      </c>
      <c r="D1131" s="12">
        <f t="shared" si="793"/>
        <v>4.6907445370002021E-2</v>
      </c>
      <c r="E1131" s="13">
        <f t="shared" si="813"/>
        <v>1.046907445370002</v>
      </c>
      <c r="H1131" s="10">
        <v>40991</v>
      </c>
      <c r="I1131">
        <v>9900</v>
      </c>
      <c r="J1131">
        <v>62.327544000000003</v>
      </c>
      <c r="K1131" s="15">
        <f t="shared" si="814"/>
        <v>6.8153244267561419E-3</v>
      </c>
      <c r="L1131">
        <f t="shared" si="815"/>
        <v>1.0068153244267561</v>
      </c>
      <c r="N1131" s="15">
        <f t="shared" si="795"/>
        <v>10.931176605173253</v>
      </c>
      <c r="P1131" s="10">
        <v>40991</v>
      </c>
      <c r="Q1131">
        <v>102200</v>
      </c>
      <c r="R1131">
        <v>30.737715000000001</v>
      </c>
      <c r="S1131">
        <f t="shared" si="796"/>
        <v>3.6198629633801271E-3</v>
      </c>
      <c r="T1131">
        <f t="shared" si="816"/>
        <v>1.0036198629633801</v>
      </c>
      <c r="V1131" s="15">
        <f t="shared" si="797"/>
        <v>2.7391726300204962</v>
      </c>
      <c r="X1131" s="10">
        <v>40991</v>
      </c>
      <c r="Y1131">
        <v>35900</v>
      </c>
      <c r="Z1131">
        <v>25.455093999999999</v>
      </c>
      <c r="AA1131">
        <f t="shared" si="798"/>
        <v>5.1794091525521058E-3</v>
      </c>
      <c r="AB1131">
        <f t="shared" si="794"/>
        <v>1.0051794091525521</v>
      </c>
      <c r="AD1131" s="15">
        <f t="shared" si="799"/>
        <v>5.5903429242411864</v>
      </c>
      <c r="AF1131" s="10">
        <v>40991</v>
      </c>
      <c r="AG1131">
        <v>88200</v>
      </c>
      <c r="AH1131">
        <v>34.803147000000003</v>
      </c>
      <c r="AI1131">
        <f t="shared" si="800"/>
        <v>8.4561251867685261E-3</v>
      </c>
      <c r="AJ1131">
        <f t="shared" si="817"/>
        <v>1.0084561251867685</v>
      </c>
      <c r="AN1131" s="10">
        <v>40991</v>
      </c>
      <c r="AO1131">
        <v>1850500</v>
      </c>
      <c r="AP1131">
        <v>29.399895000000001</v>
      </c>
      <c r="AQ1131">
        <f t="shared" si="801"/>
        <v>6.2277161691173255E-3</v>
      </c>
      <c r="AR1131">
        <f t="shared" si="820"/>
        <v>1.0062277161691173</v>
      </c>
      <c r="AV1131" s="10">
        <v>40991</v>
      </c>
      <c r="AW1131">
        <v>13305500</v>
      </c>
      <c r="AX1131">
        <v>38.099741000000002</v>
      </c>
      <c r="AY1131">
        <f t="shared" si="802"/>
        <v>7.2093149042562477E-3</v>
      </c>
      <c r="AZ1131">
        <f t="shared" si="803"/>
        <v>1.0072093149042562</v>
      </c>
      <c r="BD1131" s="10">
        <v>40991</v>
      </c>
      <c r="BE1131">
        <v>252800</v>
      </c>
      <c r="BF1131">
        <v>41.790947000000003</v>
      </c>
      <c r="BG1131">
        <f t="shared" si="804"/>
        <v>2.6965664215159446E-3</v>
      </c>
      <c r="BH1131">
        <f t="shared" si="805"/>
        <v>1.0026965664215159</v>
      </c>
      <c r="BL1131" s="10">
        <v>40991</v>
      </c>
      <c r="BM1131">
        <v>204800</v>
      </c>
      <c r="BN1131">
        <v>96.837215</v>
      </c>
      <c r="BO1131">
        <f t="shared" si="818"/>
        <v>4.5979702397014321E-4</v>
      </c>
      <c r="BP1131">
        <f t="shared" si="819"/>
        <v>1.0004597970239701</v>
      </c>
      <c r="CB1131" s="10">
        <v>40991</v>
      </c>
      <c r="CC1131">
        <v>485400</v>
      </c>
      <c r="CD1131">
        <v>92.042541999999997</v>
      </c>
      <c r="CE1131">
        <f t="shared" si="806"/>
        <v>8.8684250385551167E-5</v>
      </c>
      <c r="CF1131">
        <f t="shared" si="807"/>
        <v>1.0000886842503856</v>
      </c>
      <c r="CJ1131" s="10">
        <v>40991</v>
      </c>
      <c r="CK1131">
        <v>136800</v>
      </c>
      <c r="CL1131">
        <v>71.688991000000001</v>
      </c>
      <c r="CM1131">
        <f t="shared" si="808"/>
        <v>1.3142277077589082E-3</v>
      </c>
      <c r="CN1131">
        <f t="shared" si="809"/>
        <v>1.0013142277077589</v>
      </c>
      <c r="CR1131" s="10">
        <v>40991</v>
      </c>
      <c r="CS1131">
        <v>10400</v>
      </c>
      <c r="CT1131">
        <v>57.026490000000003</v>
      </c>
      <c r="CU1131">
        <f t="shared" si="810"/>
        <v>1.6566907311510448E-3</v>
      </c>
      <c r="CV1131">
        <f t="shared" si="811"/>
        <v>1.001656690731151</v>
      </c>
      <c r="CZ1131" s="10">
        <v>40991</v>
      </c>
      <c r="DA1131">
        <v>21000</v>
      </c>
      <c r="DB1131">
        <v>39.329132999999999</v>
      </c>
      <c r="DC1131">
        <f t="shared" si="825"/>
        <v>1.7104589511627299E-3</v>
      </c>
      <c r="DD1131">
        <f t="shared" si="826"/>
        <v>1.0017104589511627</v>
      </c>
      <c r="DH1131" s="10">
        <v>40991</v>
      </c>
      <c r="DI1131">
        <v>42600</v>
      </c>
      <c r="DJ1131">
        <v>26.183152</v>
      </c>
      <c r="DK1131">
        <f t="shared" si="827"/>
        <v>5.5402129069168637E-3</v>
      </c>
      <c r="DL1131">
        <f t="shared" si="828"/>
        <v>1.0055402129069169</v>
      </c>
      <c r="DX1131" s="10">
        <v>40991</v>
      </c>
      <c r="DY1131">
        <v>4906500</v>
      </c>
      <c r="DZ1131">
        <v>16.200001</v>
      </c>
      <c r="EA1131">
        <f t="shared" si="821"/>
        <v>1.1867645221736334E-2</v>
      </c>
      <c r="EB1131">
        <f t="shared" si="822"/>
        <v>1.0118676452217363</v>
      </c>
      <c r="EF1131" s="10">
        <v>40990</v>
      </c>
      <c r="EG1131">
        <v>84000</v>
      </c>
      <c r="EH1131">
        <v>96.858307999999994</v>
      </c>
      <c r="EI1131">
        <f t="shared" si="823"/>
        <v>9.9030738837768695E-5</v>
      </c>
      <c r="EJ1131">
        <f t="shared" si="824"/>
        <v>1.0000990307388378</v>
      </c>
    </row>
    <row r="1132" spans="1:140">
      <c r="A1132" s="10">
        <v>40990</v>
      </c>
      <c r="B1132" s="11">
        <v>170.24</v>
      </c>
      <c r="C1132">
        <f t="shared" si="812"/>
        <v>1.7024000000000001</v>
      </c>
      <c r="D1132" s="12">
        <f t="shared" si="793"/>
        <v>4.7286400521167726E-2</v>
      </c>
      <c r="E1132" s="13">
        <f t="shared" si="813"/>
        <v>1.0472864005211677</v>
      </c>
      <c r="H1132" s="10">
        <v>40990</v>
      </c>
      <c r="I1132">
        <v>7800</v>
      </c>
      <c r="J1132">
        <v>61.905636999999999</v>
      </c>
      <c r="K1132" s="15">
        <f t="shared" si="814"/>
        <v>2.847747263130973E-3</v>
      </c>
      <c r="L1132">
        <f t="shared" si="815"/>
        <v>1.002847747263131</v>
      </c>
      <c r="N1132" s="15">
        <f t="shared" si="795"/>
        <v>1.8234245880362447</v>
      </c>
      <c r="P1132" s="10">
        <v>40990</v>
      </c>
      <c r="Q1132">
        <v>204100</v>
      </c>
      <c r="R1132">
        <v>30.626850000000001</v>
      </c>
      <c r="S1132">
        <f t="shared" si="796"/>
        <v>-7.7820501136827147E-3</v>
      </c>
      <c r="T1132">
        <f t="shared" si="816"/>
        <v>0.99221794988631729</v>
      </c>
      <c r="V1132" s="15">
        <f t="shared" si="797"/>
        <v>-0.94224574329971611</v>
      </c>
      <c r="X1132" s="10">
        <v>40990</v>
      </c>
      <c r="Y1132">
        <v>80900</v>
      </c>
      <c r="Z1132">
        <v>25.323931000000002</v>
      </c>
      <c r="AA1132">
        <f t="shared" si="798"/>
        <v>-1.0252613346297457E-2</v>
      </c>
      <c r="AB1132">
        <f t="shared" si="794"/>
        <v>0.98974738665370254</v>
      </c>
      <c r="AD1132" s="15">
        <f t="shared" si="799"/>
        <v>-0.97675161692687651</v>
      </c>
      <c r="AF1132" s="10">
        <v>40990</v>
      </c>
      <c r="AG1132">
        <v>128900</v>
      </c>
      <c r="AH1132">
        <v>34.511315000000003</v>
      </c>
      <c r="AI1132">
        <f t="shared" si="800"/>
        <v>-9.9918736941196906E-3</v>
      </c>
      <c r="AJ1132">
        <f t="shared" si="817"/>
        <v>0.99000812630588031</v>
      </c>
      <c r="AN1132" s="10">
        <v>40990</v>
      </c>
      <c r="AO1132">
        <v>1941300</v>
      </c>
      <c r="AP1132">
        <v>29.217934</v>
      </c>
      <c r="AQ1132">
        <f t="shared" si="801"/>
        <v>-7.0378534623405375E-3</v>
      </c>
      <c r="AR1132">
        <f t="shared" si="820"/>
        <v>0.99296214653765946</v>
      </c>
      <c r="AV1132" s="10">
        <v>40990</v>
      </c>
      <c r="AW1132">
        <v>16047000</v>
      </c>
      <c r="AX1132">
        <v>37.827033999999998</v>
      </c>
      <c r="AY1132">
        <f t="shared" si="802"/>
        <v>-1.5567766687870743E-2</v>
      </c>
      <c r="AZ1132">
        <f t="shared" si="803"/>
        <v>0.98443223331212926</v>
      </c>
      <c r="BD1132" s="10">
        <v>40990</v>
      </c>
      <c r="BE1132">
        <v>782900</v>
      </c>
      <c r="BF1132">
        <v>41.678558000000002</v>
      </c>
      <c r="BG1132">
        <f t="shared" si="804"/>
        <v>-5.1588879239296004E-3</v>
      </c>
      <c r="BH1132">
        <f t="shared" si="805"/>
        <v>0.9948411120760704</v>
      </c>
      <c r="BL1132" s="10">
        <v>40990</v>
      </c>
      <c r="BM1132">
        <v>172200</v>
      </c>
      <c r="BN1132">
        <v>96.79271</v>
      </c>
      <c r="BO1132">
        <f t="shared" si="818"/>
        <v>5.3619429650735295E-3</v>
      </c>
      <c r="BP1132">
        <f t="shared" si="819"/>
        <v>1.0053619429650735</v>
      </c>
      <c r="CB1132" s="10">
        <v>40990</v>
      </c>
      <c r="CC1132">
        <v>595900</v>
      </c>
      <c r="CD1132">
        <v>92.034379999999999</v>
      </c>
      <c r="CE1132">
        <f t="shared" si="806"/>
        <v>-4.4345268999701482E-4</v>
      </c>
      <c r="CF1132">
        <f t="shared" si="807"/>
        <v>0.99955654731000299</v>
      </c>
      <c r="CJ1132" s="10">
        <v>40990</v>
      </c>
      <c r="CK1132">
        <v>135200</v>
      </c>
      <c r="CL1132">
        <v>71.594898999999998</v>
      </c>
      <c r="CM1132">
        <f t="shared" si="808"/>
        <v>0</v>
      </c>
      <c r="CN1132">
        <f t="shared" si="809"/>
        <v>1</v>
      </c>
      <c r="CR1132" s="10">
        <v>40990</v>
      </c>
      <c r="CS1132">
        <v>12600</v>
      </c>
      <c r="CT1132">
        <v>56.932170999999997</v>
      </c>
      <c r="CU1132">
        <f t="shared" si="810"/>
        <v>3.3146905927416981E-4</v>
      </c>
      <c r="CV1132">
        <f t="shared" si="811"/>
        <v>1.0003314690592742</v>
      </c>
      <c r="CZ1132" s="10">
        <v>40990</v>
      </c>
      <c r="DA1132">
        <v>24700</v>
      </c>
      <c r="DB1132">
        <v>39.261977000000002</v>
      </c>
      <c r="DC1132">
        <f t="shared" si="825"/>
        <v>-1.1414117262438794E-2</v>
      </c>
      <c r="DD1132">
        <f t="shared" si="826"/>
        <v>0.98858588273756121</v>
      </c>
      <c r="DH1132" s="10">
        <v>40990</v>
      </c>
      <c r="DI1132">
        <v>68400</v>
      </c>
      <c r="DJ1132">
        <v>26.038891</v>
      </c>
      <c r="DK1132">
        <f t="shared" si="827"/>
        <v>-1.366125972943022E-2</v>
      </c>
      <c r="DL1132">
        <f t="shared" si="828"/>
        <v>0.98633874027056978</v>
      </c>
      <c r="DX1132" s="10">
        <v>40990</v>
      </c>
      <c r="DY1132">
        <v>6103900</v>
      </c>
      <c r="DZ1132">
        <v>16.010000000000002</v>
      </c>
      <c r="EA1132">
        <f t="shared" si="821"/>
        <v>-3.7336652146856553E-3</v>
      </c>
      <c r="EB1132">
        <f t="shared" si="822"/>
        <v>0.99626633478531434</v>
      </c>
      <c r="EF1132" s="10">
        <v>40989</v>
      </c>
      <c r="EG1132">
        <v>97900</v>
      </c>
      <c r="EH1132">
        <v>96.848716999999994</v>
      </c>
      <c r="EI1132">
        <f t="shared" si="823"/>
        <v>-2.9693174419076485E-4</v>
      </c>
      <c r="EJ1132">
        <f t="shared" si="824"/>
        <v>0.99970306825580924</v>
      </c>
    </row>
    <row r="1133" spans="1:140">
      <c r="A1133" s="10">
        <v>40989</v>
      </c>
      <c r="B1133" s="11">
        <v>171.24</v>
      </c>
      <c r="C1133">
        <f t="shared" si="812"/>
        <v>1.7124000000000001</v>
      </c>
      <c r="D1133" s="12">
        <f t="shared" si="793"/>
        <v>4.7667146698303187E-2</v>
      </c>
      <c r="E1133" s="13">
        <f t="shared" si="813"/>
        <v>1.0476671466983032</v>
      </c>
      <c r="H1133" s="10">
        <v>40989</v>
      </c>
      <c r="I1133">
        <v>7200</v>
      </c>
      <c r="J1133">
        <v>61.729846000000002</v>
      </c>
      <c r="K1133" s="15">
        <f t="shared" si="814"/>
        <v>9.9223771364520541E-3</v>
      </c>
      <c r="L1133">
        <f t="shared" si="815"/>
        <v>1.0099223771364521</v>
      </c>
      <c r="N1133" s="15">
        <f t="shared" si="795"/>
        <v>35.738228318174407</v>
      </c>
      <c r="P1133" s="10">
        <v>40989</v>
      </c>
      <c r="Q1133">
        <v>128900</v>
      </c>
      <c r="R1133">
        <v>30.867059000000001</v>
      </c>
      <c r="S1133">
        <f t="shared" si="796"/>
        <v>-8.9710962452382859E-4</v>
      </c>
      <c r="T1133">
        <f t="shared" si="816"/>
        <v>0.99910289037547617</v>
      </c>
      <c r="V1133" s="15">
        <f t="shared" si="797"/>
        <v>-0.27934299628341397</v>
      </c>
      <c r="X1133" s="10">
        <v>40989</v>
      </c>
      <c r="Y1133">
        <v>89800</v>
      </c>
      <c r="Z1133">
        <v>25.586257</v>
      </c>
      <c r="AA1133">
        <f t="shared" si="798"/>
        <v>-1.8275197438063495E-3</v>
      </c>
      <c r="AB1133">
        <f t="shared" si="794"/>
        <v>0.99817248025619365</v>
      </c>
      <c r="AD1133" s="15">
        <f t="shared" si="799"/>
        <v>-0.48709004154578095</v>
      </c>
      <c r="AF1133" s="10">
        <v>40989</v>
      </c>
      <c r="AG1133">
        <v>113400</v>
      </c>
      <c r="AH1133">
        <v>34.859628000000001</v>
      </c>
      <c r="AI1133">
        <f t="shared" si="800"/>
        <v>-1.3485090254879983E-3</v>
      </c>
      <c r="AJ1133">
        <f t="shared" si="817"/>
        <v>0.998651490974512</v>
      </c>
      <c r="AN1133" s="10">
        <v>40989</v>
      </c>
      <c r="AO1133">
        <v>1716900</v>
      </c>
      <c r="AP1133">
        <v>29.425022999999999</v>
      </c>
      <c r="AQ1133">
        <f t="shared" si="801"/>
        <v>-5.8529789976512481E-3</v>
      </c>
      <c r="AR1133">
        <f t="shared" si="820"/>
        <v>0.99414702100234875</v>
      </c>
      <c r="AV1133" s="10">
        <v>40989</v>
      </c>
      <c r="AW1133">
        <v>17684300</v>
      </c>
      <c r="AX1133">
        <v>38.425229000000002</v>
      </c>
      <c r="AY1133">
        <f t="shared" si="802"/>
        <v>2.2946084305450754E-3</v>
      </c>
      <c r="AZ1133">
        <f t="shared" si="803"/>
        <v>1.0022946084305451</v>
      </c>
      <c r="BD1133" s="10">
        <v>40989</v>
      </c>
      <c r="BE1133">
        <v>352600</v>
      </c>
      <c r="BF1133">
        <v>41.894688000000002</v>
      </c>
      <c r="BG1133">
        <f t="shared" si="804"/>
        <v>-1.6481566479681353E-3</v>
      </c>
      <c r="BH1133">
        <f t="shared" si="805"/>
        <v>0.99835184335203186</v>
      </c>
      <c r="BL1133" s="10">
        <v>40989</v>
      </c>
      <c r="BM1133">
        <v>228000</v>
      </c>
      <c r="BN1133">
        <v>96.276481000000004</v>
      </c>
      <c r="BO1133">
        <f t="shared" si="818"/>
        <v>6.2325466672032981E-3</v>
      </c>
      <c r="BP1133">
        <f t="shared" si="819"/>
        <v>1.0062325466672033</v>
      </c>
      <c r="CB1133" s="10">
        <v>40989</v>
      </c>
      <c r="CC1133">
        <v>788900</v>
      </c>
      <c r="CD1133">
        <v>92.075210999999996</v>
      </c>
      <c r="CE1133">
        <f t="shared" si="806"/>
        <v>-9.7475128559854074E-4</v>
      </c>
      <c r="CF1133">
        <f t="shared" si="807"/>
        <v>0.99902524871440146</v>
      </c>
      <c r="CJ1133" s="10">
        <v>40989</v>
      </c>
      <c r="CK1133">
        <v>111900</v>
      </c>
      <c r="CL1133">
        <v>71.594898999999998</v>
      </c>
      <c r="CM1133">
        <f t="shared" si="808"/>
        <v>4.1991418843587702E-3</v>
      </c>
      <c r="CN1133">
        <f t="shared" si="809"/>
        <v>1.0041991418843588</v>
      </c>
      <c r="CR1133" s="10">
        <v>40989</v>
      </c>
      <c r="CS1133">
        <v>8200</v>
      </c>
      <c r="CT1133">
        <v>56.913305999999999</v>
      </c>
      <c r="CU1133">
        <f t="shared" si="810"/>
        <v>1.8263301596475046E-3</v>
      </c>
      <c r="CV1133">
        <f t="shared" si="811"/>
        <v>1.0018263301596475</v>
      </c>
      <c r="CZ1133" s="10">
        <v>40989</v>
      </c>
      <c r="DA1133">
        <v>30800</v>
      </c>
      <c r="DB1133">
        <v>39.715291999999998</v>
      </c>
      <c r="DC1133">
        <f t="shared" si="825"/>
        <v>-5.2565100617383287E-3</v>
      </c>
      <c r="DD1133">
        <f t="shared" si="826"/>
        <v>0.99474348993826167</v>
      </c>
      <c r="DH1133" s="10">
        <v>40989</v>
      </c>
      <c r="DI1133">
        <v>43900</v>
      </c>
      <c r="DJ1133">
        <v>26.399542</v>
      </c>
      <c r="DK1133">
        <f t="shared" si="827"/>
        <v>-1.7046944365474159E-3</v>
      </c>
      <c r="DL1133">
        <f t="shared" si="828"/>
        <v>0.99829530556345258</v>
      </c>
      <c r="DX1133" s="10">
        <v>40989</v>
      </c>
      <c r="DY1133">
        <v>5570900</v>
      </c>
      <c r="DZ1133">
        <v>16.07</v>
      </c>
      <c r="EA1133">
        <f t="shared" si="821"/>
        <v>6.2272731150225802E-4</v>
      </c>
      <c r="EB1133">
        <f t="shared" si="822"/>
        <v>1.0006227273115023</v>
      </c>
      <c r="EF1133" s="10">
        <v>40988</v>
      </c>
      <c r="EG1133">
        <v>77300</v>
      </c>
      <c r="EH1133">
        <v>96.877482999999998</v>
      </c>
      <c r="EI1133">
        <f t="shared" si="823"/>
        <v>9.901113570220943E-5</v>
      </c>
      <c r="EJ1133">
        <f t="shared" si="824"/>
        <v>1.0000990111357022</v>
      </c>
    </row>
    <row r="1134" spans="1:140">
      <c r="A1134" s="10">
        <v>40988</v>
      </c>
      <c r="B1134" s="11">
        <v>172.24</v>
      </c>
      <c r="C1134">
        <f t="shared" si="812"/>
        <v>1.7224000000000002</v>
      </c>
      <c r="D1134" s="12">
        <f t="shared" si="793"/>
        <v>4.8049700251193705E-2</v>
      </c>
      <c r="E1134" s="13">
        <f t="shared" si="813"/>
        <v>1.0480497002511937</v>
      </c>
      <c r="H1134" s="10">
        <v>40988</v>
      </c>
      <c r="I1134">
        <v>27300</v>
      </c>
      <c r="J1134">
        <v>61.123356999999999</v>
      </c>
      <c r="K1134" s="15">
        <f t="shared" si="814"/>
        <v>3.6080288501758595E-3</v>
      </c>
      <c r="L1134">
        <f t="shared" si="815"/>
        <v>1.0036080288501759</v>
      </c>
      <c r="N1134" s="15">
        <f t="shared" si="795"/>
        <v>2.7231141968663004</v>
      </c>
      <c r="P1134" s="10">
        <v>40988</v>
      </c>
      <c r="Q1134">
        <v>172800</v>
      </c>
      <c r="R1134">
        <v>30.894774999999999</v>
      </c>
      <c r="S1134">
        <f t="shared" si="796"/>
        <v>-3.5757361974398938E-3</v>
      </c>
      <c r="T1134">
        <f t="shared" si="816"/>
        <v>0.99642426380256011</v>
      </c>
      <c r="V1134" s="15">
        <f t="shared" si="797"/>
        <v>-0.72949987384191384</v>
      </c>
      <c r="X1134" s="10">
        <v>40988</v>
      </c>
      <c r="Y1134">
        <v>83100</v>
      </c>
      <c r="Z1134">
        <v>25.633102000000001</v>
      </c>
      <c r="AA1134">
        <f t="shared" si="798"/>
        <v>-6.8965266079810128E-3</v>
      </c>
      <c r="AB1134">
        <f t="shared" si="794"/>
        <v>0.99310347339201899</v>
      </c>
      <c r="AD1134" s="15">
        <f t="shared" si="799"/>
        <v>-0.92001789902947839</v>
      </c>
      <c r="AF1134" s="10">
        <v>40988</v>
      </c>
      <c r="AG1134">
        <v>200800</v>
      </c>
      <c r="AH1134">
        <v>34.906700000000001</v>
      </c>
      <c r="AI1134">
        <f t="shared" si="800"/>
        <v>-8.8211332837951906E-3</v>
      </c>
      <c r="AJ1134">
        <f t="shared" si="817"/>
        <v>0.99117886671620481</v>
      </c>
      <c r="AN1134" s="10">
        <v>40988</v>
      </c>
      <c r="AO1134">
        <v>1373700</v>
      </c>
      <c r="AP1134">
        <v>29.598261000000001</v>
      </c>
      <c r="AQ1134">
        <f t="shared" si="801"/>
        <v>-1.2142285634546779E-2</v>
      </c>
      <c r="AR1134">
        <f t="shared" si="820"/>
        <v>0.98785771436545322</v>
      </c>
      <c r="AV1134" s="10">
        <v>40988</v>
      </c>
      <c r="AW1134">
        <v>20775900</v>
      </c>
      <c r="AX1134">
        <v>38.337260000000001</v>
      </c>
      <c r="AY1134">
        <f t="shared" si="802"/>
        <v>-1.4027122415866899E-2</v>
      </c>
      <c r="AZ1134">
        <f t="shared" si="803"/>
        <v>0.9859728775841331</v>
      </c>
      <c r="BD1134" s="10">
        <v>40988</v>
      </c>
      <c r="BE1134">
        <v>446900</v>
      </c>
      <c r="BF1134">
        <v>41.963850999999998</v>
      </c>
      <c r="BG1134">
        <f t="shared" si="804"/>
        <v>-2.671008816686693E-3</v>
      </c>
      <c r="BH1134">
        <f t="shared" si="805"/>
        <v>0.99732899118331331</v>
      </c>
      <c r="BL1134" s="10">
        <v>40988</v>
      </c>
      <c r="BM1134">
        <v>344000</v>
      </c>
      <c r="BN1134">
        <v>95.680149999999998</v>
      </c>
      <c r="BO1134">
        <f t="shared" si="818"/>
        <v>-1.0222174482222846E-3</v>
      </c>
      <c r="BP1134">
        <f t="shared" si="819"/>
        <v>0.99897778255177772</v>
      </c>
      <c r="CB1134" s="10">
        <v>40988</v>
      </c>
      <c r="CC1134">
        <v>329900</v>
      </c>
      <c r="CD1134">
        <v>92.165048999999996</v>
      </c>
      <c r="CE1134">
        <f t="shared" si="806"/>
        <v>-3.4440065852567869E-3</v>
      </c>
      <c r="CF1134">
        <f t="shared" si="807"/>
        <v>0.99655599341474321</v>
      </c>
      <c r="CJ1134" s="10">
        <v>40988</v>
      </c>
      <c r="CK1134">
        <v>189600</v>
      </c>
      <c r="CL1134">
        <v>71.295518999999999</v>
      </c>
      <c r="CM1134">
        <f t="shared" si="808"/>
        <v>-2.1549210003426467E-3</v>
      </c>
      <c r="CN1134">
        <f t="shared" si="809"/>
        <v>0.99784507899965735</v>
      </c>
      <c r="CR1134" s="10">
        <v>40988</v>
      </c>
      <c r="CS1134">
        <v>11600</v>
      </c>
      <c r="CT1134">
        <v>56.809553000000001</v>
      </c>
      <c r="CU1134">
        <f t="shared" si="810"/>
        <v>0</v>
      </c>
      <c r="CV1134">
        <f t="shared" si="811"/>
        <v>1</v>
      </c>
      <c r="CZ1134" s="10">
        <v>40988</v>
      </c>
      <c r="DA1134">
        <v>38300</v>
      </c>
      <c r="DB1134">
        <v>39.925159000000001</v>
      </c>
      <c r="DC1134">
        <f t="shared" si="825"/>
        <v>-1.0609495082767428E-2</v>
      </c>
      <c r="DD1134">
        <f t="shared" si="826"/>
        <v>0.98939050491723257</v>
      </c>
      <c r="DH1134" s="10">
        <v>40988</v>
      </c>
      <c r="DI1134">
        <v>70200</v>
      </c>
      <c r="DJ1134">
        <v>26.444621999999999</v>
      </c>
      <c r="DK1134">
        <f t="shared" si="827"/>
        <v>-2.0414949115088454E-3</v>
      </c>
      <c r="DL1134">
        <f t="shared" si="828"/>
        <v>0.99795850508849115</v>
      </c>
      <c r="DX1134" s="10">
        <v>40988</v>
      </c>
      <c r="DY1134">
        <v>4888600</v>
      </c>
      <c r="DZ1134">
        <v>16.059999000000001</v>
      </c>
      <c r="EA1134">
        <f t="shared" si="821"/>
        <v>-9.2535477639448249E-3</v>
      </c>
      <c r="EB1134">
        <f t="shared" si="822"/>
        <v>0.99074645223605518</v>
      </c>
      <c r="EF1134" s="10">
        <v>40987</v>
      </c>
      <c r="EG1134">
        <v>80800</v>
      </c>
      <c r="EH1134">
        <v>96.867891999999998</v>
      </c>
      <c r="EI1134">
        <f t="shared" si="823"/>
        <v>3.9605681497478784E-4</v>
      </c>
      <c r="EJ1134">
        <f t="shared" si="824"/>
        <v>1.0003960568149748</v>
      </c>
    </row>
    <row r="1135" spans="1:140">
      <c r="A1135" s="10">
        <v>40987</v>
      </c>
      <c r="B1135" s="11">
        <v>173.24</v>
      </c>
      <c r="C1135">
        <f t="shared" si="812"/>
        <v>1.7324000000000002</v>
      </c>
      <c r="D1135" s="12">
        <f t="shared" si="793"/>
        <v>4.8434077751492E-2</v>
      </c>
      <c r="E1135" s="13">
        <f t="shared" si="813"/>
        <v>1.048434077751492</v>
      </c>
      <c r="H1135" s="10">
        <v>40987</v>
      </c>
      <c r="I1135">
        <v>12700</v>
      </c>
      <c r="J1135">
        <v>60.903615000000002</v>
      </c>
      <c r="K1135" s="15">
        <f t="shared" si="814"/>
        <v>-9.7184591815137056E-3</v>
      </c>
      <c r="L1135">
        <f t="shared" si="815"/>
        <v>0.99028154081848629</v>
      </c>
      <c r="N1135" s="15">
        <f t="shared" si="795"/>
        <v>-0.9716913237649808</v>
      </c>
      <c r="P1135" s="10">
        <v>40987</v>
      </c>
      <c r="Q1135">
        <v>117000</v>
      </c>
      <c r="R1135">
        <v>31.005642999999999</v>
      </c>
      <c r="S1135">
        <f t="shared" si="796"/>
        <v>4.7303167594128226E-3</v>
      </c>
      <c r="T1135">
        <f t="shared" si="816"/>
        <v>1.0047303167594128</v>
      </c>
      <c r="V1135" s="15">
        <f t="shared" si="797"/>
        <v>4.5984784101709621</v>
      </c>
      <c r="X1135" s="10">
        <v>40987</v>
      </c>
      <c r="Y1135">
        <v>98100</v>
      </c>
      <c r="Z1135">
        <v>25.811108999999998</v>
      </c>
      <c r="AA1135">
        <f t="shared" si="798"/>
        <v>3.5698490180231524E-3</v>
      </c>
      <c r="AB1135">
        <f t="shared" si="794"/>
        <v>1.0035698490180232</v>
      </c>
      <c r="AD1135" s="15">
        <f t="shared" si="799"/>
        <v>2.6717730464620506</v>
      </c>
      <c r="AF1135" s="10">
        <v>40987</v>
      </c>
      <c r="AG1135">
        <v>145300</v>
      </c>
      <c r="AH1135">
        <v>35.217357</v>
      </c>
      <c r="AI1135">
        <f t="shared" si="800"/>
        <v>7.5410177500165876E-3</v>
      </c>
      <c r="AJ1135">
        <f t="shared" si="817"/>
        <v>1.0075410177500166</v>
      </c>
      <c r="AN1135" s="10">
        <v>40987</v>
      </c>
      <c r="AO1135">
        <v>1270100</v>
      </c>
      <c r="AP1135">
        <v>29.962069</v>
      </c>
      <c r="AQ1135">
        <f t="shared" si="801"/>
        <v>4.9390214186484371E-3</v>
      </c>
      <c r="AR1135">
        <f t="shared" si="820"/>
        <v>1.0049390214186484</v>
      </c>
      <c r="AV1135" s="10">
        <v>40987</v>
      </c>
      <c r="AW1135">
        <v>15598300</v>
      </c>
      <c r="AX1135">
        <v>38.882671999999999</v>
      </c>
      <c r="AY1135">
        <f t="shared" si="802"/>
        <v>-5.6243067436161365E-3</v>
      </c>
      <c r="AZ1135">
        <f t="shared" si="803"/>
        <v>0.99437569325638386</v>
      </c>
      <c r="BD1135" s="10">
        <v>40987</v>
      </c>
      <c r="BE1135">
        <v>470700</v>
      </c>
      <c r="BF1135">
        <v>42.076236999999999</v>
      </c>
      <c r="BG1135">
        <f t="shared" si="804"/>
        <v>1.6463892500779842E-3</v>
      </c>
      <c r="BH1135">
        <f t="shared" si="805"/>
        <v>1.001646389250078</v>
      </c>
      <c r="BL1135" s="10">
        <v>40987</v>
      </c>
      <c r="BM1135">
        <v>364700</v>
      </c>
      <c r="BN1135">
        <v>95.778056000000007</v>
      </c>
      <c r="BO1135">
        <f t="shared" si="818"/>
        <v>-2.8724789081853164E-3</v>
      </c>
      <c r="BP1135">
        <f t="shared" si="819"/>
        <v>0.99712752109181468</v>
      </c>
      <c r="CB1135" s="10">
        <v>40987</v>
      </c>
      <c r="CC1135">
        <v>356300</v>
      </c>
      <c r="CD1135">
        <v>92.483563000000004</v>
      </c>
      <c r="CE1135">
        <f t="shared" si="806"/>
        <v>-2.6422706777867733E-3</v>
      </c>
      <c r="CF1135">
        <f t="shared" si="807"/>
        <v>0.99735772932221323</v>
      </c>
      <c r="CJ1135" s="10">
        <v>40987</v>
      </c>
      <c r="CK1135">
        <v>1071200</v>
      </c>
      <c r="CL1135">
        <v>71.449487000000005</v>
      </c>
      <c r="CM1135">
        <f t="shared" si="808"/>
        <v>-3.5787051986174712E-3</v>
      </c>
      <c r="CN1135">
        <f t="shared" si="809"/>
        <v>0.99642129480138253</v>
      </c>
      <c r="CR1135" s="10">
        <v>40987</v>
      </c>
      <c r="CS1135">
        <v>46300</v>
      </c>
      <c r="CT1135">
        <v>56.809553000000001</v>
      </c>
      <c r="CU1135">
        <f t="shared" si="810"/>
        <v>-1.6575848014289685E-3</v>
      </c>
      <c r="CV1135">
        <f t="shared" si="811"/>
        <v>0.99834241519857103</v>
      </c>
      <c r="CZ1135" s="10">
        <v>40987</v>
      </c>
      <c r="DA1135">
        <v>27000</v>
      </c>
      <c r="DB1135">
        <v>40.353287000000002</v>
      </c>
      <c r="DC1135">
        <f t="shared" si="825"/>
        <v>-5.7910724452692186E-3</v>
      </c>
      <c r="DD1135">
        <f t="shared" si="826"/>
        <v>0.99420892755473078</v>
      </c>
      <c r="DH1135" s="10">
        <v>40987</v>
      </c>
      <c r="DI1135">
        <v>101800</v>
      </c>
      <c r="DJ1135">
        <v>26.498719000000001</v>
      </c>
      <c r="DK1135">
        <f t="shared" si="827"/>
        <v>8.1640889581557907E-3</v>
      </c>
      <c r="DL1135">
        <f t="shared" si="828"/>
        <v>1.0081640889581558</v>
      </c>
      <c r="DX1135" s="10">
        <v>40987</v>
      </c>
      <c r="DY1135">
        <v>6188500</v>
      </c>
      <c r="DZ1135">
        <v>16.209999</v>
      </c>
      <c r="EA1135">
        <f t="shared" si="821"/>
        <v>1.2352068415562023E-3</v>
      </c>
      <c r="EB1135">
        <f t="shared" si="822"/>
        <v>1.0012352068415562</v>
      </c>
      <c r="EF1135" s="10">
        <v>40984</v>
      </c>
      <c r="EG1135">
        <v>182200</v>
      </c>
      <c r="EH1135">
        <v>96.829542000000004</v>
      </c>
      <c r="EI1135">
        <f t="shared" si="823"/>
        <v>-5.9380470092429416E-4</v>
      </c>
      <c r="EJ1135">
        <f t="shared" si="824"/>
        <v>0.99940619529907571</v>
      </c>
    </row>
    <row r="1136" spans="1:140">
      <c r="A1136" s="10">
        <v>40984</v>
      </c>
      <c r="B1136" s="11">
        <v>174.24</v>
      </c>
      <c r="C1136">
        <f t="shared" si="812"/>
        <v>1.7424000000000002</v>
      </c>
      <c r="D1136" s="12">
        <f t="shared" si="793"/>
        <v>4.8820295996721885E-2</v>
      </c>
      <c r="E1136" s="13">
        <f t="shared" si="813"/>
        <v>1.0488202959967219</v>
      </c>
      <c r="H1136" s="10">
        <v>40984</v>
      </c>
      <c r="I1136">
        <v>38800</v>
      </c>
      <c r="J1136">
        <v>61.501313000000003</v>
      </c>
      <c r="K1136" s="15">
        <f t="shared" si="814"/>
        <v>5.7202213387275158E-4</v>
      </c>
      <c r="L1136">
        <f t="shared" si="815"/>
        <v>1.0005720221338728</v>
      </c>
      <c r="N1136" s="15">
        <f t="shared" si="795"/>
        <v>0.2321102945792719</v>
      </c>
      <c r="P1136" s="10">
        <v>40984</v>
      </c>
      <c r="Q1136">
        <v>122700</v>
      </c>
      <c r="R1136">
        <v>30.859667000000002</v>
      </c>
      <c r="S1136">
        <f t="shared" si="796"/>
        <v>2.9811539337964987E-4</v>
      </c>
      <c r="T1136">
        <f t="shared" si="816"/>
        <v>1.0002981153933796</v>
      </c>
      <c r="V1136" s="15">
        <f t="shared" si="797"/>
        <v>0.11493477174371813</v>
      </c>
      <c r="X1136" s="10">
        <v>40984</v>
      </c>
      <c r="Y1136">
        <v>43400</v>
      </c>
      <c r="Z1136">
        <v>25.719294999999999</v>
      </c>
      <c r="AA1136">
        <f t="shared" si="798"/>
        <v>-2.1739005610326156E-3</v>
      </c>
      <c r="AB1136">
        <f t="shared" si="794"/>
        <v>0.99782609943896738</v>
      </c>
      <c r="AD1136" s="15">
        <f t="shared" si="799"/>
        <v>-0.54811945869497114</v>
      </c>
      <c r="AF1136" s="10">
        <v>40984</v>
      </c>
      <c r="AG1136">
        <v>101000</v>
      </c>
      <c r="AH1136">
        <v>34.953769999999999</v>
      </c>
      <c r="AI1136">
        <f t="shared" si="800"/>
        <v>-1.6085079944395675E-3</v>
      </c>
      <c r="AJ1136">
        <f t="shared" si="817"/>
        <v>0.99839149200556043</v>
      </c>
      <c r="AN1136" s="10">
        <v>40984</v>
      </c>
      <c r="AO1136">
        <v>1529100</v>
      </c>
      <c r="AP1136">
        <v>29.814813000000001</v>
      </c>
      <c r="AQ1136">
        <f t="shared" si="801"/>
        <v>7.0216005208241228E-3</v>
      </c>
      <c r="AR1136">
        <f t="shared" si="820"/>
        <v>1.0070216005208241</v>
      </c>
      <c r="AV1136" s="10">
        <v>40984</v>
      </c>
      <c r="AW1136">
        <v>25365200</v>
      </c>
      <c r="AX1136">
        <v>39.102597000000003</v>
      </c>
      <c r="AY1136">
        <f t="shared" si="802"/>
        <v>-4.4974218045090719E-4</v>
      </c>
      <c r="AZ1136">
        <f t="shared" si="803"/>
        <v>0.99955025781954909</v>
      </c>
      <c r="BD1136" s="10">
        <v>40984</v>
      </c>
      <c r="BE1136">
        <v>922400</v>
      </c>
      <c r="BF1136">
        <v>42.007077000000002</v>
      </c>
      <c r="BG1136">
        <f t="shared" si="804"/>
        <v>-8.2254129939396403E-4</v>
      </c>
      <c r="BH1136">
        <f t="shared" si="805"/>
        <v>0.99917745870060604</v>
      </c>
      <c r="BL1136" s="10">
        <v>40984</v>
      </c>
      <c r="BM1136">
        <v>287300</v>
      </c>
      <c r="BN1136">
        <v>96.053968999999995</v>
      </c>
      <c r="BO1136">
        <f t="shared" si="818"/>
        <v>3.9069650287963942E-3</v>
      </c>
      <c r="BP1136">
        <f t="shared" si="819"/>
        <v>1.0039069650287964</v>
      </c>
      <c r="CB1136" s="10">
        <v>40984</v>
      </c>
      <c r="CC1136">
        <v>172400</v>
      </c>
      <c r="CD1136">
        <v>92.728577000000001</v>
      </c>
      <c r="CE1136">
        <f t="shared" si="806"/>
        <v>8.8150810170595228E-4</v>
      </c>
      <c r="CF1136">
        <f t="shared" si="807"/>
        <v>1.000881508101706</v>
      </c>
      <c r="CJ1136" s="10">
        <v>40984</v>
      </c>
      <c r="CK1136">
        <v>163700</v>
      </c>
      <c r="CL1136">
        <v>71.706102000000001</v>
      </c>
      <c r="CM1136">
        <f t="shared" si="808"/>
        <v>1.194293828954196E-3</v>
      </c>
      <c r="CN1136">
        <f t="shared" si="809"/>
        <v>1.0011942938289542</v>
      </c>
      <c r="CR1136" s="10">
        <v>40984</v>
      </c>
      <c r="CS1136">
        <v>34200</v>
      </c>
      <c r="CT1136">
        <v>56.903875999999997</v>
      </c>
      <c r="CU1136">
        <f t="shared" si="810"/>
        <v>-6.6252088696983069E-4</v>
      </c>
      <c r="CV1136">
        <f t="shared" si="811"/>
        <v>0.99933747911303017</v>
      </c>
      <c r="CZ1136" s="10">
        <v>40984</v>
      </c>
      <c r="DA1136">
        <v>15400</v>
      </c>
      <c r="DB1136">
        <v>40.588337000000003</v>
      </c>
      <c r="DC1136">
        <f t="shared" si="825"/>
        <v>6.2434772161796825E-3</v>
      </c>
      <c r="DD1136">
        <f t="shared" si="826"/>
        <v>1.0062434772161797</v>
      </c>
      <c r="DH1136" s="10">
        <v>40984</v>
      </c>
      <c r="DI1136">
        <v>55600</v>
      </c>
      <c r="DJ1136">
        <v>26.284133000000001</v>
      </c>
      <c r="DK1136">
        <f t="shared" si="827"/>
        <v>5.8279097770348454E-3</v>
      </c>
      <c r="DL1136">
        <f t="shared" si="828"/>
        <v>1.0058279097770348</v>
      </c>
      <c r="DX1136" s="10">
        <v>40984</v>
      </c>
      <c r="DY1136">
        <v>7717100</v>
      </c>
      <c r="DZ1136">
        <v>16.190000999999999</v>
      </c>
      <c r="EA1136">
        <f t="shared" si="821"/>
        <v>1.2369202226343301E-3</v>
      </c>
      <c r="EB1136">
        <f t="shared" si="822"/>
        <v>1.0012369202226343</v>
      </c>
      <c r="EF1136" s="10">
        <v>40983</v>
      </c>
      <c r="EG1136">
        <v>94500</v>
      </c>
      <c r="EH1136">
        <v>96.887073999999998</v>
      </c>
      <c r="EI1136">
        <f t="shared" si="823"/>
        <v>0</v>
      </c>
      <c r="EJ1136">
        <f t="shared" si="824"/>
        <v>1</v>
      </c>
    </row>
    <row r="1137" spans="1:140">
      <c r="A1137" s="10">
        <v>40983</v>
      </c>
      <c r="B1137" s="11">
        <v>175.24</v>
      </c>
      <c r="C1137">
        <f t="shared" si="812"/>
        <v>1.7524000000000002</v>
      </c>
      <c r="D1137" s="12">
        <f t="shared" si="793"/>
        <v>4.9208372014374113E-2</v>
      </c>
      <c r="E1137" s="13">
        <f t="shared" si="813"/>
        <v>1.0492083720143741</v>
      </c>
      <c r="H1137" s="10">
        <v>40983</v>
      </c>
      <c r="I1137">
        <v>23800</v>
      </c>
      <c r="J1137">
        <v>61.466152999999998</v>
      </c>
      <c r="K1137" s="15">
        <f t="shared" si="814"/>
        <v>1.5754903260849495E-3</v>
      </c>
      <c r="L1137">
        <f t="shared" si="815"/>
        <v>1.0015754903260849</v>
      </c>
      <c r="N1137" s="15">
        <f t="shared" si="795"/>
        <v>0.7764223895934943</v>
      </c>
      <c r="P1137" s="10">
        <v>40983</v>
      </c>
      <c r="Q1137">
        <v>179600</v>
      </c>
      <c r="R1137">
        <v>30.850470000000001</v>
      </c>
      <c r="S1137">
        <f t="shared" si="796"/>
        <v>5.9988247112721105E-3</v>
      </c>
      <c r="T1137">
        <f t="shared" si="816"/>
        <v>1.0059988247112721</v>
      </c>
      <c r="V1137" s="15">
        <f t="shared" si="797"/>
        <v>7.8731489110233372</v>
      </c>
      <c r="X1137" s="10">
        <v>40983</v>
      </c>
      <c r="Y1137">
        <v>86500</v>
      </c>
      <c r="Z1137">
        <v>25.775327999999998</v>
      </c>
      <c r="AA1137">
        <f t="shared" si="798"/>
        <v>8.0351207090563204E-3</v>
      </c>
      <c r="AB1137">
        <f t="shared" si="794"/>
        <v>1.0080351207090563</v>
      </c>
      <c r="AD1137" s="15">
        <f t="shared" si="799"/>
        <v>17.561675919160351</v>
      </c>
      <c r="AF1137" s="10">
        <v>40983</v>
      </c>
      <c r="AG1137">
        <v>117100</v>
      </c>
      <c r="AH1137">
        <v>35.010083999999999</v>
      </c>
      <c r="AI1137">
        <f t="shared" si="800"/>
        <v>8.3805700363701607E-3</v>
      </c>
      <c r="AJ1137">
        <f t="shared" si="817"/>
        <v>1.0083805700363702</v>
      </c>
      <c r="AN1137" s="10">
        <v>40983</v>
      </c>
      <c r="AO1137">
        <v>1108400</v>
      </c>
      <c r="AP1137">
        <v>29.606925</v>
      </c>
      <c r="AQ1137">
        <f t="shared" si="801"/>
        <v>9.7489604320442069E-3</v>
      </c>
      <c r="AR1137">
        <f t="shared" si="820"/>
        <v>1.0097489604320442</v>
      </c>
      <c r="AV1137" s="10">
        <v>40983</v>
      </c>
      <c r="AW1137">
        <v>15934100</v>
      </c>
      <c r="AX1137">
        <v>39.120190999999998</v>
      </c>
      <c r="AY1137">
        <f t="shared" si="802"/>
        <v>8.161428947425442E-3</v>
      </c>
      <c r="AZ1137">
        <f t="shared" si="803"/>
        <v>1.0081614289474254</v>
      </c>
      <c r="BD1137" s="10">
        <v>40983</v>
      </c>
      <c r="BE1137">
        <v>352800</v>
      </c>
      <c r="BF1137">
        <v>42.041657999999998</v>
      </c>
      <c r="BG1137">
        <f t="shared" si="804"/>
        <v>4.3370887704610173E-3</v>
      </c>
      <c r="BH1137">
        <f t="shared" si="805"/>
        <v>1.004337088770461</v>
      </c>
      <c r="BL1137" s="10">
        <v>40983</v>
      </c>
      <c r="BM1137">
        <v>570900</v>
      </c>
      <c r="BN1137">
        <v>95.680149999999998</v>
      </c>
      <c r="BO1137">
        <f t="shared" si="818"/>
        <v>-7.8449292260542869E-3</v>
      </c>
      <c r="BP1137">
        <f t="shared" si="819"/>
        <v>0.99215507077394571</v>
      </c>
      <c r="CB1137" s="10">
        <v>40983</v>
      </c>
      <c r="CC1137">
        <v>703900</v>
      </c>
      <c r="CD1137">
        <v>92.646907999999996</v>
      </c>
      <c r="CE1137">
        <f t="shared" si="806"/>
        <v>-3.7762388047299922E-3</v>
      </c>
      <c r="CF1137">
        <f t="shared" si="807"/>
        <v>0.99622376119527001</v>
      </c>
      <c r="CJ1137" s="10">
        <v>40983</v>
      </c>
      <c r="CK1137">
        <v>168500</v>
      </c>
      <c r="CL1137">
        <v>71.620565999999997</v>
      </c>
      <c r="CM1137">
        <f t="shared" si="808"/>
        <v>3.5850319448038626E-4</v>
      </c>
      <c r="CN1137">
        <f t="shared" si="809"/>
        <v>1.0003585031944804</v>
      </c>
      <c r="CR1137" s="10">
        <v>40983</v>
      </c>
      <c r="CS1137">
        <v>40000</v>
      </c>
      <c r="CT1137">
        <v>56.941600999999999</v>
      </c>
      <c r="CU1137">
        <f t="shared" si="810"/>
        <v>1.6563570006855599E-4</v>
      </c>
      <c r="CV1137">
        <f t="shared" si="811"/>
        <v>1.0001656357000686</v>
      </c>
      <c r="CZ1137" s="10">
        <v>40983</v>
      </c>
      <c r="DA1137">
        <v>12700</v>
      </c>
      <c r="DB1137">
        <v>40.336497000000001</v>
      </c>
      <c r="DC1137">
        <f t="shared" si="825"/>
        <v>5.8613845031576517E-3</v>
      </c>
      <c r="DD1137">
        <f t="shared" si="826"/>
        <v>1.0058613845031577</v>
      </c>
      <c r="DH1137" s="10">
        <v>40983</v>
      </c>
      <c r="DI1137">
        <v>204700</v>
      </c>
      <c r="DJ1137">
        <v>26.131838999999999</v>
      </c>
      <c r="DK1137">
        <f t="shared" si="827"/>
        <v>-1.3693614013504662E-3</v>
      </c>
      <c r="DL1137">
        <f t="shared" si="828"/>
        <v>0.99863063859864953</v>
      </c>
      <c r="DX1137" s="10">
        <v>40983</v>
      </c>
      <c r="DY1137">
        <v>9701400</v>
      </c>
      <c r="DZ1137">
        <v>16.170000000000002</v>
      </c>
      <c r="EA1137">
        <f t="shared" si="821"/>
        <v>1.0625000000000107E-2</v>
      </c>
      <c r="EB1137">
        <f t="shared" si="822"/>
        <v>1.0106250000000001</v>
      </c>
      <c r="EF1137" s="10">
        <v>40982</v>
      </c>
      <c r="EG1137">
        <v>215200</v>
      </c>
      <c r="EH1137">
        <v>96.887073999999998</v>
      </c>
      <c r="EI1137">
        <f t="shared" si="823"/>
        <v>9.9001333467851893E-5</v>
      </c>
      <c r="EJ1137">
        <f t="shared" si="824"/>
        <v>1.0000990013334679</v>
      </c>
    </row>
    <row r="1138" spans="1:140">
      <c r="A1138" s="10">
        <v>40982</v>
      </c>
      <c r="B1138" s="11">
        <v>176.24</v>
      </c>
      <c r="C1138">
        <f t="shared" si="812"/>
        <v>1.7624000000000002</v>
      </c>
      <c r="D1138" s="12">
        <f t="shared" si="793"/>
        <v>4.959832306609302E-2</v>
      </c>
      <c r="E1138" s="13">
        <f t="shared" si="813"/>
        <v>1.049598323066093</v>
      </c>
      <c r="H1138" s="10">
        <v>40982</v>
      </c>
      <c r="I1138">
        <v>34800</v>
      </c>
      <c r="J1138">
        <v>61.369466000000003</v>
      </c>
      <c r="K1138" s="15">
        <f t="shared" si="814"/>
        <v>-2.3359900339511408E-2</v>
      </c>
      <c r="L1138">
        <f t="shared" si="815"/>
        <v>0.97664009966048859</v>
      </c>
      <c r="N1138" s="15">
        <f t="shared" si="795"/>
        <v>-0.99982089345728631</v>
      </c>
      <c r="P1138" s="10">
        <v>40982</v>
      </c>
      <c r="Q1138">
        <v>174900</v>
      </c>
      <c r="R1138">
        <v>30.666506999999999</v>
      </c>
      <c r="S1138">
        <f t="shared" si="796"/>
        <v>-1.1983402435569168E-3</v>
      </c>
      <c r="T1138">
        <f t="shared" si="816"/>
        <v>0.99880165975644308</v>
      </c>
      <c r="V1138" s="15">
        <f t="shared" si="797"/>
        <v>-0.35445249157512826</v>
      </c>
      <c r="X1138" s="10">
        <v>40982</v>
      </c>
      <c r="Y1138">
        <v>95700</v>
      </c>
      <c r="Z1138">
        <v>25.569870999999999</v>
      </c>
      <c r="AA1138">
        <f t="shared" si="798"/>
        <v>-4.7256115480125427E-3</v>
      </c>
      <c r="AB1138">
        <f t="shared" si="794"/>
        <v>0.99527438845198746</v>
      </c>
      <c r="AD1138" s="15">
        <f t="shared" si="799"/>
        <v>-0.82252696222297861</v>
      </c>
      <c r="AF1138" s="10">
        <v>40982</v>
      </c>
      <c r="AG1138">
        <v>200500</v>
      </c>
      <c r="AH1138">
        <v>34.719118000000002</v>
      </c>
      <c r="AI1138">
        <f t="shared" si="800"/>
        <v>-5.6451406187236763E-3</v>
      </c>
      <c r="AJ1138">
        <f t="shared" si="817"/>
        <v>0.99435485938127632</v>
      </c>
      <c r="AN1138" s="10">
        <v>40982</v>
      </c>
      <c r="AO1138">
        <v>1519900</v>
      </c>
      <c r="AP1138">
        <v>29.321075</v>
      </c>
      <c r="AQ1138">
        <f t="shared" si="801"/>
        <v>-9.0750125356539035E-3</v>
      </c>
      <c r="AR1138">
        <f t="shared" si="820"/>
        <v>0.9909249874643461</v>
      </c>
      <c r="AV1138" s="10">
        <v>40982</v>
      </c>
      <c r="AW1138">
        <v>30530300</v>
      </c>
      <c r="AX1138">
        <v>38.803499000000002</v>
      </c>
      <c r="AY1138">
        <f t="shared" si="802"/>
        <v>-1.6937799738848125E-2</v>
      </c>
      <c r="AZ1138">
        <f t="shared" si="803"/>
        <v>0.98306220026115188</v>
      </c>
      <c r="BD1138" s="10">
        <v>40982</v>
      </c>
      <c r="BE1138">
        <v>433700</v>
      </c>
      <c r="BF1138">
        <v>41.860106999999999</v>
      </c>
      <c r="BG1138">
        <f t="shared" si="804"/>
        <v>-2.8830802173032133E-3</v>
      </c>
      <c r="BH1138">
        <f t="shared" si="805"/>
        <v>0.99711691978269679</v>
      </c>
      <c r="BL1138" s="10">
        <v>40982</v>
      </c>
      <c r="BM1138">
        <v>478300</v>
      </c>
      <c r="BN1138">
        <v>96.436689000000001</v>
      </c>
      <c r="BO1138">
        <f t="shared" si="818"/>
        <v>-9.3261828690919257E-3</v>
      </c>
      <c r="BP1138">
        <f t="shared" si="819"/>
        <v>0.99067381713090807</v>
      </c>
      <c r="CB1138" s="10">
        <v>40982</v>
      </c>
      <c r="CC1138">
        <v>525000</v>
      </c>
      <c r="CD1138">
        <v>92.998091000000002</v>
      </c>
      <c r="CE1138">
        <f t="shared" si="806"/>
        <v>-5.3284472352433943E-3</v>
      </c>
      <c r="CF1138">
        <f t="shared" si="807"/>
        <v>0.99467155276475661</v>
      </c>
      <c r="CJ1138" s="10">
        <v>40982</v>
      </c>
      <c r="CK1138">
        <v>317700</v>
      </c>
      <c r="CL1138">
        <v>71.594898999999998</v>
      </c>
      <c r="CM1138">
        <f t="shared" si="808"/>
        <v>-6.528226779918378E-3</v>
      </c>
      <c r="CN1138">
        <f t="shared" si="809"/>
        <v>0.99347177322008162</v>
      </c>
      <c r="CR1138" s="10">
        <v>40982</v>
      </c>
      <c r="CS1138">
        <v>7200</v>
      </c>
      <c r="CT1138">
        <v>56.932170999999997</v>
      </c>
      <c r="CU1138">
        <f t="shared" si="810"/>
        <v>-4.45324499319244E-3</v>
      </c>
      <c r="CV1138">
        <f t="shared" si="811"/>
        <v>0.99554675500680756</v>
      </c>
      <c r="CZ1138" s="10">
        <v>40982</v>
      </c>
      <c r="DA1138">
        <v>40800</v>
      </c>
      <c r="DB1138">
        <v>40.101447</v>
      </c>
      <c r="DC1138">
        <f t="shared" si="825"/>
        <v>-1.1177824472939135E-2</v>
      </c>
      <c r="DD1138">
        <f t="shared" si="826"/>
        <v>0.98882217552706086</v>
      </c>
      <c r="DH1138" s="10">
        <v>40982</v>
      </c>
      <c r="DI1138">
        <v>900900</v>
      </c>
      <c r="DJ1138">
        <v>26.167672</v>
      </c>
      <c r="DK1138">
        <f t="shared" si="827"/>
        <v>-2.0499268079414712E-3</v>
      </c>
      <c r="DL1138">
        <f t="shared" si="828"/>
        <v>0.99795007319205853</v>
      </c>
      <c r="DX1138" s="10">
        <v>40982</v>
      </c>
      <c r="DY1138">
        <v>14128900</v>
      </c>
      <c r="DZ1138">
        <v>16</v>
      </c>
      <c r="EA1138">
        <f t="shared" si="821"/>
        <v>-1.6594960049170271E-2</v>
      </c>
      <c r="EB1138">
        <f t="shared" si="822"/>
        <v>0.98340503995082973</v>
      </c>
      <c r="EF1138" s="10">
        <v>40981</v>
      </c>
      <c r="EG1138">
        <v>88200</v>
      </c>
      <c r="EH1138">
        <v>96.877482999999998</v>
      </c>
      <c r="EI1138">
        <f t="shared" si="823"/>
        <v>-1.9796346964062739E-4</v>
      </c>
      <c r="EJ1138">
        <f t="shared" si="824"/>
        <v>0.99980203653035937</v>
      </c>
    </row>
    <row r="1139" spans="1:140">
      <c r="A1139" s="10">
        <v>40981</v>
      </c>
      <c r="B1139" s="11">
        <v>177.24</v>
      </c>
      <c r="C1139">
        <f t="shared" si="812"/>
        <v>1.7724000000000002</v>
      </c>
      <c r="D1139" s="12">
        <f t="shared" si="793"/>
        <v>4.9990166651961765E-2</v>
      </c>
      <c r="E1139" s="13">
        <f t="shared" si="813"/>
        <v>1.0499901666519618</v>
      </c>
      <c r="H1139" s="10">
        <v>40981</v>
      </c>
      <c r="I1139">
        <v>6900</v>
      </c>
      <c r="J1139">
        <v>62.837339999999998</v>
      </c>
      <c r="K1139" s="15">
        <f t="shared" si="814"/>
        <v>-1.4474800501509955E-2</v>
      </c>
      <c r="L1139">
        <f t="shared" si="815"/>
        <v>0.98552519949849005</v>
      </c>
      <c r="N1139" s="15">
        <f t="shared" si="795"/>
        <v>-0.99511659518227225</v>
      </c>
      <c r="P1139" s="10">
        <v>40981</v>
      </c>
      <c r="Q1139">
        <v>171100</v>
      </c>
      <c r="R1139">
        <v>30.703299999999999</v>
      </c>
      <c r="S1139">
        <f t="shared" si="796"/>
        <v>1.7682976305318121E-2</v>
      </c>
      <c r="T1139">
        <f t="shared" si="816"/>
        <v>1.0176829763053181</v>
      </c>
      <c r="V1139" s="15">
        <f t="shared" si="797"/>
        <v>599.57335036934398</v>
      </c>
      <c r="X1139" s="10">
        <v>40981</v>
      </c>
      <c r="Y1139">
        <v>78300</v>
      </c>
      <c r="Z1139">
        <v>25.691278000000001</v>
      </c>
      <c r="AA1139">
        <f t="shared" si="798"/>
        <v>1.8888919822864114E-2</v>
      </c>
      <c r="AB1139">
        <f t="shared" si="794"/>
        <v>1.0188889198228641</v>
      </c>
      <c r="AD1139" s="15">
        <f t="shared" si="799"/>
        <v>924.32945513960942</v>
      </c>
      <c r="AF1139" s="10">
        <v>40981</v>
      </c>
      <c r="AG1139">
        <v>219400</v>
      </c>
      <c r="AH1139">
        <v>34.916224999999997</v>
      </c>
      <c r="AI1139">
        <f t="shared" si="800"/>
        <v>2.0016452318817768E-2</v>
      </c>
      <c r="AJ1139">
        <f t="shared" si="817"/>
        <v>1.0200164523188178</v>
      </c>
      <c r="AN1139" s="10">
        <v>40981</v>
      </c>
      <c r="AO1139">
        <v>2105600</v>
      </c>
      <c r="AP1139">
        <v>29.589600999999998</v>
      </c>
      <c r="AQ1139">
        <f t="shared" si="801"/>
        <v>1.6364164584105279E-2</v>
      </c>
      <c r="AR1139">
        <f t="shared" si="820"/>
        <v>1.0163641645841053</v>
      </c>
      <c r="AV1139" s="10">
        <v>40981</v>
      </c>
      <c r="AW1139">
        <v>13860100</v>
      </c>
      <c r="AX1139">
        <v>39.472068999999998</v>
      </c>
      <c r="AY1139">
        <f t="shared" si="802"/>
        <v>2.5599993265224663E-2</v>
      </c>
      <c r="AZ1139">
        <f t="shared" si="803"/>
        <v>1.0255999932652247</v>
      </c>
      <c r="BD1139" s="10">
        <v>40981</v>
      </c>
      <c r="BE1139">
        <v>420000</v>
      </c>
      <c r="BF1139">
        <v>41.981141999999998</v>
      </c>
      <c r="BG1139">
        <f t="shared" si="804"/>
        <v>1.4625999042874538E-2</v>
      </c>
      <c r="BH1139">
        <f t="shared" si="805"/>
        <v>1.0146259990428745</v>
      </c>
      <c r="BL1139" s="10">
        <v>40981</v>
      </c>
      <c r="BM1139">
        <v>302000</v>
      </c>
      <c r="BN1139">
        <v>97.344542000000004</v>
      </c>
      <c r="BO1139">
        <f t="shared" si="818"/>
        <v>-2.5535650570425172E-3</v>
      </c>
      <c r="BP1139">
        <f t="shared" si="819"/>
        <v>0.99744643494295748</v>
      </c>
      <c r="CB1139" s="10">
        <v>40981</v>
      </c>
      <c r="CC1139">
        <v>483500</v>
      </c>
      <c r="CD1139">
        <v>93.496280999999996</v>
      </c>
      <c r="CE1139">
        <f t="shared" si="806"/>
        <v>2.5396357747649034E-3</v>
      </c>
      <c r="CF1139">
        <f t="shared" si="807"/>
        <v>1.0025396357747649</v>
      </c>
      <c r="CJ1139" s="10">
        <v>40981</v>
      </c>
      <c r="CK1139">
        <v>360300</v>
      </c>
      <c r="CL1139">
        <v>72.065358000000003</v>
      </c>
      <c r="CM1139">
        <f t="shared" si="808"/>
        <v>-2.9585827469428283E-3</v>
      </c>
      <c r="CN1139">
        <f t="shared" si="809"/>
        <v>0.99704141725305717</v>
      </c>
      <c r="CR1139" s="10">
        <v>40981</v>
      </c>
      <c r="CS1139">
        <v>15600</v>
      </c>
      <c r="CT1139">
        <v>57.186838000000002</v>
      </c>
      <c r="CU1139">
        <f t="shared" si="810"/>
        <v>-2.9600421335875815E-3</v>
      </c>
      <c r="CV1139">
        <f t="shared" si="811"/>
        <v>0.99703995786641242</v>
      </c>
      <c r="CZ1139" s="10">
        <v>40981</v>
      </c>
      <c r="DA1139">
        <v>28700</v>
      </c>
      <c r="DB1139">
        <v>40.554760999999999</v>
      </c>
      <c r="DC1139">
        <f t="shared" si="825"/>
        <v>1.9413436282589736E-2</v>
      </c>
      <c r="DD1139">
        <f t="shared" si="826"/>
        <v>1.0194134362825897</v>
      </c>
      <c r="DH1139" s="10">
        <v>40981</v>
      </c>
      <c r="DI1139">
        <v>118100</v>
      </c>
      <c r="DJ1139">
        <v>26.221423999999999</v>
      </c>
      <c r="DK1139">
        <f t="shared" si="827"/>
        <v>2.0927845307072479E-2</v>
      </c>
      <c r="DL1139">
        <f t="shared" si="828"/>
        <v>1.0209278453070725</v>
      </c>
      <c r="DX1139" s="10">
        <v>40981</v>
      </c>
      <c r="DY1139">
        <v>10183000</v>
      </c>
      <c r="DZ1139">
        <v>16.27</v>
      </c>
      <c r="EA1139">
        <f t="shared" si="821"/>
        <v>-1.6918369602318406E-2</v>
      </c>
      <c r="EB1139">
        <f t="shared" si="822"/>
        <v>0.98308163039768159</v>
      </c>
      <c r="EF1139" s="10">
        <v>40980</v>
      </c>
      <c r="EG1139">
        <v>73000</v>
      </c>
      <c r="EH1139">
        <v>96.896664999999999</v>
      </c>
      <c r="EI1139">
        <f t="shared" si="823"/>
        <v>7.9233669515077487E-4</v>
      </c>
      <c r="EJ1139">
        <f t="shared" si="824"/>
        <v>1.0007923366951508</v>
      </c>
    </row>
    <row r="1140" spans="1:140">
      <c r="A1140" s="10">
        <v>40980</v>
      </c>
      <c r="B1140" s="11">
        <v>178.24</v>
      </c>
      <c r="C1140">
        <f t="shared" si="812"/>
        <v>1.7824</v>
      </c>
      <c r="D1140" s="12">
        <f t="shared" si="793"/>
        <v>5.038392051488283E-2</v>
      </c>
      <c r="E1140" s="13">
        <f t="shared" si="813"/>
        <v>1.0503839205148828</v>
      </c>
      <c r="H1140" s="10">
        <v>40980</v>
      </c>
      <c r="I1140">
        <v>6800</v>
      </c>
      <c r="J1140">
        <v>63.760257000000003</v>
      </c>
      <c r="K1140" s="15">
        <f t="shared" si="814"/>
        <v>3.319469715067136E-3</v>
      </c>
      <c r="L1140">
        <f t="shared" si="815"/>
        <v>1.0033194697150671</v>
      </c>
      <c r="N1140" s="15">
        <f t="shared" si="795"/>
        <v>2.3521433247274284</v>
      </c>
      <c r="P1140" s="10">
        <v>40980</v>
      </c>
      <c r="Q1140">
        <v>206000</v>
      </c>
      <c r="R1140">
        <v>30.169808</v>
      </c>
      <c r="S1140">
        <f t="shared" si="796"/>
        <v>0</v>
      </c>
      <c r="T1140">
        <f t="shared" si="816"/>
        <v>1</v>
      </c>
      <c r="V1140" s="15">
        <f t="shared" si="797"/>
        <v>0</v>
      </c>
      <c r="X1140" s="10">
        <v>40980</v>
      </c>
      <c r="Y1140">
        <v>112600</v>
      </c>
      <c r="Z1140">
        <v>25.214994000000001</v>
      </c>
      <c r="AA1140">
        <f t="shared" si="798"/>
        <v>-3.6900421492751523E-3</v>
      </c>
      <c r="AB1140">
        <f t="shared" si="794"/>
        <v>0.99630995785072485</v>
      </c>
      <c r="AD1140" s="15">
        <f t="shared" si="799"/>
        <v>-0.74059286705840377</v>
      </c>
      <c r="AF1140" s="10">
        <v>40980</v>
      </c>
      <c r="AG1140">
        <v>92000</v>
      </c>
      <c r="AH1140">
        <v>34.231040999999998</v>
      </c>
      <c r="AI1140">
        <f t="shared" si="800"/>
        <v>-2.7344289422548407E-3</v>
      </c>
      <c r="AJ1140">
        <f t="shared" si="817"/>
        <v>0.99726557105774516</v>
      </c>
      <c r="AN1140" s="10">
        <v>40980</v>
      </c>
      <c r="AO1140">
        <v>1788200</v>
      </c>
      <c r="AP1140">
        <v>29.113188000000001</v>
      </c>
      <c r="AQ1140">
        <f t="shared" si="801"/>
        <v>-2.0783701223652251E-3</v>
      </c>
      <c r="AR1140">
        <f t="shared" si="820"/>
        <v>0.99792162987763477</v>
      </c>
      <c r="AV1140" s="10">
        <v>40980</v>
      </c>
      <c r="AW1140">
        <v>10361000</v>
      </c>
      <c r="AX1140">
        <v>38.486806999999999</v>
      </c>
      <c r="AY1140">
        <f t="shared" si="802"/>
        <v>-9.2844365416303587E-3</v>
      </c>
      <c r="AZ1140">
        <f t="shared" si="803"/>
        <v>0.99071556345836964</v>
      </c>
      <c r="BD1140" s="10">
        <v>40980</v>
      </c>
      <c r="BE1140">
        <v>389100</v>
      </c>
      <c r="BF1140">
        <v>41.375976999999999</v>
      </c>
      <c r="BG1140">
        <f t="shared" si="804"/>
        <v>3.7751729648765053E-3</v>
      </c>
      <c r="BH1140">
        <f t="shared" si="805"/>
        <v>1.0037751729648765</v>
      </c>
      <c r="BL1140" s="10">
        <v>40980</v>
      </c>
      <c r="BM1140">
        <v>133500</v>
      </c>
      <c r="BN1140">
        <v>97.593754000000004</v>
      </c>
      <c r="BO1140">
        <f t="shared" si="818"/>
        <v>1.5527729763111786E-3</v>
      </c>
      <c r="BP1140">
        <f t="shared" si="819"/>
        <v>1.0015527729763112</v>
      </c>
      <c r="CB1140" s="10">
        <v>40980</v>
      </c>
      <c r="CC1140">
        <v>398100</v>
      </c>
      <c r="CD1140">
        <v>93.259435999999994</v>
      </c>
      <c r="CE1140">
        <f t="shared" si="806"/>
        <v>2.8983140775189487E-3</v>
      </c>
      <c r="CF1140">
        <f t="shared" si="807"/>
        <v>1.0028983140775189</v>
      </c>
      <c r="CJ1140" s="10">
        <v>40980</v>
      </c>
      <c r="CK1140">
        <v>149300</v>
      </c>
      <c r="CL1140">
        <v>72.279201999999998</v>
      </c>
      <c r="CM1140">
        <f t="shared" si="808"/>
        <v>-5.9139702950306017E-4</v>
      </c>
      <c r="CN1140">
        <f t="shared" si="809"/>
        <v>0.99940860297049694</v>
      </c>
      <c r="CR1140" s="10">
        <v>40980</v>
      </c>
      <c r="CS1140">
        <v>12900</v>
      </c>
      <c r="CT1140">
        <v>57.356616000000002</v>
      </c>
      <c r="CU1140">
        <f t="shared" si="810"/>
        <v>-3.2879898645199468E-4</v>
      </c>
      <c r="CV1140">
        <f t="shared" si="811"/>
        <v>0.99967120101354801</v>
      </c>
      <c r="CZ1140" s="10">
        <v>40980</v>
      </c>
      <c r="DA1140">
        <v>19400</v>
      </c>
      <c r="DB1140">
        <v>39.782446999999998</v>
      </c>
      <c r="DC1140">
        <f t="shared" si="825"/>
        <v>-1.8955542174720064E-3</v>
      </c>
      <c r="DD1140">
        <f t="shared" si="826"/>
        <v>0.99810444578252799</v>
      </c>
      <c r="DH1140" s="10">
        <v>40980</v>
      </c>
      <c r="DI1140">
        <v>73000</v>
      </c>
      <c r="DJ1140">
        <v>25.683914999999999</v>
      </c>
      <c r="DK1140">
        <f t="shared" si="827"/>
        <v>6.6713559113171783E-3</v>
      </c>
      <c r="DL1140">
        <f t="shared" si="828"/>
        <v>1.0066713559113172</v>
      </c>
      <c r="DX1140" s="10">
        <v>40980</v>
      </c>
      <c r="DY1140">
        <v>3148800</v>
      </c>
      <c r="DZ1140">
        <v>16.549999</v>
      </c>
      <c r="EA1140">
        <f t="shared" si="821"/>
        <v>-7.7938249400479886E-3</v>
      </c>
      <c r="EB1140">
        <f t="shared" si="822"/>
        <v>0.99220617505995201</v>
      </c>
      <c r="EF1140" s="10">
        <v>40977</v>
      </c>
      <c r="EG1140">
        <v>57600</v>
      </c>
      <c r="EH1140">
        <v>96.819951000000003</v>
      </c>
      <c r="EI1140">
        <f t="shared" si="823"/>
        <v>0</v>
      </c>
      <c r="EJ1140">
        <f t="shared" si="824"/>
        <v>1</v>
      </c>
    </row>
    <row r="1141" spans="1:140">
      <c r="A1141" s="10">
        <v>40977</v>
      </c>
      <c r="B1141" s="11">
        <v>179.24</v>
      </c>
      <c r="C1141">
        <f t="shared" si="812"/>
        <v>1.7924</v>
      </c>
      <c r="D1141" s="12">
        <f t="shared" si="793"/>
        <v>5.0779602645060207E-2</v>
      </c>
      <c r="E1141" s="13">
        <f t="shared" si="813"/>
        <v>1.0507796026450602</v>
      </c>
      <c r="H1141" s="10">
        <v>40977</v>
      </c>
      <c r="I1141">
        <v>14600</v>
      </c>
      <c r="J1141">
        <v>63.549306999999999</v>
      </c>
      <c r="K1141" s="15">
        <f t="shared" si="814"/>
        <v>-2.6209774308009193E-3</v>
      </c>
      <c r="L1141">
        <f t="shared" si="815"/>
        <v>0.99737902256919908</v>
      </c>
      <c r="N1141" s="15">
        <f t="shared" si="795"/>
        <v>-0.61630704593791841</v>
      </c>
      <c r="P1141" s="10">
        <v>40977</v>
      </c>
      <c r="Q1141">
        <v>100900</v>
      </c>
      <c r="R1141">
        <v>30.169808</v>
      </c>
      <c r="S1141">
        <f t="shared" si="796"/>
        <v>3.6719256704518255E-3</v>
      </c>
      <c r="T1141">
        <f t="shared" si="816"/>
        <v>1.0036719256704518</v>
      </c>
      <c r="V1141" s="15">
        <f t="shared" si="797"/>
        <v>2.8106440706885434</v>
      </c>
      <c r="X1141" s="10">
        <v>40977</v>
      </c>
      <c r="Y1141">
        <v>104700</v>
      </c>
      <c r="Z1141">
        <v>25.308382999999999</v>
      </c>
      <c r="AA1141">
        <f t="shared" si="798"/>
        <v>9.310980206470143E-3</v>
      </c>
      <c r="AB1141">
        <f t="shared" si="794"/>
        <v>1.0093109802064701</v>
      </c>
      <c r="AD1141" s="15">
        <f t="shared" si="799"/>
        <v>28.4526410668811</v>
      </c>
      <c r="AF1141" s="10">
        <v>40977</v>
      </c>
      <c r="AG1141">
        <v>273300</v>
      </c>
      <c r="AH1141">
        <v>34.3249</v>
      </c>
      <c r="AI1141">
        <f t="shared" si="800"/>
        <v>1.2458481707233293E-2</v>
      </c>
      <c r="AJ1141">
        <f t="shared" si="817"/>
        <v>1.0124584817072333</v>
      </c>
      <c r="AN1141" s="10">
        <v>40977</v>
      </c>
      <c r="AO1141">
        <v>2388300</v>
      </c>
      <c r="AP1141">
        <v>29.173822000000001</v>
      </c>
      <c r="AQ1141">
        <f t="shared" si="801"/>
        <v>-3.8450572500642322E-3</v>
      </c>
      <c r="AR1141">
        <f t="shared" si="820"/>
        <v>0.99615494274993577</v>
      </c>
      <c r="AV1141" s="10">
        <v>40977</v>
      </c>
      <c r="AW1141">
        <v>17740500</v>
      </c>
      <c r="AX1141">
        <v>38.847484000000001</v>
      </c>
      <c r="AY1141">
        <f t="shared" si="802"/>
        <v>-9.0497895823615782E-4</v>
      </c>
      <c r="AZ1141">
        <f t="shared" si="803"/>
        <v>0.99909502104176384</v>
      </c>
      <c r="BD1141" s="10">
        <v>40977</v>
      </c>
      <c r="BE1141">
        <v>311300</v>
      </c>
      <c r="BF1141">
        <v>41.220362999999999</v>
      </c>
      <c r="BG1141">
        <f t="shared" si="804"/>
        <v>3.1559465682280408E-3</v>
      </c>
      <c r="BH1141">
        <f t="shared" si="805"/>
        <v>1.003155946568228</v>
      </c>
      <c r="BL1141" s="10">
        <v>40977</v>
      </c>
      <c r="BM1141">
        <v>431900</v>
      </c>
      <c r="BN1141">
        <v>97.442447999999999</v>
      </c>
      <c r="BO1141">
        <f t="shared" si="818"/>
        <v>-1.2771319302108397E-3</v>
      </c>
      <c r="BP1141">
        <f t="shared" si="819"/>
        <v>0.99872286806978916</v>
      </c>
      <c r="CB1141" s="10">
        <v>40977</v>
      </c>
      <c r="CC1141">
        <v>427000</v>
      </c>
      <c r="CD1141">
        <v>92.989922000000007</v>
      </c>
      <c r="CE1141">
        <f t="shared" si="806"/>
        <v>1.3191602242832445E-3</v>
      </c>
      <c r="CF1141">
        <f t="shared" si="807"/>
        <v>1.0013191602242832</v>
      </c>
      <c r="CJ1141" s="10">
        <v>40977</v>
      </c>
      <c r="CK1141">
        <v>420800</v>
      </c>
      <c r="CL1141">
        <v>72.321973</v>
      </c>
      <c r="CM1141">
        <f t="shared" si="808"/>
        <v>-5.9096462147079087E-4</v>
      </c>
      <c r="CN1141">
        <f t="shared" si="809"/>
        <v>0.99940903537852921</v>
      </c>
      <c r="CR1141" s="10">
        <v>40977</v>
      </c>
      <c r="CS1141">
        <v>12100</v>
      </c>
      <c r="CT1141">
        <v>57.375481000000001</v>
      </c>
      <c r="CU1141">
        <f t="shared" si="810"/>
        <v>-6.5709619739584557E-4</v>
      </c>
      <c r="CV1141">
        <f t="shared" si="811"/>
        <v>0.99934290380260415</v>
      </c>
      <c r="CZ1141" s="10">
        <v>40977</v>
      </c>
      <c r="DA1141">
        <v>20500</v>
      </c>
      <c r="DB1141">
        <v>39.857999999999997</v>
      </c>
      <c r="DC1141">
        <f t="shared" si="825"/>
        <v>-6.0707784434811396E-3</v>
      </c>
      <c r="DD1141">
        <f t="shared" si="826"/>
        <v>0.99392922155651886</v>
      </c>
      <c r="DH1141" s="10">
        <v>40977</v>
      </c>
      <c r="DI1141">
        <v>28300</v>
      </c>
      <c r="DJ1141">
        <v>25.513704000000001</v>
      </c>
      <c r="DK1141">
        <f t="shared" si="827"/>
        <v>4.2312499734318276E-3</v>
      </c>
      <c r="DL1141">
        <f t="shared" si="828"/>
        <v>1.0042312499734318</v>
      </c>
      <c r="DX1141" s="10">
        <v>40977</v>
      </c>
      <c r="DY1141">
        <v>8627800</v>
      </c>
      <c r="DZ1141">
        <v>16.68</v>
      </c>
      <c r="EA1141">
        <f t="shared" si="821"/>
        <v>6.6385033192515319E-3</v>
      </c>
      <c r="EB1141">
        <f t="shared" si="822"/>
        <v>1.0066385033192515</v>
      </c>
      <c r="EF1141" s="10">
        <v>40976</v>
      </c>
      <c r="EG1141">
        <v>73100</v>
      </c>
      <c r="EH1141">
        <v>96.819951000000003</v>
      </c>
      <c r="EI1141">
        <f t="shared" si="823"/>
        <v>-9.9050349737228593E-5</v>
      </c>
      <c r="EJ1141">
        <f t="shared" si="824"/>
        <v>0.99990094965026277</v>
      </c>
    </row>
    <row r="1142" spans="1:140">
      <c r="A1142" s="10">
        <v>40976</v>
      </c>
      <c r="B1142" s="11">
        <v>180.24</v>
      </c>
      <c r="C1142">
        <f t="shared" si="812"/>
        <v>1.8024</v>
      </c>
      <c r="D1142" s="12">
        <f t="shared" si="793"/>
        <v>5.1177231284584845E-2</v>
      </c>
      <c r="E1142" s="13">
        <f t="shared" si="813"/>
        <v>1.0511772312845848</v>
      </c>
      <c r="H1142" s="10">
        <v>40976</v>
      </c>
      <c r="I1142">
        <v>6200</v>
      </c>
      <c r="J1142">
        <v>63.716306000000003</v>
      </c>
      <c r="K1142" s="15">
        <f t="shared" si="814"/>
        <v>-1.0645540126076103E-2</v>
      </c>
      <c r="L1142">
        <f t="shared" si="815"/>
        <v>0.9893544598739239</v>
      </c>
      <c r="N1142" s="15">
        <f t="shared" si="795"/>
        <v>-0.97988827667426559</v>
      </c>
      <c r="P1142" s="10">
        <v>40976</v>
      </c>
      <c r="Q1142">
        <v>82200</v>
      </c>
      <c r="R1142">
        <v>30.059432000000001</v>
      </c>
      <c r="S1142">
        <f t="shared" si="796"/>
        <v>1.0201004896778221E-2</v>
      </c>
      <c r="T1142">
        <f t="shared" si="816"/>
        <v>1.0102010048967782</v>
      </c>
      <c r="V1142" s="15">
        <f t="shared" si="797"/>
        <v>39.629886544983492</v>
      </c>
      <c r="X1142" s="10">
        <v>40976</v>
      </c>
      <c r="Y1142">
        <v>133200</v>
      </c>
      <c r="Z1142">
        <v>25.074911</v>
      </c>
      <c r="AA1142">
        <f t="shared" si="798"/>
        <v>1.2061801415051088E-2</v>
      </c>
      <c r="AB1142">
        <f t="shared" si="794"/>
        <v>1.0120618014150511</v>
      </c>
      <c r="AD1142" s="15">
        <f t="shared" si="799"/>
        <v>78.536634059598128</v>
      </c>
      <c r="AF1142" s="10">
        <v>40976</v>
      </c>
      <c r="AG1142">
        <v>205900</v>
      </c>
      <c r="AH1142">
        <v>33.902526000000002</v>
      </c>
      <c r="AI1142">
        <f t="shared" si="800"/>
        <v>1.3183645158958424E-2</v>
      </c>
      <c r="AJ1142">
        <f t="shared" si="817"/>
        <v>1.0131836451589584</v>
      </c>
      <c r="AN1142" s="10">
        <v>40976</v>
      </c>
      <c r="AO1142">
        <v>2949100</v>
      </c>
      <c r="AP1142">
        <v>29.286429999999999</v>
      </c>
      <c r="AQ1142">
        <f t="shared" si="801"/>
        <v>2.1450244827418974E-2</v>
      </c>
      <c r="AR1142">
        <f t="shared" si="820"/>
        <v>1.021450244827419</v>
      </c>
      <c r="AV1142" s="10">
        <v>40976</v>
      </c>
      <c r="AW1142">
        <v>11262100</v>
      </c>
      <c r="AX1142">
        <v>38.882671999999999</v>
      </c>
      <c r="AY1142">
        <f t="shared" si="802"/>
        <v>2.1965330316289666E-2</v>
      </c>
      <c r="AZ1142">
        <f t="shared" si="803"/>
        <v>1.0219653303162897</v>
      </c>
      <c r="BD1142" s="10">
        <v>40976</v>
      </c>
      <c r="BE1142">
        <v>477100</v>
      </c>
      <c r="BF1142">
        <v>41.090682999999999</v>
      </c>
      <c r="BG1142">
        <f t="shared" si="804"/>
        <v>5.9258796484649157E-3</v>
      </c>
      <c r="BH1142">
        <f t="shared" si="805"/>
        <v>1.0059258796484649</v>
      </c>
      <c r="BL1142" s="10">
        <v>40976</v>
      </c>
      <c r="BM1142">
        <v>263900</v>
      </c>
      <c r="BN1142">
        <v>97.567053999999999</v>
      </c>
      <c r="BO1142">
        <f t="shared" si="818"/>
        <v>-1.3664405348932096E-3</v>
      </c>
      <c r="BP1142">
        <f t="shared" si="819"/>
        <v>0.99863355946510679</v>
      </c>
      <c r="CB1142" s="10">
        <v>40976</v>
      </c>
      <c r="CC1142">
        <v>343100</v>
      </c>
      <c r="CD1142">
        <v>92.867414999999994</v>
      </c>
      <c r="CE1142">
        <f t="shared" si="806"/>
        <v>4.5053214953225673E-3</v>
      </c>
      <c r="CF1142">
        <f t="shared" si="807"/>
        <v>1.0045053214953226</v>
      </c>
      <c r="CJ1142" s="10">
        <v>40976</v>
      </c>
      <c r="CK1142">
        <v>222500</v>
      </c>
      <c r="CL1142">
        <v>72.364738000000003</v>
      </c>
      <c r="CM1142">
        <f t="shared" si="808"/>
        <v>-8.2673550735112844E-4</v>
      </c>
      <c r="CN1142">
        <f t="shared" si="809"/>
        <v>0.99917326449264887</v>
      </c>
      <c r="CR1142" s="10">
        <v>40976</v>
      </c>
      <c r="CS1142">
        <v>8500</v>
      </c>
      <c r="CT1142">
        <v>57.413207</v>
      </c>
      <c r="CU1142">
        <f t="shared" si="810"/>
        <v>-1.9675664009116689E-3</v>
      </c>
      <c r="CV1142">
        <f t="shared" si="811"/>
        <v>0.99803243359908833</v>
      </c>
      <c r="CZ1142" s="10">
        <v>40976</v>
      </c>
      <c r="DA1142">
        <v>30500</v>
      </c>
      <c r="DB1142">
        <v>40.101447</v>
      </c>
      <c r="DC1142">
        <f t="shared" si="825"/>
        <v>2.3569792140385681E-2</v>
      </c>
      <c r="DD1142">
        <f t="shared" si="826"/>
        <v>1.0235697921403857</v>
      </c>
      <c r="DH1142" s="10">
        <v>40976</v>
      </c>
      <c r="DI1142">
        <v>77400</v>
      </c>
      <c r="DJ1142">
        <v>25.406203999999999</v>
      </c>
      <c r="DK1142">
        <f t="shared" si="827"/>
        <v>-4.5629642956929173E-3</v>
      </c>
      <c r="DL1142">
        <f t="shared" si="828"/>
        <v>0.99543703570430708</v>
      </c>
      <c r="DX1142" s="10">
        <v>40976</v>
      </c>
      <c r="DY1142">
        <v>4786600</v>
      </c>
      <c r="DZ1142">
        <v>16.57</v>
      </c>
      <c r="EA1142">
        <f t="shared" si="821"/>
        <v>9.1352009744214424E-3</v>
      </c>
      <c r="EB1142">
        <f t="shared" si="822"/>
        <v>1.0091352009744214</v>
      </c>
      <c r="EF1142" s="10">
        <v>40975</v>
      </c>
      <c r="EG1142">
        <v>87800</v>
      </c>
      <c r="EH1142">
        <v>96.829542000000004</v>
      </c>
      <c r="EI1142">
        <f t="shared" si="823"/>
        <v>0</v>
      </c>
      <c r="EJ1142">
        <f t="shared" si="824"/>
        <v>1</v>
      </c>
    </row>
    <row r="1143" spans="1:140">
      <c r="A1143" s="10">
        <v>40975</v>
      </c>
      <c r="B1143" s="11">
        <v>181.24</v>
      </c>
      <c r="C1143">
        <f t="shared" si="812"/>
        <v>1.8124</v>
      </c>
      <c r="D1143" s="12">
        <f t="shared" si="793"/>
        <v>5.1576824932126453E-2</v>
      </c>
      <c r="E1143" s="13">
        <f t="shared" si="813"/>
        <v>1.0515768249321265</v>
      </c>
      <c r="H1143" s="10">
        <v>40975</v>
      </c>
      <c r="I1143">
        <v>4700</v>
      </c>
      <c r="J1143">
        <v>64.401899</v>
      </c>
      <c r="K1143" s="15">
        <f t="shared" si="814"/>
        <v>-1.6351462928783089E-3</v>
      </c>
      <c r="L1143">
        <f t="shared" si="815"/>
        <v>0.99836485370712169</v>
      </c>
      <c r="N1143" s="15">
        <f t="shared" si="795"/>
        <v>-0.44971385936303832</v>
      </c>
      <c r="P1143" s="10">
        <v>40975</v>
      </c>
      <c r="Q1143">
        <v>136800</v>
      </c>
      <c r="R1143">
        <v>29.755891999999999</v>
      </c>
      <c r="S1143">
        <f t="shared" si="796"/>
        <v>7.7881347723391947E-3</v>
      </c>
      <c r="T1143">
        <f t="shared" si="816"/>
        <v>1.0077881347723392</v>
      </c>
      <c r="V1143" s="15">
        <f t="shared" si="797"/>
        <v>15.973559112983978</v>
      </c>
      <c r="X1143" s="10">
        <v>40975</v>
      </c>
      <c r="Y1143">
        <v>51800</v>
      </c>
      <c r="Z1143">
        <v>24.776067000000001</v>
      </c>
      <c r="AA1143">
        <f t="shared" si="798"/>
        <v>1.0281799599957786E-2</v>
      </c>
      <c r="AB1143">
        <f t="shared" si="794"/>
        <v>1.0102817995999578</v>
      </c>
      <c r="AD1143" s="15">
        <f t="shared" si="799"/>
        <v>40.833398446376826</v>
      </c>
      <c r="AF1143" s="10">
        <v>40975</v>
      </c>
      <c r="AG1143">
        <v>215200</v>
      </c>
      <c r="AH1143">
        <v>33.461382999999998</v>
      </c>
      <c r="AI1143">
        <f t="shared" si="800"/>
        <v>9.9150788878281659E-3</v>
      </c>
      <c r="AJ1143">
        <f t="shared" si="817"/>
        <v>1.0099150788878282</v>
      </c>
      <c r="AN1143" s="10">
        <v>40975</v>
      </c>
      <c r="AO1143">
        <v>2088000</v>
      </c>
      <c r="AP1143">
        <v>28.671420999999999</v>
      </c>
      <c r="AQ1143">
        <f t="shared" si="801"/>
        <v>1.2232364834664944E-2</v>
      </c>
      <c r="AR1143">
        <f t="shared" si="820"/>
        <v>1.0122323648346649</v>
      </c>
      <c r="AV1143" s="10">
        <v>40975</v>
      </c>
      <c r="AW1143">
        <v>21608800</v>
      </c>
      <c r="AX1143">
        <v>38.046957999999997</v>
      </c>
      <c r="AY1143">
        <f t="shared" si="802"/>
        <v>1.1932583251807127E-2</v>
      </c>
      <c r="AZ1143">
        <f t="shared" si="803"/>
        <v>1.0119325832518071</v>
      </c>
      <c r="BD1143" s="10">
        <v>40975</v>
      </c>
      <c r="BE1143">
        <v>323000</v>
      </c>
      <c r="BF1143">
        <v>40.848618999999999</v>
      </c>
      <c r="BG1143">
        <f t="shared" si="804"/>
        <v>5.7471591237141517E-3</v>
      </c>
      <c r="BH1143">
        <f t="shared" si="805"/>
        <v>1.0057471591237142</v>
      </c>
      <c r="BL1143" s="10">
        <v>40975</v>
      </c>
      <c r="BM1143">
        <v>353600</v>
      </c>
      <c r="BN1143">
        <v>97.700556000000006</v>
      </c>
      <c r="BO1143">
        <f t="shared" si="818"/>
        <v>-2.6349377483897429E-3</v>
      </c>
      <c r="BP1143">
        <f t="shared" si="819"/>
        <v>0.99736506225161026</v>
      </c>
      <c r="CB1143" s="10">
        <v>40975</v>
      </c>
      <c r="CC1143">
        <v>590000</v>
      </c>
      <c r="CD1143">
        <v>92.450894000000005</v>
      </c>
      <c r="CE1143">
        <f t="shared" si="806"/>
        <v>4.4365571737470244E-3</v>
      </c>
      <c r="CF1143">
        <f t="shared" si="807"/>
        <v>1.004436557173747</v>
      </c>
      <c r="CJ1143" s="10">
        <v>40975</v>
      </c>
      <c r="CK1143">
        <v>238400</v>
      </c>
      <c r="CL1143">
        <v>72.424614000000005</v>
      </c>
      <c r="CM1143">
        <f t="shared" si="808"/>
        <v>5.9082491799844483E-4</v>
      </c>
      <c r="CN1143">
        <f t="shared" si="809"/>
        <v>1.0005908249179984</v>
      </c>
      <c r="CR1143" s="10">
        <v>40975</v>
      </c>
      <c r="CS1143">
        <v>24600</v>
      </c>
      <c r="CT1143">
        <v>57.526394000000003</v>
      </c>
      <c r="CU1143">
        <f t="shared" si="810"/>
        <v>-6.5537352086675327E-4</v>
      </c>
      <c r="CV1143">
        <f t="shared" si="811"/>
        <v>0.99934462647913325</v>
      </c>
      <c r="CZ1143" s="10">
        <v>40975</v>
      </c>
      <c r="DA1143">
        <v>21500</v>
      </c>
      <c r="DB1143">
        <v>39.178029000000002</v>
      </c>
      <c r="DC1143">
        <f t="shared" si="825"/>
        <v>1.2803744925547589E-2</v>
      </c>
      <c r="DD1143">
        <f t="shared" si="826"/>
        <v>1.0128037449255476</v>
      </c>
      <c r="DH1143" s="10">
        <v>40975</v>
      </c>
      <c r="DI1143">
        <v>79100</v>
      </c>
      <c r="DJ1143">
        <v>25.522663000000001</v>
      </c>
      <c r="DK1143">
        <f t="shared" si="827"/>
        <v>5.2928740443525246E-3</v>
      </c>
      <c r="DL1143">
        <f t="shared" si="828"/>
        <v>1.0052928740443525</v>
      </c>
      <c r="DX1143" s="10">
        <v>40975</v>
      </c>
      <c r="DY1143">
        <v>5436000</v>
      </c>
      <c r="DZ1143">
        <v>16.420000000000002</v>
      </c>
      <c r="EA1143">
        <f t="shared" si="821"/>
        <v>6.7443903583317422E-3</v>
      </c>
      <c r="EB1143">
        <f t="shared" si="822"/>
        <v>1.0067443903583317</v>
      </c>
      <c r="EF1143" s="10">
        <v>40974</v>
      </c>
      <c r="EG1143">
        <v>152400</v>
      </c>
      <c r="EH1143">
        <v>96.829542000000004</v>
      </c>
      <c r="EI1143">
        <f t="shared" si="823"/>
        <v>4.9542478087305497E-4</v>
      </c>
      <c r="EJ1143">
        <f t="shared" si="824"/>
        <v>1.0004954247808731</v>
      </c>
    </row>
    <row r="1144" spans="1:140">
      <c r="A1144" s="10">
        <v>40974</v>
      </c>
      <c r="B1144" s="11">
        <v>182.24</v>
      </c>
      <c r="C1144">
        <f t="shared" si="812"/>
        <v>1.8224</v>
      </c>
      <c r="D1144" s="12">
        <f t="shared" si="793"/>
        <v>5.1978402347735209E-2</v>
      </c>
      <c r="E1144" s="13">
        <f t="shared" si="813"/>
        <v>1.0519784023477352</v>
      </c>
      <c r="H1144" s="10">
        <v>40974</v>
      </c>
      <c r="I1144">
        <v>28900</v>
      </c>
      <c r="J1144">
        <v>64.507378000000003</v>
      </c>
      <c r="K1144" s="15">
        <f t="shared" si="814"/>
        <v>8.5200346403426774E-3</v>
      </c>
      <c r="L1144">
        <f t="shared" si="815"/>
        <v>1.0085200346403427</v>
      </c>
      <c r="N1144" s="15">
        <f t="shared" si="795"/>
        <v>21.123481561354669</v>
      </c>
      <c r="P1144" s="10">
        <v>40974</v>
      </c>
      <c r="Q1144">
        <v>247800</v>
      </c>
      <c r="R1144">
        <v>29.525939999999999</v>
      </c>
      <c r="S1144">
        <f t="shared" si="796"/>
        <v>-1.5337403364821034E-2</v>
      </c>
      <c r="T1144">
        <f t="shared" si="816"/>
        <v>0.98466259663517897</v>
      </c>
      <c r="V1144" s="15">
        <f t="shared" si="797"/>
        <v>-0.9964525521940113</v>
      </c>
      <c r="X1144" s="10">
        <v>40974</v>
      </c>
      <c r="Y1144">
        <v>96000</v>
      </c>
      <c r="Z1144">
        <v>24.523917000000001</v>
      </c>
      <c r="AA1144">
        <f t="shared" si="798"/>
        <v>-1.9783501082662469E-2</v>
      </c>
      <c r="AB1144">
        <f t="shared" si="794"/>
        <v>0.98021649891733753</v>
      </c>
      <c r="AD1144" s="15">
        <f t="shared" si="799"/>
        <v>-0.99931996226966568</v>
      </c>
      <c r="AF1144" s="10">
        <v>40974</v>
      </c>
      <c r="AG1144">
        <v>397100</v>
      </c>
      <c r="AH1144">
        <v>33.132868000000002</v>
      </c>
      <c r="AI1144">
        <f t="shared" si="800"/>
        <v>-1.9988927691233616E-2</v>
      </c>
      <c r="AJ1144">
        <f t="shared" si="817"/>
        <v>0.98001107230876638</v>
      </c>
      <c r="AN1144" s="10">
        <v>40974</v>
      </c>
      <c r="AO1144">
        <v>2094600</v>
      </c>
      <c r="AP1144">
        <v>28.324940000000002</v>
      </c>
      <c r="AQ1144">
        <f t="shared" si="801"/>
        <v>-3.1398055138923797E-2</v>
      </c>
      <c r="AR1144">
        <f t="shared" si="820"/>
        <v>0.9686019448610762</v>
      </c>
      <c r="AV1144" s="10">
        <v>40974</v>
      </c>
      <c r="AW1144">
        <v>31132100</v>
      </c>
      <c r="AX1144">
        <v>37.598312999999997</v>
      </c>
      <c r="AY1144">
        <f t="shared" si="802"/>
        <v>-3.5214406660644904E-2</v>
      </c>
      <c r="AZ1144">
        <f t="shared" si="803"/>
        <v>0.9647855933393551</v>
      </c>
      <c r="BD1144" s="10">
        <v>40974</v>
      </c>
      <c r="BE1144">
        <v>417900</v>
      </c>
      <c r="BF1144">
        <v>40.615197000000002</v>
      </c>
      <c r="BG1144">
        <f t="shared" si="804"/>
        <v>-1.2195165551176945E-2</v>
      </c>
      <c r="BH1144">
        <f t="shared" si="805"/>
        <v>0.98780483444882305</v>
      </c>
      <c r="BL1144" s="10">
        <v>40974</v>
      </c>
      <c r="BM1144">
        <v>390500</v>
      </c>
      <c r="BN1144">
        <v>97.958670999999995</v>
      </c>
      <c r="BO1144">
        <f t="shared" si="818"/>
        <v>-1.2704102453673372E-3</v>
      </c>
      <c r="BP1144">
        <f t="shared" si="819"/>
        <v>0.99872958975463266</v>
      </c>
      <c r="CB1144" s="10">
        <v>40974</v>
      </c>
      <c r="CC1144">
        <v>1056100</v>
      </c>
      <c r="CD1144">
        <v>92.042541999999997</v>
      </c>
      <c r="CE1144">
        <f t="shared" si="806"/>
        <v>-8.8822651088112936E-3</v>
      </c>
      <c r="CF1144">
        <f t="shared" si="807"/>
        <v>0.99111773489118871</v>
      </c>
      <c r="CJ1144" s="10">
        <v>40974</v>
      </c>
      <c r="CK1144">
        <v>173500</v>
      </c>
      <c r="CL1144">
        <v>72.381849000000003</v>
      </c>
      <c r="CM1144">
        <f t="shared" si="808"/>
        <v>-1.0624101990054369E-3</v>
      </c>
      <c r="CN1144">
        <f t="shared" si="809"/>
        <v>0.99893758980099456</v>
      </c>
      <c r="CR1144" s="10">
        <v>40974</v>
      </c>
      <c r="CS1144">
        <v>12900</v>
      </c>
      <c r="CT1144">
        <v>57.564120000000003</v>
      </c>
      <c r="CU1144">
        <f t="shared" si="810"/>
        <v>2.7932657252374149E-3</v>
      </c>
      <c r="CV1144">
        <f t="shared" si="811"/>
        <v>1.0027932657252374</v>
      </c>
      <c r="CZ1144" s="10">
        <v>40974</v>
      </c>
      <c r="DA1144">
        <v>34200</v>
      </c>
      <c r="DB1144">
        <v>38.682744999999997</v>
      </c>
      <c r="DC1144">
        <f t="shared" si="825"/>
        <v>-3.0710951880794757E-2</v>
      </c>
      <c r="DD1144">
        <f t="shared" si="826"/>
        <v>0.96928904811920524</v>
      </c>
      <c r="DH1144" s="10">
        <v>40974</v>
      </c>
      <c r="DI1144">
        <v>41000</v>
      </c>
      <c r="DJ1144">
        <v>25.388286000000001</v>
      </c>
      <c r="DK1144">
        <f t="shared" si="827"/>
        <v>-1.2543565851396821E-2</v>
      </c>
      <c r="DL1144">
        <f t="shared" si="828"/>
        <v>0.98745643414860318</v>
      </c>
      <c r="DX1144" s="10">
        <v>40974</v>
      </c>
      <c r="DY1144">
        <v>10991900</v>
      </c>
      <c r="DZ1144">
        <v>16.309999000000001</v>
      </c>
      <c r="EA1144">
        <f t="shared" si="821"/>
        <v>-1.9242334289978014E-2</v>
      </c>
      <c r="EB1144">
        <f t="shared" si="822"/>
        <v>0.98075766571002199</v>
      </c>
      <c r="EF1144" s="10">
        <v>40973</v>
      </c>
      <c r="EG1144">
        <v>285500</v>
      </c>
      <c r="EH1144">
        <v>96.781593999999998</v>
      </c>
      <c r="EI1144">
        <f t="shared" si="823"/>
        <v>-7.9202292073898839E-4</v>
      </c>
      <c r="EJ1144">
        <f t="shared" si="824"/>
        <v>0.99920797707926101</v>
      </c>
    </row>
    <row r="1145" spans="1:140">
      <c r="A1145" s="10">
        <v>40973</v>
      </c>
      <c r="B1145" s="11">
        <v>183.24</v>
      </c>
      <c r="C1145">
        <f t="shared" si="812"/>
        <v>1.8324</v>
      </c>
      <c r="D1145" s="12">
        <f t="shared" si="793"/>
        <v>5.2381982557754947E-2</v>
      </c>
      <c r="E1145" s="13">
        <f t="shared" si="813"/>
        <v>1.0523819825577549</v>
      </c>
      <c r="H1145" s="10">
        <v>40973</v>
      </c>
      <c r="I1145">
        <v>10800</v>
      </c>
      <c r="J1145">
        <v>63.962415999999997</v>
      </c>
      <c r="K1145" s="15">
        <f t="shared" si="814"/>
        <v>-5.0588265525894904E-3</v>
      </c>
      <c r="L1145">
        <f t="shared" si="815"/>
        <v>0.99494117344741051</v>
      </c>
      <c r="N1145" s="15">
        <f t="shared" si="795"/>
        <v>-0.84294480786955772</v>
      </c>
      <c r="P1145" s="10">
        <v>40973</v>
      </c>
      <c r="Q1145">
        <v>151600</v>
      </c>
      <c r="R1145">
        <v>29.985845000000001</v>
      </c>
      <c r="S1145">
        <f t="shared" si="796"/>
        <v>-4.5801963084493025E-3</v>
      </c>
      <c r="T1145">
        <f t="shared" si="816"/>
        <v>0.9954198036915507</v>
      </c>
      <c r="V1145" s="15">
        <f t="shared" si="797"/>
        <v>-0.81280640014234906</v>
      </c>
      <c r="X1145" s="10">
        <v>40973</v>
      </c>
      <c r="Y1145">
        <v>64700</v>
      </c>
      <c r="Z1145">
        <v>25.018878000000001</v>
      </c>
      <c r="AA1145">
        <f t="shared" si="798"/>
        <v>-5.1986467231992517E-3</v>
      </c>
      <c r="AB1145">
        <f t="shared" si="794"/>
        <v>0.99480135327680075</v>
      </c>
      <c r="AD1145" s="15">
        <f t="shared" si="799"/>
        <v>-0.85079818802234874</v>
      </c>
      <c r="AF1145" s="10">
        <v>40973</v>
      </c>
      <c r="AG1145">
        <v>227700</v>
      </c>
      <c r="AH1145">
        <v>33.808667</v>
      </c>
      <c r="AI1145">
        <f t="shared" si="800"/>
        <v>-1.9395785645484054E-3</v>
      </c>
      <c r="AJ1145">
        <f t="shared" si="817"/>
        <v>0.99806042143545159</v>
      </c>
      <c r="AN1145" s="10">
        <v>40973</v>
      </c>
      <c r="AO1145">
        <v>1902100</v>
      </c>
      <c r="AP1145">
        <v>29.243117000000002</v>
      </c>
      <c r="AQ1145">
        <f t="shared" si="801"/>
        <v>-5.59652782070863E-3</v>
      </c>
      <c r="AR1145">
        <f t="shared" si="820"/>
        <v>0.99440347217929137</v>
      </c>
      <c r="AV1145" s="10">
        <v>40973</v>
      </c>
      <c r="AW1145">
        <v>14442600</v>
      </c>
      <c r="AX1145">
        <v>38.970641000000001</v>
      </c>
      <c r="AY1145">
        <f t="shared" si="802"/>
        <v>-1.4898872324222268E-2</v>
      </c>
      <c r="AZ1145">
        <f t="shared" si="803"/>
        <v>0.98510112767577773</v>
      </c>
      <c r="BD1145" s="10">
        <v>40973</v>
      </c>
      <c r="BE1145">
        <v>333400</v>
      </c>
      <c r="BF1145">
        <v>41.116621000000002</v>
      </c>
      <c r="BG1145">
        <f t="shared" si="804"/>
        <v>-6.3036919728554075E-4</v>
      </c>
      <c r="BH1145">
        <f t="shared" si="805"/>
        <v>0.99936963080271446</v>
      </c>
      <c r="BL1145" s="10">
        <v>40973</v>
      </c>
      <c r="BM1145">
        <v>774600</v>
      </c>
      <c r="BN1145">
        <v>98.083276999999995</v>
      </c>
      <c r="BO1145">
        <f t="shared" si="818"/>
        <v>9.0825715906883708E-4</v>
      </c>
      <c r="BP1145">
        <f t="shared" si="819"/>
        <v>1.0009082571590688</v>
      </c>
      <c r="CB1145" s="10">
        <v>40973</v>
      </c>
      <c r="CC1145">
        <v>1018200</v>
      </c>
      <c r="CD1145">
        <v>92.867414999999994</v>
      </c>
      <c r="CE1145">
        <f t="shared" si="806"/>
        <v>4.3986321849343035E-4</v>
      </c>
      <c r="CF1145">
        <f t="shared" si="807"/>
        <v>1.0004398632184934</v>
      </c>
      <c r="CJ1145" s="10">
        <v>40973</v>
      </c>
      <c r="CK1145">
        <v>370800</v>
      </c>
      <c r="CL1145">
        <v>72.458830000000006</v>
      </c>
      <c r="CM1145">
        <f t="shared" si="808"/>
        <v>-2.0028030869049251E-3</v>
      </c>
      <c r="CN1145">
        <f t="shared" si="809"/>
        <v>0.99799719691309507</v>
      </c>
      <c r="CR1145" s="10">
        <v>40973</v>
      </c>
      <c r="CS1145">
        <v>20500</v>
      </c>
      <c r="CT1145">
        <v>57.403776000000001</v>
      </c>
      <c r="CU1145">
        <f t="shared" si="810"/>
        <v>-8.2087435442301793E-4</v>
      </c>
      <c r="CV1145">
        <f t="shared" si="811"/>
        <v>0.99917912564557698</v>
      </c>
      <c r="CZ1145" s="10">
        <v>40973</v>
      </c>
      <c r="DA1145">
        <v>33400</v>
      </c>
      <c r="DB1145">
        <v>39.908369</v>
      </c>
      <c r="DC1145">
        <f t="shared" si="825"/>
        <v>-6.4785424576502271E-3</v>
      </c>
      <c r="DD1145">
        <f t="shared" si="826"/>
        <v>0.99352145754234977</v>
      </c>
      <c r="DH1145" s="10">
        <v>40973</v>
      </c>
      <c r="DI1145">
        <v>73700</v>
      </c>
      <c r="DJ1145">
        <v>25.710791</v>
      </c>
      <c r="DK1145">
        <f t="shared" si="827"/>
        <v>8.0787320163366871E-3</v>
      </c>
      <c r="DL1145">
        <f t="shared" si="828"/>
        <v>1.0080787320163367</v>
      </c>
      <c r="DX1145" s="10">
        <v>40973</v>
      </c>
      <c r="DY1145">
        <v>6847800</v>
      </c>
      <c r="DZ1145">
        <v>16.629999000000002</v>
      </c>
      <c r="EA1145">
        <f t="shared" si="821"/>
        <v>-2.9976618705035429E-3</v>
      </c>
      <c r="EB1145">
        <f t="shared" si="822"/>
        <v>0.99700233812949646</v>
      </c>
      <c r="EF1145" s="10">
        <v>40970</v>
      </c>
      <c r="EG1145">
        <v>190700</v>
      </c>
      <c r="EH1145">
        <v>96.858307999999994</v>
      </c>
      <c r="EI1145">
        <f t="shared" si="823"/>
        <v>3.9616834757527641E-4</v>
      </c>
      <c r="EJ1145">
        <f t="shared" si="824"/>
        <v>1.0003961683475753</v>
      </c>
    </row>
    <row r="1146" spans="1:140">
      <c r="A1146" s="10">
        <v>40970</v>
      </c>
      <c r="B1146" s="11">
        <v>184.24</v>
      </c>
      <c r="C1146">
        <f t="shared" si="812"/>
        <v>1.8424</v>
      </c>
      <c r="D1146" s="12">
        <f t="shared" si="793"/>
        <v>5.2787584859851799E-2</v>
      </c>
      <c r="E1146" s="13">
        <f t="shared" si="813"/>
        <v>1.0527875848598518</v>
      </c>
      <c r="H1146" s="10">
        <v>40970</v>
      </c>
      <c r="I1146">
        <v>6000</v>
      </c>
      <c r="J1146">
        <v>64.287636000000006</v>
      </c>
      <c r="K1146" s="15">
        <f t="shared" si="814"/>
        <v>6.052294515026313E-3</v>
      </c>
      <c r="L1146">
        <f t="shared" si="815"/>
        <v>1.0060522945150263</v>
      </c>
      <c r="N1146" s="15">
        <f t="shared" si="795"/>
        <v>8.0469648450225328</v>
      </c>
      <c r="P1146" s="10">
        <v>40970</v>
      </c>
      <c r="Q1146">
        <v>170100</v>
      </c>
      <c r="R1146">
        <v>30.123818</v>
      </c>
      <c r="S1146">
        <f t="shared" si="796"/>
        <v>-3.6507338793044797E-3</v>
      </c>
      <c r="T1146">
        <f t="shared" si="816"/>
        <v>0.99634926612069552</v>
      </c>
      <c r="V1146" s="15">
        <f t="shared" si="797"/>
        <v>-0.73683028115509241</v>
      </c>
      <c r="X1146" s="10">
        <v>40970</v>
      </c>
      <c r="Y1146">
        <v>42000</v>
      </c>
      <c r="Z1146">
        <v>25.149622000000001</v>
      </c>
      <c r="AA1146">
        <f t="shared" si="798"/>
        <v>-7.0059448664041568E-3</v>
      </c>
      <c r="AB1146">
        <f t="shared" si="794"/>
        <v>0.99299405513359584</v>
      </c>
      <c r="AD1146" s="15">
        <f t="shared" si="799"/>
        <v>-0.92317073302194186</v>
      </c>
      <c r="AF1146" s="10">
        <v>40970</v>
      </c>
      <c r="AG1146">
        <v>178600</v>
      </c>
      <c r="AH1146">
        <v>33.874369000000002</v>
      </c>
      <c r="AI1146">
        <f t="shared" si="800"/>
        <v>-1.2855613186757875E-2</v>
      </c>
      <c r="AJ1146">
        <f t="shared" si="817"/>
        <v>0.98714438681324213</v>
      </c>
      <c r="AN1146" s="10">
        <v>40970</v>
      </c>
      <c r="AO1146">
        <v>1786600</v>
      </c>
      <c r="AP1146">
        <v>29.407698</v>
      </c>
      <c r="AQ1146">
        <f t="shared" si="801"/>
        <v>-9.9154244694535931E-3</v>
      </c>
      <c r="AR1146">
        <f t="shared" si="820"/>
        <v>0.99008457553054641</v>
      </c>
      <c r="AV1146" s="10">
        <v>40970</v>
      </c>
      <c r="AW1146">
        <v>9799600</v>
      </c>
      <c r="AX1146">
        <v>39.560040999999998</v>
      </c>
      <c r="AY1146">
        <f t="shared" si="802"/>
        <v>-2.6612982538044561E-3</v>
      </c>
      <c r="AZ1146">
        <f t="shared" si="803"/>
        <v>0.99733870174619554</v>
      </c>
      <c r="BD1146" s="10">
        <v>40970</v>
      </c>
      <c r="BE1146">
        <v>355000</v>
      </c>
      <c r="BF1146">
        <v>41.142555999999999</v>
      </c>
      <c r="BG1146">
        <f t="shared" si="804"/>
        <v>-1.6781635591199828E-3</v>
      </c>
      <c r="BH1146">
        <f t="shared" si="805"/>
        <v>0.99832183644088002</v>
      </c>
      <c r="BL1146" s="10">
        <v>40970</v>
      </c>
      <c r="BM1146">
        <v>541500</v>
      </c>
      <c r="BN1146">
        <v>97.994273000000007</v>
      </c>
      <c r="BO1146">
        <f t="shared" si="818"/>
        <v>-9.0743297657136512E-4</v>
      </c>
      <c r="BP1146">
        <f t="shared" si="819"/>
        <v>0.99909256702342863</v>
      </c>
      <c r="CB1146" s="10">
        <v>40970</v>
      </c>
      <c r="CC1146">
        <v>326000</v>
      </c>
      <c r="CD1146">
        <v>92.826583999999997</v>
      </c>
      <c r="CE1146">
        <f t="shared" si="806"/>
        <v>4.7737004103118874E-3</v>
      </c>
      <c r="CF1146">
        <f t="shared" si="807"/>
        <v>1.0047737004103119</v>
      </c>
      <c r="CJ1146" s="10">
        <v>40970</v>
      </c>
      <c r="CK1146">
        <v>171200</v>
      </c>
      <c r="CL1146">
        <v>72.604241999999999</v>
      </c>
      <c r="CM1146">
        <f t="shared" si="808"/>
        <v>2.9540381861139497E-3</v>
      </c>
      <c r="CN1146">
        <f t="shared" si="809"/>
        <v>1.0029540381861139</v>
      </c>
      <c r="CR1146" s="10">
        <v>40970</v>
      </c>
      <c r="CS1146">
        <v>13000</v>
      </c>
      <c r="CT1146">
        <v>57.450935999999999</v>
      </c>
      <c r="CU1146">
        <f t="shared" si="810"/>
        <v>9.8605538504115131E-4</v>
      </c>
      <c r="CV1146">
        <f t="shared" si="811"/>
        <v>1.0009860553850412</v>
      </c>
      <c r="CZ1146" s="10">
        <v>40970</v>
      </c>
      <c r="DA1146">
        <v>32400</v>
      </c>
      <c r="DB1146">
        <v>40.168602999999997</v>
      </c>
      <c r="DC1146">
        <f t="shared" si="825"/>
        <v>1.0460135825012262E-3</v>
      </c>
      <c r="DD1146">
        <f t="shared" si="826"/>
        <v>1.0010460135825012</v>
      </c>
      <c r="DH1146" s="10">
        <v>40970</v>
      </c>
      <c r="DI1146">
        <v>160900</v>
      </c>
      <c r="DJ1146">
        <v>25.504745</v>
      </c>
      <c r="DK1146">
        <f t="shared" si="827"/>
        <v>3.5135216653636725E-4</v>
      </c>
      <c r="DL1146">
        <f t="shared" si="828"/>
        <v>1.0003513521665364</v>
      </c>
      <c r="DX1146" s="10">
        <v>40970</v>
      </c>
      <c r="DY1146">
        <v>4023700</v>
      </c>
      <c r="DZ1146">
        <v>16.68</v>
      </c>
      <c r="EA1146">
        <f t="shared" si="821"/>
        <v>-2.3922848320745427E-3</v>
      </c>
      <c r="EB1146">
        <f t="shared" si="822"/>
        <v>0.99760771516792546</v>
      </c>
      <c r="EF1146" s="10">
        <v>40969</v>
      </c>
      <c r="EG1146">
        <v>72800</v>
      </c>
      <c r="EH1146">
        <v>96.819951000000003</v>
      </c>
      <c r="EI1146">
        <f t="shared" si="823"/>
        <v>1.981595828024485E-4</v>
      </c>
      <c r="EJ1146">
        <f t="shared" si="824"/>
        <v>1.0001981595828024</v>
      </c>
    </row>
    <row r="1147" spans="1:140">
      <c r="A1147" s="10">
        <v>40969</v>
      </c>
      <c r="B1147" s="11">
        <v>185.24</v>
      </c>
      <c r="C1147">
        <f t="shared" si="812"/>
        <v>1.8524</v>
      </c>
      <c r="D1147" s="12">
        <f t="shared" si="793"/>
        <v>5.3195228828162966E-2</v>
      </c>
      <c r="E1147" s="13">
        <f t="shared" si="813"/>
        <v>1.053195228828163</v>
      </c>
      <c r="H1147" s="10">
        <v>40969</v>
      </c>
      <c r="I1147">
        <v>4100</v>
      </c>
      <c r="J1147">
        <v>63.900888999999999</v>
      </c>
      <c r="K1147" s="15">
        <f t="shared" si="814"/>
        <v>-9.2668233067931816E-3</v>
      </c>
      <c r="L1147">
        <f t="shared" si="815"/>
        <v>0.99073317669320682</v>
      </c>
      <c r="N1147" s="15">
        <f t="shared" si="795"/>
        <v>-0.96656526710606672</v>
      </c>
      <c r="P1147" s="10">
        <v>40969</v>
      </c>
      <c r="Q1147">
        <v>219000</v>
      </c>
      <c r="R1147">
        <v>30.234195</v>
      </c>
      <c r="S1147">
        <f t="shared" si="796"/>
        <v>7.3551377412826024E-3</v>
      </c>
      <c r="T1147">
        <f t="shared" si="816"/>
        <v>1.0073551377412826</v>
      </c>
      <c r="V1147" s="15">
        <f t="shared" si="797"/>
        <v>13.50945530246508</v>
      </c>
      <c r="X1147" s="10">
        <v>40969</v>
      </c>
      <c r="Y1147">
        <v>66000</v>
      </c>
      <c r="Z1147">
        <v>25.327062000000002</v>
      </c>
      <c r="AA1147">
        <f t="shared" si="798"/>
        <v>8.1784981493022713E-3</v>
      </c>
      <c r="AB1147">
        <f t="shared" si="794"/>
        <v>1.0081784981493023</v>
      </c>
      <c r="AD1147" s="15">
        <f t="shared" si="799"/>
        <v>18.550697163631359</v>
      </c>
      <c r="AF1147" s="10">
        <v>40969</v>
      </c>
      <c r="AG1147">
        <v>100000</v>
      </c>
      <c r="AH1147">
        <v>34.315516000000002</v>
      </c>
      <c r="AI1147">
        <f t="shared" si="800"/>
        <v>5.5005606280911223E-3</v>
      </c>
      <c r="AJ1147">
        <f t="shared" si="817"/>
        <v>1.0055005606280911</v>
      </c>
      <c r="AN1147" s="10">
        <v>40969</v>
      </c>
      <c r="AO1147">
        <v>2787100</v>
      </c>
      <c r="AP1147">
        <v>29.702207999999999</v>
      </c>
      <c r="AQ1147">
        <f t="shared" si="801"/>
        <v>1.0610072535994108E-2</v>
      </c>
      <c r="AR1147">
        <f t="shared" si="820"/>
        <v>1.0106100725359941</v>
      </c>
      <c r="AV1147" s="10">
        <v>40969</v>
      </c>
      <c r="AW1147">
        <v>20749300</v>
      </c>
      <c r="AX1147">
        <v>39.665602999999997</v>
      </c>
      <c r="AY1147">
        <f t="shared" si="802"/>
        <v>1.0306935317371257E-2</v>
      </c>
      <c r="AZ1147">
        <f t="shared" si="803"/>
        <v>1.0103069353173713</v>
      </c>
      <c r="BD1147" s="10">
        <v>40969</v>
      </c>
      <c r="BE1147">
        <v>358100</v>
      </c>
      <c r="BF1147">
        <v>41.211716000000003</v>
      </c>
      <c r="BG1147">
        <f t="shared" si="804"/>
        <v>3.3677032720427214E-3</v>
      </c>
      <c r="BH1147">
        <f t="shared" si="805"/>
        <v>1.0033677032720427</v>
      </c>
      <c r="BL1147" s="10">
        <v>40969</v>
      </c>
      <c r="BM1147">
        <v>509400</v>
      </c>
      <c r="BN1147">
        <v>98.083276999999995</v>
      </c>
      <c r="BO1147">
        <f t="shared" si="818"/>
        <v>-9.4279817548192923E-4</v>
      </c>
      <c r="BP1147">
        <f t="shared" si="819"/>
        <v>0.99905720182451807</v>
      </c>
      <c r="CB1147" s="10">
        <v>40969</v>
      </c>
      <c r="CC1147">
        <v>573400</v>
      </c>
      <c r="CD1147">
        <v>92.385563000000005</v>
      </c>
      <c r="CE1147">
        <f t="shared" si="806"/>
        <v>2.4192133811500316E-3</v>
      </c>
      <c r="CF1147">
        <f t="shared" si="807"/>
        <v>1.00241921338115</v>
      </c>
      <c r="CJ1147" s="10">
        <v>40969</v>
      </c>
      <c r="CK1147">
        <v>160100</v>
      </c>
      <c r="CL1147">
        <v>72.390398000000005</v>
      </c>
      <c r="CM1147">
        <f t="shared" si="808"/>
        <v>3.5459259176762181E-4</v>
      </c>
      <c r="CN1147">
        <f t="shared" si="809"/>
        <v>1.0003545925917676</v>
      </c>
      <c r="CR1147" s="10">
        <v>40969</v>
      </c>
      <c r="CS1147">
        <v>29000</v>
      </c>
      <c r="CT1147">
        <v>57.394342000000002</v>
      </c>
      <c r="CU1147">
        <f t="shared" si="810"/>
        <v>-2.7935714760995989E-4</v>
      </c>
      <c r="CV1147">
        <f t="shared" si="811"/>
        <v>0.99972064285239004</v>
      </c>
      <c r="CZ1147" s="10">
        <v>40969</v>
      </c>
      <c r="DA1147">
        <v>99000</v>
      </c>
      <c r="DB1147">
        <v>40.126629999999999</v>
      </c>
      <c r="DC1147">
        <f t="shared" si="825"/>
        <v>3.358520255704045E-3</v>
      </c>
      <c r="DD1147">
        <f t="shared" si="826"/>
        <v>1.003358520255704</v>
      </c>
      <c r="DH1147" s="10">
        <v>40969</v>
      </c>
      <c r="DI1147">
        <v>277000</v>
      </c>
      <c r="DJ1147">
        <v>25.495787</v>
      </c>
      <c r="DK1147">
        <f t="shared" si="827"/>
        <v>4.5887345795758705E-3</v>
      </c>
      <c r="DL1147">
        <f t="shared" si="828"/>
        <v>1.0045887345795759</v>
      </c>
      <c r="DX1147" s="10">
        <v>40969</v>
      </c>
      <c r="DY1147">
        <v>8360000</v>
      </c>
      <c r="DZ1147">
        <v>16.719999000000001</v>
      </c>
      <c r="EA1147">
        <f t="shared" si="821"/>
        <v>1.4563046116504941E-2</v>
      </c>
      <c r="EB1147">
        <f t="shared" si="822"/>
        <v>1.0145630461165049</v>
      </c>
      <c r="EF1147" s="10">
        <v>40968</v>
      </c>
      <c r="EG1147">
        <v>252200</v>
      </c>
      <c r="EH1147">
        <v>96.800769000000003</v>
      </c>
      <c r="EI1147">
        <f t="shared" si="823"/>
        <v>4.9555143212720587E-4</v>
      </c>
      <c r="EJ1147">
        <f t="shared" si="824"/>
        <v>1.0004955514321272</v>
      </c>
    </row>
    <row r="1148" spans="1:140">
      <c r="A1148" s="10">
        <v>40968</v>
      </c>
      <c r="B1148" s="11">
        <v>186.24</v>
      </c>
      <c r="C1148">
        <f t="shared" si="812"/>
        <v>1.8624000000000001</v>
      </c>
      <c r="D1148" s="12">
        <f t="shared" si="793"/>
        <v>5.3604934318566277E-2</v>
      </c>
      <c r="E1148" s="13">
        <f t="shared" si="813"/>
        <v>1.0536049343185663</v>
      </c>
      <c r="H1148" s="10">
        <v>40968</v>
      </c>
      <c r="I1148">
        <v>6200</v>
      </c>
      <c r="J1148">
        <v>64.498586000000003</v>
      </c>
      <c r="K1148" s="15">
        <f t="shared" si="814"/>
        <v>-1.6598967662744268E-3</v>
      </c>
      <c r="L1148">
        <f t="shared" si="815"/>
        <v>0.99834010323372557</v>
      </c>
      <c r="N1148" s="15">
        <f t="shared" si="795"/>
        <v>-0.45467084433175964</v>
      </c>
      <c r="P1148" s="10">
        <v>40968</v>
      </c>
      <c r="Q1148">
        <v>156300</v>
      </c>
      <c r="R1148">
        <v>30.013442000000001</v>
      </c>
      <c r="S1148">
        <f t="shared" si="796"/>
        <v>-4.8795428952170816E-3</v>
      </c>
      <c r="T1148">
        <f t="shared" si="816"/>
        <v>0.99512045710478292</v>
      </c>
      <c r="V1148" s="15">
        <f t="shared" si="797"/>
        <v>-0.83226881291786081</v>
      </c>
      <c r="X1148" s="10">
        <v>40968</v>
      </c>
      <c r="Y1148">
        <v>84600</v>
      </c>
      <c r="Z1148">
        <v>25.121604999999999</v>
      </c>
      <c r="AA1148">
        <f t="shared" si="798"/>
        <v>-6.2800119270426391E-3</v>
      </c>
      <c r="AB1148">
        <f t="shared" si="794"/>
        <v>0.99371998807295736</v>
      </c>
      <c r="AD1148" s="15">
        <f t="shared" si="799"/>
        <v>-0.89968420963960749</v>
      </c>
      <c r="AF1148" s="10">
        <v>40968</v>
      </c>
      <c r="AG1148">
        <v>156700</v>
      </c>
      <c r="AH1148">
        <v>34.127794000000002</v>
      </c>
      <c r="AI1148">
        <f t="shared" si="800"/>
        <v>-1.1956475794698274E-2</v>
      </c>
      <c r="AJ1148">
        <f t="shared" si="817"/>
        <v>0.98804352420530173</v>
      </c>
      <c r="AN1148" s="10">
        <v>40968</v>
      </c>
      <c r="AO1148">
        <v>3514000</v>
      </c>
      <c r="AP1148">
        <v>29.390374000000001</v>
      </c>
      <c r="AQ1148">
        <f t="shared" si="801"/>
        <v>-1.2227021958831408E-2</v>
      </c>
      <c r="AR1148">
        <f t="shared" si="820"/>
        <v>0.98777297804116859</v>
      </c>
      <c r="AV1148" s="10">
        <v>40968</v>
      </c>
      <c r="AW1148">
        <v>37502500</v>
      </c>
      <c r="AX1148">
        <v>39.260942999999997</v>
      </c>
      <c r="AY1148">
        <f t="shared" si="802"/>
        <v>-1.7892612139075448E-3</v>
      </c>
      <c r="AZ1148">
        <f t="shared" si="803"/>
        <v>0.99821073878609246</v>
      </c>
      <c r="BD1148" s="10">
        <v>40968</v>
      </c>
      <c r="BE1148">
        <v>427100</v>
      </c>
      <c r="BF1148">
        <v>41.073393000000003</v>
      </c>
      <c r="BG1148">
        <f t="shared" si="804"/>
        <v>-3.1473138701889614E-3</v>
      </c>
      <c r="BH1148">
        <f t="shared" si="805"/>
        <v>0.99685268612981104</v>
      </c>
      <c r="BL1148" s="10">
        <v>40968</v>
      </c>
      <c r="BM1148">
        <v>324400</v>
      </c>
      <c r="BN1148">
        <v>98.175837000000001</v>
      </c>
      <c r="BO1148">
        <f t="shared" si="818"/>
        <v>1.2675270807029904E-3</v>
      </c>
      <c r="BP1148">
        <f t="shared" si="819"/>
        <v>1.001267527080703</v>
      </c>
      <c r="CB1148" s="10">
        <v>40968</v>
      </c>
      <c r="CC1148">
        <v>588000</v>
      </c>
      <c r="CD1148">
        <v>92.162602000000007</v>
      </c>
      <c r="CE1148">
        <f t="shared" si="806"/>
        <v>7.9502102028294885E-4</v>
      </c>
      <c r="CF1148">
        <f t="shared" si="807"/>
        <v>1.0007950210202829</v>
      </c>
      <c r="CJ1148" s="10">
        <v>40968</v>
      </c>
      <c r="CK1148">
        <v>213600</v>
      </c>
      <c r="CL1148">
        <v>72.364738000000003</v>
      </c>
      <c r="CM1148">
        <f t="shared" si="808"/>
        <v>-1.1924313507266637E-3</v>
      </c>
      <c r="CN1148">
        <f t="shared" si="809"/>
        <v>0.99880756864927334</v>
      </c>
      <c r="CR1148" s="10">
        <v>40968</v>
      </c>
      <c r="CS1148">
        <v>13100</v>
      </c>
      <c r="CT1148">
        <v>57.410380000000004</v>
      </c>
      <c r="CU1148">
        <f t="shared" si="810"/>
        <v>-1.3107948247053081E-3</v>
      </c>
      <c r="CV1148">
        <f t="shared" si="811"/>
        <v>0.99868920517529469</v>
      </c>
      <c r="CZ1148" s="10">
        <v>40968</v>
      </c>
      <c r="DA1148">
        <v>41200</v>
      </c>
      <c r="DB1148">
        <v>39.992314999999998</v>
      </c>
      <c r="DC1148">
        <f t="shared" si="825"/>
        <v>-7.2932295235796918E-3</v>
      </c>
      <c r="DD1148">
        <f t="shared" si="826"/>
        <v>0.99270677047642031</v>
      </c>
      <c r="DH1148" s="10">
        <v>40968</v>
      </c>
      <c r="DI1148">
        <v>41900</v>
      </c>
      <c r="DJ1148">
        <v>25.379328000000001</v>
      </c>
      <c r="DK1148">
        <f t="shared" si="827"/>
        <v>-2.1133895000832181E-3</v>
      </c>
      <c r="DL1148">
        <f t="shared" si="828"/>
        <v>0.99788661049991678</v>
      </c>
      <c r="DX1148" s="10">
        <v>40968</v>
      </c>
      <c r="DY1148">
        <v>21296800</v>
      </c>
      <c r="DZ1148">
        <v>16.48</v>
      </c>
      <c r="EA1148">
        <f t="shared" si="821"/>
        <v>-5.3417576105686315E-2</v>
      </c>
      <c r="EB1148">
        <f t="shared" si="822"/>
        <v>0.94658242389431368</v>
      </c>
      <c r="EF1148" s="10">
        <v>40967</v>
      </c>
      <c r="EG1148">
        <v>195800</v>
      </c>
      <c r="EH1148">
        <v>96.752823000000006</v>
      </c>
      <c r="EI1148">
        <f t="shared" si="823"/>
        <v>3.9620737754075819E-4</v>
      </c>
      <c r="EJ1148">
        <f t="shared" si="824"/>
        <v>1.0003962073775408</v>
      </c>
    </row>
    <row r="1149" spans="1:140">
      <c r="A1149" s="10">
        <v>40967</v>
      </c>
      <c r="B1149" s="11">
        <v>187.24</v>
      </c>
      <c r="C1149">
        <f t="shared" si="812"/>
        <v>1.8724000000000001</v>
      </c>
      <c r="D1149" s="12">
        <f t="shared" si="793"/>
        <v>5.4016721474075213E-2</v>
      </c>
      <c r="E1149" s="13">
        <f t="shared" si="813"/>
        <v>1.0540167214740752</v>
      </c>
      <c r="H1149" s="10">
        <v>40967</v>
      </c>
      <c r="I1149">
        <v>3400</v>
      </c>
      <c r="J1149">
        <v>64.605824999999996</v>
      </c>
      <c r="K1149" s="15">
        <f t="shared" si="814"/>
        <v>-5.1302470451569659E-3</v>
      </c>
      <c r="L1149">
        <f t="shared" si="815"/>
        <v>0.99486975295484303</v>
      </c>
      <c r="N1149" s="15">
        <f t="shared" si="795"/>
        <v>-0.84700651800851368</v>
      </c>
      <c r="P1149" s="10">
        <v>40967</v>
      </c>
      <c r="Q1149">
        <v>159400</v>
      </c>
      <c r="R1149">
        <v>30.160612</v>
      </c>
      <c r="S1149">
        <f t="shared" si="796"/>
        <v>2.139371299888948E-3</v>
      </c>
      <c r="T1149">
        <f t="shared" si="816"/>
        <v>1.0021393712998889</v>
      </c>
      <c r="V1149" s="15">
        <f t="shared" si="797"/>
        <v>1.181551733358396</v>
      </c>
      <c r="X1149" s="10">
        <v>40967</v>
      </c>
      <c r="Y1149">
        <v>36100</v>
      </c>
      <c r="Z1149">
        <v>25.280366000000001</v>
      </c>
      <c r="AA1149">
        <f t="shared" si="798"/>
        <v>-7.3828876695880563E-4</v>
      </c>
      <c r="AB1149">
        <f t="shared" si="794"/>
        <v>0.99926171123304119</v>
      </c>
      <c r="AD1149" s="15">
        <f t="shared" si="799"/>
        <v>-0.23629594258146724</v>
      </c>
      <c r="AF1149" s="10">
        <v>40967</v>
      </c>
      <c r="AG1149">
        <v>78300</v>
      </c>
      <c r="AH1149">
        <v>34.540779999999998</v>
      </c>
      <c r="AI1149">
        <f t="shared" si="800"/>
        <v>-2.7100900101669767E-3</v>
      </c>
      <c r="AJ1149">
        <f t="shared" si="817"/>
        <v>0.99728990998983302</v>
      </c>
      <c r="AN1149" s="10">
        <v>40967</v>
      </c>
      <c r="AO1149">
        <v>2970700</v>
      </c>
      <c r="AP1149">
        <v>29.754179000000001</v>
      </c>
      <c r="AQ1149">
        <f t="shared" si="801"/>
        <v>9.9970916169185298E-3</v>
      </c>
      <c r="AR1149">
        <f t="shared" si="820"/>
        <v>1.0099970916169185</v>
      </c>
      <c r="AV1149" s="10">
        <v>40967</v>
      </c>
      <c r="AW1149">
        <v>25745200</v>
      </c>
      <c r="AX1149">
        <v>39.331316999999999</v>
      </c>
      <c r="AY1149">
        <f t="shared" si="802"/>
        <v>1.2683976348531578E-2</v>
      </c>
      <c r="AZ1149">
        <f t="shared" si="803"/>
        <v>1.0126839763485316</v>
      </c>
      <c r="BD1149" s="10">
        <v>40967</v>
      </c>
      <c r="BE1149">
        <v>420600</v>
      </c>
      <c r="BF1149">
        <v>41.203071999999999</v>
      </c>
      <c r="BG1149">
        <f t="shared" si="804"/>
        <v>2.5241774014319596E-3</v>
      </c>
      <c r="BH1149">
        <f t="shared" si="805"/>
        <v>1.002524177401432</v>
      </c>
      <c r="BL1149" s="10">
        <v>40967</v>
      </c>
      <c r="BM1149">
        <v>538100</v>
      </c>
      <c r="BN1149">
        <v>98.051553999999996</v>
      </c>
      <c r="BO1149">
        <f t="shared" si="818"/>
        <v>1.8140362844241142E-3</v>
      </c>
      <c r="BP1149">
        <f t="shared" si="819"/>
        <v>1.0018140362844241</v>
      </c>
      <c r="CB1149" s="10">
        <v>40967</v>
      </c>
      <c r="CC1149">
        <v>429500</v>
      </c>
      <c r="CD1149">
        <v>92.089388999999997</v>
      </c>
      <c r="CE1149">
        <f t="shared" si="806"/>
        <v>3.0122807573405019E-3</v>
      </c>
      <c r="CF1149">
        <f t="shared" si="807"/>
        <v>1.0030122807573405</v>
      </c>
      <c r="CJ1149" s="10">
        <v>40967</v>
      </c>
      <c r="CK1149">
        <v>268500</v>
      </c>
      <c r="CL1149">
        <v>72.451131000000004</v>
      </c>
      <c r="CM1149">
        <f t="shared" si="808"/>
        <v>2.0056396063121706E-3</v>
      </c>
      <c r="CN1149">
        <f t="shared" si="809"/>
        <v>1.0020056396063122</v>
      </c>
      <c r="CR1149" s="10">
        <v>40967</v>
      </c>
      <c r="CS1149">
        <v>16900</v>
      </c>
      <c r="CT1149">
        <v>57.485731999999999</v>
      </c>
      <c r="CU1149">
        <f t="shared" si="810"/>
        <v>-1.6385729071810573E-4</v>
      </c>
      <c r="CV1149">
        <f t="shared" si="811"/>
        <v>0.99983614270928189</v>
      </c>
      <c r="CZ1149" s="10">
        <v>40967</v>
      </c>
      <c r="DA1149">
        <v>29000</v>
      </c>
      <c r="DB1149">
        <v>40.286130999999997</v>
      </c>
      <c r="DC1149">
        <f t="shared" si="825"/>
        <v>1.2447260480325406E-2</v>
      </c>
      <c r="DD1149">
        <f t="shared" si="826"/>
        <v>1.0124472604803254</v>
      </c>
      <c r="DH1149" s="10">
        <v>40967</v>
      </c>
      <c r="DI1149">
        <v>179200</v>
      </c>
      <c r="DJ1149">
        <v>25.433077999999998</v>
      </c>
      <c r="DK1149">
        <f t="shared" si="827"/>
        <v>-8.0363900108287867E-3</v>
      </c>
      <c r="DL1149">
        <f t="shared" si="828"/>
        <v>0.99196360998917121</v>
      </c>
      <c r="DX1149" s="10">
        <v>40967</v>
      </c>
      <c r="DY1149">
        <v>4800100</v>
      </c>
      <c r="DZ1149">
        <v>17.41</v>
      </c>
      <c r="EA1149">
        <f t="shared" si="821"/>
        <v>1.0446894950667529E-2</v>
      </c>
      <c r="EB1149">
        <f t="shared" si="822"/>
        <v>1.0104468949506675</v>
      </c>
      <c r="EF1149" s="10">
        <v>40966</v>
      </c>
      <c r="EG1149">
        <v>147600</v>
      </c>
      <c r="EH1149">
        <v>96.714504000000005</v>
      </c>
      <c r="EI1149">
        <f t="shared" si="823"/>
        <v>-2.9705434101523487E-4</v>
      </c>
      <c r="EJ1149">
        <f t="shared" si="824"/>
        <v>0.99970294565898477</v>
      </c>
    </row>
    <row r="1150" spans="1:140">
      <c r="A1150" s="10">
        <v>40966</v>
      </c>
      <c r="B1150" s="11">
        <v>188.24</v>
      </c>
      <c r="C1150">
        <f t="shared" si="812"/>
        <v>1.8824000000000001</v>
      </c>
      <c r="D1150" s="12">
        <f t="shared" si="793"/>
        <v>5.4430610730364704E-2</v>
      </c>
      <c r="E1150" s="13">
        <f t="shared" si="813"/>
        <v>1.0544306107303647</v>
      </c>
      <c r="H1150" s="10">
        <v>40966</v>
      </c>
      <c r="I1150">
        <v>20800</v>
      </c>
      <c r="J1150">
        <v>64.938978000000006</v>
      </c>
      <c r="K1150" s="15">
        <f t="shared" si="814"/>
        <v>9.5406513082347821E-3</v>
      </c>
      <c r="L1150">
        <f t="shared" si="815"/>
        <v>1.0095406513082348</v>
      </c>
      <c r="N1150" s="15">
        <f t="shared" si="795"/>
        <v>31.003035286162593</v>
      </c>
      <c r="P1150" s="10">
        <v>40966</v>
      </c>
      <c r="Q1150">
        <v>118600</v>
      </c>
      <c r="R1150">
        <v>30.096225</v>
      </c>
      <c r="S1150">
        <f t="shared" si="796"/>
        <v>2.1439246527659162E-3</v>
      </c>
      <c r="T1150">
        <f t="shared" si="816"/>
        <v>1.0021439246527659</v>
      </c>
      <c r="V1150" s="15">
        <f t="shared" si="797"/>
        <v>1.1851726685323185</v>
      </c>
      <c r="X1150" s="10">
        <v>40966</v>
      </c>
      <c r="Y1150">
        <v>78000</v>
      </c>
      <c r="Z1150">
        <v>25.299043999999999</v>
      </c>
      <c r="AA1150">
        <f t="shared" si="798"/>
        <v>-3.6900816618745669E-4</v>
      </c>
      <c r="AB1150">
        <f t="shared" si="794"/>
        <v>0.99963099183381254</v>
      </c>
      <c r="AD1150" s="15">
        <f t="shared" si="799"/>
        <v>-0.12603315362532463</v>
      </c>
      <c r="AF1150" s="10">
        <v>40966</v>
      </c>
      <c r="AG1150">
        <v>186700</v>
      </c>
      <c r="AH1150">
        <v>34.634642999999997</v>
      </c>
      <c r="AI1150">
        <f t="shared" si="800"/>
        <v>-2.7086920351393484E-4</v>
      </c>
      <c r="AJ1150">
        <f t="shared" si="817"/>
        <v>0.99972913079648607</v>
      </c>
      <c r="AN1150" s="10">
        <v>40966</v>
      </c>
      <c r="AO1150">
        <v>2218700</v>
      </c>
      <c r="AP1150">
        <v>29.459668000000001</v>
      </c>
      <c r="AQ1150">
        <f t="shared" si="801"/>
        <v>-6.4271665974990899E-3</v>
      </c>
      <c r="AR1150">
        <f t="shared" si="820"/>
        <v>0.99357283340250091</v>
      </c>
      <c r="AV1150" s="10">
        <v>40966</v>
      </c>
      <c r="AW1150">
        <v>12416800</v>
      </c>
      <c r="AX1150">
        <v>38.838687999999998</v>
      </c>
      <c r="AY1150">
        <f t="shared" si="802"/>
        <v>-8.0880079382201764E-3</v>
      </c>
      <c r="AZ1150">
        <f t="shared" si="803"/>
        <v>0.99191199206177982</v>
      </c>
      <c r="BD1150" s="10">
        <v>40966</v>
      </c>
      <c r="BE1150">
        <v>348300</v>
      </c>
      <c r="BF1150">
        <v>41.099330000000002</v>
      </c>
      <c r="BG1150">
        <f t="shared" si="804"/>
        <v>1.2637079743160751E-3</v>
      </c>
      <c r="BH1150">
        <f t="shared" si="805"/>
        <v>1.0012637079743161</v>
      </c>
      <c r="BL1150" s="10">
        <v>40966</v>
      </c>
      <c r="BM1150">
        <v>539000</v>
      </c>
      <c r="BN1150">
        <v>97.874007000000006</v>
      </c>
      <c r="BO1150">
        <f t="shared" si="818"/>
        <v>-1.3587067150290233E-3</v>
      </c>
      <c r="BP1150">
        <f t="shared" si="819"/>
        <v>0.99864129328497098</v>
      </c>
      <c r="CB1150" s="10">
        <v>40966</v>
      </c>
      <c r="CC1150">
        <v>319200</v>
      </c>
      <c r="CD1150">
        <v>91.812822999999995</v>
      </c>
      <c r="CE1150">
        <f t="shared" si="806"/>
        <v>8.8622926190939921E-5</v>
      </c>
      <c r="CF1150">
        <f t="shared" si="807"/>
        <v>1.0000886229261909</v>
      </c>
      <c r="CJ1150" s="10">
        <v>40966</v>
      </c>
      <c r="CK1150">
        <v>156800</v>
      </c>
      <c r="CL1150">
        <v>72.306111000000001</v>
      </c>
      <c r="CM1150">
        <f t="shared" si="808"/>
        <v>2.8396409505067055E-3</v>
      </c>
      <c r="CN1150">
        <f t="shared" si="809"/>
        <v>1.0028396409505067</v>
      </c>
      <c r="CR1150" s="10">
        <v>40966</v>
      </c>
      <c r="CS1150">
        <v>14000</v>
      </c>
      <c r="CT1150">
        <v>57.495153000000002</v>
      </c>
      <c r="CU1150">
        <f t="shared" si="810"/>
        <v>2.1343077061284355E-3</v>
      </c>
      <c r="CV1150">
        <f t="shared" si="811"/>
        <v>1.0021343077061284</v>
      </c>
      <c r="CZ1150" s="10">
        <v>40966</v>
      </c>
      <c r="DA1150">
        <v>279700</v>
      </c>
      <c r="DB1150">
        <v>39.790844</v>
      </c>
      <c r="DC1150">
        <f t="shared" si="825"/>
        <v>-5.2465817420096483E-3</v>
      </c>
      <c r="DD1150">
        <f t="shared" si="826"/>
        <v>0.99475341825799035</v>
      </c>
      <c r="DH1150" s="10">
        <v>40966</v>
      </c>
      <c r="DI1150">
        <v>87200</v>
      </c>
      <c r="DJ1150">
        <v>25.639123999999999</v>
      </c>
      <c r="DK1150">
        <f t="shared" si="827"/>
        <v>0</v>
      </c>
      <c r="DL1150">
        <f t="shared" si="828"/>
        <v>1</v>
      </c>
      <c r="DX1150" s="10">
        <v>40966</v>
      </c>
      <c r="DY1150">
        <v>3622000</v>
      </c>
      <c r="DZ1150">
        <v>17.23</v>
      </c>
      <c r="EA1150">
        <f t="shared" si="821"/>
        <v>-2.8935762214364891E-3</v>
      </c>
      <c r="EB1150">
        <f t="shared" si="822"/>
        <v>0.99710642377856351</v>
      </c>
      <c r="EF1150" s="10">
        <v>40963</v>
      </c>
      <c r="EG1150">
        <v>168300</v>
      </c>
      <c r="EH1150">
        <v>96.743241999999995</v>
      </c>
      <c r="EI1150">
        <f t="shared" si="823"/>
        <v>9.8983118256068536E-5</v>
      </c>
      <c r="EJ1150">
        <f t="shared" si="824"/>
        <v>1.0000989831182561</v>
      </c>
    </row>
    <row r="1151" spans="1:140">
      <c r="A1151" s="10">
        <v>40963</v>
      </c>
      <c r="B1151" s="11">
        <v>189.24</v>
      </c>
      <c r="C1151">
        <f t="shared" si="812"/>
        <v>1.8924000000000001</v>
      </c>
      <c r="D1151" s="12">
        <f t="shared" si="793"/>
        <v>5.4846622821429047E-2</v>
      </c>
      <c r="E1151" s="13">
        <f t="shared" si="813"/>
        <v>1.054846622821429</v>
      </c>
      <c r="H1151" s="10">
        <v>40963</v>
      </c>
      <c r="I1151">
        <v>5300</v>
      </c>
      <c r="J1151">
        <v>64.325272999999996</v>
      </c>
      <c r="K1151" s="15">
        <f t="shared" si="814"/>
        <v>3.9682682133586056E-3</v>
      </c>
      <c r="L1151">
        <f t="shared" si="815"/>
        <v>1.0039682682133586</v>
      </c>
      <c r="N1151" s="15">
        <f t="shared" si="795"/>
        <v>3.244192690613219</v>
      </c>
      <c r="P1151" s="10">
        <v>40963</v>
      </c>
      <c r="Q1151">
        <v>113600</v>
      </c>
      <c r="R1151">
        <v>30.031839000000002</v>
      </c>
      <c r="S1151">
        <f t="shared" si="796"/>
        <v>2.1485643824505907E-3</v>
      </c>
      <c r="T1151">
        <f t="shared" si="816"/>
        <v>1.0021485643824506</v>
      </c>
      <c r="V1151" s="15">
        <f t="shared" si="797"/>
        <v>1.188868457826683</v>
      </c>
      <c r="X1151" s="10">
        <v>40963</v>
      </c>
      <c r="Y1151">
        <v>70200</v>
      </c>
      <c r="Z1151">
        <v>25.308382999999999</v>
      </c>
      <c r="AA1151">
        <f t="shared" si="798"/>
        <v>7.3856140275263549E-4</v>
      </c>
      <c r="AB1151">
        <f t="shared" si="794"/>
        <v>1.0007385614027526</v>
      </c>
      <c r="AD1151" s="15">
        <f t="shared" si="799"/>
        <v>0.30927743955272979</v>
      </c>
      <c r="AF1151" s="10">
        <v>40963</v>
      </c>
      <c r="AG1151">
        <v>99600</v>
      </c>
      <c r="AH1151">
        <v>34.644027000000001</v>
      </c>
      <c r="AI1151">
        <f t="shared" si="800"/>
        <v>-1.3528021149717961E-3</v>
      </c>
      <c r="AJ1151">
        <f t="shared" si="817"/>
        <v>0.9986471978850282</v>
      </c>
      <c r="AN1151" s="10">
        <v>40963</v>
      </c>
      <c r="AO1151">
        <v>1556600</v>
      </c>
      <c r="AP1151">
        <v>29.650234999999999</v>
      </c>
      <c r="AQ1151">
        <f t="shared" si="801"/>
        <v>6.7646920607946637E-3</v>
      </c>
      <c r="AR1151">
        <f t="shared" si="820"/>
        <v>1.0067646920607947</v>
      </c>
      <c r="AV1151" s="10">
        <v>40963</v>
      </c>
      <c r="AW1151">
        <v>22093300</v>
      </c>
      <c r="AX1151">
        <v>39.155377000000001</v>
      </c>
      <c r="AY1151">
        <f t="shared" si="802"/>
        <v>8.1539572088533685E-3</v>
      </c>
      <c r="AZ1151">
        <f t="shared" si="803"/>
        <v>1.0081539572088534</v>
      </c>
      <c r="BD1151" s="10">
        <v>40963</v>
      </c>
      <c r="BE1151">
        <v>408100</v>
      </c>
      <c r="BF1151">
        <v>41.047457999999999</v>
      </c>
      <c r="BG1151">
        <f t="shared" si="804"/>
        <v>1.6877226086842168E-3</v>
      </c>
      <c r="BH1151">
        <f t="shared" si="805"/>
        <v>1.0016877226086842</v>
      </c>
      <c r="BL1151" s="10">
        <v>40963</v>
      </c>
      <c r="BM1151">
        <v>430600</v>
      </c>
      <c r="BN1151">
        <v>98.007170000000002</v>
      </c>
      <c r="BO1151">
        <f t="shared" si="818"/>
        <v>-9.4212309971871688E-3</v>
      </c>
      <c r="BP1151">
        <f t="shared" si="819"/>
        <v>0.99057876900281283</v>
      </c>
      <c r="CB1151" s="10">
        <v>40963</v>
      </c>
      <c r="CC1151">
        <v>440600</v>
      </c>
      <c r="CD1151">
        <v>91.804687000000001</v>
      </c>
      <c r="CE1151">
        <f t="shared" si="806"/>
        <v>2.2200551745281683E-3</v>
      </c>
      <c r="CF1151">
        <f t="shared" si="807"/>
        <v>1.0022200551745282</v>
      </c>
      <c r="CJ1151" s="10">
        <v>40963</v>
      </c>
      <c r="CK1151">
        <v>212600</v>
      </c>
      <c r="CL1151">
        <v>72.101369000000005</v>
      </c>
      <c r="CM1151">
        <f t="shared" si="808"/>
        <v>1.777809233837413E-3</v>
      </c>
      <c r="CN1151">
        <f t="shared" si="809"/>
        <v>1.0017778092338374</v>
      </c>
      <c r="CR1151" s="10">
        <v>40963</v>
      </c>
      <c r="CS1151">
        <v>23200</v>
      </c>
      <c r="CT1151">
        <v>57.372701999999997</v>
      </c>
      <c r="CU1151">
        <f t="shared" si="810"/>
        <v>-1.6411035639873894E-4</v>
      </c>
      <c r="CV1151">
        <f t="shared" si="811"/>
        <v>0.99983588964360126</v>
      </c>
      <c r="CZ1151" s="10">
        <v>40963</v>
      </c>
      <c r="DA1151">
        <v>62700</v>
      </c>
      <c r="DB1151">
        <v>40.000711000000003</v>
      </c>
      <c r="DC1151">
        <f t="shared" si="825"/>
        <v>7.6126046267439573E-3</v>
      </c>
      <c r="DD1151">
        <f t="shared" si="826"/>
        <v>1.007612604626744</v>
      </c>
      <c r="DH1151" s="10">
        <v>40963</v>
      </c>
      <c r="DI1151">
        <v>93100</v>
      </c>
      <c r="DJ1151">
        <v>25.639123999999999</v>
      </c>
      <c r="DK1151">
        <f t="shared" si="827"/>
        <v>1.0493417055776888E-3</v>
      </c>
      <c r="DL1151">
        <f t="shared" si="828"/>
        <v>1.0010493417055777</v>
      </c>
      <c r="DX1151" s="10">
        <v>40963</v>
      </c>
      <c r="DY1151">
        <v>5357100</v>
      </c>
      <c r="DZ1151">
        <v>17.280000999999999</v>
      </c>
      <c r="EA1151">
        <f t="shared" si="821"/>
        <v>-4.0345244956774273E-3</v>
      </c>
      <c r="EB1151">
        <f t="shared" si="822"/>
        <v>0.99596547550432257</v>
      </c>
      <c r="EF1151" s="10">
        <v>40962</v>
      </c>
      <c r="EG1151">
        <v>118100</v>
      </c>
      <c r="EH1151">
        <v>96.733666999999997</v>
      </c>
      <c r="EI1151">
        <f t="shared" si="823"/>
        <v>7.9287559321850054E-4</v>
      </c>
      <c r="EJ1151">
        <f t="shared" si="824"/>
        <v>1.0007928755932185</v>
      </c>
    </row>
    <row r="1152" spans="1:140">
      <c r="A1152" s="10">
        <v>40962</v>
      </c>
      <c r="B1152" s="11">
        <v>190.24</v>
      </c>
      <c r="C1152">
        <f t="shared" si="812"/>
        <v>1.9024000000000001</v>
      </c>
      <c r="D1152" s="12">
        <f t="shared" si="793"/>
        <v>5.5264778785375279E-2</v>
      </c>
      <c r="E1152" s="13">
        <f t="shared" si="813"/>
        <v>1.0552647787853753</v>
      </c>
      <c r="H1152" s="10">
        <v>40962</v>
      </c>
      <c r="I1152">
        <v>5300</v>
      </c>
      <c r="J1152">
        <v>64.071021999999999</v>
      </c>
      <c r="K1152" s="15">
        <f t="shared" si="814"/>
        <v>1.7821023748376685E-3</v>
      </c>
      <c r="L1152">
        <f t="shared" si="815"/>
        <v>1.0017821023748377</v>
      </c>
      <c r="N1152" s="15">
        <f t="shared" si="795"/>
        <v>0.91532717150932008</v>
      </c>
      <c r="P1152" s="10">
        <v>40962</v>
      </c>
      <c r="Q1152">
        <v>127900</v>
      </c>
      <c r="R1152">
        <v>29.967452000000002</v>
      </c>
      <c r="S1152">
        <f t="shared" si="796"/>
        <v>4.6253908759184004E-3</v>
      </c>
      <c r="T1152">
        <f t="shared" si="816"/>
        <v>1.0046253908759184</v>
      </c>
      <c r="V1152" s="15">
        <f t="shared" si="797"/>
        <v>4.3890828831536979</v>
      </c>
      <c r="X1152" s="10">
        <v>40962</v>
      </c>
      <c r="Y1152">
        <v>51300</v>
      </c>
      <c r="Z1152">
        <v>25.289705000000001</v>
      </c>
      <c r="AA1152">
        <f t="shared" si="798"/>
        <v>8.5660922186323596E-3</v>
      </c>
      <c r="AB1152">
        <f t="shared" si="794"/>
        <v>1.0085660922186324</v>
      </c>
      <c r="AD1152" s="15">
        <f t="shared" si="799"/>
        <v>21.49533993111601</v>
      </c>
      <c r="AF1152" s="10">
        <v>40962</v>
      </c>
      <c r="AG1152">
        <v>109900</v>
      </c>
      <c r="AH1152">
        <v>34.690956999999997</v>
      </c>
      <c r="AI1152">
        <f t="shared" si="800"/>
        <v>1.2325400206947501E-2</v>
      </c>
      <c r="AJ1152">
        <f t="shared" si="817"/>
        <v>1.0123254002069475</v>
      </c>
      <c r="AN1152" s="10">
        <v>40962</v>
      </c>
      <c r="AO1152">
        <v>1184400</v>
      </c>
      <c r="AP1152">
        <v>29.451008000000002</v>
      </c>
      <c r="AQ1152">
        <f t="shared" si="801"/>
        <v>8.0047555660152092E-3</v>
      </c>
      <c r="AR1152">
        <f t="shared" si="820"/>
        <v>1.0080047555660152</v>
      </c>
      <c r="AV1152" s="10">
        <v>40962</v>
      </c>
      <c r="AW1152">
        <v>19247700</v>
      </c>
      <c r="AX1152">
        <v>38.838687999999998</v>
      </c>
      <c r="AY1152">
        <f t="shared" si="802"/>
        <v>-2.2598652640528627E-3</v>
      </c>
      <c r="AZ1152">
        <f t="shared" si="803"/>
        <v>0.99774013473594714</v>
      </c>
      <c r="BD1152" s="10">
        <v>40962</v>
      </c>
      <c r="BE1152">
        <v>361000</v>
      </c>
      <c r="BF1152">
        <v>40.978298000000002</v>
      </c>
      <c r="BG1152">
        <f t="shared" si="804"/>
        <v>3.1746238471368482E-3</v>
      </c>
      <c r="BH1152">
        <f t="shared" si="805"/>
        <v>1.0031746238471368</v>
      </c>
      <c r="BL1152" s="10">
        <v>40962</v>
      </c>
      <c r="BM1152">
        <v>553500</v>
      </c>
      <c r="BN1152">
        <v>98.939300000000003</v>
      </c>
      <c r="BO1152">
        <f t="shared" si="818"/>
        <v>-2.0392010326452104E-2</v>
      </c>
      <c r="BP1152">
        <f t="shared" si="819"/>
        <v>0.9796079896735479</v>
      </c>
      <c r="CB1152" s="10">
        <v>40962</v>
      </c>
      <c r="CC1152">
        <v>346300</v>
      </c>
      <c r="CD1152">
        <v>91.601326999999998</v>
      </c>
      <c r="CE1152">
        <f t="shared" si="806"/>
        <v>2.4034572788347308E-3</v>
      </c>
      <c r="CF1152">
        <f t="shared" si="807"/>
        <v>1.0024034572788347</v>
      </c>
      <c r="CJ1152" s="10">
        <v>40962</v>
      </c>
      <c r="CK1152">
        <v>160800</v>
      </c>
      <c r="CL1152">
        <v>71.973414000000005</v>
      </c>
      <c r="CM1152">
        <f t="shared" si="808"/>
        <v>2.3715766901966084E-4</v>
      </c>
      <c r="CN1152">
        <f t="shared" si="809"/>
        <v>1.0002371576690197</v>
      </c>
      <c r="CR1152" s="10">
        <v>40962</v>
      </c>
      <c r="CS1152">
        <v>7900</v>
      </c>
      <c r="CT1152">
        <v>57.382119000000003</v>
      </c>
      <c r="CU1152">
        <f t="shared" si="810"/>
        <v>3.2834591548147607E-4</v>
      </c>
      <c r="CV1152">
        <f t="shared" si="811"/>
        <v>1.0003283459154815</v>
      </c>
      <c r="CZ1152" s="10">
        <v>40962</v>
      </c>
      <c r="DA1152">
        <v>26200</v>
      </c>
      <c r="DB1152">
        <v>39.698501999999998</v>
      </c>
      <c r="DC1152">
        <f t="shared" si="825"/>
        <v>5.9562458911344152E-3</v>
      </c>
      <c r="DD1152">
        <f t="shared" si="826"/>
        <v>1.0059562458911344</v>
      </c>
      <c r="DH1152" s="10">
        <v>40962</v>
      </c>
      <c r="DI1152">
        <v>42800</v>
      </c>
      <c r="DJ1152">
        <v>25.612248000000001</v>
      </c>
      <c r="DK1152">
        <f t="shared" si="827"/>
        <v>1.2752403217383357E-2</v>
      </c>
      <c r="DL1152">
        <f t="shared" si="828"/>
        <v>1.0127524032173834</v>
      </c>
      <c r="DX1152" s="10">
        <v>40962</v>
      </c>
      <c r="DY1152">
        <v>7272600</v>
      </c>
      <c r="DZ1152">
        <v>17.350000000000001</v>
      </c>
      <c r="EA1152">
        <f t="shared" si="821"/>
        <v>5.7670126874298511E-4</v>
      </c>
      <c r="EB1152">
        <f t="shared" si="822"/>
        <v>1.000576701268743</v>
      </c>
      <c r="EF1152" s="10">
        <v>40961</v>
      </c>
      <c r="EG1152">
        <v>155600</v>
      </c>
      <c r="EH1152">
        <v>96.657030000000006</v>
      </c>
      <c r="EI1152">
        <f t="shared" si="823"/>
        <v>1.9829700918383431E-4</v>
      </c>
      <c r="EJ1152">
        <f t="shared" si="824"/>
        <v>1.0001982970091838</v>
      </c>
    </row>
    <row r="1153" spans="1:140">
      <c r="A1153" s="10">
        <v>40961</v>
      </c>
      <c r="B1153" s="11">
        <v>191.24</v>
      </c>
      <c r="C1153">
        <f t="shared" si="812"/>
        <v>1.9124000000000001</v>
      </c>
      <c r="D1153" s="12">
        <f t="shared" si="793"/>
        <v>5.5685099970360419E-2</v>
      </c>
      <c r="E1153" s="13">
        <f t="shared" si="813"/>
        <v>1.0556850999703604</v>
      </c>
      <c r="H1153" s="10">
        <v>40961</v>
      </c>
      <c r="I1153">
        <v>4400</v>
      </c>
      <c r="J1153">
        <v>63.957044000000003</v>
      </c>
      <c r="K1153" s="15">
        <f t="shared" si="814"/>
        <v>8.4324204185721729E-3</v>
      </c>
      <c r="L1153">
        <f t="shared" si="815"/>
        <v>1.0084324204185722</v>
      </c>
      <c r="N1153" s="15">
        <f t="shared" si="795"/>
        <v>20.43294345642347</v>
      </c>
      <c r="P1153" s="10">
        <v>40961</v>
      </c>
      <c r="Q1153">
        <v>102500</v>
      </c>
      <c r="R1153">
        <v>29.829478999999999</v>
      </c>
      <c r="S1153">
        <f t="shared" si="796"/>
        <v>-2.7675272435097042E-3</v>
      </c>
      <c r="T1153">
        <f t="shared" si="816"/>
        <v>0.9972324727564903</v>
      </c>
      <c r="V1153" s="15">
        <f t="shared" si="797"/>
        <v>-0.63634433469832685</v>
      </c>
      <c r="X1153" s="10">
        <v>40961</v>
      </c>
      <c r="Y1153">
        <v>84200</v>
      </c>
      <c r="Z1153">
        <v>25.074911</v>
      </c>
      <c r="AA1153">
        <f t="shared" si="798"/>
        <v>-5.1870899605663823E-3</v>
      </c>
      <c r="AB1153">
        <f t="shared" si="794"/>
        <v>0.99481291003943362</v>
      </c>
      <c r="AD1153" s="15">
        <f t="shared" si="799"/>
        <v>-0.85016419373249164</v>
      </c>
      <c r="AF1153" s="10">
        <v>40961</v>
      </c>
      <c r="AG1153">
        <v>157100</v>
      </c>
      <c r="AH1153">
        <v>34.268583</v>
      </c>
      <c r="AI1153">
        <f t="shared" si="800"/>
        <v>-5.7190203603334488E-3</v>
      </c>
      <c r="AJ1153">
        <f t="shared" si="817"/>
        <v>0.99428097963966655</v>
      </c>
      <c r="AN1153" s="10">
        <v>40961</v>
      </c>
      <c r="AO1153">
        <v>1183700</v>
      </c>
      <c r="AP1153">
        <v>29.217131999999999</v>
      </c>
      <c r="AQ1153">
        <f t="shared" si="801"/>
        <v>-2.3662153427371768E-3</v>
      </c>
      <c r="AR1153">
        <f t="shared" si="820"/>
        <v>0.99763378465726282</v>
      </c>
      <c r="AV1153" s="10">
        <v>40961</v>
      </c>
      <c r="AW1153">
        <v>22059800</v>
      </c>
      <c r="AX1153">
        <v>38.926656999999999</v>
      </c>
      <c r="AY1153">
        <f t="shared" si="802"/>
        <v>3.1738890351098448E-3</v>
      </c>
      <c r="AZ1153">
        <f t="shared" si="803"/>
        <v>1.0031738890351098</v>
      </c>
      <c r="BD1153" s="10">
        <v>40961</v>
      </c>
      <c r="BE1153">
        <v>383500</v>
      </c>
      <c r="BF1153">
        <v>40.848618999999999</v>
      </c>
      <c r="BG1153">
        <f t="shared" si="804"/>
        <v>-3.5849226203260587E-3</v>
      </c>
      <c r="BH1153">
        <f t="shared" si="805"/>
        <v>0.99641507737967394</v>
      </c>
      <c r="BL1153" s="10">
        <v>40961</v>
      </c>
      <c r="BM1153">
        <v>384100</v>
      </c>
      <c r="BN1153">
        <v>100.99887</v>
      </c>
      <c r="BO1153">
        <f t="shared" si="818"/>
        <v>2.378820423532213E-3</v>
      </c>
      <c r="BP1153">
        <f t="shared" si="819"/>
        <v>1.0023788204235322</v>
      </c>
      <c r="CB1153" s="10">
        <v>40961</v>
      </c>
      <c r="CC1153">
        <v>354500</v>
      </c>
      <c r="CD1153">
        <v>91.381694999999993</v>
      </c>
      <c r="CE1153">
        <f t="shared" si="806"/>
        <v>2.6775646706254097E-3</v>
      </c>
      <c r="CF1153">
        <f t="shared" si="807"/>
        <v>1.0026775646706254</v>
      </c>
      <c r="CJ1153" s="10">
        <v>40961</v>
      </c>
      <c r="CK1153">
        <v>144300</v>
      </c>
      <c r="CL1153">
        <v>71.956349000000003</v>
      </c>
      <c r="CM1153">
        <f t="shared" si="808"/>
        <v>3.5692392541060158E-3</v>
      </c>
      <c r="CN1153">
        <f t="shared" si="809"/>
        <v>1.003569239254106</v>
      </c>
      <c r="CR1153" s="10">
        <v>40961</v>
      </c>
      <c r="CS1153">
        <v>17200</v>
      </c>
      <c r="CT1153">
        <v>57.363284</v>
      </c>
      <c r="CU1153">
        <f t="shared" si="810"/>
        <v>1.3153905653560116E-3</v>
      </c>
      <c r="CV1153">
        <f t="shared" si="811"/>
        <v>1.001315390565356</v>
      </c>
      <c r="CZ1153" s="10">
        <v>40961</v>
      </c>
      <c r="DA1153">
        <v>10300</v>
      </c>
      <c r="DB1153">
        <v>39.463448</v>
      </c>
      <c r="DC1153">
        <f t="shared" si="825"/>
        <v>-1.4869106270209986E-3</v>
      </c>
      <c r="DD1153">
        <f t="shared" si="826"/>
        <v>0.998513089372979</v>
      </c>
      <c r="DH1153" s="10">
        <v>40961</v>
      </c>
      <c r="DI1153">
        <v>89900</v>
      </c>
      <c r="DJ1153">
        <v>25.289743000000001</v>
      </c>
      <c r="DK1153">
        <f t="shared" si="827"/>
        <v>-8.0814920520004829E-3</v>
      </c>
      <c r="DL1153">
        <f t="shared" si="828"/>
        <v>0.99191850794799952</v>
      </c>
      <c r="DX1153" s="10">
        <v>40961</v>
      </c>
      <c r="DY1153">
        <v>6644400</v>
      </c>
      <c r="DZ1153">
        <v>17.34</v>
      </c>
      <c r="EA1153">
        <f t="shared" si="821"/>
        <v>1.0489510489510412E-2</v>
      </c>
      <c r="EB1153">
        <f t="shared" si="822"/>
        <v>1.0104895104895104</v>
      </c>
      <c r="EF1153" s="10">
        <v>40960</v>
      </c>
      <c r="EG1153">
        <v>114100</v>
      </c>
      <c r="EH1153">
        <v>96.637867</v>
      </c>
      <c r="EI1153">
        <f t="shared" si="823"/>
        <v>0</v>
      </c>
      <c r="EJ1153">
        <f t="shared" si="824"/>
        <v>1</v>
      </c>
    </row>
    <row r="1154" spans="1:140">
      <c r="A1154" s="10">
        <v>40960</v>
      </c>
      <c r="B1154" s="11">
        <v>192.24</v>
      </c>
      <c r="C1154">
        <f t="shared" si="812"/>
        <v>1.9224000000000001</v>
      </c>
      <c r="D1154" s="12">
        <f t="shared" si="793"/>
        <v>5.6107608040670387E-2</v>
      </c>
      <c r="E1154" s="13">
        <f t="shared" si="813"/>
        <v>1.0561076080406704</v>
      </c>
      <c r="H1154" s="10">
        <v>40960</v>
      </c>
      <c r="I1154">
        <v>10600</v>
      </c>
      <c r="J1154">
        <v>63.422241</v>
      </c>
      <c r="K1154" s="15">
        <f t="shared" si="814"/>
        <v>-6.8643729082173977E-3</v>
      </c>
      <c r="L1154">
        <f t="shared" si="815"/>
        <v>0.9931356270917826</v>
      </c>
      <c r="N1154" s="15">
        <f t="shared" si="795"/>
        <v>-0.91906711092775706</v>
      </c>
      <c r="P1154" s="10">
        <v>40960</v>
      </c>
      <c r="Q1154">
        <v>111400</v>
      </c>
      <c r="R1154">
        <v>29.912261999999998</v>
      </c>
      <c r="S1154">
        <f t="shared" si="796"/>
        <v>-3.0737137517256041E-4</v>
      </c>
      <c r="T1154">
        <f t="shared" si="816"/>
        <v>0.99969262862482744</v>
      </c>
      <c r="V1154" s="15">
        <f t="shared" si="797"/>
        <v>-0.10614150340856965</v>
      </c>
      <c r="X1154" s="10">
        <v>40960</v>
      </c>
      <c r="Y1154">
        <v>87600</v>
      </c>
      <c r="Z1154">
        <v>25.205655</v>
      </c>
      <c r="AA1154">
        <f t="shared" si="798"/>
        <v>-4.7935682393797086E-3</v>
      </c>
      <c r="AB1154">
        <f t="shared" si="794"/>
        <v>0.99520643176062029</v>
      </c>
      <c r="AD1154" s="15">
        <f t="shared" si="799"/>
        <v>-0.82689542653168013</v>
      </c>
      <c r="AF1154" s="10">
        <v>40960</v>
      </c>
      <c r="AG1154">
        <v>210600</v>
      </c>
      <c r="AH1154">
        <v>34.465693000000002</v>
      </c>
      <c r="AI1154">
        <f t="shared" si="800"/>
        <v>-6.2246311607607741E-3</v>
      </c>
      <c r="AJ1154">
        <f t="shared" si="817"/>
        <v>0.99377536883923923</v>
      </c>
      <c r="AN1154" s="10">
        <v>40960</v>
      </c>
      <c r="AO1154">
        <v>1694300</v>
      </c>
      <c r="AP1154">
        <v>29.286429999999999</v>
      </c>
      <c r="AQ1154">
        <f t="shared" si="801"/>
        <v>5.9192107172401087E-4</v>
      </c>
      <c r="AR1154">
        <f t="shared" si="820"/>
        <v>1.000591921071724</v>
      </c>
      <c r="AV1154" s="10">
        <v>40960</v>
      </c>
      <c r="AW1154">
        <v>17394000</v>
      </c>
      <c r="AX1154">
        <v>38.803499000000002</v>
      </c>
      <c r="AY1154">
        <f t="shared" si="802"/>
        <v>-3.8391861874116362E-3</v>
      </c>
      <c r="AZ1154">
        <f t="shared" si="803"/>
        <v>0.99616081381258836</v>
      </c>
      <c r="BD1154" s="10">
        <v>40960</v>
      </c>
      <c r="BE1154">
        <v>676700</v>
      </c>
      <c r="BF1154">
        <v>40.995584999999998</v>
      </c>
      <c r="BG1154">
        <f t="shared" si="804"/>
        <v>-2.1090505460741316E-4</v>
      </c>
      <c r="BH1154">
        <f t="shared" si="805"/>
        <v>0.99978909494539259</v>
      </c>
      <c r="BL1154" s="10">
        <v>40960</v>
      </c>
      <c r="BM1154">
        <v>142400</v>
      </c>
      <c r="BN1154">
        <v>100.759182</v>
      </c>
      <c r="BO1154">
        <f t="shared" si="818"/>
        <v>2.1189976242246278E-3</v>
      </c>
      <c r="BP1154">
        <f t="shared" si="819"/>
        <v>1.0021189976242246</v>
      </c>
      <c r="CB1154" s="10">
        <v>40960</v>
      </c>
      <c r="CC1154">
        <v>338000</v>
      </c>
      <c r="CD1154">
        <v>91.137668000000005</v>
      </c>
      <c r="CE1154">
        <f t="shared" si="806"/>
        <v>4.5727859493596146E-3</v>
      </c>
      <c r="CF1154">
        <f t="shared" si="807"/>
        <v>1.0045727859493596</v>
      </c>
      <c r="CJ1154" s="10">
        <v>40960</v>
      </c>
      <c r="CK1154">
        <v>217400</v>
      </c>
      <c r="CL1154">
        <v>71.700433000000004</v>
      </c>
      <c r="CM1154">
        <f t="shared" si="808"/>
        <v>-1.6628965396786599E-3</v>
      </c>
      <c r="CN1154">
        <f t="shared" si="809"/>
        <v>0.99833710346032134</v>
      </c>
      <c r="CR1154" s="10">
        <v>40960</v>
      </c>
      <c r="CS1154">
        <v>9500</v>
      </c>
      <c r="CT1154">
        <v>57.287928000000001</v>
      </c>
      <c r="CU1154">
        <f t="shared" si="810"/>
        <v>-1.1496174198414311E-3</v>
      </c>
      <c r="CV1154">
        <f t="shared" si="811"/>
        <v>0.99885038258015857</v>
      </c>
      <c r="CZ1154" s="10">
        <v>40960</v>
      </c>
      <c r="DA1154">
        <v>62300</v>
      </c>
      <c r="DB1154">
        <v>39.522213999999998</v>
      </c>
      <c r="DC1154">
        <f t="shared" si="825"/>
        <v>-3.8086556717367159E-3</v>
      </c>
      <c r="DD1154">
        <f t="shared" si="826"/>
        <v>0.99619134432826328</v>
      </c>
      <c r="DH1154" s="10">
        <v>40960</v>
      </c>
      <c r="DI1154">
        <v>134100</v>
      </c>
      <c r="DJ1154">
        <v>25.495787</v>
      </c>
      <c r="DK1154">
        <f t="shared" si="827"/>
        <v>-1.6246157517067261E-2</v>
      </c>
      <c r="DL1154">
        <f t="shared" si="828"/>
        <v>0.98375384248293274</v>
      </c>
      <c r="DX1154" s="10">
        <v>40960</v>
      </c>
      <c r="DY1154">
        <v>6097600</v>
      </c>
      <c r="DZ1154">
        <v>17.16</v>
      </c>
      <c r="EA1154">
        <f t="shared" si="821"/>
        <v>2.1428632227894706E-2</v>
      </c>
      <c r="EB1154">
        <f t="shared" si="822"/>
        <v>1.0214286322278947</v>
      </c>
      <c r="EF1154" s="10">
        <v>40956</v>
      </c>
      <c r="EG1154">
        <v>86400</v>
      </c>
      <c r="EH1154">
        <v>96.637867</v>
      </c>
      <c r="EI1154">
        <f t="shared" si="823"/>
        <v>9.909106123906497E-5</v>
      </c>
      <c r="EJ1154">
        <f t="shared" si="824"/>
        <v>1.0000990910612391</v>
      </c>
    </row>
    <row r="1155" spans="1:140">
      <c r="A1155" s="10">
        <v>40956</v>
      </c>
      <c r="B1155" s="11">
        <v>193.24</v>
      </c>
      <c r="C1155">
        <f t="shared" si="812"/>
        <v>1.9324000000000001</v>
      </c>
      <c r="D1155" s="12">
        <f t="shared" ref="D1155:D1218" si="829">1/((1-($D$2*C1155)))^(1/12)-1</f>
        <v>5.6532324982950133E-2</v>
      </c>
      <c r="E1155" s="13">
        <f t="shared" si="813"/>
        <v>1.0565323249829501</v>
      </c>
      <c r="H1155" s="10">
        <v>40956</v>
      </c>
      <c r="I1155">
        <v>5400</v>
      </c>
      <c r="J1155">
        <v>63.860604000000002</v>
      </c>
      <c r="K1155" s="15">
        <f t="shared" si="814"/>
        <v>-1.2341038824318362E-3</v>
      </c>
      <c r="L1155">
        <f t="shared" si="815"/>
        <v>0.99876589611756816</v>
      </c>
      <c r="N1155" s="15">
        <f t="shared" si="795"/>
        <v>-0.36283465942017479</v>
      </c>
      <c r="P1155" s="10">
        <v>40956</v>
      </c>
      <c r="Q1155">
        <v>151700</v>
      </c>
      <c r="R1155">
        <v>29.921458999999999</v>
      </c>
      <c r="S1155">
        <f t="shared" si="796"/>
        <v>1.8478034352595873E-3</v>
      </c>
      <c r="T1155">
        <f t="shared" si="816"/>
        <v>1.0018478034352596</v>
      </c>
      <c r="V1155" s="15">
        <f t="shared" si="797"/>
        <v>0.9617283512054986</v>
      </c>
      <c r="X1155" s="10">
        <v>40956</v>
      </c>
      <c r="Y1155">
        <v>281600</v>
      </c>
      <c r="Z1155">
        <v>25.327062000000002</v>
      </c>
      <c r="AA1155">
        <f t="shared" si="798"/>
        <v>0</v>
      </c>
      <c r="AB1155">
        <f t="shared" ref="AB1155:AB1218" si="830">1+AA1155</f>
        <v>1</v>
      </c>
      <c r="AD1155" s="15">
        <f t="shared" si="799"/>
        <v>0</v>
      </c>
      <c r="AF1155" s="10">
        <v>40956</v>
      </c>
      <c r="AG1155">
        <v>428700</v>
      </c>
      <c r="AH1155">
        <v>34.681573</v>
      </c>
      <c r="AI1155">
        <f t="shared" si="800"/>
        <v>-1.3513108051709244E-3</v>
      </c>
      <c r="AJ1155">
        <f t="shared" si="817"/>
        <v>0.99864868919482908</v>
      </c>
      <c r="AN1155" s="10">
        <v>40956</v>
      </c>
      <c r="AO1155">
        <v>1660500</v>
      </c>
      <c r="AP1155">
        <v>29.269105</v>
      </c>
      <c r="AQ1155">
        <f t="shared" si="801"/>
        <v>4.1604459363486779E-3</v>
      </c>
      <c r="AR1155">
        <f t="shared" si="820"/>
        <v>1.0041604459363487</v>
      </c>
      <c r="AV1155" s="10">
        <v>40956</v>
      </c>
      <c r="AW1155">
        <v>22421200</v>
      </c>
      <c r="AX1155">
        <v>38.953046999999998</v>
      </c>
      <c r="AY1155">
        <f t="shared" si="802"/>
        <v>2.4904083069816618E-3</v>
      </c>
      <c r="AZ1155">
        <f t="shared" si="803"/>
        <v>1.0024904083069817</v>
      </c>
      <c r="BD1155" s="10">
        <v>40956</v>
      </c>
      <c r="BE1155">
        <v>404100</v>
      </c>
      <c r="BF1155">
        <v>41.004232999999999</v>
      </c>
      <c r="BG1155">
        <f t="shared" si="804"/>
        <v>3.8095290320585562E-3</v>
      </c>
      <c r="BH1155">
        <f t="shared" si="805"/>
        <v>1.0038095290320586</v>
      </c>
      <c r="BL1155" s="10">
        <v>40956</v>
      </c>
      <c r="BM1155">
        <v>296600</v>
      </c>
      <c r="BN1155">
        <v>100.546125</v>
      </c>
      <c r="BO1155">
        <f t="shared" si="818"/>
        <v>-6.176629600427308E-4</v>
      </c>
      <c r="BP1155">
        <f t="shared" si="819"/>
        <v>0.99938233703995727</v>
      </c>
      <c r="CB1155" s="10">
        <v>40956</v>
      </c>
      <c r="CC1155">
        <v>1429500</v>
      </c>
      <c r="CD1155">
        <v>90.722812000000005</v>
      </c>
      <c r="CE1155">
        <f t="shared" si="806"/>
        <v>-2.1472527189214663E-3</v>
      </c>
      <c r="CF1155">
        <f t="shared" si="807"/>
        <v>0.99785274728107853</v>
      </c>
      <c r="CJ1155" s="10">
        <v>40956</v>
      </c>
      <c r="CK1155">
        <v>127800</v>
      </c>
      <c r="CL1155">
        <v>71.819862000000001</v>
      </c>
      <c r="CM1155">
        <f t="shared" si="808"/>
        <v>1.1892735090692774E-3</v>
      </c>
      <c r="CN1155">
        <f t="shared" si="809"/>
        <v>1.0011892735090693</v>
      </c>
      <c r="CR1155" s="10">
        <v>40956</v>
      </c>
      <c r="CS1155">
        <v>10400</v>
      </c>
      <c r="CT1155">
        <v>57.353862999999997</v>
      </c>
      <c r="CU1155">
        <f t="shared" si="810"/>
        <v>-6.5650789896021244E-4</v>
      </c>
      <c r="CV1155">
        <f t="shared" si="811"/>
        <v>0.99934349210103979</v>
      </c>
      <c r="CZ1155" s="10">
        <v>40956</v>
      </c>
      <c r="DA1155">
        <v>28700</v>
      </c>
      <c r="DB1155">
        <v>39.673316</v>
      </c>
      <c r="DC1155">
        <f t="shared" si="825"/>
        <v>6.6027315498948802E-3</v>
      </c>
      <c r="DD1155">
        <f t="shared" si="826"/>
        <v>1.0066027315498949</v>
      </c>
      <c r="DH1155" s="10">
        <v>40956</v>
      </c>
      <c r="DI1155">
        <v>86700</v>
      </c>
      <c r="DJ1155">
        <v>25.916836</v>
      </c>
      <c r="DK1155">
        <f t="shared" si="827"/>
        <v>0</v>
      </c>
      <c r="DL1155">
        <f t="shared" si="828"/>
        <v>1</v>
      </c>
      <c r="DX1155" s="10">
        <v>40956</v>
      </c>
      <c r="DY1155">
        <v>4485500</v>
      </c>
      <c r="DZ1155">
        <v>16.799999</v>
      </c>
      <c r="EA1155">
        <f t="shared" si="821"/>
        <v>-2.9674183976262647E-3</v>
      </c>
      <c r="EB1155">
        <f t="shared" si="822"/>
        <v>0.99703258160237374</v>
      </c>
      <c r="EF1155" s="10">
        <v>40955</v>
      </c>
      <c r="EG1155">
        <v>123500</v>
      </c>
      <c r="EH1155">
        <v>96.628292000000002</v>
      </c>
      <c r="EI1155">
        <f t="shared" si="823"/>
        <v>4.9595988386541556E-4</v>
      </c>
      <c r="EJ1155">
        <f t="shared" si="824"/>
        <v>1.0004959598838654</v>
      </c>
    </row>
    <row r="1156" spans="1:140">
      <c r="A1156" s="10">
        <v>40955</v>
      </c>
      <c r="B1156" s="11">
        <v>194.24</v>
      </c>
      <c r="C1156">
        <f t="shared" si="812"/>
        <v>1.9424000000000001</v>
      </c>
      <c r="D1156" s="12">
        <f t="shared" si="829"/>
        <v>5.6959273112587194E-2</v>
      </c>
      <c r="E1156" s="13">
        <f t="shared" si="813"/>
        <v>1.0569592731125872</v>
      </c>
      <c r="H1156" s="10">
        <v>40955</v>
      </c>
      <c r="I1156">
        <v>6400</v>
      </c>
      <c r="J1156">
        <v>63.939512000000001</v>
      </c>
      <c r="K1156" s="15">
        <f t="shared" si="814"/>
        <v>-8.6991883720798358E-3</v>
      </c>
      <c r="L1156">
        <f t="shared" si="815"/>
        <v>0.99130081162792016</v>
      </c>
      <c r="N1156" s="15">
        <f t="shared" ref="N1156:N1219" si="831">((1+K1156)^365)-1</f>
        <v>-0.95879086093611854</v>
      </c>
      <c r="P1156" s="10">
        <v>40955</v>
      </c>
      <c r="Q1156">
        <v>160800</v>
      </c>
      <c r="R1156">
        <v>29.866271999999999</v>
      </c>
      <c r="S1156">
        <f t="shared" ref="S1156:S1219" si="832">(R1156/R1157)-1</f>
        <v>1.184171979950488E-2</v>
      </c>
      <c r="T1156">
        <f t="shared" si="816"/>
        <v>1.0118417197995049</v>
      </c>
      <c r="V1156" s="15">
        <f t="shared" ref="V1156:V1219" si="833">((1+S1156)^365)-1</f>
        <v>72.467025623367505</v>
      </c>
      <c r="X1156" s="10">
        <v>40955</v>
      </c>
      <c r="Y1156">
        <v>62700</v>
      </c>
      <c r="Z1156">
        <v>25.327062000000002</v>
      </c>
      <c r="AA1156">
        <f t="shared" ref="AA1156:AA1219" si="834">(Z1156/Z1157)-1</f>
        <v>1.3831823377294716E-2</v>
      </c>
      <c r="AB1156">
        <f t="shared" si="830"/>
        <v>1.0138318233772947</v>
      </c>
      <c r="AD1156" s="15">
        <f t="shared" ref="AD1156:AD1219" si="835">((1+AA1156)^365)-1</f>
        <v>149.50832766367517</v>
      </c>
      <c r="AF1156" s="10">
        <v>40955</v>
      </c>
      <c r="AG1156">
        <v>191200</v>
      </c>
      <c r="AH1156">
        <v>34.728501999999999</v>
      </c>
      <c r="AI1156">
        <f t="shared" ref="AI1156:AI1219" si="836">(AH1156/AH1157)-1</f>
        <v>1.8161793620520505E-2</v>
      </c>
      <c r="AJ1156">
        <f t="shared" si="817"/>
        <v>1.0181617936205205</v>
      </c>
      <c r="AN1156" s="10">
        <v>40955</v>
      </c>
      <c r="AO1156">
        <v>5507700</v>
      </c>
      <c r="AP1156">
        <v>29.147836999999999</v>
      </c>
      <c r="AQ1156">
        <f t="shared" ref="AQ1156:AQ1219" si="837">(AP1156/AP1157)-1</f>
        <v>1.3249102156437376E-2</v>
      </c>
      <c r="AR1156">
        <f t="shared" si="820"/>
        <v>1.0132491021564374</v>
      </c>
      <c r="AV1156" s="10">
        <v>40955</v>
      </c>
      <c r="AW1156">
        <v>21315500</v>
      </c>
      <c r="AX1156">
        <v>38.856279000000001</v>
      </c>
      <c r="AY1156">
        <f t="shared" ref="AY1156:AY1219" si="838">(AX1156/AX1157)-1</f>
        <v>1.0061708306847716E-2</v>
      </c>
      <c r="AZ1156">
        <f t="shared" ref="AZ1156:AZ1219" si="839">1+AY1156</f>
        <v>1.0100617083068477</v>
      </c>
      <c r="BD1156" s="10">
        <v>40955</v>
      </c>
      <c r="BE1156">
        <v>559000</v>
      </c>
      <c r="BF1156">
        <v>40.848618999999999</v>
      </c>
      <c r="BG1156">
        <f t="shared" ref="BG1156:BG1219" si="840">(BF1156/BF1157)-1</f>
        <v>1.0695199206222306E-2</v>
      </c>
      <c r="BH1156">
        <f t="shared" ref="BH1156:BH1219" si="841">1+BG1156</f>
        <v>1.0106951992062223</v>
      </c>
      <c r="BL1156" s="10">
        <v>40955</v>
      </c>
      <c r="BM1156">
        <v>825800</v>
      </c>
      <c r="BN1156">
        <v>100.608267</v>
      </c>
      <c r="BO1156">
        <f t="shared" si="818"/>
        <v>-1.4097724491188846E-3</v>
      </c>
      <c r="BP1156">
        <f t="shared" si="819"/>
        <v>0.99859022755088112</v>
      </c>
      <c r="CB1156" s="10">
        <v>40955</v>
      </c>
      <c r="CC1156">
        <v>390900</v>
      </c>
      <c r="CD1156">
        <v>90.918036000000001</v>
      </c>
      <c r="CE1156">
        <f t="shared" ref="CE1156:CE1219" si="842">(CD1156/CD1157)-1</f>
        <v>-1.1617952129370224E-3</v>
      </c>
      <c r="CF1156">
        <f t="shared" ref="CF1156:CF1219" si="843">1+CE1156</f>
        <v>0.99883820478706298</v>
      </c>
      <c r="CJ1156" s="10">
        <v>40955</v>
      </c>
      <c r="CK1156">
        <v>235400</v>
      </c>
      <c r="CL1156">
        <v>71.734549999999999</v>
      </c>
      <c r="CM1156">
        <f t="shared" ref="CM1156:CM1219" si="844">(CL1156/CL1157)-1</f>
        <v>-4.0270409847213973E-3</v>
      </c>
      <c r="CN1156">
        <f t="shared" ref="CN1156:CN1219" si="845">1+CM1156</f>
        <v>0.9959729590152786</v>
      </c>
      <c r="CR1156" s="10">
        <v>40955</v>
      </c>
      <c r="CS1156">
        <v>11400</v>
      </c>
      <c r="CT1156">
        <v>57.391540999999997</v>
      </c>
      <c r="CU1156">
        <f t="shared" ref="CU1156:CU1219" si="846">(CT1156/CT1157)-1</f>
        <v>-2.2924405907090994E-3</v>
      </c>
      <c r="CV1156">
        <f t="shared" ref="CV1156:CV1219" si="847">1+CU1156</f>
        <v>0.9977075594092909</v>
      </c>
      <c r="CZ1156" s="10">
        <v>40955</v>
      </c>
      <c r="DA1156">
        <v>30700</v>
      </c>
      <c r="DB1156">
        <v>39.413082000000003</v>
      </c>
      <c r="DC1156">
        <f t="shared" si="825"/>
        <v>1.0329238269529917E-2</v>
      </c>
      <c r="DD1156">
        <f t="shared" si="826"/>
        <v>1.0103292382695299</v>
      </c>
      <c r="DH1156" s="10">
        <v>40955</v>
      </c>
      <c r="DI1156">
        <v>85000</v>
      </c>
      <c r="DJ1156">
        <v>25.916836</v>
      </c>
      <c r="DK1156">
        <f t="shared" si="827"/>
        <v>1.0831571312654775E-2</v>
      </c>
      <c r="DL1156">
        <f t="shared" si="828"/>
        <v>1.0108315713126548</v>
      </c>
      <c r="DX1156" s="10">
        <v>40955</v>
      </c>
      <c r="DY1156">
        <v>4387400</v>
      </c>
      <c r="DZ1156">
        <v>16.850000000000001</v>
      </c>
      <c r="EA1156">
        <f t="shared" si="821"/>
        <v>-1.1855956617902175E-3</v>
      </c>
      <c r="EB1156">
        <f t="shared" si="822"/>
        <v>0.99881440433820978</v>
      </c>
      <c r="EF1156" s="10">
        <v>40954</v>
      </c>
      <c r="EG1156">
        <v>125400</v>
      </c>
      <c r="EH1156">
        <v>96.580392000000003</v>
      </c>
      <c r="EI1156">
        <f t="shared" si="823"/>
        <v>0</v>
      </c>
      <c r="EJ1156">
        <f t="shared" si="824"/>
        <v>1</v>
      </c>
    </row>
    <row r="1157" spans="1:140">
      <c r="A1157" s="10">
        <v>40954</v>
      </c>
      <c r="B1157" s="11">
        <v>195.24</v>
      </c>
      <c r="C1157">
        <f t="shared" si="812"/>
        <v>1.9524000000000001</v>
      </c>
      <c r="D1157" s="12">
        <f t="shared" si="829"/>
        <v>5.7388475080252244E-2</v>
      </c>
      <c r="E1157" s="13">
        <f t="shared" si="813"/>
        <v>1.0573884750802522</v>
      </c>
      <c r="H1157" s="10">
        <v>40954</v>
      </c>
      <c r="I1157">
        <v>15800</v>
      </c>
      <c r="J1157">
        <v>64.500614999999996</v>
      </c>
      <c r="K1157" s="15">
        <f t="shared" si="814"/>
        <v>-2.5759583355983162E-3</v>
      </c>
      <c r="L1157">
        <f t="shared" si="815"/>
        <v>0.99742404166440168</v>
      </c>
      <c r="N1157" s="15">
        <f t="shared" si="831"/>
        <v>-0.60993343155558499</v>
      </c>
      <c r="P1157" s="10">
        <v>40954</v>
      </c>
      <c r="Q1157">
        <v>177900</v>
      </c>
      <c r="R1157">
        <v>29.516743000000002</v>
      </c>
      <c r="S1157">
        <f t="shared" si="832"/>
        <v>-4.6526495144987301E-3</v>
      </c>
      <c r="T1157">
        <f t="shared" si="816"/>
        <v>0.99534735048550127</v>
      </c>
      <c r="V1157" s="15">
        <f t="shared" si="833"/>
        <v>-0.81771428750983677</v>
      </c>
      <c r="X1157" s="10">
        <v>40954</v>
      </c>
      <c r="Y1157">
        <v>99100</v>
      </c>
      <c r="Z1157">
        <v>24.981521999999998</v>
      </c>
      <c r="AA1157">
        <f t="shared" si="834"/>
        <v>-2.9817331280405091E-3</v>
      </c>
      <c r="AB1157">
        <f t="shared" si="830"/>
        <v>0.99701826687195949</v>
      </c>
      <c r="AD1157" s="15">
        <f t="shared" si="835"/>
        <v>-0.6637695136784092</v>
      </c>
      <c r="AF1157" s="10">
        <v>40954</v>
      </c>
      <c r="AG1157">
        <v>219400</v>
      </c>
      <c r="AH1157">
        <v>34.109020999999998</v>
      </c>
      <c r="AI1157">
        <f t="shared" si="836"/>
        <v>-6.8324666380327193E-3</v>
      </c>
      <c r="AJ1157">
        <f t="shared" si="817"/>
        <v>0.99316753336196728</v>
      </c>
      <c r="AN1157" s="10">
        <v>40954</v>
      </c>
      <c r="AO1157">
        <v>2220300</v>
      </c>
      <c r="AP1157">
        <v>28.766704000000001</v>
      </c>
      <c r="AQ1157">
        <f t="shared" si="837"/>
        <v>9.0411795195532996E-4</v>
      </c>
      <c r="AR1157">
        <f t="shared" si="820"/>
        <v>1.0009041179519553</v>
      </c>
      <c r="AV1157" s="10">
        <v>40954</v>
      </c>
      <c r="AW1157">
        <v>17974400</v>
      </c>
      <c r="AX1157">
        <v>38.469213000000003</v>
      </c>
      <c r="AY1157">
        <f t="shared" si="838"/>
        <v>2.7516412020234249E-3</v>
      </c>
      <c r="AZ1157">
        <f t="shared" si="839"/>
        <v>1.0027516412020234</v>
      </c>
      <c r="BD1157" s="10">
        <v>40954</v>
      </c>
      <c r="BE1157">
        <v>493500</v>
      </c>
      <c r="BF1157">
        <v>40.416358000000002</v>
      </c>
      <c r="BG1157">
        <f t="shared" si="840"/>
        <v>-4.6838744307138303E-3</v>
      </c>
      <c r="BH1157">
        <f t="shared" si="841"/>
        <v>0.99531612556928617</v>
      </c>
      <c r="BL1157" s="10">
        <v>40954</v>
      </c>
      <c r="BM1157">
        <v>450400</v>
      </c>
      <c r="BN1157">
        <v>100.750302</v>
      </c>
      <c r="BO1157">
        <f t="shared" si="818"/>
        <v>-1.5835382657494179E-3</v>
      </c>
      <c r="BP1157">
        <f t="shared" si="819"/>
        <v>0.99841646173425058</v>
      </c>
      <c r="CB1157" s="10">
        <v>40954</v>
      </c>
      <c r="CC1157">
        <v>272500</v>
      </c>
      <c r="CD1157">
        <v>91.023786999999999</v>
      </c>
      <c r="CE1157">
        <f t="shared" si="842"/>
        <v>1.3422950950239265E-3</v>
      </c>
      <c r="CF1157">
        <f t="shared" si="843"/>
        <v>1.0013422950950239</v>
      </c>
      <c r="CJ1157" s="10">
        <v>40954</v>
      </c>
      <c r="CK1157">
        <v>191900</v>
      </c>
      <c r="CL1157">
        <v>72.024596000000003</v>
      </c>
      <c r="CM1157">
        <f t="shared" si="844"/>
        <v>1.3045601437984278E-3</v>
      </c>
      <c r="CN1157">
        <f t="shared" si="845"/>
        <v>1.0013045601437984</v>
      </c>
      <c r="CR1157" s="10">
        <v>40954</v>
      </c>
      <c r="CS1157">
        <v>20900</v>
      </c>
      <c r="CT1157">
        <v>57.523409999999998</v>
      </c>
      <c r="CU1157">
        <f t="shared" si="846"/>
        <v>1.9688077312847163E-3</v>
      </c>
      <c r="CV1157">
        <f t="shared" si="847"/>
        <v>1.0019688077312847</v>
      </c>
      <c r="CZ1157" s="10">
        <v>40954</v>
      </c>
      <c r="DA1157">
        <v>86800</v>
      </c>
      <c r="DB1157">
        <v>39.010137</v>
      </c>
      <c r="DC1157">
        <f t="shared" si="825"/>
        <v>1.2197810001875142E-2</v>
      </c>
      <c r="DD1157">
        <f t="shared" si="826"/>
        <v>1.0121978100018751</v>
      </c>
      <c r="DH1157" s="10">
        <v>40954</v>
      </c>
      <c r="DI1157">
        <v>77500</v>
      </c>
      <c r="DJ1157">
        <v>25.639123999999999</v>
      </c>
      <c r="DK1157">
        <f t="shared" si="827"/>
        <v>-4.1753046923744819E-3</v>
      </c>
      <c r="DL1157">
        <f t="shared" si="828"/>
        <v>0.99582469530762552</v>
      </c>
      <c r="DX1157" s="10">
        <v>40954</v>
      </c>
      <c r="DY1157">
        <v>4233700</v>
      </c>
      <c r="DZ1157">
        <v>16.870000999999998</v>
      </c>
      <c r="EA1157">
        <f t="shared" si="821"/>
        <v>6.5633054892599851E-3</v>
      </c>
      <c r="EB1157">
        <f t="shared" si="822"/>
        <v>1.00656330548926</v>
      </c>
      <c r="EF1157" s="10">
        <v>40953</v>
      </c>
      <c r="EG1157">
        <v>175300</v>
      </c>
      <c r="EH1157">
        <v>96.580392000000003</v>
      </c>
      <c r="EI1157">
        <f t="shared" si="823"/>
        <v>-9.9202842729795293E-5</v>
      </c>
      <c r="EJ1157">
        <f t="shared" si="824"/>
        <v>0.9999007971572702</v>
      </c>
    </row>
    <row r="1158" spans="1:140">
      <c r="A1158" s="10">
        <v>40953</v>
      </c>
      <c r="B1158" s="11">
        <v>196.24</v>
      </c>
      <c r="C1158">
        <f t="shared" si="812"/>
        <v>1.9624000000000001</v>
      </c>
      <c r="D1158" s="12">
        <f t="shared" si="829"/>
        <v>5.7819953878602837E-2</v>
      </c>
      <c r="E1158" s="13">
        <f t="shared" si="813"/>
        <v>1.0578199538786028</v>
      </c>
      <c r="H1158" s="10">
        <v>40953</v>
      </c>
      <c r="I1158">
        <v>8600</v>
      </c>
      <c r="J1158">
        <v>64.667195000000007</v>
      </c>
      <c r="K1158" s="15">
        <f t="shared" si="814"/>
        <v>7.7879345175297932E-3</v>
      </c>
      <c r="L1158">
        <f t="shared" si="815"/>
        <v>1.0077879345175298</v>
      </c>
      <c r="N1158" s="15">
        <f t="shared" si="831"/>
        <v>15.972328096722865</v>
      </c>
      <c r="P1158" s="10">
        <v>40953</v>
      </c>
      <c r="Q1158">
        <v>159100</v>
      </c>
      <c r="R1158">
        <v>29.654716000000001</v>
      </c>
      <c r="S1158">
        <f t="shared" si="832"/>
        <v>-9.296109679337583E-4</v>
      </c>
      <c r="T1158">
        <f t="shared" si="816"/>
        <v>0.99907038903206624</v>
      </c>
      <c r="V1158" s="15">
        <f t="shared" si="833"/>
        <v>-0.28784935744374707</v>
      </c>
      <c r="X1158" s="10">
        <v>40953</v>
      </c>
      <c r="Y1158">
        <v>98900</v>
      </c>
      <c r="Z1158">
        <v>25.056232999999999</v>
      </c>
      <c r="AA1158">
        <f t="shared" si="834"/>
        <v>-1.4886670854457051E-3</v>
      </c>
      <c r="AB1158">
        <f t="shared" si="830"/>
        <v>0.99851133291455429</v>
      </c>
      <c r="AD1158" s="15">
        <f t="shared" si="835"/>
        <v>-0.41944360391995439</v>
      </c>
      <c r="AF1158" s="10">
        <v>40953</v>
      </c>
      <c r="AG1158">
        <v>236000</v>
      </c>
      <c r="AH1158">
        <v>34.343673000000003</v>
      </c>
      <c r="AI1158">
        <f t="shared" si="836"/>
        <v>-2.4536608823686468E-3</v>
      </c>
      <c r="AJ1158">
        <f t="shared" si="817"/>
        <v>0.99754633911763135</v>
      </c>
      <c r="AN1158" s="10">
        <v>40953</v>
      </c>
      <c r="AO1158">
        <v>1543600</v>
      </c>
      <c r="AP1158">
        <v>28.740718999999999</v>
      </c>
      <c r="AQ1158">
        <f t="shared" si="837"/>
        <v>-6.8841524445139024E-3</v>
      </c>
      <c r="AR1158">
        <f t="shared" si="820"/>
        <v>0.9931158475554861</v>
      </c>
      <c r="AV1158" s="10">
        <v>40953</v>
      </c>
      <c r="AW1158">
        <v>13739500</v>
      </c>
      <c r="AX1158">
        <v>38.36365</v>
      </c>
      <c r="AY1158">
        <f t="shared" si="838"/>
        <v>-7.2843028982185754E-3</v>
      </c>
      <c r="AZ1158">
        <f t="shared" si="839"/>
        <v>0.99271569710178142</v>
      </c>
      <c r="BD1158" s="10">
        <v>40953</v>
      </c>
      <c r="BE1158">
        <v>468700</v>
      </c>
      <c r="BF1158">
        <v>40.606554000000003</v>
      </c>
      <c r="BG1158">
        <f t="shared" si="840"/>
        <v>-1.0633514145304002E-3</v>
      </c>
      <c r="BH1158">
        <f t="shared" si="841"/>
        <v>0.9989366485854696</v>
      </c>
      <c r="BL1158" s="10">
        <v>40953</v>
      </c>
      <c r="BM1158">
        <v>390500</v>
      </c>
      <c r="BN1158">
        <v>100.91009699999999</v>
      </c>
      <c r="BO1158">
        <f t="shared" si="818"/>
        <v>-2.3697033405665202E-3</v>
      </c>
      <c r="BP1158">
        <f t="shared" si="819"/>
        <v>0.99763029665943348</v>
      </c>
      <c r="CB1158" s="10">
        <v>40953</v>
      </c>
      <c r="CC1158">
        <v>472700</v>
      </c>
      <c r="CD1158">
        <v>90.901769999999999</v>
      </c>
      <c r="CE1158">
        <f t="shared" si="842"/>
        <v>1.6133484141704901E-3</v>
      </c>
      <c r="CF1158">
        <f t="shared" si="843"/>
        <v>1.0016133484141705</v>
      </c>
      <c r="CJ1158" s="10">
        <v>40953</v>
      </c>
      <c r="CK1158">
        <v>217800</v>
      </c>
      <c r="CL1158">
        <v>71.930757999999997</v>
      </c>
      <c r="CM1158">
        <f t="shared" si="844"/>
        <v>-2.3710239881225004E-4</v>
      </c>
      <c r="CN1158">
        <f t="shared" si="845"/>
        <v>0.99976289760118775</v>
      </c>
      <c r="CR1158" s="10">
        <v>40953</v>
      </c>
      <c r="CS1158">
        <v>110000</v>
      </c>
      <c r="CT1158">
        <v>57.410380000000004</v>
      </c>
      <c r="CU1158">
        <f t="shared" si="846"/>
        <v>-8.1964966264180816E-4</v>
      </c>
      <c r="CV1158">
        <f t="shared" si="847"/>
        <v>0.99918035033735819</v>
      </c>
      <c r="CZ1158" s="10">
        <v>40953</v>
      </c>
      <c r="DA1158">
        <v>34000</v>
      </c>
      <c r="DB1158">
        <v>38.540033000000001</v>
      </c>
      <c r="DC1158">
        <f t="shared" si="825"/>
        <v>-4.3546118932047406E-4</v>
      </c>
      <c r="DD1158">
        <f t="shared" si="826"/>
        <v>0.99956453881067953</v>
      </c>
      <c r="DH1158" s="10">
        <v>40953</v>
      </c>
      <c r="DI1158">
        <v>90700</v>
      </c>
      <c r="DJ1158">
        <v>25.746624000000001</v>
      </c>
      <c r="DK1158">
        <f t="shared" si="827"/>
        <v>-1.2710441041536513E-2</v>
      </c>
      <c r="DL1158">
        <f t="shared" si="828"/>
        <v>0.98728955895846349</v>
      </c>
      <c r="DX1158" s="10">
        <v>40953</v>
      </c>
      <c r="DY1158">
        <v>4493100</v>
      </c>
      <c r="DZ1158">
        <v>16.760000000000002</v>
      </c>
      <c r="EA1158">
        <f t="shared" si="821"/>
        <v>-2.9743606766424735E-3</v>
      </c>
      <c r="EB1158">
        <f t="shared" si="822"/>
        <v>0.99702563932335753</v>
      </c>
      <c r="EF1158" s="10">
        <v>40952</v>
      </c>
      <c r="EG1158">
        <v>129400</v>
      </c>
      <c r="EH1158">
        <v>96.589973999999998</v>
      </c>
      <c r="EI1158">
        <f t="shared" si="823"/>
        <v>3.9687564133417119E-4</v>
      </c>
      <c r="EJ1158">
        <f t="shared" si="824"/>
        <v>1.0003968756413342</v>
      </c>
    </row>
    <row r="1159" spans="1:140">
      <c r="A1159" s="10">
        <v>40952</v>
      </c>
      <c r="B1159" s="11">
        <v>197.24</v>
      </c>
      <c r="C1159">
        <f t="shared" si="812"/>
        <v>1.9724000000000002</v>
      </c>
      <c r="D1159" s="12">
        <f t="shared" si="829"/>
        <v>5.8253732849156137E-2</v>
      </c>
      <c r="E1159" s="13">
        <f t="shared" si="813"/>
        <v>1.0582537328491561</v>
      </c>
      <c r="H1159" s="10">
        <v>40952</v>
      </c>
      <c r="I1159">
        <v>18800</v>
      </c>
      <c r="J1159">
        <v>64.167462999999998</v>
      </c>
      <c r="K1159" s="15">
        <f t="shared" si="814"/>
        <v>-1.9091555831610707E-3</v>
      </c>
      <c r="L1159">
        <f t="shared" si="815"/>
        <v>0.99809084441683893</v>
      </c>
      <c r="N1159" s="15">
        <f t="shared" si="831"/>
        <v>-0.5021755755148356</v>
      </c>
      <c r="P1159" s="10">
        <v>40952</v>
      </c>
      <c r="Q1159">
        <v>162100</v>
      </c>
      <c r="R1159">
        <v>29.682309</v>
      </c>
      <c r="S1159">
        <f t="shared" si="832"/>
        <v>6.8642925106725539E-3</v>
      </c>
      <c r="T1159">
        <f t="shared" si="816"/>
        <v>1.0068642925106726</v>
      </c>
      <c r="V1159" s="15">
        <f t="shared" si="833"/>
        <v>11.14486914278322</v>
      </c>
      <c r="X1159" s="10">
        <v>40952</v>
      </c>
      <c r="Y1159">
        <v>77300</v>
      </c>
      <c r="Z1159">
        <v>25.093589000000001</v>
      </c>
      <c r="AA1159">
        <f t="shared" si="834"/>
        <v>9.0124210602926524E-3</v>
      </c>
      <c r="AB1159">
        <f t="shared" si="830"/>
        <v>1.0090124210602927</v>
      </c>
      <c r="AD1159" s="15">
        <f t="shared" si="835"/>
        <v>25.437906186260086</v>
      </c>
      <c r="AF1159" s="10">
        <v>40952</v>
      </c>
      <c r="AG1159">
        <v>116800</v>
      </c>
      <c r="AH1159">
        <v>34.428148</v>
      </c>
      <c r="AI1159">
        <f t="shared" si="836"/>
        <v>1.1583058095757437E-2</v>
      </c>
      <c r="AJ1159">
        <f t="shared" si="817"/>
        <v>1.0115830580957574</v>
      </c>
      <c r="AN1159" s="10">
        <v>40952</v>
      </c>
      <c r="AO1159">
        <v>1317300</v>
      </c>
      <c r="AP1159">
        <v>28.939945999999999</v>
      </c>
      <c r="AQ1159">
        <f t="shared" si="837"/>
        <v>1.1504716734985321E-2</v>
      </c>
      <c r="AR1159">
        <f t="shared" si="820"/>
        <v>1.0115047167349853</v>
      </c>
      <c r="AV1159" s="10">
        <v>40952</v>
      </c>
      <c r="AW1159">
        <v>16566700</v>
      </c>
      <c r="AX1159">
        <v>38.645153000000001</v>
      </c>
      <c r="AY1159">
        <f t="shared" si="838"/>
        <v>1.5018511111762445E-2</v>
      </c>
      <c r="AZ1159">
        <f t="shared" si="839"/>
        <v>1.0150185111117624</v>
      </c>
      <c r="BD1159" s="10">
        <v>40952</v>
      </c>
      <c r="BE1159">
        <v>414800</v>
      </c>
      <c r="BF1159">
        <v>40.649779000000002</v>
      </c>
      <c r="BG1159">
        <f t="shared" si="840"/>
        <v>5.9905640789281733E-3</v>
      </c>
      <c r="BH1159">
        <f t="shared" si="841"/>
        <v>1.0059905640789282</v>
      </c>
      <c r="BL1159" s="10">
        <v>40952</v>
      </c>
      <c r="BM1159">
        <v>632300</v>
      </c>
      <c r="BN1159">
        <v>101.14979200000001</v>
      </c>
      <c r="BO1159">
        <f t="shared" si="818"/>
        <v>1.1990455754815832E-2</v>
      </c>
      <c r="BP1159">
        <f t="shared" si="819"/>
        <v>1.0119904557548158</v>
      </c>
      <c r="CB1159" s="10">
        <v>40952</v>
      </c>
      <c r="CC1159">
        <v>634400</v>
      </c>
      <c r="CD1159">
        <v>90.755350000000007</v>
      </c>
      <c r="CE1159">
        <f t="shared" si="842"/>
        <v>5.3162308568472927E-3</v>
      </c>
      <c r="CF1159">
        <f t="shared" si="843"/>
        <v>1.0053162308568473</v>
      </c>
      <c r="CJ1159" s="10">
        <v>40952</v>
      </c>
      <c r="CK1159">
        <v>339800</v>
      </c>
      <c r="CL1159">
        <v>71.947817000000001</v>
      </c>
      <c r="CM1159">
        <f t="shared" si="844"/>
        <v>1.1851659755723887E-4</v>
      </c>
      <c r="CN1159">
        <f t="shared" si="845"/>
        <v>1.0001185165975572</v>
      </c>
      <c r="CR1159" s="10">
        <v>40952</v>
      </c>
      <c r="CS1159">
        <v>51500</v>
      </c>
      <c r="CT1159">
        <v>57.457475000000002</v>
      </c>
      <c r="CU1159">
        <f t="shared" si="846"/>
        <v>-8.1899576296284859E-4</v>
      </c>
      <c r="CV1159">
        <f t="shared" si="847"/>
        <v>0.99918100423703715</v>
      </c>
      <c r="CZ1159" s="10">
        <v>40952</v>
      </c>
      <c r="DA1159">
        <v>10100</v>
      </c>
      <c r="DB1159">
        <v>38.556823000000001</v>
      </c>
      <c r="DC1159">
        <f t="shared" si="825"/>
        <v>7.2368722331521695E-3</v>
      </c>
      <c r="DD1159">
        <f t="shared" si="826"/>
        <v>1.0072368722331522</v>
      </c>
      <c r="DH1159" s="10">
        <v>40952</v>
      </c>
      <c r="DI1159">
        <v>95300</v>
      </c>
      <c r="DJ1159">
        <v>26.078088000000001</v>
      </c>
      <c r="DK1159">
        <f t="shared" si="827"/>
        <v>1.2521751109264345E-2</v>
      </c>
      <c r="DL1159">
        <f t="shared" si="828"/>
        <v>1.0125217511092643</v>
      </c>
      <c r="DX1159" s="10">
        <v>40952</v>
      </c>
      <c r="DY1159">
        <v>2959100</v>
      </c>
      <c r="DZ1159">
        <v>16.809999000000001</v>
      </c>
      <c r="EA1159">
        <f t="shared" si="821"/>
        <v>2.385152057245099E-3</v>
      </c>
      <c r="EB1159">
        <f t="shared" si="822"/>
        <v>1.0023851520572451</v>
      </c>
      <c r="EF1159" s="10">
        <v>40949</v>
      </c>
      <c r="EG1159">
        <v>197100</v>
      </c>
      <c r="EH1159">
        <v>96.551654999999997</v>
      </c>
      <c r="EI1159">
        <f t="shared" si="823"/>
        <v>5.956317779993725E-4</v>
      </c>
      <c r="EJ1159">
        <f t="shared" si="824"/>
        <v>1.0005956317779994</v>
      </c>
    </row>
    <row r="1160" spans="1:140">
      <c r="A1160" s="10">
        <v>40949</v>
      </c>
      <c r="B1160" s="11">
        <v>198.24</v>
      </c>
      <c r="C1160">
        <f t="shared" ref="C1160:C1223" si="848">B1160/100</f>
        <v>1.9824000000000002</v>
      </c>
      <c r="D1160" s="12">
        <f t="shared" si="829"/>
        <v>5.8689835689332615E-2</v>
      </c>
      <c r="E1160" s="13">
        <f t="shared" ref="E1160:E1223" si="849">1+(D1160)</f>
        <v>1.0586898356893326</v>
      </c>
      <c r="H1160" s="10">
        <v>40949</v>
      </c>
      <c r="I1160">
        <v>9600</v>
      </c>
      <c r="J1160">
        <v>64.290203000000005</v>
      </c>
      <c r="K1160" s="15">
        <f t="shared" si="814"/>
        <v>1.3125233119317237E-2</v>
      </c>
      <c r="L1160">
        <f t="shared" si="815"/>
        <v>1.0131252331193172</v>
      </c>
      <c r="N1160" s="15">
        <f t="shared" si="831"/>
        <v>115.69257546448355</v>
      </c>
      <c r="P1160" s="10">
        <v>40949</v>
      </c>
      <c r="Q1160">
        <v>177200</v>
      </c>
      <c r="R1160">
        <v>29.479949999999999</v>
      </c>
      <c r="S1160">
        <f t="shared" si="832"/>
        <v>-7.1251353838367448E-3</v>
      </c>
      <c r="T1160">
        <f t="shared" si="816"/>
        <v>0.99287486461616326</v>
      </c>
      <c r="V1160" s="15">
        <f t="shared" si="833"/>
        <v>-0.92646426057318232</v>
      </c>
      <c r="X1160" s="10">
        <v>40949</v>
      </c>
      <c r="Y1160">
        <v>101300</v>
      </c>
      <c r="Z1160">
        <v>24.869454999999999</v>
      </c>
      <c r="AA1160">
        <f t="shared" si="834"/>
        <v>-9.66901991242064E-3</v>
      </c>
      <c r="AB1160">
        <f t="shared" si="830"/>
        <v>0.99033098008757936</v>
      </c>
      <c r="AD1160" s="15">
        <f t="shared" si="835"/>
        <v>-0.97117075536403097</v>
      </c>
      <c r="AF1160" s="10">
        <v>40949</v>
      </c>
      <c r="AG1160">
        <v>133800</v>
      </c>
      <c r="AH1160">
        <v>34.033931000000003</v>
      </c>
      <c r="AI1160">
        <f t="shared" si="836"/>
        <v>-1.1989170236724522E-2</v>
      </c>
      <c r="AJ1160">
        <f t="shared" si="817"/>
        <v>0.98801082976327548</v>
      </c>
      <c r="AN1160" s="10">
        <v>40949</v>
      </c>
      <c r="AO1160">
        <v>1582300</v>
      </c>
      <c r="AP1160">
        <v>28.610786999999998</v>
      </c>
      <c r="AQ1160">
        <f t="shared" si="837"/>
        <v>-1.8425037851007686E-2</v>
      </c>
      <c r="AR1160">
        <f t="shared" si="820"/>
        <v>0.98157496214899231</v>
      </c>
      <c r="AV1160" s="10">
        <v>40949</v>
      </c>
      <c r="AW1160">
        <v>27037400</v>
      </c>
      <c r="AX1160">
        <v>38.073348000000003</v>
      </c>
      <c r="AY1160">
        <f t="shared" si="838"/>
        <v>-2.1035976322621774E-2</v>
      </c>
      <c r="AZ1160">
        <f t="shared" si="839"/>
        <v>0.97896402367737823</v>
      </c>
      <c r="BD1160" s="10">
        <v>40949</v>
      </c>
      <c r="BE1160">
        <v>548900</v>
      </c>
      <c r="BF1160">
        <v>40.407713999999999</v>
      </c>
      <c r="BG1160">
        <f t="shared" si="840"/>
        <v>-6.7998364285482005E-3</v>
      </c>
      <c r="BH1160">
        <f t="shared" si="841"/>
        <v>0.9932001635714518</v>
      </c>
      <c r="BL1160" s="10">
        <v>40949</v>
      </c>
      <c r="BM1160">
        <v>228100</v>
      </c>
      <c r="BN1160">
        <v>99.951329999999999</v>
      </c>
      <c r="BO1160">
        <f t="shared" si="818"/>
        <v>5.2678249792765808E-3</v>
      </c>
      <c r="BP1160">
        <f t="shared" si="819"/>
        <v>1.0052678249792766</v>
      </c>
      <c r="CB1160" s="10">
        <v>40949</v>
      </c>
      <c r="CC1160">
        <v>399500</v>
      </c>
      <c r="CD1160">
        <v>90.275424999999998</v>
      </c>
      <c r="CE1160">
        <f t="shared" si="842"/>
        <v>-3.0542232914569922E-3</v>
      </c>
      <c r="CF1160">
        <f t="shared" si="843"/>
        <v>0.99694577670854301</v>
      </c>
      <c r="CJ1160" s="10">
        <v>40949</v>
      </c>
      <c r="CK1160">
        <v>187200</v>
      </c>
      <c r="CL1160">
        <v>71.939290999999997</v>
      </c>
      <c r="CM1160">
        <f t="shared" si="844"/>
        <v>2.3773325166538406E-3</v>
      </c>
      <c r="CN1160">
        <f t="shared" si="845"/>
        <v>1.0023773325166538</v>
      </c>
      <c r="CR1160" s="10">
        <v>40949</v>
      </c>
      <c r="CS1160">
        <v>11800</v>
      </c>
      <c r="CT1160">
        <v>57.504570999999999</v>
      </c>
      <c r="CU1160">
        <f t="shared" si="846"/>
        <v>2.2984624290485201E-3</v>
      </c>
      <c r="CV1160">
        <f t="shared" si="847"/>
        <v>1.0022984624290485</v>
      </c>
      <c r="CZ1160" s="10">
        <v>40949</v>
      </c>
      <c r="DA1160">
        <v>27700</v>
      </c>
      <c r="DB1160">
        <v>38.279797000000002</v>
      </c>
      <c r="DC1160">
        <f t="shared" si="825"/>
        <v>-1.469317001657322E-2</v>
      </c>
      <c r="DD1160">
        <f t="shared" si="826"/>
        <v>0.98530682998342678</v>
      </c>
      <c r="DH1160" s="10">
        <v>40949</v>
      </c>
      <c r="DI1160">
        <v>145900</v>
      </c>
      <c r="DJ1160">
        <v>25.755583000000001</v>
      </c>
      <c r="DK1160">
        <f t="shared" si="827"/>
        <v>-9.6452333829402104E-3</v>
      </c>
      <c r="DL1160">
        <f t="shared" si="828"/>
        <v>0.99035476661705979</v>
      </c>
      <c r="DX1160" s="10">
        <v>40949</v>
      </c>
      <c r="DY1160">
        <v>5459400</v>
      </c>
      <c r="DZ1160">
        <v>16.77</v>
      </c>
      <c r="EA1160">
        <f t="shared" si="821"/>
        <v>-4.7477744807122857E-3</v>
      </c>
      <c r="EB1160">
        <f t="shared" si="822"/>
        <v>0.99525222551928771</v>
      </c>
      <c r="EF1160" s="10">
        <v>40948</v>
      </c>
      <c r="EG1160">
        <v>143300</v>
      </c>
      <c r="EH1160">
        <v>96.49418</v>
      </c>
      <c r="EI1160">
        <f t="shared" si="823"/>
        <v>-1.9848034265435022E-4</v>
      </c>
      <c r="EJ1160">
        <f t="shared" si="824"/>
        <v>0.99980151965734565</v>
      </c>
    </row>
    <row r="1161" spans="1:140">
      <c r="A1161" s="10">
        <v>40948</v>
      </c>
      <c r="B1161" s="11">
        <v>199.24</v>
      </c>
      <c r="C1161">
        <f t="shared" si="848"/>
        <v>1.9924000000000002</v>
      </c>
      <c r="D1161" s="12">
        <f t="shared" si="829"/>
        <v>5.9128286459678936E-2</v>
      </c>
      <c r="E1161" s="13">
        <f t="shared" si="849"/>
        <v>1.0591282864596789</v>
      </c>
      <c r="H1161" s="10">
        <v>40948</v>
      </c>
      <c r="I1161">
        <v>16400</v>
      </c>
      <c r="J1161">
        <v>63.457310999999997</v>
      </c>
      <c r="K1161" s="15">
        <f t="shared" si="814"/>
        <v>-6.7243820882183503E-3</v>
      </c>
      <c r="L1161">
        <f t="shared" si="815"/>
        <v>0.99327561791178165</v>
      </c>
      <c r="N1161" s="15">
        <f t="shared" si="831"/>
        <v>-0.91479445826753414</v>
      </c>
      <c r="P1161" s="10">
        <v>40948</v>
      </c>
      <c r="Q1161">
        <v>206500</v>
      </c>
      <c r="R1161">
        <v>29.691506</v>
      </c>
      <c r="S1161">
        <f t="shared" si="832"/>
        <v>1.862107036231242E-3</v>
      </c>
      <c r="T1161">
        <f t="shared" si="816"/>
        <v>1.0018621070362312</v>
      </c>
      <c r="V1161" s="15">
        <f t="shared" si="833"/>
        <v>0.97197789053819328</v>
      </c>
      <c r="X1161" s="10">
        <v>40948</v>
      </c>
      <c r="Y1161">
        <v>85200</v>
      </c>
      <c r="Z1161">
        <v>25.112266000000002</v>
      </c>
      <c r="AA1161">
        <f t="shared" si="834"/>
        <v>2.983957499044898E-3</v>
      </c>
      <c r="AB1161">
        <f t="shared" si="830"/>
        <v>1.0029839574990449</v>
      </c>
      <c r="AD1161" s="15">
        <f t="shared" si="835"/>
        <v>1.9669151176502329</v>
      </c>
      <c r="AF1161" s="10">
        <v>40948</v>
      </c>
      <c r="AG1161">
        <v>174100</v>
      </c>
      <c r="AH1161">
        <v>34.446921000000003</v>
      </c>
      <c r="AI1161">
        <f t="shared" si="836"/>
        <v>-2.7173387514698444E-3</v>
      </c>
      <c r="AJ1161">
        <f t="shared" si="817"/>
        <v>0.99728266124853016</v>
      </c>
      <c r="AN1161" s="10">
        <v>40948</v>
      </c>
      <c r="AO1161">
        <v>1628800</v>
      </c>
      <c r="AP1161">
        <v>29.147836999999999</v>
      </c>
      <c r="AQ1161">
        <f t="shared" si="837"/>
        <v>1.7863020595056955E-3</v>
      </c>
      <c r="AR1161">
        <f t="shared" si="820"/>
        <v>1.0017863020595057</v>
      </c>
      <c r="AV1161" s="10">
        <v>40948</v>
      </c>
      <c r="AW1161">
        <v>21133600</v>
      </c>
      <c r="AX1161">
        <v>38.891468000000003</v>
      </c>
      <c r="AY1161">
        <f t="shared" si="838"/>
        <v>-4.5218257895796032E-4</v>
      </c>
      <c r="AZ1161">
        <f t="shared" si="839"/>
        <v>0.99954781742104204</v>
      </c>
      <c r="BD1161" s="10">
        <v>40948</v>
      </c>
      <c r="BE1161">
        <v>516400</v>
      </c>
      <c r="BF1161">
        <v>40.684361000000003</v>
      </c>
      <c r="BG1161">
        <f t="shared" si="840"/>
        <v>-4.2482305140834065E-4</v>
      </c>
      <c r="BH1161">
        <f t="shared" si="841"/>
        <v>0.99957517694859166</v>
      </c>
      <c r="BL1161" s="10">
        <v>40948</v>
      </c>
      <c r="BM1161">
        <v>129500</v>
      </c>
      <c r="BN1161">
        <v>99.427563000000006</v>
      </c>
      <c r="BO1161">
        <f t="shared" si="818"/>
        <v>-3.2039912277394E-3</v>
      </c>
      <c r="BP1161">
        <f t="shared" si="819"/>
        <v>0.9967960087722606</v>
      </c>
      <c r="CB1161" s="10">
        <v>40948</v>
      </c>
      <c r="CC1161">
        <v>221200</v>
      </c>
      <c r="CD1161">
        <v>90.551991000000001</v>
      </c>
      <c r="CE1161">
        <f t="shared" si="842"/>
        <v>1.1691474735169294E-3</v>
      </c>
      <c r="CF1161">
        <f t="shared" si="843"/>
        <v>1.0011691474735169</v>
      </c>
      <c r="CJ1161" s="10">
        <v>40948</v>
      </c>
      <c r="CK1161">
        <v>230000</v>
      </c>
      <c r="CL1161">
        <v>71.768673000000007</v>
      </c>
      <c r="CM1161">
        <f t="shared" si="844"/>
        <v>-1.1872967101266285E-3</v>
      </c>
      <c r="CN1161">
        <f t="shared" si="845"/>
        <v>0.99881270328987337</v>
      </c>
      <c r="CR1161" s="10">
        <v>40948</v>
      </c>
      <c r="CS1161">
        <v>102000</v>
      </c>
      <c r="CT1161">
        <v>57.372701999999997</v>
      </c>
      <c r="CU1161">
        <f t="shared" si="846"/>
        <v>-1.639048068946436E-3</v>
      </c>
      <c r="CV1161">
        <f t="shared" si="847"/>
        <v>0.99836095193105356</v>
      </c>
      <c r="CZ1161" s="10">
        <v>40948</v>
      </c>
      <c r="DA1161">
        <v>24600</v>
      </c>
      <c r="DB1161">
        <v>38.850636000000002</v>
      </c>
      <c r="DC1161">
        <f t="shared" si="825"/>
        <v>3.6867899516606073E-3</v>
      </c>
      <c r="DD1161">
        <f t="shared" si="826"/>
        <v>1.0036867899516606</v>
      </c>
      <c r="DH1161" s="10">
        <v>40948</v>
      </c>
      <c r="DI1161">
        <v>152900</v>
      </c>
      <c r="DJ1161">
        <v>26.006421</v>
      </c>
      <c r="DK1161">
        <f t="shared" si="827"/>
        <v>-8.5382286845840927E-3</v>
      </c>
      <c r="DL1161">
        <f t="shared" si="828"/>
        <v>0.99146177131541591</v>
      </c>
      <c r="DX1161" s="10">
        <v>40948</v>
      </c>
      <c r="DY1161">
        <v>12090500</v>
      </c>
      <c r="DZ1161">
        <v>16.850000000000001</v>
      </c>
      <c r="EA1161">
        <f t="shared" si="821"/>
        <v>-2.9585798816565978E-3</v>
      </c>
      <c r="EB1161">
        <f t="shared" si="822"/>
        <v>0.9970414201183434</v>
      </c>
      <c r="EF1161" s="10">
        <v>40947</v>
      </c>
      <c r="EG1161">
        <v>108800</v>
      </c>
      <c r="EH1161">
        <v>96.513335999999995</v>
      </c>
      <c r="EI1161">
        <f t="shared" si="823"/>
        <v>7.9469747087346221E-4</v>
      </c>
      <c r="EJ1161">
        <f t="shared" si="824"/>
        <v>1.0007946974708735</v>
      </c>
    </row>
    <row r="1162" spans="1:140">
      <c r="A1162" s="10">
        <v>40947</v>
      </c>
      <c r="B1162" s="11">
        <v>200.24</v>
      </c>
      <c r="C1162">
        <f t="shared" si="848"/>
        <v>2.0024000000000002</v>
      </c>
      <c r="D1162" s="12">
        <f t="shared" si="829"/>
        <v>5.9569109591273151E-2</v>
      </c>
      <c r="E1162" s="13">
        <f t="shared" si="849"/>
        <v>1.0595691095912732</v>
      </c>
      <c r="H1162" s="10">
        <v>40947</v>
      </c>
      <c r="I1162">
        <v>13600</v>
      </c>
      <c r="J1162">
        <v>63.886910999999998</v>
      </c>
      <c r="K1162" s="15">
        <f t="shared" si="814"/>
        <v>8.2413369501344036E-4</v>
      </c>
      <c r="L1162">
        <f t="shared" si="815"/>
        <v>1.0008241336950134</v>
      </c>
      <c r="N1162" s="15">
        <f t="shared" si="831"/>
        <v>0.35078366065710442</v>
      </c>
      <c r="P1162" s="10">
        <v>40947</v>
      </c>
      <c r="Q1162">
        <v>166700</v>
      </c>
      <c r="R1162">
        <v>29.636320000000001</v>
      </c>
      <c r="S1162">
        <f t="shared" si="832"/>
        <v>2.1773010239134472E-3</v>
      </c>
      <c r="T1162">
        <f t="shared" si="816"/>
        <v>1.0021773010239134</v>
      </c>
      <c r="V1162" s="15">
        <f t="shared" si="833"/>
        <v>1.2118979784670372</v>
      </c>
      <c r="X1162" s="10">
        <v>40947</v>
      </c>
      <c r="Y1162">
        <v>74100</v>
      </c>
      <c r="Z1162">
        <v>25.037555000000001</v>
      </c>
      <c r="AA1162">
        <f t="shared" si="834"/>
        <v>2.6177927656545474E-3</v>
      </c>
      <c r="AB1162">
        <f t="shared" si="830"/>
        <v>1.0026177927656545</v>
      </c>
      <c r="AD1162" s="15">
        <f t="shared" si="835"/>
        <v>1.5967116503554557</v>
      </c>
      <c r="AF1162" s="10">
        <v>40947</v>
      </c>
      <c r="AG1162">
        <v>220000</v>
      </c>
      <c r="AH1162">
        <v>34.540779999999998</v>
      </c>
      <c r="AI1162">
        <f t="shared" si="836"/>
        <v>2.4516558000051702E-3</v>
      </c>
      <c r="AJ1162">
        <f t="shared" si="817"/>
        <v>1.0024516558000052</v>
      </c>
      <c r="AN1162" s="10">
        <v>40947</v>
      </c>
      <c r="AO1162">
        <v>1521700</v>
      </c>
      <c r="AP1162">
        <v>29.095863000000001</v>
      </c>
      <c r="AQ1162">
        <f t="shared" si="837"/>
        <v>3.8852432590734676E-3</v>
      </c>
      <c r="AR1162">
        <f t="shared" si="820"/>
        <v>1.0038852432590735</v>
      </c>
      <c r="AV1162" s="10">
        <v>40947</v>
      </c>
      <c r="AW1162">
        <v>26597000</v>
      </c>
      <c r="AX1162">
        <v>38.909061999999999</v>
      </c>
      <c r="AY1162">
        <f t="shared" si="838"/>
        <v>7.7466270689443562E-3</v>
      </c>
      <c r="AZ1162">
        <f t="shared" si="839"/>
        <v>1.0077466270689444</v>
      </c>
      <c r="BD1162" s="10">
        <v>40947</v>
      </c>
      <c r="BE1162">
        <v>500700</v>
      </c>
      <c r="BF1162">
        <v>40.701652000000003</v>
      </c>
      <c r="BG1162">
        <f t="shared" si="840"/>
        <v>1.2760954985757689E-3</v>
      </c>
      <c r="BH1162">
        <f t="shared" si="841"/>
        <v>1.0012760954985758</v>
      </c>
      <c r="BL1162" s="10">
        <v>40947</v>
      </c>
      <c r="BM1162">
        <v>189500</v>
      </c>
      <c r="BN1162">
        <v>99.747152</v>
      </c>
      <c r="BO1162">
        <f t="shared" si="818"/>
        <v>4.8292009547348247E-3</v>
      </c>
      <c r="BP1162">
        <f t="shared" si="819"/>
        <v>1.0048292009547348</v>
      </c>
      <c r="CB1162" s="10">
        <v>40947</v>
      </c>
      <c r="CC1162">
        <v>617600</v>
      </c>
      <c r="CD1162">
        <v>90.446246000000002</v>
      </c>
      <c r="CE1162">
        <f t="shared" si="842"/>
        <v>-2.1537934253911262E-3</v>
      </c>
      <c r="CF1162">
        <f t="shared" si="843"/>
        <v>0.99784620657460887</v>
      </c>
      <c r="CJ1162" s="10">
        <v>40947</v>
      </c>
      <c r="CK1162">
        <v>214000</v>
      </c>
      <c r="CL1162">
        <v>71.853984999999994</v>
      </c>
      <c r="CM1162">
        <f t="shared" si="844"/>
        <v>3.563632807683792E-4</v>
      </c>
      <c r="CN1162">
        <f t="shared" si="845"/>
        <v>1.0003563632807684</v>
      </c>
      <c r="CR1162" s="10">
        <v>40947</v>
      </c>
      <c r="CS1162">
        <v>10900</v>
      </c>
      <c r="CT1162">
        <v>57.466892999999999</v>
      </c>
      <c r="CU1162">
        <f t="shared" si="846"/>
        <v>-1.6391099818968691E-4</v>
      </c>
      <c r="CV1162">
        <f t="shared" si="847"/>
        <v>0.99983608900181031</v>
      </c>
      <c r="CZ1162" s="10">
        <v>40947</v>
      </c>
      <c r="DA1162">
        <v>19300</v>
      </c>
      <c r="DB1162">
        <v>38.707928000000003</v>
      </c>
      <c r="DC1162">
        <f t="shared" si="825"/>
        <v>9.1924336290096775E-3</v>
      </c>
      <c r="DD1162">
        <f t="shared" si="826"/>
        <v>1.0091924336290097</v>
      </c>
      <c r="DH1162" s="10">
        <v>40947</v>
      </c>
      <c r="DI1162">
        <v>164500</v>
      </c>
      <c r="DJ1162">
        <v>26.230381999999999</v>
      </c>
      <c r="DK1162">
        <f t="shared" si="827"/>
        <v>1.7105973823998699E-3</v>
      </c>
      <c r="DL1162">
        <f t="shared" si="828"/>
        <v>1.0017105973823999</v>
      </c>
      <c r="DX1162" s="10">
        <v>40947</v>
      </c>
      <c r="DY1162">
        <v>5402100</v>
      </c>
      <c r="DZ1162">
        <v>16.899999999999999</v>
      </c>
      <c r="EA1162">
        <f t="shared" si="821"/>
        <v>-7.0505287896592828E-3</v>
      </c>
      <c r="EB1162">
        <f t="shared" si="822"/>
        <v>0.99294947121034072</v>
      </c>
      <c r="EF1162" s="10">
        <v>40946</v>
      </c>
      <c r="EG1162">
        <v>111800</v>
      </c>
      <c r="EH1162">
        <v>96.436698000000007</v>
      </c>
      <c r="EI1162">
        <f t="shared" si="823"/>
        <v>6.9582078555407989E-4</v>
      </c>
      <c r="EJ1162">
        <f t="shared" si="824"/>
        <v>1.0006958207855541</v>
      </c>
    </row>
    <row r="1163" spans="1:140">
      <c r="A1163" s="10">
        <v>40946</v>
      </c>
      <c r="B1163" s="11">
        <v>201.24</v>
      </c>
      <c r="C1163">
        <f t="shared" si="848"/>
        <v>2.0124</v>
      </c>
      <c r="D1163" s="12">
        <f t="shared" si="829"/>
        <v>6.0012329893320171E-2</v>
      </c>
      <c r="E1163" s="13">
        <f t="shared" si="849"/>
        <v>1.0600123298933202</v>
      </c>
      <c r="H1163" s="10">
        <v>40946</v>
      </c>
      <c r="I1163">
        <v>7100</v>
      </c>
      <c r="J1163">
        <v>63.834302999999998</v>
      </c>
      <c r="K1163" s="15">
        <f t="shared" ref="K1163:K1226" si="850">(J1163/J1164)-1</f>
        <v>-9.9266196158890319E-3</v>
      </c>
      <c r="L1163">
        <f t="shared" ref="L1163:L1226" si="851">1+K1163</f>
        <v>0.99007338038411097</v>
      </c>
      <c r="N1163" s="15">
        <f t="shared" si="831"/>
        <v>-0.9737822654267565</v>
      </c>
      <c r="P1163" s="10">
        <v>40946</v>
      </c>
      <c r="Q1163">
        <v>191100</v>
      </c>
      <c r="R1163">
        <v>29.571933000000001</v>
      </c>
      <c r="S1163">
        <f t="shared" si="832"/>
        <v>2.1820180444007686E-3</v>
      </c>
      <c r="T1163">
        <f t="shared" ref="T1163:T1226" si="852">1+S1163</f>
        <v>1.0021820180444008</v>
      </c>
      <c r="V1163" s="15">
        <f t="shared" si="833"/>
        <v>1.2157012141590946</v>
      </c>
      <c r="X1163" s="10">
        <v>40946</v>
      </c>
      <c r="Y1163">
        <v>58600</v>
      </c>
      <c r="Z1163">
        <v>24.972183000000001</v>
      </c>
      <c r="AA1163">
        <f t="shared" si="834"/>
        <v>1.8733433875661731E-3</v>
      </c>
      <c r="AB1163">
        <f t="shared" si="830"/>
        <v>1.0018733433875662</v>
      </c>
      <c r="AD1163" s="15">
        <f t="shared" si="835"/>
        <v>0.98006696907250723</v>
      </c>
      <c r="AF1163" s="10">
        <v>40946</v>
      </c>
      <c r="AG1163">
        <v>158500</v>
      </c>
      <c r="AH1163">
        <v>34.456305</v>
      </c>
      <c r="AI1163">
        <f t="shared" si="836"/>
        <v>-5.4453828936962267E-4</v>
      </c>
      <c r="AJ1163">
        <f t="shared" ref="AJ1163:AJ1226" si="853">1+AI1163</f>
        <v>0.99945546171063038</v>
      </c>
      <c r="AN1163" s="10">
        <v>40946</v>
      </c>
      <c r="AO1163">
        <v>2560600</v>
      </c>
      <c r="AP1163">
        <v>28.983256000000001</v>
      </c>
      <c r="AQ1163">
        <f t="shared" si="837"/>
        <v>6.9214424429602239E-3</v>
      </c>
      <c r="AR1163">
        <f t="shared" si="820"/>
        <v>1.0069214424429602</v>
      </c>
      <c r="AV1163" s="10">
        <v>40946</v>
      </c>
      <c r="AW1163">
        <v>24170600</v>
      </c>
      <c r="AX1163">
        <v>38.609965000000003</v>
      </c>
      <c r="AY1163">
        <f t="shared" si="838"/>
        <v>2.0547981468952425E-3</v>
      </c>
      <c r="AZ1163">
        <f t="shared" si="839"/>
        <v>1.0020547981468952</v>
      </c>
      <c r="BD1163" s="10">
        <v>40946</v>
      </c>
      <c r="BE1163">
        <v>434400</v>
      </c>
      <c r="BF1163">
        <v>40.649779000000002</v>
      </c>
      <c r="BG1163">
        <f t="shared" si="840"/>
        <v>2.558622437009106E-3</v>
      </c>
      <c r="BH1163">
        <f t="shared" si="841"/>
        <v>1.0025586224370091</v>
      </c>
      <c r="BL1163" s="10">
        <v>40946</v>
      </c>
      <c r="BM1163">
        <v>151300</v>
      </c>
      <c r="BN1163">
        <v>99.267768000000004</v>
      </c>
      <c r="BO1163">
        <f t="shared" ref="BO1163:BO1226" si="854">(BN1163/BN1164)-1</f>
        <v>2.9599248536067435E-3</v>
      </c>
      <c r="BP1163">
        <f t="shared" ref="BP1163:BP1226" si="855">1+BO1163</f>
        <v>1.0029599248536067</v>
      </c>
      <c r="CB1163" s="10">
        <v>40946</v>
      </c>
      <c r="CC1163">
        <v>466700</v>
      </c>
      <c r="CD1163">
        <v>90.641469000000001</v>
      </c>
      <c r="CE1163">
        <f t="shared" si="842"/>
        <v>2.1584422641487411E-3</v>
      </c>
      <c r="CF1163">
        <f t="shared" si="843"/>
        <v>1.0021584422641487</v>
      </c>
      <c r="CJ1163" s="10">
        <v>40946</v>
      </c>
      <c r="CK1163">
        <v>1046900</v>
      </c>
      <c r="CL1163">
        <v>71.828388000000004</v>
      </c>
      <c r="CM1163">
        <f t="shared" si="844"/>
        <v>-3.4323597589192012E-3</v>
      </c>
      <c r="CN1163">
        <f t="shared" si="845"/>
        <v>0.9965676402410808</v>
      </c>
      <c r="CR1163" s="10">
        <v>40946</v>
      </c>
      <c r="CS1163">
        <v>29000</v>
      </c>
      <c r="CT1163">
        <v>57.476314000000002</v>
      </c>
      <c r="CU1163">
        <f t="shared" si="846"/>
        <v>-2.1259483232678456E-3</v>
      </c>
      <c r="CV1163">
        <f t="shared" si="847"/>
        <v>0.99787405167673215</v>
      </c>
      <c r="CZ1163" s="10">
        <v>40946</v>
      </c>
      <c r="DA1163">
        <v>22400</v>
      </c>
      <c r="DB1163">
        <v>38.355348999999997</v>
      </c>
      <c r="DC1163">
        <f t="shared" si="825"/>
        <v>8.761598791369174E-4</v>
      </c>
      <c r="DD1163">
        <f t="shared" si="826"/>
        <v>1.0008761598791369</v>
      </c>
      <c r="DH1163" s="10">
        <v>40946</v>
      </c>
      <c r="DI1163">
        <v>90200</v>
      </c>
      <c r="DJ1163">
        <v>26.185589</v>
      </c>
      <c r="DK1163">
        <f t="shared" si="827"/>
        <v>-1.3666305842122695E-3</v>
      </c>
      <c r="DL1163">
        <f t="shared" si="828"/>
        <v>0.99863336941578773</v>
      </c>
      <c r="DX1163" s="10">
        <v>40946</v>
      </c>
      <c r="DY1163">
        <v>5271200</v>
      </c>
      <c r="DZ1163">
        <v>17.02</v>
      </c>
      <c r="EA1163">
        <f t="shared" si="821"/>
        <v>1.4907573047107991E-2</v>
      </c>
      <c r="EB1163">
        <f t="shared" si="822"/>
        <v>1.014907573047108</v>
      </c>
      <c r="EF1163" s="10">
        <v>40945</v>
      </c>
      <c r="EG1163">
        <v>1492300</v>
      </c>
      <c r="EH1163">
        <v>96.369641999999999</v>
      </c>
      <c r="EI1163">
        <f t="shared" si="823"/>
        <v>-1.9880939492922245E-4</v>
      </c>
      <c r="EJ1163">
        <f t="shared" si="824"/>
        <v>0.99980119060507078</v>
      </c>
    </row>
    <row r="1164" spans="1:140">
      <c r="A1164" s="10">
        <v>40945</v>
      </c>
      <c r="B1164" s="11">
        <v>202.24</v>
      </c>
      <c r="C1164">
        <f t="shared" si="848"/>
        <v>2.0224000000000002</v>
      </c>
      <c r="D1164" s="12">
        <f t="shared" si="829"/>
        <v>6.0457972560941098E-2</v>
      </c>
      <c r="E1164" s="13">
        <f t="shared" si="849"/>
        <v>1.0604579725609411</v>
      </c>
      <c r="H1164" s="10">
        <v>40945</v>
      </c>
      <c r="I1164">
        <v>16600</v>
      </c>
      <c r="J1164">
        <v>64.474315000000004</v>
      </c>
      <c r="K1164" s="15">
        <f t="shared" si="850"/>
        <v>1.002614534696189E-2</v>
      </c>
      <c r="L1164">
        <f t="shared" si="851"/>
        <v>1.0100261453469619</v>
      </c>
      <c r="N1164" s="15">
        <f t="shared" si="831"/>
        <v>37.142120830704464</v>
      </c>
      <c r="P1164" s="10">
        <v>40945</v>
      </c>
      <c r="Q1164">
        <v>137600</v>
      </c>
      <c r="R1164">
        <v>29.507546999999999</v>
      </c>
      <c r="S1164">
        <f t="shared" si="832"/>
        <v>0</v>
      </c>
      <c r="T1164">
        <f t="shared" si="852"/>
        <v>1</v>
      </c>
      <c r="V1164" s="15">
        <f t="shared" si="833"/>
        <v>0</v>
      </c>
      <c r="X1164" s="10">
        <v>40945</v>
      </c>
      <c r="Y1164">
        <v>38100</v>
      </c>
      <c r="Z1164">
        <v>24.925488999999999</v>
      </c>
      <c r="AA1164">
        <f t="shared" si="834"/>
        <v>-7.4875223328774165E-4</v>
      </c>
      <c r="AB1164">
        <f t="shared" si="830"/>
        <v>0.99925124776671226</v>
      </c>
      <c r="AD1164" s="15">
        <f t="shared" si="835"/>
        <v>-0.23920925390267811</v>
      </c>
      <c r="AF1164" s="10">
        <v>40945</v>
      </c>
      <c r="AG1164">
        <v>159400</v>
      </c>
      <c r="AH1164">
        <v>34.475078000000003</v>
      </c>
      <c r="AI1164">
        <f t="shared" si="836"/>
        <v>-2.4443313835684766E-3</v>
      </c>
      <c r="AJ1164">
        <f t="shared" si="853"/>
        <v>0.99755566861643152</v>
      </c>
      <c r="AN1164" s="10">
        <v>40945</v>
      </c>
      <c r="AO1164">
        <v>1808200</v>
      </c>
      <c r="AP1164">
        <v>28.784029</v>
      </c>
      <c r="AQ1164">
        <f t="shared" si="837"/>
        <v>-4.493746118008568E-3</v>
      </c>
      <c r="AR1164">
        <f t="shared" ref="AR1164:AR1227" si="856">1+AQ1164</f>
        <v>0.99550625388199143</v>
      </c>
      <c r="AV1164" s="10">
        <v>40945</v>
      </c>
      <c r="AW1164">
        <v>21268600</v>
      </c>
      <c r="AX1164">
        <v>38.530791999999998</v>
      </c>
      <c r="AY1164">
        <f t="shared" si="838"/>
        <v>-9.2739106685303385E-3</v>
      </c>
      <c r="AZ1164">
        <f t="shared" si="839"/>
        <v>0.99072608933146966</v>
      </c>
      <c r="BD1164" s="10">
        <v>40945</v>
      </c>
      <c r="BE1164">
        <v>521200</v>
      </c>
      <c r="BF1164">
        <v>40.546036999999998</v>
      </c>
      <c r="BG1164">
        <f t="shared" si="840"/>
        <v>-6.3923439560698014E-4</v>
      </c>
      <c r="BH1164">
        <f t="shared" si="841"/>
        <v>0.99936076560439302</v>
      </c>
      <c r="BL1164" s="10">
        <v>40945</v>
      </c>
      <c r="BM1164">
        <v>274600</v>
      </c>
      <c r="BN1164">
        <v>98.974810000000005</v>
      </c>
      <c r="BO1164">
        <f t="shared" si="854"/>
        <v>-8.2725508533461056E-3</v>
      </c>
      <c r="BP1164">
        <f t="shared" si="855"/>
        <v>0.99172744914665389</v>
      </c>
      <c r="CB1164" s="10">
        <v>40945</v>
      </c>
      <c r="CC1164">
        <v>302200</v>
      </c>
      <c r="CD1164">
        <v>90.446246000000002</v>
      </c>
      <c r="CE1164">
        <f t="shared" si="842"/>
        <v>8.1011998346891545E-4</v>
      </c>
      <c r="CF1164">
        <f t="shared" si="843"/>
        <v>1.0008101199834689</v>
      </c>
      <c r="CJ1164" s="10">
        <v>40945</v>
      </c>
      <c r="CK1164">
        <v>5261000</v>
      </c>
      <c r="CL1164">
        <v>72.075778</v>
      </c>
      <c r="CM1164">
        <f t="shared" si="844"/>
        <v>1.8972525041982546E-3</v>
      </c>
      <c r="CN1164">
        <f t="shared" si="845"/>
        <v>1.0018972525041983</v>
      </c>
      <c r="CR1164" s="10">
        <v>40945</v>
      </c>
      <c r="CS1164">
        <v>23100</v>
      </c>
      <c r="CT1164">
        <v>57.598765999999998</v>
      </c>
      <c r="CU1164">
        <f t="shared" si="846"/>
        <v>1.1460412924926278E-3</v>
      </c>
      <c r="CV1164">
        <f t="shared" si="847"/>
        <v>1.0011460412924926</v>
      </c>
      <c r="CZ1164" s="10">
        <v>40945</v>
      </c>
      <c r="DA1164">
        <v>23900</v>
      </c>
      <c r="DB1164">
        <v>38.321773</v>
      </c>
      <c r="DC1164">
        <f t="shared" si="825"/>
        <v>-5.229855512687287E-3</v>
      </c>
      <c r="DD1164">
        <f t="shared" si="826"/>
        <v>0.99477014448731271</v>
      </c>
      <c r="DH1164" s="10">
        <v>40945</v>
      </c>
      <c r="DI1164">
        <v>122700</v>
      </c>
      <c r="DJ1164">
        <v>26.221423999999999</v>
      </c>
      <c r="DK1164">
        <f t="shared" si="827"/>
        <v>-3.7440017969628814E-3</v>
      </c>
      <c r="DL1164">
        <f t="shared" si="828"/>
        <v>0.99625599820303712</v>
      </c>
      <c r="DX1164" s="10">
        <v>40945</v>
      </c>
      <c r="DY1164">
        <v>3718900</v>
      </c>
      <c r="DZ1164">
        <v>16.77</v>
      </c>
      <c r="EA1164">
        <f t="shared" si="821"/>
        <v>-2.9726516052318575E-3</v>
      </c>
      <c r="EB1164">
        <f t="shared" si="822"/>
        <v>0.99702734839476814</v>
      </c>
      <c r="EF1164" s="10">
        <v>40942</v>
      </c>
      <c r="EG1164">
        <v>205800</v>
      </c>
      <c r="EH1164">
        <v>96.388805000000005</v>
      </c>
      <c r="EI1164">
        <f t="shared" si="823"/>
        <v>9.9488015770221594E-4</v>
      </c>
      <c r="EJ1164">
        <f t="shared" si="824"/>
        <v>1.0009948801577022</v>
      </c>
    </row>
    <row r="1165" spans="1:140">
      <c r="A1165" s="10">
        <v>40942</v>
      </c>
      <c r="B1165" s="11">
        <v>203.24</v>
      </c>
      <c r="C1165">
        <f t="shared" si="848"/>
        <v>2.0324</v>
      </c>
      <c r="D1165" s="12">
        <f t="shared" si="829"/>
        <v>6.0906063183163273E-2</v>
      </c>
      <c r="E1165" s="13">
        <f t="shared" si="849"/>
        <v>1.0609060631831633</v>
      </c>
      <c r="H1165" s="10">
        <v>40942</v>
      </c>
      <c r="I1165">
        <v>84300</v>
      </c>
      <c r="J1165">
        <v>63.834302999999998</v>
      </c>
      <c r="K1165" s="15">
        <f t="shared" si="850"/>
        <v>-1.9921971211077638E-2</v>
      </c>
      <c r="L1165">
        <f t="shared" si="851"/>
        <v>0.98007802878892236</v>
      </c>
      <c r="N1165" s="15">
        <f t="shared" si="831"/>
        <v>-0.99935413986375654</v>
      </c>
      <c r="P1165" s="10">
        <v>40942</v>
      </c>
      <c r="Q1165">
        <v>255300</v>
      </c>
      <c r="R1165">
        <v>29.507546999999999</v>
      </c>
      <c r="S1165">
        <f t="shared" si="832"/>
        <v>1.3906552789527904E-2</v>
      </c>
      <c r="T1165">
        <f t="shared" si="852"/>
        <v>1.0139065527895279</v>
      </c>
      <c r="V1165" s="15">
        <f t="shared" si="833"/>
        <v>153.61242894615387</v>
      </c>
      <c r="X1165" s="10">
        <v>40942</v>
      </c>
      <c r="Y1165">
        <v>98300</v>
      </c>
      <c r="Z1165">
        <v>24.944165999999999</v>
      </c>
      <c r="AA1165">
        <f t="shared" si="834"/>
        <v>1.8299675386479919E-2</v>
      </c>
      <c r="AB1165">
        <f t="shared" si="830"/>
        <v>1.0182996753864799</v>
      </c>
      <c r="AD1165" s="15">
        <f t="shared" si="835"/>
        <v>748.19685045812469</v>
      </c>
      <c r="AF1165" s="10">
        <v>40942</v>
      </c>
      <c r="AG1165">
        <v>236500</v>
      </c>
      <c r="AH1165">
        <v>34.559553000000001</v>
      </c>
      <c r="AI1165">
        <f t="shared" si="836"/>
        <v>2.0792928885375428E-2</v>
      </c>
      <c r="AJ1165">
        <f t="shared" si="853"/>
        <v>1.0207929288853754</v>
      </c>
      <c r="AN1165" s="10">
        <v>40942</v>
      </c>
      <c r="AO1165">
        <v>2508400</v>
      </c>
      <c r="AP1165">
        <v>28.913961</v>
      </c>
      <c r="AQ1165">
        <f t="shared" si="837"/>
        <v>1.4281413062821491E-2</v>
      </c>
      <c r="AR1165">
        <f t="shared" si="856"/>
        <v>1.0142814130628215</v>
      </c>
      <c r="AV1165" s="10">
        <v>40942</v>
      </c>
      <c r="AW1165">
        <v>31704100</v>
      </c>
      <c r="AX1165">
        <v>38.891468000000003</v>
      </c>
      <c r="AY1165">
        <f t="shared" si="838"/>
        <v>1.678933213083611E-2</v>
      </c>
      <c r="AZ1165">
        <f t="shared" si="839"/>
        <v>1.0167893321308361</v>
      </c>
      <c r="BD1165" s="10">
        <v>40942</v>
      </c>
      <c r="BE1165">
        <v>695200</v>
      </c>
      <c r="BF1165">
        <v>40.571972000000002</v>
      </c>
      <c r="BG1165">
        <f t="shared" si="840"/>
        <v>1.0333689751042874E-2</v>
      </c>
      <c r="BH1165">
        <f t="shared" si="841"/>
        <v>1.0103336897510429</v>
      </c>
      <c r="BL1165" s="10">
        <v>40942</v>
      </c>
      <c r="BM1165">
        <v>313900</v>
      </c>
      <c r="BN1165">
        <v>99.800414000000004</v>
      </c>
      <c r="BO1165">
        <f t="shared" si="854"/>
        <v>-6.8027657701426048E-3</v>
      </c>
      <c r="BP1165">
        <f t="shared" si="855"/>
        <v>0.9931972342298574</v>
      </c>
      <c r="CB1165" s="10">
        <v>40942</v>
      </c>
      <c r="CC1165">
        <v>527200</v>
      </c>
      <c r="CD1165">
        <v>90.373033000000007</v>
      </c>
      <c r="CE1165">
        <f t="shared" si="842"/>
        <v>5.4032013935056966E-4</v>
      </c>
      <c r="CF1165">
        <f t="shared" si="843"/>
        <v>1.0005403201393506</v>
      </c>
      <c r="CJ1165" s="10">
        <v>40942</v>
      </c>
      <c r="CK1165">
        <v>131500</v>
      </c>
      <c r="CL1165">
        <v>71.939290999999997</v>
      </c>
      <c r="CM1165">
        <f t="shared" si="844"/>
        <v>0</v>
      </c>
      <c r="CN1165">
        <f t="shared" si="845"/>
        <v>1</v>
      </c>
      <c r="CR1165" s="10">
        <v>40942</v>
      </c>
      <c r="CS1165">
        <v>17700</v>
      </c>
      <c r="CT1165">
        <v>57.532831000000002</v>
      </c>
      <c r="CU1165">
        <f t="shared" si="846"/>
        <v>-2.4497470425122181E-3</v>
      </c>
      <c r="CV1165">
        <f t="shared" si="847"/>
        <v>0.99755025295748778</v>
      </c>
      <c r="CZ1165" s="10">
        <v>40942</v>
      </c>
      <c r="DA1165">
        <v>19000</v>
      </c>
      <c r="DB1165">
        <v>38.523243999999998</v>
      </c>
      <c r="DC1165">
        <f t="shared" si="825"/>
        <v>9.4588707925984394E-3</v>
      </c>
      <c r="DD1165">
        <f t="shared" si="826"/>
        <v>1.0094588707925984</v>
      </c>
      <c r="DH1165" s="10">
        <v>40942</v>
      </c>
      <c r="DI1165">
        <v>234500</v>
      </c>
      <c r="DJ1165">
        <v>26.319966000000001</v>
      </c>
      <c r="DK1165">
        <f t="shared" si="827"/>
        <v>1.3802640335291771E-2</v>
      </c>
      <c r="DL1165">
        <f t="shared" si="828"/>
        <v>1.0138026403352918</v>
      </c>
      <c r="DX1165" s="10">
        <v>40942</v>
      </c>
      <c r="DY1165">
        <v>9540200</v>
      </c>
      <c r="DZ1165">
        <v>16.82</v>
      </c>
      <c r="EA1165">
        <f t="shared" si="821"/>
        <v>-1.924198250728848E-2</v>
      </c>
      <c r="EB1165">
        <f t="shared" si="822"/>
        <v>0.98075801749271152</v>
      </c>
      <c r="EF1165" s="10">
        <v>40941</v>
      </c>
      <c r="EG1165">
        <v>2940100</v>
      </c>
      <c r="EH1165">
        <v>96.293004999999994</v>
      </c>
      <c r="EI1165">
        <f t="shared" si="823"/>
        <v>1.9897407446545223E-4</v>
      </c>
      <c r="EJ1165">
        <f t="shared" si="824"/>
        <v>1.0001989740744655</v>
      </c>
    </row>
    <row r="1166" spans="1:140">
      <c r="A1166" s="10">
        <v>40941</v>
      </c>
      <c r="B1166" s="11">
        <v>204.24</v>
      </c>
      <c r="C1166">
        <f t="shared" si="848"/>
        <v>2.0424000000000002</v>
      </c>
      <c r="D1166" s="12">
        <f t="shared" si="829"/>
        <v>6.1356627751118165E-2</v>
      </c>
      <c r="E1166" s="13">
        <f t="shared" si="849"/>
        <v>1.0613566277511182</v>
      </c>
      <c r="H1166" s="10">
        <v>40941</v>
      </c>
      <c r="I1166">
        <v>16000</v>
      </c>
      <c r="J1166">
        <v>65.131857999999994</v>
      </c>
      <c r="K1166" s="15">
        <f t="shared" si="850"/>
        <v>-1.8809555476696493E-3</v>
      </c>
      <c r="L1166">
        <f t="shared" si="851"/>
        <v>0.99811904445233035</v>
      </c>
      <c r="N1166" s="15">
        <f t="shared" si="831"/>
        <v>-0.49701517059972022</v>
      </c>
      <c r="P1166" s="10">
        <v>40941</v>
      </c>
      <c r="Q1166">
        <v>257500</v>
      </c>
      <c r="R1166">
        <v>29.102827000000001</v>
      </c>
      <c r="S1166">
        <f t="shared" si="832"/>
        <v>2.2172677934053642E-3</v>
      </c>
      <c r="T1166">
        <f t="shared" si="852"/>
        <v>1.0022172677934054</v>
      </c>
      <c r="V1166" s="15">
        <f t="shared" si="833"/>
        <v>1.2443295792244013</v>
      </c>
      <c r="X1166" s="10">
        <v>40941</v>
      </c>
      <c r="Y1166">
        <v>41300</v>
      </c>
      <c r="Z1166">
        <v>24.495899000000001</v>
      </c>
      <c r="AA1166">
        <f t="shared" si="834"/>
        <v>0</v>
      </c>
      <c r="AB1166">
        <f t="shared" si="830"/>
        <v>1</v>
      </c>
      <c r="AD1166" s="15">
        <f t="shared" si="835"/>
        <v>0</v>
      </c>
      <c r="AF1166" s="10">
        <v>40941</v>
      </c>
      <c r="AG1166">
        <v>108100</v>
      </c>
      <c r="AH1166">
        <v>33.855595999999998</v>
      </c>
      <c r="AI1166">
        <f t="shared" si="836"/>
        <v>5.0153106659738267E-3</v>
      </c>
      <c r="AJ1166">
        <f t="shared" si="853"/>
        <v>1.0050153106659738</v>
      </c>
      <c r="AN1166" s="10">
        <v>40941</v>
      </c>
      <c r="AO1166">
        <v>1954800</v>
      </c>
      <c r="AP1166">
        <v>28.506843</v>
      </c>
      <c r="AQ1166">
        <f t="shared" si="837"/>
        <v>2.1315318325896282E-3</v>
      </c>
      <c r="AR1166">
        <f t="shared" si="856"/>
        <v>1.0021315318325896</v>
      </c>
      <c r="AV1166" s="10">
        <v>40941</v>
      </c>
      <c r="AW1166">
        <v>29546200</v>
      </c>
      <c r="AX1166">
        <v>38.249288</v>
      </c>
      <c r="AY1166">
        <f t="shared" si="838"/>
        <v>3.9251447929788963E-3</v>
      </c>
      <c r="AZ1166">
        <f t="shared" si="839"/>
        <v>1.0039251447929789</v>
      </c>
      <c r="BD1166" s="10">
        <v>40941</v>
      </c>
      <c r="BE1166">
        <v>488900</v>
      </c>
      <c r="BF1166">
        <v>40.157001999999999</v>
      </c>
      <c r="BG1166">
        <f t="shared" si="840"/>
        <v>4.3074549214483504E-4</v>
      </c>
      <c r="BH1166">
        <f t="shared" si="841"/>
        <v>1.0004307454921448</v>
      </c>
      <c r="BL1166" s="10">
        <v>40941</v>
      </c>
      <c r="BM1166">
        <v>251600</v>
      </c>
      <c r="BN1166">
        <v>100.48398299999999</v>
      </c>
      <c r="BO1166">
        <f t="shared" si="854"/>
        <v>5.1505421355848569E-3</v>
      </c>
      <c r="BP1166">
        <f t="shared" si="855"/>
        <v>1.0051505421355849</v>
      </c>
      <c r="CB1166" s="10">
        <v>40941</v>
      </c>
      <c r="CC1166">
        <v>676800</v>
      </c>
      <c r="CD1166">
        <v>90.324229000000003</v>
      </c>
      <c r="CE1166">
        <f t="shared" si="842"/>
        <v>6.3440716909481942E-3</v>
      </c>
      <c r="CF1166">
        <f t="shared" si="843"/>
        <v>1.0063440716909482</v>
      </c>
      <c r="CJ1166" s="10">
        <v>40941</v>
      </c>
      <c r="CK1166">
        <v>160600</v>
      </c>
      <c r="CL1166">
        <v>71.939290999999997</v>
      </c>
      <c r="CM1166">
        <f t="shared" si="844"/>
        <v>1.7819193960328938E-3</v>
      </c>
      <c r="CN1166">
        <f t="shared" si="845"/>
        <v>1.0017819193960329</v>
      </c>
      <c r="CR1166" s="10">
        <v>40941</v>
      </c>
      <c r="CS1166">
        <v>22600</v>
      </c>
      <c r="CT1166">
        <v>57.674118</v>
      </c>
      <c r="CU1166">
        <f t="shared" si="846"/>
        <v>1.6332348906700211E-4</v>
      </c>
      <c r="CV1166">
        <f t="shared" si="847"/>
        <v>1.000163323489067</v>
      </c>
      <c r="CZ1166" s="10">
        <v>40941</v>
      </c>
      <c r="DA1166">
        <v>14300</v>
      </c>
      <c r="DB1166">
        <v>38.162272000000002</v>
      </c>
      <c r="DC1166">
        <f t="shared" si="825"/>
        <v>3.0891519160096692E-3</v>
      </c>
      <c r="DD1166">
        <f t="shared" si="826"/>
        <v>1.0030891519160097</v>
      </c>
      <c r="DH1166" s="10">
        <v>40941</v>
      </c>
      <c r="DI1166">
        <v>282900</v>
      </c>
      <c r="DJ1166">
        <v>25.961627</v>
      </c>
      <c r="DK1166">
        <f t="shared" si="827"/>
        <v>2.4212980634945591E-3</v>
      </c>
      <c r="DL1166">
        <f t="shared" si="828"/>
        <v>1.0024212980634946</v>
      </c>
      <c r="DX1166" s="10">
        <v>40941</v>
      </c>
      <c r="DY1166">
        <v>7706600</v>
      </c>
      <c r="DZ1166">
        <v>17.149999999999999</v>
      </c>
      <c r="EA1166">
        <f t="shared" si="821"/>
        <v>8.2304526748968598E-3</v>
      </c>
      <c r="EB1166">
        <f t="shared" si="822"/>
        <v>1.0082304526748969</v>
      </c>
      <c r="EF1166" s="10">
        <v>40940</v>
      </c>
      <c r="EG1166">
        <v>175700</v>
      </c>
      <c r="EH1166">
        <v>96.273848999999998</v>
      </c>
      <c r="EI1166">
        <f t="shared" si="823"/>
        <v>3.9817934187102999E-4</v>
      </c>
      <c r="EJ1166">
        <f t="shared" si="824"/>
        <v>1.000398179341871</v>
      </c>
    </row>
    <row r="1167" spans="1:140">
      <c r="A1167" s="10">
        <v>40940</v>
      </c>
      <c r="B1167" s="11">
        <v>205.24</v>
      </c>
      <c r="C1167">
        <f t="shared" si="848"/>
        <v>2.0524</v>
      </c>
      <c r="D1167" s="12">
        <f t="shared" si="829"/>
        <v>6.180969266645131E-2</v>
      </c>
      <c r="E1167" s="13">
        <f t="shared" si="849"/>
        <v>1.0618096926664513</v>
      </c>
      <c r="H1167" s="10">
        <v>40940</v>
      </c>
      <c r="I1167">
        <v>15100</v>
      </c>
      <c r="J1167">
        <v>65.254598999999999</v>
      </c>
      <c r="K1167" s="15">
        <f t="shared" si="850"/>
        <v>-8.7894056670526632E-3</v>
      </c>
      <c r="L1167">
        <f t="shared" si="851"/>
        <v>0.99121059433294734</v>
      </c>
      <c r="N1167" s="15">
        <f t="shared" si="831"/>
        <v>-0.96013733158439341</v>
      </c>
      <c r="P1167" s="10">
        <v>40940</v>
      </c>
      <c r="Q1167">
        <v>209300</v>
      </c>
      <c r="R1167">
        <v>29.038440999999999</v>
      </c>
      <c r="S1167">
        <f t="shared" si="832"/>
        <v>9.5938468209539884E-3</v>
      </c>
      <c r="T1167">
        <f t="shared" si="852"/>
        <v>1.009593846820954</v>
      </c>
      <c r="V1167" s="15">
        <f t="shared" si="833"/>
        <v>31.624486052865691</v>
      </c>
      <c r="X1167" s="10">
        <v>40940</v>
      </c>
      <c r="Y1167">
        <v>73000</v>
      </c>
      <c r="Z1167">
        <v>24.495899000000001</v>
      </c>
      <c r="AA1167">
        <f t="shared" si="834"/>
        <v>1.9432555431561749E-2</v>
      </c>
      <c r="AB1167">
        <f t="shared" si="830"/>
        <v>1.0194325554315617</v>
      </c>
      <c r="AD1167" s="15">
        <f t="shared" si="835"/>
        <v>1123.2217704313175</v>
      </c>
      <c r="AF1167" s="10">
        <v>40940</v>
      </c>
      <c r="AG1167">
        <v>184200</v>
      </c>
      <c r="AH1167">
        <v>33.686647000000001</v>
      </c>
      <c r="AI1167">
        <f t="shared" si="836"/>
        <v>2.076223105624142E-2</v>
      </c>
      <c r="AJ1167">
        <f t="shared" si="853"/>
        <v>1.0207622310562414</v>
      </c>
      <c r="AN1167" s="10">
        <v>40940</v>
      </c>
      <c r="AO1167">
        <v>2322500</v>
      </c>
      <c r="AP1167">
        <v>28.446209</v>
      </c>
      <c r="AQ1167">
        <f t="shared" si="837"/>
        <v>1.5146904017398377E-2</v>
      </c>
      <c r="AR1167">
        <f t="shared" si="856"/>
        <v>1.0151469040173984</v>
      </c>
      <c r="AV1167" s="10">
        <v>40940</v>
      </c>
      <c r="AW1167">
        <v>39432300</v>
      </c>
      <c r="AX1167">
        <v>38.099741000000002</v>
      </c>
      <c r="AY1167">
        <f t="shared" si="838"/>
        <v>2.3151415327455016E-2</v>
      </c>
      <c r="AZ1167">
        <f t="shared" si="839"/>
        <v>1.023151415327455</v>
      </c>
      <c r="BD1167" s="10">
        <v>40940</v>
      </c>
      <c r="BE1167">
        <v>619500</v>
      </c>
      <c r="BF1167">
        <v>40.139712000000003</v>
      </c>
      <c r="BG1167">
        <f t="shared" si="840"/>
        <v>8.0329805443719593E-3</v>
      </c>
      <c r="BH1167">
        <f t="shared" si="841"/>
        <v>1.008032980544372</v>
      </c>
      <c r="BL1167" s="10">
        <v>40940</v>
      </c>
      <c r="BM1167">
        <v>137600</v>
      </c>
      <c r="BN1167">
        <v>99.969087999999999</v>
      </c>
      <c r="BO1167">
        <f t="shared" si="854"/>
        <v>7.3441672371425959E-3</v>
      </c>
      <c r="BP1167">
        <f t="shared" si="855"/>
        <v>1.0073441672371426</v>
      </c>
      <c r="CB1167" s="10">
        <v>40940</v>
      </c>
      <c r="CC1167">
        <v>1105900</v>
      </c>
      <c r="CD1167">
        <v>89.754818</v>
      </c>
      <c r="CE1167">
        <f t="shared" si="842"/>
        <v>-2.0620793695087514E-3</v>
      </c>
      <c r="CF1167">
        <f t="shared" si="843"/>
        <v>0.99793792063049125</v>
      </c>
      <c r="CJ1167" s="10">
        <v>40940</v>
      </c>
      <c r="CK1167">
        <v>247200</v>
      </c>
      <c r="CL1167">
        <v>71.811329000000001</v>
      </c>
      <c r="CM1167">
        <f t="shared" si="844"/>
        <v>-1.067951411486745E-3</v>
      </c>
      <c r="CN1167">
        <f t="shared" si="845"/>
        <v>0.99893204858851326</v>
      </c>
      <c r="CR1167" s="10">
        <v>40940</v>
      </c>
      <c r="CS1167">
        <v>43800</v>
      </c>
      <c r="CT1167">
        <v>57.664700000000003</v>
      </c>
      <c r="CU1167">
        <f t="shared" si="846"/>
        <v>-8.1605500546189091E-4</v>
      </c>
      <c r="CV1167">
        <f t="shared" si="847"/>
        <v>0.99918394499453811</v>
      </c>
      <c r="CZ1167" s="10">
        <v>40940</v>
      </c>
      <c r="DA1167">
        <v>29200</v>
      </c>
      <c r="DB1167">
        <v>38.044746000000004</v>
      </c>
      <c r="DC1167">
        <f t="shared" si="825"/>
        <v>1.705561116494736E-2</v>
      </c>
      <c r="DD1167">
        <f t="shared" si="826"/>
        <v>1.0170556111649474</v>
      </c>
      <c r="DH1167" s="10">
        <v>40940</v>
      </c>
      <c r="DI1167">
        <v>107200</v>
      </c>
      <c r="DJ1167">
        <v>25.898917999999998</v>
      </c>
      <c r="DK1167">
        <f t="shared" si="827"/>
        <v>9.4273933948496591E-3</v>
      </c>
      <c r="DL1167">
        <f t="shared" si="828"/>
        <v>1.0094273933948497</v>
      </c>
      <c r="DX1167" s="10">
        <v>40940</v>
      </c>
      <c r="DY1167">
        <v>5758400</v>
      </c>
      <c r="DZ1167">
        <v>17.010000000000002</v>
      </c>
      <c r="EA1167">
        <f t="shared" si="821"/>
        <v>1.7667844522968323E-3</v>
      </c>
      <c r="EB1167">
        <f t="shared" si="822"/>
        <v>1.0017667844522968</v>
      </c>
      <c r="EF1167" s="10">
        <v>40939</v>
      </c>
      <c r="EG1167">
        <v>84900</v>
      </c>
      <c r="EH1167">
        <v>96.235529999999997</v>
      </c>
      <c r="EI1167">
        <f t="shared" si="823"/>
        <v>9.9546950697249059E-5</v>
      </c>
      <c r="EJ1167">
        <f t="shared" si="824"/>
        <v>1.0000995469506972</v>
      </c>
    </row>
    <row r="1168" spans="1:140">
      <c r="A1168" s="10">
        <v>40939</v>
      </c>
      <c r="B1168" s="11">
        <v>206.24</v>
      </c>
      <c r="C1168">
        <f t="shared" si="848"/>
        <v>2.0624000000000002</v>
      </c>
      <c r="D1168" s="12">
        <f t="shared" si="829"/>
        <v>6.2265284749954297E-2</v>
      </c>
      <c r="E1168" s="13">
        <f t="shared" si="849"/>
        <v>1.0622652847499543</v>
      </c>
      <c r="H1168" s="10">
        <v>40939</v>
      </c>
      <c r="I1168">
        <v>5400</v>
      </c>
      <c r="J1168">
        <v>65.833234000000004</v>
      </c>
      <c r="K1168" s="15">
        <f t="shared" si="850"/>
        <v>1.078219628788335E-2</v>
      </c>
      <c r="L1168">
        <f t="shared" si="851"/>
        <v>1.0107821962878833</v>
      </c>
      <c r="N1168" s="15">
        <f t="shared" si="831"/>
        <v>49.120808188454632</v>
      </c>
      <c r="P1168" s="10">
        <v>40939</v>
      </c>
      <c r="Q1168">
        <v>183000</v>
      </c>
      <c r="R1168">
        <v>28.762498000000001</v>
      </c>
      <c r="S1168">
        <f t="shared" si="832"/>
        <v>6.3999216256616087E-4</v>
      </c>
      <c r="T1168">
        <f t="shared" si="852"/>
        <v>1.0006399921625662</v>
      </c>
      <c r="V1168" s="15">
        <f t="shared" si="833"/>
        <v>0.26304114627605113</v>
      </c>
      <c r="X1168" s="10">
        <v>40939</v>
      </c>
      <c r="Y1168">
        <v>132400</v>
      </c>
      <c r="Z1168">
        <v>24.028955</v>
      </c>
      <c r="AA1168">
        <f t="shared" si="834"/>
        <v>-7.7670846024646689E-4</v>
      </c>
      <c r="AB1168">
        <f t="shared" si="830"/>
        <v>0.99922329153975353</v>
      </c>
      <c r="AD1168" s="15">
        <f t="shared" si="835"/>
        <v>-0.24693877238065032</v>
      </c>
      <c r="AF1168" s="10">
        <v>40939</v>
      </c>
      <c r="AG1168">
        <v>176200</v>
      </c>
      <c r="AH1168">
        <v>33.001463000000001</v>
      </c>
      <c r="AI1168">
        <f t="shared" si="836"/>
        <v>-2.2701881904076959E-3</v>
      </c>
      <c r="AJ1168">
        <f t="shared" si="853"/>
        <v>0.9977298118095923</v>
      </c>
      <c r="AN1168" s="10">
        <v>40939</v>
      </c>
      <c r="AO1168">
        <v>3781600</v>
      </c>
      <c r="AP1168">
        <v>28.021766</v>
      </c>
      <c r="AQ1168">
        <f t="shared" si="837"/>
        <v>6.2207237668001625E-3</v>
      </c>
      <c r="AR1168">
        <f t="shared" si="856"/>
        <v>1.0062207237668002</v>
      </c>
      <c r="AV1168" s="10">
        <v>40939</v>
      </c>
      <c r="AW1168">
        <v>39885300</v>
      </c>
      <c r="AX1168">
        <v>37.237636999999999</v>
      </c>
      <c r="AY1168">
        <f t="shared" si="838"/>
        <v>8.0971527299129598E-3</v>
      </c>
      <c r="AZ1168">
        <f t="shared" si="839"/>
        <v>1.008097152729913</v>
      </c>
      <c r="BD1168" s="10">
        <v>40939</v>
      </c>
      <c r="BE1168">
        <v>1184200</v>
      </c>
      <c r="BF1168">
        <v>39.819839999999999</v>
      </c>
      <c r="BG1168">
        <f t="shared" si="840"/>
        <v>-1.950165131292092E-3</v>
      </c>
      <c r="BH1168">
        <f t="shared" si="841"/>
        <v>0.99804983486870791</v>
      </c>
      <c r="BL1168" s="10">
        <v>40939</v>
      </c>
      <c r="BM1168">
        <v>270400</v>
      </c>
      <c r="BN1168">
        <v>99.240251000000001</v>
      </c>
      <c r="BO1168">
        <f t="shared" si="854"/>
        <v>-6.0310446247764382E-3</v>
      </c>
      <c r="BP1168">
        <f t="shared" si="855"/>
        <v>0.99396895537522356</v>
      </c>
      <c r="CB1168" s="10">
        <v>40939</v>
      </c>
      <c r="CC1168">
        <v>491500</v>
      </c>
      <c r="CD1168">
        <v>89.940281999999996</v>
      </c>
      <c r="CE1168">
        <f t="shared" si="842"/>
        <v>3.9797615103451811E-3</v>
      </c>
      <c r="CF1168">
        <f t="shared" si="843"/>
        <v>1.0039797615103452</v>
      </c>
      <c r="CJ1168" s="10">
        <v>40939</v>
      </c>
      <c r="CK1168">
        <v>138800</v>
      </c>
      <c r="CL1168">
        <v>71.888102000000003</v>
      </c>
      <c r="CM1168">
        <f t="shared" si="844"/>
        <v>4.6733989434482037E-3</v>
      </c>
      <c r="CN1168">
        <f t="shared" si="845"/>
        <v>1.0046733989434482</v>
      </c>
      <c r="CR1168" s="10">
        <v>40939</v>
      </c>
      <c r="CS1168">
        <v>23500</v>
      </c>
      <c r="CT1168">
        <v>57.711796</v>
      </c>
      <c r="CU1168">
        <f t="shared" si="846"/>
        <v>9.7881615937134292E-4</v>
      </c>
      <c r="CV1168">
        <f t="shared" si="847"/>
        <v>1.0009788161593713</v>
      </c>
      <c r="CZ1168" s="10">
        <v>40939</v>
      </c>
      <c r="DA1168">
        <v>24800</v>
      </c>
      <c r="DB1168">
        <v>37.406751</v>
      </c>
      <c r="DC1168">
        <f t="shared" si="825"/>
        <v>2.0238299873518439E-3</v>
      </c>
      <c r="DD1168">
        <f t="shared" si="826"/>
        <v>1.0020238299873518</v>
      </c>
      <c r="DH1168" s="10">
        <v>40939</v>
      </c>
      <c r="DI1168">
        <v>129100</v>
      </c>
      <c r="DJ1168">
        <v>25.657039000000001</v>
      </c>
      <c r="DK1168">
        <f t="shared" si="827"/>
        <v>5.9712026134746132E-3</v>
      </c>
      <c r="DL1168">
        <f t="shared" si="828"/>
        <v>1.0059712026134746</v>
      </c>
      <c r="DX1168" s="10">
        <v>40939</v>
      </c>
      <c r="DY1168">
        <v>9110800</v>
      </c>
      <c r="DZ1168">
        <v>16.98</v>
      </c>
      <c r="EA1168">
        <f t="shared" si="821"/>
        <v>7.1173779882931498E-3</v>
      </c>
      <c r="EB1168">
        <f t="shared" si="822"/>
        <v>1.0071173779882931</v>
      </c>
      <c r="EF1168" s="10">
        <v>40938</v>
      </c>
      <c r="EG1168">
        <v>111500</v>
      </c>
      <c r="EH1168">
        <v>96.225950999999995</v>
      </c>
      <c r="EI1168">
        <f t="shared" si="823"/>
        <v>9.9494495625185309E-5</v>
      </c>
      <c r="EJ1168">
        <f t="shared" si="824"/>
        <v>1.0000994944956252</v>
      </c>
    </row>
    <row r="1169" spans="1:140">
      <c r="A1169" s="10">
        <v>40938</v>
      </c>
      <c r="B1169" s="11">
        <v>207.24</v>
      </c>
      <c r="C1169">
        <f t="shared" si="848"/>
        <v>2.0724</v>
      </c>
      <c r="D1169" s="12">
        <f t="shared" si="829"/>
        <v>6.2723431250421902E-2</v>
      </c>
      <c r="E1169" s="13">
        <f t="shared" si="849"/>
        <v>1.0627234312504219</v>
      </c>
      <c r="H1169" s="10">
        <v>40938</v>
      </c>
      <c r="I1169">
        <v>13600</v>
      </c>
      <c r="J1169">
        <v>65.130978999999996</v>
      </c>
      <c r="K1169" s="15">
        <f t="shared" si="850"/>
        <v>1.0860652105670443E-2</v>
      </c>
      <c r="L1169">
        <f t="shared" si="851"/>
        <v>1.0108606521056704</v>
      </c>
      <c r="N1169" s="15">
        <f t="shared" si="831"/>
        <v>50.561025103872993</v>
      </c>
      <c r="P1169" s="10">
        <v>40938</v>
      </c>
      <c r="Q1169">
        <v>171500</v>
      </c>
      <c r="R1169">
        <v>28.744102000000002</v>
      </c>
      <c r="S1169">
        <f t="shared" si="832"/>
        <v>-4.459999220721822E-3</v>
      </c>
      <c r="T1169">
        <f t="shared" si="852"/>
        <v>0.99554000077927818</v>
      </c>
      <c r="V1169" s="15">
        <f t="shared" si="833"/>
        <v>-0.80437207414829504</v>
      </c>
      <c r="X1169" s="10">
        <v>40938</v>
      </c>
      <c r="Y1169">
        <v>58100</v>
      </c>
      <c r="Z1169">
        <v>24.047633000000001</v>
      </c>
      <c r="AA1169">
        <f t="shared" si="834"/>
        <v>-6.5586390108332004E-3</v>
      </c>
      <c r="AB1169">
        <f t="shared" si="830"/>
        <v>0.9934413609891668</v>
      </c>
      <c r="AD1169" s="15">
        <f t="shared" si="835"/>
        <v>-0.90944411521784563</v>
      </c>
      <c r="AF1169" s="10">
        <v>40938</v>
      </c>
      <c r="AG1169">
        <v>178500</v>
      </c>
      <c r="AH1169">
        <v>33.076552999999997</v>
      </c>
      <c r="AI1169">
        <f t="shared" si="836"/>
        <v>-5.6432619358091074E-3</v>
      </c>
      <c r="AJ1169">
        <f t="shared" si="853"/>
        <v>0.99435673806419089</v>
      </c>
      <c r="AN1169" s="10">
        <v>40938</v>
      </c>
      <c r="AO1169">
        <v>2543200</v>
      </c>
      <c r="AP1169">
        <v>27.848528000000002</v>
      </c>
      <c r="AQ1169">
        <f t="shared" si="837"/>
        <v>-1.1681442662214492E-2</v>
      </c>
      <c r="AR1169">
        <f t="shared" si="856"/>
        <v>0.98831855733778551</v>
      </c>
      <c r="AV1169" s="10">
        <v>40938</v>
      </c>
      <c r="AW1169">
        <v>15422600</v>
      </c>
      <c r="AX1169">
        <v>36.938540000000003</v>
      </c>
      <c r="AY1169">
        <f t="shared" si="838"/>
        <v>-1.5012874402564491E-2</v>
      </c>
      <c r="AZ1169">
        <f t="shared" si="839"/>
        <v>0.98498712559743551</v>
      </c>
      <c r="BD1169" s="10">
        <v>40938</v>
      </c>
      <c r="BE1169">
        <v>434300</v>
      </c>
      <c r="BF1169">
        <v>39.897646999999999</v>
      </c>
      <c r="BG1169">
        <f t="shared" si="840"/>
        <v>-3.670081574515982E-3</v>
      </c>
      <c r="BH1169">
        <f t="shared" si="841"/>
        <v>0.99632991842548402</v>
      </c>
      <c r="BL1169" s="10">
        <v>40938</v>
      </c>
      <c r="BM1169">
        <v>205700</v>
      </c>
      <c r="BN1169">
        <v>99.842404999999999</v>
      </c>
      <c r="BO1169">
        <f t="shared" si="854"/>
        <v>6.2122409006915014E-4</v>
      </c>
      <c r="BP1169">
        <f t="shared" si="855"/>
        <v>1.0006212240900692</v>
      </c>
      <c r="CB1169" s="10">
        <v>40938</v>
      </c>
      <c r="CC1169">
        <v>683700</v>
      </c>
      <c r="CD1169">
        <v>89.583759999999998</v>
      </c>
      <c r="CE1169">
        <f t="shared" si="842"/>
        <v>1.9938482754846554E-3</v>
      </c>
      <c r="CF1169">
        <f t="shared" si="843"/>
        <v>1.0019938482754847</v>
      </c>
      <c r="CJ1169" s="10">
        <v>40938</v>
      </c>
      <c r="CK1169">
        <v>112600</v>
      </c>
      <c r="CL1169">
        <v>71.553702999999999</v>
      </c>
      <c r="CM1169">
        <f t="shared" si="844"/>
        <v>-2.3768101572940736E-4</v>
      </c>
      <c r="CN1169">
        <f t="shared" si="845"/>
        <v>0.99976231898427059</v>
      </c>
      <c r="CR1169" s="10">
        <v>40938</v>
      </c>
      <c r="CS1169">
        <v>16000</v>
      </c>
      <c r="CT1169">
        <v>57.655361999999997</v>
      </c>
      <c r="CU1169">
        <f t="shared" si="846"/>
        <v>1.7976990890360423E-3</v>
      </c>
      <c r="CV1169">
        <f t="shared" si="847"/>
        <v>1.001797699089036</v>
      </c>
      <c r="CZ1169" s="10">
        <v>40938</v>
      </c>
      <c r="DA1169">
        <v>40200</v>
      </c>
      <c r="DB1169">
        <v>37.331198999999998</v>
      </c>
      <c r="DC1169">
        <f t="shared" si="825"/>
        <v>-1.023812539978286E-2</v>
      </c>
      <c r="DD1169">
        <f t="shared" si="826"/>
        <v>0.98976187460021714</v>
      </c>
      <c r="DH1169" s="10">
        <v>40938</v>
      </c>
      <c r="DI1169">
        <v>108000</v>
      </c>
      <c r="DJ1169">
        <v>25.504745</v>
      </c>
      <c r="DK1169">
        <f t="shared" si="827"/>
        <v>-1.0083509343965735E-2</v>
      </c>
      <c r="DL1169">
        <f t="shared" si="828"/>
        <v>0.98991649065603426</v>
      </c>
      <c r="DX1169" s="10">
        <v>40938</v>
      </c>
      <c r="DY1169">
        <v>5664600</v>
      </c>
      <c r="DZ1169">
        <v>16.860001</v>
      </c>
      <c r="EA1169">
        <f t="shared" si="821"/>
        <v>-5.3097342000156811E-3</v>
      </c>
      <c r="EB1169">
        <f t="shared" si="822"/>
        <v>0.99469026579998432</v>
      </c>
      <c r="EF1169" s="10">
        <v>40935</v>
      </c>
      <c r="EG1169">
        <v>71200</v>
      </c>
      <c r="EH1169">
        <v>96.216378000000006</v>
      </c>
      <c r="EI1169">
        <f t="shared" si="823"/>
        <v>3.980532198943898E-4</v>
      </c>
      <c r="EJ1169">
        <f t="shared" si="824"/>
        <v>1.0003980532198944</v>
      </c>
    </row>
    <row r="1170" spans="1:140">
      <c r="A1170" s="10">
        <v>40935</v>
      </c>
      <c r="B1170" s="11">
        <v>208.24</v>
      </c>
      <c r="C1170">
        <f t="shared" si="848"/>
        <v>2.0824000000000003</v>
      </c>
      <c r="D1170" s="12">
        <f t="shared" si="829"/>
        <v>6.3184159853744593E-2</v>
      </c>
      <c r="E1170" s="13">
        <f t="shared" si="849"/>
        <v>1.0631841598537446</v>
      </c>
      <c r="H1170" s="10">
        <v>40935</v>
      </c>
      <c r="I1170">
        <v>11600</v>
      </c>
      <c r="J1170">
        <v>64.431213999999997</v>
      </c>
      <c r="K1170" s="15">
        <f t="shared" si="850"/>
        <v>4.363341039074653E-3</v>
      </c>
      <c r="L1170">
        <f t="shared" si="851"/>
        <v>1.0043633410390747</v>
      </c>
      <c r="N1170" s="15">
        <f t="shared" si="831"/>
        <v>3.8996069249139262</v>
      </c>
      <c r="P1170" s="10">
        <v>40935</v>
      </c>
      <c r="Q1170">
        <v>288200</v>
      </c>
      <c r="R1170">
        <v>28.872875000000001</v>
      </c>
      <c r="S1170">
        <f t="shared" si="832"/>
        <v>0</v>
      </c>
      <c r="T1170">
        <f t="shared" si="852"/>
        <v>1</v>
      </c>
      <c r="V1170" s="15">
        <f t="shared" si="833"/>
        <v>0</v>
      </c>
      <c r="X1170" s="10">
        <v>40935</v>
      </c>
      <c r="Y1170">
        <v>23600</v>
      </c>
      <c r="Z1170">
        <v>24.206394</v>
      </c>
      <c r="AA1170">
        <f t="shared" si="834"/>
        <v>4.2619243064518919E-3</v>
      </c>
      <c r="AB1170">
        <f t="shared" si="830"/>
        <v>1.0042619243064519</v>
      </c>
      <c r="AD1170" s="15">
        <f t="shared" si="835"/>
        <v>3.7223040691019111</v>
      </c>
      <c r="AF1170" s="10">
        <v>40935</v>
      </c>
      <c r="AG1170">
        <v>93500</v>
      </c>
      <c r="AH1170">
        <v>33.264271999999998</v>
      </c>
      <c r="AI1170">
        <f t="shared" si="836"/>
        <v>7.1042900281625965E-3</v>
      </c>
      <c r="AJ1170">
        <f t="shared" si="853"/>
        <v>1.0071042900281626</v>
      </c>
      <c r="AN1170" s="10">
        <v>40935</v>
      </c>
      <c r="AO1170">
        <v>2982600</v>
      </c>
      <c r="AP1170">
        <v>28.177683999999999</v>
      </c>
      <c r="AQ1170">
        <f t="shared" si="837"/>
        <v>9.2303487615441604E-4</v>
      </c>
      <c r="AR1170">
        <f t="shared" si="856"/>
        <v>1.0009230348761544</v>
      </c>
      <c r="AV1170" s="10">
        <v>40935</v>
      </c>
      <c r="AW1170">
        <v>20204900</v>
      </c>
      <c r="AX1170">
        <v>37.501545999999998</v>
      </c>
      <c r="AY1170">
        <f t="shared" si="838"/>
        <v>7.3251816239872092E-3</v>
      </c>
      <c r="AZ1170">
        <f t="shared" si="839"/>
        <v>1.0073251816239872</v>
      </c>
      <c r="BD1170" s="10">
        <v>40935</v>
      </c>
      <c r="BE1170">
        <v>428000</v>
      </c>
      <c r="BF1170">
        <v>40.044614000000003</v>
      </c>
      <c r="BG1170">
        <f t="shared" si="840"/>
        <v>-4.7271257084877671E-3</v>
      </c>
      <c r="BH1170">
        <f t="shared" si="841"/>
        <v>0.99527287429151223</v>
      </c>
      <c r="BL1170" s="10">
        <v>40935</v>
      </c>
      <c r="BM1170">
        <v>293600</v>
      </c>
      <c r="BN1170">
        <v>99.780418999999995</v>
      </c>
      <c r="BO1170">
        <f t="shared" si="854"/>
        <v>-1.771762644771524E-3</v>
      </c>
      <c r="BP1170">
        <f t="shared" si="855"/>
        <v>0.99822823735522848</v>
      </c>
      <c r="CB1170" s="10">
        <v>40935</v>
      </c>
      <c r="CC1170">
        <v>383800</v>
      </c>
      <c r="CD1170">
        <v>89.405499000000006</v>
      </c>
      <c r="CE1170">
        <f t="shared" si="842"/>
        <v>-1.1768407175805073E-3</v>
      </c>
      <c r="CF1170">
        <f t="shared" si="843"/>
        <v>0.99882315928241949</v>
      </c>
      <c r="CJ1170" s="10">
        <v>40935</v>
      </c>
      <c r="CK1170">
        <v>190200</v>
      </c>
      <c r="CL1170">
        <v>71.570713999999995</v>
      </c>
      <c r="CM1170">
        <f t="shared" si="844"/>
        <v>3.6983749448193937E-3</v>
      </c>
      <c r="CN1170">
        <f t="shared" si="845"/>
        <v>1.0036983749448194</v>
      </c>
      <c r="CR1170" s="10">
        <v>40935</v>
      </c>
      <c r="CS1170">
        <v>6600</v>
      </c>
      <c r="CT1170">
        <v>57.551901000000001</v>
      </c>
      <c r="CU1170">
        <f t="shared" si="846"/>
        <v>8.1777414523553915E-4</v>
      </c>
      <c r="CV1170">
        <f t="shared" si="847"/>
        <v>1.0008177741452355</v>
      </c>
      <c r="CZ1170" s="10">
        <v>40935</v>
      </c>
      <c r="DA1170">
        <v>43500</v>
      </c>
      <c r="DB1170">
        <v>37.717354</v>
      </c>
      <c r="DC1170">
        <f t="shared" si="825"/>
        <v>2.2306244494252336E-3</v>
      </c>
      <c r="DD1170">
        <f t="shared" si="826"/>
        <v>1.0022306244494252</v>
      </c>
      <c r="DH1170" s="10">
        <v>40935</v>
      </c>
      <c r="DI1170">
        <v>55200</v>
      </c>
      <c r="DJ1170">
        <v>25.764541999999999</v>
      </c>
      <c r="DK1170">
        <f t="shared" si="827"/>
        <v>2.4398648921264421E-3</v>
      </c>
      <c r="DL1170">
        <f t="shared" si="828"/>
        <v>1.0024398648921264</v>
      </c>
      <c r="DX1170" s="10">
        <v>40935</v>
      </c>
      <c r="DY1170">
        <v>7628600</v>
      </c>
      <c r="DZ1170">
        <v>16.950001</v>
      </c>
      <c r="EA1170">
        <f t="shared" si="821"/>
        <v>1.073351222421004E-2</v>
      </c>
      <c r="EB1170">
        <f t="shared" si="822"/>
        <v>1.01073351222421</v>
      </c>
      <c r="EF1170" s="10">
        <v>40934</v>
      </c>
      <c r="EG1170">
        <v>139500</v>
      </c>
      <c r="EH1170">
        <v>96.178094000000002</v>
      </c>
      <c r="EI1170">
        <f t="shared" si="823"/>
        <v>-9.9524193678646178E-5</v>
      </c>
      <c r="EJ1170">
        <f t="shared" si="824"/>
        <v>0.99990047580632135</v>
      </c>
    </row>
    <row r="1171" spans="1:140">
      <c r="A1171" s="10">
        <v>40934</v>
      </c>
      <c r="B1171" s="11">
        <v>209.24</v>
      </c>
      <c r="C1171">
        <f t="shared" si="848"/>
        <v>2.0924</v>
      </c>
      <c r="D1171" s="12">
        <f t="shared" si="829"/>
        <v>6.3647498692242843E-2</v>
      </c>
      <c r="E1171" s="13">
        <f t="shared" si="849"/>
        <v>1.0636474986922428</v>
      </c>
      <c r="H1171" s="10">
        <v>40934</v>
      </c>
      <c r="I1171">
        <v>6600</v>
      </c>
      <c r="J1171">
        <v>64.151300000000006</v>
      </c>
      <c r="K1171" s="15">
        <f t="shared" si="850"/>
        <v>9.6365216924627628E-3</v>
      </c>
      <c r="L1171">
        <f t="shared" si="851"/>
        <v>1.0096365216924628</v>
      </c>
      <c r="N1171" s="15">
        <f t="shared" si="831"/>
        <v>32.131718869435645</v>
      </c>
      <c r="P1171" s="10">
        <v>40934</v>
      </c>
      <c r="Q1171">
        <v>251300</v>
      </c>
      <c r="R1171">
        <v>28.872875000000001</v>
      </c>
      <c r="S1171">
        <f t="shared" si="832"/>
        <v>-5.7016146286915648E-3</v>
      </c>
      <c r="T1171">
        <f t="shared" si="852"/>
        <v>0.99429838537130844</v>
      </c>
      <c r="V1171" s="15">
        <f t="shared" si="833"/>
        <v>-0.87594679986339963</v>
      </c>
      <c r="X1171" s="10">
        <v>40934</v>
      </c>
      <c r="Y1171">
        <v>108600</v>
      </c>
      <c r="Z1171">
        <v>24.103666</v>
      </c>
      <c r="AA1171">
        <f t="shared" si="834"/>
        <v>-5.7781079980658845E-3</v>
      </c>
      <c r="AB1171">
        <f t="shared" si="830"/>
        <v>0.99422189200193412</v>
      </c>
      <c r="AD1171" s="15">
        <f t="shared" si="835"/>
        <v>-0.87938191343459904</v>
      </c>
      <c r="AF1171" s="10">
        <v>40934</v>
      </c>
      <c r="AG1171">
        <v>146000</v>
      </c>
      <c r="AH1171">
        <v>33.029620000000001</v>
      </c>
      <c r="AI1171">
        <f t="shared" si="836"/>
        <v>-5.0890746197801429E-3</v>
      </c>
      <c r="AJ1171">
        <f t="shared" si="853"/>
        <v>0.99491092538021986</v>
      </c>
      <c r="AN1171" s="10">
        <v>40934</v>
      </c>
      <c r="AO1171">
        <v>2016100</v>
      </c>
      <c r="AP1171">
        <v>28.151699000000001</v>
      </c>
      <c r="AQ1171">
        <f t="shared" si="837"/>
        <v>2.4677021906960306E-3</v>
      </c>
      <c r="AR1171">
        <f t="shared" si="856"/>
        <v>1.002467702190696</v>
      </c>
      <c r="AV1171" s="10">
        <v>40934</v>
      </c>
      <c r="AW1171">
        <v>43435600</v>
      </c>
      <c r="AX1171">
        <v>37.228838000000003</v>
      </c>
      <c r="AY1171">
        <f t="shared" si="838"/>
        <v>-4.0010017553189225E-3</v>
      </c>
      <c r="AZ1171">
        <f t="shared" si="839"/>
        <v>0.99599899824468108</v>
      </c>
      <c r="BD1171" s="10">
        <v>40934</v>
      </c>
      <c r="BE1171">
        <v>716100</v>
      </c>
      <c r="BF1171">
        <v>40.234808999999998</v>
      </c>
      <c r="BG1171">
        <f t="shared" si="840"/>
        <v>-2.5717830072776726E-3</v>
      </c>
      <c r="BH1171">
        <f t="shared" si="841"/>
        <v>0.99742821699272233</v>
      </c>
      <c r="BL1171" s="10">
        <v>40934</v>
      </c>
      <c r="BM1171">
        <v>461600</v>
      </c>
      <c r="BN1171">
        <v>99.957520000000002</v>
      </c>
      <c r="BO1171">
        <f t="shared" si="854"/>
        <v>9.5697996770307547E-3</v>
      </c>
      <c r="BP1171">
        <f t="shared" si="855"/>
        <v>1.0095697996770308</v>
      </c>
      <c r="CB1171" s="10">
        <v>40934</v>
      </c>
      <c r="CC1171">
        <v>342800</v>
      </c>
      <c r="CD1171">
        <v>89.510839000000004</v>
      </c>
      <c r="CE1171">
        <f t="shared" si="842"/>
        <v>6.6521188748855931E-3</v>
      </c>
      <c r="CF1171">
        <f t="shared" si="843"/>
        <v>1.0066521188748856</v>
      </c>
      <c r="CJ1171" s="10">
        <v>40934</v>
      </c>
      <c r="CK1171">
        <v>199800</v>
      </c>
      <c r="CL1171">
        <v>71.306994000000003</v>
      </c>
      <c r="CM1171">
        <f t="shared" si="844"/>
        <v>6.2424517169179516E-3</v>
      </c>
      <c r="CN1171">
        <f t="shared" si="845"/>
        <v>1.006242451716918</v>
      </c>
      <c r="CR1171" s="10">
        <v>40934</v>
      </c>
      <c r="CS1171">
        <v>23000</v>
      </c>
      <c r="CT1171">
        <v>57.504874999999998</v>
      </c>
      <c r="CU1171">
        <f t="shared" si="846"/>
        <v>1.1462239521877748E-3</v>
      </c>
      <c r="CV1171">
        <f t="shared" si="847"/>
        <v>1.0011462239521878</v>
      </c>
      <c r="CZ1171" s="10">
        <v>40934</v>
      </c>
      <c r="DA1171">
        <v>29300</v>
      </c>
      <c r="DB1171">
        <v>37.633408000000003</v>
      </c>
      <c r="DC1171">
        <f t="shared" si="825"/>
        <v>2.011616424537177E-3</v>
      </c>
      <c r="DD1171">
        <f t="shared" si="826"/>
        <v>1.0020116164245372</v>
      </c>
      <c r="DH1171" s="10">
        <v>40934</v>
      </c>
      <c r="DI1171">
        <v>108500</v>
      </c>
      <c r="DJ1171">
        <v>25.701833000000001</v>
      </c>
      <c r="DK1171">
        <f t="shared" si="827"/>
        <v>6.3135997694649948E-3</v>
      </c>
      <c r="DL1171">
        <f t="shared" si="828"/>
        <v>1.006313599769465</v>
      </c>
      <c r="DX1171" s="10">
        <v>40934</v>
      </c>
      <c r="DY1171">
        <v>9810800</v>
      </c>
      <c r="DZ1171">
        <v>16.77</v>
      </c>
      <c r="EA1171">
        <f t="shared" si="821"/>
        <v>4.1915566352361822E-3</v>
      </c>
      <c r="EB1171">
        <f t="shared" si="822"/>
        <v>1.0041915566352362</v>
      </c>
      <c r="EF1171" s="10">
        <v>40933</v>
      </c>
      <c r="EG1171">
        <v>295900</v>
      </c>
      <c r="EH1171">
        <v>96.187667000000005</v>
      </c>
      <c r="EI1171">
        <f t="shared" si="823"/>
        <v>9.953409972962568E-5</v>
      </c>
      <c r="EJ1171">
        <f t="shared" si="824"/>
        <v>1.0000995340997296</v>
      </c>
    </row>
    <row r="1172" spans="1:140">
      <c r="A1172" s="10">
        <v>40933</v>
      </c>
      <c r="B1172" s="11">
        <v>210.24</v>
      </c>
      <c r="C1172">
        <f t="shared" si="848"/>
        <v>2.1024000000000003</v>
      </c>
      <c r="D1172" s="12">
        <f t="shared" si="829"/>
        <v>6.4113476354250132E-2</v>
      </c>
      <c r="E1172" s="13">
        <f t="shared" si="849"/>
        <v>1.0641134763542501</v>
      </c>
      <c r="H1172" s="10">
        <v>40933</v>
      </c>
      <c r="I1172">
        <v>18800</v>
      </c>
      <c r="J1172">
        <v>63.539005000000003</v>
      </c>
      <c r="K1172" s="15">
        <f t="shared" si="850"/>
        <v>-2.7531407761682836E-4</v>
      </c>
      <c r="L1172">
        <f t="shared" si="851"/>
        <v>0.99972468592238317</v>
      </c>
      <c r="N1172" s="15">
        <f t="shared" si="831"/>
        <v>-9.5618029393651827E-2</v>
      </c>
      <c r="P1172" s="10">
        <v>40933</v>
      </c>
      <c r="Q1172">
        <v>163300</v>
      </c>
      <c r="R1172">
        <v>29.038440999999999</v>
      </c>
      <c r="S1172">
        <f t="shared" si="832"/>
        <v>9.5938468209539884E-3</v>
      </c>
      <c r="T1172">
        <f t="shared" si="852"/>
        <v>1.009593846820954</v>
      </c>
      <c r="V1172" s="15">
        <f t="shared" si="833"/>
        <v>31.624486052865691</v>
      </c>
      <c r="X1172" s="10">
        <v>40933</v>
      </c>
      <c r="Y1172">
        <v>30400</v>
      </c>
      <c r="Z1172">
        <v>24.243749000000001</v>
      </c>
      <c r="AA1172">
        <f t="shared" si="834"/>
        <v>1.32707916487802E-2</v>
      </c>
      <c r="AB1172">
        <f t="shared" si="830"/>
        <v>1.0132707916487802</v>
      </c>
      <c r="AD1172" s="15">
        <f t="shared" si="835"/>
        <v>121.97483222221284</v>
      </c>
      <c r="AF1172" s="10">
        <v>40933</v>
      </c>
      <c r="AG1172">
        <v>102700</v>
      </c>
      <c r="AH1172">
        <v>33.198569999999997</v>
      </c>
      <c r="AI1172">
        <f t="shared" si="836"/>
        <v>1.0282809206263899E-2</v>
      </c>
      <c r="AJ1172">
        <f t="shared" si="853"/>
        <v>1.0102828092062639</v>
      </c>
      <c r="AN1172" s="10">
        <v>40933</v>
      </c>
      <c r="AO1172">
        <v>2568900</v>
      </c>
      <c r="AP1172">
        <v>28.0824</v>
      </c>
      <c r="AQ1172">
        <f t="shared" si="837"/>
        <v>9.9688134042481558E-3</v>
      </c>
      <c r="AR1172">
        <f t="shared" si="856"/>
        <v>1.0099688134042482</v>
      </c>
      <c r="AV1172" s="10">
        <v>40933</v>
      </c>
      <c r="AW1172">
        <v>19387300</v>
      </c>
      <c r="AX1172">
        <v>37.378388999999999</v>
      </c>
      <c r="AY1172">
        <f t="shared" si="838"/>
        <v>1.1666714256928001E-2</v>
      </c>
      <c r="AZ1172">
        <f t="shared" si="839"/>
        <v>1.011666714256928</v>
      </c>
      <c r="BD1172" s="10">
        <v>40933</v>
      </c>
      <c r="BE1172">
        <v>728600</v>
      </c>
      <c r="BF1172">
        <v>40.338551000000002</v>
      </c>
      <c r="BG1172">
        <f t="shared" si="840"/>
        <v>6.0370626992101162E-3</v>
      </c>
      <c r="BH1172">
        <f t="shared" si="841"/>
        <v>1.0060370626992101</v>
      </c>
      <c r="BL1172" s="10">
        <v>40933</v>
      </c>
      <c r="BM1172">
        <v>275000</v>
      </c>
      <c r="BN1172">
        <v>99.010013999999998</v>
      </c>
      <c r="BO1172">
        <f t="shared" si="854"/>
        <v>6.6624451446062327E-3</v>
      </c>
      <c r="BP1172">
        <f t="shared" si="855"/>
        <v>1.0066624451446062</v>
      </c>
      <c r="CB1172" s="10">
        <v>40933</v>
      </c>
      <c r="CC1172">
        <v>373200</v>
      </c>
      <c r="CD1172">
        <v>88.919336999999999</v>
      </c>
      <c r="CE1172">
        <f t="shared" si="842"/>
        <v>2.9245077123236651E-3</v>
      </c>
      <c r="CF1172">
        <f t="shared" si="843"/>
        <v>1.0029245077123237</v>
      </c>
      <c r="CJ1172" s="10">
        <v>40933</v>
      </c>
      <c r="CK1172">
        <v>145800</v>
      </c>
      <c r="CL1172">
        <v>70.864625000000004</v>
      </c>
      <c r="CM1172">
        <f t="shared" si="844"/>
        <v>4.9463504144580117E-3</v>
      </c>
      <c r="CN1172">
        <f t="shared" si="845"/>
        <v>1.004946350414458</v>
      </c>
      <c r="CR1172" s="10">
        <v>40933</v>
      </c>
      <c r="CS1172">
        <v>23300</v>
      </c>
      <c r="CT1172">
        <v>57.439036999999999</v>
      </c>
      <c r="CU1172">
        <f t="shared" si="846"/>
        <v>1.6401260134626394E-3</v>
      </c>
      <c r="CV1172">
        <f t="shared" si="847"/>
        <v>1.0016401260134626</v>
      </c>
      <c r="CZ1172" s="10">
        <v>40933</v>
      </c>
      <c r="DA1172">
        <v>45600</v>
      </c>
      <c r="DB1172">
        <v>37.557856000000001</v>
      </c>
      <c r="DC1172">
        <f t="shared" si="825"/>
        <v>1.0388495031892431E-2</v>
      </c>
      <c r="DD1172">
        <f t="shared" si="826"/>
        <v>1.0103884950318924</v>
      </c>
      <c r="DH1172" s="10">
        <v>40933</v>
      </c>
      <c r="DI1172">
        <v>140900</v>
      </c>
      <c r="DJ1172">
        <v>25.540579999999999</v>
      </c>
      <c r="DK1172">
        <f t="shared" si="827"/>
        <v>1.3869088655201534E-2</v>
      </c>
      <c r="DL1172">
        <f t="shared" si="828"/>
        <v>1.0138690886552015</v>
      </c>
      <c r="DX1172" s="10">
        <v>40933</v>
      </c>
      <c r="DY1172">
        <v>19945200</v>
      </c>
      <c r="DZ1172">
        <v>16.700001</v>
      </c>
      <c r="EA1172">
        <f t="shared" ref="EA1172:EA1235" si="857">(DZ1172/DZ1173)-1</f>
        <v>2.8325184729064201E-2</v>
      </c>
      <c r="EB1172">
        <f t="shared" ref="EB1172:EB1235" si="858">1+EA1172</f>
        <v>1.0283251847290642</v>
      </c>
      <c r="EF1172" s="10">
        <v>40932</v>
      </c>
      <c r="EG1172">
        <v>269900</v>
      </c>
      <c r="EH1172">
        <v>96.178094000000002</v>
      </c>
      <c r="EI1172">
        <f t="shared" ref="EI1172:EI1235" si="859">(EH1172/EH1173)-1</f>
        <v>9.9471211621349198E-5</v>
      </c>
      <c r="EJ1172">
        <f t="shared" ref="EJ1172:EJ1235" si="860">1+EI1172</f>
        <v>1.0000994712116213</v>
      </c>
    </row>
    <row r="1173" spans="1:140">
      <c r="A1173" s="10">
        <v>40932</v>
      </c>
      <c r="B1173" s="11">
        <v>211.24</v>
      </c>
      <c r="C1173">
        <f t="shared" si="848"/>
        <v>2.1124000000000001</v>
      </c>
      <c r="D1173" s="12">
        <f t="shared" si="829"/>
        <v>6.4582121893953959E-2</v>
      </c>
      <c r="E1173" s="13">
        <f t="shared" si="849"/>
        <v>1.064582121893954</v>
      </c>
      <c r="H1173" s="10">
        <v>40932</v>
      </c>
      <c r="I1173">
        <v>9600</v>
      </c>
      <c r="J1173">
        <v>63.556502999999999</v>
      </c>
      <c r="K1173" s="15">
        <f t="shared" si="850"/>
        <v>1.3767599087777249E-4</v>
      </c>
      <c r="L1173">
        <f t="shared" si="851"/>
        <v>1.0001376759908778</v>
      </c>
      <c r="N1173" s="15">
        <f t="shared" si="831"/>
        <v>5.153213601181128E-2</v>
      </c>
      <c r="P1173" s="10">
        <v>40932</v>
      </c>
      <c r="Q1173">
        <v>129800</v>
      </c>
      <c r="R1173">
        <v>28.762498000000001</v>
      </c>
      <c r="S1173">
        <f t="shared" si="832"/>
        <v>-1.2775314947000016E-3</v>
      </c>
      <c r="T1173">
        <f t="shared" si="852"/>
        <v>0.9987224685053</v>
      </c>
      <c r="V1173" s="15">
        <f t="shared" si="833"/>
        <v>-0.37286729204555658</v>
      </c>
      <c r="X1173" s="10">
        <v>40932</v>
      </c>
      <c r="Y1173">
        <v>55600</v>
      </c>
      <c r="Z1173">
        <v>23.926228999999999</v>
      </c>
      <c r="AA1173">
        <f t="shared" si="834"/>
        <v>1.9554821277283363E-3</v>
      </c>
      <c r="AB1173">
        <f t="shared" si="830"/>
        <v>1.0019554821277283</v>
      </c>
      <c r="AD1173" s="15">
        <f t="shared" si="835"/>
        <v>1.040212606753836</v>
      </c>
      <c r="AF1173" s="10">
        <v>40932</v>
      </c>
      <c r="AG1173">
        <v>86200</v>
      </c>
      <c r="AH1173">
        <v>32.860669999999999</v>
      </c>
      <c r="AI1173">
        <f t="shared" si="836"/>
        <v>5.7453639328333139E-3</v>
      </c>
      <c r="AJ1173">
        <f t="shared" si="853"/>
        <v>1.0057453639328333</v>
      </c>
      <c r="AN1173" s="10">
        <v>40932</v>
      </c>
      <c r="AO1173">
        <v>2025200</v>
      </c>
      <c r="AP1173">
        <v>27.805215</v>
      </c>
      <c r="AQ1173">
        <f t="shared" si="837"/>
        <v>-4.9597034162273124E-3</v>
      </c>
      <c r="AR1173">
        <f t="shared" si="856"/>
        <v>0.99504029658377269</v>
      </c>
      <c r="AV1173" s="10">
        <v>40932</v>
      </c>
      <c r="AW1173">
        <v>12564400</v>
      </c>
      <c r="AX1173">
        <v>36.947335000000002</v>
      </c>
      <c r="AY1173">
        <f t="shared" si="838"/>
        <v>1.9084274792948719E-3</v>
      </c>
      <c r="AZ1173">
        <f t="shared" si="839"/>
        <v>1.0019084274792949</v>
      </c>
      <c r="BD1173" s="10">
        <v>40932</v>
      </c>
      <c r="BE1173">
        <v>380800</v>
      </c>
      <c r="BF1173">
        <v>40.096485999999999</v>
      </c>
      <c r="BG1173">
        <f t="shared" si="840"/>
        <v>-2.7950299823141789E-3</v>
      </c>
      <c r="BH1173">
        <f t="shared" si="841"/>
        <v>0.99720497001768582</v>
      </c>
      <c r="BL1173" s="10">
        <v>40932</v>
      </c>
      <c r="BM1173">
        <v>1346400</v>
      </c>
      <c r="BN1173">
        <v>98.354731000000001</v>
      </c>
      <c r="BO1173">
        <f t="shared" si="854"/>
        <v>2.7988313770215267E-3</v>
      </c>
      <c r="BP1173">
        <f t="shared" si="855"/>
        <v>1.0027988313770215</v>
      </c>
      <c r="CB1173" s="10">
        <v>40932</v>
      </c>
      <c r="CC1173">
        <v>793100</v>
      </c>
      <c r="CD1173">
        <v>88.660049999999998</v>
      </c>
      <c r="CE1173">
        <f t="shared" si="842"/>
        <v>-3.0977040383830534E-3</v>
      </c>
      <c r="CF1173">
        <f t="shared" si="843"/>
        <v>0.99690229596161695</v>
      </c>
      <c r="CJ1173" s="10">
        <v>40932</v>
      </c>
      <c r="CK1173">
        <v>129200</v>
      </c>
      <c r="CL1173">
        <v>70.515828999999997</v>
      </c>
      <c r="CM1173">
        <f t="shared" si="844"/>
        <v>-1.2065338351707755E-4</v>
      </c>
      <c r="CN1173">
        <f t="shared" si="845"/>
        <v>0.99987934661648292</v>
      </c>
      <c r="CR1173" s="10">
        <v>40932</v>
      </c>
      <c r="CS1173">
        <v>40100</v>
      </c>
      <c r="CT1173">
        <v>57.344983999999997</v>
      </c>
      <c r="CU1173">
        <f t="shared" si="846"/>
        <v>1.6428904286562851E-3</v>
      </c>
      <c r="CV1173">
        <f t="shared" si="847"/>
        <v>1.0016428904286563</v>
      </c>
      <c r="CZ1173" s="10">
        <v>40932</v>
      </c>
      <c r="DA1173">
        <v>40700</v>
      </c>
      <c r="DB1173">
        <v>37.171697999999999</v>
      </c>
      <c r="DC1173">
        <f t="shared" si="825"/>
        <v>-5.8374760005767135E-3</v>
      </c>
      <c r="DD1173">
        <f t="shared" si="826"/>
        <v>0.99416252399942329</v>
      </c>
      <c r="DH1173" s="10">
        <v>40932</v>
      </c>
      <c r="DI1173">
        <v>50600</v>
      </c>
      <c r="DJ1173">
        <v>25.191201</v>
      </c>
      <c r="DK1173">
        <f t="shared" si="827"/>
        <v>6.4424025171765376E-3</v>
      </c>
      <c r="DL1173">
        <f t="shared" si="828"/>
        <v>1.0064424025171765</v>
      </c>
      <c r="DX1173" s="10">
        <v>40932</v>
      </c>
      <c r="DY1173">
        <v>3215700</v>
      </c>
      <c r="DZ1173">
        <v>16.239999999999998</v>
      </c>
      <c r="EA1173">
        <f t="shared" si="857"/>
        <v>-7.9414167415139403E-3</v>
      </c>
      <c r="EB1173">
        <f t="shared" si="858"/>
        <v>0.99205858325848606</v>
      </c>
      <c r="EF1173" s="10">
        <v>40931</v>
      </c>
      <c r="EG1173">
        <v>98800</v>
      </c>
      <c r="EH1173">
        <v>96.168527999999995</v>
      </c>
      <c r="EI1173">
        <f t="shared" si="859"/>
        <v>1.9912764493890123E-4</v>
      </c>
      <c r="EJ1173">
        <f t="shared" si="860"/>
        <v>1.0001991276449389</v>
      </c>
    </row>
    <row r="1174" spans="1:140">
      <c r="A1174" s="10">
        <v>40931</v>
      </c>
      <c r="B1174" s="11">
        <v>212.24</v>
      </c>
      <c r="C1174">
        <f t="shared" si="848"/>
        <v>2.1224000000000003</v>
      </c>
      <c r="D1174" s="12">
        <f t="shared" si="829"/>
        <v>6.5053464841502873E-2</v>
      </c>
      <c r="E1174" s="13">
        <f t="shared" si="849"/>
        <v>1.0650534648415029</v>
      </c>
      <c r="H1174" s="10">
        <v>40931</v>
      </c>
      <c r="I1174">
        <v>22100</v>
      </c>
      <c r="J1174">
        <v>63.547753999999998</v>
      </c>
      <c r="K1174" s="15">
        <f t="shared" si="850"/>
        <v>-5.883966993242562E-3</v>
      </c>
      <c r="L1174">
        <f t="shared" si="851"/>
        <v>0.99411603300675744</v>
      </c>
      <c r="N1174" s="15">
        <f t="shared" si="831"/>
        <v>-0.88397982631040661</v>
      </c>
      <c r="P1174" s="10">
        <v>40931</v>
      </c>
      <c r="Q1174">
        <v>139200</v>
      </c>
      <c r="R1174">
        <v>28.799289999999999</v>
      </c>
      <c r="S1174">
        <f t="shared" si="832"/>
        <v>6.3913926234748786E-4</v>
      </c>
      <c r="T1174">
        <f t="shared" si="852"/>
        <v>1.0006391392623475</v>
      </c>
      <c r="V1174" s="15">
        <f t="shared" si="833"/>
        <v>0.26264826316221446</v>
      </c>
      <c r="X1174" s="10">
        <v>40931</v>
      </c>
      <c r="Y1174">
        <v>389600</v>
      </c>
      <c r="Z1174">
        <v>23.879532999999999</v>
      </c>
      <c r="AA1174">
        <f t="shared" si="834"/>
        <v>0</v>
      </c>
      <c r="AB1174">
        <f t="shared" si="830"/>
        <v>1</v>
      </c>
      <c r="AD1174" s="15">
        <f t="shared" si="835"/>
        <v>0</v>
      </c>
      <c r="AF1174" s="10">
        <v>40931</v>
      </c>
      <c r="AG1174">
        <v>104900</v>
      </c>
      <c r="AH1174">
        <v>32.672952000000002</v>
      </c>
      <c r="AI1174">
        <f t="shared" si="836"/>
        <v>-8.6104113472118549E-4</v>
      </c>
      <c r="AJ1174">
        <f t="shared" si="853"/>
        <v>0.99913895886527881</v>
      </c>
      <c r="AN1174" s="10">
        <v>40931</v>
      </c>
      <c r="AO1174">
        <v>2783900</v>
      </c>
      <c r="AP1174">
        <v>27.943808000000001</v>
      </c>
      <c r="AQ1174">
        <f t="shared" si="837"/>
        <v>4.9844246843622209E-3</v>
      </c>
      <c r="AR1174">
        <f t="shared" si="856"/>
        <v>1.0049844246843622</v>
      </c>
      <c r="AV1174" s="10">
        <v>40931</v>
      </c>
      <c r="AW1174">
        <v>14202900</v>
      </c>
      <c r="AX1174">
        <v>36.876958000000002</v>
      </c>
      <c r="AY1174">
        <f t="shared" si="838"/>
        <v>5.2757340603901692E-3</v>
      </c>
      <c r="AZ1174">
        <f t="shared" si="839"/>
        <v>1.0052757340603902</v>
      </c>
      <c r="BD1174" s="10">
        <v>40931</v>
      </c>
      <c r="BE1174">
        <v>741700</v>
      </c>
      <c r="BF1174">
        <v>40.208871000000002</v>
      </c>
      <c r="BG1174">
        <f t="shared" si="840"/>
        <v>-1.7171642062479009E-3</v>
      </c>
      <c r="BH1174">
        <f t="shared" si="841"/>
        <v>0.9982828357937521</v>
      </c>
      <c r="BL1174" s="10">
        <v>40931</v>
      </c>
      <c r="BM1174">
        <v>539800</v>
      </c>
      <c r="BN1174">
        <v>98.080220999999995</v>
      </c>
      <c r="BO1174">
        <f t="shared" si="854"/>
        <v>2.0809070413791986E-3</v>
      </c>
      <c r="BP1174">
        <f t="shared" si="855"/>
        <v>1.0020809070413792</v>
      </c>
      <c r="CB1174" s="10">
        <v>40931</v>
      </c>
      <c r="CC1174">
        <v>213100</v>
      </c>
      <c r="CD1174">
        <v>88.935546000000002</v>
      </c>
      <c r="CE1174">
        <f t="shared" si="842"/>
        <v>2.5575403170852162E-3</v>
      </c>
      <c r="CF1174">
        <f t="shared" si="843"/>
        <v>1.0025575403170852</v>
      </c>
      <c r="CJ1174" s="10">
        <v>40931</v>
      </c>
      <c r="CK1174">
        <v>139100</v>
      </c>
      <c r="CL1174">
        <v>70.524338</v>
      </c>
      <c r="CM1174">
        <f t="shared" si="844"/>
        <v>1.0868761353268752E-3</v>
      </c>
      <c r="CN1174">
        <f t="shared" si="845"/>
        <v>1.0010868761353269</v>
      </c>
      <c r="CR1174" s="10">
        <v>40931</v>
      </c>
      <c r="CS1174">
        <v>16100</v>
      </c>
      <c r="CT1174">
        <v>57.250926999999997</v>
      </c>
      <c r="CU1174">
        <f t="shared" si="846"/>
        <v>-8.2074483846317214E-4</v>
      </c>
      <c r="CV1174">
        <f t="shared" si="847"/>
        <v>0.99917925516153683</v>
      </c>
      <c r="CZ1174" s="10">
        <v>40931</v>
      </c>
      <c r="DA1174">
        <v>24900</v>
      </c>
      <c r="DB1174">
        <v>37.389961</v>
      </c>
      <c r="DC1174">
        <f t="shared" si="825"/>
        <v>7.6922927656672968E-3</v>
      </c>
      <c r="DD1174">
        <f t="shared" si="826"/>
        <v>1.0076922927656673</v>
      </c>
      <c r="DH1174" s="10">
        <v>40931</v>
      </c>
      <c r="DI1174">
        <v>588300</v>
      </c>
      <c r="DJ1174">
        <v>25.029948000000001</v>
      </c>
      <c r="DK1174">
        <f t="shared" si="827"/>
        <v>4.6746166042512804E-3</v>
      </c>
      <c r="DL1174">
        <f t="shared" si="828"/>
        <v>1.0046746166042513</v>
      </c>
      <c r="DX1174" s="10">
        <v>40931</v>
      </c>
      <c r="DY1174">
        <v>3229600</v>
      </c>
      <c r="DZ1174">
        <v>16.370000999999998</v>
      </c>
      <c r="EA1174">
        <f t="shared" si="857"/>
        <v>8.0049876847290147E-3</v>
      </c>
      <c r="EB1174">
        <f t="shared" si="858"/>
        <v>1.008004987684729</v>
      </c>
      <c r="EF1174" s="10">
        <v>40928</v>
      </c>
      <c r="EG1174">
        <v>66800</v>
      </c>
      <c r="EH1174">
        <v>96.149382000000003</v>
      </c>
      <c r="EI1174">
        <f t="shared" si="859"/>
        <v>1.2956943289841316E-3</v>
      </c>
      <c r="EJ1174">
        <f t="shared" si="860"/>
        <v>1.0012956943289841</v>
      </c>
    </row>
    <row r="1175" spans="1:140">
      <c r="A1175" s="10">
        <v>40928</v>
      </c>
      <c r="B1175" s="11">
        <v>213.24</v>
      </c>
      <c r="C1175">
        <f t="shared" si="848"/>
        <v>2.1324000000000001</v>
      </c>
      <c r="D1175" s="12">
        <f t="shared" si="829"/>
        <v>6.5527535213386612E-2</v>
      </c>
      <c r="E1175" s="13">
        <f t="shared" si="849"/>
        <v>1.0655275352133866</v>
      </c>
      <c r="H1175" s="10">
        <v>40928</v>
      </c>
      <c r="I1175">
        <v>10500</v>
      </c>
      <c r="J1175">
        <v>63.923879999999997</v>
      </c>
      <c r="K1175" s="15">
        <f t="shared" si="850"/>
        <v>-8.9503160453515695E-3</v>
      </c>
      <c r="L1175">
        <f t="shared" si="851"/>
        <v>0.99104968395464843</v>
      </c>
      <c r="N1175" s="15">
        <f t="shared" si="831"/>
        <v>-0.96243088287932899</v>
      </c>
      <c r="P1175" s="10">
        <v>40928</v>
      </c>
      <c r="Q1175">
        <v>159600</v>
      </c>
      <c r="R1175">
        <v>28.780895000000001</v>
      </c>
      <c r="S1175">
        <f t="shared" si="832"/>
        <v>6.3961760205955009E-4</v>
      </c>
      <c r="T1175">
        <f t="shared" si="852"/>
        <v>1.0006396176020596</v>
      </c>
      <c r="V1175" s="15">
        <f t="shared" si="833"/>
        <v>0.2628685923264662</v>
      </c>
      <c r="X1175" s="10">
        <v>40928</v>
      </c>
      <c r="Y1175">
        <v>47000</v>
      </c>
      <c r="Z1175">
        <v>23.879532999999999</v>
      </c>
      <c r="AA1175">
        <f t="shared" si="834"/>
        <v>-2.3409933151362639E-3</v>
      </c>
      <c r="AB1175">
        <f t="shared" si="830"/>
        <v>0.99765900668486374</v>
      </c>
      <c r="AD1175" s="15">
        <f t="shared" si="835"/>
        <v>-0.57491420899058543</v>
      </c>
      <c r="AF1175" s="10">
        <v>40928</v>
      </c>
      <c r="AG1175">
        <v>178200</v>
      </c>
      <c r="AH1175">
        <v>32.701109000000002</v>
      </c>
      <c r="AI1175">
        <f t="shared" si="836"/>
        <v>-5.737184679858176E-4</v>
      </c>
      <c r="AJ1175">
        <f t="shared" si="853"/>
        <v>0.99942628153201418</v>
      </c>
      <c r="AN1175" s="10">
        <v>40928</v>
      </c>
      <c r="AO1175">
        <v>1565300</v>
      </c>
      <c r="AP1175">
        <v>27.805215</v>
      </c>
      <c r="AQ1175">
        <f t="shared" si="837"/>
        <v>4.6947662979888172E-3</v>
      </c>
      <c r="AR1175">
        <f t="shared" si="856"/>
        <v>1.0046947662979888</v>
      </c>
      <c r="AV1175" s="10">
        <v>40928</v>
      </c>
      <c r="AW1175">
        <v>16880900</v>
      </c>
      <c r="AX1175">
        <v>36.683425999999997</v>
      </c>
      <c r="AY1175">
        <f t="shared" si="838"/>
        <v>1.2004549632604888E-3</v>
      </c>
      <c r="AZ1175">
        <f t="shared" si="839"/>
        <v>1.0012004549632605</v>
      </c>
      <c r="BD1175" s="10">
        <v>40928</v>
      </c>
      <c r="BE1175">
        <v>468300</v>
      </c>
      <c r="BF1175">
        <v>40.278035000000003</v>
      </c>
      <c r="BG1175">
        <f t="shared" si="840"/>
        <v>4.7444812378139023E-3</v>
      </c>
      <c r="BH1175">
        <f t="shared" si="841"/>
        <v>1.0047444812378139</v>
      </c>
      <c r="BL1175" s="10">
        <v>40928</v>
      </c>
      <c r="BM1175">
        <v>784500</v>
      </c>
      <c r="BN1175">
        <v>97.876548999999997</v>
      </c>
      <c r="BO1175">
        <f t="shared" si="854"/>
        <v>-3.9650569504178224E-3</v>
      </c>
      <c r="BP1175">
        <f t="shared" si="855"/>
        <v>0.99603494304958218</v>
      </c>
      <c r="CB1175" s="10">
        <v>40928</v>
      </c>
      <c r="CC1175">
        <v>316000</v>
      </c>
      <c r="CD1175">
        <v>88.708669999999998</v>
      </c>
      <c r="CE1175">
        <f t="shared" si="842"/>
        <v>2.7477803628632724E-3</v>
      </c>
      <c r="CF1175">
        <f t="shared" si="843"/>
        <v>1.0027477803628633</v>
      </c>
      <c r="CJ1175" s="10">
        <v>40928</v>
      </c>
      <c r="CK1175">
        <v>192500</v>
      </c>
      <c r="CL1175">
        <v>70.447770000000006</v>
      </c>
      <c r="CM1175">
        <f t="shared" si="844"/>
        <v>-3.3698201123902871E-3</v>
      </c>
      <c r="CN1175">
        <f t="shared" si="845"/>
        <v>0.99663017988760971</v>
      </c>
      <c r="CR1175" s="10">
        <v>40928</v>
      </c>
      <c r="CS1175">
        <v>13500</v>
      </c>
      <c r="CT1175">
        <v>57.297953999999997</v>
      </c>
      <c r="CU1175">
        <f t="shared" si="846"/>
        <v>-1.4751683537257421E-3</v>
      </c>
      <c r="CV1175">
        <f t="shared" si="847"/>
        <v>0.99852483164627426</v>
      </c>
      <c r="CZ1175" s="10">
        <v>40928</v>
      </c>
      <c r="DA1175">
        <v>31600</v>
      </c>
      <c r="DB1175">
        <v>37.104542000000002</v>
      </c>
      <c r="DC1175">
        <f t="shared" si="825"/>
        <v>1.0054913855992886E-2</v>
      </c>
      <c r="DD1175">
        <f t="shared" si="826"/>
        <v>1.0100549138559929</v>
      </c>
      <c r="DH1175" s="10">
        <v>40928</v>
      </c>
      <c r="DI1175">
        <v>91400</v>
      </c>
      <c r="DJ1175">
        <v>24.913487</v>
      </c>
      <c r="DK1175">
        <f t="shared" si="827"/>
        <v>6.5146846947228276E-3</v>
      </c>
      <c r="DL1175">
        <f t="shared" si="828"/>
        <v>1.0065146846947228</v>
      </c>
      <c r="DX1175" s="10">
        <v>40928</v>
      </c>
      <c r="DY1175">
        <v>3497500</v>
      </c>
      <c r="DZ1175">
        <v>16.239999999999998</v>
      </c>
      <c r="EA1175">
        <f t="shared" si="857"/>
        <v>4.9504950495049549E-3</v>
      </c>
      <c r="EB1175">
        <f t="shared" si="858"/>
        <v>1.004950495049505</v>
      </c>
      <c r="EF1175" s="10">
        <v>40927</v>
      </c>
      <c r="EG1175">
        <v>142000</v>
      </c>
      <c r="EH1175">
        <v>96.024963</v>
      </c>
      <c r="EI1175">
        <f t="shared" si="859"/>
        <v>-2.989162049239491E-4</v>
      </c>
      <c r="EJ1175">
        <f t="shared" si="860"/>
        <v>0.99970108379507605</v>
      </c>
    </row>
    <row r="1176" spans="1:140">
      <c r="A1176" s="10">
        <v>40927</v>
      </c>
      <c r="B1176" s="11">
        <v>214.24</v>
      </c>
      <c r="C1176">
        <f t="shared" si="848"/>
        <v>2.1424000000000003</v>
      </c>
      <c r="D1176" s="12">
        <f t="shared" si="829"/>
        <v>6.600436352310135E-2</v>
      </c>
      <c r="E1176" s="13">
        <f t="shared" si="849"/>
        <v>1.0660043635231014</v>
      </c>
      <c r="H1176" s="10">
        <v>40927</v>
      </c>
      <c r="I1176">
        <v>9000</v>
      </c>
      <c r="J1176">
        <v>64.501186000000004</v>
      </c>
      <c r="K1176" s="15">
        <f t="shared" si="850"/>
        <v>-1.1793150936275865E-2</v>
      </c>
      <c r="L1176">
        <f t="shared" si="851"/>
        <v>0.98820684906372414</v>
      </c>
      <c r="N1176" s="15">
        <f t="shared" si="831"/>
        <v>-0.98683354849901572</v>
      </c>
      <c r="P1176" s="10">
        <v>40927</v>
      </c>
      <c r="Q1176">
        <v>251700</v>
      </c>
      <c r="R1176">
        <v>28.762498000000001</v>
      </c>
      <c r="S1176">
        <f t="shared" si="832"/>
        <v>5.7896420497136614E-3</v>
      </c>
      <c r="T1176">
        <f t="shared" si="852"/>
        <v>1.0057896420497137</v>
      </c>
      <c r="V1176" s="15">
        <f t="shared" si="833"/>
        <v>7.2245654790750056</v>
      </c>
      <c r="X1176" s="10">
        <v>40927</v>
      </c>
      <c r="Y1176">
        <v>79000</v>
      </c>
      <c r="Z1176">
        <v>23.935566000000001</v>
      </c>
      <c r="AA1176">
        <f t="shared" si="834"/>
        <v>8.6579873140921748E-3</v>
      </c>
      <c r="AB1176">
        <f t="shared" si="830"/>
        <v>1.0086579873140922</v>
      </c>
      <c r="AD1176" s="15">
        <f t="shared" si="835"/>
        <v>22.256007537535243</v>
      </c>
      <c r="AF1176" s="10">
        <v>40927</v>
      </c>
      <c r="AG1176">
        <v>266100</v>
      </c>
      <c r="AH1176">
        <v>32.719881000000001</v>
      </c>
      <c r="AI1176">
        <f t="shared" si="836"/>
        <v>7.8057177597175009E-3</v>
      </c>
      <c r="AJ1176">
        <f t="shared" si="853"/>
        <v>1.0078057177597175</v>
      </c>
      <c r="AN1176" s="10">
        <v>40927</v>
      </c>
      <c r="AO1176">
        <v>1633000</v>
      </c>
      <c r="AP1176">
        <v>27.675286</v>
      </c>
      <c r="AQ1176">
        <f t="shared" si="837"/>
        <v>1.1716303130687722E-2</v>
      </c>
      <c r="AR1176">
        <f t="shared" si="856"/>
        <v>1.0117163031306877</v>
      </c>
      <c r="AV1176" s="10">
        <v>40927</v>
      </c>
      <c r="AW1176">
        <v>16341700</v>
      </c>
      <c r="AX1176">
        <v>36.639442000000003</v>
      </c>
      <c r="AY1176">
        <f t="shared" si="838"/>
        <v>9.4523260282017851E-3</v>
      </c>
      <c r="AZ1176">
        <f t="shared" si="839"/>
        <v>1.0094523260282018</v>
      </c>
      <c r="BD1176" s="10">
        <v>40927</v>
      </c>
      <c r="BE1176">
        <v>728900</v>
      </c>
      <c r="BF1176">
        <v>40.087839000000002</v>
      </c>
      <c r="BG1176">
        <f t="shared" si="840"/>
        <v>2.8113501850410838E-3</v>
      </c>
      <c r="BH1176">
        <f t="shared" si="841"/>
        <v>1.0028113501850411</v>
      </c>
      <c r="BL1176" s="10">
        <v>40927</v>
      </c>
      <c r="BM1176">
        <v>644900</v>
      </c>
      <c r="BN1176">
        <v>98.266180000000006</v>
      </c>
      <c r="BO1176">
        <f t="shared" si="854"/>
        <v>1.3535663462014291E-3</v>
      </c>
      <c r="BP1176">
        <f t="shared" si="855"/>
        <v>1.0013535663462014</v>
      </c>
      <c r="CB1176" s="10">
        <v>40927</v>
      </c>
      <c r="CC1176">
        <v>325600</v>
      </c>
      <c r="CD1176">
        <v>88.465586000000002</v>
      </c>
      <c r="CE1176">
        <f t="shared" si="842"/>
        <v>2.5711504330565571E-3</v>
      </c>
      <c r="CF1176">
        <f t="shared" si="843"/>
        <v>1.0025711504330566</v>
      </c>
      <c r="CJ1176" s="10">
        <v>40927</v>
      </c>
      <c r="CK1176">
        <v>265600</v>
      </c>
      <c r="CL1176">
        <v>70.685969</v>
      </c>
      <c r="CM1176">
        <f t="shared" si="844"/>
        <v>9.6366478779019715E-4</v>
      </c>
      <c r="CN1176">
        <f t="shared" si="845"/>
        <v>1.0009636647877902</v>
      </c>
      <c r="CR1176" s="10">
        <v>40927</v>
      </c>
      <c r="CS1176">
        <v>16900</v>
      </c>
      <c r="CT1176">
        <v>57.382603000000003</v>
      </c>
      <c r="CU1176">
        <f t="shared" si="846"/>
        <v>-1.3095687120059374E-3</v>
      </c>
      <c r="CV1176">
        <f t="shared" si="847"/>
        <v>0.99869043128799406</v>
      </c>
      <c r="CZ1176" s="10">
        <v>40927</v>
      </c>
      <c r="DA1176">
        <v>30900</v>
      </c>
      <c r="DB1176">
        <v>36.735173000000003</v>
      </c>
      <c r="DC1176">
        <f t="shared" si="825"/>
        <v>1.5784500625574793E-2</v>
      </c>
      <c r="DD1176">
        <f t="shared" si="826"/>
        <v>1.0157845006255748</v>
      </c>
      <c r="DH1176" s="10">
        <v>40927</v>
      </c>
      <c r="DI1176">
        <v>68100</v>
      </c>
      <c r="DJ1176">
        <v>24.752234000000001</v>
      </c>
      <c r="DK1176">
        <f t="shared" si="827"/>
        <v>5.4584765254557244E-3</v>
      </c>
      <c r="DL1176">
        <f t="shared" si="828"/>
        <v>1.0054584765254557</v>
      </c>
      <c r="DX1176" s="10">
        <v>40927</v>
      </c>
      <c r="DY1176">
        <v>4845500</v>
      </c>
      <c r="DZ1176">
        <v>16.16</v>
      </c>
      <c r="EA1176">
        <f t="shared" si="857"/>
        <v>-2.469197378444643E-3</v>
      </c>
      <c r="EB1176">
        <f t="shared" si="858"/>
        <v>0.99753080262155536</v>
      </c>
      <c r="EF1176" s="10">
        <v>40926</v>
      </c>
      <c r="EG1176">
        <v>203800</v>
      </c>
      <c r="EH1176">
        <v>96.053674999999998</v>
      </c>
      <c r="EI1176">
        <f t="shared" si="859"/>
        <v>5.9817960392871683E-4</v>
      </c>
      <c r="EJ1176">
        <f t="shared" si="860"/>
        <v>1.0005981796039287</v>
      </c>
    </row>
    <row r="1177" spans="1:140">
      <c r="A1177" s="10">
        <v>40926</v>
      </c>
      <c r="B1177" s="11">
        <v>215.24</v>
      </c>
      <c r="C1177">
        <f t="shared" si="848"/>
        <v>2.1524000000000001</v>
      </c>
      <c r="D1177" s="12">
        <f t="shared" si="829"/>
        <v>6.6483980792106934E-2</v>
      </c>
      <c r="E1177" s="13">
        <f t="shared" si="849"/>
        <v>1.0664839807921069</v>
      </c>
      <c r="H1177" s="10">
        <v>40926</v>
      </c>
      <c r="I1177">
        <v>8600</v>
      </c>
      <c r="J1177">
        <v>65.270936000000006</v>
      </c>
      <c r="K1177" s="15">
        <f t="shared" si="850"/>
        <v>-9.9509049172272768E-3</v>
      </c>
      <c r="L1177">
        <f t="shared" si="851"/>
        <v>0.99004909508277272</v>
      </c>
      <c r="N1177" s="15">
        <f t="shared" si="831"/>
        <v>-0.97401594823958815</v>
      </c>
      <c r="P1177" s="10">
        <v>40926</v>
      </c>
      <c r="Q1177">
        <v>217200</v>
      </c>
      <c r="R1177">
        <v>28.596931999999999</v>
      </c>
      <c r="S1177">
        <f t="shared" si="832"/>
        <v>1.1385818665663461E-2</v>
      </c>
      <c r="T1177">
        <f t="shared" si="852"/>
        <v>1.0113858186656635</v>
      </c>
      <c r="V1177" s="15">
        <f t="shared" si="833"/>
        <v>61.323785818719081</v>
      </c>
      <c r="X1177" s="10">
        <v>40926</v>
      </c>
      <c r="Y1177">
        <v>60400</v>
      </c>
      <c r="Z1177">
        <v>23.730111000000001</v>
      </c>
      <c r="AA1177">
        <f t="shared" si="834"/>
        <v>1.5181751763426288E-2</v>
      </c>
      <c r="AB1177">
        <f t="shared" si="830"/>
        <v>1.0151817517634263</v>
      </c>
      <c r="AD1177" s="15">
        <f t="shared" si="835"/>
        <v>243.61773277453923</v>
      </c>
      <c r="AF1177" s="10">
        <v>40926</v>
      </c>
      <c r="AG1177">
        <v>307200</v>
      </c>
      <c r="AH1177">
        <v>32.466456999999998</v>
      </c>
      <c r="AI1177">
        <f t="shared" si="836"/>
        <v>1.7652221668778667E-2</v>
      </c>
      <c r="AJ1177">
        <f t="shared" si="853"/>
        <v>1.0176522216687787</v>
      </c>
      <c r="AN1177" s="10">
        <v>40926</v>
      </c>
      <c r="AO1177">
        <v>1866200</v>
      </c>
      <c r="AP1177">
        <v>27.354789</v>
      </c>
      <c r="AQ1177">
        <f t="shared" si="837"/>
        <v>1.8052853111871769E-2</v>
      </c>
      <c r="AR1177">
        <f t="shared" si="856"/>
        <v>1.0180528531118718</v>
      </c>
      <c r="AV1177" s="10">
        <v>40926</v>
      </c>
      <c r="AW1177">
        <v>20889700</v>
      </c>
      <c r="AX1177">
        <v>36.296357</v>
      </c>
      <c r="AY1177">
        <f t="shared" si="838"/>
        <v>2.4584015952144211E-2</v>
      </c>
      <c r="AZ1177">
        <f t="shared" si="839"/>
        <v>1.0245840159521442</v>
      </c>
      <c r="BD1177" s="10">
        <v>40926</v>
      </c>
      <c r="BE1177">
        <v>622300</v>
      </c>
      <c r="BF1177">
        <v>39.975453999999999</v>
      </c>
      <c r="BG1177">
        <f t="shared" si="840"/>
        <v>6.7494385373667587E-3</v>
      </c>
      <c r="BH1177">
        <f t="shared" si="841"/>
        <v>1.0067494385373668</v>
      </c>
      <c r="BL1177" s="10">
        <v>40926</v>
      </c>
      <c r="BM1177">
        <v>751000</v>
      </c>
      <c r="BN1177">
        <v>98.133349999999993</v>
      </c>
      <c r="BO1177">
        <f t="shared" si="854"/>
        <v>4.5140604449800392E-4</v>
      </c>
      <c r="BP1177">
        <f t="shared" si="855"/>
        <v>1.000451406044498</v>
      </c>
      <c r="CB1177" s="10">
        <v>40926</v>
      </c>
      <c r="CC1177">
        <v>820400</v>
      </c>
      <c r="CD1177">
        <v>88.238710999999995</v>
      </c>
      <c r="CE1177">
        <f t="shared" si="842"/>
        <v>5.4473733021518367E-3</v>
      </c>
      <c r="CF1177">
        <f t="shared" si="843"/>
        <v>1.0054473733021518</v>
      </c>
      <c r="CJ1177" s="10">
        <v>40926</v>
      </c>
      <c r="CK1177">
        <v>288600</v>
      </c>
      <c r="CL1177">
        <v>70.617917000000006</v>
      </c>
      <c r="CM1177">
        <f t="shared" si="844"/>
        <v>0</v>
      </c>
      <c r="CN1177">
        <f t="shared" si="845"/>
        <v>1</v>
      </c>
      <c r="CR1177" s="10">
        <v>40926</v>
      </c>
      <c r="CS1177">
        <v>15700</v>
      </c>
      <c r="CT1177">
        <v>57.457847999999998</v>
      </c>
      <c r="CU1177">
        <f t="shared" si="846"/>
        <v>-1.144537225935105E-3</v>
      </c>
      <c r="CV1177">
        <f t="shared" si="847"/>
        <v>0.9988554627740649</v>
      </c>
      <c r="CZ1177" s="10">
        <v>40926</v>
      </c>
      <c r="DA1177">
        <v>76400</v>
      </c>
      <c r="DB1177">
        <v>36.164337000000003</v>
      </c>
      <c r="DC1177">
        <f t="shared" ref="DC1177:DC1240" si="861">(DB1177/DB1178)-1</f>
        <v>1.6037732509460279E-2</v>
      </c>
      <c r="DD1177">
        <f t="shared" ref="DD1177:DD1240" si="862">1+DC1177</f>
        <v>1.0160377325094603</v>
      </c>
      <c r="DH1177" s="10">
        <v>40926</v>
      </c>
      <c r="DI1177">
        <v>78800</v>
      </c>
      <c r="DJ1177">
        <v>24.617857999999998</v>
      </c>
      <c r="DK1177">
        <f t="shared" ref="DK1177:DK1240" si="863">(DJ1177/DJ1178)-1</f>
        <v>5.4884760872033755E-3</v>
      </c>
      <c r="DL1177">
        <f t="shared" ref="DL1177:DL1240" si="864">1+DK1177</f>
        <v>1.0054884760872034</v>
      </c>
      <c r="DX1177" s="10">
        <v>40926</v>
      </c>
      <c r="DY1177">
        <v>3598800</v>
      </c>
      <c r="DZ1177">
        <v>16.200001</v>
      </c>
      <c r="EA1177">
        <f t="shared" si="857"/>
        <v>6.8366065879428284E-3</v>
      </c>
      <c r="EB1177">
        <f t="shared" si="858"/>
        <v>1.0068366065879428</v>
      </c>
      <c r="EF1177" s="10">
        <v>40925</v>
      </c>
      <c r="EG1177">
        <v>118700</v>
      </c>
      <c r="EH1177">
        <v>95.996251999999998</v>
      </c>
      <c r="EI1177">
        <f t="shared" si="859"/>
        <v>-2.9899516857923025E-4</v>
      </c>
      <c r="EJ1177">
        <f t="shared" si="860"/>
        <v>0.99970100483142077</v>
      </c>
    </row>
    <row r="1178" spans="1:140">
      <c r="A1178" s="10">
        <v>40925</v>
      </c>
      <c r="B1178" s="11">
        <v>216.24</v>
      </c>
      <c r="C1178">
        <f t="shared" si="848"/>
        <v>2.1623999999999999</v>
      </c>
      <c r="D1178" s="12">
        <f t="shared" si="829"/>
        <v>6.696641856108565E-2</v>
      </c>
      <c r="E1178" s="13">
        <f t="shared" si="849"/>
        <v>1.0669664185610856</v>
      </c>
      <c r="H1178" s="10">
        <v>40925</v>
      </c>
      <c r="I1178">
        <v>16100</v>
      </c>
      <c r="J1178">
        <v>65.926969</v>
      </c>
      <c r="K1178" s="15">
        <f t="shared" si="850"/>
        <v>1.5947251436492227E-3</v>
      </c>
      <c r="L1178">
        <f t="shared" si="851"/>
        <v>1.0015947251436492</v>
      </c>
      <c r="N1178" s="15">
        <f t="shared" si="831"/>
        <v>0.78891813935867638</v>
      </c>
      <c r="P1178" s="10">
        <v>40925</v>
      </c>
      <c r="Q1178">
        <v>217900</v>
      </c>
      <c r="R1178">
        <v>28.274998</v>
      </c>
      <c r="S1178">
        <f t="shared" si="832"/>
        <v>2.6092664222179263E-3</v>
      </c>
      <c r="T1178">
        <f t="shared" si="852"/>
        <v>1.0026092664222179</v>
      </c>
      <c r="V1178" s="15">
        <f t="shared" si="833"/>
        <v>1.5886639462405259</v>
      </c>
      <c r="X1178" s="10">
        <v>40925</v>
      </c>
      <c r="Y1178">
        <v>163600</v>
      </c>
      <c r="Z1178">
        <v>23.375233999999999</v>
      </c>
      <c r="AA1178">
        <f t="shared" si="834"/>
        <v>1.6006596658015848E-3</v>
      </c>
      <c r="AB1178">
        <f t="shared" si="830"/>
        <v>1.0016006596658016</v>
      </c>
      <c r="AD1178" s="15">
        <f t="shared" si="835"/>
        <v>0.79279112127647888</v>
      </c>
      <c r="AF1178" s="10">
        <v>40925</v>
      </c>
      <c r="AG1178">
        <v>145500</v>
      </c>
      <c r="AH1178">
        <v>31.903293000000001</v>
      </c>
      <c r="AI1178">
        <f t="shared" si="836"/>
        <v>1.1782243429527828E-3</v>
      </c>
      <c r="AJ1178">
        <f t="shared" si="853"/>
        <v>1.0011782243429528</v>
      </c>
      <c r="AN1178" s="10">
        <v>40925</v>
      </c>
      <c r="AO1178">
        <v>3998200</v>
      </c>
      <c r="AP1178">
        <v>26.869713999999998</v>
      </c>
      <c r="AQ1178">
        <f t="shared" si="837"/>
        <v>9.7656691125402872E-3</v>
      </c>
      <c r="AR1178">
        <f t="shared" si="856"/>
        <v>1.0097656691125403</v>
      </c>
      <c r="AV1178" s="10">
        <v>40925</v>
      </c>
      <c r="AW1178">
        <v>26786400</v>
      </c>
      <c r="AX1178">
        <v>35.425457000000002</v>
      </c>
      <c r="AY1178">
        <f t="shared" si="838"/>
        <v>1.6405884812300542E-2</v>
      </c>
      <c r="AZ1178">
        <f t="shared" si="839"/>
        <v>1.0164058848123005</v>
      </c>
      <c r="BD1178" s="10">
        <v>40925</v>
      </c>
      <c r="BE1178">
        <v>864200</v>
      </c>
      <c r="BF1178">
        <v>39.707450999999999</v>
      </c>
      <c r="BG1178">
        <f t="shared" si="840"/>
        <v>1.0897729354406582E-3</v>
      </c>
      <c r="BH1178">
        <f t="shared" si="841"/>
        <v>1.0010897729354407</v>
      </c>
      <c r="BL1178" s="10">
        <v>40925</v>
      </c>
      <c r="BM1178">
        <v>367300</v>
      </c>
      <c r="BN1178">
        <v>98.089072000000002</v>
      </c>
      <c r="BO1178">
        <f t="shared" si="854"/>
        <v>8.1312627042695595E-4</v>
      </c>
      <c r="BP1178">
        <f t="shared" si="855"/>
        <v>1.000813126270427</v>
      </c>
      <c r="CB1178" s="10">
        <v>40925</v>
      </c>
      <c r="CC1178">
        <v>557900</v>
      </c>
      <c r="CD1178">
        <v>87.760645999999994</v>
      </c>
      <c r="CE1178">
        <f t="shared" si="842"/>
        <v>7.3911154885131225E-4</v>
      </c>
      <c r="CF1178">
        <f t="shared" si="843"/>
        <v>1.0007391115488513</v>
      </c>
      <c r="CJ1178" s="10">
        <v>40925</v>
      </c>
      <c r="CK1178">
        <v>198800</v>
      </c>
      <c r="CL1178">
        <v>70.617917000000006</v>
      </c>
      <c r="CM1178">
        <f t="shared" si="844"/>
        <v>2.8996755462782353E-3</v>
      </c>
      <c r="CN1178">
        <f t="shared" si="845"/>
        <v>1.0028996755462782</v>
      </c>
      <c r="CR1178" s="10">
        <v>40925</v>
      </c>
      <c r="CS1178">
        <v>14000</v>
      </c>
      <c r="CT1178">
        <v>57.523685999999998</v>
      </c>
      <c r="CU1178">
        <f t="shared" si="846"/>
        <v>-1.6345376200033179E-4</v>
      </c>
      <c r="CV1178">
        <f t="shared" si="847"/>
        <v>0.99983654623799967</v>
      </c>
      <c r="CZ1178" s="10">
        <v>40925</v>
      </c>
      <c r="DA1178">
        <v>53200</v>
      </c>
      <c r="DB1178">
        <v>35.593497999999997</v>
      </c>
      <c r="DC1178">
        <f t="shared" si="861"/>
        <v>1.4596814650124967E-2</v>
      </c>
      <c r="DD1178">
        <f t="shared" si="862"/>
        <v>1.014596814650125</v>
      </c>
      <c r="DH1178" s="10">
        <v>40925</v>
      </c>
      <c r="DI1178">
        <v>105800</v>
      </c>
      <c r="DJ1178">
        <v>24.483481000000001</v>
      </c>
      <c r="DK1178">
        <f t="shared" si="863"/>
        <v>9.9778471736315932E-3</v>
      </c>
      <c r="DL1178">
        <f t="shared" si="864"/>
        <v>1.0099778471736316</v>
      </c>
      <c r="DX1178" s="10">
        <v>40925</v>
      </c>
      <c r="DY1178">
        <v>4365200</v>
      </c>
      <c r="DZ1178">
        <v>16.09</v>
      </c>
      <c r="EA1178">
        <f t="shared" si="857"/>
        <v>7.5140889167188973E-3</v>
      </c>
      <c r="EB1178">
        <f t="shared" si="858"/>
        <v>1.0075140889167189</v>
      </c>
      <c r="EF1178" s="10">
        <v>40921</v>
      </c>
      <c r="EG1178">
        <v>127700</v>
      </c>
      <c r="EH1178">
        <v>96.024963</v>
      </c>
      <c r="EI1178">
        <f t="shared" si="859"/>
        <v>3.9884701084402785E-4</v>
      </c>
      <c r="EJ1178">
        <f t="shared" si="860"/>
        <v>1.000398847010844</v>
      </c>
    </row>
    <row r="1179" spans="1:140">
      <c r="A1179" s="10">
        <v>40921</v>
      </c>
      <c r="B1179" s="11">
        <v>217.24</v>
      </c>
      <c r="C1179">
        <f t="shared" si="848"/>
        <v>2.1724000000000001</v>
      </c>
      <c r="D1179" s="12">
        <f t="shared" si="829"/>
        <v>6.7451708901514751E-2</v>
      </c>
      <c r="E1179" s="13">
        <f t="shared" si="849"/>
        <v>1.0674517089015148</v>
      </c>
      <c r="H1179" s="10">
        <v>40921</v>
      </c>
      <c r="I1179">
        <v>20700</v>
      </c>
      <c r="J1179">
        <v>65.822001</v>
      </c>
      <c r="K1179" s="15">
        <f t="shared" si="850"/>
        <v>8.4427316930155705E-3</v>
      </c>
      <c r="L1179">
        <f t="shared" si="851"/>
        <v>1.0084427316930156</v>
      </c>
      <c r="N1179" s="15">
        <f t="shared" si="831"/>
        <v>20.513083335297452</v>
      </c>
      <c r="P1179" s="10">
        <v>40921</v>
      </c>
      <c r="Q1179">
        <v>261500</v>
      </c>
      <c r="R1179">
        <v>28.201412999999999</v>
      </c>
      <c r="S1179">
        <f t="shared" si="832"/>
        <v>-4.5454343293052091E-3</v>
      </c>
      <c r="T1179">
        <f t="shared" si="852"/>
        <v>0.99545456567069479</v>
      </c>
      <c r="V1179" s="15">
        <f t="shared" si="833"/>
        <v>-0.8104051065872796</v>
      </c>
      <c r="X1179" s="10">
        <v>40921</v>
      </c>
      <c r="Y1179">
        <v>92500</v>
      </c>
      <c r="Z1179">
        <v>23.337878</v>
      </c>
      <c r="AA1179">
        <f t="shared" si="834"/>
        <v>-5.5710130743935604E-3</v>
      </c>
      <c r="AB1179">
        <f t="shared" si="830"/>
        <v>0.99442898692560644</v>
      </c>
      <c r="AD1179" s="15">
        <f t="shared" si="835"/>
        <v>-0.86985486146746516</v>
      </c>
      <c r="AF1179" s="10">
        <v>40921</v>
      </c>
      <c r="AG1179">
        <v>133500</v>
      </c>
      <c r="AH1179">
        <v>31.865748</v>
      </c>
      <c r="AI1179">
        <f t="shared" si="836"/>
        <v>-7.3099400630521894E-3</v>
      </c>
      <c r="AJ1179">
        <f t="shared" si="853"/>
        <v>0.99269005993694781</v>
      </c>
      <c r="AN1179" s="10">
        <v>40921</v>
      </c>
      <c r="AO1179">
        <v>2378000</v>
      </c>
      <c r="AP1179">
        <v>26.609850999999999</v>
      </c>
      <c r="AQ1179">
        <f t="shared" si="837"/>
        <v>-9.6712231473695676E-3</v>
      </c>
      <c r="AR1179">
        <f t="shared" si="856"/>
        <v>0.99032877685263043</v>
      </c>
      <c r="AV1179" s="10">
        <v>40921</v>
      </c>
      <c r="AW1179">
        <v>13618200</v>
      </c>
      <c r="AX1179">
        <v>34.853651999999997</v>
      </c>
      <c r="AY1179">
        <f t="shared" si="838"/>
        <v>-8.5084953099970884E-3</v>
      </c>
      <c r="AZ1179">
        <f t="shared" si="839"/>
        <v>0.99149150469000291</v>
      </c>
      <c r="BD1179" s="10">
        <v>40921</v>
      </c>
      <c r="BE1179">
        <v>555600</v>
      </c>
      <c r="BF1179">
        <v>39.664225999999999</v>
      </c>
      <c r="BG1179">
        <f t="shared" si="840"/>
        <v>-2.174805781919309E-3</v>
      </c>
      <c r="BH1179">
        <f t="shared" si="841"/>
        <v>0.99782519421808069</v>
      </c>
      <c r="BL1179" s="10">
        <v>40921</v>
      </c>
      <c r="BM1179">
        <v>316000</v>
      </c>
      <c r="BN1179">
        <v>98.009377999999998</v>
      </c>
      <c r="BO1179">
        <f t="shared" si="854"/>
        <v>2.5362148431660181E-3</v>
      </c>
      <c r="BP1179">
        <f t="shared" si="855"/>
        <v>1.002536214843166</v>
      </c>
      <c r="CB1179" s="10">
        <v>40921</v>
      </c>
      <c r="CC1179">
        <v>612700</v>
      </c>
      <c r="CD1179">
        <v>87.695829000000003</v>
      </c>
      <c r="CE1179">
        <f t="shared" si="842"/>
        <v>-3.6939076683795147E-4</v>
      </c>
      <c r="CF1179">
        <f t="shared" si="843"/>
        <v>0.99963060923316205</v>
      </c>
      <c r="CJ1179" s="10">
        <v>40921</v>
      </c>
      <c r="CK1179">
        <v>133200</v>
      </c>
      <c r="CL1179">
        <v>70.413740000000004</v>
      </c>
      <c r="CM1179">
        <f t="shared" si="844"/>
        <v>1.6942827832353569E-3</v>
      </c>
      <c r="CN1179">
        <f t="shared" si="845"/>
        <v>1.0016942827832354</v>
      </c>
      <c r="CR1179" s="10">
        <v>40921</v>
      </c>
      <c r="CS1179">
        <v>7400</v>
      </c>
      <c r="CT1179">
        <v>57.533090000000001</v>
      </c>
      <c r="CU1179">
        <f t="shared" si="846"/>
        <v>2.1297030026847796E-3</v>
      </c>
      <c r="CV1179">
        <f t="shared" si="847"/>
        <v>1.0021297030026848</v>
      </c>
      <c r="CZ1179" s="10">
        <v>40921</v>
      </c>
      <c r="DA1179">
        <v>24200</v>
      </c>
      <c r="DB1179">
        <v>35.081420999999999</v>
      </c>
      <c r="DC1179">
        <f t="shared" si="861"/>
        <v>-8.0702712464481019E-3</v>
      </c>
      <c r="DD1179">
        <f t="shared" si="862"/>
        <v>0.9919297287535519</v>
      </c>
      <c r="DH1179" s="10">
        <v>40921</v>
      </c>
      <c r="DI1179">
        <v>65900</v>
      </c>
      <c r="DJ1179">
        <v>24.241602</v>
      </c>
      <c r="DK1179">
        <f t="shared" si="863"/>
        <v>1.4803495811266387E-3</v>
      </c>
      <c r="DL1179">
        <f t="shared" si="864"/>
        <v>1.0014803495811266</v>
      </c>
      <c r="DX1179" s="10">
        <v>40921</v>
      </c>
      <c r="DY1179">
        <v>3572200</v>
      </c>
      <c r="DZ1179">
        <v>15.97</v>
      </c>
      <c r="EA1179">
        <f t="shared" si="857"/>
        <v>-6.840796019900397E-3</v>
      </c>
      <c r="EB1179">
        <f t="shared" si="858"/>
        <v>0.9931592039800996</v>
      </c>
      <c r="EF1179" s="10">
        <v>40920</v>
      </c>
      <c r="EG1179">
        <v>60100</v>
      </c>
      <c r="EH1179">
        <v>95.986678999999995</v>
      </c>
      <c r="EI1179">
        <f t="shared" si="859"/>
        <v>1.0980336352623965E-3</v>
      </c>
      <c r="EJ1179">
        <f t="shared" si="860"/>
        <v>1.0010980336352624</v>
      </c>
    </row>
    <row r="1180" spans="1:140">
      <c r="A1180" s="10">
        <v>40920</v>
      </c>
      <c r="B1180" s="11">
        <v>218.24</v>
      </c>
      <c r="C1180">
        <f t="shared" si="848"/>
        <v>2.1823999999999999</v>
      </c>
      <c r="D1180" s="12">
        <f t="shared" si="829"/>
        <v>6.7939884427560937E-2</v>
      </c>
      <c r="E1180" s="13">
        <f t="shared" si="849"/>
        <v>1.0679398844275609</v>
      </c>
      <c r="H1180" s="10">
        <v>40920</v>
      </c>
      <c r="I1180">
        <v>11700</v>
      </c>
      <c r="J1180">
        <v>65.270936000000006</v>
      </c>
      <c r="K1180" s="15">
        <f t="shared" si="850"/>
        <v>-1.2045970066008049E-3</v>
      </c>
      <c r="L1180">
        <f t="shared" si="851"/>
        <v>0.9987954029933992</v>
      </c>
      <c r="N1180" s="15">
        <f t="shared" si="831"/>
        <v>-0.35592682761257155</v>
      </c>
      <c r="P1180" s="10">
        <v>40920</v>
      </c>
      <c r="Q1180">
        <v>195000</v>
      </c>
      <c r="R1180">
        <v>28.330186000000001</v>
      </c>
      <c r="S1180">
        <f t="shared" si="832"/>
        <v>2.2779119033571327E-3</v>
      </c>
      <c r="T1180">
        <f t="shared" si="852"/>
        <v>1.0022779119033571</v>
      </c>
      <c r="V1180" s="15">
        <f t="shared" si="833"/>
        <v>1.2944480402966185</v>
      </c>
      <c r="X1180" s="10">
        <v>40920</v>
      </c>
      <c r="Y1180">
        <v>62900</v>
      </c>
      <c r="Z1180">
        <v>23.468622</v>
      </c>
      <c r="AA1180">
        <f t="shared" si="834"/>
        <v>3.9951685617349852E-3</v>
      </c>
      <c r="AB1180">
        <f t="shared" si="830"/>
        <v>1.003995168561735</v>
      </c>
      <c r="AD1180" s="15">
        <f t="shared" si="835"/>
        <v>3.2859031929264351</v>
      </c>
      <c r="AF1180" s="10">
        <v>40920</v>
      </c>
      <c r="AG1180">
        <v>130700</v>
      </c>
      <c r="AH1180">
        <v>32.1004</v>
      </c>
      <c r="AI1180">
        <f t="shared" si="836"/>
        <v>2.6385306687217724E-3</v>
      </c>
      <c r="AJ1180">
        <f t="shared" si="853"/>
        <v>1.0026385306687218</v>
      </c>
      <c r="AN1180" s="10">
        <v>40920</v>
      </c>
      <c r="AO1180">
        <v>1348500</v>
      </c>
      <c r="AP1180">
        <v>26.869713999999998</v>
      </c>
      <c r="AQ1180">
        <f t="shared" si="837"/>
        <v>2.909813112280224E-3</v>
      </c>
      <c r="AR1180">
        <f t="shared" si="856"/>
        <v>1.0029098131122802</v>
      </c>
      <c r="AV1180" s="10">
        <v>40920</v>
      </c>
      <c r="AW1180">
        <v>19255700</v>
      </c>
      <c r="AX1180">
        <v>35.152749</v>
      </c>
      <c r="AY1180">
        <f t="shared" si="838"/>
        <v>5.0301901468483567E-3</v>
      </c>
      <c r="AZ1180">
        <f t="shared" si="839"/>
        <v>1.0050301901468484</v>
      </c>
      <c r="BD1180" s="10">
        <v>40920</v>
      </c>
      <c r="BE1180">
        <v>482700</v>
      </c>
      <c r="BF1180">
        <v>39.750675999999999</v>
      </c>
      <c r="BG1180">
        <f t="shared" si="840"/>
        <v>1.7428769606482319E-3</v>
      </c>
      <c r="BH1180">
        <f t="shared" si="841"/>
        <v>1.0017428769606482</v>
      </c>
      <c r="BL1180" s="10">
        <v>40920</v>
      </c>
      <c r="BM1180">
        <v>348100</v>
      </c>
      <c r="BN1180">
        <v>97.761433999999994</v>
      </c>
      <c r="BO1180">
        <f t="shared" si="854"/>
        <v>6.3446623193263996E-4</v>
      </c>
      <c r="BP1180">
        <f t="shared" si="855"/>
        <v>1.0006344662319326</v>
      </c>
      <c r="CB1180" s="10">
        <v>40920</v>
      </c>
      <c r="CC1180">
        <v>281200</v>
      </c>
      <c r="CD1180">
        <v>87.728234999999998</v>
      </c>
      <c r="CE1180">
        <f t="shared" si="842"/>
        <v>8.3191762717205187E-4</v>
      </c>
      <c r="CF1180">
        <f t="shared" si="843"/>
        <v>1.0008319176271721</v>
      </c>
      <c r="CJ1180" s="10">
        <v>40920</v>
      </c>
      <c r="CK1180">
        <v>413900</v>
      </c>
      <c r="CL1180">
        <v>70.294640999999999</v>
      </c>
      <c r="CM1180">
        <f t="shared" si="844"/>
        <v>-4.8385672585593564E-4</v>
      </c>
      <c r="CN1180">
        <f t="shared" si="845"/>
        <v>0.99951614327414406</v>
      </c>
      <c r="CR1180" s="10">
        <v>40920</v>
      </c>
      <c r="CS1180">
        <v>24400</v>
      </c>
      <c r="CT1180">
        <v>57.410822000000003</v>
      </c>
      <c r="CU1180">
        <f t="shared" si="846"/>
        <v>-3.2754867160655898E-4</v>
      </c>
      <c r="CV1180">
        <f t="shared" si="847"/>
        <v>0.99967245132839344</v>
      </c>
      <c r="CZ1180" s="10">
        <v>40920</v>
      </c>
      <c r="DA1180">
        <v>15600</v>
      </c>
      <c r="DB1180">
        <v>35.366841000000001</v>
      </c>
      <c r="DC1180">
        <f t="shared" si="861"/>
        <v>9.1018445330199871E-3</v>
      </c>
      <c r="DD1180">
        <f t="shared" si="862"/>
        <v>1.00910184453302</v>
      </c>
      <c r="DH1180" s="10">
        <v>40920</v>
      </c>
      <c r="DI1180">
        <v>397500</v>
      </c>
      <c r="DJ1180">
        <v>24.205769</v>
      </c>
      <c r="DK1180">
        <f t="shared" si="863"/>
        <v>-7.3474866881960699E-3</v>
      </c>
      <c r="DL1180">
        <f t="shared" si="864"/>
        <v>0.99265251331180393</v>
      </c>
      <c r="DX1180" s="10">
        <v>40920</v>
      </c>
      <c r="DY1180">
        <v>5492000</v>
      </c>
      <c r="DZ1180">
        <v>16.079999999999998</v>
      </c>
      <c r="EA1180">
        <f t="shared" si="857"/>
        <v>4.372267332916735E-3</v>
      </c>
      <c r="EB1180">
        <f t="shared" si="858"/>
        <v>1.0043722673329167</v>
      </c>
      <c r="EF1180" s="10">
        <v>40919</v>
      </c>
      <c r="EG1180">
        <v>125900</v>
      </c>
      <c r="EH1180">
        <v>95.881398000000004</v>
      </c>
      <c r="EI1180">
        <f t="shared" si="859"/>
        <v>8.9923033349381676E-4</v>
      </c>
      <c r="EJ1180">
        <f t="shared" si="860"/>
        <v>1.0008992303334938</v>
      </c>
    </row>
    <row r="1181" spans="1:140">
      <c r="A1181" s="10">
        <v>40919</v>
      </c>
      <c r="B1181" s="11">
        <v>219.24</v>
      </c>
      <c r="C1181">
        <f t="shared" si="848"/>
        <v>2.1924000000000001</v>
      </c>
      <c r="D1181" s="12">
        <f t="shared" si="829"/>
        <v>6.8430978308308799E-2</v>
      </c>
      <c r="E1181" s="13">
        <f t="shared" si="849"/>
        <v>1.0684309783083088</v>
      </c>
      <c r="H1181" s="10">
        <v>40919</v>
      </c>
      <c r="I1181">
        <v>11600</v>
      </c>
      <c r="J1181">
        <v>65.349655999999996</v>
      </c>
      <c r="K1181" s="15">
        <f t="shared" si="850"/>
        <v>1.3429162417401219E-2</v>
      </c>
      <c r="L1181">
        <f t="shared" si="851"/>
        <v>1.0134291624174012</v>
      </c>
      <c r="N1181" s="15">
        <f t="shared" si="831"/>
        <v>129.19372267061505</v>
      </c>
      <c r="P1181" s="10">
        <v>40919</v>
      </c>
      <c r="Q1181">
        <v>322600</v>
      </c>
      <c r="R1181">
        <v>28.265799000000001</v>
      </c>
      <c r="S1181">
        <f t="shared" si="832"/>
        <v>1.30330474241247E-3</v>
      </c>
      <c r="T1181">
        <f t="shared" si="852"/>
        <v>1.0013033047424125</v>
      </c>
      <c r="V1181" s="15">
        <f t="shared" si="833"/>
        <v>0.60865190952577564</v>
      </c>
      <c r="X1181" s="10">
        <v>40919</v>
      </c>
      <c r="Y1181">
        <v>88400</v>
      </c>
      <c r="Z1181">
        <v>23.375233999999999</v>
      </c>
      <c r="AA1181">
        <f t="shared" si="834"/>
        <v>3.2064087145169395E-3</v>
      </c>
      <c r="AB1181">
        <f t="shared" si="830"/>
        <v>1.0032064087145169</v>
      </c>
      <c r="AD1181" s="15">
        <f t="shared" si="835"/>
        <v>2.2170567510241868</v>
      </c>
      <c r="AF1181" s="10">
        <v>40919</v>
      </c>
      <c r="AG1181">
        <v>319800</v>
      </c>
      <c r="AH1181">
        <v>32.015925000000003</v>
      </c>
      <c r="AI1181">
        <f t="shared" si="836"/>
        <v>4.7128032268379805E-3</v>
      </c>
      <c r="AJ1181">
        <f t="shared" si="853"/>
        <v>1.004712803226838</v>
      </c>
      <c r="AN1181" s="10">
        <v>40919</v>
      </c>
      <c r="AO1181">
        <v>2770400</v>
      </c>
      <c r="AP1181">
        <v>26.791754999999998</v>
      </c>
      <c r="AQ1181">
        <f t="shared" si="837"/>
        <v>-3.2227021453975491E-3</v>
      </c>
      <c r="AR1181">
        <f t="shared" si="856"/>
        <v>0.99677729785460245</v>
      </c>
      <c r="AV1181" s="10">
        <v>40919</v>
      </c>
      <c r="AW1181">
        <v>20206000</v>
      </c>
      <c r="AX1181">
        <v>34.976809000000003</v>
      </c>
      <c r="AY1181">
        <f t="shared" si="838"/>
        <v>2.5151557077296438E-4</v>
      </c>
      <c r="AZ1181">
        <f t="shared" si="839"/>
        <v>1.000251515570773</v>
      </c>
      <c r="BD1181" s="10">
        <v>40919</v>
      </c>
      <c r="BE1181">
        <v>491800</v>
      </c>
      <c r="BF1181">
        <v>39.681516000000002</v>
      </c>
      <c r="BG1181">
        <f t="shared" si="840"/>
        <v>-6.5315197392035174E-4</v>
      </c>
      <c r="BH1181">
        <f t="shared" si="841"/>
        <v>0.99934684802607965</v>
      </c>
      <c r="BL1181" s="10">
        <v>40919</v>
      </c>
      <c r="BM1181">
        <v>276800</v>
      </c>
      <c r="BN1181">
        <v>97.699447000000006</v>
      </c>
      <c r="BO1181">
        <f t="shared" si="854"/>
        <v>2.7265490003678394E-3</v>
      </c>
      <c r="BP1181">
        <f t="shared" si="855"/>
        <v>1.0027265490003678</v>
      </c>
      <c r="CB1181" s="10">
        <v>40919</v>
      </c>
      <c r="CC1181">
        <v>247000</v>
      </c>
      <c r="CD1181">
        <v>87.655313000000007</v>
      </c>
      <c r="CE1181">
        <f t="shared" si="842"/>
        <v>-2.7722519782813482E-4</v>
      </c>
      <c r="CF1181">
        <f t="shared" si="843"/>
        <v>0.99972277480217187</v>
      </c>
      <c r="CJ1181" s="10">
        <v>40919</v>
      </c>
      <c r="CK1181">
        <v>517900</v>
      </c>
      <c r="CL1181">
        <v>70.328670000000002</v>
      </c>
      <c r="CM1181">
        <f t="shared" si="844"/>
        <v>2.3035317523307786E-3</v>
      </c>
      <c r="CN1181">
        <f t="shared" si="845"/>
        <v>1.0023035317523308</v>
      </c>
      <c r="CR1181" s="10">
        <v>40919</v>
      </c>
      <c r="CS1181">
        <v>13900</v>
      </c>
      <c r="CT1181">
        <v>57.429633000000003</v>
      </c>
      <c r="CU1181">
        <f t="shared" si="846"/>
        <v>1.9691969705548651E-3</v>
      </c>
      <c r="CV1181">
        <f t="shared" si="847"/>
        <v>1.0019691969705549</v>
      </c>
      <c r="CZ1181" s="10">
        <v>40919</v>
      </c>
      <c r="DA1181">
        <v>76800</v>
      </c>
      <c r="DB1181">
        <v>35.047840999999998</v>
      </c>
      <c r="DC1181">
        <f t="shared" si="861"/>
        <v>-2.39443853568444E-4</v>
      </c>
      <c r="DD1181">
        <f t="shared" si="862"/>
        <v>0.99976055614643156</v>
      </c>
      <c r="DH1181" s="10">
        <v>40919</v>
      </c>
      <c r="DI1181">
        <v>376500</v>
      </c>
      <c r="DJ1181">
        <v>24.384937000000001</v>
      </c>
      <c r="DK1181">
        <f t="shared" si="863"/>
        <v>4.4279797739770199E-3</v>
      </c>
      <c r="DL1181">
        <f t="shared" si="864"/>
        <v>1.004427979773977</v>
      </c>
      <c r="DX1181" s="10">
        <v>40919</v>
      </c>
      <c r="DY1181">
        <v>5530900</v>
      </c>
      <c r="DZ1181">
        <v>16.010000000000002</v>
      </c>
      <c r="EA1181">
        <f t="shared" si="857"/>
        <v>5.6532663316584131E-3</v>
      </c>
      <c r="EB1181">
        <f t="shared" si="858"/>
        <v>1.0056532663316584</v>
      </c>
      <c r="EF1181" s="10">
        <v>40918</v>
      </c>
      <c r="EG1181">
        <v>483700</v>
      </c>
      <c r="EH1181">
        <v>95.795255999999995</v>
      </c>
      <c r="EI1181">
        <f t="shared" si="859"/>
        <v>-9.9816488457493691E-4</v>
      </c>
      <c r="EJ1181">
        <f t="shared" si="860"/>
        <v>0.99900183511542506</v>
      </c>
    </row>
    <row r="1182" spans="1:140">
      <c r="A1182" s="10">
        <v>40918</v>
      </c>
      <c r="B1182" s="11">
        <v>220.24</v>
      </c>
      <c r="C1182">
        <f t="shared" si="848"/>
        <v>2.2023999999999999</v>
      </c>
      <c r="D1182" s="12">
        <f t="shared" si="829"/>
        <v>6.8925024280334535E-2</v>
      </c>
      <c r="E1182" s="13">
        <f t="shared" si="849"/>
        <v>1.0689250242803345</v>
      </c>
      <c r="H1182" s="10">
        <v>40918</v>
      </c>
      <c r="I1182">
        <v>12600</v>
      </c>
      <c r="J1182">
        <v>64.483694</v>
      </c>
      <c r="K1182" s="15">
        <f t="shared" si="850"/>
        <v>-3.5144963722697486E-3</v>
      </c>
      <c r="L1182">
        <f t="shared" si="851"/>
        <v>0.99648550362773025</v>
      </c>
      <c r="N1182" s="15">
        <f t="shared" si="831"/>
        <v>-0.72336342943035592</v>
      </c>
      <c r="P1182" s="10">
        <v>40918</v>
      </c>
      <c r="Q1182">
        <v>286100</v>
      </c>
      <c r="R1182">
        <v>28.229008</v>
      </c>
      <c r="S1182">
        <f t="shared" si="832"/>
        <v>9.2075279588552661E-3</v>
      </c>
      <c r="T1182">
        <f t="shared" si="852"/>
        <v>1.0092075279588553</v>
      </c>
      <c r="V1182" s="15">
        <f t="shared" si="833"/>
        <v>27.371069257253254</v>
      </c>
      <c r="X1182" s="10">
        <v>40918</v>
      </c>
      <c r="Y1182">
        <v>67300</v>
      </c>
      <c r="Z1182">
        <v>23.300522999999998</v>
      </c>
      <c r="AA1182">
        <f t="shared" si="834"/>
        <v>1.2581235005007851E-2</v>
      </c>
      <c r="AB1182">
        <f t="shared" si="830"/>
        <v>1.0125812350050079</v>
      </c>
      <c r="AD1182" s="15">
        <f t="shared" si="835"/>
        <v>94.918928760327773</v>
      </c>
      <c r="AF1182" s="10">
        <v>40918</v>
      </c>
      <c r="AG1182">
        <v>134000</v>
      </c>
      <c r="AH1182">
        <v>31.865748</v>
      </c>
      <c r="AI1182">
        <f t="shared" si="836"/>
        <v>1.3735418689622803E-2</v>
      </c>
      <c r="AJ1182">
        <f t="shared" si="853"/>
        <v>1.0137354186896228</v>
      </c>
      <c r="AN1182" s="10">
        <v>40918</v>
      </c>
      <c r="AO1182">
        <v>1861100</v>
      </c>
      <c r="AP1182">
        <v>26.878375999999999</v>
      </c>
      <c r="AQ1182">
        <f t="shared" si="837"/>
        <v>1.6377331404368478E-2</v>
      </c>
      <c r="AR1182">
        <f t="shared" si="856"/>
        <v>1.0163773314043685</v>
      </c>
      <c r="AV1182" s="10">
        <v>40918</v>
      </c>
      <c r="AW1182">
        <v>16547600</v>
      </c>
      <c r="AX1182">
        <v>34.968013999999997</v>
      </c>
      <c r="AY1182">
        <f t="shared" si="838"/>
        <v>2.2376523334708409E-2</v>
      </c>
      <c r="AZ1182">
        <f t="shared" si="839"/>
        <v>1.0223765233347084</v>
      </c>
      <c r="BD1182" s="10">
        <v>40918</v>
      </c>
      <c r="BE1182">
        <v>443800</v>
      </c>
      <c r="BF1182">
        <v>39.707450999999999</v>
      </c>
      <c r="BG1182">
        <f t="shared" si="840"/>
        <v>6.5746140593099245E-3</v>
      </c>
      <c r="BH1182">
        <f t="shared" si="841"/>
        <v>1.0065746140593099</v>
      </c>
      <c r="BL1182" s="10">
        <v>40918</v>
      </c>
      <c r="BM1182">
        <v>432900</v>
      </c>
      <c r="BN1182">
        <v>97.433789000000004</v>
      </c>
      <c r="BO1182">
        <f t="shared" si="854"/>
        <v>-8.1132327208549571E-3</v>
      </c>
      <c r="BP1182">
        <f t="shared" si="855"/>
        <v>0.99188676727914504</v>
      </c>
      <c r="CB1182" s="10">
        <v>40918</v>
      </c>
      <c r="CC1182">
        <v>393000</v>
      </c>
      <c r="CD1182">
        <v>87.67962</v>
      </c>
      <c r="CE1182">
        <f t="shared" si="842"/>
        <v>-2.7715976415565446E-4</v>
      </c>
      <c r="CF1182">
        <f t="shared" si="843"/>
        <v>0.99972284023584435</v>
      </c>
      <c r="CJ1182" s="10">
        <v>40918</v>
      </c>
      <c r="CK1182">
        <v>129400</v>
      </c>
      <c r="CL1182">
        <v>70.167038000000005</v>
      </c>
      <c r="CM1182">
        <f t="shared" si="844"/>
        <v>7.2803649027819439E-4</v>
      </c>
      <c r="CN1182">
        <f t="shared" si="845"/>
        <v>1.0007280364902782</v>
      </c>
      <c r="CR1182" s="10">
        <v>40918</v>
      </c>
      <c r="CS1182">
        <v>14500</v>
      </c>
      <c r="CT1182">
        <v>57.316764999999997</v>
      </c>
      <c r="CU1182">
        <f t="shared" si="846"/>
        <v>-9.8363000466472617E-4</v>
      </c>
      <c r="CV1182">
        <f t="shared" si="847"/>
        <v>0.99901636999533527</v>
      </c>
      <c r="CZ1182" s="10">
        <v>40918</v>
      </c>
      <c r="DA1182">
        <v>46300</v>
      </c>
      <c r="DB1182">
        <v>35.056235000000001</v>
      </c>
      <c r="DC1182">
        <f t="shared" si="861"/>
        <v>1.6305629720269721E-2</v>
      </c>
      <c r="DD1182">
        <f t="shared" si="862"/>
        <v>1.0163056297202697</v>
      </c>
      <c r="DH1182" s="10">
        <v>40918</v>
      </c>
      <c r="DI1182">
        <v>122600</v>
      </c>
      <c r="DJ1182">
        <v>24.277436999999999</v>
      </c>
      <c r="DK1182">
        <f t="shared" si="863"/>
        <v>1.3084144519107666E-2</v>
      </c>
      <c r="DL1182">
        <f t="shared" si="864"/>
        <v>1.0130841445191077</v>
      </c>
      <c r="DX1182" s="10">
        <v>40918</v>
      </c>
      <c r="DY1182">
        <v>4496000</v>
      </c>
      <c r="DZ1182">
        <v>15.92</v>
      </c>
      <c r="EA1182">
        <f t="shared" si="857"/>
        <v>1.4012738853503182E-2</v>
      </c>
      <c r="EB1182">
        <f t="shared" si="858"/>
        <v>1.0140127388535032</v>
      </c>
      <c r="EF1182" s="10">
        <v>40917</v>
      </c>
      <c r="EG1182">
        <v>78500</v>
      </c>
      <c r="EH1182">
        <v>95.890970999999993</v>
      </c>
      <c r="EI1182">
        <f t="shared" si="859"/>
        <v>5.992787076423145E-4</v>
      </c>
      <c r="EJ1182">
        <f t="shared" si="860"/>
        <v>1.0005992787076423</v>
      </c>
    </row>
    <row r="1183" spans="1:140">
      <c r="A1183" s="10">
        <v>40917</v>
      </c>
      <c r="B1183" s="11">
        <v>221.24</v>
      </c>
      <c r="C1183">
        <f t="shared" si="848"/>
        <v>2.2124000000000001</v>
      </c>
      <c r="D1183" s="12">
        <f t="shared" si="829"/>
        <v>6.9422056660634723E-2</v>
      </c>
      <c r="E1183" s="13">
        <f t="shared" si="849"/>
        <v>1.0694220566606347</v>
      </c>
      <c r="H1183" s="10">
        <v>40917</v>
      </c>
      <c r="I1183">
        <v>10600</v>
      </c>
      <c r="J1183">
        <v>64.711121000000006</v>
      </c>
      <c r="K1183" s="15">
        <f t="shared" si="850"/>
        <v>-1.4845850854562359E-3</v>
      </c>
      <c r="L1183">
        <f t="shared" si="851"/>
        <v>0.99851541491454376</v>
      </c>
      <c r="N1183" s="15">
        <f t="shared" si="831"/>
        <v>-0.41857668107428936</v>
      </c>
      <c r="P1183" s="10">
        <v>40917</v>
      </c>
      <c r="Q1183">
        <v>308700</v>
      </c>
      <c r="R1183">
        <v>27.97146</v>
      </c>
      <c r="S1183">
        <f t="shared" si="832"/>
        <v>1.6468836513763296E-3</v>
      </c>
      <c r="T1183">
        <f t="shared" si="852"/>
        <v>1.0016468836513763</v>
      </c>
      <c r="V1183" s="15">
        <f t="shared" si="833"/>
        <v>0.82324538982582585</v>
      </c>
      <c r="X1183" s="10">
        <v>40917</v>
      </c>
      <c r="Y1183">
        <v>226300</v>
      </c>
      <c r="Z1183">
        <v>23.011016000000001</v>
      </c>
      <c r="AA1183">
        <f t="shared" si="834"/>
        <v>4.4842281986128274E-3</v>
      </c>
      <c r="AB1183">
        <f t="shared" si="830"/>
        <v>1.0044842281986128</v>
      </c>
      <c r="AD1183" s="15">
        <f t="shared" si="835"/>
        <v>4.1196417260691591</v>
      </c>
      <c r="AF1183" s="10">
        <v>40917</v>
      </c>
      <c r="AG1183">
        <v>199300</v>
      </c>
      <c r="AH1183">
        <v>31.433989</v>
      </c>
      <c r="AI1183">
        <f t="shared" si="836"/>
        <v>3.29538955700448E-3</v>
      </c>
      <c r="AJ1183">
        <f t="shared" si="853"/>
        <v>1.0032953895570045</v>
      </c>
      <c r="AN1183" s="10">
        <v>40917</v>
      </c>
      <c r="AO1183">
        <v>1652200</v>
      </c>
      <c r="AP1183">
        <v>26.445273</v>
      </c>
      <c r="AQ1183">
        <f t="shared" si="837"/>
        <v>2.2981555516567997E-3</v>
      </c>
      <c r="AR1183">
        <f t="shared" si="856"/>
        <v>1.0022981555516568</v>
      </c>
      <c r="AV1183" s="10">
        <v>40917</v>
      </c>
      <c r="AW1183">
        <v>22563300</v>
      </c>
      <c r="AX1183">
        <v>34.202677000000001</v>
      </c>
      <c r="AY1183">
        <f t="shared" si="838"/>
        <v>8.0373784013774152E-3</v>
      </c>
      <c r="AZ1183">
        <f t="shared" si="839"/>
        <v>1.0080373784013774</v>
      </c>
      <c r="BD1183" s="10">
        <v>40917</v>
      </c>
      <c r="BE1183">
        <v>682000</v>
      </c>
      <c r="BF1183">
        <v>39.448095000000002</v>
      </c>
      <c r="BG1183">
        <f t="shared" si="840"/>
        <v>1.096945631339441E-3</v>
      </c>
      <c r="BH1183">
        <f t="shared" si="841"/>
        <v>1.0010969456313394</v>
      </c>
      <c r="BL1183" s="10">
        <v>40917</v>
      </c>
      <c r="BM1183">
        <v>283900</v>
      </c>
      <c r="BN1183">
        <v>98.230757999999994</v>
      </c>
      <c r="BO1183">
        <f t="shared" si="854"/>
        <v>3.3466249433762307E-3</v>
      </c>
      <c r="BP1183">
        <f t="shared" si="855"/>
        <v>1.0033466249433762</v>
      </c>
      <c r="CB1183" s="10">
        <v>40917</v>
      </c>
      <c r="CC1183">
        <v>331000</v>
      </c>
      <c r="CD1183">
        <v>87.703928000000005</v>
      </c>
      <c r="CE1183">
        <f t="shared" si="842"/>
        <v>-1.4760414963871371E-3</v>
      </c>
      <c r="CF1183">
        <f t="shared" si="843"/>
        <v>0.99852395850361286</v>
      </c>
      <c r="CJ1183" s="10">
        <v>40917</v>
      </c>
      <c r="CK1183">
        <v>250100</v>
      </c>
      <c r="CL1183">
        <v>70.115990999999994</v>
      </c>
      <c r="CM1183">
        <f t="shared" si="844"/>
        <v>1.701504142519461E-3</v>
      </c>
      <c r="CN1183">
        <f t="shared" si="845"/>
        <v>1.0017015041425195</v>
      </c>
      <c r="CR1183" s="10">
        <v>40917</v>
      </c>
      <c r="CS1183">
        <v>37400</v>
      </c>
      <c r="CT1183">
        <v>57.373199</v>
      </c>
      <c r="CU1183">
        <f t="shared" si="846"/>
        <v>8.2032338003790173E-4</v>
      </c>
      <c r="CV1183">
        <f t="shared" si="847"/>
        <v>1.0008203233800379</v>
      </c>
      <c r="CZ1183" s="10">
        <v>40917</v>
      </c>
      <c r="DA1183">
        <v>22700</v>
      </c>
      <c r="DB1183">
        <v>34.493791999999999</v>
      </c>
      <c r="DC1183">
        <f t="shared" si="861"/>
        <v>5.3829437943999636E-3</v>
      </c>
      <c r="DD1183">
        <f t="shared" si="862"/>
        <v>1.0053829437944</v>
      </c>
      <c r="DH1183" s="10">
        <v>40917</v>
      </c>
      <c r="DI1183">
        <v>168900</v>
      </c>
      <c r="DJ1183">
        <v>23.963889999999999</v>
      </c>
      <c r="DK1183">
        <f t="shared" si="863"/>
        <v>-1.4931421089200425E-3</v>
      </c>
      <c r="DL1183">
        <f t="shared" si="864"/>
        <v>0.99850685789107996</v>
      </c>
      <c r="DX1183" s="10">
        <v>40917</v>
      </c>
      <c r="DY1183">
        <v>3613400</v>
      </c>
      <c r="DZ1183">
        <v>15.7</v>
      </c>
      <c r="EA1183">
        <f t="shared" si="857"/>
        <v>-3.8071065989847552E-3</v>
      </c>
      <c r="EB1183">
        <f t="shared" si="858"/>
        <v>0.99619289340101524</v>
      </c>
      <c r="EF1183" s="10">
        <v>40914</v>
      </c>
      <c r="EG1183">
        <v>145300</v>
      </c>
      <c r="EH1183">
        <v>95.833539999999999</v>
      </c>
      <c r="EI1183">
        <f t="shared" si="859"/>
        <v>-1.9974401134681408E-4</v>
      </c>
      <c r="EJ1183">
        <f t="shared" si="860"/>
        <v>0.99980025598865319</v>
      </c>
    </row>
    <row r="1184" spans="1:140">
      <c r="A1184" s="10">
        <v>40914</v>
      </c>
      <c r="B1184" s="11">
        <v>222.24</v>
      </c>
      <c r="C1184">
        <f t="shared" si="848"/>
        <v>2.2223999999999999</v>
      </c>
      <c r="D1184" s="12">
        <f t="shared" si="829"/>
        <v>6.9922110359926126E-2</v>
      </c>
      <c r="E1184" s="13">
        <f t="shared" si="849"/>
        <v>1.0699221103599261</v>
      </c>
      <c r="H1184" s="10">
        <v>40914</v>
      </c>
      <c r="I1184">
        <v>16300</v>
      </c>
      <c r="J1184">
        <v>64.807333</v>
      </c>
      <c r="K1184" s="15">
        <f t="shared" si="850"/>
        <v>8.9881014684922711E-3</v>
      </c>
      <c r="L1184">
        <f t="shared" si="851"/>
        <v>1.0089881014684923</v>
      </c>
      <c r="N1184" s="15">
        <f t="shared" si="831"/>
        <v>25.206339554899856</v>
      </c>
      <c r="P1184" s="10">
        <v>40914</v>
      </c>
      <c r="Q1184">
        <v>181600</v>
      </c>
      <c r="R1184">
        <v>27.925470000000001</v>
      </c>
      <c r="S1184">
        <f t="shared" si="832"/>
        <v>-1.9723624798243522E-3</v>
      </c>
      <c r="T1184">
        <f t="shared" si="852"/>
        <v>0.99802763752017565</v>
      </c>
      <c r="V1184" s="15">
        <f t="shared" si="833"/>
        <v>-0.51355099552164152</v>
      </c>
      <c r="X1184" s="10">
        <v>40914</v>
      </c>
      <c r="Y1184">
        <v>45700</v>
      </c>
      <c r="Z1184">
        <v>22.908290000000001</v>
      </c>
      <c r="AA1184">
        <f t="shared" si="834"/>
        <v>0</v>
      </c>
      <c r="AB1184">
        <f t="shared" si="830"/>
        <v>1</v>
      </c>
      <c r="AD1184" s="15">
        <f t="shared" si="835"/>
        <v>0</v>
      </c>
      <c r="AF1184" s="10">
        <v>40914</v>
      </c>
      <c r="AG1184">
        <v>163400</v>
      </c>
      <c r="AH1184">
        <v>31.330742000000001</v>
      </c>
      <c r="AI1184">
        <f t="shared" si="836"/>
        <v>-5.9879716157640317E-4</v>
      </c>
      <c r="AJ1184">
        <f t="shared" si="853"/>
        <v>0.9994012028384236</v>
      </c>
      <c r="AN1184" s="10">
        <v>40914</v>
      </c>
      <c r="AO1184">
        <v>2044000</v>
      </c>
      <c r="AP1184">
        <v>26.384637000000001</v>
      </c>
      <c r="AQ1184">
        <f t="shared" si="837"/>
        <v>-1.1680756917992752E-2</v>
      </c>
      <c r="AR1184">
        <f t="shared" si="856"/>
        <v>0.98831924308200725</v>
      </c>
      <c r="AV1184" s="10">
        <v>40914</v>
      </c>
      <c r="AW1184">
        <v>21649100</v>
      </c>
      <c r="AX1184">
        <v>33.929969</v>
      </c>
      <c r="AY1184">
        <f t="shared" si="838"/>
        <v>-1.178579760434284E-2</v>
      </c>
      <c r="AZ1184">
        <f t="shared" si="839"/>
        <v>0.98821420239565716</v>
      </c>
      <c r="BD1184" s="10">
        <v>40914</v>
      </c>
      <c r="BE1184">
        <v>735800</v>
      </c>
      <c r="BF1184">
        <v>39.404870000000003</v>
      </c>
      <c r="BG1184">
        <f t="shared" si="840"/>
        <v>-2.1891139068251908E-3</v>
      </c>
      <c r="BH1184">
        <f t="shared" si="841"/>
        <v>0.99781088609317481</v>
      </c>
      <c r="BL1184" s="10">
        <v>40914</v>
      </c>
      <c r="BM1184">
        <v>504300</v>
      </c>
      <c r="BN1184">
        <v>97.903113000000005</v>
      </c>
      <c r="BO1184">
        <f t="shared" si="854"/>
        <v>1.3846801518087481E-2</v>
      </c>
      <c r="BP1184">
        <f t="shared" si="855"/>
        <v>1.0138468015180875</v>
      </c>
      <c r="CB1184" s="10">
        <v>40914</v>
      </c>
      <c r="CC1184">
        <v>809700</v>
      </c>
      <c r="CD1184">
        <v>87.833573999999999</v>
      </c>
      <c r="CE1184">
        <f t="shared" si="842"/>
        <v>-4.40848979776165E-3</v>
      </c>
      <c r="CF1184">
        <f t="shared" si="843"/>
        <v>0.99559151020223835</v>
      </c>
      <c r="CJ1184" s="10">
        <v>40914</v>
      </c>
      <c r="CK1184">
        <v>82500</v>
      </c>
      <c r="CL1184">
        <v>69.996891000000005</v>
      </c>
      <c r="CM1184">
        <f t="shared" si="844"/>
        <v>2.6809728666346011E-3</v>
      </c>
      <c r="CN1184">
        <f t="shared" si="845"/>
        <v>1.0026809728666346</v>
      </c>
      <c r="CR1184" s="10">
        <v>40914</v>
      </c>
      <c r="CS1184">
        <v>40000</v>
      </c>
      <c r="CT1184">
        <v>57.326172999999997</v>
      </c>
      <c r="CU1184">
        <f t="shared" si="846"/>
        <v>-6.55849216391724E-4</v>
      </c>
      <c r="CV1184">
        <f t="shared" si="847"/>
        <v>0.99934415078360828</v>
      </c>
      <c r="CZ1184" s="10">
        <v>40914</v>
      </c>
      <c r="DA1184">
        <v>18400</v>
      </c>
      <c r="DB1184">
        <v>34.309108000000002</v>
      </c>
      <c r="DC1184">
        <f t="shared" si="861"/>
        <v>-1.1129991048346333E-2</v>
      </c>
      <c r="DD1184">
        <f t="shared" si="862"/>
        <v>0.98887000895165367</v>
      </c>
      <c r="DH1184" s="10">
        <v>40914</v>
      </c>
      <c r="DI1184">
        <v>55300</v>
      </c>
      <c r="DJ1184">
        <v>23.999725000000002</v>
      </c>
      <c r="DK1184">
        <f t="shared" si="863"/>
        <v>-5.9369027786866369E-3</v>
      </c>
      <c r="DL1184">
        <f t="shared" si="864"/>
        <v>0.99406309722131336</v>
      </c>
      <c r="DX1184" s="10">
        <v>40914</v>
      </c>
      <c r="DY1184">
        <v>7335500</v>
      </c>
      <c r="DZ1184">
        <v>15.76</v>
      </c>
      <c r="EA1184">
        <f t="shared" si="857"/>
        <v>-3.1625553447185428E-3</v>
      </c>
      <c r="EB1184">
        <f t="shared" si="858"/>
        <v>0.99683744465528146</v>
      </c>
      <c r="EF1184" s="10">
        <v>40913</v>
      </c>
      <c r="EG1184">
        <v>76700</v>
      </c>
      <c r="EH1184">
        <v>95.852686000000006</v>
      </c>
      <c r="EI1184">
        <f t="shared" si="859"/>
        <v>1.9978391698782794E-4</v>
      </c>
      <c r="EJ1184">
        <f t="shared" si="860"/>
        <v>1.0001997839169878</v>
      </c>
    </row>
    <row r="1185" spans="1:140">
      <c r="A1185" s="10">
        <v>40913</v>
      </c>
      <c r="B1185" s="11">
        <v>223.24</v>
      </c>
      <c r="C1185">
        <f t="shared" si="848"/>
        <v>2.2324000000000002</v>
      </c>
      <c r="D1185" s="12">
        <f t="shared" si="829"/>
        <v>7.042522089632608E-2</v>
      </c>
      <c r="E1185" s="13">
        <f t="shared" si="849"/>
        <v>1.0704252208963261</v>
      </c>
      <c r="H1185" s="10">
        <v>40913</v>
      </c>
      <c r="I1185">
        <v>13200</v>
      </c>
      <c r="J1185">
        <v>64.230027000000007</v>
      </c>
      <c r="K1185" s="15">
        <f t="shared" si="850"/>
        <v>-3.9338161985570386E-3</v>
      </c>
      <c r="L1185">
        <f t="shared" si="851"/>
        <v>0.99606618380144296</v>
      </c>
      <c r="N1185" s="15">
        <f t="shared" si="831"/>
        <v>-0.76275798818432627</v>
      </c>
      <c r="P1185" s="10">
        <v>40913</v>
      </c>
      <c r="Q1185">
        <v>249500</v>
      </c>
      <c r="R1185">
        <v>27.980657999999998</v>
      </c>
      <c r="S1185">
        <f t="shared" si="832"/>
        <v>2.9673586249847617E-3</v>
      </c>
      <c r="T1185">
        <f t="shared" si="852"/>
        <v>1.0029673586249848</v>
      </c>
      <c r="V1185" s="15">
        <f t="shared" si="833"/>
        <v>1.9490471490571144</v>
      </c>
      <c r="X1185" s="10">
        <v>40913</v>
      </c>
      <c r="Y1185">
        <v>43800</v>
      </c>
      <c r="Z1185">
        <v>22.908290000000001</v>
      </c>
      <c r="AA1185">
        <f t="shared" si="834"/>
        <v>7.3921985700209358E-3</v>
      </c>
      <c r="AB1185">
        <f t="shared" si="830"/>
        <v>1.0073921985700209</v>
      </c>
      <c r="AD1185" s="15">
        <f t="shared" si="835"/>
        <v>13.705605008792297</v>
      </c>
      <c r="AF1185" s="10">
        <v>40913</v>
      </c>
      <c r="AG1185">
        <v>141900</v>
      </c>
      <c r="AH1185">
        <v>31.349513999999999</v>
      </c>
      <c r="AI1185">
        <f t="shared" si="836"/>
        <v>6.9340771720458605E-3</v>
      </c>
      <c r="AJ1185">
        <f t="shared" si="853"/>
        <v>1.0069340771720459</v>
      </c>
      <c r="AN1185" s="10">
        <v>40913</v>
      </c>
      <c r="AO1185">
        <v>2095900</v>
      </c>
      <c r="AP1185">
        <v>26.696472</v>
      </c>
      <c r="AQ1185">
        <f t="shared" si="837"/>
        <v>-1.4390799174415547E-2</v>
      </c>
      <c r="AR1185">
        <f t="shared" si="856"/>
        <v>0.98560920082558445</v>
      </c>
      <c r="AV1185" s="10">
        <v>40913</v>
      </c>
      <c r="AW1185">
        <v>18686900</v>
      </c>
      <c r="AX1185">
        <v>34.334629999999997</v>
      </c>
      <c r="AY1185">
        <f t="shared" si="838"/>
        <v>-4.8445045173619583E-3</v>
      </c>
      <c r="AZ1185">
        <f t="shared" si="839"/>
        <v>0.99515549548263804</v>
      </c>
      <c r="BD1185" s="10">
        <v>40913</v>
      </c>
      <c r="BE1185">
        <v>546100</v>
      </c>
      <c r="BF1185">
        <v>39.491320999999999</v>
      </c>
      <c r="BG1185">
        <f t="shared" si="840"/>
        <v>0</v>
      </c>
      <c r="BH1185">
        <f t="shared" si="841"/>
        <v>1</v>
      </c>
      <c r="BL1185" s="10">
        <v>40913</v>
      </c>
      <c r="BM1185">
        <v>173500</v>
      </c>
      <c r="BN1185">
        <v>96.565983000000003</v>
      </c>
      <c r="BO1185">
        <f t="shared" si="854"/>
        <v>4.606170977017765E-3</v>
      </c>
      <c r="BP1185">
        <f t="shared" si="855"/>
        <v>1.0046061709770178</v>
      </c>
      <c r="CB1185" s="10">
        <v>40913</v>
      </c>
      <c r="CC1185">
        <v>664200</v>
      </c>
      <c r="CD1185">
        <v>88.222502000000006</v>
      </c>
      <c r="CE1185">
        <f t="shared" si="842"/>
        <v>-1.4673780200566977E-3</v>
      </c>
      <c r="CF1185">
        <f t="shared" si="843"/>
        <v>0.9985326219799433</v>
      </c>
      <c r="CJ1185" s="10">
        <v>40913</v>
      </c>
      <c r="CK1185">
        <v>81500</v>
      </c>
      <c r="CL1185">
        <v>69.809732999999994</v>
      </c>
      <c r="CM1185">
        <f t="shared" si="844"/>
        <v>-8.5230586951923204E-4</v>
      </c>
      <c r="CN1185">
        <f t="shared" si="845"/>
        <v>0.99914769413048077</v>
      </c>
      <c r="CR1185" s="10">
        <v>40913</v>
      </c>
      <c r="CS1185">
        <v>19600</v>
      </c>
      <c r="CT1185">
        <v>57.363795000000003</v>
      </c>
      <c r="CU1185">
        <f t="shared" si="846"/>
        <v>1.3134387237938583E-3</v>
      </c>
      <c r="CV1185">
        <f t="shared" si="847"/>
        <v>1.0013134387237939</v>
      </c>
      <c r="CZ1185" s="10">
        <v>40913</v>
      </c>
      <c r="DA1185">
        <v>22200</v>
      </c>
      <c r="DB1185">
        <v>34.695265999999997</v>
      </c>
      <c r="DC1185">
        <f t="shared" si="861"/>
        <v>-3.8563484298016482E-3</v>
      </c>
      <c r="DD1185">
        <f t="shared" si="862"/>
        <v>0.99614365157019835</v>
      </c>
      <c r="DH1185" s="10">
        <v>40913</v>
      </c>
      <c r="DI1185">
        <v>223100</v>
      </c>
      <c r="DJ1185">
        <v>24.143059999999998</v>
      </c>
      <c r="DK1185">
        <f t="shared" si="863"/>
        <v>1.0877742673698121E-2</v>
      </c>
      <c r="DL1185">
        <f t="shared" si="864"/>
        <v>1.0108777426736981</v>
      </c>
      <c r="DX1185" s="10">
        <v>40913</v>
      </c>
      <c r="DY1185">
        <v>5513300</v>
      </c>
      <c r="DZ1185">
        <v>15.81</v>
      </c>
      <c r="EA1185">
        <f t="shared" si="857"/>
        <v>5.7251908396946938E-3</v>
      </c>
      <c r="EB1185">
        <f t="shared" si="858"/>
        <v>1.0057251908396947</v>
      </c>
      <c r="EF1185" s="10">
        <v>40912</v>
      </c>
      <c r="EG1185">
        <v>130000</v>
      </c>
      <c r="EH1185">
        <v>95.833539999999999</v>
      </c>
      <c r="EI1185">
        <f t="shared" si="859"/>
        <v>7.9953441304780881E-4</v>
      </c>
      <c r="EJ1185">
        <f t="shared" si="860"/>
        <v>1.0007995344130478</v>
      </c>
    </row>
    <row r="1186" spans="1:140">
      <c r="A1186" s="10">
        <v>40912</v>
      </c>
      <c r="B1186" s="11">
        <v>224.24</v>
      </c>
      <c r="C1186">
        <f t="shared" si="848"/>
        <v>2.2423999999999999</v>
      </c>
      <c r="D1186" s="12">
        <f t="shared" si="829"/>
        <v>7.0931424409426569E-2</v>
      </c>
      <c r="E1186" s="13">
        <f t="shared" si="849"/>
        <v>1.0709314244094266</v>
      </c>
      <c r="H1186" s="10">
        <v>40912</v>
      </c>
      <c r="I1186">
        <v>7000</v>
      </c>
      <c r="J1186">
        <v>64.483694</v>
      </c>
      <c r="K1186" s="15">
        <f t="shared" si="850"/>
        <v>-6.6028625298616417E-3</v>
      </c>
      <c r="L1186">
        <f t="shared" si="851"/>
        <v>0.99339713747013836</v>
      </c>
      <c r="N1186" s="15">
        <f t="shared" si="831"/>
        <v>-0.91090362405120195</v>
      </c>
      <c r="P1186" s="10">
        <v>40912</v>
      </c>
      <c r="Q1186">
        <v>394500</v>
      </c>
      <c r="R1186">
        <v>27.897874999999999</v>
      </c>
      <c r="S1186">
        <f t="shared" si="832"/>
        <v>1.9821362787291186E-3</v>
      </c>
      <c r="T1186">
        <f t="shared" si="852"/>
        <v>1.0019821362787291</v>
      </c>
      <c r="V1186" s="15">
        <f t="shared" si="833"/>
        <v>1.0601188392479854</v>
      </c>
      <c r="X1186" s="10">
        <v>40912</v>
      </c>
      <c r="Y1186">
        <v>79500</v>
      </c>
      <c r="Z1186">
        <v>22.740189999999998</v>
      </c>
      <c r="AA1186">
        <f t="shared" si="834"/>
        <v>-8.2069108182358796E-4</v>
      </c>
      <c r="AB1186">
        <f t="shared" si="830"/>
        <v>0.99917930891817641</v>
      </c>
      <c r="AD1186" s="15">
        <f t="shared" si="835"/>
        <v>-0.25894114625862885</v>
      </c>
      <c r="AF1186" s="10">
        <v>40912</v>
      </c>
      <c r="AG1186">
        <v>215200</v>
      </c>
      <c r="AH1186">
        <v>31.133631000000001</v>
      </c>
      <c r="AI1186">
        <f t="shared" si="836"/>
        <v>-3.9039340437989623E-3</v>
      </c>
      <c r="AJ1186">
        <f t="shared" si="853"/>
        <v>0.99609606595620104</v>
      </c>
      <c r="AN1186" s="10">
        <v>40912</v>
      </c>
      <c r="AO1186">
        <v>2609200</v>
      </c>
      <c r="AP1186">
        <v>27.086265000000001</v>
      </c>
      <c r="AQ1186">
        <f t="shared" si="837"/>
        <v>-5.7234032970118198E-3</v>
      </c>
      <c r="AR1186">
        <f t="shared" si="856"/>
        <v>0.99427659670298818</v>
      </c>
      <c r="AV1186" s="10">
        <v>40912</v>
      </c>
      <c r="AW1186">
        <v>13972300</v>
      </c>
      <c r="AX1186">
        <v>34.501773999999997</v>
      </c>
      <c r="AY1186">
        <f t="shared" si="838"/>
        <v>-2.7968808627832908E-3</v>
      </c>
      <c r="AZ1186">
        <f t="shared" si="839"/>
        <v>0.99720311913721671</v>
      </c>
      <c r="BD1186" s="10">
        <v>40912</v>
      </c>
      <c r="BE1186">
        <v>605200</v>
      </c>
      <c r="BF1186">
        <v>39.491320999999999</v>
      </c>
      <c r="BG1186">
        <f t="shared" si="840"/>
        <v>0</v>
      </c>
      <c r="BH1186">
        <f t="shared" si="841"/>
        <v>1</v>
      </c>
      <c r="BL1186" s="10">
        <v>40912</v>
      </c>
      <c r="BM1186">
        <v>158500</v>
      </c>
      <c r="BN1186">
        <v>96.123222999999996</v>
      </c>
      <c r="BO1186">
        <f t="shared" si="854"/>
        <v>1.753437018354731E-3</v>
      </c>
      <c r="BP1186">
        <f t="shared" si="855"/>
        <v>1.0017534370183547</v>
      </c>
      <c r="CB1186" s="10">
        <v>40912</v>
      </c>
      <c r="CC1186">
        <v>733600</v>
      </c>
      <c r="CD1186">
        <v>88.352148</v>
      </c>
      <c r="CE1186">
        <f t="shared" si="842"/>
        <v>2.7588989028415334E-3</v>
      </c>
      <c r="CF1186">
        <f t="shared" si="843"/>
        <v>1.0027588989028415</v>
      </c>
      <c r="CJ1186" s="10">
        <v>40912</v>
      </c>
      <c r="CK1186">
        <v>114200</v>
      </c>
      <c r="CL1186">
        <v>69.869282999999996</v>
      </c>
      <c r="CM1186">
        <f t="shared" si="844"/>
        <v>-2.5503822154236966E-3</v>
      </c>
      <c r="CN1186">
        <f t="shared" si="845"/>
        <v>0.9974496177845763</v>
      </c>
      <c r="CR1186" s="10">
        <v>40912</v>
      </c>
      <c r="CS1186">
        <v>12300</v>
      </c>
      <c r="CT1186">
        <v>57.288550000000001</v>
      </c>
      <c r="CU1186">
        <f t="shared" si="846"/>
        <v>-3.2824753525118044E-4</v>
      </c>
      <c r="CV1186">
        <f t="shared" si="847"/>
        <v>0.99967175246474882</v>
      </c>
      <c r="CZ1186" s="10">
        <v>40912</v>
      </c>
      <c r="DA1186">
        <v>35100</v>
      </c>
      <c r="DB1186">
        <v>34.829580999999997</v>
      </c>
      <c r="DC1186">
        <f t="shared" si="861"/>
        <v>-4.0806022162291899E-3</v>
      </c>
      <c r="DD1186">
        <f t="shared" si="862"/>
        <v>0.99591939778377081</v>
      </c>
      <c r="DH1186" s="10">
        <v>40912</v>
      </c>
      <c r="DI1186">
        <v>119900</v>
      </c>
      <c r="DJ1186">
        <v>23.883264</v>
      </c>
      <c r="DK1186">
        <f t="shared" si="863"/>
        <v>-1.7323963637561945E-2</v>
      </c>
      <c r="DL1186">
        <f t="shared" si="864"/>
        <v>0.98267603636243805</v>
      </c>
      <c r="DX1186" s="10">
        <v>40912</v>
      </c>
      <c r="DY1186">
        <v>7223700</v>
      </c>
      <c r="DZ1186">
        <v>15.72</v>
      </c>
      <c r="EA1186">
        <f t="shared" si="857"/>
        <v>5.1150895140665842E-3</v>
      </c>
      <c r="EB1186">
        <f t="shared" si="858"/>
        <v>1.0051150895140666</v>
      </c>
      <c r="EF1186" s="10">
        <v>40911</v>
      </c>
      <c r="EG1186">
        <v>130400</v>
      </c>
      <c r="EH1186">
        <v>95.756979000000001</v>
      </c>
      <c r="EI1186">
        <f t="shared" si="859"/>
        <v>-9.984801051897696E-4</v>
      </c>
      <c r="EJ1186">
        <f t="shared" si="860"/>
        <v>0.99900151989481023</v>
      </c>
    </row>
    <row r="1187" spans="1:140">
      <c r="A1187" s="10">
        <v>40911</v>
      </c>
      <c r="B1187" s="11">
        <v>225.24</v>
      </c>
      <c r="C1187">
        <f t="shared" si="848"/>
        <v>2.2524000000000002</v>
      </c>
      <c r="D1187" s="12">
        <f t="shared" si="829"/>
        <v>7.1440757674777533E-2</v>
      </c>
      <c r="E1187" s="13">
        <f t="shared" si="849"/>
        <v>1.0714407576747775</v>
      </c>
      <c r="H1187" s="10">
        <v>40911</v>
      </c>
      <c r="I1187">
        <v>22700</v>
      </c>
      <c r="J1187">
        <v>64.912300999999999</v>
      </c>
      <c r="K1187" s="15">
        <f t="shared" si="850"/>
        <v>-1.1982442739098431E-2</v>
      </c>
      <c r="L1187">
        <f t="shared" si="851"/>
        <v>0.98801755726090157</v>
      </c>
      <c r="N1187" s="15">
        <f t="shared" si="831"/>
        <v>-0.98772273343036587</v>
      </c>
      <c r="P1187" s="10">
        <v>40911</v>
      </c>
      <c r="Q1187">
        <v>196300</v>
      </c>
      <c r="R1187">
        <v>27.842687000000002</v>
      </c>
      <c r="S1187">
        <f t="shared" si="832"/>
        <v>1.4070361678599541E-2</v>
      </c>
      <c r="T1187">
        <f t="shared" si="852"/>
        <v>1.0140703616785995</v>
      </c>
      <c r="V1187" s="15">
        <f t="shared" si="833"/>
        <v>163.00336348550439</v>
      </c>
      <c r="X1187" s="10">
        <v>40911</v>
      </c>
      <c r="Y1187">
        <v>129200</v>
      </c>
      <c r="Z1187">
        <v>22.758868</v>
      </c>
      <c r="AA1187">
        <f t="shared" si="834"/>
        <v>9.946201714482239E-3</v>
      </c>
      <c r="AB1187">
        <f t="shared" si="830"/>
        <v>1.0099462017144822</v>
      </c>
      <c r="AD1187" s="15">
        <f t="shared" si="835"/>
        <v>36.055926146581662</v>
      </c>
      <c r="AF1187" s="10">
        <v>40911</v>
      </c>
      <c r="AG1187">
        <v>343500</v>
      </c>
      <c r="AH1187">
        <v>31.255651</v>
      </c>
      <c r="AI1187">
        <f t="shared" si="836"/>
        <v>1.4007283700578688E-2</v>
      </c>
      <c r="AJ1187">
        <f t="shared" si="853"/>
        <v>1.0140072837005787</v>
      </c>
      <c r="AN1187" s="10">
        <v>40911</v>
      </c>
      <c r="AO1187">
        <v>8276700</v>
      </c>
      <c r="AP1187">
        <v>27.242183000000001</v>
      </c>
      <c r="AQ1187">
        <f t="shared" si="837"/>
        <v>2.677121556201123E-2</v>
      </c>
      <c r="AR1187">
        <f t="shared" si="856"/>
        <v>1.0267712155620112</v>
      </c>
      <c r="AV1187" s="10">
        <v>40911</v>
      </c>
      <c r="AW1187">
        <v>29435300</v>
      </c>
      <c r="AX1187">
        <v>34.598542000000002</v>
      </c>
      <c r="AY1187">
        <f t="shared" si="838"/>
        <v>2.9311780580037139E-2</v>
      </c>
      <c r="AZ1187">
        <f t="shared" si="839"/>
        <v>1.0293117805800371</v>
      </c>
      <c r="BD1187" s="10">
        <v>40911</v>
      </c>
      <c r="BE1187">
        <v>1015000</v>
      </c>
      <c r="BF1187">
        <v>39.491320999999999</v>
      </c>
      <c r="BG1187">
        <f t="shared" si="840"/>
        <v>9.2797730129303702E-3</v>
      </c>
      <c r="BH1187">
        <f t="shared" si="841"/>
        <v>1.0092797730129304</v>
      </c>
      <c r="BL1187" s="10">
        <v>40911</v>
      </c>
      <c r="BM1187">
        <v>418700</v>
      </c>
      <c r="BN1187">
        <v>95.954971999999998</v>
      </c>
      <c r="BO1187">
        <f t="shared" si="854"/>
        <v>1.0161743730521255E-3</v>
      </c>
      <c r="BP1187">
        <f t="shared" si="855"/>
        <v>1.0010161743730521</v>
      </c>
      <c r="CB1187" s="10">
        <v>40911</v>
      </c>
      <c r="CC1187">
        <v>2221300</v>
      </c>
      <c r="CD1187">
        <v>88.109064000000004</v>
      </c>
      <c r="CE1187">
        <f t="shared" si="842"/>
        <v>-9.2027499138314095E-3</v>
      </c>
      <c r="CF1187">
        <f t="shared" si="843"/>
        <v>0.99079725008616859</v>
      </c>
      <c r="CJ1187" s="10">
        <v>40911</v>
      </c>
      <c r="CK1187">
        <v>296100</v>
      </c>
      <c r="CL1187">
        <v>70.047932000000003</v>
      </c>
      <c r="CM1187">
        <f t="shared" si="844"/>
        <v>-3.6428913834551935E-4</v>
      </c>
      <c r="CN1187">
        <f t="shared" si="845"/>
        <v>0.99963571086165448</v>
      </c>
      <c r="CR1187" s="10">
        <v>40911</v>
      </c>
      <c r="CS1187">
        <v>38400</v>
      </c>
      <c r="CT1187">
        <v>57.307361</v>
      </c>
      <c r="CU1187">
        <f t="shared" si="846"/>
        <v>-1.9655965826397281E-3</v>
      </c>
      <c r="CV1187">
        <f t="shared" si="847"/>
        <v>0.99803440341736027</v>
      </c>
      <c r="CZ1187" s="10">
        <v>40911</v>
      </c>
      <c r="DA1187">
        <v>40300</v>
      </c>
      <c r="DB1187">
        <v>34.972289000000004</v>
      </c>
      <c r="DC1187">
        <f t="shared" si="861"/>
        <v>2.3587209175892632E-2</v>
      </c>
      <c r="DD1187">
        <f t="shared" si="862"/>
        <v>1.0235872091758926</v>
      </c>
      <c r="DH1187" s="10">
        <v>40911</v>
      </c>
      <c r="DI1187">
        <v>274400</v>
      </c>
      <c r="DJ1187">
        <v>24.304310999999998</v>
      </c>
      <c r="DK1187">
        <f t="shared" si="863"/>
        <v>7.8008610317452654E-3</v>
      </c>
      <c r="DL1187">
        <f t="shared" si="864"/>
        <v>1.0078008610317453</v>
      </c>
      <c r="DX1187" s="10">
        <v>40911</v>
      </c>
      <c r="DY1187">
        <v>7418800</v>
      </c>
      <c r="DZ1187">
        <v>15.64</v>
      </c>
      <c r="EA1187">
        <f t="shared" si="857"/>
        <v>2.6920551543007321E-2</v>
      </c>
      <c r="EB1187">
        <f t="shared" si="858"/>
        <v>1.0269205515430073</v>
      </c>
      <c r="EF1187" s="10">
        <v>40907</v>
      </c>
      <c r="EG1187">
        <v>105000</v>
      </c>
      <c r="EH1187">
        <v>95.852686000000006</v>
      </c>
      <c r="EI1187">
        <f t="shared" si="859"/>
        <v>9.9881981087124316E-5</v>
      </c>
      <c r="EJ1187">
        <f t="shared" si="860"/>
        <v>1.0000998819810871</v>
      </c>
    </row>
    <row r="1188" spans="1:140">
      <c r="A1188" s="10">
        <v>40907</v>
      </c>
      <c r="B1188" s="11">
        <v>226.24</v>
      </c>
      <c r="C1188">
        <f t="shared" si="848"/>
        <v>2.2624</v>
      </c>
      <c r="D1188" s="12">
        <f t="shared" si="829"/>
        <v>7.195325811879294E-2</v>
      </c>
      <c r="E1188" s="13">
        <f t="shared" si="849"/>
        <v>1.0719532581187929</v>
      </c>
      <c r="H1188" s="10">
        <v>40907</v>
      </c>
      <c r="I1188">
        <v>21600</v>
      </c>
      <c r="J1188">
        <v>65.699541999999994</v>
      </c>
      <c r="K1188" s="15">
        <f t="shared" si="850"/>
        <v>1.0662572739321696E-3</v>
      </c>
      <c r="L1188">
        <f t="shared" si="851"/>
        <v>1.0010662572739322</v>
      </c>
      <c r="N1188" s="15">
        <f t="shared" si="831"/>
        <v>0.47546997663976653</v>
      </c>
      <c r="P1188" s="10">
        <v>40907</v>
      </c>
      <c r="Q1188">
        <v>420500</v>
      </c>
      <c r="R1188">
        <v>27.456365999999999</v>
      </c>
      <c r="S1188">
        <f t="shared" si="832"/>
        <v>-3.0060115510468499E-3</v>
      </c>
      <c r="T1188">
        <f t="shared" si="852"/>
        <v>0.99699398844895315</v>
      </c>
      <c r="V1188" s="15">
        <f t="shared" si="833"/>
        <v>-0.66674476717033571</v>
      </c>
      <c r="X1188" s="10">
        <v>40907</v>
      </c>
      <c r="Y1188">
        <v>124900</v>
      </c>
      <c r="Z1188">
        <v>22.534732999999999</v>
      </c>
      <c r="AA1188">
        <f t="shared" si="834"/>
        <v>-3.7159382094077431E-3</v>
      </c>
      <c r="AB1188">
        <f t="shared" si="830"/>
        <v>0.99628406179059226</v>
      </c>
      <c r="AD1188" s="15">
        <f t="shared" si="835"/>
        <v>-0.7430422752006145</v>
      </c>
      <c r="AF1188" s="10">
        <v>40907</v>
      </c>
      <c r="AG1188">
        <v>167800</v>
      </c>
      <c r="AH1188">
        <v>30.823892000000001</v>
      </c>
      <c r="AI1188">
        <f t="shared" si="836"/>
        <v>-6.0533126056155906E-3</v>
      </c>
      <c r="AJ1188">
        <f t="shared" si="853"/>
        <v>0.99394668739438441</v>
      </c>
      <c r="AN1188" s="10">
        <v>40907</v>
      </c>
      <c r="AO1188">
        <v>2739900</v>
      </c>
      <c r="AP1188">
        <v>26.531891999999999</v>
      </c>
      <c r="AQ1188">
        <f t="shared" si="837"/>
        <v>3.9330710075153874E-3</v>
      </c>
      <c r="AR1188">
        <f t="shared" si="856"/>
        <v>1.0039330710075154</v>
      </c>
      <c r="AV1188" s="10">
        <v>40907</v>
      </c>
      <c r="AW1188">
        <v>15639900</v>
      </c>
      <c r="AX1188">
        <v>33.613276999999997</v>
      </c>
      <c r="AY1188">
        <f t="shared" si="838"/>
        <v>1.310245050439196E-3</v>
      </c>
      <c r="AZ1188">
        <f t="shared" si="839"/>
        <v>1.0013102450504392</v>
      </c>
      <c r="BD1188" s="10">
        <v>40907</v>
      </c>
      <c r="BE1188">
        <v>435300</v>
      </c>
      <c r="BF1188">
        <v>39.128219999999999</v>
      </c>
      <c r="BG1188">
        <f t="shared" si="840"/>
        <v>-4.3994923809432818E-3</v>
      </c>
      <c r="BH1188">
        <f t="shared" si="841"/>
        <v>0.99560050761905672</v>
      </c>
      <c r="BL1188" s="10">
        <v>40907</v>
      </c>
      <c r="BM1188">
        <v>170200</v>
      </c>
      <c r="BN1188">
        <v>95.857563999999996</v>
      </c>
      <c r="BO1188">
        <f t="shared" si="854"/>
        <v>-9.0625937394425149E-3</v>
      </c>
      <c r="BP1188">
        <f t="shared" si="855"/>
        <v>0.99093740626055749</v>
      </c>
      <c r="CB1188" s="10">
        <v>40907</v>
      </c>
      <c r="CC1188">
        <v>287600</v>
      </c>
      <c r="CD1188">
        <v>88.927441000000002</v>
      </c>
      <c r="CE1188">
        <f t="shared" si="842"/>
        <v>1.5513624463812103E-3</v>
      </c>
      <c r="CF1188">
        <f t="shared" si="843"/>
        <v>1.0015513624463812</v>
      </c>
      <c r="CJ1188" s="10">
        <v>40907</v>
      </c>
      <c r="CK1188">
        <v>152900</v>
      </c>
      <c r="CL1188">
        <v>70.073459</v>
      </c>
      <c r="CM1188">
        <f t="shared" si="844"/>
        <v>3.5331444821198321E-3</v>
      </c>
      <c r="CN1188">
        <f t="shared" si="845"/>
        <v>1.0035331444821198</v>
      </c>
      <c r="CR1188" s="10">
        <v>40907</v>
      </c>
      <c r="CS1188">
        <v>18700</v>
      </c>
      <c r="CT1188">
        <v>57.420226</v>
      </c>
      <c r="CU1188">
        <f t="shared" si="846"/>
        <v>1.1479156572988813E-3</v>
      </c>
      <c r="CV1188">
        <f t="shared" si="847"/>
        <v>1.0011479156572989</v>
      </c>
      <c r="CZ1188" s="10">
        <v>40907</v>
      </c>
      <c r="DA1188">
        <v>94800</v>
      </c>
      <c r="DB1188">
        <v>34.166398999999998</v>
      </c>
      <c r="DC1188">
        <f t="shared" si="861"/>
        <v>-1.2269803427067405E-3</v>
      </c>
      <c r="DD1188">
        <f t="shared" si="862"/>
        <v>0.99877301965729326</v>
      </c>
      <c r="DH1188" s="10">
        <v>40907</v>
      </c>
      <c r="DI1188">
        <v>98200</v>
      </c>
      <c r="DJ1188">
        <v>24.116184000000001</v>
      </c>
      <c r="DK1188">
        <f t="shared" si="863"/>
        <v>-3.7009772339808844E-3</v>
      </c>
      <c r="DL1188">
        <f t="shared" si="864"/>
        <v>0.99629902276601912</v>
      </c>
      <c r="DX1188" s="10">
        <v>40907</v>
      </c>
      <c r="DY1188">
        <v>5485300</v>
      </c>
      <c r="DZ1188">
        <v>15.23</v>
      </c>
      <c r="EA1188">
        <f t="shared" si="857"/>
        <v>1.0617120106171107E-2</v>
      </c>
      <c r="EB1188">
        <f t="shared" si="858"/>
        <v>1.0106171201061711</v>
      </c>
      <c r="EF1188" s="10">
        <v>40906</v>
      </c>
      <c r="EG1188">
        <v>330700</v>
      </c>
      <c r="EH1188">
        <v>95.843113000000002</v>
      </c>
      <c r="EI1188">
        <f t="shared" si="859"/>
        <v>6.9950632891080389E-4</v>
      </c>
      <c r="EJ1188">
        <f t="shared" si="860"/>
        <v>1.0006995063289108</v>
      </c>
    </row>
    <row r="1189" spans="1:140">
      <c r="A1189" s="10">
        <v>40906</v>
      </c>
      <c r="B1189" s="11">
        <v>227.24</v>
      </c>
      <c r="C1189">
        <f t="shared" si="848"/>
        <v>2.2724000000000002</v>
      </c>
      <c r="D1189" s="12">
        <f t="shared" si="829"/>
        <v>7.2468963834094513E-2</v>
      </c>
      <c r="E1189" s="13">
        <f t="shared" si="849"/>
        <v>1.0724689638340945</v>
      </c>
      <c r="H1189" s="10">
        <v>40906</v>
      </c>
      <c r="I1189">
        <v>6600</v>
      </c>
      <c r="J1189">
        <v>65.629564000000002</v>
      </c>
      <c r="K1189" s="15">
        <f t="shared" si="850"/>
        <v>1.2009151430745213E-3</v>
      </c>
      <c r="L1189">
        <f t="shared" si="851"/>
        <v>1.0012009151430745</v>
      </c>
      <c r="N1189" s="15">
        <f t="shared" si="831"/>
        <v>0.54971499025439563</v>
      </c>
      <c r="P1189" s="10">
        <v>40906</v>
      </c>
      <c r="Q1189">
        <v>209200</v>
      </c>
      <c r="R1189">
        <v>27.539148999999998</v>
      </c>
      <c r="S1189">
        <f t="shared" si="832"/>
        <v>9.1000996672869761E-3</v>
      </c>
      <c r="T1189">
        <f t="shared" si="852"/>
        <v>1.009100099667287</v>
      </c>
      <c r="V1189" s="15">
        <f t="shared" si="833"/>
        <v>26.289835005826834</v>
      </c>
      <c r="X1189" s="10">
        <v>40906</v>
      </c>
      <c r="Y1189">
        <v>58200</v>
      </c>
      <c r="Z1189">
        <v>22.618783000000001</v>
      </c>
      <c r="AA1189">
        <f t="shared" si="834"/>
        <v>1.2541779108348639E-2</v>
      </c>
      <c r="AB1189">
        <f t="shared" si="830"/>
        <v>1.0125417791083486</v>
      </c>
      <c r="AD1189" s="15">
        <f t="shared" si="835"/>
        <v>93.564354186590421</v>
      </c>
      <c r="AF1189" s="10">
        <v>40906</v>
      </c>
      <c r="AG1189">
        <v>81000</v>
      </c>
      <c r="AH1189">
        <v>31.011614999999999</v>
      </c>
      <c r="AI1189">
        <f t="shared" si="836"/>
        <v>1.1635056701948532E-2</v>
      </c>
      <c r="AJ1189">
        <f t="shared" si="853"/>
        <v>1.0116350567019485</v>
      </c>
      <c r="AN1189" s="10">
        <v>40906</v>
      </c>
      <c r="AO1189">
        <v>4490100</v>
      </c>
      <c r="AP1189">
        <v>26.427949000000002</v>
      </c>
      <c r="AQ1189">
        <f t="shared" si="837"/>
        <v>1.7339144870675005E-2</v>
      </c>
      <c r="AR1189">
        <f t="shared" si="856"/>
        <v>1.017339144870675</v>
      </c>
      <c r="AV1189" s="10">
        <v>40906</v>
      </c>
      <c r="AW1189">
        <v>16190400</v>
      </c>
      <c r="AX1189">
        <v>33.569293000000002</v>
      </c>
      <c r="AY1189">
        <f t="shared" si="838"/>
        <v>1.0325643209814217E-2</v>
      </c>
      <c r="AZ1189">
        <f t="shared" si="839"/>
        <v>1.0103256432098142</v>
      </c>
      <c r="BD1189" s="10">
        <v>40906</v>
      </c>
      <c r="BE1189">
        <v>714400</v>
      </c>
      <c r="BF1189">
        <v>39.301124999999999</v>
      </c>
      <c r="BG1189">
        <f t="shared" si="840"/>
        <v>1.1345895330857614E-2</v>
      </c>
      <c r="BH1189">
        <f t="shared" si="841"/>
        <v>1.0113458953308576</v>
      </c>
      <c r="BL1189" s="10">
        <v>40906</v>
      </c>
      <c r="BM1189">
        <v>124400</v>
      </c>
      <c r="BN1189">
        <v>96.734227000000004</v>
      </c>
      <c r="BO1189">
        <f t="shared" si="854"/>
        <v>7.8420395356040284E-3</v>
      </c>
      <c r="BP1189">
        <f t="shared" si="855"/>
        <v>1.007842039535604</v>
      </c>
      <c r="CB1189" s="10">
        <v>40906</v>
      </c>
      <c r="CC1189">
        <v>285600</v>
      </c>
      <c r="CD1189">
        <v>88.789696000000006</v>
      </c>
      <c r="CE1189">
        <f t="shared" si="842"/>
        <v>1.920073157680724E-3</v>
      </c>
      <c r="CF1189">
        <f t="shared" si="843"/>
        <v>1.0019200731576807</v>
      </c>
      <c r="CJ1189" s="10">
        <v>40906</v>
      </c>
      <c r="CK1189">
        <v>82900</v>
      </c>
      <c r="CL1189">
        <v>69.826751000000002</v>
      </c>
      <c r="CM1189">
        <f t="shared" si="844"/>
        <v>1.4641591024970868E-3</v>
      </c>
      <c r="CN1189">
        <f t="shared" si="845"/>
        <v>1.0014641591024971</v>
      </c>
      <c r="CR1189" s="10">
        <v>40906</v>
      </c>
      <c r="CS1189">
        <v>20400</v>
      </c>
      <c r="CT1189">
        <v>57.354388</v>
      </c>
      <c r="CU1189">
        <f t="shared" si="846"/>
        <v>1.639899315344362E-4</v>
      </c>
      <c r="CV1189">
        <f t="shared" si="847"/>
        <v>1.0001639899315344</v>
      </c>
      <c r="CZ1189" s="10">
        <v>40906</v>
      </c>
      <c r="DA1189">
        <v>69600</v>
      </c>
      <c r="DB1189">
        <v>34.208371999999997</v>
      </c>
      <c r="DC1189">
        <f t="shared" si="861"/>
        <v>9.1629334072103052E-3</v>
      </c>
      <c r="DD1189">
        <f t="shared" si="862"/>
        <v>1.0091629334072103</v>
      </c>
      <c r="DH1189" s="10">
        <v>40906</v>
      </c>
      <c r="DI1189">
        <v>80500</v>
      </c>
      <c r="DJ1189">
        <v>24.205769</v>
      </c>
      <c r="DK1189">
        <f t="shared" si="863"/>
        <v>8.2089887316596499E-3</v>
      </c>
      <c r="DL1189">
        <f t="shared" si="864"/>
        <v>1.0082089887316596</v>
      </c>
      <c r="DX1189" s="10">
        <v>40906</v>
      </c>
      <c r="DY1189">
        <v>10229700</v>
      </c>
      <c r="DZ1189">
        <v>15.07</v>
      </c>
      <c r="EA1189">
        <f t="shared" si="857"/>
        <v>-5.2805280528053222E-3</v>
      </c>
      <c r="EB1189">
        <f t="shared" si="858"/>
        <v>0.99471947194719468</v>
      </c>
      <c r="EF1189" s="10">
        <v>40905</v>
      </c>
      <c r="EG1189">
        <v>105300</v>
      </c>
      <c r="EH1189">
        <v>95.776116999999999</v>
      </c>
      <c r="EI1189">
        <f t="shared" si="859"/>
        <v>8.9884346892610267E-5</v>
      </c>
      <c r="EJ1189">
        <f t="shared" si="860"/>
        <v>1.0000898843468926</v>
      </c>
    </row>
    <row r="1190" spans="1:140">
      <c r="A1190" s="10">
        <v>40905</v>
      </c>
      <c r="B1190" s="11">
        <v>228.24</v>
      </c>
      <c r="C1190">
        <f t="shared" si="848"/>
        <v>2.2824</v>
      </c>
      <c r="D1190" s="12">
        <f t="shared" si="829"/>
        <v>7.2987913595306431E-2</v>
      </c>
      <c r="E1190" s="13">
        <f t="shared" si="849"/>
        <v>1.0729879135953064</v>
      </c>
      <c r="H1190" s="10">
        <v>40905</v>
      </c>
      <c r="I1190">
        <v>7000</v>
      </c>
      <c r="J1190">
        <v>65.550843</v>
      </c>
      <c r="K1190" s="15">
        <f t="shared" si="850"/>
        <v>2.0702873586539328E-2</v>
      </c>
      <c r="L1190">
        <f t="shared" si="851"/>
        <v>1.0207028735865393</v>
      </c>
      <c r="N1190" s="15">
        <f t="shared" si="831"/>
        <v>1770.1615132770826</v>
      </c>
      <c r="P1190" s="10">
        <v>40905</v>
      </c>
      <c r="Q1190">
        <v>212200</v>
      </c>
      <c r="R1190">
        <v>27.290800000000001</v>
      </c>
      <c r="S1190">
        <f t="shared" si="832"/>
        <v>-1.231694062758415E-2</v>
      </c>
      <c r="T1190">
        <f t="shared" si="852"/>
        <v>0.98768305937241585</v>
      </c>
      <c r="V1190" s="15">
        <f t="shared" si="833"/>
        <v>-0.98915009901310846</v>
      </c>
      <c r="X1190" s="10">
        <v>40905</v>
      </c>
      <c r="Y1190">
        <v>924000</v>
      </c>
      <c r="Z1190">
        <v>22.338616999999999</v>
      </c>
      <c r="AA1190">
        <f t="shared" si="834"/>
        <v>-1.6042755545089826E-2</v>
      </c>
      <c r="AB1190">
        <f t="shared" si="830"/>
        <v>0.98395724445491017</v>
      </c>
      <c r="AD1190" s="15">
        <f t="shared" si="835"/>
        <v>-0.99726899136691582</v>
      </c>
      <c r="AF1190" s="10">
        <v>40905</v>
      </c>
      <c r="AG1190">
        <v>145600</v>
      </c>
      <c r="AH1190">
        <v>30.654942999999999</v>
      </c>
      <c r="AI1190">
        <f t="shared" si="836"/>
        <v>-1.7153154049722841E-2</v>
      </c>
      <c r="AJ1190">
        <f t="shared" si="853"/>
        <v>0.98284684595027716</v>
      </c>
      <c r="AN1190" s="10">
        <v>40905</v>
      </c>
      <c r="AO1190">
        <v>4691400</v>
      </c>
      <c r="AP1190">
        <v>25.977520999999999</v>
      </c>
      <c r="AQ1190">
        <f t="shared" si="837"/>
        <v>-1.6721307305579747E-2</v>
      </c>
      <c r="AR1190">
        <f t="shared" si="856"/>
        <v>0.98327869269442025</v>
      </c>
      <c r="AV1190" s="10">
        <v>40905</v>
      </c>
      <c r="AW1190">
        <v>19166300</v>
      </c>
      <c r="AX1190">
        <v>33.226210999999999</v>
      </c>
      <c r="AY1190">
        <f t="shared" si="838"/>
        <v>-1.6918213505628166E-2</v>
      </c>
      <c r="AZ1190">
        <f t="shared" si="839"/>
        <v>0.98308178649437183</v>
      </c>
      <c r="BD1190" s="10">
        <v>40905</v>
      </c>
      <c r="BE1190">
        <v>624000</v>
      </c>
      <c r="BF1190">
        <v>38.860221000000003</v>
      </c>
      <c r="BG1190">
        <f t="shared" si="840"/>
        <v>-1.1001086950961469E-2</v>
      </c>
      <c r="BH1190">
        <f t="shared" si="841"/>
        <v>0.98899891304903853</v>
      </c>
      <c r="BL1190" s="10">
        <v>40905</v>
      </c>
      <c r="BM1190">
        <v>170400</v>
      </c>
      <c r="BN1190">
        <v>95.981536000000006</v>
      </c>
      <c r="BO1190">
        <f t="shared" si="854"/>
        <v>-9.2269650359577682E-5</v>
      </c>
      <c r="BP1190">
        <f t="shared" si="855"/>
        <v>0.99990773034964042</v>
      </c>
      <c r="CB1190" s="10">
        <v>40905</v>
      </c>
      <c r="CC1190">
        <v>221400</v>
      </c>
      <c r="CD1190">
        <v>88.619540000000001</v>
      </c>
      <c r="CE1190">
        <f t="shared" si="842"/>
        <v>-1.3695574302029501E-3</v>
      </c>
      <c r="CF1190">
        <f t="shared" si="843"/>
        <v>0.99863044256979705</v>
      </c>
      <c r="CJ1190" s="10">
        <v>40905</v>
      </c>
      <c r="CK1190">
        <v>66600</v>
      </c>
      <c r="CL1190">
        <v>69.724663000000007</v>
      </c>
      <c r="CM1190">
        <f t="shared" si="844"/>
        <v>3.0596019241806438E-3</v>
      </c>
      <c r="CN1190">
        <f t="shared" si="845"/>
        <v>1.0030596019241806</v>
      </c>
      <c r="CR1190" s="10">
        <v>40905</v>
      </c>
      <c r="CS1190">
        <v>53100</v>
      </c>
      <c r="CT1190">
        <v>57.344983999999997</v>
      </c>
      <c r="CU1190">
        <f t="shared" si="846"/>
        <v>2.7301125051435449E-3</v>
      </c>
      <c r="CV1190">
        <f t="shared" si="847"/>
        <v>1.0027301125051435</v>
      </c>
      <c r="CZ1190" s="10">
        <v>40905</v>
      </c>
      <c r="DA1190">
        <v>71600</v>
      </c>
      <c r="DB1190">
        <v>33.897768999999997</v>
      </c>
      <c r="DC1190">
        <f t="shared" si="861"/>
        <v>-1.5362059949342255E-2</v>
      </c>
      <c r="DD1190">
        <f t="shared" si="862"/>
        <v>0.98463794005065775</v>
      </c>
      <c r="DH1190" s="10">
        <v>40905</v>
      </c>
      <c r="DI1190">
        <v>31100</v>
      </c>
      <c r="DJ1190">
        <v>24.008682</v>
      </c>
      <c r="DK1190">
        <f t="shared" si="863"/>
        <v>-1.2891376033010826E-2</v>
      </c>
      <c r="DL1190">
        <f t="shared" si="864"/>
        <v>0.98710862396698917</v>
      </c>
      <c r="DX1190" s="10">
        <v>40905</v>
      </c>
      <c r="DY1190">
        <v>7051900</v>
      </c>
      <c r="DZ1190">
        <v>15.15</v>
      </c>
      <c r="EA1190">
        <f t="shared" si="857"/>
        <v>-2.446877012234383E-2</v>
      </c>
      <c r="EB1190">
        <f t="shared" si="858"/>
        <v>0.97553122987765617</v>
      </c>
      <c r="EF1190" s="10">
        <v>40904</v>
      </c>
      <c r="EG1190">
        <v>148100</v>
      </c>
      <c r="EH1190">
        <v>95.767509000000004</v>
      </c>
      <c r="EI1190">
        <f t="shared" si="859"/>
        <v>2.9966945800730116E-4</v>
      </c>
      <c r="EJ1190">
        <f t="shared" si="860"/>
        <v>1.0002996694580073</v>
      </c>
    </row>
    <row r="1191" spans="1:140">
      <c r="A1191" s="10">
        <v>40904</v>
      </c>
      <c r="B1191" s="11">
        <v>229.24</v>
      </c>
      <c r="C1191">
        <f t="shared" si="848"/>
        <v>2.2924000000000002</v>
      </c>
      <c r="D1191" s="12">
        <f t="shared" si="829"/>
        <v>7.3510146875321869E-2</v>
      </c>
      <c r="E1191" s="13">
        <f t="shared" si="849"/>
        <v>1.0735101468753219</v>
      </c>
      <c r="H1191" s="10">
        <v>40904</v>
      </c>
      <c r="I1191">
        <v>7100</v>
      </c>
      <c r="J1191">
        <v>64.221277999999998</v>
      </c>
      <c r="K1191" s="15">
        <f t="shared" si="850"/>
        <v>4.0875433394083061E-4</v>
      </c>
      <c r="L1191">
        <f t="shared" si="851"/>
        <v>1.0004087543339408</v>
      </c>
      <c r="N1191" s="15">
        <f t="shared" si="831"/>
        <v>0.16086433968943292</v>
      </c>
      <c r="P1191" s="10">
        <v>40904</v>
      </c>
      <c r="Q1191">
        <v>253000</v>
      </c>
      <c r="R1191">
        <v>27.631131</v>
      </c>
      <c r="S1191">
        <f t="shared" si="832"/>
        <v>9.9969076425576731E-4</v>
      </c>
      <c r="T1191">
        <f t="shared" si="852"/>
        <v>1.0009996907642558</v>
      </c>
      <c r="V1191" s="15">
        <f t="shared" si="833"/>
        <v>0.4400889222872324</v>
      </c>
      <c r="X1191" s="10">
        <v>40904</v>
      </c>
      <c r="Y1191">
        <v>39400</v>
      </c>
      <c r="Z1191">
        <v>22.702832999999998</v>
      </c>
      <c r="AA1191">
        <f t="shared" si="834"/>
        <v>2.47421269230097E-3</v>
      </c>
      <c r="AB1191">
        <f t="shared" si="830"/>
        <v>1.002474212692301</v>
      </c>
      <c r="AD1191" s="15">
        <f t="shared" si="835"/>
        <v>1.4644588665844362</v>
      </c>
      <c r="AF1191" s="10">
        <v>40904</v>
      </c>
      <c r="AG1191">
        <v>169800</v>
      </c>
      <c r="AH1191">
        <v>31.189948999999999</v>
      </c>
      <c r="AI1191">
        <f t="shared" si="836"/>
        <v>3.6242510896291602E-3</v>
      </c>
      <c r="AJ1191">
        <f t="shared" si="853"/>
        <v>1.0036242510896292</v>
      </c>
      <c r="AN1191" s="10">
        <v>40904</v>
      </c>
      <c r="AO1191">
        <v>3646100</v>
      </c>
      <c r="AP1191">
        <v>26.419286</v>
      </c>
      <c r="AQ1191">
        <f t="shared" si="837"/>
        <v>-5.218526675266455E-3</v>
      </c>
      <c r="AR1191">
        <f t="shared" si="856"/>
        <v>0.99478147332473355</v>
      </c>
      <c r="AV1191" s="10">
        <v>40904</v>
      </c>
      <c r="AW1191">
        <v>15551500</v>
      </c>
      <c r="AX1191">
        <v>33.798012999999997</v>
      </c>
      <c r="AY1191">
        <f t="shared" si="838"/>
        <v>-8.0041746108043821E-3</v>
      </c>
      <c r="AZ1191">
        <f t="shared" si="839"/>
        <v>0.99199582538919562</v>
      </c>
      <c r="BD1191" s="10">
        <v>40904</v>
      </c>
      <c r="BE1191">
        <v>732500</v>
      </c>
      <c r="BF1191">
        <v>39.292481000000002</v>
      </c>
      <c r="BG1191">
        <f t="shared" si="840"/>
        <v>8.8086729040526279E-4</v>
      </c>
      <c r="BH1191">
        <f t="shared" si="841"/>
        <v>1.0008808672904053</v>
      </c>
      <c r="BL1191" s="10">
        <v>40904</v>
      </c>
      <c r="BM1191">
        <v>190600</v>
      </c>
      <c r="BN1191">
        <v>95.990392999999997</v>
      </c>
      <c r="BO1191">
        <f t="shared" si="854"/>
        <v>3.8803650160577075E-3</v>
      </c>
      <c r="BP1191">
        <f t="shared" si="855"/>
        <v>1.0038803650160577</v>
      </c>
      <c r="CB1191" s="10">
        <v>40904</v>
      </c>
      <c r="CC1191">
        <v>271200</v>
      </c>
      <c r="CD1191">
        <v>88.741076000000007</v>
      </c>
      <c r="CE1191">
        <f t="shared" si="842"/>
        <v>2.6916192312882448E-3</v>
      </c>
      <c r="CF1191">
        <f t="shared" si="843"/>
        <v>1.0026916192312882</v>
      </c>
      <c r="CJ1191" s="10">
        <v>40904</v>
      </c>
      <c r="CK1191">
        <v>44200</v>
      </c>
      <c r="CL1191">
        <v>69.511983999999998</v>
      </c>
      <c r="CM1191">
        <f t="shared" si="844"/>
        <v>3.9316863556202453E-3</v>
      </c>
      <c r="CN1191">
        <f t="shared" si="845"/>
        <v>1.0039316863556202</v>
      </c>
      <c r="CR1191" s="10">
        <v>40904</v>
      </c>
      <c r="CS1191">
        <v>15000</v>
      </c>
      <c r="CT1191">
        <v>57.188851999999997</v>
      </c>
      <c r="CU1191">
        <f t="shared" si="846"/>
        <v>6.5564469911927326E-4</v>
      </c>
      <c r="CV1191">
        <f t="shared" si="847"/>
        <v>1.0006556446991193</v>
      </c>
      <c r="CZ1191" s="10">
        <v>40904</v>
      </c>
      <c r="DA1191">
        <v>41900</v>
      </c>
      <c r="DB1191">
        <v>34.426633000000002</v>
      </c>
      <c r="DC1191">
        <f t="shared" si="861"/>
        <v>-9.7442813178272303E-4</v>
      </c>
      <c r="DD1191">
        <f t="shared" si="862"/>
        <v>0.99902557186821728</v>
      </c>
      <c r="DH1191" s="10">
        <v>40904</v>
      </c>
      <c r="DI1191">
        <v>286500</v>
      </c>
      <c r="DJ1191">
        <v>24.322229</v>
      </c>
      <c r="DK1191">
        <f t="shared" si="863"/>
        <v>5.1832450152211607E-3</v>
      </c>
      <c r="DL1191">
        <f t="shared" si="864"/>
        <v>1.0051832450152212</v>
      </c>
      <c r="DX1191" s="10">
        <v>40904</v>
      </c>
      <c r="DY1191">
        <v>4359500</v>
      </c>
      <c r="DZ1191">
        <v>15.53</v>
      </c>
      <c r="EA1191">
        <f t="shared" si="857"/>
        <v>-8.9342693044033306E-3</v>
      </c>
      <c r="EB1191">
        <f t="shared" si="858"/>
        <v>0.99106573069559667</v>
      </c>
      <c r="EF1191" s="10">
        <v>40900</v>
      </c>
      <c r="EG1191">
        <v>99000</v>
      </c>
      <c r="EH1191">
        <v>95.738819000000007</v>
      </c>
      <c r="EI1191">
        <f t="shared" si="859"/>
        <v>-1.9974321504345749E-4</v>
      </c>
      <c r="EJ1191">
        <f t="shared" si="860"/>
        <v>0.99980025678495654</v>
      </c>
    </row>
    <row r="1192" spans="1:140">
      <c r="A1192" s="10">
        <v>40900</v>
      </c>
      <c r="B1192" s="11">
        <v>230.24</v>
      </c>
      <c r="C1192">
        <f t="shared" si="848"/>
        <v>2.3024</v>
      </c>
      <c r="D1192" s="12">
        <f t="shared" si="829"/>
        <v>7.4035703862053159E-2</v>
      </c>
      <c r="E1192" s="13">
        <f t="shared" si="849"/>
        <v>1.0740357038620532</v>
      </c>
      <c r="H1192" s="10">
        <v>40900</v>
      </c>
      <c r="I1192">
        <v>20300</v>
      </c>
      <c r="J1192">
        <v>64.195037999999997</v>
      </c>
      <c r="K1192" s="15">
        <f t="shared" si="850"/>
        <v>-9.701968522193738E-3</v>
      </c>
      <c r="L1192">
        <f t="shared" si="851"/>
        <v>0.99029803147780626</v>
      </c>
      <c r="N1192" s="15">
        <f t="shared" si="831"/>
        <v>-0.97151873653464971</v>
      </c>
      <c r="P1192" s="10">
        <v>40900</v>
      </c>
      <c r="Q1192">
        <v>127700</v>
      </c>
      <c r="R1192">
        <v>27.603535999999998</v>
      </c>
      <c r="S1192">
        <f t="shared" si="832"/>
        <v>8.0618181184737292E-3</v>
      </c>
      <c r="T1192">
        <f t="shared" si="852"/>
        <v>1.0080618181184737</v>
      </c>
      <c r="V1192" s="15">
        <f t="shared" si="833"/>
        <v>17.741977094094501</v>
      </c>
      <c r="X1192" s="10">
        <v>40900</v>
      </c>
      <c r="Y1192">
        <v>37900</v>
      </c>
      <c r="Z1192">
        <v>22.646799999999999</v>
      </c>
      <c r="AA1192">
        <f t="shared" si="834"/>
        <v>6.6417517632497702E-3</v>
      </c>
      <c r="AB1192">
        <f t="shared" si="830"/>
        <v>1.0066417517632498</v>
      </c>
      <c r="AD1192" s="15">
        <f t="shared" si="835"/>
        <v>10.203477996982253</v>
      </c>
      <c r="AF1192" s="10">
        <v>40900</v>
      </c>
      <c r="AG1192">
        <v>95700</v>
      </c>
      <c r="AH1192">
        <v>31.077317000000001</v>
      </c>
      <c r="AI1192">
        <f t="shared" si="836"/>
        <v>3.9418132541257922E-3</v>
      </c>
      <c r="AJ1192">
        <f t="shared" si="853"/>
        <v>1.0039418132541258</v>
      </c>
      <c r="AN1192" s="10">
        <v>40900</v>
      </c>
      <c r="AO1192">
        <v>2580100</v>
      </c>
      <c r="AP1192">
        <v>26.557879</v>
      </c>
      <c r="AQ1192">
        <f t="shared" si="837"/>
        <v>8.2209598544158435E-3</v>
      </c>
      <c r="AR1192">
        <f t="shared" si="856"/>
        <v>1.0082209598544158</v>
      </c>
      <c r="AV1192" s="10">
        <v>40900</v>
      </c>
      <c r="AW1192">
        <v>14636300</v>
      </c>
      <c r="AX1192">
        <v>34.070720999999999</v>
      </c>
      <c r="AY1192">
        <f t="shared" si="838"/>
        <v>4.408662270946051E-3</v>
      </c>
      <c r="AZ1192">
        <f t="shared" si="839"/>
        <v>1.0044086622709461</v>
      </c>
      <c r="BD1192" s="10">
        <v>40900</v>
      </c>
      <c r="BE1192">
        <v>630900</v>
      </c>
      <c r="BF1192">
        <v>39.257899999999999</v>
      </c>
      <c r="BG1192">
        <f t="shared" si="840"/>
        <v>1.0458417978123524E-2</v>
      </c>
      <c r="BH1192">
        <f t="shared" si="841"/>
        <v>1.0104584179781235</v>
      </c>
      <c r="BL1192" s="10">
        <v>40900</v>
      </c>
      <c r="BM1192">
        <v>113500</v>
      </c>
      <c r="BN1192">
        <v>95.619354999999999</v>
      </c>
      <c r="BO1192">
        <f t="shared" si="854"/>
        <v>-1.1994566120707706E-3</v>
      </c>
      <c r="BP1192">
        <f t="shared" si="855"/>
        <v>0.99880054338792923</v>
      </c>
      <c r="CB1192" s="10">
        <v>40900</v>
      </c>
      <c r="CC1192">
        <v>364400</v>
      </c>
      <c r="CD1192">
        <v>88.502859999999998</v>
      </c>
      <c r="CE1192">
        <f t="shared" si="842"/>
        <v>-5.4692596181360464E-4</v>
      </c>
      <c r="CF1192">
        <f t="shared" si="843"/>
        <v>0.9994530740381864</v>
      </c>
      <c r="CJ1192" s="10">
        <v>40900</v>
      </c>
      <c r="CK1192">
        <v>135200</v>
      </c>
      <c r="CL1192">
        <v>69.239755000000002</v>
      </c>
      <c r="CM1192">
        <f t="shared" si="844"/>
        <v>-4.7932511750172768E-3</v>
      </c>
      <c r="CN1192">
        <f t="shared" si="845"/>
        <v>0.99520674882498272</v>
      </c>
      <c r="CR1192" s="10">
        <v>40900</v>
      </c>
      <c r="CS1192">
        <v>57300</v>
      </c>
      <c r="CT1192">
        <v>57.151381000000001</v>
      </c>
      <c r="CU1192">
        <f t="shared" si="846"/>
        <v>-2.4526156369479857E-3</v>
      </c>
      <c r="CV1192">
        <f t="shared" si="847"/>
        <v>0.99754738436305201</v>
      </c>
      <c r="CZ1192" s="10">
        <v>40900</v>
      </c>
      <c r="DA1192">
        <v>36500</v>
      </c>
      <c r="DB1192">
        <v>34.460211999999999</v>
      </c>
      <c r="DC1192">
        <f t="shared" si="861"/>
        <v>3.4221259390680991E-3</v>
      </c>
      <c r="DD1192">
        <f t="shared" si="862"/>
        <v>1.0034221259390681</v>
      </c>
      <c r="DH1192" s="10">
        <v>40900</v>
      </c>
      <c r="DI1192">
        <v>88900</v>
      </c>
      <c r="DJ1192">
        <v>24.196811</v>
      </c>
      <c r="DK1192">
        <f t="shared" si="863"/>
        <v>5.2102510228635435E-3</v>
      </c>
      <c r="DL1192">
        <f t="shared" si="864"/>
        <v>1.0052102510228635</v>
      </c>
      <c r="DX1192" s="10">
        <v>40900</v>
      </c>
      <c r="DY1192">
        <v>1965000</v>
      </c>
      <c r="DZ1192">
        <v>15.67</v>
      </c>
      <c r="EA1192">
        <f t="shared" si="857"/>
        <v>1.9181585677749968E-3</v>
      </c>
      <c r="EB1192">
        <f t="shared" si="858"/>
        <v>1.001918158567775</v>
      </c>
      <c r="EF1192" s="10">
        <v>40899</v>
      </c>
      <c r="EG1192">
        <v>217300</v>
      </c>
      <c r="EH1192">
        <v>95.757946000000004</v>
      </c>
      <c r="EI1192">
        <f t="shared" si="859"/>
        <v>5.9951574793104534E-4</v>
      </c>
      <c r="EJ1192">
        <f t="shared" si="860"/>
        <v>1.000599515747931</v>
      </c>
    </row>
    <row r="1193" spans="1:140">
      <c r="A1193" s="10">
        <v>40899</v>
      </c>
      <c r="B1193" s="11">
        <v>231.24</v>
      </c>
      <c r="C1193">
        <f t="shared" si="848"/>
        <v>2.3124000000000002</v>
      </c>
      <c r="D1193" s="12">
        <f t="shared" si="829"/>
        <v>7.4564625475685764E-2</v>
      </c>
      <c r="E1193" s="13">
        <f t="shared" si="849"/>
        <v>1.0745646254756858</v>
      </c>
      <c r="H1193" s="10">
        <v>40899</v>
      </c>
      <c r="I1193">
        <v>9600</v>
      </c>
      <c r="J1193">
        <v>64.823958000000005</v>
      </c>
      <c r="K1193" s="15">
        <f t="shared" si="850"/>
        <v>4.0401076092444477E-4</v>
      </c>
      <c r="L1193">
        <f t="shared" si="851"/>
        <v>1.0004040107609244</v>
      </c>
      <c r="N1193" s="15">
        <f t="shared" si="831"/>
        <v>0.1588569684003458</v>
      </c>
      <c r="P1193" s="10">
        <v>40899</v>
      </c>
      <c r="Q1193">
        <v>161800</v>
      </c>
      <c r="R1193">
        <v>27.382781000000001</v>
      </c>
      <c r="S1193">
        <f t="shared" si="832"/>
        <v>9.4947383679713226E-3</v>
      </c>
      <c r="T1193">
        <f t="shared" si="852"/>
        <v>1.0094947383679713</v>
      </c>
      <c r="V1193" s="15">
        <f t="shared" si="833"/>
        <v>30.476162826397786</v>
      </c>
      <c r="X1193" s="10">
        <v>40899</v>
      </c>
      <c r="Y1193">
        <v>29000</v>
      </c>
      <c r="Z1193">
        <v>22.497378000000001</v>
      </c>
      <c r="AA1193">
        <f t="shared" si="834"/>
        <v>1.1335015312048169E-2</v>
      </c>
      <c r="AB1193">
        <f t="shared" si="830"/>
        <v>1.0113350153120482</v>
      </c>
      <c r="AD1193" s="15">
        <f t="shared" si="835"/>
        <v>60.191495421828392</v>
      </c>
      <c r="AF1193" s="10">
        <v>40899</v>
      </c>
      <c r="AG1193">
        <v>132800</v>
      </c>
      <c r="AH1193">
        <v>30.955297000000002</v>
      </c>
      <c r="AI1193">
        <f t="shared" si="836"/>
        <v>8.562648945240392E-3</v>
      </c>
      <c r="AJ1193">
        <f t="shared" si="853"/>
        <v>1.0085626489452404</v>
      </c>
      <c r="AN1193" s="10">
        <v>40899</v>
      </c>
      <c r="AO1193">
        <v>3889000</v>
      </c>
      <c r="AP1193">
        <v>26.341328000000001</v>
      </c>
      <c r="AQ1193">
        <f t="shared" si="837"/>
        <v>7.9549426294389658E-3</v>
      </c>
      <c r="AR1193">
        <f t="shared" si="856"/>
        <v>1.007954942629439</v>
      </c>
      <c r="AV1193" s="10">
        <v>40899</v>
      </c>
      <c r="AW1193">
        <v>29063900</v>
      </c>
      <c r="AX1193">
        <v>33.921174000000001</v>
      </c>
      <c r="AY1193">
        <f t="shared" si="838"/>
        <v>9.9529021549393804E-3</v>
      </c>
      <c r="AZ1193">
        <f t="shared" si="839"/>
        <v>1.0099529021549394</v>
      </c>
      <c r="BD1193" s="10">
        <v>40899</v>
      </c>
      <c r="BE1193">
        <v>1003500</v>
      </c>
      <c r="BF1193">
        <v>38.851573999999999</v>
      </c>
      <c r="BG1193">
        <f t="shared" si="840"/>
        <v>4.6948249968805644E-3</v>
      </c>
      <c r="BH1193">
        <f t="shared" si="841"/>
        <v>1.0046948249968806</v>
      </c>
      <c r="BL1193" s="10">
        <v>40899</v>
      </c>
      <c r="BM1193">
        <v>163300</v>
      </c>
      <c r="BN1193">
        <v>95.734183999999999</v>
      </c>
      <c r="BO1193">
        <f t="shared" si="854"/>
        <v>4.2624056443185676E-3</v>
      </c>
      <c r="BP1193">
        <f t="shared" si="855"/>
        <v>1.0042624056443186</v>
      </c>
      <c r="CB1193" s="10">
        <v>40899</v>
      </c>
      <c r="CC1193">
        <v>381700</v>
      </c>
      <c r="CD1193">
        <v>88.551291000000006</v>
      </c>
      <c r="CE1193">
        <f t="shared" si="842"/>
        <v>7.2974793799018833E-4</v>
      </c>
      <c r="CF1193">
        <f t="shared" si="843"/>
        <v>1.0007297479379902</v>
      </c>
      <c r="CJ1193" s="10">
        <v>40899</v>
      </c>
      <c r="CK1193">
        <v>117500</v>
      </c>
      <c r="CL1193">
        <v>69.573237000000006</v>
      </c>
      <c r="CM1193">
        <f t="shared" si="844"/>
        <v>4.2808057898042762E-3</v>
      </c>
      <c r="CN1193">
        <f t="shared" si="845"/>
        <v>1.0042808057898043</v>
      </c>
      <c r="CR1193" s="10">
        <v>40899</v>
      </c>
      <c r="CS1193">
        <v>12600</v>
      </c>
      <c r="CT1193">
        <v>57.291896000000001</v>
      </c>
      <c r="CU1193">
        <f t="shared" si="846"/>
        <v>3.2713403625717064E-4</v>
      </c>
      <c r="CV1193">
        <f t="shared" si="847"/>
        <v>1.0003271340362572</v>
      </c>
      <c r="CZ1193" s="10">
        <v>40899</v>
      </c>
      <c r="DA1193">
        <v>44200</v>
      </c>
      <c r="DB1193">
        <v>34.342686999999998</v>
      </c>
      <c r="DC1193">
        <f t="shared" si="861"/>
        <v>1.3878599101816436E-2</v>
      </c>
      <c r="DD1193">
        <f t="shared" si="862"/>
        <v>1.0138785991018164</v>
      </c>
      <c r="DH1193" s="10">
        <v>40899</v>
      </c>
      <c r="DI1193">
        <v>335100</v>
      </c>
      <c r="DJ1193">
        <v>24.071393</v>
      </c>
      <c r="DK1193">
        <f t="shared" si="863"/>
        <v>1.3197619009736927E-2</v>
      </c>
      <c r="DL1193">
        <f t="shared" si="864"/>
        <v>1.0131976190097369</v>
      </c>
      <c r="DX1193" s="10">
        <v>40899</v>
      </c>
      <c r="DY1193">
        <v>3936300</v>
      </c>
      <c r="DZ1193">
        <v>15.64</v>
      </c>
      <c r="EA1193">
        <f t="shared" si="857"/>
        <v>-6.9841269841269815E-3</v>
      </c>
      <c r="EB1193">
        <f t="shared" si="858"/>
        <v>0.99301587301587302</v>
      </c>
      <c r="EF1193" s="10">
        <v>40898</v>
      </c>
      <c r="EG1193">
        <v>111300</v>
      </c>
      <c r="EH1193">
        <v>95.700571999999994</v>
      </c>
      <c r="EI1193">
        <f t="shared" si="859"/>
        <v>-4.9932958658260862E-4</v>
      </c>
      <c r="EJ1193">
        <f t="shared" si="860"/>
        <v>0.99950067041341739</v>
      </c>
    </row>
    <row r="1194" spans="1:140">
      <c r="A1194" s="10">
        <v>40898</v>
      </c>
      <c r="B1194" s="11">
        <v>232.24</v>
      </c>
      <c r="C1194">
        <f t="shared" si="848"/>
        <v>2.3224</v>
      </c>
      <c r="D1194" s="12">
        <f t="shared" si="829"/>
        <v>7.5096953386454057E-2</v>
      </c>
      <c r="E1194" s="13">
        <f t="shared" si="849"/>
        <v>1.0750969533864541</v>
      </c>
      <c r="H1194" s="10">
        <v>40898</v>
      </c>
      <c r="I1194">
        <v>115500</v>
      </c>
      <c r="J1194">
        <v>64.797779000000006</v>
      </c>
      <c r="K1194" s="15">
        <f t="shared" si="850"/>
        <v>-1.0920227096836266E-2</v>
      </c>
      <c r="L1194">
        <f t="shared" si="851"/>
        <v>0.98907977290316373</v>
      </c>
      <c r="N1194" s="15">
        <f t="shared" si="831"/>
        <v>-0.98182677665940787</v>
      </c>
      <c r="P1194" s="10">
        <v>40898</v>
      </c>
      <c r="Q1194">
        <v>133300</v>
      </c>
      <c r="R1194">
        <v>27.125233999999999</v>
      </c>
      <c r="S1194">
        <f t="shared" si="832"/>
        <v>2.3793416370152531E-3</v>
      </c>
      <c r="T1194">
        <f t="shared" si="852"/>
        <v>1.0023793416370153</v>
      </c>
      <c r="V1194" s="15">
        <f t="shared" si="833"/>
        <v>1.3807799695482026</v>
      </c>
      <c r="X1194" s="10">
        <v>40898</v>
      </c>
      <c r="Y1194">
        <v>53400</v>
      </c>
      <c r="Z1194">
        <v>22.245228000000001</v>
      </c>
      <c r="AA1194">
        <f t="shared" si="834"/>
        <v>2.9473590811410766E-3</v>
      </c>
      <c r="AB1194">
        <f t="shared" si="830"/>
        <v>1.0029473590811411</v>
      </c>
      <c r="AD1194" s="15">
        <f t="shared" si="835"/>
        <v>1.927660994779214</v>
      </c>
      <c r="AF1194" s="10">
        <v>40898</v>
      </c>
      <c r="AG1194">
        <v>119200</v>
      </c>
      <c r="AH1194">
        <v>30.692488000000001</v>
      </c>
      <c r="AI1194">
        <f t="shared" si="836"/>
        <v>3.9914338243038916E-3</v>
      </c>
      <c r="AJ1194">
        <f t="shared" si="853"/>
        <v>1.0039914338243039</v>
      </c>
      <c r="AN1194" s="10">
        <v>40898</v>
      </c>
      <c r="AO1194">
        <v>4168800</v>
      </c>
      <c r="AP1194">
        <v>26.133438000000002</v>
      </c>
      <c r="AQ1194">
        <f t="shared" si="837"/>
        <v>-3.7644211670189165E-3</v>
      </c>
      <c r="AR1194">
        <f t="shared" si="856"/>
        <v>0.99623557883298108</v>
      </c>
      <c r="AV1194" s="10">
        <v>40898</v>
      </c>
      <c r="AW1194">
        <v>23553400</v>
      </c>
      <c r="AX1194">
        <v>33.586886999999997</v>
      </c>
      <c r="AY1194">
        <f t="shared" si="838"/>
        <v>5.160070491624813E-3</v>
      </c>
      <c r="AZ1194">
        <f t="shared" si="839"/>
        <v>1.0051600704916248</v>
      </c>
      <c r="BD1194" s="10">
        <v>40898</v>
      </c>
      <c r="BE1194">
        <v>1071800</v>
      </c>
      <c r="BF1194">
        <v>38.670025000000003</v>
      </c>
      <c r="BG1194">
        <f t="shared" si="840"/>
        <v>7.5458806316586191E-3</v>
      </c>
      <c r="BH1194">
        <f t="shared" si="841"/>
        <v>1.0075458806316586</v>
      </c>
      <c r="BL1194" s="10">
        <v>40898</v>
      </c>
      <c r="BM1194">
        <v>244200</v>
      </c>
      <c r="BN1194">
        <v>95.327858000000006</v>
      </c>
      <c r="BO1194">
        <f t="shared" si="854"/>
        <v>1.3918640718610931E-3</v>
      </c>
      <c r="BP1194">
        <f t="shared" si="855"/>
        <v>1.0013918640718611</v>
      </c>
      <c r="CB1194" s="10">
        <v>40898</v>
      </c>
      <c r="CC1194">
        <v>916900</v>
      </c>
      <c r="CD1194">
        <v>88.486717999999996</v>
      </c>
      <c r="CE1194">
        <f t="shared" si="842"/>
        <v>9.1312815086097565E-4</v>
      </c>
      <c r="CF1194">
        <f t="shared" si="843"/>
        <v>1.000913128150861</v>
      </c>
      <c r="CJ1194" s="10">
        <v>40898</v>
      </c>
      <c r="CK1194">
        <v>99100</v>
      </c>
      <c r="CL1194">
        <v>69.276677000000007</v>
      </c>
      <c r="CM1194">
        <f t="shared" si="844"/>
        <v>-2.9267977730175199E-3</v>
      </c>
      <c r="CN1194">
        <f t="shared" si="845"/>
        <v>0.99707320222698248</v>
      </c>
      <c r="CR1194" s="10">
        <v>40898</v>
      </c>
      <c r="CS1194">
        <v>23500</v>
      </c>
      <c r="CT1194">
        <v>57.273159999999997</v>
      </c>
      <c r="CU1194">
        <f t="shared" si="846"/>
        <v>-1.1436074110671157E-3</v>
      </c>
      <c r="CV1194">
        <f t="shared" si="847"/>
        <v>0.99885639258893288</v>
      </c>
      <c r="CZ1194" s="10">
        <v>40898</v>
      </c>
      <c r="DA1194">
        <v>42200</v>
      </c>
      <c r="DB1194">
        <v>33.872582999999999</v>
      </c>
      <c r="DC1194">
        <f t="shared" si="861"/>
        <v>-1.0689954773841159E-2</v>
      </c>
      <c r="DD1194">
        <f t="shared" si="862"/>
        <v>0.98931004522615884</v>
      </c>
      <c r="DH1194" s="10">
        <v>40898</v>
      </c>
      <c r="DI1194">
        <v>52300</v>
      </c>
      <c r="DJ1194">
        <v>23.757846000000001</v>
      </c>
      <c r="DK1194">
        <f t="shared" si="863"/>
        <v>0</v>
      </c>
      <c r="DL1194">
        <f t="shared" si="864"/>
        <v>1</v>
      </c>
      <c r="DX1194" s="10">
        <v>40898</v>
      </c>
      <c r="DY1194">
        <v>4410400</v>
      </c>
      <c r="DZ1194">
        <v>15.75</v>
      </c>
      <c r="EA1194">
        <f t="shared" si="857"/>
        <v>0</v>
      </c>
      <c r="EB1194">
        <f t="shared" si="858"/>
        <v>1</v>
      </c>
      <c r="EF1194" s="10">
        <v>40897</v>
      </c>
      <c r="EG1194">
        <v>115000</v>
      </c>
      <c r="EH1194">
        <v>95.748382000000007</v>
      </c>
      <c r="EI1194">
        <f t="shared" si="859"/>
        <v>-2.9948714444849589E-4</v>
      </c>
      <c r="EJ1194">
        <f t="shared" si="860"/>
        <v>0.9997005128555515</v>
      </c>
    </row>
    <row r="1195" spans="1:140">
      <c r="A1195" s="10">
        <v>40897</v>
      </c>
      <c r="B1195" s="11">
        <v>233.24</v>
      </c>
      <c r="C1195">
        <f t="shared" si="848"/>
        <v>2.3324000000000003</v>
      </c>
      <c r="D1195" s="12">
        <f t="shared" si="829"/>
        <v>7.5632730032956896E-2</v>
      </c>
      <c r="E1195" s="13">
        <f t="shared" si="849"/>
        <v>1.0756327300329569</v>
      </c>
      <c r="H1195" s="10">
        <v>40897</v>
      </c>
      <c r="I1195">
        <v>22800</v>
      </c>
      <c r="J1195">
        <v>65.513198000000003</v>
      </c>
      <c r="K1195" s="15">
        <f t="shared" si="850"/>
        <v>-1.9968758709581924E-2</v>
      </c>
      <c r="L1195">
        <f t="shared" si="851"/>
        <v>0.98003124129041808</v>
      </c>
      <c r="N1195" s="15">
        <f t="shared" si="831"/>
        <v>-0.99936529648246342</v>
      </c>
      <c r="P1195" s="10">
        <v>40897</v>
      </c>
      <c r="Q1195">
        <v>143200</v>
      </c>
      <c r="R1195">
        <v>27.060846999999999</v>
      </c>
      <c r="S1195">
        <f t="shared" si="832"/>
        <v>2.9391204154106232E-2</v>
      </c>
      <c r="T1195">
        <f t="shared" si="852"/>
        <v>1.0293912041541062</v>
      </c>
      <c r="V1195" s="15">
        <f t="shared" si="833"/>
        <v>39070.973618844262</v>
      </c>
      <c r="X1195" s="10">
        <v>40897</v>
      </c>
      <c r="Y1195">
        <v>34000</v>
      </c>
      <c r="Z1195">
        <v>22.179856000000001</v>
      </c>
      <c r="AA1195">
        <f t="shared" si="834"/>
        <v>3.4407711228428672E-2</v>
      </c>
      <c r="AB1195">
        <f t="shared" si="830"/>
        <v>1.0344077112284287</v>
      </c>
      <c r="AD1195" s="15">
        <f t="shared" si="835"/>
        <v>230402.21910807327</v>
      </c>
      <c r="AF1195" s="10">
        <v>40897</v>
      </c>
      <c r="AG1195">
        <v>145800</v>
      </c>
      <c r="AH1195">
        <v>30.570468000000002</v>
      </c>
      <c r="AI1195">
        <f t="shared" si="836"/>
        <v>3.7922253377898008E-2</v>
      </c>
      <c r="AJ1195">
        <f t="shared" si="853"/>
        <v>1.037922253377898</v>
      </c>
      <c r="AN1195" s="10">
        <v>40897</v>
      </c>
      <c r="AO1195">
        <v>2623600</v>
      </c>
      <c r="AP1195">
        <v>26.232187</v>
      </c>
      <c r="AQ1195">
        <f t="shared" si="837"/>
        <v>3.3652290075944835E-2</v>
      </c>
      <c r="AR1195">
        <f t="shared" si="856"/>
        <v>1.0336522900759448</v>
      </c>
      <c r="AV1195" s="10">
        <v>40897</v>
      </c>
      <c r="AW1195">
        <v>19927900</v>
      </c>
      <c r="AX1195">
        <v>33.414465999999997</v>
      </c>
      <c r="AY1195">
        <f t="shared" si="838"/>
        <v>3.9561589509627737E-2</v>
      </c>
      <c r="AZ1195">
        <f t="shared" si="839"/>
        <v>1.0395615895096277</v>
      </c>
      <c r="BD1195" s="10">
        <v>40897</v>
      </c>
      <c r="BE1195">
        <v>451700</v>
      </c>
      <c r="BF1195">
        <v>38.380411000000002</v>
      </c>
      <c r="BG1195">
        <f t="shared" si="840"/>
        <v>2.5893702085156178E-2</v>
      </c>
      <c r="BH1195">
        <f t="shared" si="841"/>
        <v>1.0258937020851562</v>
      </c>
      <c r="BL1195" s="10">
        <v>40897</v>
      </c>
      <c r="BM1195">
        <v>144900</v>
      </c>
      <c r="BN1195">
        <v>95.195358999999996</v>
      </c>
      <c r="BO1195">
        <f t="shared" si="854"/>
        <v>6.4996014128593238E-4</v>
      </c>
      <c r="BP1195">
        <f t="shared" si="855"/>
        <v>1.0006499601412859</v>
      </c>
      <c r="CB1195" s="10">
        <v>40897</v>
      </c>
      <c r="CC1195">
        <v>660200</v>
      </c>
      <c r="CD1195">
        <v>88.405991999999998</v>
      </c>
      <c r="CE1195">
        <f t="shared" si="842"/>
        <v>5.1394732618903483E-3</v>
      </c>
      <c r="CF1195">
        <f t="shared" si="843"/>
        <v>1.0051394732618903</v>
      </c>
      <c r="CJ1195" s="10">
        <v>40897</v>
      </c>
      <c r="CK1195">
        <v>113600</v>
      </c>
      <c r="CL1195">
        <v>69.480030999999997</v>
      </c>
      <c r="CM1195">
        <f t="shared" si="844"/>
        <v>-1.9474656580231731E-3</v>
      </c>
      <c r="CN1195">
        <f t="shared" si="845"/>
        <v>0.99805253434197683</v>
      </c>
      <c r="CR1195" s="10">
        <v>40897</v>
      </c>
      <c r="CS1195">
        <v>16500</v>
      </c>
      <c r="CT1195">
        <v>57.338732999999998</v>
      </c>
      <c r="CU1195">
        <f t="shared" si="846"/>
        <v>-3.4190572942420783E-3</v>
      </c>
      <c r="CV1195">
        <f t="shared" si="847"/>
        <v>0.99658094270575792</v>
      </c>
      <c r="CZ1195" s="10">
        <v>40897</v>
      </c>
      <c r="DA1195">
        <v>36700</v>
      </c>
      <c r="DB1195">
        <v>34.238591999999997</v>
      </c>
      <c r="DC1195">
        <f t="shared" si="861"/>
        <v>3.616231096939404E-2</v>
      </c>
      <c r="DD1195">
        <f t="shared" si="862"/>
        <v>1.036162310969394</v>
      </c>
      <c r="DH1195" s="10">
        <v>40897</v>
      </c>
      <c r="DI1195">
        <v>67000</v>
      </c>
      <c r="DJ1195">
        <v>23.757846000000001</v>
      </c>
      <c r="DK1195">
        <f t="shared" si="863"/>
        <v>3.1906613366348147E-2</v>
      </c>
      <c r="DL1195">
        <f t="shared" si="864"/>
        <v>1.0319066133663481</v>
      </c>
      <c r="DX1195" s="10">
        <v>40897</v>
      </c>
      <c r="DY1195">
        <v>3708100</v>
      </c>
      <c r="DZ1195">
        <v>15.75</v>
      </c>
      <c r="EA1195">
        <f t="shared" si="857"/>
        <v>1.3513513513513598E-2</v>
      </c>
      <c r="EB1195">
        <f t="shared" si="858"/>
        <v>1.0135135135135136</v>
      </c>
      <c r="EF1195" s="10">
        <v>40896</v>
      </c>
      <c r="EG1195">
        <v>113500</v>
      </c>
      <c r="EH1195">
        <v>95.777066000000005</v>
      </c>
      <c r="EI1195">
        <f t="shared" si="859"/>
        <v>-9.9836481352699735E-5</v>
      </c>
      <c r="EJ1195">
        <f t="shared" si="860"/>
        <v>0.9999001635186473</v>
      </c>
    </row>
    <row r="1196" spans="1:140">
      <c r="A1196" s="10">
        <v>40896</v>
      </c>
      <c r="B1196" s="11">
        <v>234.24</v>
      </c>
      <c r="C1196">
        <f t="shared" si="848"/>
        <v>2.3424</v>
      </c>
      <c r="D1196" s="12">
        <f t="shared" si="829"/>
        <v>7.6171998641033634E-2</v>
      </c>
      <c r="E1196" s="13">
        <f t="shared" si="849"/>
        <v>1.0761719986410336</v>
      </c>
      <c r="H1196" s="10">
        <v>40896</v>
      </c>
      <c r="I1196">
        <v>47200</v>
      </c>
      <c r="J1196">
        <v>66.848071000000004</v>
      </c>
      <c r="K1196" s="15">
        <f t="shared" si="850"/>
        <v>9.8853329357930786E-3</v>
      </c>
      <c r="L1196">
        <f t="shared" si="851"/>
        <v>1.0098853329357931</v>
      </c>
      <c r="N1196" s="15">
        <f t="shared" si="831"/>
        <v>35.249635328344674</v>
      </c>
      <c r="P1196" s="10">
        <v>40896</v>
      </c>
      <c r="Q1196">
        <v>217800</v>
      </c>
      <c r="R1196">
        <v>26.288205000000001</v>
      </c>
      <c r="S1196">
        <f t="shared" si="832"/>
        <v>-1.1209564351463919E-2</v>
      </c>
      <c r="T1196">
        <f t="shared" si="852"/>
        <v>0.98879043564853608</v>
      </c>
      <c r="V1196" s="15">
        <f t="shared" si="833"/>
        <v>-0.98366745815245282</v>
      </c>
      <c r="X1196" s="10">
        <v>40896</v>
      </c>
      <c r="Y1196">
        <v>112500</v>
      </c>
      <c r="Z1196">
        <v>21.442083</v>
      </c>
      <c r="AA1196">
        <f t="shared" si="834"/>
        <v>-1.5732881165284818E-2</v>
      </c>
      <c r="AB1196">
        <f t="shared" si="830"/>
        <v>0.98426711883471518</v>
      </c>
      <c r="AD1196" s="15">
        <f t="shared" si="835"/>
        <v>-0.99693636799345919</v>
      </c>
      <c r="AF1196" s="10">
        <v>40896</v>
      </c>
      <c r="AG1196">
        <v>73200</v>
      </c>
      <c r="AH1196">
        <v>29.453524000000002</v>
      </c>
      <c r="AI1196">
        <f t="shared" si="836"/>
        <v>-1.8823051668192536E-2</v>
      </c>
      <c r="AJ1196">
        <f t="shared" si="853"/>
        <v>0.98117694833180746</v>
      </c>
      <c r="AN1196" s="10">
        <v>40896</v>
      </c>
      <c r="AO1196">
        <v>4343500</v>
      </c>
      <c r="AP1196">
        <v>25.378153999999999</v>
      </c>
      <c r="AQ1196">
        <f t="shared" si="837"/>
        <v>-9.1533481867026589E-3</v>
      </c>
      <c r="AR1196">
        <f t="shared" si="856"/>
        <v>0.99084665181329734</v>
      </c>
      <c r="AV1196" s="10">
        <v>40896</v>
      </c>
      <c r="AW1196">
        <v>18613100</v>
      </c>
      <c r="AX1196">
        <v>32.142843999999997</v>
      </c>
      <c r="AY1196">
        <f t="shared" si="838"/>
        <v>-2.5781292764159525E-2</v>
      </c>
      <c r="AZ1196">
        <f t="shared" si="839"/>
        <v>0.97421870723584048</v>
      </c>
      <c r="BD1196" s="10">
        <v>40896</v>
      </c>
      <c r="BE1196">
        <v>596900</v>
      </c>
      <c r="BF1196">
        <v>37.411684000000001</v>
      </c>
      <c r="BG1196">
        <f t="shared" si="840"/>
        <v>-9.3075877532308171E-3</v>
      </c>
      <c r="BH1196">
        <f t="shared" si="841"/>
        <v>0.99069241224676918</v>
      </c>
      <c r="BL1196" s="10">
        <v>40896</v>
      </c>
      <c r="BM1196">
        <v>186400</v>
      </c>
      <c r="BN1196">
        <v>95.133526000000003</v>
      </c>
      <c r="BO1196">
        <f t="shared" si="854"/>
        <v>8.3631382239857111E-4</v>
      </c>
      <c r="BP1196">
        <f t="shared" si="855"/>
        <v>1.0008363138223986</v>
      </c>
      <c r="CB1196" s="10">
        <v>40896</v>
      </c>
      <c r="CC1196">
        <v>183300</v>
      </c>
      <c r="CD1196">
        <v>87.953954999999993</v>
      </c>
      <c r="CE1196">
        <f t="shared" si="842"/>
        <v>-1.2832167122283078E-3</v>
      </c>
      <c r="CF1196">
        <f t="shared" si="843"/>
        <v>0.99871678328777169</v>
      </c>
      <c r="CJ1196" s="10">
        <v>40896</v>
      </c>
      <c r="CK1196">
        <v>92700</v>
      </c>
      <c r="CL1196">
        <v>69.615605000000002</v>
      </c>
      <c r="CM1196">
        <f t="shared" si="844"/>
        <v>2.0734816696277303E-3</v>
      </c>
      <c r="CN1196">
        <f t="shared" si="845"/>
        <v>1.0020734816696277</v>
      </c>
      <c r="CR1196" s="10">
        <v>40896</v>
      </c>
      <c r="CS1196">
        <v>18700</v>
      </c>
      <c r="CT1196">
        <v>57.535449999999997</v>
      </c>
      <c r="CU1196">
        <f t="shared" si="846"/>
        <v>6.5162285779662987E-4</v>
      </c>
      <c r="CV1196">
        <f t="shared" si="847"/>
        <v>1.0006516228577966</v>
      </c>
      <c r="CZ1196" s="10">
        <v>40896</v>
      </c>
      <c r="DA1196">
        <v>58700</v>
      </c>
      <c r="DB1196">
        <v>33.043657000000003</v>
      </c>
      <c r="DC1196">
        <f t="shared" si="861"/>
        <v>-1.5261577509275481E-2</v>
      </c>
      <c r="DD1196">
        <f t="shared" si="862"/>
        <v>0.98473842249072452</v>
      </c>
      <c r="DH1196" s="10">
        <v>40896</v>
      </c>
      <c r="DI1196">
        <v>46000</v>
      </c>
      <c r="DJ1196">
        <v>23.023251999999999</v>
      </c>
      <c r="DK1196">
        <f t="shared" si="863"/>
        <v>-9.2521146704001023E-3</v>
      </c>
      <c r="DL1196">
        <f t="shared" si="864"/>
        <v>0.9907478853295999</v>
      </c>
      <c r="DX1196" s="10">
        <v>40896</v>
      </c>
      <c r="DY1196">
        <v>6023400</v>
      </c>
      <c r="DZ1196">
        <v>15.54</v>
      </c>
      <c r="EA1196">
        <f t="shared" si="857"/>
        <v>-1.9267822736031004E-3</v>
      </c>
      <c r="EB1196">
        <f t="shared" si="858"/>
        <v>0.9980732177263969</v>
      </c>
      <c r="EF1196" s="10">
        <v>40893</v>
      </c>
      <c r="EG1196">
        <v>98200</v>
      </c>
      <c r="EH1196">
        <v>95.786629000000005</v>
      </c>
      <c r="EI1196">
        <f t="shared" si="859"/>
        <v>3.9945322522516591E-4</v>
      </c>
      <c r="EJ1196">
        <f t="shared" si="860"/>
        <v>1.0003994532252252</v>
      </c>
    </row>
    <row r="1197" spans="1:140">
      <c r="A1197" s="10">
        <v>40893</v>
      </c>
      <c r="B1197" s="11">
        <v>235.24</v>
      </c>
      <c r="C1197">
        <f t="shared" si="848"/>
        <v>2.3524000000000003</v>
      </c>
      <c r="D1197" s="12">
        <f t="shared" si="829"/>
        <v>7.6714803243220997E-2</v>
      </c>
      <c r="E1197" s="13">
        <f t="shared" si="849"/>
        <v>1.076714803243221</v>
      </c>
      <c r="H1197" s="10">
        <v>40893</v>
      </c>
      <c r="I1197">
        <v>19800</v>
      </c>
      <c r="J1197">
        <v>66.193724000000003</v>
      </c>
      <c r="K1197" s="15">
        <f t="shared" si="850"/>
        <v>8.5072298465267426E-3</v>
      </c>
      <c r="L1197">
        <f t="shared" si="851"/>
        <v>1.0085072298465267</v>
      </c>
      <c r="N1197" s="15">
        <f t="shared" si="831"/>
        <v>21.021192023087547</v>
      </c>
      <c r="P1197" s="10">
        <v>40893</v>
      </c>
      <c r="Q1197">
        <v>334400</v>
      </c>
      <c r="R1197">
        <v>26.586224999999999</v>
      </c>
      <c r="S1197">
        <f t="shared" si="832"/>
        <v>2.760528924734551E-3</v>
      </c>
      <c r="T1197">
        <f t="shared" si="852"/>
        <v>1.0027605289247346</v>
      </c>
      <c r="V1197" s="15">
        <f t="shared" si="833"/>
        <v>1.7352008409890964</v>
      </c>
      <c r="X1197" s="10">
        <v>40893</v>
      </c>
      <c r="Y1197">
        <v>36800</v>
      </c>
      <c r="Z1197">
        <v>21.784821000000001</v>
      </c>
      <c r="AA1197">
        <f t="shared" si="834"/>
        <v>7.7519591418795386E-3</v>
      </c>
      <c r="AB1197">
        <f t="shared" si="830"/>
        <v>1.0077519591418795</v>
      </c>
      <c r="AD1197" s="15">
        <f t="shared" si="835"/>
        <v>15.752617040971476</v>
      </c>
      <c r="AF1197" s="10">
        <v>40893</v>
      </c>
      <c r="AG1197">
        <v>80800</v>
      </c>
      <c r="AH1197">
        <v>30.018564999999999</v>
      </c>
      <c r="AI1197">
        <f t="shared" si="836"/>
        <v>9.4428443087635205E-3</v>
      </c>
      <c r="AJ1197">
        <f t="shared" si="853"/>
        <v>1.0094428443087635</v>
      </c>
      <c r="AN1197" s="10">
        <v>40893</v>
      </c>
      <c r="AO1197">
        <v>3246500</v>
      </c>
      <c r="AP1197">
        <v>25.612594999999999</v>
      </c>
      <c r="AQ1197">
        <f t="shared" si="837"/>
        <v>-4.231761189749772E-3</v>
      </c>
      <c r="AR1197">
        <f t="shared" si="856"/>
        <v>0.99576823881025023</v>
      </c>
      <c r="AV1197" s="10">
        <v>40893</v>
      </c>
      <c r="AW1197">
        <v>24481400</v>
      </c>
      <c r="AX1197">
        <v>32.993457999999997</v>
      </c>
      <c r="AY1197">
        <f t="shared" si="838"/>
        <v>7.0810615591387904E-3</v>
      </c>
      <c r="AZ1197">
        <f t="shared" si="839"/>
        <v>1.0070810615591388</v>
      </c>
      <c r="BD1197" s="10">
        <v>40893</v>
      </c>
      <c r="BE1197">
        <v>293600</v>
      </c>
      <c r="BF1197">
        <v>37.763168</v>
      </c>
      <c r="BG1197">
        <f t="shared" si="840"/>
        <v>2.0473112929191295E-3</v>
      </c>
      <c r="BH1197">
        <f t="shared" si="841"/>
        <v>1.0020473112929191</v>
      </c>
      <c r="BL1197" s="10">
        <v>40893</v>
      </c>
      <c r="BM1197">
        <v>229400</v>
      </c>
      <c r="BN1197">
        <v>95.054030999999995</v>
      </c>
      <c r="BO1197">
        <f t="shared" si="854"/>
        <v>1.8619930126646533E-3</v>
      </c>
      <c r="BP1197">
        <f t="shared" si="855"/>
        <v>1.0018619930126647</v>
      </c>
      <c r="CB1197" s="10">
        <v>40893</v>
      </c>
      <c r="CC1197">
        <v>1042100</v>
      </c>
      <c r="CD1197">
        <v>88.066963999999999</v>
      </c>
      <c r="CE1197">
        <f t="shared" si="842"/>
        <v>2.3888454212008803E-3</v>
      </c>
      <c r="CF1197">
        <f t="shared" si="843"/>
        <v>1.0023888454212009</v>
      </c>
      <c r="CJ1197" s="10">
        <v>40893</v>
      </c>
      <c r="CK1197">
        <v>124100</v>
      </c>
      <c r="CL1197">
        <v>69.471557000000004</v>
      </c>
      <c r="CM1197">
        <f t="shared" si="844"/>
        <v>9.7661833269713227E-4</v>
      </c>
      <c r="CN1197">
        <f t="shared" si="845"/>
        <v>1.0009766183326971</v>
      </c>
      <c r="CR1197" s="10">
        <v>40893</v>
      </c>
      <c r="CS1197">
        <v>16700</v>
      </c>
      <c r="CT1197">
        <v>57.497982999999998</v>
      </c>
      <c r="CU1197">
        <f t="shared" si="846"/>
        <v>1.468430648273289E-3</v>
      </c>
      <c r="CV1197">
        <f t="shared" si="847"/>
        <v>1.0014684306482733</v>
      </c>
      <c r="CZ1197" s="10">
        <v>40893</v>
      </c>
      <c r="DA1197">
        <v>43000</v>
      </c>
      <c r="DB1197">
        <v>33.555771</v>
      </c>
      <c r="DC1197">
        <f t="shared" si="861"/>
        <v>4.8474168363754622E-4</v>
      </c>
      <c r="DD1197">
        <f t="shared" si="862"/>
        <v>1.0004847416836375</v>
      </c>
      <c r="DH1197" s="10">
        <v>40893</v>
      </c>
      <c r="DI1197">
        <v>34800</v>
      </c>
      <c r="DJ1197">
        <v>23.238254999999999</v>
      </c>
      <c r="DK1197">
        <f t="shared" si="863"/>
        <v>7.7519463887745221E-3</v>
      </c>
      <c r="DL1197">
        <f t="shared" si="864"/>
        <v>1.0077519463887745</v>
      </c>
      <c r="DX1197" s="10">
        <v>40893</v>
      </c>
      <c r="DY1197">
        <v>4445400</v>
      </c>
      <c r="DZ1197">
        <v>15.57</v>
      </c>
      <c r="EA1197">
        <f t="shared" si="857"/>
        <v>1.8979057591623105E-2</v>
      </c>
      <c r="EB1197">
        <f t="shared" si="858"/>
        <v>1.0189790575916231</v>
      </c>
      <c r="EF1197" s="10">
        <v>40892</v>
      </c>
      <c r="EG1197">
        <v>154500</v>
      </c>
      <c r="EH1197">
        <v>95.748382000000007</v>
      </c>
      <c r="EI1197">
        <f t="shared" si="859"/>
        <v>0</v>
      </c>
      <c r="EJ1197">
        <f t="shared" si="860"/>
        <v>1</v>
      </c>
    </row>
    <row r="1198" spans="1:140">
      <c r="A1198" s="10">
        <v>40892</v>
      </c>
      <c r="B1198" s="11">
        <v>236.24</v>
      </c>
      <c r="C1198">
        <f t="shared" si="848"/>
        <v>2.3624000000000001</v>
      </c>
      <c r="D1198" s="12">
        <f t="shared" si="829"/>
        <v>7.7261188698812155E-2</v>
      </c>
      <c r="E1198" s="13">
        <f t="shared" si="849"/>
        <v>1.0772611886988122</v>
      </c>
      <c r="H1198" s="10">
        <v>40892</v>
      </c>
      <c r="I1198">
        <v>12500</v>
      </c>
      <c r="J1198">
        <v>65.635349000000005</v>
      </c>
      <c r="K1198" s="15">
        <f t="shared" si="850"/>
        <v>3.9902959295234908E-4</v>
      </c>
      <c r="L1198">
        <f t="shared" si="851"/>
        <v>1.0003990295929523</v>
      </c>
      <c r="N1198" s="15">
        <f t="shared" si="831"/>
        <v>0.15675277835262924</v>
      </c>
      <c r="P1198" s="10">
        <v>40892</v>
      </c>
      <c r="Q1198">
        <v>135600</v>
      </c>
      <c r="R1198">
        <v>26.513034999999999</v>
      </c>
      <c r="S1198">
        <f t="shared" si="832"/>
        <v>4.1579728193319454E-3</v>
      </c>
      <c r="T1198">
        <f t="shared" si="852"/>
        <v>1.0041579728193319</v>
      </c>
      <c r="V1198" s="15">
        <f t="shared" si="833"/>
        <v>3.5472088416520462</v>
      </c>
      <c r="X1198" s="10">
        <v>40892</v>
      </c>
      <c r="Y1198">
        <v>38900</v>
      </c>
      <c r="Z1198">
        <v>21.617245</v>
      </c>
      <c r="AA1198">
        <f t="shared" si="834"/>
        <v>6.9384197315398577E-3</v>
      </c>
      <c r="AB1198">
        <f t="shared" si="830"/>
        <v>1.0069384197315399</v>
      </c>
      <c r="AD1198" s="15">
        <f t="shared" si="835"/>
        <v>11.475637932235484</v>
      </c>
      <c r="AF1198" s="10">
        <v>40892</v>
      </c>
      <c r="AG1198">
        <v>66400</v>
      </c>
      <c r="AH1198">
        <v>29.737756000000001</v>
      </c>
      <c r="AI1198">
        <f t="shared" si="836"/>
        <v>8.2513666074837122E-3</v>
      </c>
      <c r="AJ1198">
        <f t="shared" si="853"/>
        <v>1.0082513666074837</v>
      </c>
      <c r="AN1198" s="10">
        <v>40892</v>
      </c>
      <c r="AO1198">
        <v>2394800</v>
      </c>
      <c r="AP1198">
        <v>25.721442</v>
      </c>
      <c r="AQ1198">
        <f t="shared" si="837"/>
        <v>5.5646595582339309E-3</v>
      </c>
      <c r="AR1198">
        <f t="shared" si="856"/>
        <v>1.0055646595582339</v>
      </c>
      <c r="AV1198" s="10">
        <v>40892</v>
      </c>
      <c r="AW1198">
        <v>16025500</v>
      </c>
      <c r="AX1198">
        <v>32.761471999999998</v>
      </c>
      <c r="AY1198">
        <f t="shared" si="838"/>
        <v>6.0685996789999752E-3</v>
      </c>
      <c r="AZ1198">
        <f t="shared" si="839"/>
        <v>1.006068599679</v>
      </c>
      <c r="BD1198" s="10">
        <v>40892</v>
      </c>
      <c r="BE1198">
        <v>661900</v>
      </c>
      <c r="BF1198">
        <v>37.686013000000003</v>
      </c>
      <c r="BG1198">
        <f t="shared" si="840"/>
        <v>7.5635685073478509E-3</v>
      </c>
      <c r="BH1198">
        <f t="shared" si="841"/>
        <v>1.0075635685073479</v>
      </c>
      <c r="BL1198" s="10">
        <v>40892</v>
      </c>
      <c r="BM1198">
        <v>189200</v>
      </c>
      <c r="BN1198">
        <v>94.877369999999999</v>
      </c>
      <c r="BO1198">
        <f t="shared" si="854"/>
        <v>1.0251718808287347E-3</v>
      </c>
      <c r="BP1198">
        <f t="shared" si="855"/>
        <v>1.0010251718808287</v>
      </c>
      <c r="CB1198" s="10">
        <v>40892</v>
      </c>
      <c r="CC1198">
        <v>375500</v>
      </c>
      <c r="CD1198">
        <v>87.857087000000007</v>
      </c>
      <c r="CE1198">
        <f t="shared" si="842"/>
        <v>-2.0172505890433401E-3</v>
      </c>
      <c r="CF1198">
        <f t="shared" si="843"/>
        <v>0.99798274941095666</v>
      </c>
      <c r="CJ1198" s="10">
        <v>40892</v>
      </c>
      <c r="CK1198">
        <v>95800</v>
      </c>
      <c r="CL1198">
        <v>69.403775999999993</v>
      </c>
      <c r="CM1198">
        <f t="shared" si="844"/>
        <v>-3.6611399570474212E-4</v>
      </c>
      <c r="CN1198">
        <f t="shared" si="845"/>
        <v>0.99963388600429526</v>
      </c>
      <c r="CR1198" s="10">
        <v>40892</v>
      </c>
      <c r="CS1198">
        <v>10300</v>
      </c>
      <c r="CT1198">
        <v>57.413674999999998</v>
      </c>
      <c r="CU1198">
        <f t="shared" si="846"/>
        <v>4.8975726824695975E-4</v>
      </c>
      <c r="CV1198">
        <f t="shared" si="847"/>
        <v>1.000489757268247</v>
      </c>
      <c r="CZ1198" s="10">
        <v>40892</v>
      </c>
      <c r="DA1198">
        <v>72600</v>
      </c>
      <c r="DB1198">
        <v>33.539512999999999</v>
      </c>
      <c r="DC1198">
        <f t="shared" si="861"/>
        <v>8.55534377456868E-3</v>
      </c>
      <c r="DD1198">
        <f t="shared" si="862"/>
        <v>1.0085553437745687</v>
      </c>
      <c r="DH1198" s="10">
        <v>40892</v>
      </c>
      <c r="DI1198">
        <v>8800</v>
      </c>
      <c r="DJ1198">
        <v>23.059498999999999</v>
      </c>
      <c r="DK1198">
        <f t="shared" si="863"/>
        <v>1.7751453957508323E-2</v>
      </c>
      <c r="DL1198">
        <f t="shared" si="864"/>
        <v>1.0177514539575083</v>
      </c>
      <c r="DX1198" s="10">
        <v>40892</v>
      </c>
      <c r="DY1198">
        <v>11012000</v>
      </c>
      <c r="DZ1198">
        <v>15.28</v>
      </c>
      <c r="EA1198">
        <f t="shared" si="857"/>
        <v>-2.6109660574412663E-3</v>
      </c>
      <c r="EB1198">
        <f t="shared" si="858"/>
        <v>0.99738903394255873</v>
      </c>
      <c r="EF1198" s="10">
        <v>40891</v>
      </c>
      <c r="EG1198">
        <v>89000</v>
      </c>
      <c r="EH1198">
        <v>95.748382000000007</v>
      </c>
      <c r="EI1198">
        <f t="shared" si="859"/>
        <v>1.9971949434105518E-4</v>
      </c>
      <c r="EJ1198">
        <f t="shared" si="860"/>
        <v>1.0001997194943411</v>
      </c>
    </row>
    <row r="1199" spans="1:140">
      <c r="A1199" s="10">
        <v>40891</v>
      </c>
      <c r="B1199" s="11">
        <v>237.24</v>
      </c>
      <c r="C1199">
        <f t="shared" si="848"/>
        <v>2.3724000000000003</v>
      </c>
      <c r="D1199" s="12">
        <f t="shared" si="829"/>
        <v>7.7811200714539952E-2</v>
      </c>
      <c r="E1199" s="13">
        <f t="shared" si="849"/>
        <v>1.07781120071454</v>
      </c>
      <c r="H1199" s="10">
        <v>40891</v>
      </c>
      <c r="I1199">
        <v>28700</v>
      </c>
      <c r="J1199">
        <v>65.609168999999994</v>
      </c>
      <c r="K1199" s="15">
        <f t="shared" si="850"/>
        <v>1.5667154552224893E-2</v>
      </c>
      <c r="L1199">
        <f t="shared" si="851"/>
        <v>1.0156671545522249</v>
      </c>
      <c r="N1199" s="15">
        <f t="shared" si="831"/>
        <v>290.24867886163827</v>
      </c>
      <c r="P1199" s="10">
        <v>40891</v>
      </c>
      <c r="Q1199">
        <v>130100</v>
      </c>
      <c r="R1199">
        <v>26.403251000000001</v>
      </c>
      <c r="S1199">
        <f t="shared" si="832"/>
        <v>-1.1643835206212261E-2</v>
      </c>
      <c r="T1199">
        <f t="shared" si="852"/>
        <v>0.98835616479378774</v>
      </c>
      <c r="V1199" s="15">
        <f t="shared" si="833"/>
        <v>-0.98608707148881292</v>
      </c>
      <c r="X1199" s="10">
        <v>40891</v>
      </c>
      <c r="Y1199">
        <v>108600</v>
      </c>
      <c r="Z1199">
        <v>21.468288999999999</v>
      </c>
      <c r="AA1199">
        <f t="shared" si="834"/>
        <v>-1.4529933479829893E-2</v>
      </c>
      <c r="AB1199">
        <f t="shared" si="830"/>
        <v>0.98547006652017011</v>
      </c>
      <c r="AD1199" s="15">
        <f t="shared" si="835"/>
        <v>-0.99521530149538096</v>
      </c>
      <c r="AF1199" s="10">
        <v>40891</v>
      </c>
      <c r="AG1199">
        <v>139700</v>
      </c>
      <c r="AH1199">
        <v>29.494387</v>
      </c>
      <c r="AI1199">
        <f t="shared" si="836"/>
        <v>-1.4696674940558263E-2</v>
      </c>
      <c r="AJ1199">
        <f t="shared" si="853"/>
        <v>0.98530332505944174</v>
      </c>
      <c r="AN1199" s="10">
        <v>40891</v>
      </c>
      <c r="AO1199">
        <v>3421000</v>
      </c>
      <c r="AP1199">
        <v>25.579103</v>
      </c>
      <c r="AQ1199">
        <f t="shared" si="837"/>
        <v>-1.2285849556437745E-2</v>
      </c>
      <c r="AR1199">
        <f t="shared" si="856"/>
        <v>0.98771415044356226</v>
      </c>
      <c r="AV1199" s="10">
        <v>40891</v>
      </c>
      <c r="AW1199">
        <v>19308800</v>
      </c>
      <c r="AX1199">
        <v>32.563854999999997</v>
      </c>
      <c r="AY1199">
        <f t="shared" si="838"/>
        <v>-1.4304275188196214E-2</v>
      </c>
      <c r="AZ1199">
        <f t="shared" si="839"/>
        <v>0.98569572481180379</v>
      </c>
      <c r="BD1199" s="10">
        <v>40891</v>
      </c>
      <c r="BE1199">
        <v>375100</v>
      </c>
      <c r="BF1199">
        <v>37.403112</v>
      </c>
      <c r="BG1199">
        <f t="shared" si="840"/>
        <v>-7.0550303517225021E-3</v>
      </c>
      <c r="BH1199">
        <f t="shared" si="841"/>
        <v>0.9929449696482775</v>
      </c>
      <c r="BL1199" s="10">
        <v>40891</v>
      </c>
      <c r="BM1199">
        <v>182800</v>
      </c>
      <c r="BN1199">
        <v>94.780203999999998</v>
      </c>
      <c r="BO1199">
        <f t="shared" si="854"/>
        <v>1.7739012163642265E-3</v>
      </c>
      <c r="BP1199">
        <f t="shared" si="855"/>
        <v>1.0017739012163642</v>
      </c>
      <c r="CB1199" s="10">
        <v>40891</v>
      </c>
      <c r="CC1199">
        <v>425800</v>
      </c>
      <c r="CD1199">
        <v>88.034674999999993</v>
      </c>
      <c r="CE1199">
        <f t="shared" si="842"/>
        <v>-1.1906223871001043E-3</v>
      </c>
      <c r="CF1199">
        <f t="shared" si="843"/>
        <v>0.9988093776128999</v>
      </c>
      <c r="CJ1199" s="10">
        <v>40891</v>
      </c>
      <c r="CK1199">
        <v>281300</v>
      </c>
      <c r="CL1199">
        <v>69.429195000000007</v>
      </c>
      <c r="CM1199">
        <f t="shared" si="844"/>
        <v>2.4468476463963551E-3</v>
      </c>
      <c r="CN1199">
        <f t="shared" si="845"/>
        <v>1.0024468476463964</v>
      </c>
      <c r="CR1199" s="10">
        <v>40891</v>
      </c>
      <c r="CS1199">
        <v>10600</v>
      </c>
      <c r="CT1199">
        <v>57.385570000000001</v>
      </c>
      <c r="CU1199">
        <f t="shared" si="846"/>
        <v>9.8035270474916558E-4</v>
      </c>
      <c r="CV1199">
        <f t="shared" si="847"/>
        <v>1.0009803527047492</v>
      </c>
      <c r="CZ1199" s="10">
        <v>40891</v>
      </c>
      <c r="DA1199">
        <v>77100</v>
      </c>
      <c r="DB1199">
        <v>33.255004999999997</v>
      </c>
      <c r="DC1199">
        <f t="shared" si="861"/>
        <v>-1.350376829341382E-2</v>
      </c>
      <c r="DD1199">
        <f t="shared" si="862"/>
        <v>0.98649623170658618</v>
      </c>
      <c r="DH1199" s="10">
        <v>40891</v>
      </c>
      <c r="DI1199">
        <v>39600</v>
      </c>
      <c r="DJ1199">
        <v>22.657298999999998</v>
      </c>
      <c r="DK1199">
        <f t="shared" si="863"/>
        <v>7.5517132199782733E-3</v>
      </c>
      <c r="DL1199">
        <f t="shared" si="864"/>
        <v>1.0075517132199783</v>
      </c>
      <c r="DX1199" s="10">
        <v>40891</v>
      </c>
      <c r="DY1199">
        <v>17281400</v>
      </c>
      <c r="DZ1199">
        <v>15.32</v>
      </c>
      <c r="EA1199">
        <f t="shared" si="857"/>
        <v>-3.647798742138364E-2</v>
      </c>
      <c r="EB1199">
        <f t="shared" si="858"/>
        <v>0.96352201257861636</v>
      </c>
      <c r="EF1199" s="10">
        <v>40890</v>
      </c>
      <c r="EG1199">
        <v>94500</v>
      </c>
      <c r="EH1199">
        <v>95.729263000000003</v>
      </c>
      <c r="EI1199">
        <f t="shared" si="859"/>
        <v>-2.9953650008329724E-4</v>
      </c>
      <c r="EJ1199">
        <f t="shared" si="860"/>
        <v>0.9997004634999167</v>
      </c>
    </row>
    <row r="1200" spans="1:140">
      <c r="A1200" s="10">
        <v>40890</v>
      </c>
      <c r="B1200" s="11">
        <v>238.24</v>
      </c>
      <c r="C1200">
        <f t="shared" si="848"/>
        <v>2.3824000000000001</v>
      </c>
      <c r="D1200" s="12">
        <f t="shared" si="829"/>
        <v>7.8364885865909617E-2</v>
      </c>
      <c r="E1200" s="13">
        <f t="shared" si="849"/>
        <v>1.0783648858659096</v>
      </c>
      <c r="H1200" s="10">
        <v>40890</v>
      </c>
      <c r="I1200">
        <v>9100</v>
      </c>
      <c r="J1200">
        <v>64.597116</v>
      </c>
      <c r="K1200" s="15">
        <f t="shared" si="850"/>
        <v>8.8568151804560014E-3</v>
      </c>
      <c r="L1200">
        <f t="shared" si="851"/>
        <v>1.008856815180456</v>
      </c>
      <c r="N1200" s="15">
        <f t="shared" si="831"/>
        <v>23.990746905947329</v>
      </c>
      <c r="P1200" s="10">
        <v>40890</v>
      </c>
      <c r="Q1200">
        <v>99600</v>
      </c>
      <c r="R1200">
        <v>26.714307999999999</v>
      </c>
      <c r="S1200">
        <f t="shared" si="832"/>
        <v>-9.8337930630602033E-3</v>
      </c>
      <c r="T1200">
        <f t="shared" si="852"/>
        <v>0.9901662069369398</v>
      </c>
      <c r="V1200" s="15">
        <f t="shared" si="833"/>
        <v>-0.97286957303517319</v>
      </c>
      <c r="X1200" s="10">
        <v>40890</v>
      </c>
      <c r="Y1200">
        <v>67000</v>
      </c>
      <c r="Z1200">
        <v>21.784821000000001</v>
      </c>
      <c r="AA1200">
        <f t="shared" si="834"/>
        <v>-1.763221489342226E-2</v>
      </c>
      <c r="AB1200">
        <f t="shared" si="830"/>
        <v>0.98236778510657774</v>
      </c>
      <c r="AD1200" s="15">
        <f t="shared" si="835"/>
        <v>-0.99848626120981121</v>
      </c>
      <c r="AF1200" s="10">
        <v>40890</v>
      </c>
      <c r="AG1200">
        <v>101400</v>
      </c>
      <c r="AH1200">
        <v>29.934322000000002</v>
      </c>
      <c r="AI1200">
        <f t="shared" si="836"/>
        <v>-2.0220572050310137E-2</v>
      </c>
      <c r="AJ1200">
        <f t="shared" si="853"/>
        <v>0.97977942794968986</v>
      </c>
      <c r="AN1200" s="10">
        <v>40890</v>
      </c>
      <c r="AO1200">
        <v>2184000</v>
      </c>
      <c r="AP1200">
        <v>25.897272999999998</v>
      </c>
      <c r="AQ1200">
        <f t="shared" si="837"/>
        <v>-1.2452078862365434E-2</v>
      </c>
      <c r="AR1200">
        <f t="shared" si="856"/>
        <v>0.98754792113763457</v>
      </c>
      <c r="AV1200" s="10">
        <v>40890</v>
      </c>
      <c r="AW1200">
        <v>25584500</v>
      </c>
      <c r="AX1200">
        <v>33.036417</v>
      </c>
      <c r="AY1200">
        <f t="shared" si="838"/>
        <v>-8.5094957967076779E-3</v>
      </c>
      <c r="AZ1200">
        <f t="shared" si="839"/>
        <v>0.99149050420329232</v>
      </c>
      <c r="BD1200" s="10">
        <v>40890</v>
      </c>
      <c r="BE1200">
        <v>284400</v>
      </c>
      <c r="BF1200">
        <v>37.668866999999999</v>
      </c>
      <c r="BG1200">
        <f t="shared" si="840"/>
        <v>-2.9498696066950769E-3</v>
      </c>
      <c r="BH1200">
        <f t="shared" si="841"/>
        <v>0.99705013039330492</v>
      </c>
      <c r="BL1200" s="10">
        <v>40890</v>
      </c>
      <c r="BM1200">
        <v>163800</v>
      </c>
      <c r="BN1200">
        <v>94.612370999999996</v>
      </c>
      <c r="BO1200">
        <f t="shared" si="854"/>
        <v>-1.0259368071876551E-3</v>
      </c>
      <c r="BP1200">
        <f t="shared" si="855"/>
        <v>0.99897406319281234</v>
      </c>
      <c r="CB1200" s="10">
        <v>40890</v>
      </c>
      <c r="CC1200">
        <v>239800</v>
      </c>
      <c r="CD1200">
        <v>88.139616000000004</v>
      </c>
      <c r="CE1200">
        <f t="shared" si="842"/>
        <v>1.6512202526530739E-3</v>
      </c>
      <c r="CF1200">
        <f t="shared" si="843"/>
        <v>1.0016512202526531</v>
      </c>
      <c r="CJ1200" s="10">
        <v>40890</v>
      </c>
      <c r="CK1200">
        <v>101900</v>
      </c>
      <c r="CL1200">
        <v>69.259726999999998</v>
      </c>
      <c r="CM1200">
        <f t="shared" si="844"/>
        <v>6.5262717326459718E-3</v>
      </c>
      <c r="CN1200">
        <f t="shared" si="845"/>
        <v>1.006526271732646</v>
      </c>
      <c r="CR1200" s="10">
        <v>40890</v>
      </c>
      <c r="CS1200">
        <v>31000</v>
      </c>
      <c r="CT1200">
        <v>57.329366999999998</v>
      </c>
      <c r="CU1200">
        <f t="shared" si="846"/>
        <v>1.1451040076038144E-3</v>
      </c>
      <c r="CV1200">
        <f t="shared" si="847"/>
        <v>1.0011451040076038</v>
      </c>
      <c r="CZ1200" s="10">
        <v>40890</v>
      </c>
      <c r="DA1200">
        <v>22700</v>
      </c>
      <c r="DB1200">
        <v>33.71022</v>
      </c>
      <c r="DC1200">
        <f t="shared" si="861"/>
        <v>-7.6573264996862012E-3</v>
      </c>
      <c r="DD1200">
        <f t="shared" si="862"/>
        <v>0.9923426735003138</v>
      </c>
      <c r="DH1200" s="10">
        <v>40890</v>
      </c>
      <c r="DI1200">
        <v>23100</v>
      </c>
      <c r="DJ1200">
        <v>22.487480000000001</v>
      </c>
      <c r="DK1200">
        <f t="shared" si="863"/>
        <v>-1.0617410042879083E-2</v>
      </c>
      <c r="DL1200">
        <f t="shared" si="864"/>
        <v>0.98938258995712092</v>
      </c>
      <c r="DX1200" s="10">
        <v>40890</v>
      </c>
      <c r="DY1200">
        <v>13017200</v>
      </c>
      <c r="DZ1200">
        <v>15.9</v>
      </c>
      <c r="EA1200">
        <f t="shared" si="857"/>
        <v>-2.1538461538461506E-2</v>
      </c>
      <c r="EB1200">
        <f t="shared" si="858"/>
        <v>0.97846153846153849</v>
      </c>
      <c r="EF1200" s="10">
        <v>40889</v>
      </c>
      <c r="EG1200">
        <v>195800</v>
      </c>
      <c r="EH1200">
        <v>95.757946000000004</v>
      </c>
      <c r="EI1200">
        <f t="shared" si="859"/>
        <v>1.9978312036617041E-4</v>
      </c>
      <c r="EJ1200">
        <f t="shared" si="860"/>
        <v>1.0001997831203662</v>
      </c>
    </row>
    <row r="1201" spans="1:140">
      <c r="A1201" s="10">
        <v>40889</v>
      </c>
      <c r="B1201" s="11">
        <v>239.24</v>
      </c>
      <c r="C1201">
        <f t="shared" si="848"/>
        <v>2.3924000000000003</v>
      </c>
      <c r="D1201" s="12">
        <f t="shared" si="829"/>
        <v>7.8922291619202944E-2</v>
      </c>
      <c r="E1201" s="13">
        <f t="shared" si="849"/>
        <v>1.0789222916192029</v>
      </c>
      <c r="H1201" s="10">
        <v>40889</v>
      </c>
      <c r="I1201">
        <v>11200</v>
      </c>
      <c r="J1201">
        <v>64.030013999999994</v>
      </c>
      <c r="K1201" s="15">
        <f t="shared" si="850"/>
        <v>5.6179210591831286E-3</v>
      </c>
      <c r="L1201">
        <f t="shared" si="851"/>
        <v>1.0056179210591831</v>
      </c>
      <c r="N1201" s="15">
        <f t="shared" si="831"/>
        <v>6.7276343378429626</v>
      </c>
      <c r="P1201" s="10">
        <v>40889</v>
      </c>
      <c r="Q1201">
        <v>247500</v>
      </c>
      <c r="R1201">
        <v>26.979620000000001</v>
      </c>
      <c r="S1201">
        <f t="shared" si="832"/>
        <v>-1.4371671722253732E-2</v>
      </c>
      <c r="T1201">
        <f t="shared" si="852"/>
        <v>0.98562832827774627</v>
      </c>
      <c r="V1201" s="15">
        <f t="shared" si="833"/>
        <v>-0.99492647646079801</v>
      </c>
      <c r="X1201" s="10">
        <v>40889</v>
      </c>
      <c r="Y1201">
        <v>79700</v>
      </c>
      <c r="Z1201">
        <v>22.175830000000001</v>
      </c>
      <c r="AA1201">
        <f t="shared" si="834"/>
        <v>-1.6109031004604923E-2</v>
      </c>
      <c r="AB1201">
        <f t="shared" si="830"/>
        <v>0.98389096899539508</v>
      </c>
      <c r="AD1201" s="15">
        <f t="shared" si="835"/>
        <v>-0.99733531667675923</v>
      </c>
      <c r="AF1201" s="10">
        <v>40889</v>
      </c>
      <c r="AG1201">
        <v>155000</v>
      </c>
      <c r="AH1201">
        <v>30.552102999999999</v>
      </c>
      <c r="AI1201">
        <f t="shared" si="836"/>
        <v>-1.449273352124314E-2</v>
      </c>
      <c r="AJ1201">
        <f t="shared" si="853"/>
        <v>0.98550726647875686</v>
      </c>
      <c r="AN1201" s="10">
        <v>40889</v>
      </c>
      <c r="AO1201">
        <v>1807100</v>
      </c>
      <c r="AP1201">
        <v>26.223814000000001</v>
      </c>
      <c r="AQ1201">
        <f t="shared" si="837"/>
        <v>-2.8837228387558755E-2</v>
      </c>
      <c r="AR1201">
        <f t="shared" si="856"/>
        <v>0.97116277161244124</v>
      </c>
      <c r="AV1201" s="10">
        <v>40889</v>
      </c>
      <c r="AW1201">
        <v>30489700</v>
      </c>
      <c r="AX1201">
        <v>33.319952999999998</v>
      </c>
      <c r="AY1201">
        <f t="shared" si="838"/>
        <v>-3.5323425504179662E-2</v>
      </c>
      <c r="AZ1201">
        <f t="shared" si="839"/>
        <v>0.96467657449582034</v>
      </c>
      <c r="BD1201" s="10">
        <v>40889</v>
      </c>
      <c r="BE1201">
        <v>330000</v>
      </c>
      <c r="BF1201">
        <v>37.780313999999997</v>
      </c>
      <c r="BG1201">
        <f t="shared" si="840"/>
        <v>-1.0774404814770877E-2</v>
      </c>
      <c r="BH1201">
        <f t="shared" si="841"/>
        <v>0.98922559518522912</v>
      </c>
      <c r="BL1201" s="10">
        <v>40889</v>
      </c>
      <c r="BM1201">
        <v>177900</v>
      </c>
      <c r="BN1201">
        <v>94.709536999999997</v>
      </c>
      <c r="BO1201">
        <f t="shared" si="854"/>
        <v>3.7321676740176279E-4</v>
      </c>
      <c r="BP1201">
        <f t="shared" si="855"/>
        <v>1.0003732167674018</v>
      </c>
      <c r="CB1201" s="10">
        <v>40889</v>
      </c>
      <c r="CC1201">
        <v>254000</v>
      </c>
      <c r="CD1201">
        <v>87.994318000000007</v>
      </c>
      <c r="CE1201">
        <f t="shared" si="842"/>
        <v>-9.1667970135045351E-5</v>
      </c>
      <c r="CF1201">
        <f t="shared" si="843"/>
        <v>0.99990833202986495</v>
      </c>
      <c r="CJ1201" s="10">
        <v>40889</v>
      </c>
      <c r="CK1201">
        <v>54000</v>
      </c>
      <c r="CL1201">
        <v>68.810649999999995</v>
      </c>
      <c r="CM1201">
        <f t="shared" si="844"/>
        <v>-9.8415415553065877E-4</v>
      </c>
      <c r="CN1201">
        <f t="shared" si="845"/>
        <v>0.99901584584446934</v>
      </c>
      <c r="CR1201" s="10">
        <v>40889</v>
      </c>
      <c r="CS1201">
        <v>17000</v>
      </c>
      <c r="CT1201">
        <v>57.263793999999997</v>
      </c>
      <c r="CU1201">
        <f t="shared" si="846"/>
        <v>-1.6353209775743505E-4</v>
      </c>
      <c r="CV1201">
        <f t="shared" si="847"/>
        <v>0.99983646790224256</v>
      </c>
      <c r="CZ1201" s="10">
        <v>40889</v>
      </c>
      <c r="DA1201">
        <v>30300</v>
      </c>
      <c r="DB1201">
        <v>33.970342000000002</v>
      </c>
      <c r="DC1201">
        <f t="shared" si="861"/>
        <v>-2.9268253373694542E-2</v>
      </c>
      <c r="DD1201">
        <f t="shared" si="862"/>
        <v>0.97073174662630546</v>
      </c>
      <c r="DH1201" s="10">
        <v>40889</v>
      </c>
      <c r="DI1201">
        <v>52900</v>
      </c>
      <c r="DJ1201">
        <v>22.728801000000001</v>
      </c>
      <c r="DK1201">
        <f t="shared" si="863"/>
        <v>-2.0415987016573101E-2</v>
      </c>
      <c r="DL1201">
        <f t="shared" si="864"/>
        <v>0.9795840129834269</v>
      </c>
      <c r="DX1201" s="10">
        <v>40889</v>
      </c>
      <c r="DY1201">
        <v>11426300</v>
      </c>
      <c r="DZ1201">
        <v>16.25</v>
      </c>
      <c r="EA1201">
        <f t="shared" si="857"/>
        <v>-2.577937649880091E-2</v>
      </c>
      <c r="EB1201">
        <f t="shared" si="858"/>
        <v>0.97422062350119909</v>
      </c>
      <c r="EF1201" s="10">
        <v>40886</v>
      </c>
      <c r="EG1201">
        <v>170900</v>
      </c>
      <c r="EH1201">
        <v>95.738819000000007</v>
      </c>
      <c r="EI1201">
        <f t="shared" si="859"/>
        <v>-8.9806534161329665E-4</v>
      </c>
      <c r="EJ1201">
        <f t="shared" si="860"/>
        <v>0.9991019346583867</v>
      </c>
    </row>
    <row r="1202" spans="1:140">
      <c r="A1202" s="10">
        <v>40886</v>
      </c>
      <c r="B1202" s="11">
        <v>240.24</v>
      </c>
      <c r="C1202">
        <f t="shared" si="848"/>
        <v>2.4024000000000001</v>
      </c>
      <c r="D1202" s="12">
        <f t="shared" si="829"/>
        <v>7.9483466354180798E-2</v>
      </c>
      <c r="E1202" s="13">
        <f t="shared" si="849"/>
        <v>1.0794834663541808</v>
      </c>
      <c r="H1202" s="10">
        <v>40886</v>
      </c>
      <c r="I1202">
        <v>6700</v>
      </c>
      <c r="J1202">
        <v>63.672308000000001</v>
      </c>
      <c r="K1202" s="15">
        <f t="shared" si="850"/>
        <v>-1.2315561231842076E-2</v>
      </c>
      <c r="L1202">
        <f t="shared" si="851"/>
        <v>0.98768443876815792</v>
      </c>
      <c r="N1202" s="15">
        <f t="shared" si="831"/>
        <v>-0.9891445667820622</v>
      </c>
      <c r="P1202" s="10">
        <v>40886</v>
      </c>
      <c r="Q1202">
        <v>203100</v>
      </c>
      <c r="R1202">
        <v>27.373016</v>
      </c>
      <c r="S1202">
        <f t="shared" si="832"/>
        <v>1.6304298994745503E-2</v>
      </c>
      <c r="T1202">
        <f t="shared" si="852"/>
        <v>1.0163042989947455</v>
      </c>
      <c r="V1202" s="15">
        <f t="shared" si="833"/>
        <v>365.16208374796668</v>
      </c>
      <c r="X1202" s="10">
        <v>40886</v>
      </c>
      <c r="Y1202">
        <v>40100</v>
      </c>
      <c r="Z1202">
        <v>22.538910000000001</v>
      </c>
      <c r="AA1202">
        <f t="shared" si="834"/>
        <v>2.281365957009629E-2</v>
      </c>
      <c r="AB1202">
        <f t="shared" si="830"/>
        <v>1.0228136595700963</v>
      </c>
      <c r="AD1202" s="15">
        <f t="shared" si="835"/>
        <v>3763.692969647876</v>
      </c>
      <c r="AF1202" s="10">
        <v>40886</v>
      </c>
      <c r="AG1202">
        <v>114200</v>
      </c>
      <c r="AH1202">
        <v>31.001397999999998</v>
      </c>
      <c r="AI1202">
        <f t="shared" si="836"/>
        <v>2.7295195404605455E-2</v>
      </c>
      <c r="AJ1202">
        <f t="shared" si="853"/>
        <v>1.0272951954046055</v>
      </c>
      <c r="AN1202" s="10">
        <v>40886</v>
      </c>
      <c r="AO1202">
        <v>1585800</v>
      </c>
      <c r="AP1202">
        <v>27.002490999999999</v>
      </c>
      <c r="AQ1202">
        <f t="shared" si="837"/>
        <v>2.1863128914344498E-2</v>
      </c>
      <c r="AR1202">
        <f t="shared" si="856"/>
        <v>1.0218631289143445</v>
      </c>
      <c r="AV1202" s="10">
        <v>40886</v>
      </c>
      <c r="AW1202">
        <v>15732500</v>
      </c>
      <c r="AX1202">
        <v>34.540025</v>
      </c>
      <c r="AY1202">
        <f t="shared" si="838"/>
        <v>1.6691956394720098E-2</v>
      </c>
      <c r="AZ1202">
        <f t="shared" si="839"/>
        <v>1.0166919563947201</v>
      </c>
      <c r="BD1202" s="10">
        <v>40886</v>
      </c>
      <c r="BE1202">
        <v>340400</v>
      </c>
      <c r="BF1202">
        <v>38.191808000000002</v>
      </c>
      <c r="BG1202">
        <f t="shared" si="840"/>
        <v>1.4344284554748565E-2</v>
      </c>
      <c r="BH1202">
        <f t="shared" si="841"/>
        <v>1.0143442845547486</v>
      </c>
      <c r="BL1202" s="10">
        <v>40886</v>
      </c>
      <c r="BM1202">
        <v>126200</v>
      </c>
      <c r="BN1202">
        <v>94.674203000000006</v>
      </c>
      <c r="BO1202">
        <f t="shared" si="854"/>
        <v>1.4950778654565511E-3</v>
      </c>
      <c r="BP1202">
        <f t="shared" si="855"/>
        <v>1.0014950778654566</v>
      </c>
      <c r="CB1202" s="10">
        <v>40886</v>
      </c>
      <c r="CC1202">
        <v>158600</v>
      </c>
      <c r="CD1202">
        <v>88.002385000000004</v>
      </c>
      <c r="CE1202">
        <f t="shared" si="842"/>
        <v>1.8378672952572561E-3</v>
      </c>
      <c r="CF1202">
        <f t="shared" si="843"/>
        <v>1.0018378672952573</v>
      </c>
      <c r="CJ1202" s="10">
        <v>40886</v>
      </c>
      <c r="CK1202">
        <v>68000</v>
      </c>
      <c r="CL1202">
        <v>68.878437000000005</v>
      </c>
      <c r="CM1202">
        <f t="shared" si="844"/>
        <v>-3.7989848093686884E-3</v>
      </c>
      <c r="CN1202">
        <f t="shared" si="845"/>
        <v>0.99620101519063131</v>
      </c>
      <c r="CR1202" s="10">
        <v>40886</v>
      </c>
      <c r="CS1202">
        <v>47400</v>
      </c>
      <c r="CT1202">
        <v>57.273159999999997</v>
      </c>
      <c r="CU1202">
        <f t="shared" si="846"/>
        <v>-1.3067912866584486E-3</v>
      </c>
      <c r="CV1202">
        <f t="shared" si="847"/>
        <v>0.99869320871334155</v>
      </c>
      <c r="CZ1202" s="10">
        <v>40886</v>
      </c>
      <c r="DA1202">
        <v>10400</v>
      </c>
      <c r="DB1202">
        <v>34.994571999999998</v>
      </c>
      <c r="DC1202">
        <f t="shared" si="861"/>
        <v>1.6049097532963685E-2</v>
      </c>
      <c r="DD1202">
        <f t="shared" si="862"/>
        <v>1.0160490975329637</v>
      </c>
      <c r="DH1202" s="10">
        <v>40886</v>
      </c>
      <c r="DI1202">
        <v>27200</v>
      </c>
      <c r="DJ1202">
        <v>23.202503</v>
      </c>
      <c r="DK1202">
        <f t="shared" si="863"/>
        <v>2.2047233134262711E-2</v>
      </c>
      <c r="DL1202">
        <f t="shared" si="864"/>
        <v>1.0220472331342627</v>
      </c>
      <c r="DX1202" s="10">
        <v>40886</v>
      </c>
      <c r="DY1202">
        <v>5493800</v>
      </c>
      <c r="DZ1202">
        <v>16.68</v>
      </c>
      <c r="EA1202">
        <f t="shared" si="857"/>
        <v>1.8018018018017834E-3</v>
      </c>
      <c r="EB1202">
        <f t="shared" si="858"/>
        <v>1.0018018018018018</v>
      </c>
      <c r="EF1202" s="10">
        <v>40885</v>
      </c>
      <c r="EG1202">
        <v>193100</v>
      </c>
      <c r="EH1202">
        <v>95.824876000000003</v>
      </c>
      <c r="EI1202">
        <f t="shared" si="859"/>
        <v>4.9918004379034819E-4</v>
      </c>
      <c r="EJ1202">
        <f t="shared" si="860"/>
        <v>1.0004991800437903</v>
      </c>
    </row>
    <row r="1203" spans="1:140">
      <c r="A1203" s="10">
        <v>40885</v>
      </c>
      <c r="B1203" s="11">
        <v>241.24</v>
      </c>
      <c r="C1203">
        <f t="shared" si="848"/>
        <v>2.4123999999999999</v>
      </c>
      <c r="D1203" s="12">
        <f t="shared" si="829"/>
        <v>8.004845938751104E-2</v>
      </c>
      <c r="E1203" s="13">
        <f t="shared" si="849"/>
        <v>1.080048459387511</v>
      </c>
      <c r="H1203" s="10">
        <v>40885</v>
      </c>
      <c r="I1203">
        <v>5800</v>
      </c>
      <c r="J1203">
        <v>64.466245999999998</v>
      </c>
      <c r="K1203" s="15">
        <f t="shared" si="850"/>
        <v>5.7166001404715949E-3</v>
      </c>
      <c r="L1203">
        <f t="shared" si="851"/>
        <v>1.0057166001404716</v>
      </c>
      <c r="N1203" s="15">
        <f t="shared" si="831"/>
        <v>7.0094145748964216</v>
      </c>
      <c r="P1203" s="10">
        <v>40885</v>
      </c>
      <c r="Q1203">
        <v>233700</v>
      </c>
      <c r="R1203">
        <v>26.933878</v>
      </c>
      <c r="S1203">
        <f t="shared" si="832"/>
        <v>-2.095106597916041E-2</v>
      </c>
      <c r="T1203">
        <f t="shared" si="852"/>
        <v>0.97904893402083959</v>
      </c>
      <c r="V1203" s="15">
        <f t="shared" si="833"/>
        <v>-0.99955984504310158</v>
      </c>
      <c r="X1203" s="10">
        <v>40885</v>
      </c>
      <c r="Y1203">
        <v>77100</v>
      </c>
      <c r="Z1203">
        <v>22.036183999999999</v>
      </c>
      <c r="AA1203">
        <f t="shared" si="834"/>
        <v>-2.7127018288411353E-2</v>
      </c>
      <c r="AB1203">
        <f t="shared" si="830"/>
        <v>0.97287298171158865</v>
      </c>
      <c r="AD1203" s="15">
        <f t="shared" si="835"/>
        <v>-0.9999562989363765</v>
      </c>
      <c r="AF1203" s="10">
        <v>40885</v>
      </c>
      <c r="AG1203">
        <v>131200</v>
      </c>
      <c r="AH1203">
        <v>30.177692</v>
      </c>
      <c r="AI1203">
        <f t="shared" si="836"/>
        <v>-2.9500301720495004E-2</v>
      </c>
      <c r="AJ1203">
        <f t="shared" si="853"/>
        <v>0.970499698279505</v>
      </c>
      <c r="AN1203" s="10">
        <v>40885</v>
      </c>
      <c r="AO1203">
        <v>2177900</v>
      </c>
      <c r="AP1203">
        <v>26.424762999999999</v>
      </c>
      <c r="AQ1203">
        <f t="shared" si="837"/>
        <v>-3.1307612282169273E-2</v>
      </c>
      <c r="AR1203">
        <f t="shared" si="856"/>
        <v>0.96869238771783073</v>
      </c>
      <c r="AV1203" s="10">
        <v>40885</v>
      </c>
      <c r="AW1203">
        <v>14669500</v>
      </c>
      <c r="AX1203">
        <v>33.972949999999997</v>
      </c>
      <c r="AY1203">
        <f t="shared" si="838"/>
        <v>-3.3960409294512828E-2</v>
      </c>
      <c r="AZ1203">
        <f t="shared" si="839"/>
        <v>0.96603959070548717</v>
      </c>
      <c r="BD1203" s="10">
        <v>40885</v>
      </c>
      <c r="BE1203">
        <v>366800</v>
      </c>
      <c r="BF1203">
        <v>37.651721000000002</v>
      </c>
      <c r="BG1203">
        <f t="shared" si="840"/>
        <v>-1.5467437047576915E-2</v>
      </c>
      <c r="BH1203">
        <f t="shared" si="841"/>
        <v>0.98453256295242308</v>
      </c>
      <c r="BL1203" s="10">
        <v>40885</v>
      </c>
      <c r="BM1203">
        <v>252000</v>
      </c>
      <c r="BN1203">
        <v>94.532869000000005</v>
      </c>
      <c r="BO1203">
        <f t="shared" si="854"/>
        <v>-7.4698053569588474E-4</v>
      </c>
      <c r="BP1203">
        <f t="shared" si="855"/>
        <v>0.99925301946430412</v>
      </c>
      <c r="CB1203" s="10">
        <v>40885</v>
      </c>
      <c r="CC1203">
        <v>324400</v>
      </c>
      <c r="CD1203">
        <v>87.840945000000005</v>
      </c>
      <c r="CE1203">
        <f t="shared" si="842"/>
        <v>-4.937829617169931E-3</v>
      </c>
      <c r="CF1203">
        <f t="shared" si="843"/>
        <v>0.99506217038283007</v>
      </c>
      <c r="CJ1203" s="10">
        <v>40885</v>
      </c>
      <c r="CK1203">
        <v>106200</v>
      </c>
      <c r="CL1203">
        <v>69.141103000000001</v>
      </c>
      <c r="CM1203">
        <f t="shared" si="844"/>
        <v>1.225904503443509E-4</v>
      </c>
      <c r="CN1203">
        <f t="shared" si="845"/>
        <v>1.0001225904503444</v>
      </c>
      <c r="CR1203" s="10">
        <v>40885</v>
      </c>
      <c r="CS1203">
        <v>6600</v>
      </c>
      <c r="CT1203">
        <v>57.348101999999997</v>
      </c>
      <c r="CU1203">
        <f t="shared" si="846"/>
        <v>2.1280241961378898E-3</v>
      </c>
      <c r="CV1203">
        <f t="shared" si="847"/>
        <v>1.0021280241961379</v>
      </c>
      <c r="CZ1203" s="10">
        <v>40885</v>
      </c>
      <c r="DA1203">
        <v>73600</v>
      </c>
      <c r="DB1203">
        <v>34.441811999999999</v>
      </c>
      <c r="DC1203">
        <f t="shared" si="861"/>
        <v>-3.3751413982996858E-2</v>
      </c>
      <c r="DD1203">
        <f t="shared" si="862"/>
        <v>0.96624858601700314</v>
      </c>
      <c r="DH1203" s="10">
        <v>40885</v>
      </c>
      <c r="DI1203">
        <v>22400</v>
      </c>
      <c r="DJ1203">
        <v>22.701986999999999</v>
      </c>
      <c r="DK1203">
        <f t="shared" si="863"/>
        <v>-2.2701054878195626E-2</v>
      </c>
      <c r="DL1203">
        <f t="shared" si="864"/>
        <v>0.97729894512180437</v>
      </c>
      <c r="DX1203" s="10">
        <v>40885</v>
      </c>
      <c r="DY1203">
        <v>8608900</v>
      </c>
      <c r="DZ1203">
        <v>16.649999999999999</v>
      </c>
      <c r="EA1203">
        <f t="shared" si="857"/>
        <v>-1.9434628975265156E-2</v>
      </c>
      <c r="EB1203">
        <f t="shared" si="858"/>
        <v>0.98056537102473484</v>
      </c>
      <c r="EF1203" s="10">
        <v>40884</v>
      </c>
      <c r="EG1203">
        <v>190200</v>
      </c>
      <c r="EH1203">
        <v>95.777066000000005</v>
      </c>
      <c r="EI1203">
        <f t="shared" si="859"/>
        <v>-2.9974962292955709E-5</v>
      </c>
      <c r="EJ1203">
        <f t="shared" si="860"/>
        <v>0.99997002503770704</v>
      </c>
    </row>
    <row r="1204" spans="1:140">
      <c r="A1204" s="10">
        <v>40884</v>
      </c>
      <c r="B1204" s="11">
        <v>242.24</v>
      </c>
      <c r="C1204">
        <f t="shared" si="848"/>
        <v>2.4224000000000001</v>
      </c>
      <c r="D1204" s="12">
        <f t="shared" si="829"/>
        <v>8.0617320996948738E-2</v>
      </c>
      <c r="E1204" s="13">
        <f t="shared" si="849"/>
        <v>1.0806173209969487</v>
      </c>
      <c r="H1204" s="10">
        <v>40884</v>
      </c>
      <c r="I1204">
        <v>9700</v>
      </c>
      <c r="J1204">
        <v>64.099812999999997</v>
      </c>
      <c r="K1204" s="15">
        <f t="shared" si="850"/>
        <v>5.7494675474609735E-3</v>
      </c>
      <c r="L1204">
        <f t="shared" si="851"/>
        <v>1.005749467547461</v>
      </c>
      <c r="N1204" s="15">
        <f t="shared" si="831"/>
        <v>7.1055246950741235</v>
      </c>
      <c r="P1204" s="10">
        <v>40884</v>
      </c>
      <c r="Q1204">
        <v>211400</v>
      </c>
      <c r="R1204">
        <v>27.510247</v>
      </c>
      <c r="S1204">
        <f t="shared" si="832"/>
        <v>1.9993185300279936E-3</v>
      </c>
      <c r="T1204">
        <f t="shared" si="852"/>
        <v>1.001999318530028</v>
      </c>
      <c r="V1204" s="15">
        <f t="shared" si="833"/>
        <v>1.0730536878253707</v>
      </c>
      <c r="X1204" s="10">
        <v>40884</v>
      </c>
      <c r="Y1204">
        <v>97500</v>
      </c>
      <c r="Z1204">
        <v>22.650628000000001</v>
      </c>
      <c r="AA1204">
        <f t="shared" si="834"/>
        <v>-2.8688406956991486E-3</v>
      </c>
      <c r="AB1204">
        <f t="shared" si="830"/>
        <v>0.99713115930430085</v>
      </c>
      <c r="AD1204" s="15">
        <f t="shared" si="835"/>
        <v>-0.64958312186822198</v>
      </c>
      <c r="AF1204" s="10">
        <v>40884</v>
      </c>
      <c r="AG1204">
        <v>201000</v>
      </c>
      <c r="AH1204">
        <v>31.095003999999999</v>
      </c>
      <c r="AI1204">
        <f t="shared" si="836"/>
        <v>-2.4023508588498776E-3</v>
      </c>
      <c r="AJ1204">
        <f t="shared" si="853"/>
        <v>0.99759764914115012</v>
      </c>
      <c r="AN1204" s="10">
        <v>40884</v>
      </c>
      <c r="AO1204">
        <v>1547700</v>
      </c>
      <c r="AP1204">
        <v>27.278797000000001</v>
      </c>
      <c r="AQ1204">
        <f t="shared" si="837"/>
        <v>6.4875930175016805E-3</v>
      </c>
      <c r="AR1204">
        <f t="shared" si="856"/>
        <v>1.0064875930175017</v>
      </c>
      <c r="AV1204" s="10">
        <v>40884</v>
      </c>
      <c r="AW1204">
        <v>30186200</v>
      </c>
      <c r="AX1204">
        <v>35.167243999999997</v>
      </c>
      <c r="AY1204">
        <f t="shared" si="838"/>
        <v>5.6511040280753377E-3</v>
      </c>
      <c r="AZ1204">
        <f t="shared" si="839"/>
        <v>1.0056511040280753</v>
      </c>
      <c r="BD1204" s="10">
        <v>40884</v>
      </c>
      <c r="BE1204">
        <v>254100</v>
      </c>
      <c r="BF1204">
        <v>38.243245999999999</v>
      </c>
      <c r="BG1204">
        <f t="shared" si="840"/>
        <v>2.2467395414313973E-3</v>
      </c>
      <c r="BH1204">
        <f t="shared" si="841"/>
        <v>1.0022467395414314</v>
      </c>
      <c r="BL1204" s="10">
        <v>40884</v>
      </c>
      <c r="BM1204">
        <v>173000</v>
      </c>
      <c r="BN1204">
        <v>94.603536000000005</v>
      </c>
      <c r="BO1204">
        <f t="shared" si="854"/>
        <v>3.2786791364809442E-3</v>
      </c>
      <c r="BP1204">
        <f t="shared" si="855"/>
        <v>1.0032786791364809</v>
      </c>
      <c r="CB1204" s="10">
        <v>40884</v>
      </c>
      <c r="CC1204">
        <v>179600</v>
      </c>
      <c r="CD1204">
        <v>88.276841000000005</v>
      </c>
      <c r="CE1204">
        <f t="shared" si="842"/>
        <v>-2.2808102710073497E-3</v>
      </c>
      <c r="CF1204">
        <f t="shared" si="843"/>
        <v>0.99771918972899265</v>
      </c>
      <c r="CJ1204" s="10">
        <v>40884</v>
      </c>
      <c r="CK1204">
        <v>62800</v>
      </c>
      <c r="CL1204">
        <v>69.132627999999997</v>
      </c>
      <c r="CM1204">
        <f t="shared" si="844"/>
        <v>6.7867048274758979E-3</v>
      </c>
      <c r="CN1204">
        <f t="shared" si="845"/>
        <v>1.0067867048274759</v>
      </c>
      <c r="CR1204" s="10">
        <v>40884</v>
      </c>
      <c r="CS1204">
        <v>10900</v>
      </c>
      <c r="CT1204">
        <v>57.226323000000001</v>
      </c>
      <c r="CU1204">
        <f t="shared" si="846"/>
        <v>8.1912243842152677E-4</v>
      </c>
      <c r="CV1204">
        <f t="shared" si="847"/>
        <v>1.0008191224384215</v>
      </c>
      <c r="CZ1204" s="10">
        <v>40884</v>
      </c>
      <c r="DA1204">
        <v>73100</v>
      </c>
      <c r="DB1204">
        <v>35.644877000000001</v>
      </c>
      <c r="DC1204">
        <f t="shared" si="861"/>
        <v>5.0423440222895355E-3</v>
      </c>
      <c r="DD1204">
        <f t="shared" si="862"/>
        <v>1.0050423440222895</v>
      </c>
      <c r="DH1204" s="10">
        <v>40884</v>
      </c>
      <c r="DI1204">
        <v>49700</v>
      </c>
      <c r="DJ1204">
        <v>23.229317000000002</v>
      </c>
      <c r="DK1204">
        <f t="shared" si="863"/>
        <v>8.1458234020310716E-3</v>
      </c>
      <c r="DL1204">
        <f t="shared" si="864"/>
        <v>1.0081458234020311</v>
      </c>
      <c r="DX1204" s="10">
        <v>40884</v>
      </c>
      <c r="DY1204">
        <v>4002700</v>
      </c>
      <c r="DZ1204">
        <v>16.98</v>
      </c>
      <c r="EA1204">
        <f t="shared" si="857"/>
        <v>6.5203908405222499E-3</v>
      </c>
      <c r="EB1204">
        <f t="shared" si="858"/>
        <v>1.0065203908405222</v>
      </c>
      <c r="EF1204" s="10">
        <v>40883</v>
      </c>
      <c r="EG1204">
        <v>108500</v>
      </c>
      <c r="EH1204">
        <v>95.779937000000004</v>
      </c>
      <c r="EI1204">
        <f t="shared" si="859"/>
        <v>-1.9946962728623063E-4</v>
      </c>
      <c r="EJ1204">
        <f t="shared" si="860"/>
        <v>0.99980053037271377</v>
      </c>
    </row>
    <row r="1205" spans="1:140">
      <c r="A1205" s="10">
        <v>40883</v>
      </c>
      <c r="B1205" s="11">
        <v>243.24</v>
      </c>
      <c r="C1205">
        <f t="shared" si="848"/>
        <v>2.4323999999999999</v>
      </c>
      <c r="D1205" s="12">
        <f t="shared" si="829"/>
        <v>8.1190102446297763E-2</v>
      </c>
      <c r="E1205" s="13">
        <f t="shared" si="849"/>
        <v>1.0811901024462978</v>
      </c>
      <c r="H1205" s="10">
        <v>40883</v>
      </c>
      <c r="I1205">
        <v>4400</v>
      </c>
      <c r="J1205">
        <v>63.733379999999997</v>
      </c>
      <c r="K1205" s="15">
        <f t="shared" si="850"/>
        <v>-7.0680603557183863E-3</v>
      </c>
      <c r="L1205">
        <f t="shared" si="851"/>
        <v>0.99293193964428161</v>
      </c>
      <c r="N1205" s="15">
        <f t="shared" si="831"/>
        <v>-0.92490508702998364</v>
      </c>
      <c r="P1205" s="10">
        <v>40883</v>
      </c>
      <c r="Q1205">
        <v>169900</v>
      </c>
      <c r="R1205">
        <v>27.455355000000001</v>
      </c>
      <c r="S1205">
        <f t="shared" si="832"/>
        <v>6.669082620633926E-4</v>
      </c>
      <c r="T1205">
        <f t="shared" si="852"/>
        <v>1.0006669082620634</v>
      </c>
      <c r="V1205" s="15">
        <f t="shared" si="833"/>
        <v>0.27550270816229605</v>
      </c>
      <c r="X1205" s="10">
        <v>40883</v>
      </c>
      <c r="Y1205">
        <v>43800</v>
      </c>
      <c r="Z1205">
        <v>22.715796000000001</v>
      </c>
      <c r="AA1205">
        <f t="shared" si="834"/>
        <v>-1.2280309743442075E-3</v>
      </c>
      <c r="AB1205">
        <f t="shared" si="830"/>
        <v>0.99877196902565579</v>
      </c>
      <c r="AD1205" s="15">
        <f t="shared" si="835"/>
        <v>-0.36141900025475182</v>
      </c>
      <c r="AF1205" s="10">
        <v>40883</v>
      </c>
      <c r="AG1205">
        <v>67500</v>
      </c>
      <c r="AH1205">
        <v>31.169885000000001</v>
      </c>
      <c r="AI1205">
        <f t="shared" si="836"/>
        <v>-6.0025125842433358E-4</v>
      </c>
      <c r="AJ1205">
        <f t="shared" si="853"/>
        <v>0.99939974874157567</v>
      </c>
      <c r="AN1205" s="10">
        <v>40883</v>
      </c>
      <c r="AO1205">
        <v>1253800</v>
      </c>
      <c r="AP1205">
        <v>27.102964</v>
      </c>
      <c r="AQ1205">
        <f t="shared" si="837"/>
        <v>-4.0000276350578012E-3</v>
      </c>
      <c r="AR1205">
        <f t="shared" si="856"/>
        <v>0.9959999723649422</v>
      </c>
      <c r="AV1205" s="10">
        <v>40883</v>
      </c>
      <c r="AW1205">
        <v>13930300</v>
      </c>
      <c r="AX1205">
        <v>34.969627000000003</v>
      </c>
      <c r="AY1205">
        <f t="shared" si="838"/>
        <v>-1.4766433621835828E-2</v>
      </c>
      <c r="AZ1205">
        <f t="shared" si="839"/>
        <v>0.98523356637816417</v>
      </c>
      <c r="BD1205" s="10">
        <v>40883</v>
      </c>
      <c r="BE1205">
        <v>359300</v>
      </c>
      <c r="BF1205">
        <v>38.157516000000001</v>
      </c>
      <c r="BG1205">
        <f t="shared" si="840"/>
        <v>3.6076467677099711E-3</v>
      </c>
      <c r="BH1205">
        <f t="shared" si="841"/>
        <v>1.00360764676771</v>
      </c>
      <c r="BL1205" s="10">
        <v>40883</v>
      </c>
      <c r="BM1205">
        <v>214000</v>
      </c>
      <c r="BN1205">
        <v>94.294375000000002</v>
      </c>
      <c r="BO1205">
        <f t="shared" si="854"/>
        <v>5.4629538480541751E-3</v>
      </c>
      <c r="BP1205">
        <f t="shared" si="855"/>
        <v>1.0054629538480542</v>
      </c>
      <c r="CB1205" s="10">
        <v>40883</v>
      </c>
      <c r="CC1205">
        <v>350000</v>
      </c>
      <c r="CD1205">
        <v>88.478644000000003</v>
      </c>
      <c r="CE1205">
        <f t="shared" si="842"/>
        <v>3.3870615950404304E-3</v>
      </c>
      <c r="CF1205">
        <f t="shared" si="843"/>
        <v>1.0033870615950404</v>
      </c>
      <c r="CJ1205" s="10">
        <v>40883</v>
      </c>
      <c r="CK1205">
        <v>104700</v>
      </c>
      <c r="CL1205">
        <v>68.666607999999997</v>
      </c>
      <c r="CM1205">
        <f t="shared" si="844"/>
        <v>-5.1558710315230405E-3</v>
      </c>
      <c r="CN1205">
        <f t="shared" si="845"/>
        <v>0.99484412896847696</v>
      </c>
      <c r="CR1205" s="10">
        <v>40883</v>
      </c>
      <c r="CS1205">
        <v>12900</v>
      </c>
      <c r="CT1205">
        <v>57.179485999999997</v>
      </c>
      <c r="CU1205">
        <f t="shared" si="846"/>
        <v>-4.9122854122085613E-4</v>
      </c>
      <c r="CV1205">
        <f t="shared" si="847"/>
        <v>0.99950877145877914</v>
      </c>
      <c r="CZ1205" s="10">
        <v>40883</v>
      </c>
      <c r="DA1205">
        <v>36100</v>
      </c>
      <c r="DB1205">
        <v>35.466045000000001</v>
      </c>
      <c r="DC1205">
        <f t="shared" si="861"/>
        <v>-6.6028642438238361E-3</v>
      </c>
      <c r="DD1205">
        <f t="shared" si="862"/>
        <v>0.99339713575617616</v>
      </c>
      <c r="DH1205" s="10">
        <v>40883</v>
      </c>
      <c r="DI1205">
        <v>38000</v>
      </c>
      <c r="DJ1205">
        <v>23.041623999999999</v>
      </c>
      <c r="DK1205">
        <f t="shared" si="863"/>
        <v>3.5033036623894898E-3</v>
      </c>
      <c r="DL1205">
        <f t="shared" si="864"/>
        <v>1.0035033036623895</v>
      </c>
      <c r="DX1205" s="10">
        <v>40883</v>
      </c>
      <c r="DY1205">
        <v>3830100</v>
      </c>
      <c r="DZ1205">
        <v>16.870000999999998</v>
      </c>
      <c r="EA1205">
        <f t="shared" si="857"/>
        <v>5.3635276898971185E-3</v>
      </c>
      <c r="EB1205">
        <f t="shared" si="858"/>
        <v>1.0053635276898971</v>
      </c>
      <c r="EF1205" s="10">
        <v>40882</v>
      </c>
      <c r="EG1205">
        <v>99100</v>
      </c>
      <c r="EH1205">
        <v>95.799046000000004</v>
      </c>
      <c r="EI1205">
        <f t="shared" si="859"/>
        <v>3.9917159858093854E-4</v>
      </c>
      <c r="EJ1205">
        <f t="shared" si="860"/>
        <v>1.0003991715985809</v>
      </c>
    </row>
    <row r="1206" spans="1:140">
      <c r="A1206" s="10">
        <v>40882</v>
      </c>
      <c r="B1206" s="11">
        <v>244.24</v>
      </c>
      <c r="C1206">
        <f t="shared" si="848"/>
        <v>2.4424000000000001</v>
      </c>
      <c r="D1206" s="12">
        <f t="shared" si="829"/>
        <v>8.176685601118594E-2</v>
      </c>
      <c r="E1206" s="13">
        <f t="shared" si="849"/>
        <v>1.0817668560111859</v>
      </c>
      <c r="H1206" s="10">
        <v>40882</v>
      </c>
      <c r="I1206">
        <v>25800</v>
      </c>
      <c r="J1206">
        <v>64.187057999999993</v>
      </c>
      <c r="K1206" s="15">
        <f t="shared" si="850"/>
        <v>-2.3053724331287828E-3</v>
      </c>
      <c r="L1206">
        <f t="shared" si="851"/>
        <v>0.99769462756687122</v>
      </c>
      <c r="N1206" s="15">
        <f t="shared" si="831"/>
        <v>-0.56933828102219264</v>
      </c>
      <c r="P1206" s="10">
        <v>40882</v>
      </c>
      <c r="Q1206">
        <v>244000</v>
      </c>
      <c r="R1206">
        <v>27.437056999999999</v>
      </c>
      <c r="S1206">
        <f t="shared" si="832"/>
        <v>1.0444714440859038E-2</v>
      </c>
      <c r="T1206">
        <f t="shared" si="852"/>
        <v>1.010444714440859</v>
      </c>
      <c r="V1206" s="15">
        <f t="shared" si="833"/>
        <v>43.369354818264448</v>
      </c>
      <c r="X1206" s="10">
        <v>40882</v>
      </c>
      <c r="Y1206">
        <v>422300</v>
      </c>
      <c r="Z1206">
        <v>22.743725999999999</v>
      </c>
      <c r="AA1206">
        <f t="shared" si="834"/>
        <v>1.1594244411301302E-2</v>
      </c>
      <c r="AB1206">
        <f t="shared" si="830"/>
        <v>1.0115942444113013</v>
      </c>
      <c r="AD1206" s="15">
        <f t="shared" si="835"/>
        <v>66.19201163135962</v>
      </c>
      <c r="AF1206" s="10">
        <v>40882</v>
      </c>
      <c r="AG1206">
        <v>197500</v>
      </c>
      <c r="AH1206">
        <v>31.188606</v>
      </c>
      <c r="AI1206">
        <f t="shared" si="836"/>
        <v>1.6783612875474807E-2</v>
      </c>
      <c r="AJ1206">
        <f t="shared" si="853"/>
        <v>1.0167836128754748</v>
      </c>
      <c r="AN1206" s="10">
        <v>40882</v>
      </c>
      <c r="AO1206">
        <v>2742700</v>
      </c>
      <c r="AP1206">
        <v>27.211811999999998</v>
      </c>
      <c r="AQ1206">
        <f t="shared" si="837"/>
        <v>1.0572123621766627E-2</v>
      </c>
      <c r="AR1206">
        <f t="shared" si="856"/>
        <v>1.0105721236217666</v>
      </c>
      <c r="AV1206" s="10">
        <v>40882</v>
      </c>
      <c r="AW1206">
        <v>40185800</v>
      </c>
      <c r="AX1206">
        <v>35.493743000000002</v>
      </c>
      <c r="AY1206">
        <f t="shared" si="838"/>
        <v>1.6486275846715026E-2</v>
      </c>
      <c r="AZ1206">
        <f t="shared" si="839"/>
        <v>1.016486275846715</v>
      </c>
      <c r="BD1206" s="10">
        <v>40882</v>
      </c>
      <c r="BE1206">
        <v>290100</v>
      </c>
      <c r="BF1206">
        <v>38.020352000000003</v>
      </c>
      <c r="BG1206">
        <f t="shared" si="840"/>
        <v>7.2677857285199376E-3</v>
      </c>
      <c r="BH1206">
        <f t="shared" si="841"/>
        <v>1.0072677857285199</v>
      </c>
      <c r="BL1206" s="10">
        <v>40882</v>
      </c>
      <c r="BM1206">
        <v>142000</v>
      </c>
      <c r="BN1206">
        <v>93.782048000000003</v>
      </c>
      <c r="BO1206">
        <f t="shared" si="854"/>
        <v>-5.6486354374274406E-4</v>
      </c>
      <c r="BP1206">
        <f t="shared" si="855"/>
        <v>0.99943513645625726</v>
      </c>
      <c r="CB1206" s="10">
        <v>40882</v>
      </c>
      <c r="CC1206">
        <v>515300</v>
      </c>
      <c r="CD1206">
        <v>88.179973000000004</v>
      </c>
      <c r="CE1206">
        <f t="shared" si="842"/>
        <v>-2.7454478380839475E-4</v>
      </c>
      <c r="CF1206">
        <f t="shared" si="843"/>
        <v>0.99972545521619161</v>
      </c>
      <c r="CJ1206" s="10">
        <v>40882</v>
      </c>
      <c r="CK1206">
        <v>88500</v>
      </c>
      <c r="CL1206">
        <v>69.022479000000004</v>
      </c>
      <c r="CM1206">
        <f t="shared" si="844"/>
        <v>3.9437923375396089E-3</v>
      </c>
      <c r="CN1206">
        <f t="shared" si="845"/>
        <v>1.0039437923375396</v>
      </c>
      <c r="CR1206" s="10">
        <v>40882</v>
      </c>
      <c r="CS1206">
        <v>15900</v>
      </c>
      <c r="CT1206">
        <v>57.207588000000001</v>
      </c>
      <c r="CU1206">
        <f t="shared" si="846"/>
        <v>3.276162983654185E-4</v>
      </c>
      <c r="CV1206">
        <f t="shared" si="847"/>
        <v>1.0003276162983654</v>
      </c>
      <c r="CZ1206" s="10">
        <v>40882</v>
      </c>
      <c r="DA1206">
        <v>38800</v>
      </c>
      <c r="DB1206">
        <v>35.701779000000002</v>
      </c>
      <c r="DC1206">
        <f t="shared" si="861"/>
        <v>6.6467518439115025E-3</v>
      </c>
      <c r="DD1206">
        <f t="shared" si="862"/>
        <v>1.0066467518439115</v>
      </c>
      <c r="DH1206" s="10">
        <v>40882</v>
      </c>
      <c r="DI1206">
        <v>52800</v>
      </c>
      <c r="DJ1206">
        <v>22.961183999999999</v>
      </c>
      <c r="DK1206">
        <f t="shared" si="863"/>
        <v>5.4794930858019786E-3</v>
      </c>
      <c r="DL1206">
        <f t="shared" si="864"/>
        <v>1.005479493085802</v>
      </c>
      <c r="DX1206" s="10">
        <v>40882</v>
      </c>
      <c r="DY1206">
        <v>5254000</v>
      </c>
      <c r="DZ1206">
        <v>16.780000999999999</v>
      </c>
      <c r="EA1206">
        <f t="shared" si="857"/>
        <v>-1.4679975650030763E-2</v>
      </c>
      <c r="EB1206">
        <f t="shared" si="858"/>
        <v>0.98532002434996924</v>
      </c>
      <c r="EF1206" s="10">
        <v>40879</v>
      </c>
      <c r="EG1206">
        <v>137200</v>
      </c>
      <c r="EH1206">
        <v>95.760821000000007</v>
      </c>
      <c r="EI1206">
        <f t="shared" si="859"/>
        <v>6.9902031089141836E-4</v>
      </c>
      <c r="EJ1206">
        <f t="shared" si="860"/>
        <v>1.0006990203108914</v>
      </c>
    </row>
    <row r="1207" spans="1:140">
      <c r="A1207" s="10">
        <v>40879</v>
      </c>
      <c r="B1207" s="11">
        <v>245.24</v>
      </c>
      <c r="C1207">
        <f t="shared" si="848"/>
        <v>2.4523999999999999</v>
      </c>
      <c r="D1207" s="12">
        <f t="shared" si="829"/>
        <v>8.2347635005683539E-2</v>
      </c>
      <c r="E1207" s="13">
        <f t="shared" si="849"/>
        <v>1.0823476350056835</v>
      </c>
      <c r="H1207" s="10">
        <v>40879</v>
      </c>
      <c r="I1207">
        <v>24800</v>
      </c>
      <c r="J1207">
        <v>64.335374999999999</v>
      </c>
      <c r="K1207" s="15">
        <f t="shared" si="850"/>
        <v>1.0829346746288326E-2</v>
      </c>
      <c r="L1207">
        <f t="shared" si="851"/>
        <v>1.0108293467462883</v>
      </c>
      <c r="N1207" s="15">
        <f t="shared" si="831"/>
        <v>49.981467986867926</v>
      </c>
      <c r="P1207" s="10">
        <v>40879</v>
      </c>
      <c r="Q1207">
        <v>316700</v>
      </c>
      <c r="R1207">
        <v>27.153447</v>
      </c>
      <c r="S1207">
        <f t="shared" si="832"/>
        <v>3.3705052899146715E-4</v>
      </c>
      <c r="T1207">
        <f t="shared" si="852"/>
        <v>1.0003370505289915</v>
      </c>
      <c r="V1207" s="15">
        <f t="shared" si="833"/>
        <v>0.13088749150760592</v>
      </c>
      <c r="X1207" s="10">
        <v>40879</v>
      </c>
      <c r="Y1207">
        <v>245400</v>
      </c>
      <c r="Z1207">
        <v>22.483052000000001</v>
      </c>
      <c r="AA1207">
        <f t="shared" si="834"/>
        <v>2.0746547679622029E-3</v>
      </c>
      <c r="AB1207">
        <f t="shared" si="830"/>
        <v>1.0020746547679622</v>
      </c>
      <c r="AD1207" s="15">
        <f t="shared" si="835"/>
        <v>1.1307298208970367</v>
      </c>
      <c r="AF1207" s="10">
        <v>40879</v>
      </c>
      <c r="AG1207">
        <v>125700</v>
      </c>
      <c r="AH1207">
        <v>30.673788999999999</v>
      </c>
      <c r="AI1207">
        <f t="shared" si="836"/>
        <v>3.0610019567245406E-3</v>
      </c>
      <c r="AJ1207">
        <f t="shared" si="853"/>
        <v>1.0030610019567245</v>
      </c>
      <c r="AN1207" s="10">
        <v>40879</v>
      </c>
      <c r="AO1207">
        <v>2575800</v>
      </c>
      <c r="AP1207">
        <v>26.927135</v>
      </c>
      <c r="AQ1207">
        <f t="shared" si="837"/>
        <v>3.4321552725498083E-3</v>
      </c>
      <c r="AR1207">
        <f t="shared" si="856"/>
        <v>1.0034321552725498</v>
      </c>
      <c r="AV1207" s="10">
        <v>40879</v>
      </c>
      <c r="AW1207">
        <v>21057000</v>
      </c>
      <c r="AX1207">
        <v>34.918073999999997</v>
      </c>
      <c r="AY1207">
        <f t="shared" si="838"/>
        <v>-2.4546340366398134E-3</v>
      </c>
      <c r="AZ1207">
        <f t="shared" si="839"/>
        <v>0.99754536596336019</v>
      </c>
      <c r="BD1207" s="10">
        <v>40879</v>
      </c>
      <c r="BE1207">
        <v>375200</v>
      </c>
      <c r="BF1207">
        <v>37.746022000000004</v>
      </c>
      <c r="BG1207">
        <f t="shared" si="840"/>
        <v>-1.8136907204584496E-3</v>
      </c>
      <c r="BH1207">
        <f t="shared" si="841"/>
        <v>0.99818630927954155</v>
      </c>
      <c r="BL1207" s="10">
        <v>40879</v>
      </c>
      <c r="BM1207">
        <v>160200</v>
      </c>
      <c r="BN1207">
        <v>93.835052000000005</v>
      </c>
      <c r="BO1207">
        <f t="shared" si="854"/>
        <v>3.495211399648035E-3</v>
      </c>
      <c r="BP1207">
        <f t="shared" si="855"/>
        <v>1.003495211399648</v>
      </c>
      <c r="CB1207" s="10">
        <v>40879</v>
      </c>
      <c r="CC1207">
        <v>308200</v>
      </c>
      <c r="CD1207">
        <v>88.204189</v>
      </c>
      <c r="CE1207">
        <f t="shared" si="842"/>
        <v>6.3547141075193103E-3</v>
      </c>
      <c r="CF1207">
        <f t="shared" si="843"/>
        <v>1.0063547141075193</v>
      </c>
      <c r="CJ1207" s="10">
        <v>40879</v>
      </c>
      <c r="CK1207">
        <v>124700</v>
      </c>
      <c r="CL1207">
        <v>68.751338000000004</v>
      </c>
      <c r="CM1207">
        <f t="shared" si="844"/>
        <v>7.0745942992895827E-3</v>
      </c>
      <c r="CN1207">
        <f t="shared" si="845"/>
        <v>1.0070745942992896</v>
      </c>
      <c r="CR1207" s="10">
        <v>40879</v>
      </c>
      <c r="CS1207">
        <v>23500</v>
      </c>
      <c r="CT1207">
        <v>57.188851999999997</v>
      </c>
      <c r="CU1207">
        <f t="shared" si="846"/>
        <v>3.2770616859156831E-4</v>
      </c>
      <c r="CV1207">
        <f t="shared" si="847"/>
        <v>1.0003277061685916</v>
      </c>
      <c r="CZ1207" s="10">
        <v>40879</v>
      </c>
      <c r="DA1207">
        <v>16500</v>
      </c>
      <c r="DB1207">
        <v>35.466045000000001</v>
      </c>
      <c r="DC1207">
        <f t="shared" si="861"/>
        <v>-1.8302007983208579E-3</v>
      </c>
      <c r="DD1207">
        <f t="shared" si="862"/>
        <v>0.99816979920167914</v>
      </c>
      <c r="DH1207" s="10">
        <v>40879</v>
      </c>
      <c r="DI1207">
        <v>33200</v>
      </c>
      <c r="DJ1207">
        <v>22.836054000000001</v>
      </c>
      <c r="DK1207">
        <f t="shared" si="863"/>
        <v>4.3238687892406258E-3</v>
      </c>
      <c r="DL1207">
        <f t="shared" si="864"/>
        <v>1.0043238687892406</v>
      </c>
      <c r="DX1207" s="10">
        <v>40879</v>
      </c>
      <c r="DY1207">
        <v>4001200</v>
      </c>
      <c r="DZ1207">
        <v>17.030000999999999</v>
      </c>
      <c r="EA1207">
        <f t="shared" si="857"/>
        <v>5.8760282021141919E-4</v>
      </c>
      <c r="EB1207">
        <f t="shared" si="858"/>
        <v>1.0005876028202114</v>
      </c>
      <c r="EF1207" s="10">
        <v>40878</v>
      </c>
      <c r="EG1207">
        <v>123300</v>
      </c>
      <c r="EH1207">
        <v>95.693928999999997</v>
      </c>
      <c r="EI1207">
        <f t="shared" si="859"/>
        <v>-1.8937789902020441E-3</v>
      </c>
      <c r="EJ1207">
        <f t="shared" si="860"/>
        <v>0.99810622100979796</v>
      </c>
    </row>
    <row r="1208" spans="1:140">
      <c r="A1208" s="10">
        <v>40878</v>
      </c>
      <c r="B1208" s="11">
        <v>246.24</v>
      </c>
      <c r="C1208">
        <f t="shared" si="848"/>
        <v>2.4624000000000001</v>
      </c>
      <c r="D1208" s="12">
        <f t="shared" si="829"/>
        <v>8.2932493809798169E-2</v>
      </c>
      <c r="E1208" s="13">
        <f t="shared" si="849"/>
        <v>1.0829324938097982</v>
      </c>
      <c r="H1208" s="10">
        <v>40878</v>
      </c>
      <c r="I1208">
        <v>5000</v>
      </c>
      <c r="J1208">
        <v>63.646129000000002</v>
      </c>
      <c r="K1208" s="15">
        <f t="shared" si="850"/>
        <v>-3.551455278321014E-3</v>
      </c>
      <c r="L1208">
        <f t="shared" si="851"/>
        <v>0.99644854472167899</v>
      </c>
      <c r="N1208" s="15">
        <f t="shared" si="831"/>
        <v>-0.72708325219088754</v>
      </c>
      <c r="P1208" s="10">
        <v>40878</v>
      </c>
      <c r="Q1208">
        <v>114100</v>
      </c>
      <c r="R1208">
        <v>27.144297999999999</v>
      </c>
      <c r="S1208">
        <f t="shared" si="832"/>
        <v>-1.3463134322450054E-3</v>
      </c>
      <c r="T1208">
        <f t="shared" si="852"/>
        <v>0.99865368656775499</v>
      </c>
      <c r="V1208" s="15">
        <f t="shared" si="833"/>
        <v>-0.38843589204829032</v>
      </c>
      <c r="X1208" s="10">
        <v>40878</v>
      </c>
      <c r="Y1208">
        <v>86200</v>
      </c>
      <c r="Z1208">
        <v>22.436503999999999</v>
      </c>
      <c r="AA1208">
        <f t="shared" si="834"/>
        <v>-1.6569559266098599E-3</v>
      </c>
      <c r="AB1208">
        <f t="shared" si="830"/>
        <v>0.99834304407339014</v>
      </c>
      <c r="AD1208" s="15">
        <f t="shared" si="835"/>
        <v>-0.45408419677266043</v>
      </c>
      <c r="AF1208" s="10">
        <v>40878</v>
      </c>
      <c r="AG1208">
        <v>203900</v>
      </c>
      <c r="AH1208">
        <v>30.580183000000002</v>
      </c>
      <c r="AI1208">
        <f t="shared" si="836"/>
        <v>-6.0845915106870763E-3</v>
      </c>
      <c r="AJ1208">
        <f t="shared" si="853"/>
        <v>0.99391540848931292</v>
      </c>
      <c r="AN1208" s="10">
        <v>40878</v>
      </c>
      <c r="AO1208">
        <v>2582100</v>
      </c>
      <c r="AP1208">
        <v>26.835032999999999</v>
      </c>
      <c r="AQ1208">
        <f t="shared" si="837"/>
        <v>-1.0191529086778117E-2</v>
      </c>
      <c r="AR1208">
        <f t="shared" si="856"/>
        <v>0.98980847091322188</v>
      </c>
      <c r="AV1208" s="10">
        <v>40878</v>
      </c>
      <c r="AW1208">
        <v>15244600</v>
      </c>
      <c r="AX1208">
        <v>35.003996000000001</v>
      </c>
      <c r="AY1208">
        <f t="shared" si="838"/>
        <v>-1.9597846543514263E-3</v>
      </c>
      <c r="AZ1208">
        <f t="shared" si="839"/>
        <v>0.99804021534564857</v>
      </c>
      <c r="BD1208" s="10">
        <v>40878</v>
      </c>
      <c r="BE1208">
        <v>377400</v>
      </c>
      <c r="BF1208">
        <v>37.814605999999998</v>
      </c>
      <c r="BG1208">
        <f t="shared" si="840"/>
        <v>-2.7130759405181726E-3</v>
      </c>
      <c r="BH1208">
        <f t="shared" si="841"/>
        <v>0.99728692405948183</v>
      </c>
      <c r="BL1208" s="10">
        <v>40878</v>
      </c>
      <c r="BM1208">
        <v>160800</v>
      </c>
      <c r="BN1208">
        <v>93.508221000000006</v>
      </c>
      <c r="BO1208">
        <f t="shared" si="854"/>
        <v>-1.1333547621750206E-4</v>
      </c>
      <c r="BP1208">
        <f t="shared" si="855"/>
        <v>0.9998866645237825</v>
      </c>
      <c r="CB1208" s="10">
        <v>40878</v>
      </c>
      <c r="CC1208">
        <v>821300</v>
      </c>
      <c r="CD1208">
        <v>87.647216</v>
      </c>
      <c r="CE1208">
        <f t="shared" si="842"/>
        <v>4.4496642596278946E-3</v>
      </c>
      <c r="CF1208">
        <f t="shared" si="843"/>
        <v>1.0044496642596279</v>
      </c>
      <c r="CJ1208" s="10">
        <v>40878</v>
      </c>
      <c r="CK1208">
        <v>114300</v>
      </c>
      <c r="CL1208">
        <v>68.268366999999998</v>
      </c>
      <c r="CM1208">
        <f t="shared" si="844"/>
        <v>-8.6805231595832311E-4</v>
      </c>
      <c r="CN1208">
        <f t="shared" si="845"/>
        <v>0.99913194768404168</v>
      </c>
      <c r="CR1208" s="10">
        <v>40878</v>
      </c>
      <c r="CS1208">
        <v>24600</v>
      </c>
      <c r="CT1208">
        <v>57.170116999999998</v>
      </c>
      <c r="CU1208">
        <f t="shared" si="846"/>
        <v>1.6424934428771465E-5</v>
      </c>
      <c r="CV1208">
        <f t="shared" si="847"/>
        <v>1.0000164249344288</v>
      </c>
      <c r="CZ1208" s="10">
        <v>40878</v>
      </c>
      <c r="DA1208">
        <v>16300</v>
      </c>
      <c r="DB1208">
        <v>35.531073999999997</v>
      </c>
      <c r="DC1208">
        <f t="shared" si="861"/>
        <v>-8.618757214361672E-3</v>
      </c>
      <c r="DD1208">
        <f t="shared" si="862"/>
        <v>0.99138124278563833</v>
      </c>
      <c r="DH1208" s="10">
        <v>40878</v>
      </c>
      <c r="DI1208">
        <v>43000</v>
      </c>
      <c r="DJ1208">
        <v>22.737739000000001</v>
      </c>
      <c r="DK1208">
        <f t="shared" si="863"/>
        <v>-1.2422347569127301E-2</v>
      </c>
      <c r="DL1208">
        <f t="shared" si="864"/>
        <v>0.9875776524308727</v>
      </c>
      <c r="DX1208" s="10">
        <v>40878</v>
      </c>
      <c r="DY1208">
        <v>3520400</v>
      </c>
      <c r="DZ1208">
        <v>17.02</v>
      </c>
      <c r="EA1208">
        <f t="shared" si="857"/>
        <v>-2.3446074058973698E-3</v>
      </c>
      <c r="EB1208">
        <f t="shared" si="858"/>
        <v>0.99765539259410263</v>
      </c>
      <c r="EF1208" s="10">
        <v>40877</v>
      </c>
      <c r="EG1208">
        <v>89200</v>
      </c>
      <c r="EH1208">
        <v>95.875495999999998</v>
      </c>
      <c r="EI1208">
        <f t="shared" si="859"/>
        <v>1.1475414851727095E-3</v>
      </c>
      <c r="EJ1208">
        <f t="shared" si="860"/>
        <v>1.0011475414851727</v>
      </c>
    </row>
    <row r="1209" spans="1:140">
      <c r="A1209" s="10">
        <v>40877</v>
      </c>
      <c r="B1209" s="11">
        <v>247.24</v>
      </c>
      <c r="C1209">
        <f t="shared" si="848"/>
        <v>2.4723999999999999</v>
      </c>
      <c r="D1209" s="12">
        <f t="shared" si="829"/>
        <v>8.352148789788405E-2</v>
      </c>
      <c r="E1209" s="13">
        <f t="shared" si="849"/>
        <v>1.0835214878978841</v>
      </c>
      <c r="H1209" s="10">
        <v>40877</v>
      </c>
      <c r="I1209">
        <v>14600</v>
      </c>
      <c r="J1209">
        <v>63.872971</v>
      </c>
      <c r="K1209" s="15">
        <f t="shared" si="850"/>
        <v>-1.7381402167361615E-2</v>
      </c>
      <c r="L1209">
        <f t="shared" si="851"/>
        <v>0.98261859783263839</v>
      </c>
      <c r="N1209" s="15">
        <f t="shared" si="831"/>
        <v>-0.99833843404584399</v>
      </c>
      <c r="P1209" s="10">
        <v>40877</v>
      </c>
      <c r="Q1209">
        <v>735900</v>
      </c>
      <c r="R1209">
        <v>27.180892</v>
      </c>
      <c r="S1209">
        <f t="shared" si="832"/>
        <v>4.20904461116407E-2</v>
      </c>
      <c r="T1209">
        <f t="shared" si="852"/>
        <v>1.0420904461116407</v>
      </c>
      <c r="V1209" s="15">
        <f t="shared" si="833"/>
        <v>3431437.5040729549</v>
      </c>
      <c r="X1209" s="10">
        <v>40877</v>
      </c>
      <c r="Y1209">
        <v>58000</v>
      </c>
      <c r="Z1209">
        <v>22.473742000000001</v>
      </c>
      <c r="AA1209">
        <f t="shared" si="834"/>
        <v>4.411756302188774E-2</v>
      </c>
      <c r="AB1209">
        <f t="shared" si="830"/>
        <v>1.0441175630218877</v>
      </c>
      <c r="AD1209" s="15">
        <f t="shared" si="835"/>
        <v>6974793.0153141739</v>
      </c>
      <c r="AF1209" s="10">
        <v>40877</v>
      </c>
      <c r="AG1209">
        <v>229600</v>
      </c>
      <c r="AH1209">
        <v>30.767389999999999</v>
      </c>
      <c r="AI1209">
        <f t="shared" si="836"/>
        <v>5.555554411968644E-2</v>
      </c>
      <c r="AJ1209">
        <f t="shared" si="853"/>
        <v>1.0555555441196864</v>
      </c>
      <c r="AN1209" s="10">
        <v>40877</v>
      </c>
      <c r="AO1209">
        <v>2253900</v>
      </c>
      <c r="AP1209">
        <v>27.111339000000001</v>
      </c>
      <c r="AQ1209">
        <f t="shared" si="837"/>
        <v>5.0957525813862814E-2</v>
      </c>
      <c r="AR1209">
        <f t="shared" si="856"/>
        <v>1.0509575258138628</v>
      </c>
      <c r="AV1209" s="10">
        <v>40877</v>
      </c>
      <c r="AW1209">
        <v>25517100</v>
      </c>
      <c r="AX1209">
        <v>35.072730999999997</v>
      </c>
      <c r="AY1209">
        <f t="shared" si="838"/>
        <v>6.2190966095426736E-2</v>
      </c>
      <c r="AZ1209">
        <f t="shared" si="839"/>
        <v>1.0621909660954267</v>
      </c>
      <c r="BD1209" s="10">
        <v>40877</v>
      </c>
      <c r="BE1209">
        <v>320800</v>
      </c>
      <c r="BF1209">
        <v>37.917479</v>
      </c>
      <c r="BG1209">
        <f t="shared" si="840"/>
        <v>3.6559693173240149E-2</v>
      </c>
      <c r="BH1209">
        <f t="shared" si="841"/>
        <v>1.0365596931732401</v>
      </c>
      <c r="BL1209" s="10">
        <v>40877</v>
      </c>
      <c r="BM1209">
        <v>208400</v>
      </c>
      <c r="BN1209">
        <v>93.518820000000005</v>
      </c>
      <c r="BO1209">
        <f t="shared" si="854"/>
        <v>-4.7074232357824375E-4</v>
      </c>
      <c r="BP1209">
        <f t="shared" si="855"/>
        <v>0.99952925767642176</v>
      </c>
      <c r="CB1209" s="10">
        <v>40877</v>
      </c>
      <c r="CC1209">
        <v>347900</v>
      </c>
      <c r="CD1209">
        <v>87.258943000000002</v>
      </c>
      <c r="CE1209">
        <f t="shared" si="842"/>
        <v>7.0514188263792743E-3</v>
      </c>
      <c r="CF1209">
        <f t="shared" si="843"/>
        <v>1.0070514188263793</v>
      </c>
      <c r="CJ1209" s="10">
        <v>40877</v>
      </c>
      <c r="CK1209">
        <v>92300</v>
      </c>
      <c r="CL1209">
        <v>68.327679000000003</v>
      </c>
      <c r="CM1209">
        <f t="shared" si="844"/>
        <v>2.610868016549972E-3</v>
      </c>
      <c r="CN1209">
        <f t="shared" si="845"/>
        <v>1.00261086801655</v>
      </c>
      <c r="CR1209" s="10">
        <v>40877</v>
      </c>
      <c r="CS1209">
        <v>9100</v>
      </c>
      <c r="CT1209">
        <v>57.169178000000002</v>
      </c>
      <c r="CU1209">
        <f t="shared" si="846"/>
        <v>-8.1737704410889123E-4</v>
      </c>
      <c r="CV1209">
        <f t="shared" si="847"/>
        <v>0.99918262295589111</v>
      </c>
      <c r="CZ1209" s="10">
        <v>40877</v>
      </c>
      <c r="DA1209">
        <v>55200</v>
      </c>
      <c r="DB1209">
        <v>35.839970000000001</v>
      </c>
      <c r="DC1209">
        <f t="shared" si="861"/>
        <v>4.9262229558216131E-2</v>
      </c>
      <c r="DD1209">
        <f t="shared" si="862"/>
        <v>1.0492622295582161</v>
      </c>
      <c r="DH1209" s="10">
        <v>40877</v>
      </c>
      <c r="DI1209">
        <v>94100</v>
      </c>
      <c r="DJ1209">
        <v>23.023748000000001</v>
      </c>
      <c r="DK1209">
        <f t="shared" si="863"/>
        <v>4.8433045838346178E-2</v>
      </c>
      <c r="DL1209">
        <f t="shared" si="864"/>
        <v>1.0484330458383462</v>
      </c>
      <c r="DX1209" s="10">
        <v>40877</v>
      </c>
      <c r="DY1209">
        <v>4829800</v>
      </c>
      <c r="DZ1209">
        <v>17.059999000000001</v>
      </c>
      <c r="EA1209">
        <f t="shared" si="857"/>
        <v>1.9724985056784217E-2</v>
      </c>
      <c r="EB1209">
        <f t="shared" si="858"/>
        <v>1.0197249850567842</v>
      </c>
      <c r="EF1209" s="10">
        <v>40876</v>
      </c>
      <c r="EG1209">
        <v>53300</v>
      </c>
      <c r="EH1209">
        <v>95.765601000000004</v>
      </c>
      <c r="EI1209">
        <f t="shared" si="859"/>
        <v>-2.9897413144064355E-4</v>
      </c>
      <c r="EJ1209">
        <f t="shared" si="860"/>
        <v>0.99970102586855936</v>
      </c>
    </row>
    <row r="1210" spans="1:140">
      <c r="A1210" s="10">
        <v>40876</v>
      </c>
      <c r="B1210" s="11">
        <v>248.24</v>
      </c>
      <c r="C1210">
        <f t="shared" si="848"/>
        <v>2.4824000000000002</v>
      </c>
      <c r="D1210" s="12">
        <f t="shared" si="829"/>
        <v>8.4114673867997869E-2</v>
      </c>
      <c r="E1210" s="13">
        <f t="shared" si="849"/>
        <v>1.0841146738679979</v>
      </c>
      <c r="H1210" s="10">
        <v>40876</v>
      </c>
      <c r="I1210">
        <v>17600</v>
      </c>
      <c r="J1210">
        <v>65.002810999999994</v>
      </c>
      <c r="K1210" s="15">
        <f t="shared" si="850"/>
        <v>-3.4689126790603542E-3</v>
      </c>
      <c r="L1210">
        <f t="shared" si="851"/>
        <v>0.99653108732093965</v>
      </c>
      <c r="N1210" s="15">
        <f t="shared" si="831"/>
        <v>-0.71870583512263964</v>
      </c>
      <c r="P1210" s="10">
        <v>40876</v>
      </c>
      <c r="Q1210">
        <v>323300</v>
      </c>
      <c r="R1210">
        <v>26.083044999999998</v>
      </c>
      <c r="S1210">
        <f t="shared" si="832"/>
        <v>2.8139334110088843E-3</v>
      </c>
      <c r="T1210">
        <f t="shared" si="852"/>
        <v>1.0028139334110089</v>
      </c>
      <c r="V1210" s="15">
        <f t="shared" si="833"/>
        <v>1.7888890451476325</v>
      </c>
      <c r="X1210" s="10">
        <v>40876</v>
      </c>
      <c r="Y1210">
        <v>74100</v>
      </c>
      <c r="Z1210">
        <v>21.524149000000001</v>
      </c>
      <c r="AA1210">
        <f t="shared" si="834"/>
        <v>3.9079565871116273E-3</v>
      </c>
      <c r="AB1210">
        <f t="shared" si="830"/>
        <v>1.0039079565871116</v>
      </c>
      <c r="AD1210" s="15">
        <f t="shared" si="835"/>
        <v>3.152141526934038</v>
      </c>
      <c r="AF1210" s="10">
        <v>40876</v>
      </c>
      <c r="AG1210">
        <v>143300</v>
      </c>
      <c r="AH1210">
        <v>29.148053999999998</v>
      </c>
      <c r="AI1210">
        <f t="shared" si="836"/>
        <v>-1.2829317246165761E-3</v>
      </c>
      <c r="AJ1210">
        <f t="shared" si="853"/>
        <v>0.99871706827538342</v>
      </c>
      <c r="AN1210" s="10">
        <v>40876</v>
      </c>
      <c r="AO1210">
        <v>1931000</v>
      </c>
      <c r="AP1210">
        <v>25.796797999999999</v>
      </c>
      <c r="AQ1210">
        <f t="shared" si="837"/>
        <v>6.5338004594031052E-3</v>
      </c>
      <c r="AR1210">
        <f t="shared" si="856"/>
        <v>1.0065338004594031</v>
      </c>
      <c r="AV1210" s="10">
        <v>40876</v>
      </c>
      <c r="AW1210">
        <v>14727200</v>
      </c>
      <c r="AX1210">
        <v>33.019233</v>
      </c>
      <c r="AY1210">
        <f t="shared" si="838"/>
        <v>-5.4347536338094082E-3</v>
      </c>
      <c r="AZ1210">
        <f t="shared" si="839"/>
        <v>0.99456524636619059</v>
      </c>
      <c r="BD1210" s="10">
        <v>40876</v>
      </c>
      <c r="BE1210">
        <v>267300</v>
      </c>
      <c r="BF1210">
        <v>36.580120999999998</v>
      </c>
      <c r="BG1210">
        <f t="shared" si="840"/>
        <v>6.8427648471451885E-3</v>
      </c>
      <c r="BH1210">
        <f t="shared" si="841"/>
        <v>1.0068427648471452</v>
      </c>
      <c r="BL1210" s="10">
        <v>40876</v>
      </c>
      <c r="BM1210">
        <v>193400</v>
      </c>
      <c r="BN1210">
        <v>93.562864000000005</v>
      </c>
      <c r="BO1210">
        <f t="shared" si="854"/>
        <v>-1.8822301805287989E-4</v>
      </c>
      <c r="BP1210">
        <f t="shared" si="855"/>
        <v>0.99981177698194712</v>
      </c>
      <c r="CB1210" s="10">
        <v>40876</v>
      </c>
      <c r="CC1210">
        <v>190000</v>
      </c>
      <c r="CD1210">
        <v>86.647952000000004</v>
      </c>
      <c r="CE1210">
        <f t="shared" si="842"/>
        <v>1.3006237608972349E-3</v>
      </c>
      <c r="CF1210">
        <f t="shared" si="843"/>
        <v>1.0013006237608972</v>
      </c>
      <c r="CJ1210" s="10">
        <v>40876</v>
      </c>
      <c r="CK1210">
        <v>78400</v>
      </c>
      <c r="CL1210">
        <v>68.149749</v>
      </c>
      <c r="CM1210">
        <f t="shared" si="844"/>
        <v>-2.4724429984820384E-3</v>
      </c>
      <c r="CN1210">
        <f t="shared" si="845"/>
        <v>0.99752755700151796</v>
      </c>
      <c r="CR1210" s="10">
        <v>40876</v>
      </c>
      <c r="CS1210">
        <v>17000</v>
      </c>
      <c r="CT1210">
        <v>57.215944999999998</v>
      </c>
      <c r="CU1210">
        <f t="shared" si="846"/>
        <v>-1.7950469509717681E-3</v>
      </c>
      <c r="CV1210">
        <f t="shared" si="847"/>
        <v>0.99820495304902823</v>
      </c>
      <c r="CZ1210" s="10">
        <v>40876</v>
      </c>
      <c r="DA1210">
        <v>16600</v>
      </c>
      <c r="DB1210">
        <v>34.157305000000001</v>
      </c>
      <c r="DC1210">
        <f t="shared" si="861"/>
        <v>4.7824180267010963E-3</v>
      </c>
      <c r="DD1210">
        <f t="shared" si="862"/>
        <v>1.0047824180267011</v>
      </c>
      <c r="DH1210" s="10">
        <v>40876</v>
      </c>
      <c r="DI1210">
        <v>28800</v>
      </c>
      <c r="DJ1210">
        <v>21.960151</v>
      </c>
      <c r="DK1210">
        <f t="shared" si="863"/>
        <v>4.4971981765116187E-3</v>
      </c>
      <c r="DL1210">
        <f t="shared" si="864"/>
        <v>1.0044971981765116</v>
      </c>
      <c r="DX1210" s="10">
        <v>40876</v>
      </c>
      <c r="DY1210">
        <v>5387100</v>
      </c>
      <c r="DZ1210">
        <v>16.73</v>
      </c>
      <c r="EA1210">
        <f t="shared" si="857"/>
        <v>1.1969480069986549E-3</v>
      </c>
      <c r="EB1210">
        <f t="shared" si="858"/>
        <v>1.0011969480069987</v>
      </c>
      <c r="EF1210" s="10">
        <v>40875</v>
      </c>
      <c r="EG1210">
        <v>165400</v>
      </c>
      <c r="EH1210">
        <v>95.794241</v>
      </c>
      <c r="EI1210">
        <f t="shared" si="859"/>
        <v>1.0974066663780313E-3</v>
      </c>
      <c r="EJ1210">
        <f t="shared" si="860"/>
        <v>1.001097406666378</v>
      </c>
    </row>
    <row r="1211" spans="1:140">
      <c r="A1211" s="10">
        <v>40875</v>
      </c>
      <c r="B1211" s="11">
        <v>249.24</v>
      </c>
      <c r="C1211">
        <f t="shared" si="848"/>
        <v>2.4923999999999999</v>
      </c>
      <c r="D1211" s="12">
        <f t="shared" si="829"/>
        <v>8.4712109472244057E-2</v>
      </c>
      <c r="E1211" s="13">
        <f t="shared" si="849"/>
        <v>1.0847121094722441</v>
      </c>
      <c r="H1211" s="10">
        <v>40875</v>
      </c>
      <c r="I1211">
        <v>21100</v>
      </c>
      <c r="J1211">
        <v>65.229084999999998</v>
      </c>
      <c r="K1211" s="15">
        <f t="shared" si="850"/>
        <v>-2.1302515639988195E-3</v>
      </c>
      <c r="L1211">
        <f t="shared" si="851"/>
        <v>0.99786974843600118</v>
      </c>
      <c r="N1211" s="15">
        <f t="shared" si="831"/>
        <v>-0.54084671881676427</v>
      </c>
      <c r="P1211" s="10">
        <v>40875</v>
      </c>
      <c r="Q1211">
        <v>359600</v>
      </c>
      <c r="R1211">
        <v>26.009855000000002</v>
      </c>
      <c r="S1211">
        <f t="shared" si="832"/>
        <v>2.8581802012599189E-2</v>
      </c>
      <c r="T1211">
        <f t="shared" si="852"/>
        <v>1.0285818020125992</v>
      </c>
      <c r="V1211" s="15">
        <f t="shared" si="833"/>
        <v>29319.76377075983</v>
      </c>
      <c r="X1211" s="10">
        <v>40875</v>
      </c>
      <c r="Y1211">
        <v>278000</v>
      </c>
      <c r="Z1211">
        <v>21.440360999999999</v>
      </c>
      <c r="AA1211">
        <f t="shared" si="834"/>
        <v>2.9964249216983152E-2</v>
      </c>
      <c r="AB1211">
        <f t="shared" si="830"/>
        <v>1.0299642492169832</v>
      </c>
      <c r="AD1211" s="15">
        <f t="shared" si="835"/>
        <v>47871.362400095641</v>
      </c>
      <c r="AF1211" s="10">
        <v>40875</v>
      </c>
      <c r="AG1211">
        <v>241100</v>
      </c>
      <c r="AH1211">
        <v>29.185497000000002</v>
      </c>
      <c r="AI1211">
        <f t="shared" si="836"/>
        <v>4.3158281356210582E-2</v>
      </c>
      <c r="AJ1211">
        <f t="shared" si="853"/>
        <v>1.0431582813562106</v>
      </c>
      <c r="AN1211" s="10">
        <v>40875</v>
      </c>
      <c r="AO1211">
        <v>1484500</v>
      </c>
      <c r="AP1211">
        <v>25.629341</v>
      </c>
      <c r="AQ1211">
        <f t="shared" si="837"/>
        <v>4.1865237953423229E-2</v>
      </c>
      <c r="AR1211">
        <f t="shared" si="856"/>
        <v>1.0418652379534232</v>
      </c>
      <c r="AV1211" s="10">
        <v>40875</v>
      </c>
      <c r="AW1211">
        <v>19723300</v>
      </c>
      <c r="AX1211">
        <v>33.199665000000003</v>
      </c>
      <c r="AY1211">
        <f t="shared" si="838"/>
        <v>4.4042201114746549E-2</v>
      </c>
      <c r="AZ1211">
        <f t="shared" si="839"/>
        <v>1.0440422011147465</v>
      </c>
      <c r="BD1211" s="10">
        <v>40875</v>
      </c>
      <c r="BE1211">
        <v>322000</v>
      </c>
      <c r="BF1211">
        <v>36.331513000000001</v>
      </c>
      <c r="BG1211">
        <f t="shared" si="840"/>
        <v>2.4166273024141205E-2</v>
      </c>
      <c r="BH1211">
        <f t="shared" si="841"/>
        <v>1.0241662730241412</v>
      </c>
      <c r="BL1211" s="10">
        <v>40875</v>
      </c>
      <c r="BM1211">
        <v>103500</v>
      </c>
      <c r="BN1211">
        <v>93.580477999999999</v>
      </c>
      <c r="BO1211">
        <f t="shared" si="854"/>
        <v>-1.7852357984994294E-3</v>
      </c>
      <c r="BP1211">
        <f t="shared" si="855"/>
        <v>0.99821476420150057</v>
      </c>
      <c r="CB1211" s="10">
        <v>40875</v>
      </c>
      <c r="CC1211">
        <v>240900</v>
      </c>
      <c r="CD1211">
        <v>86.535402000000005</v>
      </c>
      <c r="CE1211">
        <f t="shared" si="842"/>
        <v>8.7152193758028851E-3</v>
      </c>
      <c r="CF1211">
        <f t="shared" si="843"/>
        <v>1.0087152193758029</v>
      </c>
      <c r="CJ1211" s="10">
        <v>40875</v>
      </c>
      <c r="CK1211">
        <v>51900</v>
      </c>
      <c r="CL1211">
        <v>68.318663000000001</v>
      </c>
      <c r="CM1211">
        <f t="shared" si="844"/>
        <v>1.9818568216463106E-3</v>
      </c>
      <c r="CN1211">
        <f t="shared" si="845"/>
        <v>1.0019818568216463</v>
      </c>
      <c r="CR1211" s="10">
        <v>40875</v>
      </c>
      <c r="CS1211">
        <v>8400</v>
      </c>
      <c r="CT1211">
        <v>57.318835</v>
      </c>
      <c r="CU1211">
        <f t="shared" si="846"/>
        <v>-5.6790894485991839E-3</v>
      </c>
      <c r="CV1211">
        <f t="shared" si="847"/>
        <v>0.99432091055140082</v>
      </c>
      <c r="CZ1211" s="10">
        <v>40875</v>
      </c>
      <c r="DA1211">
        <v>24600</v>
      </c>
      <c r="DB1211">
        <v>33.994728000000002</v>
      </c>
      <c r="DC1211">
        <f t="shared" si="861"/>
        <v>3.2592582332565678E-2</v>
      </c>
      <c r="DD1211">
        <f t="shared" si="862"/>
        <v>1.0325925823325657</v>
      </c>
      <c r="DH1211" s="10">
        <v>40875</v>
      </c>
      <c r="DI1211">
        <v>206300</v>
      </c>
      <c r="DJ1211">
        <v>21.861834000000002</v>
      </c>
      <c r="DK1211">
        <f t="shared" si="863"/>
        <v>1.3675919014181304E-2</v>
      </c>
      <c r="DL1211">
        <f t="shared" si="864"/>
        <v>1.0136759190141813</v>
      </c>
      <c r="DX1211" s="10">
        <v>40875</v>
      </c>
      <c r="DY1211">
        <v>3883100</v>
      </c>
      <c r="DZ1211">
        <v>16.709999</v>
      </c>
      <c r="EA1211">
        <f t="shared" si="857"/>
        <v>1.9524101252233139E-2</v>
      </c>
      <c r="EB1211">
        <f t="shared" si="858"/>
        <v>1.0195241012522331</v>
      </c>
      <c r="EF1211" s="10">
        <v>40872</v>
      </c>
      <c r="EG1211">
        <v>47200</v>
      </c>
      <c r="EH1211">
        <v>95.689231000000007</v>
      </c>
      <c r="EI1211">
        <f t="shared" si="859"/>
        <v>0</v>
      </c>
      <c r="EJ1211">
        <f t="shared" si="860"/>
        <v>1</v>
      </c>
    </row>
    <row r="1212" spans="1:140">
      <c r="A1212" s="10">
        <v>40872</v>
      </c>
      <c r="B1212" s="11">
        <v>250.24</v>
      </c>
      <c r="C1212">
        <f t="shared" si="848"/>
        <v>2.5024000000000002</v>
      </c>
      <c r="D1212" s="12">
        <f t="shared" si="829"/>
        <v>8.5313853648143478E-2</v>
      </c>
      <c r="E1212" s="13">
        <f t="shared" si="849"/>
        <v>1.0853138536481435</v>
      </c>
      <c r="H1212" s="10">
        <v>40872</v>
      </c>
      <c r="I1212">
        <v>9000</v>
      </c>
      <c r="J1212">
        <v>65.368335999999999</v>
      </c>
      <c r="K1212" s="15">
        <f t="shared" si="850"/>
        <v>-1.2100467814148308E-2</v>
      </c>
      <c r="L1212">
        <f t="shared" si="851"/>
        <v>0.98789953218585169</v>
      </c>
      <c r="N1212" s="15">
        <f t="shared" si="831"/>
        <v>-0.98824657020672813</v>
      </c>
      <c r="P1212" s="10">
        <v>40872</v>
      </c>
      <c r="Q1212">
        <v>115200</v>
      </c>
      <c r="R1212">
        <v>25.287103999999999</v>
      </c>
      <c r="S1212">
        <f t="shared" si="832"/>
        <v>-2.1661275484277098E-3</v>
      </c>
      <c r="T1212">
        <f t="shared" si="852"/>
        <v>0.99783387245157229</v>
      </c>
      <c r="V1212" s="15">
        <f t="shared" si="833"/>
        <v>-0.54683278953595427</v>
      </c>
      <c r="X1212" s="10">
        <v>40872</v>
      </c>
      <c r="Y1212">
        <v>13000</v>
      </c>
      <c r="Z1212">
        <v>20.816607000000001</v>
      </c>
      <c r="AA1212">
        <f t="shared" si="834"/>
        <v>-1.7856659047766898E-3</v>
      </c>
      <c r="AB1212">
        <f t="shared" si="830"/>
        <v>0.99821433409522331</v>
      </c>
      <c r="AD1212" s="15">
        <f t="shared" si="835"/>
        <v>-0.47917993882727183</v>
      </c>
      <c r="AF1212" s="10">
        <v>40872</v>
      </c>
      <c r="AG1212">
        <v>85400</v>
      </c>
      <c r="AH1212">
        <v>27.978014000000002</v>
      </c>
      <c r="AI1212">
        <f t="shared" si="836"/>
        <v>-9.9370731067930373E-3</v>
      </c>
      <c r="AJ1212">
        <f t="shared" si="853"/>
        <v>0.99006292689320696</v>
      </c>
      <c r="AN1212" s="10">
        <v>40872</v>
      </c>
      <c r="AO1212">
        <v>723900</v>
      </c>
      <c r="AP1212">
        <v>24.599478000000001</v>
      </c>
      <c r="AQ1212">
        <f t="shared" si="837"/>
        <v>-3.7300974664236097E-3</v>
      </c>
      <c r="AR1212">
        <f t="shared" si="856"/>
        <v>0.99626990253357639</v>
      </c>
      <c r="AV1212" s="10">
        <v>40872</v>
      </c>
      <c r="AW1212">
        <v>10045900</v>
      </c>
      <c r="AX1212">
        <v>31.799160000000001</v>
      </c>
      <c r="AY1212">
        <f t="shared" si="838"/>
        <v>-4.5724201615471305E-3</v>
      </c>
      <c r="AZ1212">
        <f t="shared" si="839"/>
        <v>0.99542757983845287</v>
      </c>
      <c r="BD1212" s="10">
        <v>40872</v>
      </c>
      <c r="BE1212">
        <v>398500</v>
      </c>
      <c r="BF1212">
        <v>35.474232999999998</v>
      </c>
      <c r="BG1212">
        <f t="shared" si="840"/>
        <v>-1.6887654448911604E-3</v>
      </c>
      <c r="BH1212">
        <f t="shared" si="841"/>
        <v>0.99831123455510884</v>
      </c>
      <c r="BL1212" s="10">
        <v>40872</v>
      </c>
      <c r="BM1212">
        <v>62700</v>
      </c>
      <c r="BN1212">
        <v>93.747839999999997</v>
      </c>
      <c r="BO1212">
        <f t="shared" si="854"/>
        <v>-1.0324820253898581E-3</v>
      </c>
      <c r="BP1212">
        <f t="shared" si="855"/>
        <v>0.99896751797461014</v>
      </c>
      <c r="CB1212" s="10">
        <v>40872</v>
      </c>
      <c r="CC1212">
        <v>60100</v>
      </c>
      <c r="CD1212">
        <v>85.787743000000006</v>
      </c>
      <c r="CE1212">
        <f t="shared" si="842"/>
        <v>1.2197135322880026E-3</v>
      </c>
      <c r="CF1212">
        <f t="shared" si="843"/>
        <v>1.001219713532288</v>
      </c>
      <c r="CJ1212" s="10">
        <v>40872</v>
      </c>
      <c r="CK1212">
        <v>39100</v>
      </c>
      <c r="CL1212">
        <v>68.183532999999997</v>
      </c>
      <c r="CM1212">
        <f t="shared" si="844"/>
        <v>-1.977936834039129E-3</v>
      </c>
      <c r="CN1212">
        <f t="shared" si="845"/>
        <v>0.99802206316596087</v>
      </c>
      <c r="CR1212" s="10">
        <v>40872</v>
      </c>
      <c r="CS1212">
        <v>15600</v>
      </c>
      <c r="CT1212">
        <v>57.646213000000003</v>
      </c>
      <c r="CU1212">
        <f t="shared" si="846"/>
        <v>3.9094610968235521E-3</v>
      </c>
      <c r="CV1212">
        <f t="shared" si="847"/>
        <v>1.0039094610968236</v>
      </c>
      <c r="CZ1212" s="10">
        <v>40872</v>
      </c>
      <c r="DA1212">
        <v>6800</v>
      </c>
      <c r="DB1212">
        <v>32.921723999999998</v>
      </c>
      <c r="DC1212">
        <f t="shared" si="861"/>
        <v>1.4837122923252455E-3</v>
      </c>
      <c r="DD1212">
        <f t="shared" si="862"/>
        <v>1.0014837122923252</v>
      </c>
      <c r="DH1212" s="10">
        <v>40872</v>
      </c>
      <c r="DI1212">
        <v>15200</v>
      </c>
      <c r="DJ1212">
        <v>21.566887000000001</v>
      </c>
      <c r="DK1212">
        <f t="shared" si="863"/>
        <v>7.5155532261992342E-3</v>
      </c>
      <c r="DL1212">
        <f t="shared" si="864"/>
        <v>1.0075155532261992</v>
      </c>
      <c r="DX1212" s="10">
        <v>40872</v>
      </c>
      <c r="DY1212">
        <v>2296700</v>
      </c>
      <c r="DZ1212">
        <v>16.389999</v>
      </c>
      <c r="EA1212">
        <f t="shared" si="857"/>
        <v>-9.0690441917143927E-3</v>
      </c>
      <c r="EB1212">
        <f t="shared" si="858"/>
        <v>0.99093095580828561</v>
      </c>
      <c r="EF1212" s="10">
        <v>40870</v>
      </c>
      <c r="EG1212">
        <v>141900</v>
      </c>
      <c r="EH1212">
        <v>95.689231000000007</v>
      </c>
      <c r="EI1212">
        <f t="shared" si="859"/>
        <v>-9.9669363684062873E-4</v>
      </c>
      <c r="EJ1212">
        <f t="shared" si="860"/>
        <v>0.99900330636315937</v>
      </c>
    </row>
    <row r="1213" spans="1:140">
      <c r="A1213" s="10">
        <v>40870</v>
      </c>
      <c r="B1213" s="11">
        <v>251.24</v>
      </c>
      <c r="C1213">
        <f t="shared" si="848"/>
        <v>2.5124</v>
      </c>
      <c r="D1213" s="12">
        <f t="shared" si="829"/>
        <v>8.5919966551074589E-2</v>
      </c>
      <c r="E1213" s="13">
        <f t="shared" si="849"/>
        <v>1.0859199665510746</v>
      </c>
      <c r="H1213" s="10">
        <v>40870</v>
      </c>
      <c r="I1213">
        <v>17100</v>
      </c>
      <c r="J1213">
        <v>66.169011999999995</v>
      </c>
      <c r="K1213" s="15">
        <f t="shared" si="850"/>
        <v>9.9628052786753241E-3</v>
      </c>
      <c r="L1213">
        <f t="shared" si="851"/>
        <v>1.0099628052786753</v>
      </c>
      <c r="N1213" s="15">
        <f t="shared" si="831"/>
        <v>36.278951230017348</v>
      </c>
      <c r="P1213" s="10">
        <v>40870</v>
      </c>
      <c r="Q1213">
        <v>174400</v>
      </c>
      <c r="R1213">
        <v>25.341998</v>
      </c>
      <c r="S1213">
        <f t="shared" si="832"/>
        <v>-2.2237859352790212E-2</v>
      </c>
      <c r="T1213">
        <f t="shared" si="852"/>
        <v>0.97776214064720979</v>
      </c>
      <c r="V1213" s="15">
        <f t="shared" si="833"/>
        <v>-0.99972765194683444</v>
      </c>
      <c r="X1213" s="10">
        <v>40870</v>
      </c>
      <c r="Y1213">
        <v>110100</v>
      </c>
      <c r="Z1213">
        <v>20.853845</v>
      </c>
      <c r="AA1213">
        <f t="shared" si="834"/>
        <v>-2.4814981654236457E-2</v>
      </c>
      <c r="AB1213">
        <f t="shared" si="830"/>
        <v>0.97518501834576354</v>
      </c>
      <c r="AD1213" s="15">
        <f t="shared" si="835"/>
        <v>-0.99989606482880267</v>
      </c>
      <c r="AF1213" s="10">
        <v>40870</v>
      </c>
      <c r="AG1213">
        <v>158500</v>
      </c>
      <c r="AH1213">
        <v>28.258824000000001</v>
      </c>
      <c r="AI1213">
        <f t="shared" si="836"/>
        <v>-2.9884341678242943E-2</v>
      </c>
      <c r="AJ1213">
        <f t="shared" si="853"/>
        <v>0.97011565832175706</v>
      </c>
      <c r="AN1213" s="10">
        <v>40870</v>
      </c>
      <c r="AO1213">
        <v>3763600</v>
      </c>
      <c r="AP1213">
        <v>24.691579999999998</v>
      </c>
      <c r="AQ1213">
        <f t="shared" si="837"/>
        <v>-2.8336101158653704E-2</v>
      </c>
      <c r="AR1213">
        <f t="shared" si="856"/>
        <v>0.9716638988413463</v>
      </c>
      <c r="AV1213" s="10">
        <v>40870</v>
      </c>
      <c r="AW1213">
        <v>27847400</v>
      </c>
      <c r="AX1213">
        <v>31.945226999999999</v>
      </c>
      <c r="AY1213">
        <f t="shared" si="838"/>
        <v>-2.8989318654443097E-2</v>
      </c>
      <c r="AZ1213">
        <f t="shared" si="839"/>
        <v>0.9710106813455569</v>
      </c>
      <c r="BD1213" s="10">
        <v>40870</v>
      </c>
      <c r="BE1213">
        <v>423600</v>
      </c>
      <c r="BF1213">
        <v>35.534241999999999</v>
      </c>
      <c r="BG1213">
        <f t="shared" si="840"/>
        <v>-1.8237819893868523E-2</v>
      </c>
      <c r="BH1213">
        <f t="shared" si="841"/>
        <v>0.98176218010613148</v>
      </c>
      <c r="BL1213" s="10">
        <v>40870</v>
      </c>
      <c r="BM1213">
        <v>93400</v>
      </c>
      <c r="BN1213">
        <v>93.844733000000005</v>
      </c>
      <c r="BO1213">
        <f t="shared" si="854"/>
        <v>8.4550329164945204E-4</v>
      </c>
      <c r="BP1213">
        <f t="shared" si="855"/>
        <v>1.0008455032916495</v>
      </c>
      <c r="CB1213" s="10">
        <v>40870</v>
      </c>
      <c r="CC1213">
        <v>469900</v>
      </c>
      <c r="CD1213">
        <v>85.683233999999999</v>
      </c>
      <c r="CE1213">
        <f t="shared" si="842"/>
        <v>-9.2032845012794962E-3</v>
      </c>
      <c r="CF1213">
        <f t="shared" si="843"/>
        <v>0.9907967154987205</v>
      </c>
      <c r="CJ1213" s="10">
        <v>40870</v>
      </c>
      <c r="CK1213">
        <v>77000</v>
      </c>
      <c r="CL1213">
        <v>68.318663000000001</v>
      </c>
      <c r="CM1213">
        <f t="shared" si="844"/>
        <v>-5.0430971715451633E-3</v>
      </c>
      <c r="CN1213">
        <f t="shared" si="845"/>
        <v>0.99495690282845484</v>
      </c>
      <c r="CR1213" s="10">
        <v>40870</v>
      </c>
      <c r="CS1213">
        <v>27100</v>
      </c>
      <c r="CT1213">
        <v>57.421725000000002</v>
      </c>
      <c r="CU1213">
        <f t="shared" si="846"/>
        <v>1.3048133832800346E-3</v>
      </c>
      <c r="CV1213">
        <f t="shared" si="847"/>
        <v>1.00130481338328</v>
      </c>
      <c r="CZ1213" s="10">
        <v>40870</v>
      </c>
      <c r="DA1213">
        <v>33700</v>
      </c>
      <c r="DB1213">
        <v>32.872950000000003</v>
      </c>
      <c r="DC1213">
        <f t="shared" si="861"/>
        <v>-2.4602035066667804E-2</v>
      </c>
      <c r="DD1213">
        <f t="shared" si="862"/>
        <v>0.9753979649333322</v>
      </c>
      <c r="DH1213" s="10">
        <v>40870</v>
      </c>
      <c r="DI1213">
        <v>48800</v>
      </c>
      <c r="DJ1213">
        <v>21.406009000000001</v>
      </c>
      <c r="DK1213">
        <f t="shared" si="863"/>
        <v>-3.0364358807072334E-2</v>
      </c>
      <c r="DL1213">
        <f t="shared" si="864"/>
        <v>0.96963564119292767</v>
      </c>
      <c r="DX1213" s="10">
        <v>40870</v>
      </c>
      <c r="DY1213">
        <v>4616900</v>
      </c>
      <c r="DZ1213">
        <v>16.540001</v>
      </c>
      <c r="EA1213">
        <f t="shared" si="857"/>
        <v>-2.412484921592184E-3</v>
      </c>
      <c r="EB1213">
        <f t="shared" si="858"/>
        <v>0.99758751507840782</v>
      </c>
      <c r="EF1213" s="10">
        <v>40869</v>
      </c>
      <c r="EG1213">
        <v>611400</v>
      </c>
      <c r="EH1213">
        <v>95.784699000000003</v>
      </c>
      <c r="EI1213">
        <f t="shared" si="859"/>
        <v>2.9908289877411676E-4</v>
      </c>
      <c r="EJ1213">
        <f t="shared" si="860"/>
        <v>1.0002990828987741</v>
      </c>
    </row>
    <row r="1214" spans="1:140">
      <c r="A1214" s="10">
        <v>40869</v>
      </c>
      <c r="B1214" s="11">
        <v>252.24</v>
      </c>
      <c r="C1214">
        <f t="shared" si="848"/>
        <v>2.5224000000000002</v>
      </c>
      <c r="D1214" s="12">
        <f t="shared" si="829"/>
        <v>8.6530509587823268E-2</v>
      </c>
      <c r="E1214" s="13">
        <f t="shared" si="849"/>
        <v>1.0865305095878233</v>
      </c>
      <c r="H1214" s="10">
        <v>40869</v>
      </c>
      <c r="I1214">
        <v>19200</v>
      </c>
      <c r="J1214">
        <v>65.516285999999994</v>
      </c>
      <c r="K1214" s="15">
        <f t="shared" si="850"/>
        <v>7.764425218925286E-3</v>
      </c>
      <c r="L1214">
        <f t="shared" si="851"/>
        <v>1.0077644252189253</v>
      </c>
      <c r="N1214" s="15">
        <f t="shared" si="831"/>
        <v>15.828427618081022</v>
      </c>
      <c r="P1214" s="10">
        <v>40869</v>
      </c>
      <c r="Q1214">
        <v>230600</v>
      </c>
      <c r="R1214">
        <v>25.918367</v>
      </c>
      <c r="S1214">
        <f t="shared" si="832"/>
        <v>-3.8678267623156737E-3</v>
      </c>
      <c r="T1214">
        <f t="shared" si="852"/>
        <v>0.99613217323768433</v>
      </c>
      <c r="V1214" s="15">
        <f t="shared" si="833"/>
        <v>-0.75695144578956264</v>
      </c>
      <c r="X1214" s="10">
        <v>40869</v>
      </c>
      <c r="Y1214">
        <v>143300</v>
      </c>
      <c r="Z1214">
        <v>21.384501</v>
      </c>
      <c r="AA1214">
        <f t="shared" si="834"/>
        <v>-5.1971000109367615E-3</v>
      </c>
      <c r="AB1214">
        <f t="shared" si="830"/>
        <v>0.99480289998906324</v>
      </c>
      <c r="AD1214" s="15">
        <f t="shared" si="835"/>
        <v>-0.85071349199849133</v>
      </c>
      <c r="AF1214" s="10">
        <v>40869</v>
      </c>
      <c r="AG1214">
        <v>361300</v>
      </c>
      <c r="AH1214">
        <v>29.129335000000001</v>
      </c>
      <c r="AI1214">
        <f t="shared" si="836"/>
        <v>-9.2327129779941064E-3</v>
      </c>
      <c r="AJ1214">
        <f t="shared" si="853"/>
        <v>0.99076728702200589</v>
      </c>
      <c r="AN1214" s="10">
        <v>40869</v>
      </c>
      <c r="AO1214">
        <v>2171000</v>
      </c>
      <c r="AP1214">
        <v>25.411646999999999</v>
      </c>
      <c r="AQ1214">
        <f t="shared" si="837"/>
        <v>-2.956605096197773E-3</v>
      </c>
      <c r="AR1214">
        <f t="shared" si="856"/>
        <v>0.99704339490380223</v>
      </c>
      <c r="AV1214" s="10">
        <v>40869</v>
      </c>
      <c r="AW1214">
        <v>18265000</v>
      </c>
      <c r="AX1214">
        <v>32.898944999999998</v>
      </c>
      <c r="AY1214">
        <f t="shared" si="838"/>
        <v>1.8315224673250974E-3</v>
      </c>
      <c r="AZ1214">
        <f t="shared" si="839"/>
        <v>1.0018315224673251</v>
      </c>
      <c r="BD1214" s="10">
        <v>40869</v>
      </c>
      <c r="BE1214">
        <v>528800</v>
      </c>
      <c r="BF1214">
        <v>36.194347999999998</v>
      </c>
      <c r="BG1214">
        <f t="shared" si="840"/>
        <v>-4.7147042157905661E-3</v>
      </c>
      <c r="BH1214">
        <f t="shared" si="841"/>
        <v>0.99528529578420943</v>
      </c>
      <c r="BL1214" s="10">
        <v>40869</v>
      </c>
      <c r="BM1214">
        <v>162900</v>
      </c>
      <c r="BN1214">
        <v>93.765454000000005</v>
      </c>
      <c r="BO1214">
        <f t="shared" si="854"/>
        <v>1.1285209719260614E-3</v>
      </c>
      <c r="BP1214">
        <f t="shared" si="855"/>
        <v>1.0011285209719261</v>
      </c>
      <c r="CB1214" s="10">
        <v>40869</v>
      </c>
      <c r="CC1214">
        <v>319800</v>
      </c>
      <c r="CD1214">
        <v>86.479125999999994</v>
      </c>
      <c r="CE1214">
        <f t="shared" si="842"/>
        <v>-6.3735781493643451E-3</v>
      </c>
      <c r="CF1214">
        <f t="shared" si="843"/>
        <v>0.99362642185063565</v>
      </c>
      <c r="CJ1214" s="10">
        <v>40869</v>
      </c>
      <c r="CK1214">
        <v>93800</v>
      </c>
      <c r="CL1214">
        <v>68.664946999999998</v>
      </c>
      <c r="CM1214">
        <f t="shared" si="844"/>
        <v>1.2303277912506516E-4</v>
      </c>
      <c r="CN1214">
        <f t="shared" si="845"/>
        <v>1.0001230327791251</v>
      </c>
      <c r="CR1214" s="10">
        <v>40869</v>
      </c>
      <c r="CS1214">
        <v>14100</v>
      </c>
      <c r="CT1214">
        <v>57.346898000000003</v>
      </c>
      <c r="CU1214">
        <f t="shared" si="846"/>
        <v>9.7961670094370845E-4</v>
      </c>
      <c r="CV1214">
        <f t="shared" si="847"/>
        <v>1.0009796167009437</v>
      </c>
      <c r="CZ1214" s="10">
        <v>40869</v>
      </c>
      <c r="DA1214">
        <v>33400</v>
      </c>
      <c r="DB1214">
        <v>33.702089999999998</v>
      </c>
      <c r="DC1214">
        <f t="shared" si="861"/>
        <v>3.1453651739110633E-3</v>
      </c>
      <c r="DD1214">
        <f t="shared" si="862"/>
        <v>1.0031453651739111</v>
      </c>
      <c r="DH1214" s="10">
        <v>40869</v>
      </c>
      <c r="DI1214">
        <v>97400</v>
      </c>
      <c r="DJ1214">
        <v>22.076343000000001</v>
      </c>
      <c r="DK1214">
        <f t="shared" si="863"/>
        <v>-6.0361788024703156E-3</v>
      </c>
      <c r="DL1214">
        <f t="shared" si="864"/>
        <v>0.99396382119752968</v>
      </c>
      <c r="DX1214" s="10">
        <v>40869</v>
      </c>
      <c r="DY1214">
        <v>4746400</v>
      </c>
      <c r="DZ1214">
        <v>16.579999999999998</v>
      </c>
      <c r="EA1214">
        <f t="shared" si="857"/>
        <v>1.0359536867763364E-2</v>
      </c>
      <c r="EB1214">
        <f t="shared" si="858"/>
        <v>1.0103595368677634</v>
      </c>
      <c r="EF1214" s="10">
        <v>40868</v>
      </c>
      <c r="EG1214">
        <v>78900</v>
      </c>
      <c r="EH1214">
        <v>95.756060000000005</v>
      </c>
      <c r="EI1214">
        <f t="shared" si="859"/>
        <v>-1.0955124153256834E-3</v>
      </c>
      <c r="EJ1214">
        <f t="shared" si="860"/>
        <v>0.99890448758467432</v>
      </c>
    </row>
    <row r="1215" spans="1:140">
      <c r="A1215" s="10">
        <v>40868</v>
      </c>
      <c r="B1215" s="11">
        <v>253.24</v>
      </c>
      <c r="C1215">
        <f t="shared" si="848"/>
        <v>2.5324</v>
      </c>
      <c r="D1215" s="12">
        <f t="shared" si="829"/>
        <v>8.7145545451295492E-2</v>
      </c>
      <c r="E1215" s="13">
        <f t="shared" si="849"/>
        <v>1.0871455454512955</v>
      </c>
      <c r="H1215" s="10">
        <v>40868</v>
      </c>
      <c r="I1215">
        <v>38000</v>
      </c>
      <c r="J1215">
        <v>65.011509000000004</v>
      </c>
      <c r="K1215" s="15">
        <f t="shared" si="850"/>
        <v>6.0605656377303863E-3</v>
      </c>
      <c r="L1215">
        <f t="shared" si="851"/>
        <v>1.0060605656377304</v>
      </c>
      <c r="N1215" s="15">
        <f t="shared" si="831"/>
        <v>8.0741536215460208</v>
      </c>
      <c r="P1215" s="10">
        <v>40868</v>
      </c>
      <c r="Q1215">
        <v>273800</v>
      </c>
      <c r="R1215">
        <v>26.019003999999999</v>
      </c>
      <c r="S1215">
        <f t="shared" si="832"/>
        <v>-1.795575475989819E-2</v>
      </c>
      <c r="T1215">
        <f t="shared" si="852"/>
        <v>0.98204424524010181</v>
      </c>
      <c r="V1215" s="15">
        <f t="shared" si="833"/>
        <v>-0.9986577448305789</v>
      </c>
      <c r="X1215" s="10">
        <v>40868</v>
      </c>
      <c r="Y1215">
        <v>286700</v>
      </c>
      <c r="Z1215">
        <v>21.496219</v>
      </c>
      <c r="AA1215">
        <f t="shared" si="834"/>
        <v>-1.8282341332573226E-2</v>
      </c>
      <c r="AB1215">
        <f t="shared" si="830"/>
        <v>0.98171765866742677</v>
      </c>
      <c r="AD1215" s="15">
        <f t="shared" si="835"/>
        <v>-0.99881119649917349</v>
      </c>
      <c r="AF1215" s="10">
        <v>40868</v>
      </c>
      <c r="AG1215">
        <v>159900</v>
      </c>
      <c r="AH1215">
        <v>29.400784000000002</v>
      </c>
      <c r="AI1215">
        <f t="shared" si="836"/>
        <v>-2.3017135722794624E-2</v>
      </c>
      <c r="AJ1215">
        <f t="shared" si="853"/>
        <v>0.97698286427720538</v>
      </c>
      <c r="AN1215" s="10">
        <v>40868</v>
      </c>
      <c r="AO1215">
        <v>2855000</v>
      </c>
      <c r="AP1215">
        <v>25.487002</v>
      </c>
      <c r="AQ1215">
        <f t="shared" si="837"/>
        <v>-2.4358983192807604E-2</v>
      </c>
      <c r="AR1215">
        <f t="shared" si="856"/>
        <v>0.9756410168071924</v>
      </c>
      <c r="AV1215" s="10">
        <v>40868</v>
      </c>
      <c r="AW1215">
        <v>16272300</v>
      </c>
      <c r="AX1215">
        <v>32.838799999999999</v>
      </c>
      <c r="AY1215">
        <f t="shared" si="838"/>
        <v>-3.0933016610367847E-2</v>
      </c>
      <c r="AZ1215">
        <f t="shared" si="839"/>
        <v>0.96906698338963215</v>
      </c>
      <c r="BD1215" s="10">
        <v>40868</v>
      </c>
      <c r="BE1215">
        <v>560500</v>
      </c>
      <c r="BF1215">
        <v>36.365802000000002</v>
      </c>
      <c r="BG1215">
        <f t="shared" si="840"/>
        <v>-1.600562183515053E-2</v>
      </c>
      <c r="BH1215">
        <f t="shared" si="841"/>
        <v>0.98399437816484947</v>
      </c>
      <c r="BL1215" s="10">
        <v>40868</v>
      </c>
      <c r="BM1215">
        <v>125800</v>
      </c>
      <c r="BN1215">
        <v>93.659756999999999</v>
      </c>
      <c r="BO1215">
        <f t="shared" si="854"/>
        <v>1.978875971061278E-3</v>
      </c>
      <c r="BP1215">
        <f t="shared" si="855"/>
        <v>1.0019788759710613</v>
      </c>
      <c r="CB1215" s="10">
        <v>40868</v>
      </c>
      <c r="CC1215">
        <v>231200</v>
      </c>
      <c r="CD1215">
        <v>87.033843000000005</v>
      </c>
      <c r="CE1215">
        <f t="shared" si="842"/>
        <v>-8.9710294133017454E-3</v>
      </c>
      <c r="CF1215">
        <f t="shared" si="843"/>
        <v>0.99102897058669825</v>
      </c>
      <c r="CJ1215" s="10">
        <v>40868</v>
      </c>
      <c r="CK1215">
        <v>91800</v>
      </c>
      <c r="CL1215">
        <v>68.656499999999994</v>
      </c>
      <c r="CM1215">
        <f t="shared" si="844"/>
        <v>-2.3318811189212418E-3</v>
      </c>
      <c r="CN1215">
        <f t="shared" si="845"/>
        <v>0.99766811888107876</v>
      </c>
      <c r="CR1215" s="10">
        <v>40868</v>
      </c>
      <c r="CS1215">
        <v>20500</v>
      </c>
      <c r="CT1215">
        <v>57.290774999999996</v>
      </c>
      <c r="CU1215">
        <f t="shared" si="846"/>
        <v>6.5349876408982155E-4</v>
      </c>
      <c r="CV1215">
        <f t="shared" si="847"/>
        <v>1.0006534987640898</v>
      </c>
      <c r="CZ1215" s="10">
        <v>40868</v>
      </c>
      <c r="DA1215">
        <v>28700</v>
      </c>
      <c r="DB1215">
        <v>33.596417000000002</v>
      </c>
      <c r="DC1215">
        <f t="shared" si="861"/>
        <v>-2.5465645044625562E-2</v>
      </c>
      <c r="DD1215">
        <f t="shared" si="862"/>
        <v>0.97453435495537444</v>
      </c>
      <c r="DH1215" s="10">
        <v>40868</v>
      </c>
      <c r="DI1215">
        <v>43600</v>
      </c>
      <c r="DJ1215">
        <v>22.210408999999999</v>
      </c>
      <c r="DK1215">
        <f t="shared" si="863"/>
        <v>-2.5490222920381389E-2</v>
      </c>
      <c r="DL1215">
        <f t="shared" si="864"/>
        <v>0.97450977707961861</v>
      </c>
      <c r="DX1215" s="10">
        <v>40868</v>
      </c>
      <c r="DY1215">
        <v>8271900</v>
      </c>
      <c r="DZ1215">
        <v>16.41</v>
      </c>
      <c r="EA1215">
        <f t="shared" si="857"/>
        <v>-2.4375743162901364E-2</v>
      </c>
      <c r="EB1215">
        <f t="shared" si="858"/>
        <v>0.97562425683709864</v>
      </c>
      <c r="EF1215" s="10">
        <v>40865</v>
      </c>
      <c r="EG1215">
        <v>57000</v>
      </c>
      <c r="EH1215">
        <v>95.861076999999995</v>
      </c>
      <c r="EI1215">
        <f t="shared" si="859"/>
        <v>2.9892803511288868E-4</v>
      </c>
      <c r="EJ1215">
        <f t="shared" si="860"/>
        <v>1.0002989280351129</v>
      </c>
    </row>
    <row r="1216" spans="1:140">
      <c r="A1216" s="10">
        <v>40865</v>
      </c>
      <c r="B1216" s="11">
        <v>254.24</v>
      </c>
      <c r="C1216">
        <f t="shared" si="848"/>
        <v>2.5424000000000002</v>
      </c>
      <c r="D1216" s="12">
        <f t="shared" si="829"/>
        <v>8.7765138156432609E-2</v>
      </c>
      <c r="E1216" s="13">
        <f t="shared" si="849"/>
        <v>1.0877651381564326</v>
      </c>
      <c r="H1216" s="10">
        <v>40865</v>
      </c>
      <c r="I1216">
        <v>7700</v>
      </c>
      <c r="J1216">
        <v>64.619876000000005</v>
      </c>
      <c r="K1216" s="15">
        <f t="shared" si="850"/>
        <v>-1.2106055500770152E-3</v>
      </c>
      <c r="L1216">
        <f t="shared" si="851"/>
        <v>0.99878939444992298</v>
      </c>
      <c r="N1216" s="15">
        <f t="shared" si="831"/>
        <v>-0.35733951261839547</v>
      </c>
      <c r="P1216" s="10">
        <v>40865</v>
      </c>
      <c r="Q1216">
        <v>503800</v>
      </c>
      <c r="R1216">
        <v>26.494737000000001</v>
      </c>
      <c r="S1216">
        <f t="shared" si="832"/>
        <v>-1.7235934147692422E-3</v>
      </c>
      <c r="T1216">
        <f t="shared" si="852"/>
        <v>0.99827640658523076</v>
      </c>
      <c r="V1216" s="15">
        <f t="shared" si="833"/>
        <v>-0.46722409625494266</v>
      </c>
      <c r="X1216" s="10">
        <v>40865</v>
      </c>
      <c r="Y1216">
        <v>55600</v>
      </c>
      <c r="Z1216">
        <v>21.896539000000001</v>
      </c>
      <c r="AA1216">
        <f t="shared" si="834"/>
        <v>1.2771731389042973E-3</v>
      </c>
      <c r="AB1216">
        <f t="shared" si="830"/>
        <v>1.0012771731389043</v>
      </c>
      <c r="AD1216" s="15">
        <f t="shared" si="835"/>
        <v>0.59340105516772734</v>
      </c>
      <c r="AF1216" s="10">
        <v>40865</v>
      </c>
      <c r="AG1216">
        <v>82500</v>
      </c>
      <c r="AH1216">
        <v>30.093449</v>
      </c>
      <c r="AI1216">
        <f t="shared" si="836"/>
        <v>-1.2425455233844307E-3</v>
      </c>
      <c r="AJ1216">
        <f t="shared" si="853"/>
        <v>0.99875745447661557</v>
      </c>
      <c r="AN1216" s="10">
        <v>40865</v>
      </c>
      <c r="AO1216">
        <v>1388900</v>
      </c>
      <c r="AP1216">
        <v>26.123339999999999</v>
      </c>
      <c r="AQ1216">
        <f t="shared" si="837"/>
        <v>2.8929301057258883E-3</v>
      </c>
      <c r="AR1216">
        <f t="shared" si="856"/>
        <v>1.0028929301057259</v>
      </c>
      <c r="AV1216" s="10">
        <v>40865</v>
      </c>
      <c r="AW1216">
        <v>13666500</v>
      </c>
      <c r="AX1216">
        <v>33.887028000000001</v>
      </c>
      <c r="AY1216">
        <f t="shared" si="838"/>
        <v>2.2871839231695112E-3</v>
      </c>
      <c r="AZ1216">
        <f t="shared" si="839"/>
        <v>1.0022871839231695</v>
      </c>
      <c r="BD1216" s="10">
        <v>40865</v>
      </c>
      <c r="BE1216">
        <v>452700</v>
      </c>
      <c r="BF1216">
        <v>36.957326999999999</v>
      </c>
      <c r="BG1216">
        <f t="shared" si="840"/>
        <v>2.3207820388626565E-4</v>
      </c>
      <c r="BH1216">
        <f t="shared" si="841"/>
        <v>1.0002320782038863</v>
      </c>
      <c r="BL1216" s="10">
        <v>40865</v>
      </c>
      <c r="BM1216">
        <v>139100</v>
      </c>
      <c r="BN1216">
        <v>93.474782000000005</v>
      </c>
      <c r="BO1216">
        <f t="shared" si="854"/>
        <v>1.226581740318089E-3</v>
      </c>
      <c r="BP1216">
        <f t="shared" si="855"/>
        <v>1.0012265817403181</v>
      </c>
      <c r="CB1216" s="10">
        <v>40865</v>
      </c>
      <c r="CC1216">
        <v>231800</v>
      </c>
      <c r="CD1216">
        <v>87.821693999999994</v>
      </c>
      <c r="CE1216">
        <f t="shared" si="842"/>
        <v>9.1623896805170801E-4</v>
      </c>
      <c r="CF1216">
        <f t="shared" si="843"/>
        <v>1.0009162389680517</v>
      </c>
      <c r="CJ1216" s="10">
        <v>40865</v>
      </c>
      <c r="CK1216">
        <v>78600</v>
      </c>
      <c r="CL1216">
        <v>68.816973000000004</v>
      </c>
      <c r="CM1216">
        <f t="shared" si="844"/>
        <v>-1.8374859609997518E-3</v>
      </c>
      <c r="CN1216">
        <f t="shared" si="845"/>
        <v>0.99816251403900025</v>
      </c>
      <c r="CR1216" s="10">
        <v>40865</v>
      </c>
      <c r="CS1216">
        <v>19600</v>
      </c>
      <c r="CT1216">
        <v>57.253360000000001</v>
      </c>
      <c r="CU1216">
        <f t="shared" si="846"/>
        <v>-1.3053089360519632E-3</v>
      </c>
      <c r="CV1216">
        <f t="shared" si="847"/>
        <v>0.99869469106394804</v>
      </c>
      <c r="CZ1216" s="10">
        <v>40865</v>
      </c>
      <c r="DA1216">
        <v>23200</v>
      </c>
      <c r="DB1216">
        <v>34.474328</v>
      </c>
      <c r="DC1216">
        <f t="shared" si="861"/>
        <v>6.8850962095639012E-3</v>
      </c>
      <c r="DD1216">
        <f t="shared" si="862"/>
        <v>1.0068850962095639</v>
      </c>
      <c r="DH1216" s="10">
        <v>40865</v>
      </c>
      <c r="DI1216">
        <v>48200</v>
      </c>
      <c r="DJ1216">
        <v>22.791366</v>
      </c>
      <c r="DK1216">
        <f t="shared" si="863"/>
        <v>1.2306492932889768E-2</v>
      </c>
      <c r="DL1216">
        <f t="shared" si="864"/>
        <v>1.0123064929328898</v>
      </c>
      <c r="DX1216" s="10">
        <v>40865</v>
      </c>
      <c r="DY1216">
        <v>4791600</v>
      </c>
      <c r="DZ1216">
        <v>16.82</v>
      </c>
      <c r="EA1216">
        <f t="shared" si="857"/>
        <v>4.1791044776120501E-3</v>
      </c>
      <c r="EB1216">
        <f t="shared" si="858"/>
        <v>1.0041791044776121</v>
      </c>
      <c r="EF1216" s="10">
        <v>40864</v>
      </c>
      <c r="EG1216">
        <v>156300</v>
      </c>
      <c r="EH1216">
        <v>95.832430000000002</v>
      </c>
      <c r="EI1216">
        <f t="shared" si="859"/>
        <v>9.9579549303507875E-5</v>
      </c>
      <c r="EJ1216">
        <f t="shared" si="860"/>
        <v>1.0000995795493035</v>
      </c>
    </row>
    <row r="1217" spans="1:140">
      <c r="A1217" s="10">
        <v>40864</v>
      </c>
      <c r="B1217" s="11">
        <v>255.24</v>
      </c>
      <c r="C1217">
        <f t="shared" si="848"/>
        <v>2.5524</v>
      </c>
      <c r="D1217" s="12">
        <f t="shared" si="829"/>
        <v>8.8389353077386934E-2</v>
      </c>
      <c r="E1217" s="13">
        <f t="shared" si="849"/>
        <v>1.0883893530773869</v>
      </c>
      <c r="H1217" s="10">
        <v>40864</v>
      </c>
      <c r="I1217">
        <v>21300</v>
      </c>
      <c r="J1217">
        <v>64.6982</v>
      </c>
      <c r="K1217" s="15">
        <f t="shared" si="850"/>
        <v>6.9076878544769293E-3</v>
      </c>
      <c r="L1217">
        <f t="shared" si="851"/>
        <v>1.0069076878544769</v>
      </c>
      <c r="N1217" s="15">
        <f t="shared" si="831"/>
        <v>11.337430419140627</v>
      </c>
      <c r="P1217" s="10">
        <v>40864</v>
      </c>
      <c r="Q1217">
        <v>210500</v>
      </c>
      <c r="R1217">
        <v>26.540482000000001</v>
      </c>
      <c r="S1217">
        <f t="shared" si="832"/>
        <v>-1.627665623162966E-2</v>
      </c>
      <c r="T1217">
        <f t="shared" si="852"/>
        <v>0.98372334376837034</v>
      </c>
      <c r="V1217" s="15">
        <f t="shared" si="833"/>
        <v>-0.9974959861670033</v>
      </c>
      <c r="X1217" s="10">
        <v>40864</v>
      </c>
      <c r="Y1217">
        <v>29700</v>
      </c>
      <c r="Z1217">
        <v>21.868608999999999</v>
      </c>
      <c r="AA1217">
        <f t="shared" si="834"/>
        <v>-2.2471925682042371E-2</v>
      </c>
      <c r="AB1217">
        <f t="shared" si="830"/>
        <v>0.97752807431795763</v>
      </c>
      <c r="AD1217" s="15">
        <f t="shared" si="835"/>
        <v>-0.99975044156377868</v>
      </c>
      <c r="AF1217" s="10">
        <v>40864</v>
      </c>
      <c r="AG1217">
        <v>197100</v>
      </c>
      <c r="AH1217">
        <v>30.130887999999999</v>
      </c>
      <c r="AI1217">
        <f t="shared" si="836"/>
        <v>-1.6198132183288916E-2</v>
      </c>
      <c r="AJ1217">
        <f t="shared" si="853"/>
        <v>0.98380186781671108</v>
      </c>
      <c r="AN1217" s="10">
        <v>40864</v>
      </c>
      <c r="AO1217">
        <v>1673800</v>
      </c>
      <c r="AP1217">
        <v>26.047985000000001</v>
      </c>
      <c r="AQ1217">
        <f t="shared" si="837"/>
        <v>-9.8662957616375557E-3</v>
      </c>
      <c r="AR1217">
        <f t="shared" si="856"/>
        <v>0.99013370423836244</v>
      </c>
      <c r="AV1217" s="10">
        <v>40864</v>
      </c>
      <c r="AW1217">
        <v>27050100</v>
      </c>
      <c r="AX1217">
        <v>33.809699000000002</v>
      </c>
      <c r="AY1217">
        <f t="shared" si="838"/>
        <v>-2.4783160148356465E-2</v>
      </c>
      <c r="AZ1217">
        <f t="shared" si="839"/>
        <v>0.97521683985164354</v>
      </c>
      <c r="BD1217" s="10">
        <v>40864</v>
      </c>
      <c r="BE1217">
        <v>598900</v>
      </c>
      <c r="BF1217">
        <v>36.948751999999999</v>
      </c>
      <c r="BG1217">
        <f t="shared" si="840"/>
        <v>-1.0105702045362208E-2</v>
      </c>
      <c r="BH1217">
        <f t="shared" si="841"/>
        <v>0.98989429795463779</v>
      </c>
      <c r="BL1217" s="10">
        <v>40864</v>
      </c>
      <c r="BM1217">
        <v>133000</v>
      </c>
      <c r="BN1217">
        <v>93.360268000000005</v>
      </c>
      <c r="BO1217">
        <f t="shared" si="854"/>
        <v>9.4436513951090539E-4</v>
      </c>
      <c r="BP1217">
        <f t="shared" si="855"/>
        <v>1.0009443651395109</v>
      </c>
      <c r="CB1217" s="10">
        <v>40864</v>
      </c>
      <c r="CC1217">
        <v>317300</v>
      </c>
      <c r="CD1217">
        <v>87.741302000000005</v>
      </c>
      <c r="CE1217">
        <f t="shared" si="842"/>
        <v>-5.920407287875129E-3</v>
      </c>
      <c r="CF1217">
        <f t="shared" si="843"/>
        <v>0.99407959271212487</v>
      </c>
      <c r="CJ1217" s="10">
        <v>40864</v>
      </c>
      <c r="CK1217">
        <v>132900</v>
      </c>
      <c r="CL1217">
        <v>68.943656000000004</v>
      </c>
      <c r="CM1217">
        <f t="shared" si="844"/>
        <v>-7.5380355560945578E-3</v>
      </c>
      <c r="CN1217">
        <f t="shared" si="845"/>
        <v>0.99246196444390544</v>
      </c>
      <c r="CR1217" s="10">
        <v>40864</v>
      </c>
      <c r="CS1217">
        <v>12800</v>
      </c>
      <c r="CT1217">
        <v>57.328190999999997</v>
      </c>
      <c r="CU1217">
        <f t="shared" si="846"/>
        <v>3.2643812194210753E-4</v>
      </c>
      <c r="CV1217">
        <f t="shared" si="847"/>
        <v>1.0003264381219421</v>
      </c>
      <c r="CZ1217" s="10">
        <v>40864</v>
      </c>
      <c r="DA1217">
        <v>51700</v>
      </c>
      <c r="DB1217">
        <v>34.238591999999997</v>
      </c>
      <c r="DC1217">
        <f t="shared" si="861"/>
        <v>-1.6347517109046028E-2</v>
      </c>
      <c r="DD1217">
        <f t="shared" si="862"/>
        <v>0.98365248289095397</v>
      </c>
      <c r="DH1217" s="10">
        <v>40864</v>
      </c>
      <c r="DI1217">
        <v>60200</v>
      </c>
      <c r="DJ1217">
        <v>22.514294</v>
      </c>
      <c r="DK1217">
        <f t="shared" si="863"/>
        <v>-2.2506797513759502E-2</v>
      </c>
      <c r="DL1217">
        <f t="shared" si="864"/>
        <v>0.9774932024862405</v>
      </c>
      <c r="DX1217" s="10">
        <v>40864</v>
      </c>
      <c r="DY1217">
        <v>8364600</v>
      </c>
      <c r="DZ1217">
        <v>16.75</v>
      </c>
      <c r="EA1217">
        <f t="shared" si="857"/>
        <v>-2.5596333589509301E-2</v>
      </c>
      <c r="EB1217">
        <f t="shared" si="858"/>
        <v>0.9744036664104907</v>
      </c>
      <c r="EF1217" s="10">
        <v>40863</v>
      </c>
      <c r="EG1217">
        <v>67600</v>
      </c>
      <c r="EH1217">
        <v>95.822888000000006</v>
      </c>
      <c r="EI1217">
        <f t="shared" si="859"/>
        <v>-4.9785847839212138E-4</v>
      </c>
      <c r="EJ1217">
        <f t="shared" si="860"/>
        <v>0.99950214152160788</v>
      </c>
    </row>
    <row r="1218" spans="1:140">
      <c r="A1218" s="10">
        <v>40863</v>
      </c>
      <c r="B1218" s="11">
        <v>256.24</v>
      </c>
      <c r="C1218">
        <f t="shared" si="848"/>
        <v>2.5624000000000002</v>
      </c>
      <c r="D1218" s="12">
        <f t="shared" si="829"/>
        <v>8.9018256986005406E-2</v>
      </c>
      <c r="E1218" s="13">
        <f t="shared" si="849"/>
        <v>1.0890182569860054</v>
      </c>
      <c r="H1218" s="10">
        <v>40863</v>
      </c>
      <c r="I1218">
        <v>17700</v>
      </c>
      <c r="J1218">
        <v>64.254351</v>
      </c>
      <c r="K1218" s="15">
        <f t="shared" si="850"/>
        <v>1.0124567200758161E-2</v>
      </c>
      <c r="L1218">
        <f t="shared" si="851"/>
        <v>1.0101245672007582</v>
      </c>
      <c r="N1218" s="15">
        <f t="shared" si="831"/>
        <v>38.523081588725432</v>
      </c>
      <c r="P1218" s="10">
        <v>40863</v>
      </c>
      <c r="Q1218">
        <v>297000</v>
      </c>
      <c r="R1218">
        <v>26.979620000000001</v>
      </c>
      <c r="S1218">
        <f t="shared" si="832"/>
        <v>-1.5687563595395915E-2</v>
      </c>
      <c r="T1218">
        <f t="shared" si="852"/>
        <v>0.98431243640460409</v>
      </c>
      <c r="V1218" s="15">
        <f t="shared" si="833"/>
        <v>-0.99688444886975558</v>
      </c>
      <c r="X1218" s="10">
        <v>40863</v>
      </c>
      <c r="Y1218">
        <v>29700</v>
      </c>
      <c r="Z1218">
        <v>22.371335999999999</v>
      </c>
      <c r="AA1218">
        <f t="shared" si="834"/>
        <v>-1.3141679865163569E-2</v>
      </c>
      <c r="AB1218">
        <f t="shared" si="830"/>
        <v>0.98685832013483643</v>
      </c>
      <c r="AD1218" s="15">
        <f t="shared" si="835"/>
        <v>-0.99200157372669417</v>
      </c>
      <c r="AF1218" s="10">
        <v>40863</v>
      </c>
      <c r="AG1218">
        <v>87300</v>
      </c>
      <c r="AH1218">
        <v>30.626988000000001</v>
      </c>
      <c r="AI1218">
        <f t="shared" si="836"/>
        <v>-1.6235604004337323E-2</v>
      </c>
      <c r="AJ1218">
        <f t="shared" si="853"/>
        <v>0.98376439599566268</v>
      </c>
      <c r="AN1218" s="10">
        <v>40863</v>
      </c>
      <c r="AO1218">
        <v>1503400</v>
      </c>
      <c r="AP1218">
        <v>26.307542999999999</v>
      </c>
      <c r="AQ1218">
        <f t="shared" si="837"/>
        <v>-1.996259267685363E-2</v>
      </c>
      <c r="AR1218">
        <f t="shared" si="856"/>
        <v>0.98003740732314637</v>
      </c>
      <c r="AV1218" s="10">
        <v>40863</v>
      </c>
      <c r="AW1218">
        <v>24760300</v>
      </c>
      <c r="AX1218">
        <v>34.668903999999998</v>
      </c>
      <c r="AY1218">
        <f t="shared" si="838"/>
        <v>-2.3475330480394185E-2</v>
      </c>
      <c r="AZ1218">
        <f t="shared" si="839"/>
        <v>0.97652466951960581</v>
      </c>
      <c r="BD1218" s="10">
        <v>40863</v>
      </c>
      <c r="BE1218">
        <v>534700</v>
      </c>
      <c r="BF1218">
        <v>37.325957000000002</v>
      </c>
      <c r="BG1218">
        <f t="shared" si="840"/>
        <v>-1.3593091856190287E-2</v>
      </c>
      <c r="BH1218">
        <f t="shared" si="841"/>
        <v>0.98640690814380971</v>
      </c>
      <c r="BL1218" s="10">
        <v>40863</v>
      </c>
      <c r="BM1218">
        <v>206900</v>
      </c>
      <c r="BN1218">
        <v>93.272184999999993</v>
      </c>
      <c r="BO1218">
        <f t="shared" si="854"/>
        <v>5.6692100266708678E-4</v>
      </c>
      <c r="BP1218">
        <f t="shared" si="855"/>
        <v>1.0005669210026671</v>
      </c>
      <c r="CB1218" s="10">
        <v>40863</v>
      </c>
      <c r="CC1218">
        <v>635300</v>
      </c>
      <c r="CD1218">
        <v>88.263859999999994</v>
      </c>
      <c r="CE1218">
        <f t="shared" si="842"/>
        <v>-1.0918247547593296E-3</v>
      </c>
      <c r="CF1218">
        <f t="shared" si="843"/>
        <v>0.99890817524524067</v>
      </c>
      <c r="CJ1218" s="10">
        <v>40863</v>
      </c>
      <c r="CK1218">
        <v>60100</v>
      </c>
      <c r="CL1218">
        <v>69.467303000000001</v>
      </c>
      <c r="CM1218">
        <f t="shared" si="844"/>
        <v>1.3391827918998178E-3</v>
      </c>
      <c r="CN1218">
        <f t="shared" si="845"/>
        <v>1.0013391827918998</v>
      </c>
      <c r="CR1218" s="10">
        <v>40863</v>
      </c>
      <c r="CS1218">
        <v>13500</v>
      </c>
      <c r="CT1218">
        <v>57.309483</v>
      </c>
      <c r="CU1218">
        <f t="shared" si="846"/>
        <v>6.5328529781738531E-4</v>
      </c>
      <c r="CV1218">
        <f t="shared" si="847"/>
        <v>1.0006532852978174</v>
      </c>
      <c r="CZ1218" s="10">
        <v>40863</v>
      </c>
      <c r="DA1218">
        <v>57400</v>
      </c>
      <c r="DB1218">
        <v>34.807609999999997</v>
      </c>
      <c r="DC1218">
        <f t="shared" si="861"/>
        <v>-2.924507285038469E-2</v>
      </c>
      <c r="DD1218">
        <f t="shared" si="862"/>
        <v>0.97075492714961531</v>
      </c>
      <c r="DH1218" s="10">
        <v>40863</v>
      </c>
      <c r="DI1218">
        <v>87400</v>
      </c>
      <c r="DJ1218">
        <v>23.032686000000002</v>
      </c>
      <c r="DK1218">
        <f t="shared" si="863"/>
        <v>-1.2265223246841206E-2</v>
      </c>
      <c r="DL1218">
        <f t="shared" si="864"/>
        <v>0.98773477675315879</v>
      </c>
      <c r="DX1218" s="10">
        <v>40863</v>
      </c>
      <c r="DY1218">
        <v>4656600</v>
      </c>
      <c r="DZ1218">
        <v>17.190000999999999</v>
      </c>
      <c r="EA1218">
        <f t="shared" si="857"/>
        <v>-1.1500748217409429E-2</v>
      </c>
      <c r="EB1218">
        <f t="shared" si="858"/>
        <v>0.98849925178259057</v>
      </c>
      <c r="EF1218" s="10">
        <v>40862</v>
      </c>
      <c r="EG1218">
        <v>203300</v>
      </c>
      <c r="EH1218">
        <v>95.870617999999993</v>
      </c>
      <c r="EI1218">
        <f t="shared" si="859"/>
        <v>4.9810646491876831E-4</v>
      </c>
      <c r="EJ1218">
        <f t="shared" si="860"/>
        <v>1.0004981064649188</v>
      </c>
    </row>
    <row r="1219" spans="1:140">
      <c r="A1219" s="10">
        <v>40862</v>
      </c>
      <c r="B1219" s="11">
        <v>257.24</v>
      </c>
      <c r="C1219">
        <f t="shared" si="848"/>
        <v>2.5724</v>
      </c>
      <c r="D1219" s="12">
        <f t="shared" ref="D1219:D1261" si="865">1/((1-($D$2*C1219)))^(1/12)-1</f>
        <v>8.9651918091682381E-2</v>
      </c>
      <c r="E1219" s="13">
        <f t="shared" si="849"/>
        <v>1.0896519180916824</v>
      </c>
      <c r="H1219" s="10">
        <v>40862</v>
      </c>
      <c r="I1219">
        <v>8700</v>
      </c>
      <c r="J1219">
        <v>63.610323999999999</v>
      </c>
      <c r="K1219" s="15">
        <f t="shared" si="850"/>
        <v>-1.7755311398860441E-3</v>
      </c>
      <c r="L1219">
        <f t="shared" si="851"/>
        <v>0.99822446886011396</v>
      </c>
      <c r="N1219" s="15">
        <f t="shared" si="831"/>
        <v>-0.47724630965118153</v>
      </c>
      <c r="P1219" s="10">
        <v>40862</v>
      </c>
      <c r="Q1219">
        <v>325900</v>
      </c>
      <c r="R1219">
        <v>27.409610000000001</v>
      </c>
      <c r="S1219">
        <f t="shared" si="832"/>
        <v>5.3690995025497124E-3</v>
      </c>
      <c r="T1219">
        <f t="shared" si="852"/>
        <v>1.0053690995025497</v>
      </c>
      <c r="V1219" s="15">
        <f t="shared" si="833"/>
        <v>6.0602404193623665</v>
      </c>
      <c r="X1219" s="10">
        <v>40862</v>
      </c>
      <c r="Y1219">
        <v>45200</v>
      </c>
      <c r="Z1219">
        <v>22.669248</v>
      </c>
      <c r="AA1219">
        <f t="shared" si="834"/>
        <v>8.281615858914515E-3</v>
      </c>
      <c r="AB1219">
        <f t="shared" ref="AB1219:AB1261" si="866">1+AA1219</f>
        <v>1.0082816158589145</v>
      </c>
      <c r="AD1219" s="15">
        <f t="shared" si="835"/>
        <v>19.29433283422847</v>
      </c>
      <c r="AF1219" s="10">
        <v>40862</v>
      </c>
      <c r="AG1219">
        <v>156500</v>
      </c>
      <c r="AH1219">
        <v>31.132442000000001</v>
      </c>
      <c r="AI1219">
        <f t="shared" si="836"/>
        <v>1.0328066052423646E-2</v>
      </c>
      <c r="AJ1219">
        <f t="shared" si="853"/>
        <v>1.0103280660524236</v>
      </c>
      <c r="AN1219" s="10">
        <v>40862</v>
      </c>
      <c r="AO1219">
        <v>1365300</v>
      </c>
      <c r="AP1219">
        <v>26.843406999999999</v>
      </c>
      <c r="AQ1219">
        <f t="shared" si="837"/>
        <v>-3.4192415022759048E-3</v>
      </c>
      <c r="AR1219">
        <f t="shared" si="856"/>
        <v>0.9965807584977241</v>
      </c>
      <c r="AV1219" s="10">
        <v>40862</v>
      </c>
      <c r="AW1219">
        <v>11414500</v>
      </c>
      <c r="AX1219">
        <v>35.502333</v>
      </c>
      <c r="AY1219">
        <f t="shared" si="838"/>
        <v>5.1082188356736946E-3</v>
      </c>
      <c r="AZ1219">
        <f t="shared" si="839"/>
        <v>1.0051082188356737</v>
      </c>
      <c r="BD1219" s="10">
        <v>40862</v>
      </c>
      <c r="BE1219">
        <v>387300</v>
      </c>
      <c r="BF1219">
        <v>37.840324000000003</v>
      </c>
      <c r="BG1219">
        <f t="shared" si="840"/>
        <v>3.1818141449280191E-3</v>
      </c>
      <c r="BH1219">
        <f t="shared" si="841"/>
        <v>1.003181814144928</v>
      </c>
      <c r="BL1219" s="10">
        <v>40862</v>
      </c>
      <c r="BM1219">
        <v>158700</v>
      </c>
      <c r="BN1219">
        <v>93.219336999999996</v>
      </c>
      <c r="BO1219">
        <f t="shared" si="854"/>
        <v>-2.1685487176902329E-3</v>
      </c>
      <c r="BP1219">
        <f t="shared" si="855"/>
        <v>0.99783145128230977</v>
      </c>
      <c r="CB1219" s="10">
        <v>40862</v>
      </c>
      <c r="CC1219">
        <v>422400</v>
      </c>
      <c r="CD1219">
        <v>88.360333999999995</v>
      </c>
      <c r="CE1219">
        <f t="shared" si="842"/>
        <v>-4.7088380541132624E-3</v>
      </c>
      <c r="CF1219">
        <f t="shared" si="843"/>
        <v>0.99529116194588674</v>
      </c>
      <c r="CJ1219" s="10">
        <v>40862</v>
      </c>
      <c r="CK1219">
        <v>62800</v>
      </c>
      <c r="CL1219">
        <v>69.374397999999999</v>
      </c>
      <c r="CM1219">
        <f t="shared" si="844"/>
        <v>-1.701489563520453E-3</v>
      </c>
      <c r="CN1219">
        <f t="shared" si="845"/>
        <v>0.99829851043647955</v>
      </c>
      <c r="CR1219" s="10">
        <v>40862</v>
      </c>
      <c r="CS1219">
        <v>10300</v>
      </c>
      <c r="CT1219">
        <v>57.272067999999997</v>
      </c>
      <c r="CU1219">
        <f t="shared" si="846"/>
        <v>-3.2652726376980468E-4</v>
      </c>
      <c r="CV1219">
        <f t="shared" si="847"/>
        <v>0.9996734727362302</v>
      </c>
      <c r="CZ1219" s="10">
        <v>40862</v>
      </c>
      <c r="DA1219">
        <v>15000</v>
      </c>
      <c r="DB1219">
        <v>35.856228000000002</v>
      </c>
      <c r="DC1219">
        <f t="shared" si="861"/>
        <v>2.2722611007739424E-3</v>
      </c>
      <c r="DD1219">
        <f t="shared" si="862"/>
        <v>1.0022722611007739</v>
      </c>
      <c r="DH1219" s="10">
        <v>40862</v>
      </c>
      <c r="DI1219">
        <v>495000</v>
      </c>
      <c r="DJ1219">
        <v>23.318695000000002</v>
      </c>
      <c r="DK1219">
        <f t="shared" si="863"/>
        <v>9.674889439391654E-3</v>
      </c>
      <c r="DL1219">
        <f t="shared" si="864"/>
        <v>1.0096748894393917</v>
      </c>
      <c r="DX1219" s="10">
        <v>40862</v>
      </c>
      <c r="DY1219">
        <v>4273500</v>
      </c>
      <c r="DZ1219">
        <v>17.389999</v>
      </c>
      <c r="EA1219">
        <f t="shared" si="857"/>
        <v>1.7279952921660513E-3</v>
      </c>
      <c r="EB1219">
        <f t="shared" si="858"/>
        <v>1.0017279952921661</v>
      </c>
      <c r="EF1219" s="10">
        <v>40861</v>
      </c>
      <c r="EG1219">
        <v>63200</v>
      </c>
      <c r="EH1219">
        <v>95.822888000000006</v>
      </c>
      <c r="EI1219">
        <f t="shared" si="859"/>
        <v>-7.9635652655407618E-4</v>
      </c>
      <c r="EJ1219">
        <f t="shared" si="860"/>
        <v>0.99920364347344592</v>
      </c>
    </row>
    <row r="1220" spans="1:140">
      <c r="A1220" s="10">
        <v>40861</v>
      </c>
      <c r="B1220" s="11">
        <v>258.24</v>
      </c>
      <c r="C1220">
        <f t="shared" si="848"/>
        <v>2.5824000000000003</v>
      </c>
      <c r="D1220" s="12">
        <f t="shared" si="865"/>
        <v>9.0290406082632391E-2</v>
      </c>
      <c r="E1220" s="13">
        <f t="shared" si="849"/>
        <v>1.0902904060826324</v>
      </c>
      <c r="H1220" s="10">
        <v>40861</v>
      </c>
      <c r="I1220">
        <v>35000</v>
      </c>
      <c r="J1220">
        <v>63.723466999999999</v>
      </c>
      <c r="K1220" s="15">
        <f t="shared" si="850"/>
        <v>1.0349109423020808E-2</v>
      </c>
      <c r="L1220">
        <f t="shared" si="851"/>
        <v>1.0103491094230208</v>
      </c>
      <c r="N1220" s="15">
        <f t="shared" ref="N1220:N1261" si="867">((1+K1220)^365)-1</f>
        <v>41.863140825899556</v>
      </c>
      <c r="P1220" s="10">
        <v>40861</v>
      </c>
      <c r="Q1220">
        <v>132000</v>
      </c>
      <c r="R1220">
        <v>27.263231000000001</v>
      </c>
      <c r="S1220">
        <f t="shared" ref="S1220:S1261" si="868">(R1220/R1221)-1</f>
        <v>-8.97905424113421E-3</v>
      </c>
      <c r="T1220">
        <f t="shared" si="852"/>
        <v>0.99102094575886579</v>
      </c>
      <c r="V1220" s="15">
        <f t="shared" ref="V1220:V1261" si="869">((1+S1220)^365)-1</f>
        <v>-0.96282642969461729</v>
      </c>
      <c r="X1220" s="10">
        <v>40861</v>
      </c>
      <c r="Y1220">
        <v>21800</v>
      </c>
      <c r="Z1220">
        <v>22.483052000000001</v>
      </c>
      <c r="AA1220">
        <f t="shared" ref="AA1220:AA1261" si="870">(Z1220/Z1221)-1</f>
        <v>-1.0651391461056314E-2</v>
      </c>
      <c r="AB1220">
        <f t="shared" si="866"/>
        <v>0.98934860853894369</v>
      </c>
      <c r="AD1220" s="15">
        <f t="shared" ref="AD1220:AD1261" si="871">((1+AA1220)^365)-1</f>
        <v>-0.97993164551401235</v>
      </c>
      <c r="AF1220" s="10">
        <v>40861</v>
      </c>
      <c r="AG1220">
        <v>74900</v>
      </c>
      <c r="AH1220">
        <v>30.814191000000001</v>
      </c>
      <c r="AI1220">
        <f t="shared" ref="AI1220:AI1261" si="872">(AH1220/AH1221)-1</f>
        <v>-1.1114542803289051E-2</v>
      </c>
      <c r="AJ1220">
        <f t="shared" si="853"/>
        <v>0.98888545719671095</v>
      </c>
      <c r="AN1220" s="10">
        <v>40861</v>
      </c>
      <c r="AO1220">
        <v>1221100</v>
      </c>
      <c r="AP1220">
        <v>26.935506</v>
      </c>
      <c r="AQ1220">
        <f t="shared" ref="AQ1220:AQ1260" si="873">(AP1220/AP1221)-1</f>
        <v>-1.8309504961753542E-2</v>
      </c>
      <c r="AR1220">
        <f t="shared" si="856"/>
        <v>0.98169049503824646</v>
      </c>
      <c r="AV1220" s="10">
        <v>40861</v>
      </c>
      <c r="AW1220">
        <v>7964000</v>
      </c>
      <c r="AX1220">
        <v>35.321900999999997</v>
      </c>
      <c r="AY1220">
        <f t="shared" ref="AY1220:AY1261" si="874">(AX1220/AX1221)-1</f>
        <v>-1.1778811518144527E-2</v>
      </c>
      <c r="AZ1220">
        <f t="shared" ref="AZ1220:AZ1261" si="875">1+AY1220</f>
        <v>0.98822118848185547</v>
      </c>
      <c r="BD1220" s="10">
        <v>40861</v>
      </c>
      <c r="BE1220">
        <v>434300</v>
      </c>
      <c r="BF1220">
        <v>37.720305000000003</v>
      </c>
      <c r="BG1220">
        <f t="shared" ref="BG1220:BG1261" si="876">(BF1220/BF1221)-1</f>
        <v>-8.5624345136076085E-3</v>
      </c>
      <c r="BH1220">
        <f t="shared" ref="BH1220:BH1261" si="877">1+BG1220</f>
        <v>0.99143756548639239</v>
      </c>
      <c r="BL1220" s="10">
        <v>40861</v>
      </c>
      <c r="BM1220">
        <v>98000</v>
      </c>
      <c r="BN1220">
        <v>93.421926999999997</v>
      </c>
      <c r="BO1220">
        <f t="shared" si="854"/>
        <v>-7.5372975523846364E-4</v>
      </c>
      <c r="BP1220">
        <f t="shared" si="855"/>
        <v>0.99924627024476154</v>
      </c>
      <c r="CB1220" s="10">
        <v>40861</v>
      </c>
      <c r="CC1220">
        <v>269000</v>
      </c>
      <c r="CD1220">
        <v>88.778377000000006</v>
      </c>
      <c r="CE1220">
        <f t="shared" ref="CE1220:CE1261" si="878">(CD1220/CD1221)-1</f>
        <v>-4.5073497361705073E-3</v>
      </c>
      <c r="CF1220">
        <f t="shared" ref="CF1220:CF1261" si="879">1+CE1220</f>
        <v>0.99549265026382949</v>
      </c>
      <c r="CJ1220" s="10">
        <v>40861</v>
      </c>
      <c r="CK1220">
        <v>117500</v>
      </c>
      <c r="CL1220">
        <v>69.492638999999997</v>
      </c>
      <c r="CM1220">
        <f t="shared" ref="CM1220:CM1261" si="880">(CL1220/CL1221)-1</f>
        <v>-3.6446688263780391E-4</v>
      </c>
      <c r="CN1220">
        <f t="shared" ref="CN1220:CN1261" si="881">1+CM1220</f>
        <v>0.9996355331173622</v>
      </c>
      <c r="CR1220" s="10">
        <v>40861</v>
      </c>
      <c r="CS1220">
        <v>3300</v>
      </c>
      <c r="CT1220">
        <v>57.290774999999996</v>
      </c>
      <c r="CU1220">
        <f t="shared" ref="CU1220:CU1261" si="882">(CT1220/CT1221)-1</f>
        <v>2.4550104312353049E-3</v>
      </c>
      <c r="CV1220">
        <f t="shared" ref="CV1220:CV1261" si="883">1+CU1220</f>
        <v>1.0024550104312353</v>
      </c>
      <c r="CZ1220" s="10">
        <v>40861</v>
      </c>
      <c r="DA1220">
        <v>13300</v>
      </c>
      <c r="DB1220">
        <v>35.774937999999999</v>
      </c>
      <c r="DC1220">
        <f t="shared" si="861"/>
        <v>-1.499557910527094E-2</v>
      </c>
      <c r="DD1220">
        <f t="shared" si="862"/>
        <v>0.98500442089472906</v>
      </c>
      <c r="DH1220" s="10">
        <v>40861</v>
      </c>
      <c r="DI1220">
        <v>48200</v>
      </c>
      <c r="DJ1220">
        <v>23.095251000000001</v>
      </c>
      <c r="DK1220">
        <f t="shared" si="863"/>
        <v>-2.1582689619831785E-2</v>
      </c>
      <c r="DL1220">
        <f t="shared" si="864"/>
        <v>0.97841731038016821</v>
      </c>
      <c r="DX1220" s="10">
        <v>40861</v>
      </c>
      <c r="DY1220">
        <v>2954100</v>
      </c>
      <c r="DZ1220">
        <v>17.360001</v>
      </c>
      <c r="EA1220">
        <f t="shared" si="857"/>
        <v>-4.5871557002776786E-3</v>
      </c>
      <c r="EB1220">
        <f t="shared" si="858"/>
        <v>0.99541284429972232</v>
      </c>
      <c r="EF1220" s="10">
        <v>40858</v>
      </c>
      <c r="EG1220">
        <v>86600</v>
      </c>
      <c r="EH1220">
        <v>95.899258000000003</v>
      </c>
      <c r="EI1220">
        <f t="shared" si="859"/>
        <v>1.1960052199986304E-3</v>
      </c>
      <c r="EJ1220">
        <f t="shared" si="860"/>
        <v>1.0011960052199986</v>
      </c>
    </row>
    <row r="1221" spans="1:140">
      <c r="A1221" s="10">
        <v>40858</v>
      </c>
      <c r="B1221" s="11">
        <v>259.24</v>
      </c>
      <c r="C1221">
        <f t="shared" si="848"/>
        <v>2.5924</v>
      </c>
      <c r="D1221" s="12">
        <f t="shared" si="865"/>
        <v>9.0933792168652605E-2</v>
      </c>
      <c r="E1221" s="13">
        <f t="shared" si="849"/>
        <v>1.0909337921686526</v>
      </c>
      <c r="H1221" s="10">
        <v>40858</v>
      </c>
      <c r="I1221">
        <v>10300</v>
      </c>
      <c r="J1221">
        <v>63.070740999999998</v>
      </c>
      <c r="K1221" s="15">
        <f t="shared" si="850"/>
        <v>-3.4378383523430145E-3</v>
      </c>
      <c r="L1221">
        <f t="shared" si="851"/>
        <v>0.99656216164765699</v>
      </c>
      <c r="N1221" s="15">
        <f t="shared" si="867"/>
        <v>-0.71548601593616679</v>
      </c>
      <c r="P1221" s="10">
        <v>40858</v>
      </c>
      <c r="Q1221">
        <v>248500</v>
      </c>
      <c r="R1221">
        <v>27.510247</v>
      </c>
      <c r="S1221">
        <f t="shared" si="868"/>
        <v>1.9322037251865654E-2</v>
      </c>
      <c r="T1221">
        <f t="shared" si="852"/>
        <v>1.0193220372518657</v>
      </c>
      <c r="V1221" s="15">
        <f t="shared" si="869"/>
        <v>1079.6024458209672</v>
      </c>
      <c r="X1221" s="10">
        <v>40858</v>
      </c>
      <c r="Y1221">
        <v>59200</v>
      </c>
      <c r="Z1221">
        <v>22.725106</v>
      </c>
      <c r="AA1221">
        <f t="shared" si="870"/>
        <v>2.2622509380183287E-2</v>
      </c>
      <c r="AB1221">
        <f t="shared" si="866"/>
        <v>1.0226225093801833</v>
      </c>
      <c r="AD1221" s="15">
        <f t="shared" si="871"/>
        <v>3515.430165161592</v>
      </c>
      <c r="AF1221" s="10">
        <v>40858</v>
      </c>
      <c r="AG1221">
        <v>845100</v>
      </c>
      <c r="AH1221">
        <v>31.160526000000001</v>
      </c>
      <c r="AI1221">
        <f t="shared" si="872"/>
        <v>2.4622923919974005E-2</v>
      </c>
      <c r="AJ1221">
        <f t="shared" si="853"/>
        <v>1.024622923919974</v>
      </c>
      <c r="AN1221" s="10">
        <v>40858</v>
      </c>
      <c r="AO1221">
        <v>1360900</v>
      </c>
      <c r="AP1221">
        <v>27.43788</v>
      </c>
      <c r="AQ1221">
        <f t="shared" si="873"/>
        <v>2.4382638568537063E-2</v>
      </c>
      <c r="AR1221">
        <f t="shared" si="856"/>
        <v>1.0243826385685371</v>
      </c>
      <c r="AV1221" s="10">
        <v>40858</v>
      </c>
      <c r="AW1221">
        <v>7550100</v>
      </c>
      <c r="AX1221">
        <v>35.742910000000002</v>
      </c>
      <c r="AY1221">
        <f t="shared" si="874"/>
        <v>2.2867000140711413E-2</v>
      </c>
      <c r="AZ1221">
        <f t="shared" si="875"/>
        <v>1.0228670001407114</v>
      </c>
      <c r="BD1221" s="10">
        <v>40858</v>
      </c>
      <c r="BE1221">
        <v>254000</v>
      </c>
      <c r="BF1221">
        <v>38.046072000000002</v>
      </c>
      <c r="BG1221">
        <f t="shared" si="876"/>
        <v>1.6258366866866769E-2</v>
      </c>
      <c r="BH1221">
        <f t="shared" si="877"/>
        <v>1.0162583668668668</v>
      </c>
      <c r="BL1221" s="10">
        <v>40858</v>
      </c>
      <c r="BM1221">
        <v>124900</v>
      </c>
      <c r="BN1221">
        <v>93.492395000000002</v>
      </c>
      <c r="BO1221">
        <f t="shared" si="854"/>
        <v>1.8842515193018272E-4</v>
      </c>
      <c r="BP1221">
        <f t="shared" si="855"/>
        <v>1.0001884251519302</v>
      </c>
      <c r="CB1221" s="10">
        <v>40858</v>
      </c>
      <c r="CC1221">
        <v>142900</v>
      </c>
      <c r="CD1221">
        <v>89.180344000000005</v>
      </c>
      <c r="CE1221">
        <f t="shared" si="878"/>
        <v>3.9822863443479406E-3</v>
      </c>
      <c r="CF1221">
        <f t="shared" si="879"/>
        <v>1.0039822863443479</v>
      </c>
      <c r="CJ1221" s="10">
        <v>40858</v>
      </c>
      <c r="CK1221">
        <v>50400</v>
      </c>
      <c r="CL1221">
        <v>69.517976000000004</v>
      </c>
      <c r="CM1221">
        <f t="shared" si="880"/>
        <v>-8.4971926897137173E-4</v>
      </c>
      <c r="CN1221">
        <f t="shared" si="881"/>
        <v>0.99915028073102863</v>
      </c>
      <c r="CR1221" s="10">
        <v>40858</v>
      </c>
      <c r="CS1221">
        <v>12400</v>
      </c>
      <c r="CT1221">
        <v>57.150469999999999</v>
      </c>
      <c r="CU1221">
        <f t="shared" si="882"/>
        <v>-1.6340225513210571E-3</v>
      </c>
      <c r="CV1221">
        <f t="shared" si="883"/>
        <v>0.99836597744867894</v>
      </c>
      <c r="CZ1221" s="10">
        <v>40858</v>
      </c>
      <c r="DA1221">
        <v>16000</v>
      </c>
      <c r="DB1221">
        <v>36.319571000000003</v>
      </c>
      <c r="DC1221">
        <f t="shared" si="861"/>
        <v>1.5685365146138164E-2</v>
      </c>
      <c r="DD1221">
        <f t="shared" si="862"/>
        <v>1.0156853651461382</v>
      </c>
      <c r="DH1221" s="10">
        <v>40858</v>
      </c>
      <c r="DI1221">
        <v>753900</v>
      </c>
      <c r="DJ1221">
        <v>23.604704000000002</v>
      </c>
      <c r="DK1221">
        <f t="shared" si="863"/>
        <v>2.7626409646409389E-2</v>
      </c>
      <c r="DL1221">
        <f t="shared" si="864"/>
        <v>1.0276264096464094</v>
      </c>
      <c r="DX1221" s="10">
        <v>40858</v>
      </c>
      <c r="DY1221">
        <v>2799500</v>
      </c>
      <c r="DZ1221">
        <v>17.440000999999999</v>
      </c>
      <c r="EA1221">
        <f t="shared" si="857"/>
        <v>1.5725160163075014E-2</v>
      </c>
      <c r="EB1221">
        <f t="shared" si="858"/>
        <v>1.015725160163075</v>
      </c>
      <c r="EF1221" s="10">
        <v>40857</v>
      </c>
      <c r="EG1221">
        <v>185900</v>
      </c>
      <c r="EH1221">
        <v>95.784699000000003</v>
      </c>
      <c r="EI1221">
        <f t="shared" si="859"/>
        <v>0</v>
      </c>
      <c r="EJ1221">
        <f t="shared" si="860"/>
        <v>1</v>
      </c>
    </row>
    <row r="1222" spans="1:140">
      <c r="A1222" s="10">
        <v>40857</v>
      </c>
      <c r="B1222" s="11">
        <v>260.24</v>
      </c>
      <c r="C1222">
        <f t="shared" si="848"/>
        <v>2.6024000000000003</v>
      </c>
      <c r="D1222" s="12">
        <f t="shared" si="865"/>
        <v>9.1582149125434054E-2</v>
      </c>
      <c r="E1222" s="13">
        <f t="shared" si="849"/>
        <v>1.0915821491254341</v>
      </c>
      <c r="H1222" s="10">
        <v>40857</v>
      </c>
      <c r="I1222">
        <v>23000</v>
      </c>
      <c r="J1222">
        <v>63.288316000000002</v>
      </c>
      <c r="K1222" s="15">
        <f t="shared" si="850"/>
        <v>-1.3966095298124315E-2</v>
      </c>
      <c r="L1222">
        <f t="shared" si="851"/>
        <v>0.98603390470187569</v>
      </c>
      <c r="N1222" s="15">
        <f t="shared" si="867"/>
        <v>-0.9941044454909046</v>
      </c>
      <c r="P1222" s="10">
        <v>40857</v>
      </c>
      <c r="Q1222">
        <v>1503700</v>
      </c>
      <c r="R1222">
        <v>26.988769000000001</v>
      </c>
      <c r="S1222">
        <f t="shared" si="868"/>
        <v>8.2022996578157148E-3</v>
      </c>
      <c r="T1222">
        <f t="shared" si="852"/>
        <v>1.0082022996578157</v>
      </c>
      <c r="V1222" s="15">
        <f t="shared" si="869"/>
        <v>18.71989294666297</v>
      </c>
      <c r="X1222" s="10">
        <v>40857</v>
      </c>
      <c r="Y1222">
        <v>79700</v>
      </c>
      <c r="Z1222">
        <v>22.222380000000001</v>
      </c>
      <c r="AA1222">
        <f t="shared" si="870"/>
        <v>7.17300499807072E-3</v>
      </c>
      <c r="AB1222">
        <f t="shared" si="866"/>
        <v>1.0071730049980707</v>
      </c>
      <c r="AD1222" s="15">
        <f t="shared" si="871"/>
        <v>12.582762110812906</v>
      </c>
      <c r="AF1222" s="10">
        <v>40857</v>
      </c>
      <c r="AG1222">
        <v>96400</v>
      </c>
      <c r="AH1222">
        <v>30.411701000000001</v>
      </c>
      <c r="AI1222">
        <f t="shared" si="872"/>
        <v>5.2599823492698317E-3</v>
      </c>
      <c r="AJ1222">
        <f t="shared" si="853"/>
        <v>1.0052599823492698</v>
      </c>
      <c r="AN1222" s="10">
        <v>40857</v>
      </c>
      <c r="AO1222">
        <v>1348700</v>
      </c>
      <c r="AP1222">
        <v>26.784796</v>
      </c>
      <c r="AQ1222">
        <f t="shared" si="873"/>
        <v>1.3303756315557802E-2</v>
      </c>
      <c r="AR1222">
        <f t="shared" si="856"/>
        <v>1.0133037563155578</v>
      </c>
      <c r="AV1222" s="10">
        <v>40857</v>
      </c>
      <c r="AW1222">
        <v>14127700</v>
      </c>
      <c r="AX1222">
        <v>34.943849</v>
      </c>
      <c r="AY1222">
        <f t="shared" si="874"/>
        <v>5.1902837974759919E-3</v>
      </c>
      <c r="AZ1222">
        <f t="shared" si="875"/>
        <v>1.005190283797476</v>
      </c>
      <c r="BD1222" s="10">
        <v>40857</v>
      </c>
      <c r="BE1222">
        <v>628600</v>
      </c>
      <c r="BF1222">
        <v>37.437401000000001</v>
      </c>
      <c r="BG1222">
        <f t="shared" si="876"/>
        <v>1.0879563537570247E-2</v>
      </c>
      <c r="BH1222">
        <f t="shared" si="877"/>
        <v>1.0108795635375702</v>
      </c>
      <c r="BL1222" s="10">
        <v>40857</v>
      </c>
      <c r="BM1222">
        <v>86200</v>
      </c>
      <c r="BN1222">
        <v>93.474782000000005</v>
      </c>
      <c r="BO1222">
        <f t="shared" si="854"/>
        <v>1.4155157833846133E-3</v>
      </c>
      <c r="BP1222">
        <f t="shared" si="855"/>
        <v>1.0014155157833846</v>
      </c>
      <c r="CB1222" s="10">
        <v>40857</v>
      </c>
      <c r="CC1222">
        <v>352600</v>
      </c>
      <c r="CD1222">
        <v>88.826611</v>
      </c>
      <c r="CE1222">
        <f t="shared" si="878"/>
        <v>8.1518340640762688E-4</v>
      </c>
      <c r="CF1222">
        <f t="shared" si="879"/>
        <v>1.0008151834064076</v>
      </c>
      <c r="CJ1222" s="10">
        <v>40857</v>
      </c>
      <c r="CK1222">
        <v>71900</v>
      </c>
      <c r="CL1222">
        <v>69.577096999999995</v>
      </c>
      <c r="CM1222">
        <f t="shared" si="880"/>
        <v>-3.2668368442042572E-3</v>
      </c>
      <c r="CN1222">
        <f t="shared" si="881"/>
        <v>0.99673316315579574</v>
      </c>
      <c r="CR1222" s="10">
        <v>40857</v>
      </c>
      <c r="CS1222">
        <v>11100</v>
      </c>
      <c r="CT1222">
        <v>57.244008000000001</v>
      </c>
      <c r="CU1222">
        <f t="shared" si="882"/>
        <v>-3.2670472703388853E-4</v>
      </c>
      <c r="CV1222">
        <f t="shared" si="883"/>
        <v>0.99967329527296611</v>
      </c>
      <c r="CZ1222" s="10">
        <v>40857</v>
      </c>
      <c r="DA1222">
        <v>44700</v>
      </c>
      <c r="DB1222">
        <v>35.758682999999998</v>
      </c>
      <c r="DC1222">
        <f t="shared" si="861"/>
        <v>2.7354148991611815E-3</v>
      </c>
      <c r="DD1222">
        <f t="shared" si="862"/>
        <v>1.0027354148991612</v>
      </c>
      <c r="DH1222" s="10">
        <v>40857</v>
      </c>
      <c r="DI1222">
        <v>31800</v>
      </c>
      <c r="DJ1222">
        <v>22.970122</v>
      </c>
      <c r="DK1222">
        <f t="shared" si="863"/>
        <v>1.1687067967707243E-3</v>
      </c>
      <c r="DL1222">
        <f t="shared" si="864"/>
        <v>1.0011687067967707</v>
      </c>
      <c r="DX1222" s="10">
        <v>40857</v>
      </c>
      <c r="DY1222">
        <v>9635800</v>
      </c>
      <c r="DZ1222">
        <v>17.170000000000002</v>
      </c>
      <c r="EA1222">
        <f t="shared" si="857"/>
        <v>-5.2143684820393776E-3</v>
      </c>
      <c r="EB1222">
        <f t="shared" si="858"/>
        <v>0.99478563151796062</v>
      </c>
      <c r="EF1222" s="10">
        <v>40856</v>
      </c>
      <c r="EG1222">
        <v>328900</v>
      </c>
      <c r="EH1222">
        <v>95.784699000000003</v>
      </c>
      <c r="EI1222">
        <f t="shared" si="859"/>
        <v>-1.0951852229910131E-3</v>
      </c>
      <c r="EJ1222">
        <f t="shared" si="860"/>
        <v>0.99890481477700899</v>
      </c>
    </row>
    <row r="1223" spans="1:140">
      <c r="A1223" s="10">
        <v>40856</v>
      </c>
      <c r="B1223" s="11">
        <v>261.24</v>
      </c>
      <c r="C1223">
        <f t="shared" si="848"/>
        <v>2.6124000000000001</v>
      </c>
      <c r="D1223" s="12">
        <f t="shared" si="865"/>
        <v>9.2235551340490218E-2</v>
      </c>
      <c r="E1223" s="13">
        <f t="shared" si="849"/>
        <v>1.0922355513404902</v>
      </c>
      <c r="H1223" s="10">
        <v>40856</v>
      </c>
      <c r="I1223">
        <v>12200</v>
      </c>
      <c r="J1223">
        <v>64.184725999999998</v>
      </c>
      <c r="K1223" s="15">
        <f t="shared" si="850"/>
        <v>1.977323076294879E-2</v>
      </c>
      <c r="L1223">
        <f t="shared" si="851"/>
        <v>1.0197732307629488</v>
      </c>
      <c r="N1223" s="15">
        <f t="shared" si="867"/>
        <v>1269.0380327418936</v>
      </c>
      <c r="P1223" s="10">
        <v>40856</v>
      </c>
      <c r="Q1223">
        <v>578800</v>
      </c>
      <c r="R1223">
        <v>26.769200000000001</v>
      </c>
      <c r="S1223">
        <f t="shared" si="868"/>
        <v>-3.6866311861646128E-2</v>
      </c>
      <c r="T1223">
        <f t="shared" si="852"/>
        <v>0.96313368813835387</v>
      </c>
      <c r="V1223" s="15">
        <f t="shared" si="869"/>
        <v>-0.99999888929325897</v>
      </c>
      <c r="X1223" s="10">
        <v>40856</v>
      </c>
      <c r="Y1223">
        <v>101700</v>
      </c>
      <c r="Z1223">
        <v>22.064114</v>
      </c>
      <c r="AA1223">
        <f t="shared" si="870"/>
        <v>-4.2037174878718275E-2</v>
      </c>
      <c r="AB1223">
        <f t="shared" si="866"/>
        <v>0.95796282512128172</v>
      </c>
      <c r="AD1223" s="15">
        <f t="shared" si="871"/>
        <v>-0.99999984431044586</v>
      </c>
      <c r="AF1223" s="10">
        <v>40856</v>
      </c>
      <c r="AG1223">
        <v>212100</v>
      </c>
      <c r="AH1223">
        <v>30.252573000000002</v>
      </c>
      <c r="AI1223">
        <f t="shared" si="872"/>
        <v>-4.3504028734552391E-2</v>
      </c>
      <c r="AJ1223">
        <f t="shared" si="853"/>
        <v>0.95649597126544761</v>
      </c>
      <c r="AN1223" s="10">
        <v>40856</v>
      </c>
      <c r="AO1223">
        <v>1570200</v>
      </c>
      <c r="AP1223">
        <v>26.433136000000001</v>
      </c>
      <c r="AQ1223">
        <f t="shared" si="873"/>
        <v>-5.1667172587470778E-2</v>
      </c>
      <c r="AR1223">
        <f t="shared" si="856"/>
        <v>0.94833282741252922</v>
      </c>
      <c r="AV1223" s="10">
        <v>40856</v>
      </c>
      <c r="AW1223">
        <v>21295600</v>
      </c>
      <c r="AX1223">
        <v>34.763416999999997</v>
      </c>
      <c r="AY1223">
        <f t="shared" si="874"/>
        <v>-5.4893774357677838E-2</v>
      </c>
      <c r="AZ1223">
        <f t="shared" si="875"/>
        <v>0.94510622564232216</v>
      </c>
      <c r="BD1223" s="10">
        <v>40856</v>
      </c>
      <c r="BE1223">
        <v>475300</v>
      </c>
      <c r="BF1223">
        <v>37.034481999999997</v>
      </c>
      <c r="BG1223">
        <f t="shared" si="876"/>
        <v>-2.9649591308683054E-2</v>
      </c>
      <c r="BH1223">
        <f t="shared" si="877"/>
        <v>0.97035040869131695</v>
      </c>
      <c r="BL1223" s="10">
        <v>40856</v>
      </c>
      <c r="BM1223">
        <v>75300</v>
      </c>
      <c r="BN1223">
        <v>93.342653999999996</v>
      </c>
      <c r="BO1223">
        <f t="shared" si="854"/>
        <v>2.459575361434041E-3</v>
      </c>
      <c r="BP1223">
        <f t="shared" si="855"/>
        <v>1.002459575361434</v>
      </c>
      <c r="CB1223" s="10">
        <v>40856</v>
      </c>
      <c r="CC1223">
        <v>526600</v>
      </c>
      <c r="CD1223">
        <v>88.754260000000002</v>
      </c>
      <c r="CE1223">
        <f t="shared" si="878"/>
        <v>-7.0156376174633772E-3</v>
      </c>
      <c r="CF1223">
        <f t="shared" si="879"/>
        <v>0.99298436238253662</v>
      </c>
      <c r="CJ1223" s="10">
        <v>40856</v>
      </c>
      <c r="CK1223">
        <v>68800</v>
      </c>
      <c r="CL1223">
        <v>69.805138999999997</v>
      </c>
      <c r="CM1223">
        <f t="shared" si="880"/>
        <v>1.3326929101138418E-3</v>
      </c>
      <c r="CN1223">
        <f t="shared" si="881"/>
        <v>1.0013326929101138</v>
      </c>
      <c r="CR1223" s="10">
        <v>40856</v>
      </c>
      <c r="CS1223">
        <v>6800</v>
      </c>
      <c r="CT1223">
        <v>57.262715999999998</v>
      </c>
      <c r="CU1223">
        <f t="shared" si="882"/>
        <v>9.8105824970207145E-4</v>
      </c>
      <c r="CV1223">
        <f t="shared" si="883"/>
        <v>1.0009810582497021</v>
      </c>
      <c r="CZ1223" s="10">
        <v>40856</v>
      </c>
      <c r="DA1223">
        <v>52800</v>
      </c>
      <c r="DB1223">
        <v>35.661135000000002</v>
      </c>
      <c r="DC1223">
        <f t="shared" si="861"/>
        <v>-4.2766829044858512E-2</v>
      </c>
      <c r="DD1223">
        <f t="shared" si="862"/>
        <v>0.95723317095514149</v>
      </c>
      <c r="DH1223" s="10">
        <v>40856</v>
      </c>
      <c r="DI1223">
        <v>53700</v>
      </c>
      <c r="DJ1223">
        <v>22.943307999999998</v>
      </c>
      <c r="DK1223">
        <f t="shared" si="863"/>
        <v>-4.7141821004112905E-2</v>
      </c>
      <c r="DL1223">
        <f t="shared" si="864"/>
        <v>0.9528581789958871</v>
      </c>
      <c r="DX1223" s="10">
        <v>40856</v>
      </c>
      <c r="DY1223">
        <v>5791900</v>
      </c>
      <c r="DZ1223">
        <v>17.260000000000002</v>
      </c>
      <c r="EA1223">
        <f t="shared" si="857"/>
        <v>-8.6157380815622409E-3</v>
      </c>
      <c r="EB1223">
        <f t="shared" si="858"/>
        <v>0.99138426191843776</v>
      </c>
      <c r="EF1223" s="10">
        <v>40855</v>
      </c>
      <c r="EG1223">
        <v>159900</v>
      </c>
      <c r="EH1223">
        <v>95.889716000000007</v>
      </c>
      <c r="EI1223">
        <f t="shared" si="859"/>
        <v>-1.9905366980521588E-4</v>
      </c>
      <c r="EJ1223">
        <f t="shared" si="860"/>
        <v>0.99980094633019478</v>
      </c>
    </row>
    <row r="1224" spans="1:140">
      <c r="A1224" s="10">
        <v>40855</v>
      </c>
      <c r="B1224" s="11">
        <v>262.24</v>
      </c>
      <c r="C1224">
        <f t="shared" ref="C1224:C1261" si="884">B1224/100</f>
        <v>2.6224000000000003</v>
      </c>
      <c r="D1224" s="12">
        <f t="shared" si="865"/>
        <v>9.2894074860776499E-2</v>
      </c>
      <c r="E1224" s="13">
        <f t="shared" ref="E1224:E1261" si="885">1+(D1224)</f>
        <v>1.0928940748607765</v>
      </c>
      <c r="H1224" s="10">
        <v>40855</v>
      </c>
      <c r="I1224">
        <v>14000</v>
      </c>
      <c r="J1224">
        <v>62.940195000000003</v>
      </c>
      <c r="K1224" s="15">
        <f t="shared" si="850"/>
        <v>-1.2291735476351207E-2</v>
      </c>
      <c r="L1224">
        <f t="shared" si="851"/>
        <v>0.98770826452364879</v>
      </c>
      <c r="N1224" s="15">
        <f t="shared" si="867"/>
        <v>-0.98904856559983234</v>
      </c>
      <c r="P1224" s="10">
        <v>40855</v>
      </c>
      <c r="Q1224">
        <v>241800</v>
      </c>
      <c r="R1224">
        <v>27.793856999999999</v>
      </c>
      <c r="S1224">
        <f t="shared" si="868"/>
        <v>1.1991951502200671E-2</v>
      </c>
      <c r="T1224">
        <f t="shared" si="852"/>
        <v>1.0119919515022007</v>
      </c>
      <c r="V1224" s="15">
        <f t="shared" si="869"/>
        <v>76.557956834187578</v>
      </c>
      <c r="X1224" s="10">
        <v>40855</v>
      </c>
      <c r="Y1224">
        <v>57700</v>
      </c>
      <c r="Z1224">
        <v>23.032328</v>
      </c>
      <c r="AA1224">
        <f t="shared" si="870"/>
        <v>9.7959155757398886E-3</v>
      </c>
      <c r="AB1224">
        <f t="shared" si="866"/>
        <v>1.0097959155757399</v>
      </c>
      <c r="AD1224" s="15">
        <f t="shared" si="871"/>
        <v>34.096802411484354</v>
      </c>
      <c r="AF1224" s="10">
        <v>40855</v>
      </c>
      <c r="AG1224">
        <v>156600</v>
      </c>
      <c r="AH1224">
        <v>31.628541999999999</v>
      </c>
      <c r="AI1224">
        <f t="shared" si="872"/>
        <v>1.1979665534101569E-2</v>
      </c>
      <c r="AJ1224">
        <f t="shared" si="853"/>
        <v>1.0119796655341016</v>
      </c>
      <c r="AN1224" s="10">
        <v>40855</v>
      </c>
      <c r="AO1224">
        <v>1319600</v>
      </c>
      <c r="AP1224">
        <v>27.873269000000001</v>
      </c>
      <c r="AQ1224">
        <f t="shared" si="873"/>
        <v>1.2469568632482275E-2</v>
      </c>
      <c r="AR1224">
        <f t="shared" si="856"/>
        <v>1.0124695686324823</v>
      </c>
      <c r="AV1224" s="10">
        <v>40855</v>
      </c>
      <c r="AW1224">
        <v>16487800</v>
      </c>
      <c r="AX1224">
        <v>36.782550000000001</v>
      </c>
      <c r="AY1224">
        <f t="shared" si="874"/>
        <v>1.2535548806459573E-2</v>
      </c>
      <c r="AZ1224">
        <f t="shared" si="875"/>
        <v>1.0125355488064596</v>
      </c>
      <c r="BD1224" s="10">
        <v>40855</v>
      </c>
      <c r="BE1224">
        <v>628400</v>
      </c>
      <c r="BF1224">
        <v>38.166091000000002</v>
      </c>
      <c r="BG1224">
        <f t="shared" si="876"/>
        <v>1.0211058595225087E-2</v>
      </c>
      <c r="BH1224">
        <f t="shared" si="877"/>
        <v>1.0102110585952251</v>
      </c>
      <c r="BL1224" s="10">
        <v>40855</v>
      </c>
      <c r="BM1224">
        <v>148700</v>
      </c>
      <c r="BN1224">
        <v>93.113634000000005</v>
      </c>
      <c r="BO1224">
        <f t="shared" si="854"/>
        <v>-2.2652014249466834E-3</v>
      </c>
      <c r="BP1224">
        <f t="shared" si="855"/>
        <v>0.99773479857505332</v>
      </c>
      <c r="CB1224" s="10">
        <v>40855</v>
      </c>
      <c r="CC1224">
        <v>724700</v>
      </c>
      <c r="CD1224">
        <v>89.381326999999999</v>
      </c>
      <c r="CE1224">
        <f t="shared" si="878"/>
        <v>1.8923917188198303E-3</v>
      </c>
      <c r="CF1224">
        <f t="shared" si="879"/>
        <v>1.0018923917188198</v>
      </c>
      <c r="CJ1224" s="10">
        <v>40855</v>
      </c>
      <c r="CK1224">
        <v>62700</v>
      </c>
      <c r="CL1224">
        <v>69.712233999999995</v>
      </c>
      <c r="CM1224">
        <f t="shared" si="880"/>
        <v>-2.8992232603585188E-3</v>
      </c>
      <c r="CN1224">
        <f t="shared" si="881"/>
        <v>0.99710077673964148</v>
      </c>
      <c r="CR1224" s="10">
        <v>40855</v>
      </c>
      <c r="CS1224">
        <v>7200</v>
      </c>
      <c r="CT1224">
        <v>57.206592999999998</v>
      </c>
      <c r="CU1224">
        <f t="shared" si="882"/>
        <v>-1.632352402988646E-3</v>
      </c>
      <c r="CV1224">
        <f t="shared" si="883"/>
        <v>0.99836764759701135</v>
      </c>
      <c r="CZ1224" s="10">
        <v>40855</v>
      </c>
      <c r="DA1224">
        <v>23600</v>
      </c>
      <c r="DB1224">
        <v>37.254387000000001</v>
      </c>
      <c r="DC1224">
        <f t="shared" si="861"/>
        <v>9.4713846124332424E-3</v>
      </c>
      <c r="DD1224">
        <f t="shared" si="862"/>
        <v>1.0094713846124332</v>
      </c>
      <c r="DH1224" s="10">
        <v>40855</v>
      </c>
      <c r="DI1224">
        <v>69100</v>
      </c>
      <c r="DJ1224">
        <v>24.078408</v>
      </c>
      <c r="DK1224">
        <f t="shared" si="863"/>
        <v>1.2021024025361982E-2</v>
      </c>
      <c r="DL1224">
        <f t="shared" si="864"/>
        <v>1.012021024025362</v>
      </c>
      <c r="DX1224" s="10">
        <v>40855</v>
      </c>
      <c r="DY1224">
        <v>5203000</v>
      </c>
      <c r="DZ1224">
        <v>17.41</v>
      </c>
      <c r="EA1224">
        <f t="shared" si="857"/>
        <v>-7.4116871487065472E-3</v>
      </c>
      <c r="EB1224">
        <f t="shared" si="858"/>
        <v>0.99258831285129345</v>
      </c>
      <c r="EF1224" s="10">
        <v>40854</v>
      </c>
      <c r="EG1224">
        <v>101100</v>
      </c>
      <c r="EH1224">
        <v>95.908806999999996</v>
      </c>
      <c r="EI1224">
        <f t="shared" si="859"/>
        <v>0</v>
      </c>
      <c r="EJ1224">
        <f t="shared" si="860"/>
        <v>1</v>
      </c>
    </row>
    <row r="1225" spans="1:140">
      <c r="A1225" s="10">
        <v>40854</v>
      </c>
      <c r="B1225" s="11">
        <v>263.24</v>
      </c>
      <c r="C1225">
        <f t="shared" si="884"/>
        <v>2.6324000000000001</v>
      </c>
      <c r="D1225" s="12">
        <f t="shared" si="865"/>
        <v>9.3557797442070934E-2</v>
      </c>
      <c r="E1225" s="13">
        <f t="shared" si="885"/>
        <v>1.0935577974420709</v>
      </c>
      <c r="H1225" s="10">
        <v>40854</v>
      </c>
      <c r="I1225">
        <v>10500</v>
      </c>
      <c r="J1225">
        <v>63.723466999999999</v>
      </c>
      <c r="K1225" s="15">
        <f t="shared" si="850"/>
        <v>7.7071008490403603E-3</v>
      </c>
      <c r="L1225">
        <f t="shared" si="851"/>
        <v>1.0077071008490404</v>
      </c>
      <c r="N1225" s="15">
        <f t="shared" si="867"/>
        <v>15.482625027335381</v>
      </c>
      <c r="P1225" s="10">
        <v>40854</v>
      </c>
      <c r="Q1225">
        <v>175700</v>
      </c>
      <c r="R1225">
        <v>27.464504000000002</v>
      </c>
      <c r="S1225">
        <f t="shared" si="868"/>
        <v>5.3583474472844728E-3</v>
      </c>
      <c r="T1225">
        <f t="shared" si="852"/>
        <v>1.0053583474472845</v>
      </c>
      <c r="V1225" s="15">
        <f t="shared" si="869"/>
        <v>6.0327340506686555</v>
      </c>
      <c r="X1225" s="10">
        <v>40854</v>
      </c>
      <c r="Y1225">
        <v>65600</v>
      </c>
      <c r="Z1225">
        <v>22.808893999999999</v>
      </c>
      <c r="AA1225">
        <f t="shared" si="870"/>
        <v>1.6353664955561786E-3</v>
      </c>
      <c r="AB1225">
        <f t="shared" si="866"/>
        <v>1.0016353664955562</v>
      </c>
      <c r="AD1225" s="15">
        <f t="shared" si="871"/>
        <v>0.81560949280334638</v>
      </c>
      <c r="AF1225" s="10">
        <v>40854</v>
      </c>
      <c r="AG1225">
        <v>113300</v>
      </c>
      <c r="AH1225">
        <v>31.254128000000001</v>
      </c>
      <c r="AI1225">
        <f t="shared" si="872"/>
        <v>-1.7937552864008E-3</v>
      </c>
      <c r="AJ1225">
        <f t="shared" si="853"/>
        <v>0.9982062447135992</v>
      </c>
      <c r="AN1225" s="10">
        <v>40854</v>
      </c>
      <c r="AO1225">
        <v>1025700</v>
      </c>
      <c r="AP1225">
        <v>27.529982</v>
      </c>
      <c r="AQ1225">
        <f t="shared" si="873"/>
        <v>4.5829886804988895E-3</v>
      </c>
      <c r="AR1225">
        <f t="shared" si="856"/>
        <v>1.0045829886804989</v>
      </c>
      <c r="AV1225" s="10">
        <v>40854</v>
      </c>
      <c r="AW1225">
        <v>13267700</v>
      </c>
      <c r="AX1225">
        <v>36.327168999999998</v>
      </c>
      <c r="AY1225">
        <f t="shared" si="874"/>
        <v>7.1462498081475978E-3</v>
      </c>
      <c r="AZ1225">
        <f t="shared" si="875"/>
        <v>1.0071462498081476</v>
      </c>
      <c r="BD1225" s="10">
        <v>40854</v>
      </c>
      <c r="BE1225">
        <v>629700</v>
      </c>
      <c r="BF1225">
        <v>37.780313999999997</v>
      </c>
      <c r="BG1225">
        <f t="shared" si="876"/>
        <v>7.7749807082583278E-3</v>
      </c>
      <c r="BH1225">
        <f t="shared" si="877"/>
        <v>1.0077749807082583</v>
      </c>
      <c r="BL1225" s="10">
        <v>40854</v>
      </c>
      <c r="BM1225">
        <v>111900</v>
      </c>
      <c r="BN1225">
        <v>93.325034000000002</v>
      </c>
      <c r="BO1225">
        <f t="shared" si="854"/>
        <v>-9.430045497996753E-4</v>
      </c>
      <c r="BP1225">
        <f t="shared" si="855"/>
        <v>0.99905699545020032</v>
      </c>
      <c r="CB1225" s="10">
        <v>40854</v>
      </c>
      <c r="CC1225">
        <v>483500</v>
      </c>
      <c r="CD1225">
        <v>89.212502000000001</v>
      </c>
      <c r="CE1225">
        <f t="shared" si="878"/>
        <v>7.2146168763853602E-4</v>
      </c>
      <c r="CF1225">
        <f t="shared" si="879"/>
        <v>1.0007214616876385</v>
      </c>
      <c r="CJ1225" s="10">
        <v>40854</v>
      </c>
      <c r="CK1225">
        <v>41300</v>
      </c>
      <c r="CL1225">
        <v>69.914933000000005</v>
      </c>
      <c r="CM1225">
        <f t="shared" si="880"/>
        <v>8.4632900695513769E-4</v>
      </c>
      <c r="CN1225">
        <f t="shared" si="881"/>
        <v>1.0008463290069551</v>
      </c>
      <c r="CR1225" s="10">
        <v>40854</v>
      </c>
      <c r="CS1225">
        <v>6600</v>
      </c>
      <c r="CT1225">
        <v>57.300127000000003</v>
      </c>
      <c r="CU1225">
        <f t="shared" si="882"/>
        <v>6.5332213721758237E-4</v>
      </c>
      <c r="CV1225">
        <f t="shared" si="883"/>
        <v>1.0006533221372176</v>
      </c>
      <c r="CZ1225" s="10">
        <v>40854</v>
      </c>
      <c r="DA1225">
        <v>34200</v>
      </c>
      <c r="DB1225">
        <v>36.904846999999997</v>
      </c>
      <c r="DC1225">
        <f t="shared" si="861"/>
        <v>3.7586231328359254E-3</v>
      </c>
      <c r="DD1225">
        <f t="shared" si="862"/>
        <v>1.0037586231328359</v>
      </c>
      <c r="DH1225" s="10">
        <v>40854</v>
      </c>
      <c r="DI1225">
        <v>50800</v>
      </c>
      <c r="DJ1225">
        <v>23.792399</v>
      </c>
      <c r="DK1225">
        <f t="shared" si="863"/>
        <v>2.636596726154794E-3</v>
      </c>
      <c r="DL1225">
        <f t="shared" si="864"/>
        <v>1.0026365967261548</v>
      </c>
      <c r="DX1225" s="10">
        <v>40854</v>
      </c>
      <c r="DY1225">
        <v>5355900</v>
      </c>
      <c r="DZ1225">
        <v>17.540001</v>
      </c>
      <c r="EA1225">
        <f t="shared" si="857"/>
        <v>2.3337340918164529E-2</v>
      </c>
      <c r="EB1225">
        <f t="shared" si="858"/>
        <v>1.0233373409181645</v>
      </c>
      <c r="EF1225" s="10">
        <v>40851</v>
      </c>
      <c r="EG1225">
        <v>610100</v>
      </c>
      <c r="EH1225">
        <v>95.908806999999996</v>
      </c>
      <c r="EI1225">
        <f t="shared" si="859"/>
        <v>-9.9553416032294173E-5</v>
      </c>
      <c r="EJ1225">
        <f t="shared" si="860"/>
        <v>0.99990044658396771</v>
      </c>
    </row>
    <row r="1226" spans="1:140">
      <c r="A1226" s="10">
        <v>40851</v>
      </c>
      <c r="B1226" s="11">
        <v>264.24</v>
      </c>
      <c r="C1226">
        <f t="shared" si="884"/>
        <v>2.6424000000000003</v>
      </c>
      <c r="D1226" s="12">
        <f t="shared" si="865"/>
        <v>9.4226798600201889E-2</v>
      </c>
      <c r="E1226" s="13">
        <f t="shared" si="885"/>
        <v>1.0942267986002019</v>
      </c>
      <c r="H1226" s="10">
        <v>40851</v>
      </c>
      <c r="I1226">
        <v>40300</v>
      </c>
      <c r="J1226">
        <v>63.2361</v>
      </c>
      <c r="K1226" s="15">
        <f t="shared" si="850"/>
        <v>-1.9230738271138748E-3</v>
      </c>
      <c r="L1226">
        <f t="shared" si="851"/>
        <v>0.99807692617288613</v>
      </c>
      <c r="N1226" s="15">
        <f t="shared" si="867"/>
        <v>-0.50470302028389447</v>
      </c>
      <c r="P1226" s="10">
        <v>40851</v>
      </c>
      <c r="Q1226">
        <v>267700</v>
      </c>
      <c r="R1226">
        <v>27.318124000000001</v>
      </c>
      <c r="S1226">
        <f t="shared" si="868"/>
        <v>-4.3347579151801208E-3</v>
      </c>
      <c r="T1226">
        <f t="shared" si="852"/>
        <v>0.99566524208481988</v>
      </c>
      <c r="V1226" s="15">
        <f t="shared" si="869"/>
        <v>-0.79518041883452772</v>
      </c>
      <c r="X1226" s="10">
        <v>40851</v>
      </c>
      <c r="Y1226">
        <v>36900</v>
      </c>
      <c r="Z1226">
        <v>22.771654000000002</v>
      </c>
      <c r="AA1226">
        <f t="shared" si="870"/>
        <v>-1.6326964385031673E-3</v>
      </c>
      <c r="AB1226">
        <f t="shared" si="866"/>
        <v>0.99836730356149683</v>
      </c>
      <c r="AD1226" s="15">
        <f t="shared" si="871"/>
        <v>-0.44922076913356268</v>
      </c>
      <c r="AF1226" s="10">
        <v>40851</v>
      </c>
      <c r="AG1226">
        <v>81900</v>
      </c>
      <c r="AH1226">
        <v>31.310290999999999</v>
      </c>
      <c r="AI1226">
        <f t="shared" si="872"/>
        <v>-3.5745912163768212E-3</v>
      </c>
      <c r="AJ1226">
        <f t="shared" si="853"/>
        <v>0.99642540878362318</v>
      </c>
      <c r="AN1226" s="10">
        <v>40851</v>
      </c>
      <c r="AO1226">
        <v>1232200</v>
      </c>
      <c r="AP1226">
        <v>27.404388000000001</v>
      </c>
      <c r="AQ1226">
        <f t="shared" si="873"/>
        <v>-1.3562389225765803E-2</v>
      </c>
      <c r="AR1226">
        <f t="shared" si="856"/>
        <v>0.9864376107742342</v>
      </c>
      <c r="AV1226" s="10">
        <v>40851</v>
      </c>
      <c r="AW1226">
        <v>24140200</v>
      </c>
      <c r="AX1226">
        <v>36.069408000000003</v>
      </c>
      <c r="AY1226">
        <f t="shared" si="874"/>
        <v>-4.2694545739138112E-3</v>
      </c>
      <c r="AZ1226">
        <f t="shared" si="875"/>
        <v>0.99573054542608619</v>
      </c>
      <c r="BD1226" s="10">
        <v>40851</v>
      </c>
      <c r="BE1226">
        <v>510000</v>
      </c>
      <c r="BF1226">
        <v>37.488838999999999</v>
      </c>
      <c r="BG1226">
        <f t="shared" si="876"/>
        <v>-5.4583167217533424E-3</v>
      </c>
      <c r="BH1226">
        <f t="shared" si="877"/>
        <v>0.99454168327824666</v>
      </c>
      <c r="BL1226" s="10">
        <v>40851</v>
      </c>
      <c r="BM1226">
        <v>142700</v>
      </c>
      <c r="BN1226">
        <v>93.413122999999999</v>
      </c>
      <c r="BO1226">
        <f t="shared" si="854"/>
        <v>9.4321126263174904E-5</v>
      </c>
      <c r="BP1226">
        <f t="shared" si="855"/>
        <v>1.0000943211262632</v>
      </c>
      <c r="CB1226" s="10">
        <v>40851</v>
      </c>
      <c r="CC1226">
        <v>217200</v>
      </c>
      <c r="CD1226">
        <v>89.148184999999998</v>
      </c>
      <c r="CE1226">
        <f t="shared" si="878"/>
        <v>9.0259337626119596E-4</v>
      </c>
      <c r="CF1226">
        <f t="shared" si="879"/>
        <v>1.0009025933762612</v>
      </c>
      <c r="CJ1226" s="10">
        <v>40851</v>
      </c>
      <c r="CK1226">
        <v>145300</v>
      </c>
      <c r="CL1226">
        <v>69.855812</v>
      </c>
      <c r="CM1226">
        <f t="shared" si="880"/>
        <v>-4.8339097567540179E-4</v>
      </c>
      <c r="CN1226">
        <f t="shared" si="881"/>
        <v>0.9995166090243246</v>
      </c>
      <c r="CR1226" s="10">
        <v>40851</v>
      </c>
      <c r="CS1226">
        <v>13200</v>
      </c>
      <c r="CT1226">
        <v>57.262715999999998</v>
      </c>
      <c r="CU1226">
        <f t="shared" si="882"/>
        <v>1.472283313039835E-3</v>
      </c>
      <c r="CV1226">
        <f t="shared" si="883"/>
        <v>1.0014722833130398</v>
      </c>
      <c r="CZ1226" s="10">
        <v>40851</v>
      </c>
      <c r="DA1226">
        <v>38000</v>
      </c>
      <c r="DB1226">
        <v>36.766655</v>
      </c>
      <c r="DC1226">
        <f t="shared" si="861"/>
        <v>-7.2432473708319289E-3</v>
      </c>
      <c r="DD1226">
        <f t="shared" si="862"/>
        <v>0.99275675262916807</v>
      </c>
      <c r="DH1226" s="10">
        <v>40851</v>
      </c>
      <c r="DI1226">
        <v>80200</v>
      </c>
      <c r="DJ1226">
        <v>23.729832999999999</v>
      </c>
      <c r="DK1226">
        <f t="shared" si="863"/>
        <v>-8.9586094685171203E-3</v>
      </c>
      <c r="DL1226">
        <f t="shared" si="864"/>
        <v>0.99104139053148288</v>
      </c>
      <c r="DX1226" s="10">
        <v>40851</v>
      </c>
      <c r="DY1226">
        <v>3233500</v>
      </c>
      <c r="DZ1226">
        <v>17.139999</v>
      </c>
      <c r="EA1226">
        <f t="shared" si="857"/>
        <v>-4.0674029092041541E-3</v>
      </c>
      <c r="EB1226">
        <f t="shared" si="858"/>
        <v>0.99593259709079585</v>
      </c>
      <c r="EF1226" s="10">
        <v>40850</v>
      </c>
      <c r="EG1226">
        <v>65500</v>
      </c>
      <c r="EH1226">
        <v>95.918356000000003</v>
      </c>
      <c r="EI1226">
        <f t="shared" si="859"/>
        <v>-9.9543506136168247E-5</v>
      </c>
      <c r="EJ1226">
        <f t="shared" si="860"/>
        <v>0.99990045649386383</v>
      </c>
    </row>
    <row r="1227" spans="1:140">
      <c r="A1227" s="10">
        <v>40850</v>
      </c>
      <c r="B1227" s="11">
        <v>265.24</v>
      </c>
      <c r="C1227">
        <f t="shared" si="884"/>
        <v>2.6524000000000001</v>
      </c>
      <c r="D1227" s="12">
        <f t="shared" si="865"/>
        <v>9.4901159664197765E-2</v>
      </c>
      <c r="E1227" s="13">
        <f t="shared" si="885"/>
        <v>1.0949011596641978</v>
      </c>
      <c r="H1227" s="10">
        <v>40850</v>
      </c>
      <c r="I1227">
        <v>89400</v>
      </c>
      <c r="J1227">
        <v>63.357942000000001</v>
      </c>
      <c r="K1227" s="15">
        <f t="shared" ref="K1227:K1261" si="886">(J1227/J1228)-1</f>
        <v>-1.0062519488660104E-2</v>
      </c>
      <c r="L1227">
        <f t="shared" ref="L1227:L1261" si="887">1+K1227</f>
        <v>0.9899374805113399</v>
      </c>
      <c r="N1227" s="15">
        <f t="shared" si="867"/>
        <v>-0.9750635185402019</v>
      </c>
      <c r="P1227" s="10">
        <v>40850</v>
      </c>
      <c r="Q1227">
        <v>158100</v>
      </c>
      <c r="R1227">
        <v>27.437056999999999</v>
      </c>
      <c r="S1227">
        <f t="shared" si="868"/>
        <v>1.8682010811811089E-2</v>
      </c>
      <c r="T1227">
        <f t="shared" ref="T1227:T1261" si="888">1+S1227</f>
        <v>1.0186820108118111</v>
      </c>
      <c r="V1227" s="15">
        <f t="shared" si="869"/>
        <v>858.21622269280169</v>
      </c>
      <c r="X1227" s="10">
        <v>40850</v>
      </c>
      <c r="Y1227">
        <v>42400</v>
      </c>
      <c r="Z1227">
        <v>22.808893999999999</v>
      </c>
      <c r="AA1227">
        <f t="shared" si="870"/>
        <v>2.253762479845256E-2</v>
      </c>
      <c r="AB1227">
        <f t="shared" si="866"/>
        <v>1.0225376247984526</v>
      </c>
      <c r="AD1227" s="15">
        <f t="shared" si="871"/>
        <v>3410.4846994649229</v>
      </c>
      <c r="AF1227" s="10">
        <v>40850</v>
      </c>
      <c r="AG1227">
        <v>187500</v>
      </c>
      <c r="AH1227">
        <v>31.422613999999999</v>
      </c>
      <c r="AI1227">
        <f t="shared" si="872"/>
        <v>2.4412536710088251E-2</v>
      </c>
      <c r="AJ1227">
        <f t="shared" ref="AJ1227:AJ1261" si="889">1+AI1227</f>
        <v>1.0244125367100883</v>
      </c>
      <c r="AN1227" s="10">
        <v>40850</v>
      </c>
      <c r="AO1227">
        <v>1111400</v>
      </c>
      <c r="AP1227">
        <v>27.781167</v>
      </c>
      <c r="AQ1227">
        <f t="shared" si="873"/>
        <v>2.5023204104171137E-2</v>
      </c>
      <c r="AR1227">
        <f t="shared" si="856"/>
        <v>1.0250232041041711</v>
      </c>
      <c r="AV1227" s="10">
        <v>40850</v>
      </c>
      <c r="AW1227">
        <v>19027500</v>
      </c>
      <c r="AX1227">
        <v>36.224065000000003</v>
      </c>
      <c r="AY1227">
        <f t="shared" si="874"/>
        <v>1.1031143856433889E-2</v>
      </c>
      <c r="AZ1227">
        <f t="shared" si="875"/>
        <v>1.0110311438564339</v>
      </c>
      <c r="BD1227" s="10">
        <v>40850</v>
      </c>
      <c r="BE1227">
        <v>438200</v>
      </c>
      <c r="BF1227">
        <v>37.694588000000003</v>
      </c>
      <c r="BG1227">
        <f t="shared" si="876"/>
        <v>1.5708037885798554E-2</v>
      </c>
      <c r="BH1227">
        <f t="shared" si="877"/>
        <v>1.0157080378857986</v>
      </c>
      <c r="BL1227" s="10">
        <v>40850</v>
      </c>
      <c r="BM1227">
        <v>121700</v>
      </c>
      <c r="BN1227">
        <v>93.404313000000002</v>
      </c>
      <c r="BO1227">
        <f t="shared" ref="BO1227:BO1261" si="890">(BN1227/BN1228)-1</f>
        <v>-1.6005826962879333E-3</v>
      </c>
      <c r="BP1227">
        <f t="shared" ref="BP1227:BP1261" si="891">1+BO1227</f>
        <v>0.99839941730371207</v>
      </c>
      <c r="CB1227" s="10">
        <v>40850</v>
      </c>
      <c r="CC1227">
        <v>273700</v>
      </c>
      <c r="CD1227">
        <v>89.067792999999995</v>
      </c>
      <c r="CE1227">
        <f t="shared" si="878"/>
        <v>6.0842552452122778E-3</v>
      </c>
      <c r="CF1227">
        <f t="shared" si="879"/>
        <v>1.0060842552452123</v>
      </c>
      <c r="CJ1227" s="10">
        <v>40850</v>
      </c>
      <c r="CK1227">
        <v>86900</v>
      </c>
      <c r="CL1227">
        <v>69.889595999999997</v>
      </c>
      <c r="CM1227">
        <f t="shared" si="880"/>
        <v>-2.7717939141874703E-3</v>
      </c>
      <c r="CN1227">
        <f t="shared" si="881"/>
        <v>0.99722820608581253</v>
      </c>
      <c r="CR1227" s="10">
        <v>40850</v>
      </c>
      <c r="CS1227">
        <v>6400</v>
      </c>
      <c r="CT1227">
        <v>57.178533000000002</v>
      </c>
      <c r="CU1227">
        <f t="shared" si="882"/>
        <v>0</v>
      </c>
      <c r="CV1227">
        <f t="shared" si="883"/>
        <v>1</v>
      </c>
      <c r="CZ1227" s="10">
        <v>40850</v>
      </c>
      <c r="DA1227">
        <v>9100</v>
      </c>
      <c r="DB1227">
        <v>37.034908000000001</v>
      </c>
      <c r="DC1227">
        <f t="shared" si="861"/>
        <v>1.4473436850330534E-2</v>
      </c>
      <c r="DD1227">
        <f t="shared" si="862"/>
        <v>1.0144734368503305</v>
      </c>
      <c r="DH1227" s="10">
        <v>40850</v>
      </c>
      <c r="DI1227">
        <v>50000</v>
      </c>
      <c r="DJ1227">
        <v>23.944341000000001</v>
      </c>
      <c r="DK1227">
        <f t="shared" si="863"/>
        <v>1.1706969655011834E-2</v>
      </c>
      <c r="DL1227">
        <f t="shared" si="864"/>
        <v>1.0117069696550118</v>
      </c>
      <c r="DX1227" s="10">
        <v>40850</v>
      </c>
      <c r="DY1227">
        <v>13729100</v>
      </c>
      <c r="DZ1227">
        <v>17.209999</v>
      </c>
      <c r="EA1227">
        <f t="shared" si="857"/>
        <v>1.5339114139285348E-2</v>
      </c>
      <c r="EB1227">
        <f t="shared" si="858"/>
        <v>1.0153391141392853</v>
      </c>
      <c r="EF1227" s="10">
        <v>40849</v>
      </c>
      <c r="EG1227">
        <v>153300</v>
      </c>
      <c r="EH1227">
        <v>95.927904999999996</v>
      </c>
      <c r="EI1227">
        <f t="shared" si="859"/>
        <v>1.5949335500911044E-3</v>
      </c>
      <c r="EJ1227">
        <f t="shared" si="860"/>
        <v>1.0015949335500911</v>
      </c>
    </row>
    <row r="1228" spans="1:140">
      <c r="A1228" s="10">
        <v>40849</v>
      </c>
      <c r="B1228" s="11">
        <v>266.24</v>
      </c>
      <c r="C1228">
        <f t="shared" si="884"/>
        <v>2.6623999999999999</v>
      </c>
      <c r="D1228" s="12">
        <f t="shared" si="865"/>
        <v>9.5580963831451093E-2</v>
      </c>
      <c r="E1228" s="13">
        <f t="shared" si="885"/>
        <v>1.0955809638314511</v>
      </c>
      <c r="H1228" s="10">
        <v>40849</v>
      </c>
      <c r="I1228">
        <v>17400</v>
      </c>
      <c r="J1228">
        <v>64.001963000000003</v>
      </c>
      <c r="K1228" s="15">
        <f t="shared" si="886"/>
        <v>-8.2265856296935835E-3</v>
      </c>
      <c r="L1228">
        <f t="shared" si="887"/>
        <v>0.99177341437030642</v>
      </c>
      <c r="N1228" s="15">
        <f t="shared" si="867"/>
        <v>-0.95096019251476305</v>
      </c>
      <c r="P1228" s="10">
        <v>40849</v>
      </c>
      <c r="Q1228">
        <v>603300</v>
      </c>
      <c r="R1228">
        <v>26.933878</v>
      </c>
      <c r="S1228">
        <f t="shared" si="868"/>
        <v>1.7277133282377344E-2</v>
      </c>
      <c r="T1228">
        <f t="shared" si="888"/>
        <v>1.0172771332823773</v>
      </c>
      <c r="V1228" s="15">
        <f t="shared" si="869"/>
        <v>518.20404731891642</v>
      </c>
      <c r="X1228" s="10">
        <v>40849</v>
      </c>
      <c r="Y1228">
        <v>279000</v>
      </c>
      <c r="Z1228">
        <v>22.306166000000001</v>
      </c>
      <c r="AA1228">
        <f t="shared" si="870"/>
        <v>2.0442878794969532E-2</v>
      </c>
      <c r="AB1228">
        <f t="shared" si="866"/>
        <v>1.0204428787949695</v>
      </c>
      <c r="AD1228" s="15">
        <f t="shared" si="871"/>
        <v>1612.8948606804631</v>
      </c>
      <c r="AF1228" s="10">
        <v>40849</v>
      </c>
      <c r="AG1228">
        <v>181300</v>
      </c>
      <c r="AH1228">
        <v>30.673788999999999</v>
      </c>
      <c r="AI1228">
        <f t="shared" si="872"/>
        <v>2.182729254379745E-2</v>
      </c>
      <c r="AJ1228">
        <f t="shared" si="889"/>
        <v>1.0218272925437974</v>
      </c>
      <c r="AN1228" s="10">
        <v>40849</v>
      </c>
      <c r="AO1228">
        <v>1692600</v>
      </c>
      <c r="AP1228">
        <v>27.102964</v>
      </c>
      <c r="AQ1228">
        <f t="shared" si="873"/>
        <v>1.2511707053745047E-2</v>
      </c>
      <c r="AR1228">
        <f t="shared" ref="AR1228:AR1260" si="892">1+AQ1228</f>
        <v>1.012511707053745</v>
      </c>
      <c r="AV1228" s="10">
        <v>40849</v>
      </c>
      <c r="AW1228">
        <v>40603900</v>
      </c>
      <c r="AX1228">
        <v>35.828831999999998</v>
      </c>
      <c r="AY1228">
        <f t="shared" si="874"/>
        <v>2.6840679085089691E-2</v>
      </c>
      <c r="AZ1228">
        <f t="shared" si="875"/>
        <v>1.0268406790850897</v>
      </c>
      <c r="BD1228" s="10">
        <v>40849</v>
      </c>
      <c r="BE1228">
        <v>692600</v>
      </c>
      <c r="BF1228">
        <v>37.111637000000002</v>
      </c>
      <c r="BG1228">
        <f t="shared" si="876"/>
        <v>1.334268520089088E-2</v>
      </c>
      <c r="BH1228">
        <f t="shared" si="877"/>
        <v>1.0133426852008909</v>
      </c>
      <c r="BL1228" s="10">
        <v>40849</v>
      </c>
      <c r="BM1228">
        <v>133200</v>
      </c>
      <c r="BN1228">
        <v>93.554053999999994</v>
      </c>
      <c r="BO1228">
        <f t="shared" si="890"/>
        <v>4.7094420345294985E-4</v>
      </c>
      <c r="BP1228">
        <f t="shared" si="891"/>
        <v>1.0004709442034529</v>
      </c>
      <c r="CB1228" s="10">
        <v>40849</v>
      </c>
      <c r="CC1228">
        <v>223700</v>
      </c>
      <c r="CD1228">
        <v>88.529159000000007</v>
      </c>
      <c r="CE1228">
        <f t="shared" si="878"/>
        <v>1.8195424654721126E-3</v>
      </c>
      <c r="CF1228">
        <f t="shared" si="879"/>
        <v>1.0018195424654721</v>
      </c>
      <c r="CJ1228" s="10">
        <v>40849</v>
      </c>
      <c r="CK1228">
        <v>57300</v>
      </c>
      <c r="CL1228">
        <v>70.083854000000002</v>
      </c>
      <c r="CM1228">
        <f t="shared" si="880"/>
        <v>1.4482620448217354E-3</v>
      </c>
      <c r="CN1228">
        <f t="shared" si="881"/>
        <v>1.0014482620448217</v>
      </c>
      <c r="CR1228" s="10">
        <v>40849</v>
      </c>
      <c r="CS1228">
        <v>6300</v>
      </c>
      <c r="CT1228">
        <v>57.178533000000002</v>
      </c>
      <c r="CU1228">
        <f t="shared" si="882"/>
        <v>-1.6353113950617892E-4</v>
      </c>
      <c r="CV1228">
        <f t="shared" si="883"/>
        <v>0.99983646886049382</v>
      </c>
      <c r="CZ1228" s="10">
        <v>40849</v>
      </c>
      <c r="DA1228">
        <v>9900</v>
      </c>
      <c r="DB1228">
        <v>36.506532999999997</v>
      </c>
      <c r="DC1228">
        <f t="shared" si="861"/>
        <v>1.1714359399835228E-2</v>
      </c>
      <c r="DD1228">
        <f t="shared" si="862"/>
        <v>1.0117143593998352</v>
      </c>
      <c r="DH1228" s="10">
        <v>40849</v>
      </c>
      <c r="DI1228">
        <v>34700</v>
      </c>
      <c r="DJ1228">
        <v>23.667269000000001</v>
      </c>
      <c r="DK1228">
        <f t="shared" si="863"/>
        <v>2.3579426127356085E-2</v>
      </c>
      <c r="DL1228">
        <f t="shared" si="864"/>
        <v>1.0235794261273561</v>
      </c>
      <c r="DX1228" s="10">
        <v>40849</v>
      </c>
      <c r="DY1228">
        <v>7357100</v>
      </c>
      <c r="DZ1228">
        <v>16.950001</v>
      </c>
      <c r="EA1228">
        <f t="shared" si="857"/>
        <v>1.073351222421004E-2</v>
      </c>
      <c r="EB1228">
        <f t="shared" si="858"/>
        <v>1.01073351222421</v>
      </c>
      <c r="EF1228" s="10">
        <v>40848</v>
      </c>
      <c r="EG1228">
        <v>148500</v>
      </c>
      <c r="EH1228">
        <v>95.775149999999996</v>
      </c>
      <c r="EI1228">
        <f t="shared" si="859"/>
        <v>1.9936075064075354E-4</v>
      </c>
      <c r="EJ1228">
        <f t="shared" si="860"/>
        <v>1.0001993607506408</v>
      </c>
    </row>
    <row r="1229" spans="1:140">
      <c r="A1229" s="10">
        <v>40848</v>
      </c>
      <c r="B1229" s="11">
        <v>267.24</v>
      </c>
      <c r="C1229">
        <f t="shared" si="884"/>
        <v>2.6724000000000001</v>
      </c>
      <c r="D1229" s="12">
        <f t="shared" si="865"/>
        <v>9.6266296224989389E-2</v>
      </c>
      <c r="E1229" s="13">
        <f t="shared" si="885"/>
        <v>1.0962662962249894</v>
      </c>
      <c r="H1229" s="10">
        <v>40848</v>
      </c>
      <c r="I1229">
        <v>46600</v>
      </c>
      <c r="J1229">
        <v>64.532848000000001</v>
      </c>
      <c r="K1229" s="15">
        <f t="shared" si="886"/>
        <v>3.2154867515022278E-2</v>
      </c>
      <c r="L1229">
        <f t="shared" si="887"/>
        <v>1.0321548675150223</v>
      </c>
      <c r="N1229" s="15">
        <f t="shared" si="867"/>
        <v>103961.2619190378</v>
      </c>
      <c r="P1229" s="10">
        <v>40848</v>
      </c>
      <c r="Q1229">
        <v>1051900</v>
      </c>
      <c r="R1229">
        <v>26.476441000000001</v>
      </c>
      <c r="S1229">
        <f t="shared" si="868"/>
        <v>-2.8859015279590339E-2</v>
      </c>
      <c r="T1229">
        <f t="shared" si="888"/>
        <v>0.97114098472040966</v>
      </c>
      <c r="V1229" s="15">
        <f t="shared" si="869"/>
        <v>-0.99997719483318692</v>
      </c>
      <c r="X1229" s="10">
        <v>40848</v>
      </c>
      <c r="Y1229">
        <v>331900</v>
      </c>
      <c r="Z1229">
        <v>21.859299</v>
      </c>
      <c r="AA1229">
        <f t="shared" si="870"/>
        <v>-3.1353126977458956E-2</v>
      </c>
      <c r="AB1229">
        <f t="shared" si="866"/>
        <v>0.96864687302254104</v>
      </c>
      <c r="AD1229" s="15">
        <f t="shared" si="871"/>
        <v>-0.99999107926786557</v>
      </c>
      <c r="AF1229" s="10">
        <v>40848</v>
      </c>
      <c r="AG1229">
        <v>220200</v>
      </c>
      <c r="AH1229">
        <v>30.018564999999999</v>
      </c>
      <c r="AI1229">
        <f t="shared" si="872"/>
        <v>-3.4327005374378383E-2</v>
      </c>
      <c r="AJ1229">
        <f t="shared" si="889"/>
        <v>0.96567299462562162</v>
      </c>
      <c r="AN1229" s="10">
        <v>40848</v>
      </c>
      <c r="AO1229">
        <v>4668900</v>
      </c>
      <c r="AP1229">
        <v>26.768049999999999</v>
      </c>
      <c r="AQ1229">
        <f t="shared" si="873"/>
        <v>-3.3262769977967843E-2</v>
      </c>
      <c r="AR1229">
        <f t="shared" si="892"/>
        <v>0.96673723002203216</v>
      </c>
      <c r="AV1229" s="10">
        <v>40848</v>
      </c>
      <c r="AW1229">
        <v>41132900</v>
      </c>
      <c r="AX1229">
        <v>34.892299000000001</v>
      </c>
      <c r="AY1229">
        <f t="shared" si="874"/>
        <v>-2.2152626845127421E-2</v>
      </c>
      <c r="AZ1229">
        <f t="shared" si="875"/>
        <v>0.97784737315487258</v>
      </c>
      <c r="BD1229" s="10">
        <v>40848</v>
      </c>
      <c r="BE1229">
        <v>1201600</v>
      </c>
      <c r="BF1229">
        <v>36.622987999999999</v>
      </c>
      <c r="BG1229">
        <f t="shared" si="876"/>
        <v>-2.1978009065647064E-2</v>
      </c>
      <c r="BH1229">
        <f t="shared" si="877"/>
        <v>0.97802199093435294</v>
      </c>
      <c r="BL1229" s="10">
        <v>40848</v>
      </c>
      <c r="BM1229">
        <v>62200</v>
      </c>
      <c r="BN1229">
        <v>93.510015999999993</v>
      </c>
      <c r="BO1229">
        <f t="shared" si="890"/>
        <v>6.284580265278672E-3</v>
      </c>
      <c r="BP1229">
        <f t="shared" si="891"/>
        <v>1.0062845802652787</v>
      </c>
      <c r="CB1229" s="10">
        <v>40848</v>
      </c>
      <c r="CC1229">
        <v>532800</v>
      </c>
      <c r="CD1229">
        <v>88.368369000000001</v>
      </c>
      <c r="CE1229">
        <f t="shared" si="878"/>
        <v>-3.1837229052655847E-4</v>
      </c>
      <c r="CF1229">
        <f t="shared" si="879"/>
        <v>0.99968162770947344</v>
      </c>
      <c r="CJ1229" s="10">
        <v>40848</v>
      </c>
      <c r="CK1229">
        <v>75500</v>
      </c>
      <c r="CL1229">
        <v>69.982500999999999</v>
      </c>
      <c r="CM1229">
        <f t="shared" si="880"/>
        <v>7.1715448601605836E-3</v>
      </c>
      <c r="CN1229">
        <f t="shared" si="881"/>
        <v>1.0071715448601606</v>
      </c>
      <c r="CR1229" s="10">
        <v>40848</v>
      </c>
      <c r="CS1229">
        <v>9000</v>
      </c>
      <c r="CT1229">
        <v>57.187885000000001</v>
      </c>
      <c r="CU1229">
        <f t="shared" si="882"/>
        <v>3.3477508573116488E-3</v>
      </c>
      <c r="CV1229">
        <f t="shared" si="883"/>
        <v>1.0033477508573116</v>
      </c>
      <c r="CZ1229" s="10">
        <v>40848</v>
      </c>
      <c r="DA1229">
        <v>58000</v>
      </c>
      <c r="DB1229">
        <v>36.083834000000003</v>
      </c>
      <c r="DC1229">
        <f t="shared" si="861"/>
        <v>-2.4181211280532078E-2</v>
      </c>
      <c r="DD1229">
        <f t="shared" si="862"/>
        <v>0.97581878871946792</v>
      </c>
      <c r="DH1229" s="10">
        <v>40848</v>
      </c>
      <c r="DI1229">
        <v>212700</v>
      </c>
      <c r="DJ1229">
        <v>23.122064000000002</v>
      </c>
      <c r="DK1229">
        <f t="shared" si="863"/>
        <v>-3.6140102371792326E-2</v>
      </c>
      <c r="DL1229">
        <f t="shared" si="864"/>
        <v>0.96385989762820767</v>
      </c>
      <c r="DX1229" s="10">
        <v>40848</v>
      </c>
      <c r="DY1229">
        <v>7924600</v>
      </c>
      <c r="DZ1229">
        <v>16.77</v>
      </c>
      <c r="EA1229">
        <f t="shared" si="857"/>
        <v>0</v>
      </c>
      <c r="EB1229">
        <f t="shared" si="858"/>
        <v>1</v>
      </c>
      <c r="EF1229" s="10">
        <v>40847</v>
      </c>
      <c r="EG1229">
        <v>77500</v>
      </c>
      <c r="EH1229">
        <v>95.756060000000005</v>
      </c>
      <c r="EI1229">
        <f t="shared" si="859"/>
        <v>2.4936231479433246E-4</v>
      </c>
      <c r="EJ1229">
        <f t="shared" si="860"/>
        <v>1.0002493623147943</v>
      </c>
    </row>
    <row r="1230" spans="1:140">
      <c r="A1230" s="10">
        <v>40847</v>
      </c>
      <c r="B1230" s="11">
        <v>268.24</v>
      </c>
      <c r="C1230">
        <f t="shared" si="884"/>
        <v>2.6823999999999999</v>
      </c>
      <c r="D1230" s="12">
        <f t="shared" si="865"/>
        <v>9.6957243952944472E-2</v>
      </c>
      <c r="E1230" s="13">
        <f t="shared" si="885"/>
        <v>1.0969572439529445</v>
      </c>
      <c r="H1230" s="10">
        <v>40847</v>
      </c>
      <c r="I1230">
        <v>7000</v>
      </c>
      <c r="J1230">
        <v>62.522447</v>
      </c>
      <c r="K1230" s="15">
        <f t="shared" si="886"/>
        <v>2.850429546594091E-2</v>
      </c>
      <c r="L1230">
        <f t="shared" si="887"/>
        <v>1.0285042954659409</v>
      </c>
      <c r="N1230" s="15">
        <f t="shared" si="867"/>
        <v>28524.291305444243</v>
      </c>
      <c r="P1230" s="10">
        <v>40847</v>
      </c>
      <c r="Q1230">
        <v>231200</v>
      </c>
      <c r="R1230">
        <v>27.263231000000001</v>
      </c>
      <c r="S1230">
        <f t="shared" si="868"/>
        <v>-2.5188106387357578E-2</v>
      </c>
      <c r="T1230">
        <f t="shared" si="888"/>
        <v>0.97481189361264242</v>
      </c>
      <c r="V1230" s="15">
        <f t="shared" si="869"/>
        <v>-0.9999096144386016</v>
      </c>
      <c r="X1230" s="10">
        <v>40847</v>
      </c>
      <c r="Y1230">
        <v>38000</v>
      </c>
      <c r="Z1230">
        <v>22.566839999999999</v>
      </c>
      <c r="AA1230">
        <f t="shared" si="870"/>
        <v>-2.4547330040852855E-2</v>
      </c>
      <c r="AB1230">
        <f t="shared" si="866"/>
        <v>0.97545266995914715</v>
      </c>
      <c r="AD1230" s="15">
        <f t="shared" si="871"/>
        <v>-0.99988511491371634</v>
      </c>
      <c r="AF1230" s="10">
        <v>40847</v>
      </c>
      <c r="AG1230">
        <v>1083500</v>
      </c>
      <c r="AH1230">
        <v>31.085642</v>
      </c>
      <c r="AI1230">
        <f t="shared" si="872"/>
        <v>-2.5242147928717706E-2</v>
      </c>
      <c r="AJ1230">
        <f t="shared" si="889"/>
        <v>0.97475785207128229</v>
      </c>
      <c r="AN1230" s="10">
        <v>40847</v>
      </c>
      <c r="AO1230">
        <v>1616600</v>
      </c>
      <c r="AP1230">
        <v>27.689064999999999</v>
      </c>
      <c r="AQ1230">
        <f t="shared" si="873"/>
        <v>-5.1892247630549448E-2</v>
      </c>
      <c r="AR1230">
        <f t="shared" si="892"/>
        <v>0.94810775236945055</v>
      </c>
      <c r="AV1230" s="10">
        <v>40847</v>
      </c>
      <c r="AW1230">
        <v>27466400</v>
      </c>
      <c r="AX1230">
        <v>35.682766000000001</v>
      </c>
      <c r="AY1230">
        <f t="shared" si="874"/>
        <v>-3.9324548895801503E-2</v>
      </c>
      <c r="AZ1230">
        <f t="shared" si="875"/>
        <v>0.9606754511041985</v>
      </c>
      <c r="BD1230" s="10">
        <v>40847</v>
      </c>
      <c r="BE1230">
        <v>650900</v>
      </c>
      <c r="BF1230">
        <v>37.445976000000002</v>
      </c>
      <c r="BG1230">
        <f t="shared" si="876"/>
        <v>-2.0627743861062586E-2</v>
      </c>
      <c r="BH1230">
        <f t="shared" si="877"/>
        <v>0.97937225613893741</v>
      </c>
      <c r="BL1230" s="10">
        <v>40847</v>
      </c>
      <c r="BM1230">
        <v>372300</v>
      </c>
      <c r="BN1230">
        <v>92.926015000000007</v>
      </c>
      <c r="BO1230">
        <f t="shared" si="890"/>
        <v>-1.1330687331395639E-3</v>
      </c>
      <c r="BP1230">
        <f t="shared" si="891"/>
        <v>0.99886693126686044</v>
      </c>
      <c r="CB1230" s="10">
        <v>40847</v>
      </c>
      <c r="CC1230">
        <v>264100</v>
      </c>
      <c r="CD1230">
        <v>88.396512000000001</v>
      </c>
      <c r="CE1230">
        <f t="shared" si="878"/>
        <v>-1.8985564410868294E-3</v>
      </c>
      <c r="CF1230">
        <f t="shared" si="879"/>
        <v>0.99810144355891317</v>
      </c>
      <c r="CJ1230" s="10">
        <v>40847</v>
      </c>
      <c r="CK1230">
        <v>56200</v>
      </c>
      <c r="CL1230">
        <v>69.484191999999993</v>
      </c>
      <c r="CM1230">
        <f t="shared" si="880"/>
        <v>3.9905929387278327E-3</v>
      </c>
      <c r="CN1230">
        <f t="shared" si="881"/>
        <v>1.0039905929387278</v>
      </c>
      <c r="CR1230" s="10">
        <v>40847</v>
      </c>
      <c r="CS1230">
        <v>13300</v>
      </c>
      <c r="CT1230">
        <v>56.997073</v>
      </c>
      <c r="CU1230">
        <f t="shared" si="882"/>
        <v>5.6022508298407825E-3</v>
      </c>
      <c r="CV1230">
        <f t="shared" si="883"/>
        <v>1.0056022508298408</v>
      </c>
      <c r="CZ1230" s="10">
        <v>40847</v>
      </c>
      <c r="DA1230">
        <v>25700</v>
      </c>
      <c r="DB1230">
        <v>36.978006999999998</v>
      </c>
      <c r="DC1230">
        <f t="shared" si="861"/>
        <v>-3.80629956499271E-2</v>
      </c>
      <c r="DD1230">
        <f t="shared" si="862"/>
        <v>0.9619370043500729</v>
      </c>
      <c r="DH1230" s="10">
        <v>40847</v>
      </c>
      <c r="DI1230">
        <v>109700</v>
      </c>
      <c r="DJ1230">
        <v>23.98903</v>
      </c>
      <c r="DK1230">
        <f t="shared" si="863"/>
        <v>-8.8625893340543715E-3</v>
      </c>
      <c r="DL1230">
        <f t="shared" si="864"/>
        <v>0.99113741066594563</v>
      </c>
      <c r="DX1230" s="10">
        <v>40847</v>
      </c>
      <c r="DY1230">
        <v>5448300</v>
      </c>
      <c r="DZ1230">
        <v>16.77</v>
      </c>
      <c r="EA1230">
        <f t="shared" si="857"/>
        <v>-1.4109347442680886E-2</v>
      </c>
      <c r="EB1230">
        <f t="shared" si="858"/>
        <v>0.98589065255731911</v>
      </c>
      <c r="EF1230" s="10">
        <v>40844</v>
      </c>
      <c r="EG1230">
        <v>173500</v>
      </c>
      <c r="EH1230">
        <v>95.732187999999994</v>
      </c>
      <c r="EI1230">
        <f t="shared" si="859"/>
        <v>1.1971525905152269E-3</v>
      </c>
      <c r="EJ1230">
        <f t="shared" si="860"/>
        <v>1.0011971525905152</v>
      </c>
    </row>
    <row r="1231" spans="1:140">
      <c r="A1231" s="10">
        <v>40844</v>
      </c>
      <c r="B1231" s="11">
        <v>269.24</v>
      </c>
      <c r="C1231">
        <f t="shared" si="884"/>
        <v>2.6924000000000001</v>
      </c>
      <c r="D1231" s="12">
        <f t="shared" si="865"/>
        <v>9.7653896170329269E-2</v>
      </c>
      <c r="E1231" s="13">
        <f t="shared" si="885"/>
        <v>1.0976538961703293</v>
      </c>
      <c r="H1231" s="10">
        <v>40844</v>
      </c>
      <c r="I1231">
        <v>16300</v>
      </c>
      <c r="J1231">
        <v>60.789679999999997</v>
      </c>
      <c r="K1231" s="15">
        <f t="shared" si="886"/>
        <v>8.0598448763673503E-3</v>
      </c>
      <c r="L1231">
        <f t="shared" si="887"/>
        <v>1.0080598448763674</v>
      </c>
      <c r="N1231" s="15">
        <f t="shared" si="867"/>
        <v>17.728591219127132</v>
      </c>
      <c r="P1231" s="10">
        <v>40844</v>
      </c>
      <c r="Q1231">
        <v>498200</v>
      </c>
      <c r="R1231">
        <v>27.967683999999998</v>
      </c>
      <c r="S1231">
        <f t="shared" si="868"/>
        <v>9.8227506214243476E-4</v>
      </c>
      <c r="T1231">
        <f t="shared" si="888"/>
        <v>1.0009822750621424</v>
      </c>
      <c r="V1231" s="15">
        <f t="shared" si="869"/>
        <v>0.43097270336227567</v>
      </c>
      <c r="X1231" s="10">
        <v>40844</v>
      </c>
      <c r="Y1231">
        <v>36200</v>
      </c>
      <c r="Z1231">
        <v>23.134736</v>
      </c>
      <c r="AA1231">
        <f t="shared" si="870"/>
        <v>1.6122959822137961E-3</v>
      </c>
      <c r="AB1231">
        <f t="shared" si="866"/>
        <v>1.0016122959822138</v>
      </c>
      <c r="AD1231" s="15">
        <f t="shared" si="871"/>
        <v>0.80040949161525954</v>
      </c>
      <c r="AF1231" s="10">
        <v>40844</v>
      </c>
      <c r="AG1231">
        <v>115500</v>
      </c>
      <c r="AH1231">
        <v>31.890630000000002</v>
      </c>
      <c r="AI1231">
        <f t="shared" si="872"/>
        <v>-1.4653965123243573E-3</v>
      </c>
      <c r="AJ1231">
        <f t="shared" si="889"/>
        <v>0.99853460348767564</v>
      </c>
      <c r="AN1231" s="10">
        <v>40844</v>
      </c>
      <c r="AO1231">
        <v>1289400</v>
      </c>
      <c r="AP1231">
        <v>29.204554999999999</v>
      </c>
      <c r="AQ1231">
        <f t="shared" si="873"/>
        <v>-8.245593171219423E-3</v>
      </c>
      <c r="AR1231">
        <f t="shared" si="892"/>
        <v>0.99175440682878058</v>
      </c>
      <c r="AV1231" s="10">
        <v>40844</v>
      </c>
      <c r="AW1231">
        <v>21817600</v>
      </c>
      <c r="AX1231">
        <v>37.143414</v>
      </c>
      <c r="AY1231">
        <f t="shared" si="874"/>
        <v>-5.5210996094339215E-3</v>
      </c>
      <c r="AZ1231">
        <f t="shared" si="875"/>
        <v>0.99447890039056608</v>
      </c>
      <c r="BD1231" s="10">
        <v>40844</v>
      </c>
      <c r="BE1231">
        <v>448600</v>
      </c>
      <c r="BF1231">
        <v>38.234670999999999</v>
      </c>
      <c r="BG1231">
        <f t="shared" si="876"/>
        <v>-2.9063697423982182E-3</v>
      </c>
      <c r="BH1231">
        <f t="shared" si="877"/>
        <v>0.99709363025760178</v>
      </c>
      <c r="BL1231" s="10">
        <v>40844</v>
      </c>
      <c r="BM1231">
        <v>75900</v>
      </c>
      <c r="BN1231">
        <v>93.031425999999996</v>
      </c>
      <c r="BO1231">
        <f t="shared" si="890"/>
        <v>-9.4357057790261933E-5</v>
      </c>
      <c r="BP1231">
        <f t="shared" si="891"/>
        <v>0.99990564294220974</v>
      </c>
      <c r="CB1231" s="10">
        <v>40844</v>
      </c>
      <c r="CC1231">
        <v>256800</v>
      </c>
      <c r="CD1231">
        <v>88.564656999999997</v>
      </c>
      <c r="CE1231">
        <f t="shared" si="878"/>
        <v>3.6176492623973822E-4</v>
      </c>
      <c r="CF1231">
        <f t="shared" si="879"/>
        <v>1.0003617649262397</v>
      </c>
      <c r="CJ1231" s="10">
        <v>40844</v>
      </c>
      <c r="CK1231">
        <v>70200</v>
      </c>
      <c r="CL1231">
        <v>69.208010999999999</v>
      </c>
      <c r="CM1231">
        <f t="shared" si="880"/>
        <v>2.5609715394878663E-3</v>
      </c>
      <c r="CN1231">
        <f t="shared" si="881"/>
        <v>1.0025609715394879</v>
      </c>
      <c r="CR1231" s="10">
        <v>40844</v>
      </c>
      <c r="CS1231">
        <v>51100</v>
      </c>
      <c r="CT1231">
        <v>56.679540000000003</v>
      </c>
      <c r="CU1231">
        <f t="shared" si="882"/>
        <v>1.815726202459178E-3</v>
      </c>
      <c r="CV1231">
        <f t="shared" si="883"/>
        <v>1.0018157262024592</v>
      </c>
      <c r="CZ1231" s="10">
        <v>40844</v>
      </c>
      <c r="DA1231">
        <v>11600</v>
      </c>
      <c r="DB1231">
        <v>38.441194000000003</v>
      </c>
      <c r="DC1231">
        <f t="shared" si="861"/>
        <v>4.247201512008747E-3</v>
      </c>
      <c r="DD1231">
        <f t="shared" si="862"/>
        <v>1.0042472015120087</v>
      </c>
      <c r="DH1231" s="10">
        <v>40844</v>
      </c>
      <c r="DI1231">
        <v>118600</v>
      </c>
      <c r="DJ1231">
        <v>24.203536</v>
      </c>
      <c r="DK1231">
        <f t="shared" si="863"/>
        <v>1.1090833571234526E-3</v>
      </c>
      <c r="DL1231">
        <f t="shared" si="864"/>
        <v>1.0011090833571235</v>
      </c>
      <c r="DX1231" s="10">
        <v>40844</v>
      </c>
      <c r="DY1231">
        <v>4404800</v>
      </c>
      <c r="DZ1231">
        <v>17.010000000000002</v>
      </c>
      <c r="EA1231">
        <f t="shared" si="857"/>
        <v>1.1771630370809305E-3</v>
      </c>
      <c r="EB1231">
        <f t="shared" si="858"/>
        <v>1.0011771630370809</v>
      </c>
      <c r="EF1231" s="10">
        <v>40843</v>
      </c>
      <c r="EG1231">
        <v>619100</v>
      </c>
      <c r="EH1231">
        <v>95.617718999999994</v>
      </c>
      <c r="EI1231">
        <f t="shared" si="859"/>
        <v>-2.9918553596430808E-4</v>
      </c>
      <c r="EJ1231">
        <f t="shared" si="860"/>
        <v>0.99970081446403569</v>
      </c>
    </row>
    <row r="1232" spans="1:140">
      <c r="A1232" s="10">
        <v>40843</v>
      </c>
      <c r="B1232" s="11">
        <v>270.24</v>
      </c>
      <c r="C1232">
        <f t="shared" si="884"/>
        <v>2.7023999999999999</v>
      </c>
      <c r="D1232" s="12">
        <f t="shared" si="865"/>
        <v>9.8356344143222696E-2</v>
      </c>
      <c r="E1232" s="13">
        <f t="shared" si="885"/>
        <v>1.0983563441432227</v>
      </c>
      <c r="H1232" s="10">
        <v>40843</v>
      </c>
      <c r="I1232">
        <v>26600</v>
      </c>
      <c r="J1232">
        <v>60.303642000000004</v>
      </c>
      <c r="K1232" s="15">
        <f t="shared" si="886"/>
        <v>-2.7979852448193565E-2</v>
      </c>
      <c r="L1232">
        <f t="shared" si="887"/>
        <v>0.97202014755180643</v>
      </c>
      <c r="N1232" s="15">
        <f t="shared" si="867"/>
        <v>-0.99996826982962739</v>
      </c>
      <c r="P1232" s="10">
        <v>40843</v>
      </c>
      <c r="Q1232">
        <v>656800</v>
      </c>
      <c r="R1232">
        <v>27.940238999999998</v>
      </c>
      <c r="S1232">
        <f t="shared" si="868"/>
        <v>3.4202532286534915E-2</v>
      </c>
      <c r="T1232">
        <f t="shared" si="888"/>
        <v>1.0342025322865349</v>
      </c>
      <c r="V1232" s="15">
        <f t="shared" si="869"/>
        <v>214309.19974851675</v>
      </c>
      <c r="X1232" s="10">
        <v>40843</v>
      </c>
      <c r="Y1232">
        <v>93500</v>
      </c>
      <c r="Z1232">
        <v>23.097496</v>
      </c>
      <c r="AA1232">
        <f t="shared" si="870"/>
        <v>4.0251560996876323E-2</v>
      </c>
      <c r="AB1232">
        <f t="shared" si="866"/>
        <v>1.0402515609968763</v>
      </c>
      <c r="AD1232" s="15">
        <f t="shared" si="871"/>
        <v>1800972.4087314038</v>
      </c>
      <c r="AF1232" s="10">
        <v>40843</v>
      </c>
      <c r="AG1232">
        <v>333300</v>
      </c>
      <c r="AH1232">
        <v>31.937431</v>
      </c>
      <c r="AI1232">
        <f t="shared" si="872"/>
        <v>5.0169176659996761E-2</v>
      </c>
      <c r="AJ1232">
        <f t="shared" si="889"/>
        <v>1.0501691766599968</v>
      </c>
      <c r="AN1232" s="10">
        <v>40843</v>
      </c>
      <c r="AO1232">
        <v>1668900</v>
      </c>
      <c r="AP1232">
        <v>29.447365999999999</v>
      </c>
      <c r="AQ1232">
        <f t="shared" si="873"/>
        <v>5.5205401472230964E-2</v>
      </c>
      <c r="AR1232">
        <f t="shared" si="892"/>
        <v>1.055205401472231</v>
      </c>
      <c r="AV1232" s="10">
        <v>40843</v>
      </c>
      <c r="AW1232">
        <v>67958300</v>
      </c>
      <c r="AX1232">
        <v>37.349625000000003</v>
      </c>
      <c r="AY1232">
        <f t="shared" si="874"/>
        <v>5.9726982647796634E-2</v>
      </c>
      <c r="AZ1232">
        <f t="shared" si="875"/>
        <v>1.0597269826477966</v>
      </c>
      <c r="BD1232" s="10">
        <v>40843</v>
      </c>
      <c r="BE1232">
        <v>956600</v>
      </c>
      <c r="BF1232">
        <v>38.346119000000002</v>
      </c>
      <c r="BG1232">
        <f t="shared" si="876"/>
        <v>2.4742239885144679E-2</v>
      </c>
      <c r="BH1232">
        <f t="shared" si="877"/>
        <v>1.0247422398851447</v>
      </c>
      <c r="BL1232" s="10">
        <v>40843</v>
      </c>
      <c r="BM1232">
        <v>115200</v>
      </c>
      <c r="BN1232">
        <v>93.040205</v>
      </c>
      <c r="BO1232">
        <f t="shared" si="890"/>
        <v>-2.9182473853398561E-3</v>
      </c>
      <c r="BP1232">
        <f t="shared" si="891"/>
        <v>0.99708175261466014</v>
      </c>
      <c r="CB1232" s="10">
        <v>40843</v>
      </c>
      <c r="CC1232">
        <v>487800</v>
      </c>
      <c r="CD1232">
        <v>88.532629</v>
      </c>
      <c r="CE1232">
        <f t="shared" si="878"/>
        <v>1.1064367918926621E-2</v>
      </c>
      <c r="CF1232">
        <f t="shared" si="879"/>
        <v>1.0110643679189266</v>
      </c>
      <c r="CJ1232" s="10">
        <v>40843</v>
      </c>
      <c r="CK1232">
        <v>66700</v>
      </c>
      <c r="CL1232">
        <v>69.031223999999995</v>
      </c>
      <c r="CM1232">
        <f t="shared" si="880"/>
        <v>-1.9474763605773493E-3</v>
      </c>
      <c r="CN1232">
        <f t="shared" si="881"/>
        <v>0.99805252363942265</v>
      </c>
      <c r="CR1232" s="10">
        <v>40843</v>
      </c>
      <c r="CS1232">
        <v>64400</v>
      </c>
      <c r="CT1232">
        <v>56.576811999999997</v>
      </c>
      <c r="CU1232">
        <f t="shared" si="882"/>
        <v>-4.1098186927115421E-3</v>
      </c>
      <c r="CV1232">
        <f t="shared" si="883"/>
        <v>0.99589018130728846</v>
      </c>
      <c r="CZ1232" s="10">
        <v>40843</v>
      </c>
      <c r="DA1232">
        <v>36200</v>
      </c>
      <c r="DB1232">
        <v>38.278616999999997</v>
      </c>
      <c r="DC1232">
        <f t="shared" si="861"/>
        <v>5.229052998872441E-2</v>
      </c>
      <c r="DD1232">
        <f t="shared" si="862"/>
        <v>1.0522905299887244</v>
      </c>
      <c r="DH1232" s="10">
        <v>40843</v>
      </c>
      <c r="DI1232">
        <v>128100</v>
      </c>
      <c r="DJ1232">
        <v>24.176722000000002</v>
      </c>
      <c r="DK1232">
        <f t="shared" si="863"/>
        <v>4.7637437100190194E-2</v>
      </c>
      <c r="DL1232">
        <f t="shared" si="864"/>
        <v>1.0476374371001902</v>
      </c>
      <c r="DX1232" s="10">
        <v>40843</v>
      </c>
      <c r="DY1232">
        <v>7460600</v>
      </c>
      <c r="DZ1232">
        <v>16.989999999999998</v>
      </c>
      <c r="EA1232">
        <f t="shared" si="857"/>
        <v>1.2514838348340884E-2</v>
      </c>
      <c r="EB1232">
        <f t="shared" si="858"/>
        <v>1.0125148383483409</v>
      </c>
      <c r="EF1232" s="10">
        <v>40842</v>
      </c>
      <c r="EG1232">
        <v>114600</v>
      </c>
      <c r="EH1232">
        <v>95.646334999999993</v>
      </c>
      <c r="EI1232">
        <f t="shared" si="859"/>
        <v>-4.9843233693003253E-4</v>
      </c>
      <c r="EJ1232">
        <f t="shared" si="860"/>
        <v>0.99950156766306997</v>
      </c>
    </row>
    <row r="1233" spans="1:140">
      <c r="A1233" s="10">
        <v>40842</v>
      </c>
      <c r="B1233" s="11">
        <v>271.24</v>
      </c>
      <c r="C1233">
        <f t="shared" si="884"/>
        <v>2.7124000000000001</v>
      </c>
      <c r="D1233" s="12">
        <f t="shared" si="865"/>
        <v>9.9064681315483405E-2</v>
      </c>
      <c r="E1233" s="13">
        <f t="shared" si="885"/>
        <v>1.0990646813154834</v>
      </c>
      <c r="H1233" s="10">
        <v>40842</v>
      </c>
      <c r="I1233">
        <v>9200</v>
      </c>
      <c r="J1233">
        <v>62.039498000000002</v>
      </c>
      <c r="K1233" s="15">
        <f t="shared" si="886"/>
        <v>-1.4884166335645488E-2</v>
      </c>
      <c r="L1233">
        <f t="shared" si="887"/>
        <v>0.98511583366435451</v>
      </c>
      <c r="N1233" s="15">
        <f t="shared" si="867"/>
        <v>-0.99580372138198991</v>
      </c>
      <c r="P1233" s="10">
        <v>40842</v>
      </c>
      <c r="Q1233">
        <v>535400</v>
      </c>
      <c r="R1233">
        <v>27.016216</v>
      </c>
      <c r="S1233">
        <f t="shared" si="868"/>
        <v>9.5726648652501023E-3</v>
      </c>
      <c r="T1233">
        <f t="shared" si="888"/>
        <v>1.0095726648652501</v>
      </c>
      <c r="V1233" s="15">
        <f t="shared" si="869"/>
        <v>31.375601122274283</v>
      </c>
      <c r="X1233" s="10">
        <v>40842</v>
      </c>
      <c r="Y1233">
        <v>68900</v>
      </c>
      <c r="Z1233">
        <v>22.203759999999999</v>
      </c>
      <c r="AA1233">
        <f t="shared" si="870"/>
        <v>1.4461903788734354E-2</v>
      </c>
      <c r="AB1233">
        <f t="shared" si="866"/>
        <v>1.0144619037887344</v>
      </c>
      <c r="AD1233" s="15">
        <f t="shared" si="871"/>
        <v>187.81914865473721</v>
      </c>
      <c r="AF1233" s="10">
        <v>40842</v>
      </c>
      <c r="AG1233">
        <v>92800</v>
      </c>
      <c r="AH1233">
        <v>30.411701000000001</v>
      </c>
      <c r="AI1233">
        <f t="shared" si="872"/>
        <v>1.6265351189597155E-2</v>
      </c>
      <c r="AJ1233">
        <f t="shared" si="889"/>
        <v>1.0162653511895972</v>
      </c>
      <c r="AN1233" s="10">
        <v>40842</v>
      </c>
      <c r="AO1233">
        <v>1406200</v>
      </c>
      <c r="AP1233">
        <v>27.906762000000001</v>
      </c>
      <c r="AQ1233">
        <f t="shared" si="873"/>
        <v>1.3377996375527612E-2</v>
      </c>
      <c r="AR1233">
        <f t="shared" si="892"/>
        <v>1.0133779963755276</v>
      </c>
      <c r="AV1233" s="10">
        <v>40842</v>
      </c>
      <c r="AW1233">
        <v>14933700</v>
      </c>
      <c r="AX1233">
        <v>35.244573000000003</v>
      </c>
      <c r="AY1233">
        <f t="shared" si="874"/>
        <v>1.7866054424393596E-2</v>
      </c>
      <c r="AZ1233">
        <f t="shared" si="875"/>
        <v>1.0178660544243936</v>
      </c>
      <c r="BD1233" s="10">
        <v>40842</v>
      </c>
      <c r="BE1233">
        <v>378300</v>
      </c>
      <c r="BF1233">
        <v>37.420257999999997</v>
      </c>
      <c r="BG1233">
        <f t="shared" si="876"/>
        <v>1.0416670604438405E-2</v>
      </c>
      <c r="BH1233">
        <f t="shared" si="877"/>
        <v>1.0104166706044384</v>
      </c>
      <c r="BL1233" s="10">
        <v>40842</v>
      </c>
      <c r="BM1233">
        <v>73800</v>
      </c>
      <c r="BN1233">
        <v>93.312513999999993</v>
      </c>
      <c r="BO1233">
        <f t="shared" si="890"/>
        <v>2.3589335703897429E-3</v>
      </c>
      <c r="BP1233">
        <f t="shared" si="891"/>
        <v>1.0023589335703897</v>
      </c>
      <c r="CB1233" s="10">
        <v>40842</v>
      </c>
      <c r="CC1233">
        <v>200900</v>
      </c>
      <c r="CD1233">
        <v>87.563790999999995</v>
      </c>
      <c r="CE1233">
        <f t="shared" si="878"/>
        <v>3.2107081255370318E-3</v>
      </c>
      <c r="CF1233">
        <f t="shared" si="879"/>
        <v>1.003210708125537</v>
      </c>
      <c r="CJ1233" s="10">
        <v>40842</v>
      </c>
      <c r="CK1233">
        <v>148300</v>
      </c>
      <c r="CL1233">
        <v>69.165923000000006</v>
      </c>
      <c r="CM1233">
        <f t="shared" si="880"/>
        <v>-1.7010763558221731E-3</v>
      </c>
      <c r="CN1233">
        <f t="shared" si="881"/>
        <v>0.99829892364417783</v>
      </c>
      <c r="CR1233" s="10">
        <v>40842</v>
      </c>
      <c r="CS1233">
        <v>7300</v>
      </c>
      <c r="CT1233">
        <v>56.810291999999997</v>
      </c>
      <c r="CU1233">
        <f t="shared" si="882"/>
        <v>-3.4403497122271753E-3</v>
      </c>
      <c r="CV1233">
        <f t="shared" si="883"/>
        <v>0.99655965028777282</v>
      </c>
      <c r="CZ1233" s="10">
        <v>40842</v>
      </c>
      <c r="DA1233">
        <v>8100</v>
      </c>
      <c r="DB1233">
        <v>36.376472</v>
      </c>
      <c r="DC1233">
        <f t="shared" si="861"/>
        <v>5.6179632397994617E-3</v>
      </c>
      <c r="DD1233">
        <f t="shared" si="862"/>
        <v>1.0056179632397995</v>
      </c>
      <c r="DH1233" s="10">
        <v>40842</v>
      </c>
      <c r="DI1233">
        <v>1131800</v>
      </c>
      <c r="DJ1233">
        <v>23.077375</v>
      </c>
      <c r="DK1233">
        <f t="shared" si="863"/>
        <v>9.7770930426408498E-3</v>
      </c>
      <c r="DL1233">
        <f t="shared" si="864"/>
        <v>1.0097770930426408</v>
      </c>
      <c r="DX1233" s="10">
        <v>40842</v>
      </c>
      <c r="DY1233">
        <v>5983300</v>
      </c>
      <c r="DZ1233">
        <v>16.780000999999999</v>
      </c>
      <c r="EA1233">
        <f t="shared" si="857"/>
        <v>1.023479769808544E-2</v>
      </c>
      <c r="EB1233">
        <f t="shared" si="858"/>
        <v>1.0102347976980854</v>
      </c>
      <c r="EF1233" s="10">
        <v>40841</v>
      </c>
      <c r="EG1233">
        <v>341600</v>
      </c>
      <c r="EH1233">
        <v>95.694032000000007</v>
      </c>
      <c r="EI1233">
        <f t="shared" si="859"/>
        <v>1.3974813523347507E-3</v>
      </c>
      <c r="EJ1233">
        <f t="shared" si="860"/>
        <v>1.0013974813523348</v>
      </c>
    </row>
    <row r="1234" spans="1:140">
      <c r="A1234" s="10">
        <v>40841</v>
      </c>
      <c r="B1234" s="11">
        <v>272.24</v>
      </c>
      <c r="C1234">
        <f t="shared" si="884"/>
        <v>2.7223999999999999</v>
      </c>
      <c r="D1234" s="12">
        <f t="shared" si="865"/>
        <v>9.9779003378104525E-2</v>
      </c>
      <c r="E1234" s="13">
        <f t="shared" si="885"/>
        <v>1.0997790033781045</v>
      </c>
      <c r="H1234" s="10">
        <v>40841</v>
      </c>
      <c r="I1234">
        <v>10600</v>
      </c>
      <c r="J1234">
        <v>62.976855999999998</v>
      </c>
      <c r="K1234" s="15">
        <f t="shared" si="886"/>
        <v>2.3413200112018862E-2</v>
      </c>
      <c r="L1234">
        <f t="shared" si="887"/>
        <v>1.0234132001120189</v>
      </c>
      <c r="N1234" s="15">
        <f t="shared" si="867"/>
        <v>4661.5145898864621</v>
      </c>
      <c r="P1234" s="10">
        <v>40841</v>
      </c>
      <c r="Q1234">
        <v>372700</v>
      </c>
      <c r="R1234">
        <v>26.760051000000001</v>
      </c>
      <c r="S1234">
        <f t="shared" si="868"/>
        <v>-1.9443525734318512E-2</v>
      </c>
      <c r="T1234">
        <f t="shared" si="888"/>
        <v>0.98055647426568149</v>
      </c>
      <c r="V1234" s="15">
        <f t="shared" si="869"/>
        <v>-0.99922820278709557</v>
      </c>
      <c r="X1234" s="10">
        <v>40841</v>
      </c>
      <c r="Y1234">
        <v>43000</v>
      </c>
      <c r="Z1234">
        <v>21.887229000000001</v>
      </c>
      <c r="AA1234">
        <f t="shared" si="870"/>
        <v>-2.3265425100231774E-2</v>
      </c>
      <c r="AB1234">
        <f t="shared" si="866"/>
        <v>0.97673457489976823</v>
      </c>
      <c r="AD1234" s="15">
        <f t="shared" si="871"/>
        <v>-0.99981445686446913</v>
      </c>
      <c r="AF1234" s="10">
        <v>40841</v>
      </c>
      <c r="AG1234">
        <v>155000</v>
      </c>
      <c r="AH1234">
        <v>29.924961</v>
      </c>
      <c r="AI1234">
        <f t="shared" si="872"/>
        <v>-2.6788411556936009E-2</v>
      </c>
      <c r="AJ1234">
        <f t="shared" si="889"/>
        <v>0.97321158844306399</v>
      </c>
      <c r="AN1234" s="10">
        <v>40841</v>
      </c>
      <c r="AO1234">
        <v>3678600</v>
      </c>
      <c r="AP1234">
        <v>27.538354000000002</v>
      </c>
      <c r="AQ1234">
        <f t="shared" si="873"/>
        <v>-1.5858701740690373E-2</v>
      </c>
      <c r="AR1234">
        <f t="shared" si="892"/>
        <v>0.98414129825930963</v>
      </c>
      <c r="AV1234" s="10">
        <v>40841</v>
      </c>
      <c r="AW1234">
        <v>22296500</v>
      </c>
      <c r="AX1234">
        <v>34.625943999999997</v>
      </c>
      <c r="AY1234">
        <f t="shared" si="874"/>
        <v>-1.8509568682643751E-2</v>
      </c>
      <c r="AZ1234">
        <f t="shared" si="875"/>
        <v>0.98149043131735625</v>
      </c>
      <c r="BD1234" s="10">
        <v>40841</v>
      </c>
      <c r="BE1234">
        <v>402100</v>
      </c>
      <c r="BF1234">
        <v>37.034481999999997</v>
      </c>
      <c r="BG1234">
        <f t="shared" si="876"/>
        <v>-1.549680477923121E-2</v>
      </c>
      <c r="BH1234">
        <f t="shared" si="877"/>
        <v>0.98450319522076879</v>
      </c>
      <c r="BL1234" s="10">
        <v>40841</v>
      </c>
      <c r="BM1234">
        <v>94400</v>
      </c>
      <c r="BN1234">
        <v>93.092913999999993</v>
      </c>
      <c r="BO1234">
        <f t="shared" si="890"/>
        <v>1.8879328963405939E-4</v>
      </c>
      <c r="BP1234">
        <f t="shared" si="891"/>
        <v>1.0001887932896341</v>
      </c>
      <c r="CB1234" s="10">
        <v>40841</v>
      </c>
      <c r="CC1234">
        <v>543600</v>
      </c>
      <c r="CD1234">
        <v>87.283548999999994</v>
      </c>
      <c r="CE1234">
        <f t="shared" si="878"/>
        <v>2.2986361943522216E-3</v>
      </c>
      <c r="CF1234">
        <f t="shared" si="879"/>
        <v>1.0022986361943522</v>
      </c>
      <c r="CJ1234" s="10">
        <v>40841</v>
      </c>
      <c r="CK1234">
        <v>98300</v>
      </c>
      <c r="CL1234">
        <v>69.283779999999993</v>
      </c>
      <c r="CM1234">
        <f t="shared" si="880"/>
        <v>5.7436179156189482E-3</v>
      </c>
      <c r="CN1234">
        <f t="shared" si="881"/>
        <v>1.0057436179156189</v>
      </c>
      <c r="CR1234" s="10">
        <v>40841</v>
      </c>
      <c r="CS1234">
        <v>12400</v>
      </c>
      <c r="CT1234">
        <v>57.006413999999999</v>
      </c>
      <c r="CU1234">
        <f t="shared" si="882"/>
        <v>4.1125230554404091E-3</v>
      </c>
      <c r="CV1234">
        <f t="shared" si="883"/>
        <v>1.0041125230554404</v>
      </c>
      <c r="CZ1234" s="10">
        <v>40841</v>
      </c>
      <c r="DA1234">
        <v>19200</v>
      </c>
      <c r="DB1234">
        <v>36.173251999999998</v>
      </c>
      <c r="DC1234">
        <f t="shared" si="861"/>
        <v>-1.874306237487855E-2</v>
      </c>
      <c r="DD1234">
        <f t="shared" si="862"/>
        <v>0.98125693762512145</v>
      </c>
      <c r="DH1234" s="10">
        <v>40841</v>
      </c>
      <c r="DI1234">
        <v>22600</v>
      </c>
      <c r="DJ1234">
        <v>22.853929999999998</v>
      </c>
      <c r="DK1234">
        <f t="shared" si="863"/>
        <v>-1.8426064093358008E-2</v>
      </c>
      <c r="DL1234">
        <f t="shared" si="864"/>
        <v>0.98157393590664199</v>
      </c>
      <c r="DX1234" s="10">
        <v>40841</v>
      </c>
      <c r="DY1234">
        <v>8762900</v>
      </c>
      <c r="DZ1234">
        <v>16.610001</v>
      </c>
      <c r="EA1234">
        <f t="shared" si="857"/>
        <v>2.9120323985150298E-2</v>
      </c>
      <c r="EB1234">
        <f t="shared" si="858"/>
        <v>1.0291203239851503</v>
      </c>
      <c r="EF1234" s="10">
        <v>40840</v>
      </c>
      <c r="EG1234">
        <v>184000</v>
      </c>
      <c r="EH1234">
        <v>95.560488000000007</v>
      </c>
      <c r="EI1234">
        <f t="shared" si="859"/>
        <v>3.9944585942475186E-4</v>
      </c>
      <c r="EJ1234">
        <f t="shared" si="860"/>
        <v>1.0003994458594248</v>
      </c>
    </row>
    <row r="1235" spans="1:140">
      <c r="A1235" s="10">
        <v>40840</v>
      </c>
      <c r="B1235" s="11">
        <v>273.24</v>
      </c>
      <c r="C1235">
        <f t="shared" si="884"/>
        <v>2.7324000000000002</v>
      </c>
      <c r="D1235" s="12">
        <f t="shared" si="865"/>
        <v>0.10049940834134397</v>
      </c>
      <c r="E1235" s="13">
        <f t="shared" si="885"/>
        <v>1.100499408341344</v>
      </c>
      <c r="H1235" s="10">
        <v>40840</v>
      </c>
      <c r="I1235">
        <v>22700</v>
      </c>
      <c r="J1235">
        <v>61.536099</v>
      </c>
      <c r="K1235" s="15">
        <f t="shared" si="886"/>
        <v>-1.4084214485883262E-3</v>
      </c>
      <c r="L1235">
        <f t="shared" si="887"/>
        <v>0.99859157855141167</v>
      </c>
      <c r="N1235" s="15">
        <f t="shared" si="867"/>
        <v>-0.40216243078363945</v>
      </c>
      <c r="P1235" s="10">
        <v>40840</v>
      </c>
      <c r="Q1235">
        <v>371000</v>
      </c>
      <c r="R1235">
        <v>27.290678</v>
      </c>
      <c r="S1235">
        <f t="shared" si="868"/>
        <v>1.393609203294166E-2</v>
      </c>
      <c r="T1235">
        <f t="shared" si="888"/>
        <v>1.0139360920329417</v>
      </c>
      <c r="V1235" s="15">
        <f t="shared" si="869"/>
        <v>155.26531731116484</v>
      </c>
      <c r="X1235" s="10">
        <v>40840</v>
      </c>
      <c r="Y1235">
        <v>84000</v>
      </c>
      <c r="Z1235">
        <v>22.408574000000002</v>
      </c>
      <c r="AA1235">
        <f t="shared" si="870"/>
        <v>2.7315353299544931E-2</v>
      </c>
      <c r="AB1235">
        <f t="shared" si="866"/>
        <v>1.0273153532995449</v>
      </c>
      <c r="AD1235" s="15">
        <f t="shared" si="871"/>
        <v>18700.620256610775</v>
      </c>
      <c r="AF1235" s="10">
        <v>40840</v>
      </c>
      <c r="AG1235">
        <v>171100</v>
      </c>
      <c r="AH1235">
        <v>30.748669</v>
      </c>
      <c r="AI1235">
        <f t="shared" si="872"/>
        <v>3.3994259687919914E-2</v>
      </c>
      <c r="AJ1235">
        <f t="shared" si="889"/>
        <v>1.0339942596879199</v>
      </c>
      <c r="AN1235" s="10">
        <v>40840</v>
      </c>
      <c r="AO1235">
        <v>1212000</v>
      </c>
      <c r="AP1235">
        <v>27.982113999999999</v>
      </c>
      <c r="AQ1235">
        <f t="shared" si="873"/>
        <v>1.4879961247425966E-2</v>
      </c>
      <c r="AR1235">
        <f t="shared" si="892"/>
        <v>1.014879961247426</v>
      </c>
      <c r="AV1235" s="10">
        <v>40840</v>
      </c>
      <c r="AW1235">
        <v>31743800</v>
      </c>
      <c r="AX1235">
        <v>35.278942000000001</v>
      </c>
      <c r="AY1235">
        <f t="shared" si="874"/>
        <v>3.6868785727931286E-2</v>
      </c>
      <c r="AZ1235">
        <f t="shared" si="875"/>
        <v>1.0368687857279313</v>
      </c>
      <c r="BD1235" s="10">
        <v>40840</v>
      </c>
      <c r="BE1235">
        <v>514600</v>
      </c>
      <c r="BF1235">
        <v>37.617432000000001</v>
      </c>
      <c r="BG1235">
        <f t="shared" si="876"/>
        <v>4.8088541189064138E-3</v>
      </c>
      <c r="BH1235">
        <f t="shared" si="877"/>
        <v>1.0048088541189064</v>
      </c>
      <c r="BL1235" s="10">
        <v>40840</v>
      </c>
      <c r="BM1235">
        <v>315900</v>
      </c>
      <c r="BN1235">
        <v>93.075342000000006</v>
      </c>
      <c r="BO1235">
        <f t="shared" si="890"/>
        <v>-1.6017863426447398E-3</v>
      </c>
      <c r="BP1235">
        <f t="shared" si="891"/>
        <v>0.99839821365735526</v>
      </c>
      <c r="CB1235" s="10">
        <v>40840</v>
      </c>
      <c r="CC1235">
        <v>245500</v>
      </c>
      <c r="CD1235">
        <v>87.083376000000001</v>
      </c>
      <c r="CE1235">
        <f t="shared" si="878"/>
        <v>6.1985924003038484E-3</v>
      </c>
      <c r="CF1235">
        <f t="shared" si="879"/>
        <v>1.0061985924003038</v>
      </c>
      <c r="CJ1235" s="10">
        <v>40840</v>
      </c>
      <c r="CK1235">
        <v>116400</v>
      </c>
      <c r="CL1235">
        <v>68.888113000000004</v>
      </c>
      <c r="CM1235">
        <f t="shared" si="880"/>
        <v>2.0817804628441294E-3</v>
      </c>
      <c r="CN1235">
        <f t="shared" si="881"/>
        <v>1.0020817804628441</v>
      </c>
      <c r="CR1235" s="10">
        <v>40840</v>
      </c>
      <c r="CS1235">
        <v>6700</v>
      </c>
      <c r="CT1235">
        <v>56.772933999999999</v>
      </c>
      <c r="CU1235">
        <f t="shared" si="882"/>
        <v>-1.1501749840969744E-3</v>
      </c>
      <c r="CV1235">
        <f t="shared" si="883"/>
        <v>0.99884982501590303</v>
      </c>
      <c r="CZ1235" s="10">
        <v>40840</v>
      </c>
      <c r="DA1235">
        <v>18500</v>
      </c>
      <c r="DB1235">
        <v>36.864199999999997</v>
      </c>
      <c r="DC1235">
        <f t="shared" si="861"/>
        <v>1.8643247725653067E-2</v>
      </c>
      <c r="DD1235">
        <f t="shared" si="862"/>
        <v>1.0186432477256531</v>
      </c>
      <c r="DH1235" s="10">
        <v>40840</v>
      </c>
      <c r="DI1235">
        <v>85700</v>
      </c>
      <c r="DJ1235">
        <v>23.282943</v>
      </c>
      <c r="DK1235">
        <f t="shared" si="863"/>
        <v>2.559053531305433E-2</v>
      </c>
      <c r="DL1235">
        <f t="shared" si="864"/>
        <v>1.0255905353130543</v>
      </c>
      <c r="DX1235" s="10">
        <v>40840</v>
      </c>
      <c r="DY1235">
        <v>3459300</v>
      </c>
      <c r="DZ1235">
        <v>16.139999</v>
      </c>
      <c r="EA1235">
        <f t="shared" si="857"/>
        <v>9.3808005003126471E-3</v>
      </c>
      <c r="EB1235">
        <f t="shared" si="858"/>
        <v>1.0093808005003126</v>
      </c>
      <c r="EF1235" s="10">
        <v>40837</v>
      </c>
      <c r="EG1235">
        <v>373300</v>
      </c>
      <c r="EH1235">
        <v>95.522332000000006</v>
      </c>
      <c r="EI1235">
        <f t="shared" si="859"/>
        <v>-4.9907905751500614E-4</v>
      </c>
      <c r="EJ1235">
        <f t="shared" si="860"/>
        <v>0.99950092094248499</v>
      </c>
    </row>
    <row r="1236" spans="1:140">
      <c r="A1236" s="10">
        <v>40837</v>
      </c>
      <c r="B1236" s="11">
        <v>274.24</v>
      </c>
      <c r="C1236">
        <f t="shared" si="884"/>
        <v>2.7423999999999999</v>
      </c>
      <c r="D1236" s="12">
        <f t="shared" si="865"/>
        <v>0.10122599660975484</v>
      </c>
      <c r="E1236" s="13">
        <f t="shared" si="885"/>
        <v>1.1012259966097548</v>
      </c>
      <c r="H1236" s="10">
        <v>40837</v>
      </c>
      <c r="I1236">
        <v>16700</v>
      </c>
      <c r="J1236">
        <v>61.622889999999998</v>
      </c>
      <c r="K1236" s="15">
        <f t="shared" si="886"/>
        <v>-6.5761990528030445E-3</v>
      </c>
      <c r="L1236">
        <f t="shared" si="887"/>
        <v>0.99342380094719696</v>
      </c>
      <c r="N1236" s="15">
        <f t="shared" si="867"/>
        <v>-0.91002648181695056</v>
      </c>
      <c r="P1236" s="10">
        <v>40837</v>
      </c>
      <c r="Q1236">
        <v>216100</v>
      </c>
      <c r="R1236">
        <v>26.915579999999999</v>
      </c>
      <c r="S1236">
        <f t="shared" si="868"/>
        <v>1.9404012028670259E-2</v>
      </c>
      <c r="T1236">
        <f t="shared" si="888"/>
        <v>1.0194040120286703</v>
      </c>
      <c r="V1236" s="15">
        <f t="shared" si="869"/>
        <v>1111.7908591550872</v>
      </c>
      <c r="X1236" s="10">
        <v>40837</v>
      </c>
      <c r="Y1236">
        <v>194500</v>
      </c>
      <c r="Z1236">
        <v>21.812750999999999</v>
      </c>
      <c r="AA1236">
        <f t="shared" si="870"/>
        <v>2.2697552769765927E-2</v>
      </c>
      <c r="AB1236">
        <f t="shared" si="866"/>
        <v>1.0226975527697659</v>
      </c>
      <c r="AD1236" s="15">
        <f t="shared" si="871"/>
        <v>3610.8865659676621</v>
      </c>
      <c r="AF1236" s="10">
        <v>40837</v>
      </c>
      <c r="AG1236">
        <v>82300</v>
      </c>
      <c r="AH1236">
        <v>29.737756000000001</v>
      </c>
      <c r="AI1236">
        <f t="shared" si="872"/>
        <v>2.2859012425613612E-2</v>
      </c>
      <c r="AJ1236">
        <f t="shared" si="889"/>
        <v>1.0228590124256136</v>
      </c>
      <c r="AN1236" s="10">
        <v>40837</v>
      </c>
      <c r="AO1236">
        <v>851900</v>
      </c>
      <c r="AP1236">
        <v>27.571846000000001</v>
      </c>
      <c r="AQ1236">
        <f t="shared" si="873"/>
        <v>2.5856780485365549E-2</v>
      </c>
      <c r="AR1236">
        <f t="shared" si="892"/>
        <v>1.0258567804853655</v>
      </c>
      <c r="AV1236" s="10">
        <v>40837</v>
      </c>
      <c r="AW1236">
        <v>22252400</v>
      </c>
      <c r="AX1236">
        <v>34.024500000000003</v>
      </c>
      <c r="AY1236">
        <f t="shared" si="874"/>
        <v>2.7770541576127128E-2</v>
      </c>
      <c r="AZ1236">
        <f t="shared" si="875"/>
        <v>1.0277705415761271</v>
      </c>
      <c r="BD1236" s="10">
        <v>40837</v>
      </c>
      <c r="BE1236">
        <v>447200</v>
      </c>
      <c r="BF1236">
        <v>37.437401000000001</v>
      </c>
      <c r="BG1236">
        <f t="shared" si="876"/>
        <v>1.7000462381586479E-2</v>
      </c>
      <c r="BH1236">
        <f t="shared" si="877"/>
        <v>1.0170004623815865</v>
      </c>
      <c r="BL1236" s="10">
        <v>40837</v>
      </c>
      <c r="BM1236">
        <v>54300</v>
      </c>
      <c r="BN1236">
        <v>93.224667999999994</v>
      </c>
      <c r="BO1236">
        <f t="shared" si="890"/>
        <v>2.5505040177280502E-3</v>
      </c>
      <c r="BP1236">
        <f t="shared" si="891"/>
        <v>1.0025505040177281</v>
      </c>
      <c r="CB1236" s="10">
        <v>40837</v>
      </c>
      <c r="CC1236">
        <v>306900</v>
      </c>
      <c r="CD1236">
        <v>86.546907000000004</v>
      </c>
      <c r="CE1236">
        <f t="shared" si="878"/>
        <v>1.018635029754078E-3</v>
      </c>
      <c r="CF1236">
        <f t="shared" si="879"/>
        <v>1.0010186350297541</v>
      </c>
      <c r="CJ1236" s="10">
        <v>40837</v>
      </c>
      <c r="CK1236">
        <v>58500</v>
      </c>
      <c r="CL1236">
        <v>68.745001000000002</v>
      </c>
      <c r="CM1236">
        <f t="shared" si="880"/>
        <v>4.6752583291955752E-3</v>
      </c>
      <c r="CN1236">
        <f t="shared" si="881"/>
        <v>1.0046752583291956</v>
      </c>
      <c r="CR1236" s="10">
        <v>40837</v>
      </c>
      <c r="CS1236">
        <v>34000</v>
      </c>
      <c r="CT1236">
        <v>56.838307999999998</v>
      </c>
      <c r="CU1236">
        <f t="shared" si="882"/>
        <v>-4.926641644710239E-4</v>
      </c>
      <c r="CV1236">
        <f t="shared" si="883"/>
        <v>0.99950733583552898</v>
      </c>
      <c r="CZ1236" s="10">
        <v>40837</v>
      </c>
      <c r="DA1236">
        <v>15800</v>
      </c>
      <c r="DB1236">
        <v>36.189509999999999</v>
      </c>
      <c r="DC1236">
        <f t="shared" si="861"/>
        <v>1.9230770855598323E-2</v>
      </c>
      <c r="DD1236">
        <f t="shared" si="862"/>
        <v>1.0192307708555983</v>
      </c>
      <c r="DH1236" s="10">
        <v>40837</v>
      </c>
      <c r="DI1236">
        <v>121500</v>
      </c>
      <c r="DJ1236">
        <v>22.701986999999999</v>
      </c>
      <c r="DK1236">
        <f t="shared" si="863"/>
        <v>3.3360418358721944E-2</v>
      </c>
      <c r="DL1236">
        <f t="shared" si="864"/>
        <v>1.0333604183587219</v>
      </c>
      <c r="DX1236" s="10">
        <v>40837</v>
      </c>
      <c r="DY1236">
        <v>4873700</v>
      </c>
      <c r="DZ1236">
        <v>15.99</v>
      </c>
      <c r="EA1236">
        <f t="shared" ref="EA1236:EA1261" si="893">(DZ1236/DZ1237)-1</f>
        <v>1.0745891276864761E-2</v>
      </c>
      <c r="EB1236">
        <f t="shared" ref="EB1236:EB1261" si="894">1+EA1236</f>
        <v>1.0107458912768648</v>
      </c>
      <c r="EF1236" s="10">
        <v>40836</v>
      </c>
      <c r="EG1236">
        <v>131400</v>
      </c>
      <c r="EH1236">
        <v>95.570029000000005</v>
      </c>
      <c r="EI1236">
        <f t="shared" ref="EI1236:EI1260" si="895">(EH1236/EH1237)-1</f>
        <v>1.9970498042276574E-4</v>
      </c>
      <c r="EJ1236">
        <f t="shared" ref="EJ1236:EJ1260" si="896">1+EI1236</f>
        <v>1.0001997049804228</v>
      </c>
    </row>
    <row r="1237" spans="1:140">
      <c r="A1237" s="10">
        <v>40836</v>
      </c>
      <c r="B1237" s="11">
        <v>275.24</v>
      </c>
      <c r="C1237">
        <f t="shared" si="884"/>
        <v>2.7524000000000002</v>
      </c>
      <c r="D1237" s="12">
        <f t="shared" si="865"/>
        <v>0.10195887106026769</v>
      </c>
      <c r="E1237" s="13">
        <f t="shared" si="885"/>
        <v>1.1019588710602677</v>
      </c>
      <c r="H1237" s="10">
        <v>40836</v>
      </c>
      <c r="I1237">
        <v>5600</v>
      </c>
      <c r="J1237">
        <v>62.030816999999999</v>
      </c>
      <c r="K1237" s="15">
        <f t="shared" si="886"/>
        <v>-5.9805435312692001E-3</v>
      </c>
      <c r="L1237">
        <f t="shared" si="887"/>
        <v>0.9940194564687308</v>
      </c>
      <c r="N1237" s="15">
        <f t="shared" si="867"/>
        <v>-0.88802190316639096</v>
      </c>
      <c r="P1237" s="10">
        <v>40836</v>
      </c>
      <c r="Q1237">
        <v>279800</v>
      </c>
      <c r="R1237">
        <v>26.403251000000001</v>
      </c>
      <c r="S1237">
        <f t="shared" si="868"/>
        <v>5.2246973551646203E-3</v>
      </c>
      <c r="T1237">
        <f t="shared" si="888"/>
        <v>1.0052246973551646</v>
      </c>
      <c r="V1237" s="15">
        <f t="shared" si="869"/>
        <v>5.6996148002524381</v>
      </c>
      <c r="X1237" s="10">
        <v>40836</v>
      </c>
      <c r="Y1237">
        <v>22100</v>
      </c>
      <c r="Z1237">
        <v>21.328643</v>
      </c>
      <c r="AA1237">
        <f t="shared" si="870"/>
        <v>4.8245956006800483E-3</v>
      </c>
      <c r="AB1237">
        <f t="shared" si="866"/>
        <v>1.00482459560068</v>
      </c>
      <c r="AD1237" s="15">
        <f t="shared" si="871"/>
        <v>4.7935371185506082</v>
      </c>
      <c r="AF1237" s="10">
        <v>40836</v>
      </c>
      <c r="AG1237">
        <v>78100</v>
      </c>
      <c r="AH1237">
        <v>29.073172</v>
      </c>
      <c r="AI1237">
        <f t="shared" si="872"/>
        <v>2.9060404404730455E-3</v>
      </c>
      <c r="AJ1237">
        <f t="shared" si="889"/>
        <v>1.002906040440473</v>
      </c>
      <c r="AN1237" s="10">
        <v>40836</v>
      </c>
      <c r="AO1237">
        <v>1369100</v>
      </c>
      <c r="AP1237">
        <v>26.876895999999999</v>
      </c>
      <c r="AQ1237">
        <f t="shared" si="873"/>
        <v>6.2333971068584404E-4</v>
      </c>
      <c r="AR1237">
        <f t="shared" si="892"/>
        <v>1.0006233397106858</v>
      </c>
      <c r="AV1237" s="10">
        <v>40836</v>
      </c>
      <c r="AW1237">
        <v>21934700</v>
      </c>
      <c r="AX1237">
        <v>33.105151999999997</v>
      </c>
      <c r="AY1237">
        <f t="shared" si="874"/>
        <v>-1.9592889334297703E-2</v>
      </c>
      <c r="AZ1237">
        <f t="shared" si="875"/>
        <v>0.9804071106657023</v>
      </c>
      <c r="BD1237" s="10">
        <v>40836</v>
      </c>
      <c r="BE1237">
        <v>375800</v>
      </c>
      <c r="BF1237">
        <v>36.811587000000003</v>
      </c>
      <c r="BG1237">
        <f t="shared" si="876"/>
        <v>4.9145601474400724E-3</v>
      </c>
      <c r="BH1237">
        <f t="shared" si="877"/>
        <v>1.0049145601474401</v>
      </c>
      <c r="BL1237" s="10">
        <v>40836</v>
      </c>
      <c r="BM1237">
        <v>83300</v>
      </c>
      <c r="BN1237">
        <v>92.987503000000004</v>
      </c>
      <c r="BO1237">
        <f t="shared" si="890"/>
        <v>1.7980705900375593E-3</v>
      </c>
      <c r="BP1237">
        <f t="shared" si="891"/>
        <v>1.0017980705900376</v>
      </c>
      <c r="CB1237" s="10">
        <v>40836</v>
      </c>
      <c r="CC1237">
        <v>190100</v>
      </c>
      <c r="CD1237">
        <v>86.458837000000003</v>
      </c>
      <c r="CE1237">
        <f t="shared" si="878"/>
        <v>-2.402009659684512E-3</v>
      </c>
      <c r="CF1237">
        <f t="shared" si="879"/>
        <v>0.99759799034031549</v>
      </c>
      <c r="CJ1237" s="10">
        <v>40836</v>
      </c>
      <c r="CK1237">
        <v>61400</v>
      </c>
      <c r="CL1237">
        <v>68.425095999999996</v>
      </c>
      <c r="CM1237">
        <f t="shared" si="880"/>
        <v>-3.6893894625822377E-4</v>
      </c>
      <c r="CN1237">
        <f t="shared" si="881"/>
        <v>0.99963106105374178</v>
      </c>
      <c r="CR1237" s="10">
        <v>40836</v>
      </c>
      <c r="CS1237">
        <v>73700</v>
      </c>
      <c r="CT1237">
        <v>56.866323999999999</v>
      </c>
      <c r="CU1237">
        <f t="shared" si="882"/>
        <v>-9.8444616518988948E-4</v>
      </c>
      <c r="CV1237">
        <f t="shared" si="883"/>
        <v>0.99901555383481011</v>
      </c>
      <c r="CZ1237" s="10">
        <v>40836</v>
      </c>
      <c r="DA1237">
        <v>16600</v>
      </c>
      <c r="DB1237">
        <v>35.506689000000001</v>
      </c>
      <c r="DC1237">
        <f t="shared" si="861"/>
        <v>-5.4644335790662302E-3</v>
      </c>
      <c r="DD1237">
        <f t="shared" si="862"/>
        <v>0.99453556642093377</v>
      </c>
      <c r="DH1237" s="10">
        <v>40836</v>
      </c>
      <c r="DI1237">
        <v>43600</v>
      </c>
      <c r="DJ1237">
        <v>21.969089</v>
      </c>
      <c r="DK1237">
        <f t="shared" si="863"/>
        <v>6.1399983934067315E-3</v>
      </c>
      <c r="DL1237">
        <f t="shared" si="864"/>
        <v>1.0061399983934067</v>
      </c>
      <c r="DX1237" s="10">
        <v>40836</v>
      </c>
      <c r="DY1237">
        <v>7544200</v>
      </c>
      <c r="DZ1237">
        <v>15.82</v>
      </c>
      <c r="EA1237">
        <f t="shared" si="893"/>
        <v>-1.2484394506866336E-2</v>
      </c>
      <c r="EB1237">
        <f t="shared" si="894"/>
        <v>0.98751560549313366</v>
      </c>
      <c r="EF1237" s="10">
        <v>40835</v>
      </c>
      <c r="EG1237">
        <v>202500</v>
      </c>
      <c r="EH1237">
        <v>95.550946999999994</v>
      </c>
      <c r="EI1237">
        <f t="shared" si="895"/>
        <v>-9.9842520687176695E-5</v>
      </c>
      <c r="EJ1237">
        <f t="shared" si="896"/>
        <v>0.99990015747931282</v>
      </c>
    </row>
    <row r="1238" spans="1:140">
      <c r="A1238" s="10">
        <v>40835</v>
      </c>
      <c r="B1238" s="11">
        <v>276.24</v>
      </c>
      <c r="C1238">
        <f t="shared" si="884"/>
        <v>2.7624</v>
      </c>
      <c r="D1238" s="12">
        <f t="shared" si="865"/>
        <v>0.10269813712346254</v>
      </c>
      <c r="E1238" s="13">
        <f t="shared" si="885"/>
        <v>1.1026981371234625</v>
      </c>
      <c r="H1238" s="10">
        <v>40835</v>
      </c>
      <c r="I1238">
        <v>14000</v>
      </c>
      <c r="J1238">
        <v>62.404026999999999</v>
      </c>
      <c r="K1238" s="15">
        <f t="shared" si="886"/>
        <v>-6.9485658006129825E-4</v>
      </c>
      <c r="L1238">
        <f t="shared" si="887"/>
        <v>0.9993051434199387</v>
      </c>
      <c r="N1238" s="15">
        <f t="shared" si="867"/>
        <v>-0.22408384184160279</v>
      </c>
      <c r="P1238" s="10">
        <v>40835</v>
      </c>
      <c r="Q1238">
        <v>213600</v>
      </c>
      <c r="R1238">
        <v>26.266019</v>
      </c>
      <c r="S1238">
        <f t="shared" si="868"/>
        <v>-1.3402073859944297E-2</v>
      </c>
      <c r="T1238">
        <f t="shared" si="888"/>
        <v>0.9865979261400557</v>
      </c>
      <c r="V1238" s="15">
        <f t="shared" si="869"/>
        <v>-0.99273605825435651</v>
      </c>
      <c r="X1238" s="10">
        <v>40835</v>
      </c>
      <c r="Y1238">
        <v>31600</v>
      </c>
      <c r="Z1238">
        <v>21.226234999999999</v>
      </c>
      <c r="AA1238">
        <f t="shared" si="870"/>
        <v>-1.3840918867454532E-2</v>
      </c>
      <c r="AB1238">
        <f t="shared" si="866"/>
        <v>0.98615908113254547</v>
      </c>
      <c r="AD1238" s="15">
        <f t="shared" si="871"/>
        <v>-0.99382485607076909</v>
      </c>
      <c r="AF1238" s="10">
        <v>40835</v>
      </c>
      <c r="AG1238">
        <v>96000</v>
      </c>
      <c r="AH1238">
        <v>28.988928999999999</v>
      </c>
      <c r="AI1238">
        <f t="shared" si="872"/>
        <v>-1.682542125533748E-2</v>
      </c>
      <c r="AJ1238">
        <f t="shared" si="889"/>
        <v>0.98317457874466252</v>
      </c>
      <c r="AN1238" s="10">
        <v>40835</v>
      </c>
      <c r="AO1238">
        <v>2164900</v>
      </c>
      <c r="AP1238">
        <v>26.860153</v>
      </c>
      <c r="AQ1238">
        <f t="shared" si="873"/>
        <v>-1.5346864453003595E-2</v>
      </c>
      <c r="AR1238">
        <f t="shared" si="892"/>
        <v>0.98465313554699641</v>
      </c>
      <c r="AV1238" s="10">
        <v>40835</v>
      </c>
      <c r="AW1238">
        <v>21685400</v>
      </c>
      <c r="AX1238">
        <v>33.766739999999999</v>
      </c>
      <c r="AY1238">
        <f t="shared" si="874"/>
        <v>-1.7254366196945314E-2</v>
      </c>
      <c r="AZ1238">
        <f t="shared" si="875"/>
        <v>0.98274563380305469</v>
      </c>
      <c r="BD1238" s="10">
        <v>40835</v>
      </c>
      <c r="BE1238">
        <v>288300</v>
      </c>
      <c r="BF1238">
        <v>36.631559000000003</v>
      </c>
      <c r="BG1238">
        <f t="shared" si="876"/>
        <v>-5.5853429897754214E-3</v>
      </c>
      <c r="BH1238">
        <f t="shared" si="877"/>
        <v>0.99441465701022458</v>
      </c>
      <c r="BL1238" s="10">
        <v>40835</v>
      </c>
      <c r="BM1238">
        <v>112400</v>
      </c>
      <c r="BN1238">
        <v>92.820605</v>
      </c>
      <c r="BO1238">
        <f t="shared" si="890"/>
        <v>-1.0399040091918499E-3</v>
      </c>
      <c r="BP1238">
        <f t="shared" si="891"/>
        <v>0.99896009599080815</v>
      </c>
      <c r="CB1238" s="10">
        <v>40835</v>
      </c>
      <c r="CC1238">
        <v>315700</v>
      </c>
      <c r="CD1238">
        <v>86.667012</v>
      </c>
      <c r="CE1238">
        <f t="shared" si="878"/>
        <v>-9.2402631203247765E-5</v>
      </c>
      <c r="CF1238">
        <f t="shared" si="879"/>
        <v>0.99990759736879675</v>
      </c>
      <c r="CJ1238" s="10">
        <v>40835</v>
      </c>
      <c r="CK1238">
        <v>98400</v>
      </c>
      <c r="CL1238">
        <v>68.45035</v>
      </c>
      <c r="CM1238">
        <f t="shared" si="880"/>
        <v>3.9511030645504874E-3</v>
      </c>
      <c r="CN1238">
        <f t="shared" si="881"/>
        <v>1.0039511030645505</v>
      </c>
      <c r="CR1238" s="10">
        <v>40835</v>
      </c>
      <c r="CS1238">
        <v>43500</v>
      </c>
      <c r="CT1238">
        <v>56.922361000000002</v>
      </c>
      <c r="CU1238">
        <f t="shared" si="882"/>
        <v>1.3143024427080263E-3</v>
      </c>
      <c r="CV1238">
        <f t="shared" si="883"/>
        <v>1.001314302442708</v>
      </c>
      <c r="CZ1238" s="10">
        <v>40835</v>
      </c>
      <c r="DA1238">
        <v>18800</v>
      </c>
      <c r="DB1238">
        <v>35.701779000000002</v>
      </c>
      <c r="DC1238">
        <f t="shared" si="861"/>
        <v>-1.347713743568224E-2</v>
      </c>
      <c r="DD1238">
        <f t="shared" si="862"/>
        <v>0.98652286256431776</v>
      </c>
      <c r="DH1238" s="10">
        <v>40835</v>
      </c>
      <c r="DI1238">
        <v>32100</v>
      </c>
      <c r="DJ1238">
        <v>21.835021999999999</v>
      </c>
      <c r="DK1238">
        <f t="shared" si="863"/>
        <v>-1.1731350334795887E-2</v>
      </c>
      <c r="DL1238">
        <f t="shared" si="864"/>
        <v>0.98826864966520411</v>
      </c>
      <c r="DX1238" s="10">
        <v>40835</v>
      </c>
      <c r="DY1238">
        <v>4339400</v>
      </c>
      <c r="DZ1238">
        <v>16.02</v>
      </c>
      <c r="EA1238">
        <f t="shared" si="893"/>
        <v>-1.3546798029556606E-2</v>
      </c>
      <c r="EB1238">
        <f t="shared" si="894"/>
        <v>0.98645320197044339</v>
      </c>
      <c r="EF1238" s="10">
        <v>40834</v>
      </c>
      <c r="EG1238">
        <v>133300</v>
      </c>
      <c r="EH1238">
        <v>95.560488000000007</v>
      </c>
      <c r="EI1238">
        <f t="shared" si="895"/>
        <v>9.9852490211382872E-5</v>
      </c>
      <c r="EJ1238">
        <f t="shared" si="896"/>
        <v>1.0000998524902114</v>
      </c>
    </row>
    <row r="1239" spans="1:140">
      <c r="A1239" s="10">
        <v>40834</v>
      </c>
      <c r="B1239" s="11">
        <v>277.24</v>
      </c>
      <c r="C1239">
        <f t="shared" si="884"/>
        <v>2.7724000000000002</v>
      </c>
      <c r="D1239" s="12">
        <f t="shared" si="865"/>
        <v>0.10344390286819771</v>
      </c>
      <c r="E1239" s="13">
        <f t="shared" si="885"/>
        <v>1.1034439028681977</v>
      </c>
      <c r="H1239" s="10">
        <v>40834</v>
      </c>
      <c r="I1239">
        <v>32700</v>
      </c>
      <c r="J1239">
        <v>62.447418999999996</v>
      </c>
      <c r="K1239" s="15">
        <f t="shared" si="886"/>
        <v>-6.0782142296043062E-3</v>
      </c>
      <c r="L1239">
        <f t="shared" si="887"/>
        <v>0.99392178577039569</v>
      </c>
      <c r="N1239" s="15">
        <f t="shared" si="867"/>
        <v>-0.89196694628361484</v>
      </c>
      <c r="P1239" s="10">
        <v>40834</v>
      </c>
      <c r="Q1239">
        <v>450000</v>
      </c>
      <c r="R1239">
        <v>26.622820000000001</v>
      </c>
      <c r="S1239">
        <f t="shared" si="868"/>
        <v>1.962153757960583E-2</v>
      </c>
      <c r="T1239">
        <f t="shared" si="888"/>
        <v>1.0196215375796058</v>
      </c>
      <c r="V1239" s="15">
        <f t="shared" si="869"/>
        <v>1201.9157159038398</v>
      </c>
      <c r="X1239" s="10">
        <v>40834</v>
      </c>
      <c r="Y1239">
        <v>31500</v>
      </c>
      <c r="Z1239">
        <v>21.524149000000001</v>
      </c>
      <c r="AA1239">
        <f t="shared" si="870"/>
        <v>2.4822784351477667E-2</v>
      </c>
      <c r="AB1239">
        <f t="shared" si="866"/>
        <v>1.0248227843514777</v>
      </c>
      <c r="AD1239" s="15">
        <f t="shared" si="871"/>
        <v>7704.5188073590707</v>
      </c>
      <c r="AF1239" s="10">
        <v>40834</v>
      </c>
      <c r="AG1239">
        <v>113400</v>
      </c>
      <c r="AH1239">
        <v>29.485026999999999</v>
      </c>
      <c r="AI1239">
        <f t="shared" si="872"/>
        <v>2.7062273670306336E-2</v>
      </c>
      <c r="AJ1239">
        <f t="shared" si="889"/>
        <v>1.0270622736703063</v>
      </c>
      <c r="AN1239" s="10">
        <v>40834</v>
      </c>
      <c r="AO1239">
        <v>2062600</v>
      </c>
      <c r="AP1239">
        <v>27.278797000000001</v>
      </c>
      <c r="AQ1239">
        <f t="shared" si="873"/>
        <v>1.2115685175398294E-2</v>
      </c>
      <c r="AR1239">
        <f t="shared" si="892"/>
        <v>1.0121156851753983</v>
      </c>
      <c r="AV1239" s="10">
        <v>40834</v>
      </c>
      <c r="AW1239">
        <v>34114900</v>
      </c>
      <c r="AX1239">
        <v>34.359592999999997</v>
      </c>
      <c r="AY1239">
        <f t="shared" si="874"/>
        <v>2.5647613394806035E-2</v>
      </c>
      <c r="AZ1239">
        <f t="shared" si="875"/>
        <v>1.025647613394806</v>
      </c>
      <c r="BD1239" s="10">
        <v>40834</v>
      </c>
      <c r="BE1239">
        <v>591500</v>
      </c>
      <c r="BF1239">
        <v>36.837308</v>
      </c>
      <c r="BG1239">
        <f t="shared" si="876"/>
        <v>1.6560214400600071E-2</v>
      </c>
      <c r="BH1239">
        <f t="shared" si="877"/>
        <v>1.0165602144006001</v>
      </c>
      <c r="BL1239" s="10">
        <v>40834</v>
      </c>
      <c r="BM1239">
        <v>154000</v>
      </c>
      <c r="BN1239">
        <v>92.917230000000004</v>
      </c>
      <c r="BO1239">
        <f t="shared" si="890"/>
        <v>3.2245583218639684E-3</v>
      </c>
      <c r="BP1239">
        <f t="shared" si="891"/>
        <v>1.003224558321864</v>
      </c>
      <c r="CB1239" s="10">
        <v>40834</v>
      </c>
      <c r="CC1239">
        <v>249300</v>
      </c>
      <c r="CD1239">
        <v>86.675021000000001</v>
      </c>
      <c r="CE1239">
        <f t="shared" si="878"/>
        <v>1.8509647212729963E-3</v>
      </c>
      <c r="CF1239">
        <f t="shared" si="879"/>
        <v>1.001850964721273</v>
      </c>
      <c r="CJ1239" s="10">
        <v>40834</v>
      </c>
      <c r="CK1239">
        <v>120700</v>
      </c>
      <c r="CL1239">
        <v>68.180959999999999</v>
      </c>
      <c r="CM1239">
        <f t="shared" si="880"/>
        <v>3.9667762061752487E-3</v>
      </c>
      <c r="CN1239">
        <f t="shared" si="881"/>
        <v>1.0039667762061752</v>
      </c>
      <c r="CR1239" s="10">
        <v>40834</v>
      </c>
      <c r="CS1239">
        <v>19200</v>
      </c>
      <c r="CT1239">
        <v>56.847645999999997</v>
      </c>
      <c r="CU1239">
        <f t="shared" si="882"/>
        <v>4.9308664088609788E-4</v>
      </c>
      <c r="CV1239">
        <f t="shared" si="883"/>
        <v>1.0004930866408861</v>
      </c>
      <c r="CZ1239" s="10">
        <v>40834</v>
      </c>
      <c r="DA1239">
        <v>18500</v>
      </c>
      <c r="DB1239">
        <v>36.189509999999999</v>
      </c>
      <c r="DC1239">
        <f t="shared" si="861"/>
        <v>5.1930492584315591E-3</v>
      </c>
      <c r="DD1239">
        <f t="shared" si="862"/>
        <v>1.0051930492584316</v>
      </c>
      <c r="DH1239" s="10">
        <v>40834</v>
      </c>
      <c r="DI1239">
        <v>63300</v>
      </c>
      <c r="DJ1239">
        <v>22.094217</v>
      </c>
      <c r="DK1239">
        <f t="shared" si="863"/>
        <v>3.7783370227342683E-2</v>
      </c>
      <c r="DL1239">
        <f t="shared" si="864"/>
        <v>1.0377833702273427</v>
      </c>
      <c r="DX1239" s="10">
        <v>40834</v>
      </c>
      <c r="DY1239">
        <v>5659800</v>
      </c>
      <c r="DZ1239">
        <v>16.239999999999998</v>
      </c>
      <c r="EA1239">
        <f t="shared" si="893"/>
        <v>-3.6809204712221488E-3</v>
      </c>
      <c r="EB1239">
        <f t="shared" si="894"/>
        <v>0.99631907952877785</v>
      </c>
      <c r="EF1239" s="10">
        <v>40833</v>
      </c>
      <c r="EG1239">
        <v>185200</v>
      </c>
      <c r="EH1239">
        <v>95.550946999999994</v>
      </c>
      <c r="EI1239">
        <f t="shared" si="895"/>
        <v>1.4997086770509593E-3</v>
      </c>
      <c r="EJ1239">
        <f t="shared" si="896"/>
        <v>1.001499708677051</v>
      </c>
    </row>
    <row r="1240" spans="1:140">
      <c r="A1240" s="10">
        <v>40833</v>
      </c>
      <c r="B1240" s="11">
        <v>278.24</v>
      </c>
      <c r="C1240">
        <f t="shared" si="884"/>
        <v>2.7824</v>
      </c>
      <c r="D1240" s="12">
        <f t="shared" si="865"/>
        <v>0.10419627908975704</v>
      </c>
      <c r="E1240" s="13">
        <f t="shared" si="885"/>
        <v>1.104196279089757</v>
      </c>
      <c r="H1240" s="10">
        <v>40833</v>
      </c>
      <c r="I1240">
        <v>10000</v>
      </c>
      <c r="J1240">
        <v>62.829309000000002</v>
      </c>
      <c r="K1240" s="15">
        <f t="shared" si="886"/>
        <v>1.5714913704183431E-2</v>
      </c>
      <c r="L1240">
        <f t="shared" si="887"/>
        <v>1.0157149137041834</v>
      </c>
      <c r="N1240" s="15">
        <f t="shared" si="867"/>
        <v>295.2904601112636</v>
      </c>
      <c r="P1240" s="10">
        <v>40833</v>
      </c>
      <c r="Q1240">
        <v>280800</v>
      </c>
      <c r="R1240">
        <v>26.110492000000001</v>
      </c>
      <c r="S1240">
        <f t="shared" si="868"/>
        <v>-1.8906786666146091E-2</v>
      </c>
      <c r="T1240">
        <f t="shared" si="888"/>
        <v>0.98109321333385391</v>
      </c>
      <c r="V1240" s="15">
        <f t="shared" si="869"/>
        <v>-0.99905757000123163</v>
      </c>
      <c r="X1240" s="10">
        <v>40833</v>
      </c>
      <c r="Y1240">
        <v>39100</v>
      </c>
      <c r="Z1240">
        <v>21.002801000000002</v>
      </c>
      <c r="AA1240">
        <f t="shared" si="870"/>
        <v>-2.6327197493896337E-2</v>
      </c>
      <c r="AB1240">
        <f t="shared" si="866"/>
        <v>0.97367280250610366</v>
      </c>
      <c r="AD1240" s="15">
        <f t="shared" si="871"/>
        <v>-0.99994101259880896</v>
      </c>
      <c r="AF1240" s="10">
        <v>40833</v>
      </c>
      <c r="AG1240">
        <v>76000</v>
      </c>
      <c r="AH1240">
        <v>28.708120000000001</v>
      </c>
      <c r="AI1240">
        <f t="shared" si="872"/>
        <v>-3.1269731874615458E-2</v>
      </c>
      <c r="AJ1240">
        <f t="shared" si="889"/>
        <v>0.96873026812538454</v>
      </c>
      <c r="AN1240" s="10">
        <v>40833</v>
      </c>
      <c r="AO1240">
        <v>1656500</v>
      </c>
      <c r="AP1240">
        <v>26.952252000000001</v>
      </c>
      <c r="AQ1240">
        <f t="shared" si="873"/>
        <v>-2.3065330771501413E-2</v>
      </c>
      <c r="AR1240">
        <f t="shared" si="892"/>
        <v>0.97693466922849859</v>
      </c>
      <c r="AV1240" s="10">
        <v>40833</v>
      </c>
      <c r="AW1240">
        <v>17982500</v>
      </c>
      <c r="AX1240">
        <v>33.500388000000001</v>
      </c>
      <c r="AY1240">
        <f t="shared" si="874"/>
        <v>-3.0581809121743242E-2</v>
      </c>
      <c r="AZ1240">
        <f t="shared" si="875"/>
        <v>0.96941819087825676</v>
      </c>
      <c r="BD1240" s="10">
        <v>40833</v>
      </c>
      <c r="BE1240">
        <v>357300</v>
      </c>
      <c r="BF1240">
        <v>36.237212</v>
      </c>
      <c r="BG1240">
        <f t="shared" si="876"/>
        <v>-1.4455546512846085E-2</v>
      </c>
      <c r="BH1240">
        <f t="shared" si="877"/>
        <v>0.98554445348715392</v>
      </c>
      <c r="BL1240" s="10">
        <v>40833</v>
      </c>
      <c r="BM1240">
        <v>65600</v>
      </c>
      <c r="BN1240">
        <v>92.618576000000004</v>
      </c>
      <c r="BO1240">
        <f t="shared" si="890"/>
        <v>-1.6096839011225939E-3</v>
      </c>
      <c r="BP1240">
        <f t="shared" si="891"/>
        <v>0.99839031609887741</v>
      </c>
      <c r="CB1240" s="10">
        <v>40833</v>
      </c>
      <c r="CC1240">
        <v>158200</v>
      </c>
      <c r="CD1240">
        <v>86.514885000000007</v>
      </c>
      <c r="CE1240">
        <f t="shared" si="878"/>
        <v>2.6911773246549586E-3</v>
      </c>
      <c r="CF1240">
        <f t="shared" si="879"/>
        <v>1.002691177324655</v>
      </c>
      <c r="CJ1240" s="10">
        <v>40833</v>
      </c>
      <c r="CK1240">
        <v>56700</v>
      </c>
      <c r="CL1240">
        <v>67.911569999999998</v>
      </c>
      <c r="CM1240">
        <f t="shared" si="880"/>
        <v>4.2324959047159716E-3</v>
      </c>
      <c r="CN1240">
        <f t="shared" si="881"/>
        <v>1.004232495904716</v>
      </c>
      <c r="CR1240" s="10">
        <v>40833</v>
      </c>
      <c r="CS1240">
        <v>25000</v>
      </c>
      <c r="CT1240">
        <v>56.819628999999999</v>
      </c>
      <c r="CU1240">
        <f t="shared" si="882"/>
        <v>1.9762620715826351E-3</v>
      </c>
      <c r="CV1240">
        <f t="shared" si="883"/>
        <v>1.0019762620715826</v>
      </c>
      <c r="CZ1240" s="10">
        <v>40833</v>
      </c>
      <c r="DA1240">
        <v>6100</v>
      </c>
      <c r="DB1240">
        <v>36.002547</v>
      </c>
      <c r="DC1240">
        <f t="shared" si="861"/>
        <v>-1.4682976560227323E-2</v>
      </c>
      <c r="DD1240">
        <f t="shared" si="862"/>
        <v>0.98531702343977268</v>
      </c>
      <c r="DH1240" s="10">
        <v>40833</v>
      </c>
      <c r="DI1240">
        <v>53900</v>
      </c>
      <c r="DJ1240">
        <v>21.289815999999998</v>
      </c>
      <c r="DK1240">
        <f t="shared" si="863"/>
        <v>-1.9753089830345516E-2</v>
      </c>
      <c r="DL1240">
        <f t="shared" si="864"/>
        <v>0.98024691016965448</v>
      </c>
      <c r="DX1240" s="10">
        <v>40833</v>
      </c>
      <c r="DY1240">
        <v>3781900</v>
      </c>
      <c r="DZ1240">
        <v>16.299999</v>
      </c>
      <c r="EA1240">
        <f t="shared" si="893"/>
        <v>-5.4911534771905357E-3</v>
      </c>
      <c r="EB1240">
        <f t="shared" si="894"/>
        <v>0.99450884652280946</v>
      </c>
      <c r="EF1240" s="10">
        <v>40830</v>
      </c>
      <c r="EG1240">
        <v>159300</v>
      </c>
      <c r="EH1240">
        <v>95.407863000000006</v>
      </c>
      <c r="EI1240">
        <f t="shared" si="895"/>
        <v>-9.9981761188638885E-5</v>
      </c>
      <c r="EJ1240">
        <f t="shared" si="896"/>
        <v>0.99990001823881136</v>
      </c>
    </row>
    <row r="1241" spans="1:140">
      <c r="A1241" s="10">
        <v>40830</v>
      </c>
      <c r="B1241" s="11">
        <v>279.24</v>
      </c>
      <c r="C1241">
        <f t="shared" si="884"/>
        <v>2.7924000000000002</v>
      </c>
      <c r="D1241" s="12">
        <f t="shared" si="865"/>
        <v>0.10495537940169397</v>
      </c>
      <c r="E1241" s="13">
        <f t="shared" si="885"/>
        <v>1.104955379401694</v>
      </c>
      <c r="H1241" s="10">
        <v>40830</v>
      </c>
      <c r="I1241">
        <v>4700</v>
      </c>
      <c r="J1241">
        <v>61.857227999999999</v>
      </c>
      <c r="K1241" s="15">
        <f t="shared" si="886"/>
        <v>-1.0138929530415175E-2</v>
      </c>
      <c r="L1241">
        <f t="shared" si="887"/>
        <v>0.98986107046958483</v>
      </c>
      <c r="N1241" s="15">
        <f t="shared" si="867"/>
        <v>-0.97575628024780559</v>
      </c>
      <c r="P1241" s="10">
        <v>40830</v>
      </c>
      <c r="Q1241">
        <v>436600</v>
      </c>
      <c r="R1241">
        <v>26.613671</v>
      </c>
      <c r="S1241">
        <f t="shared" si="868"/>
        <v>1.6777300286503705E-2</v>
      </c>
      <c r="T1241">
        <f t="shared" si="888"/>
        <v>1.0167773002865037</v>
      </c>
      <c r="V1241" s="15">
        <f t="shared" si="869"/>
        <v>432.9426291269757</v>
      </c>
      <c r="X1241" s="10">
        <v>40830</v>
      </c>
      <c r="Y1241">
        <v>70600</v>
      </c>
      <c r="Z1241">
        <v>21.570696999999999</v>
      </c>
      <c r="AA1241">
        <f t="shared" si="870"/>
        <v>1.8014066451564448E-2</v>
      </c>
      <c r="AB1241">
        <f t="shared" si="866"/>
        <v>1.0180140664515644</v>
      </c>
      <c r="AD1241" s="15">
        <f t="shared" si="871"/>
        <v>675.28430307984331</v>
      </c>
      <c r="AF1241" s="10">
        <v>40830</v>
      </c>
      <c r="AG1241">
        <v>149500</v>
      </c>
      <c r="AH1241">
        <v>29.634792000000001</v>
      </c>
      <c r="AI1241">
        <f t="shared" si="872"/>
        <v>1.8989405736749454E-2</v>
      </c>
      <c r="AJ1241">
        <f t="shared" si="889"/>
        <v>1.0189894057367495</v>
      </c>
      <c r="AN1241" s="10">
        <v>40830</v>
      </c>
      <c r="AO1241">
        <v>1040900</v>
      </c>
      <c r="AP1241">
        <v>27.588591999999998</v>
      </c>
      <c r="AQ1241">
        <f t="shared" si="873"/>
        <v>1.1977858892568305E-2</v>
      </c>
      <c r="AR1241">
        <f t="shared" si="892"/>
        <v>1.0119778588925683</v>
      </c>
      <c r="AV1241" s="10">
        <v>40830</v>
      </c>
      <c r="AW1241">
        <v>27867900</v>
      </c>
      <c r="AX1241">
        <v>34.557209999999998</v>
      </c>
      <c r="AY1241">
        <f t="shared" si="874"/>
        <v>1.6169783922101999E-2</v>
      </c>
      <c r="AZ1241">
        <f t="shared" si="875"/>
        <v>1.016169783922102</v>
      </c>
      <c r="BD1241" s="10">
        <v>40830</v>
      </c>
      <c r="BE1241">
        <v>250600</v>
      </c>
      <c r="BF1241">
        <v>36.768723999999999</v>
      </c>
      <c r="BG1241">
        <f t="shared" si="876"/>
        <v>1.1795239658774603E-2</v>
      </c>
      <c r="BH1241">
        <f t="shared" si="877"/>
        <v>1.0117952396587746</v>
      </c>
      <c r="BL1241" s="10">
        <v>40830</v>
      </c>
      <c r="BM1241">
        <v>99200</v>
      </c>
      <c r="BN1241">
        <v>92.767903000000004</v>
      </c>
      <c r="BO1241">
        <f t="shared" si="890"/>
        <v>-4.618259361915289E-3</v>
      </c>
      <c r="BP1241">
        <f t="shared" si="891"/>
        <v>0.99538174063808471</v>
      </c>
      <c r="CB1241" s="10">
        <v>40830</v>
      </c>
      <c r="CC1241">
        <v>143000</v>
      </c>
      <c r="CD1241">
        <v>86.282683000000006</v>
      </c>
      <c r="CE1241">
        <f t="shared" si="878"/>
        <v>3.1651853814405051E-3</v>
      </c>
      <c r="CF1241">
        <f t="shared" si="879"/>
        <v>1.0031651853814405</v>
      </c>
      <c r="CJ1241" s="10">
        <v>40830</v>
      </c>
      <c r="CK1241">
        <v>64300</v>
      </c>
      <c r="CL1241">
        <v>67.625345999999993</v>
      </c>
      <c r="CM1241">
        <f t="shared" si="880"/>
        <v>9.969064062096411E-4</v>
      </c>
      <c r="CN1241">
        <f t="shared" si="881"/>
        <v>1.0009969064062096</v>
      </c>
      <c r="CR1241" s="10">
        <v>40830</v>
      </c>
      <c r="CS1241">
        <v>18000</v>
      </c>
      <c r="CT1241">
        <v>56.707560000000001</v>
      </c>
      <c r="CU1241">
        <f t="shared" si="882"/>
        <v>-1.6464229055690449E-4</v>
      </c>
      <c r="CV1241">
        <f t="shared" si="883"/>
        <v>0.9998353577094431</v>
      </c>
      <c r="CZ1241" s="10">
        <v>40830</v>
      </c>
      <c r="DA1241">
        <v>4300</v>
      </c>
      <c r="DB1241">
        <v>36.539048999999999</v>
      </c>
      <c r="DC1241">
        <f t="shared" ref="DC1241:DC1261" si="897">(DB1241/DB1242)-1</f>
        <v>1.1248592960685366E-2</v>
      </c>
      <c r="DD1241">
        <f t="shared" ref="DD1241:DD1261" si="898">1+DC1241</f>
        <v>1.0112485929606854</v>
      </c>
      <c r="DH1241" s="10">
        <v>40830</v>
      </c>
      <c r="DI1241">
        <v>92200</v>
      </c>
      <c r="DJ1241">
        <v>21.718830000000001</v>
      </c>
      <c r="DK1241">
        <f t="shared" ref="DK1241:DK1261" si="899">(DJ1241/DJ1242)-1</f>
        <v>1.8867897974492287E-2</v>
      </c>
      <c r="DL1241">
        <f t="shared" ref="DL1241:DL1261" si="900">1+DK1241</f>
        <v>1.0188678979744923</v>
      </c>
      <c r="DX1241" s="10">
        <v>40830</v>
      </c>
      <c r="DY1241">
        <v>4146000</v>
      </c>
      <c r="DZ1241">
        <v>16.389999</v>
      </c>
      <c r="EA1241">
        <f t="shared" si="893"/>
        <v>6.7566334916073778E-3</v>
      </c>
      <c r="EB1241">
        <f t="shared" si="894"/>
        <v>1.0067566334916074</v>
      </c>
      <c r="EF1241" s="10">
        <v>40829</v>
      </c>
      <c r="EG1241">
        <v>140500</v>
      </c>
      <c r="EH1241">
        <v>95.417402999999993</v>
      </c>
      <c r="EI1241">
        <f t="shared" si="895"/>
        <v>6.0014572330935323E-4</v>
      </c>
      <c r="EJ1241">
        <f t="shared" si="896"/>
        <v>1.0006001457233094</v>
      </c>
    </row>
    <row r="1242" spans="1:140">
      <c r="A1242" s="10">
        <v>40829</v>
      </c>
      <c r="B1242" s="11">
        <v>280.24</v>
      </c>
      <c r="C1242">
        <f t="shared" si="884"/>
        <v>2.8024</v>
      </c>
      <c r="D1242" s="12">
        <f t="shared" si="865"/>
        <v>0.10572132033155968</v>
      </c>
      <c r="E1242" s="13">
        <f t="shared" si="885"/>
        <v>1.1057213203315597</v>
      </c>
      <c r="H1242" s="10">
        <v>40829</v>
      </c>
      <c r="I1242">
        <v>9600</v>
      </c>
      <c r="J1242">
        <v>62.490817999999997</v>
      </c>
      <c r="K1242" s="15">
        <f t="shared" si="886"/>
        <v>6.7114506974796928E-3</v>
      </c>
      <c r="L1242">
        <f t="shared" si="887"/>
        <v>1.0067114506974797</v>
      </c>
      <c r="N1242" s="15">
        <f t="shared" si="867"/>
        <v>10.490213230288685</v>
      </c>
      <c r="P1242" s="10">
        <v>40829</v>
      </c>
      <c r="Q1242">
        <v>170700</v>
      </c>
      <c r="R1242">
        <v>26.174533</v>
      </c>
      <c r="S1242">
        <f t="shared" si="868"/>
        <v>-1.7445659229520238E-3</v>
      </c>
      <c r="T1242">
        <f t="shared" si="888"/>
        <v>0.99825543407704798</v>
      </c>
      <c r="V1242" s="15">
        <f t="shared" si="869"/>
        <v>-0.47129393768347816</v>
      </c>
      <c r="X1242" s="10">
        <v>40829</v>
      </c>
      <c r="Y1242">
        <v>87700</v>
      </c>
      <c r="Z1242">
        <v>21.188997000000001</v>
      </c>
      <c r="AA1242">
        <f t="shared" si="870"/>
        <v>-2.6292483521304089E-3</v>
      </c>
      <c r="AB1242">
        <f t="shared" si="866"/>
        <v>0.99737075164786959</v>
      </c>
      <c r="AD1242" s="15">
        <f t="shared" si="871"/>
        <v>-0.6174666642027038</v>
      </c>
      <c r="AF1242" s="10">
        <v>40829</v>
      </c>
      <c r="AG1242">
        <v>116400</v>
      </c>
      <c r="AH1242">
        <v>29.082532</v>
      </c>
      <c r="AI1242">
        <f t="shared" si="872"/>
        <v>-6.4330563360959214E-4</v>
      </c>
      <c r="AJ1242">
        <f t="shared" si="889"/>
        <v>0.99935669436639041</v>
      </c>
      <c r="AN1242" s="10">
        <v>40829</v>
      </c>
      <c r="AO1242">
        <v>1092800</v>
      </c>
      <c r="AP1242">
        <v>27.262051</v>
      </c>
      <c r="AQ1242">
        <f t="shared" si="873"/>
        <v>-9.2046928431710473E-4</v>
      </c>
      <c r="AR1242">
        <f t="shared" si="892"/>
        <v>0.9990795307156829</v>
      </c>
      <c r="AV1242" s="10">
        <v>40829</v>
      </c>
      <c r="AW1242">
        <v>23282200</v>
      </c>
      <c r="AX1242">
        <v>34.007319000000003</v>
      </c>
      <c r="AY1242">
        <f t="shared" si="874"/>
        <v>-7.2735714924174744E-3</v>
      </c>
      <c r="AZ1242">
        <f t="shared" si="875"/>
        <v>0.99272642850758253</v>
      </c>
      <c r="BD1242" s="10">
        <v>40829</v>
      </c>
      <c r="BE1242">
        <v>216800</v>
      </c>
      <c r="BF1242">
        <v>36.340083999999997</v>
      </c>
      <c r="BG1242">
        <f t="shared" si="876"/>
        <v>-9.4275156775203151E-4</v>
      </c>
      <c r="BH1242">
        <f t="shared" si="877"/>
        <v>0.99905724843224797</v>
      </c>
      <c r="BL1242" s="10">
        <v>40829</v>
      </c>
      <c r="BM1242">
        <v>136400</v>
      </c>
      <c r="BN1242">
        <v>93.198317000000003</v>
      </c>
      <c r="BO1242">
        <f t="shared" si="890"/>
        <v>6.8324212116717131E-3</v>
      </c>
      <c r="BP1242">
        <f t="shared" si="891"/>
        <v>1.0068324212116717</v>
      </c>
      <c r="CB1242" s="10">
        <v>40829</v>
      </c>
      <c r="CC1242">
        <v>336800</v>
      </c>
      <c r="CD1242">
        <v>86.010444000000007</v>
      </c>
      <c r="CE1242">
        <f t="shared" si="878"/>
        <v>2.8941994291171724E-3</v>
      </c>
      <c r="CF1242">
        <f t="shared" si="879"/>
        <v>1.0028941994291172</v>
      </c>
      <c r="CJ1242" s="10">
        <v>40829</v>
      </c>
      <c r="CK1242">
        <v>97500</v>
      </c>
      <c r="CL1242">
        <v>67.557997</v>
      </c>
      <c r="CM1242">
        <f t="shared" si="880"/>
        <v>1.1227103121689286E-3</v>
      </c>
      <c r="CN1242">
        <f t="shared" si="881"/>
        <v>1.0011227103121689</v>
      </c>
      <c r="CR1242" s="10">
        <v>40829</v>
      </c>
      <c r="CS1242">
        <v>7600</v>
      </c>
      <c r="CT1242">
        <v>56.716898</v>
      </c>
      <c r="CU1242">
        <f t="shared" si="882"/>
        <v>1.6493326702635702E-3</v>
      </c>
      <c r="CV1242">
        <f t="shared" si="883"/>
        <v>1.0016493326702636</v>
      </c>
      <c r="CZ1242" s="10">
        <v>40829</v>
      </c>
      <c r="DA1242">
        <v>10000</v>
      </c>
      <c r="DB1242">
        <v>36.132607999999998</v>
      </c>
      <c r="DC1242">
        <f t="shared" si="897"/>
        <v>7.4796268473353855E-3</v>
      </c>
      <c r="DD1242">
        <f t="shared" si="898"/>
        <v>1.0074796268473354</v>
      </c>
      <c r="DH1242" s="10">
        <v>40829</v>
      </c>
      <c r="DI1242">
        <v>15400</v>
      </c>
      <c r="DJ1242">
        <v>21.31663</v>
      </c>
      <c r="DK1242">
        <f t="shared" si="899"/>
        <v>-8.7281520092494791E-3</v>
      </c>
      <c r="DL1242">
        <f t="shared" si="900"/>
        <v>0.99127184799075052</v>
      </c>
      <c r="DX1242" s="10">
        <v>40829</v>
      </c>
      <c r="DY1242">
        <v>5423600</v>
      </c>
      <c r="DZ1242">
        <v>16.280000999999999</v>
      </c>
      <c r="EA1242">
        <f t="shared" si="893"/>
        <v>-4.8899752512241434E-3</v>
      </c>
      <c r="EB1242">
        <f t="shared" si="894"/>
        <v>0.99511002474877586</v>
      </c>
      <c r="EF1242" s="10">
        <v>40828</v>
      </c>
      <c r="EG1242">
        <v>160600</v>
      </c>
      <c r="EH1242">
        <v>95.360173000000003</v>
      </c>
      <c r="EI1242">
        <f t="shared" si="895"/>
        <v>5.0043816404943264E-4</v>
      </c>
      <c r="EJ1242">
        <f t="shared" si="896"/>
        <v>1.0005004381640494</v>
      </c>
    </row>
    <row r="1243" spans="1:140">
      <c r="A1243" s="10">
        <v>40828</v>
      </c>
      <c r="B1243" s="11">
        <v>281.24</v>
      </c>
      <c r="C1243">
        <f t="shared" si="884"/>
        <v>2.8124000000000002</v>
      </c>
      <c r="D1243" s="12">
        <f t="shared" si="865"/>
        <v>0.1064942214207123</v>
      </c>
      <c r="E1243" s="13">
        <f t="shared" si="885"/>
        <v>1.1064942214207123</v>
      </c>
      <c r="H1243" s="10">
        <v>40828</v>
      </c>
      <c r="I1243">
        <v>19800</v>
      </c>
      <c r="J1243">
        <v>62.074210000000001</v>
      </c>
      <c r="K1243" s="15">
        <f t="shared" si="886"/>
        <v>-1.4061261604682351E-2</v>
      </c>
      <c r="L1243">
        <f t="shared" si="887"/>
        <v>0.98593873839531765</v>
      </c>
      <c r="N1243" s="15">
        <f t="shared" si="867"/>
        <v>-0.99430852638145617</v>
      </c>
      <c r="P1243" s="10">
        <v>40828</v>
      </c>
      <c r="Q1243">
        <v>271300</v>
      </c>
      <c r="R1243">
        <v>26.220275999999998</v>
      </c>
      <c r="S1243">
        <f t="shared" si="868"/>
        <v>9.1549636200001228E-3</v>
      </c>
      <c r="T1243">
        <f t="shared" si="888"/>
        <v>1.0091549636200001</v>
      </c>
      <c r="V1243" s="15">
        <f t="shared" si="869"/>
        <v>26.836789323675578</v>
      </c>
      <c r="X1243" s="10">
        <v>40828</v>
      </c>
      <c r="Y1243">
        <v>45700</v>
      </c>
      <c r="Z1243">
        <v>21.244855000000001</v>
      </c>
      <c r="AA1243">
        <f t="shared" si="870"/>
        <v>1.5576356303234729E-2</v>
      </c>
      <c r="AB1243">
        <f t="shared" si="866"/>
        <v>1.0155763563032347</v>
      </c>
      <c r="AD1243" s="15">
        <f t="shared" si="871"/>
        <v>280.89815992991203</v>
      </c>
      <c r="AF1243" s="10">
        <v>40828</v>
      </c>
      <c r="AG1243">
        <v>179100</v>
      </c>
      <c r="AH1243">
        <v>29.101253</v>
      </c>
      <c r="AI1243">
        <f t="shared" si="872"/>
        <v>1.4686696021811496E-2</v>
      </c>
      <c r="AJ1243">
        <f t="shared" si="889"/>
        <v>1.0146866960218115</v>
      </c>
      <c r="AN1243" s="10">
        <v>40828</v>
      </c>
      <c r="AO1243">
        <v>1610200</v>
      </c>
      <c r="AP1243">
        <v>27.287168000000001</v>
      </c>
      <c r="AQ1243">
        <f t="shared" si="873"/>
        <v>1.8119406571413421E-2</v>
      </c>
      <c r="AR1243">
        <f t="shared" si="892"/>
        <v>1.0181194065714134</v>
      </c>
      <c r="AV1243" s="10">
        <v>40828</v>
      </c>
      <c r="AW1243">
        <v>33934200</v>
      </c>
      <c r="AX1243">
        <v>34.256486000000002</v>
      </c>
      <c r="AY1243">
        <f t="shared" si="874"/>
        <v>2.7842167856882538E-2</v>
      </c>
      <c r="AZ1243">
        <f t="shared" si="875"/>
        <v>1.0278421678568825</v>
      </c>
      <c r="BD1243" s="10">
        <v>40828</v>
      </c>
      <c r="BE1243">
        <v>915600</v>
      </c>
      <c r="BF1243">
        <v>36.374375999999998</v>
      </c>
      <c r="BG1243">
        <f t="shared" si="876"/>
        <v>8.3174379122217257E-3</v>
      </c>
      <c r="BH1243">
        <f t="shared" si="877"/>
        <v>1.0083174379122217</v>
      </c>
      <c r="BL1243" s="10">
        <v>40828</v>
      </c>
      <c r="BM1243">
        <v>151700</v>
      </c>
      <c r="BN1243">
        <v>92.565867999999995</v>
      </c>
      <c r="BO1243">
        <f t="shared" si="890"/>
        <v>4.5757499825898051E-3</v>
      </c>
      <c r="BP1243">
        <f t="shared" si="891"/>
        <v>1.0045757499825898</v>
      </c>
      <c r="CB1243" s="10">
        <v>40828</v>
      </c>
      <c r="CC1243">
        <v>210000</v>
      </c>
      <c r="CD1243">
        <v>85.762231</v>
      </c>
      <c r="CE1243">
        <f t="shared" si="878"/>
        <v>7.9044282309037595E-3</v>
      </c>
      <c r="CF1243">
        <f t="shared" si="879"/>
        <v>1.0079044282309038</v>
      </c>
      <c r="CJ1243" s="10">
        <v>40828</v>
      </c>
      <c r="CK1243">
        <v>85500</v>
      </c>
      <c r="CL1243">
        <v>67.482234000000005</v>
      </c>
      <c r="CM1243">
        <f t="shared" si="880"/>
        <v>-2.4939603610507621E-4</v>
      </c>
      <c r="CN1243">
        <f t="shared" si="881"/>
        <v>0.99975060396389492</v>
      </c>
      <c r="CR1243" s="10">
        <v>40828</v>
      </c>
      <c r="CS1243">
        <v>23700</v>
      </c>
      <c r="CT1243">
        <v>56.623506999999996</v>
      </c>
      <c r="CU1243">
        <f t="shared" si="882"/>
        <v>-1.6488664837532863E-4</v>
      </c>
      <c r="CV1243">
        <f t="shared" si="883"/>
        <v>0.99983511335162467</v>
      </c>
      <c r="CZ1243" s="10">
        <v>40828</v>
      </c>
      <c r="DA1243">
        <v>14900</v>
      </c>
      <c r="DB1243">
        <v>35.864356000000001</v>
      </c>
      <c r="DC1243">
        <f t="shared" si="897"/>
        <v>2.4854826057024049E-2</v>
      </c>
      <c r="DD1243">
        <f t="shared" si="898"/>
        <v>1.024854826057024</v>
      </c>
      <c r="DH1243" s="10">
        <v>40828</v>
      </c>
      <c r="DI1243">
        <v>38600</v>
      </c>
      <c r="DJ1243">
        <v>21.504322999999999</v>
      </c>
      <c r="DK1243">
        <f t="shared" si="899"/>
        <v>1.9059645370295364E-2</v>
      </c>
      <c r="DL1243">
        <f t="shared" si="900"/>
        <v>1.0190596453702954</v>
      </c>
      <c r="DX1243" s="10">
        <v>40828</v>
      </c>
      <c r="DY1243">
        <v>5104300</v>
      </c>
      <c r="DZ1243">
        <v>16.360001</v>
      </c>
      <c r="EA1243">
        <f t="shared" si="893"/>
        <v>6.7692923076922984E-3</v>
      </c>
      <c r="EB1243">
        <f t="shared" si="894"/>
        <v>1.0067692923076923</v>
      </c>
      <c r="EF1243" s="10">
        <v>40827</v>
      </c>
      <c r="EG1243">
        <v>361300</v>
      </c>
      <c r="EH1243">
        <v>95.312475000000006</v>
      </c>
      <c r="EI1243">
        <f t="shared" si="895"/>
        <v>-8.0002064812900731E-4</v>
      </c>
      <c r="EJ1243">
        <f t="shared" si="896"/>
        <v>0.99919997935187099</v>
      </c>
    </row>
    <row r="1244" spans="1:140">
      <c r="A1244" s="10">
        <v>40827</v>
      </c>
      <c r="B1244" s="11">
        <v>282.24</v>
      </c>
      <c r="C1244">
        <f t="shared" si="884"/>
        <v>2.8224</v>
      </c>
      <c r="D1244" s="12">
        <f t="shared" si="865"/>
        <v>0.10727420532841858</v>
      </c>
      <c r="E1244" s="13">
        <f t="shared" si="885"/>
        <v>1.1072742053284186</v>
      </c>
      <c r="H1244" s="10">
        <v>40827</v>
      </c>
      <c r="I1244">
        <v>52600</v>
      </c>
      <c r="J1244">
        <v>62.959499999999998</v>
      </c>
      <c r="K1244" s="15">
        <f t="shared" si="886"/>
        <v>-3.0236524857425451E-3</v>
      </c>
      <c r="L1244">
        <f t="shared" si="887"/>
        <v>0.99697634751425745</v>
      </c>
      <c r="N1244" s="15">
        <f t="shared" si="867"/>
        <v>-0.66889013154822674</v>
      </c>
      <c r="P1244" s="10">
        <v>40827</v>
      </c>
      <c r="Q1244">
        <v>321300</v>
      </c>
      <c r="R1244">
        <v>25.982408</v>
      </c>
      <c r="S1244">
        <f t="shared" si="868"/>
        <v>7.0474204584702882E-4</v>
      </c>
      <c r="T1244">
        <f t="shared" si="888"/>
        <v>1.000704742045847</v>
      </c>
      <c r="V1244" s="15">
        <f t="shared" si="869"/>
        <v>0.29322648724639677</v>
      </c>
      <c r="X1244" s="10">
        <v>40827</v>
      </c>
      <c r="Y1244">
        <v>41100</v>
      </c>
      <c r="Z1244">
        <v>20.919013</v>
      </c>
      <c r="AA1244">
        <f t="shared" si="870"/>
        <v>4.4524783541866064E-4</v>
      </c>
      <c r="AB1244">
        <f t="shared" si="866"/>
        <v>1.0004452478354187</v>
      </c>
      <c r="AD1244" s="15">
        <f t="shared" si="871"/>
        <v>0.17642395543884914</v>
      </c>
      <c r="AF1244" s="10">
        <v>40827</v>
      </c>
      <c r="AG1244">
        <v>132200</v>
      </c>
      <c r="AH1244">
        <v>28.680038</v>
      </c>
      <c r="AI1244">
        <f t="shared" si="872"/>
        <v>4.9196145963188442E-3</v>
      </c>
      <c r="AJ1244">
        <f t="shared" si="889"/>
        <v>1.0049196145963188</v>
      </c>
      <c r="AN1244" s="10">
        <v>40827</v>
      </c>
      <c r="AO1244">
        <v>1896000</v>
      </c>
      <c r="AP1244">
        <v>26.801539999999999</v>
      </c>
      <c r="AQ1244">
        <f t="shared" si="873"/>
        <v>-4.0448690652520325E-3</v>
      </c>
      <c r="AR1244">
        <f t="shared" si="892"/>
        <v>0.99595513093474797</v>
      </c>
      <c r="AV1244" s="10">
        <v>40827</v>
      </c>
      <c r="AW1244">
        <v>15757200</v>
      </c>
      <c r="AX1244">
        <v>33.328547</v>
      </c>
      <c r="AY1244">
        <f t="shared" si="874"/>
        <v>2.8438618074471123E-3</v>
      </c>
      <c r="AZ1244">
        <f t="shared" si="875"/>
        <v>1.0028438618074471</v>
      </c>
      <c r="BD1244" s="10">
        <v>40827</v>
      </c>
      <c r="BE1244">
        <v>266300</v>
      </c>
      <c r="BF1244">
        <v>36.074330000000003</v>
      </c>
      <c r="BG1244">
        <f t="shared" si="876"/>
        <v>-2.1341310433690142E-3</v>
      </c>
      <c r="BH1244">
        <f t="shared" si="877"/>
        <v>0.99786586895663099</v>
      </c>
      <c r="BL1244" s="10">
        <v>40827</v>
      </c>
      <c r="BM1244">
        <v>160100</v>
      </c>
      <c r="BN1244">
        <v>92.144238999999999</v>
      </c>
      <c r="BO1244">
        <f t="shared" si="890"/>
        <v>-5.7814483166520603E-3</v>
      </c>
      <c r="BP1244">
        <f t="shared" si="891"/>
        <v>0.99421855168334794</v>
      </c>
      <c r="CB1244" s="10">
        <v>40827</v>
      </c>
      <c r="CC1244">
        <v>287700</v>
      </c>
      <c r="CD1244">
        <v>85.089646000000002</v>
      </c>
      <c r="CE1244">
        <f t="shared" si="878"/>
        <v>-2.8150873380697883E-3</v>
      </c>
      <c r="CF1244">
        <f t="shared" si="879"/>
        <v>0.99718491266193021</v>
      </c>
      <c r="CJ1244" s="10">
        <v>40827</v>
      </c>
      <c r="CK1244">
        <v>44100</v>
      </c>
      <c r="CL1244">
        <v>67.499067999999994</v>
      </c>
      <c r="CM1244">
        <f t="shared" si="880"/>
        <v>5.8963927312178921E-3</v>
      </c>
      <c r="CN1244">
        <f t="shared" si="881"/>
        <v>1.0058963927312179</v>
      </c>
      <c r="CR1244" s="10">
        <v>40827</v>
      </c>
      <c r="CS1244">
        <v>15700</v>
      </c>
      <c r="CT1244">
        <v>56.632845000000003</v>
      </c>
      <c r="CU1244">
        <f t="shared" si="882"/>
        <v>6.6008796779160051E-4</v>
      </c>
      <c r="CV1244">
        <f t="shared" si="883"/>
        <v>1.0006600879677916</v>
      </c>
      <c r="CZ1244" s="10">
        <v>40827</v>
      </c>
      <c r="DA1244">
        <v>8200</v>
      </c>
      <c r="DB1244">
        <v>34.994571999999998</v>
      </c>
      <c r="DC1244">
        <f t="shared" si="897"/>
        <v>-5.7736858671791902E-3</v>
      </c>
      <c r="DD1244">
        <f t="shared" si="898"/>
        <v>0.99422631413282081</v>
      </c>
      <c r="DH1244" s="10">
        <v>40827</v>
      </c>
      <c r="DI1244">
        <v>26400</v>
      </c>
      <c r="DJ1244">
        <v>21.102124</v>
      </c>
      <c r="DK1244">
        <f t="shared" si="899"/>
        <v>-2.0331916207348422E-2</v>
      </c>
      <c r="DL1244">
        <f t="shared" si="900"/>
        <v>0.97966808379265158</v>
      </c>
      <c r="DX1244" s="10">
        <v>40827</v>
      </c>
      <c r="DY1244">
        <v>5189400</v>
      </c>
      <c r="DZ1244">
        <v>16.25</v>
      </c>
      <c r="EA1244">
        <f t="shared" si="893"/>
        <v>-7.3305432296552064E-3</v>
      </c>
      <c r="EB1244">
        <f t="shared" si="894"/>
        <v>0.99266945677034479</v>
      </c>
      <c r="EF1244" s="10">
        <v>40826</v>
      </c>
      <c r="EG1244">
        <v>148800</v>
      </c>
      <c r="EH1244">
        <v>95.388788000000005</v>
      </c>
      <c r="EI1244">
        <f t="shared" si="895"/>
        <v>-5.9961641773664809E-4</v>
      </c>
      <c r="EJ1244">
        <f t="shared" si="896"/>
        <v>0.99940038358226335</v>
      </c>
    </row>
    <row r="1245" spans="1:140">
      <c r="A1245" s="10">
        <v>40826</v>
      </c>
      <c r="B1245" s="11">
        <v>283.24</v>
      </c>
      <c r="C1245">
        <f t="shared" si="884"/>
        <v>2.8324000000000003</v>
      </c>
      <c r="D1245" s="12">
        <f t="shared" si="865"/>
        <v>0.10806139794047076</v>
      </c>
      <c r="E1245" s="13">
        <f t="shared" si="885"/>
        <v>1.1080613979404708</v>
      </c>
      <c r="H1245" s="10">
        <v>40826</v>
      </c>
      <c r="I1245">
        <v>22300</v>
      </c>
      <c r="J1245">
        <v>63.150444999999998</v>
      </c>
      <c r="K1245" s="15">
        <f t="shared" si="886"/>
        <v>-1.1413003814588318E-2</v>
      </c>
      <c r="L1245">
        <f t="shared" si="887"/>
        <v>0.98858699618541168</v>
      </c>
      <c r="N1245" s="15">
        <f t="shared" si="867"/>
        <v>-0.98484918065960236</v>
      </c>
      <c r="P1245" s="10">
        <v>40826</v>
      </c>
      <c r="Q1245">
        <v>672700</v>
      </c>
      <c r="R1245">
        <v>25.964110000000002</v>
      </c>
      <c r="S1245">
        <f t="shared" si="868"/>
        <v>3.5388490758985647E-2</v>
      </c>
      <c r="T1245">
        <f t="shared" si="888"/>
        <v>1.0353884907589856</v>
      </c>
      <c r="V1245" s="15">
        <f t="shared" si="869"/>
        <v>325623.13441881171</v>
      </c>
      <c r="X1245" s="10">
        <v>40826</v>
      </c>
      <c r="Y1245">
        <v>16200</v>
      </c>
      <c r="Z1245">
        <v>20.909703</v>
      </c>
      <c r="AA1245">
        <f t="shared" si="870"/>
        <v>3.6455857506163758E-2</v>
      </c>
      <c r="AB1245">
        <f t="shared" si="866"/>
        <v>1.0364558575061638</v>
      </c>
      <c r="AD1245" s="15">
        <f t="shared" si="871"/>
        <v>474290.95219605236</v>
      </c>
      <c r="AF1245" s="10">
        <v>40826</v>
      </c>
      <c r="AG1245">
        <v>166900</v>
      </c>
      <c r="AH1245">
        <v>28.539634</v>
      </c>
      <c r="AI1245">
        <f t="shared" si="872"/>
        <v>4.1325119627132256E-2</v>
      </c>
      <c r="AJ1245">
        <f t="shared" si="889"/>
        <v>1.0413251196271323</v>
      </c>
      <c r="AN1245" s="10">
        <v>40826</v>
      </c>
      <c r="AO1245">
        <v>763700</v>
      </c>
      <c r="AP1245">
        <v>26.910388999999999</v>
      </c>
      <c r="AQ1245">
        <f t="shared" si="873"/>
        <v>3.8113731025572806E-2</v>
      </c>
      <c r="AR1245">
        <f t="shared" si="892"/>
        <v>1.0381137310255728</v>
      </c>
      <c r="AV1245" s="10">
        <v>40826</v>
      </c>
      <c r="AW1245">
        <v>16927700</v>
      </c>
      <c r="AX1245">
        <v>33.234034000000001</v>
      </c>
      <c r="AY1245">
        <f t="shared" si="874"/>
        <v>4.5123015828091084E-2</v>
      </c>
      <c r="AZ1245">
        <f t="shared" si="875"/>
        <v>1.0451230158280911</v>
      </c>
      <c r="BD1245" s="10">
        <v>40826</v>
      </c>
      <c r="BE1245">
        <v>502900</v>
      </c>
      <c r="BF1245">
        <v>36.151482000000001</v>
      </c>
      <c r="BG1245">
        <f t="shared" si="876"/>
        <v>2.6783523001209231E-2</v>
      </c>
      <c r="BH1245">
        <f t="shared" si="877"/>
        <v>1.0267835230012092</v>
      </c>
      <c r="BL1245" s="10">
        <v>40826</v>
      </c>
      <c r="BM1245">
        <v>108800</v>
      </c>
      <c r="BN1245">
        <v>92.680064000000002</v>
      </c>
      <c r="BO1245">
        <f t="shared" si="890"/>
        <v>-3.7897776870476907E-4</v>
      </c>
      <c r="BP1245">
        <f t="shared" si="891"/>
        <v>0.99962102223129523</v>
      </c>
      <c r="CB1245" s="10">
        <v>40826</v>
      </c>
      <c r="CC1245">
        <v>401600</v>
      </c>
      <c r="CD1245">
        <v>85.329857000000004</v>
      </c>
      <c r="CE1245">
        <f t="shared" si="878"/>
        <v>1.4372769695697674E-2</v>
      </c>
      <c r="CF1245">
        <f t="shared" si="879"/>
        <v>1.0143727696956977</v>
      </c>
      <c r="CJ1245" s="10">
        <v>40826</v>
      </c>
      <c r="CK1245">
        <v>39800</v>
      </c>
      <c r="CL1245">
        <v>67.103399999999993</v>
      </c>
      <c r="CM1245">
        <f t="shared" si="880"/>
        <v>-2.5028773955459993E-3</v>
      </c>
      <c r="CN1245">
        <f t="shared" si="881"/>
        <v>0.997497122604454</v>
      </c>
      <c r="CR1245" s="10">
        <v>40826</v>
      </c>
      <c r="CS1245">
        <v>11000</v>
      </c>
      <c r="CT1245">
        <v>56.595486999999999</v>
      </c>
      <c r="CU1245">
        <f t="shared" si="882"/>
        <v>-5.0894960838799852E-3</v>
      </c>
      <c r="CV1245">
        <f t="shared" si="883"/>
        <v>0.99491050391612001</v>
      </c>
      <c r="CZ1245" s="10">
        <v>40826</v>
      </c>
      <c r="DA1245">
        <v>16300</v>
      </c>
      <c r="DB1245">
        <v>35.197792999999997</v>
      </c>
      <c r="DC1245">
        <f t="shared" si="897"/>
        <v>3.3412830859641973E-2</v>
      </c>
      <c r="DD1245">
        <f t="shared" si="898"/>
        <v>1.033412830859642</v>
      </c>
      <c r="DH1245" s="10">
        <v>40826</v>
      </c>
      <c r="DI1245">
        <v>1038200</v>
      </c>
      <c r="DJ1245">
        <v>21.540075000000002</v>
      </c>
      <c r="DK1245">
        <f t="shared" si="899"/>
        <v>5.1942379934674321E-2</v>
      </c>
      <c r="DL1245">
        <f t="shared" si="900"/>
        <v>1.0519423799346743</v>
      </c>
      <c r="DX1245" s="10">
        <v>40826</v>
      </c>
      <c r="DY1245">
        <v>5291700</v>
      </c>
      <c r="DZ1245">
        <v>16.370000999999998</v>
      </c>
      <c r="EA1245">
        <f t="shared" si="893"/>
        <v>2.5047025673136991E-2</v>
      </c>
      <c r="EB1245">
        <f t="shared" si="894"/>
        <v>1.025047025673137</v>
      </c>
      <c r="EF1245" s="10">
        <v>40823</v>
      </c>
      <c r="EG1245">
        <v>644600</v>
      </c>
      <c r="EH1245">
        <v>95.446019000000007</v>
      </c>
      <c r="EI1245">
        <f t="shared" si="895"/>
        <v>4.9990393437604475E-4</v>
      </c>
      <c r="EJ1245">
        <f t="shared" si="896"/>
        <v>1.000499903934376</v>
      </c>
    </row>
    <row r="1246" spans="1:140">
      <c r="A1246" s="10">
        <v>40823</v>
      </c>
      <c r="B1246" s="11">
        <v>284.24</v>
      </c>
      <c r="C1246">
        <f t="shared" si="884"/>
        <v>2.8424</v>
      </c>
      <c r="D1246" s="12">
        <f t="shared" si="865"/>
        <v>0.10885592848255277</v>
      </c>
      <c r="E1246" s="13">
        <f t="shared" si="885"/>
        <v>1.1088559284825528</v>
      </c>
      <c r="H1246" s="10">
        <v>40823</v>
      </c>
      <c r="I1246">
        <v>23600</v>
      </c>
      <c r="J1246">
        <v>63.879502000000002</v>
      </c>
      <c r="K1246" s="15">
        <f t="shared" si="886"/>
        <v>-7.4174371296674702E-3</v>
      </c>
      <c r="L1246">
        <f t="shared" si="887"/>
        <v>0.99258256287033253</v>
      </c>
      <c r="N1246" s="15">
        <f t="shared" si="867"/>
        <v>-0.93395740292847584</v>
      </c>
      <c r="P1246" s="10">
        <v>40823</v>
      </c>
      <c r="Q1246">
        <v>276700</v>
      </c>
      <c r="R1246">
        <v>25.076684</v>
      </c>
      <c r="S1246">
        <f t="shared" si="868"/>
        <v>-9.0383073147780602E-3</v>
      </c>
      <c r="T1246">
        <f t="shared" si="888"/>
        <v>0.99096169268522194</v>
      </c>
      <c r="V1246" s="15">
        <f t="shared" si="869"/>
        <v>-0.96362891626764413</v>
      </c>
      <c r="X1246" s="10">
        <v>40823</v>
      </c>
      <c r="Y1246">
        <v>214500</v>
      </c>
      <c r="Z1246">
        <v>20.174233999999998</v>
      </c>
      <c r="AA1246">
        <f t="shared" si="870"/>
        <v>-1.4552065035096984E-2</v>
      </c>
      <c r="AB1246">
        <f t="shared" si="866"/>
        <v>0.98544793496490302</v>
      </c>
      <c r="AD1246" s="15">
        <f t="shared" si="871"/>
        <v>-0.99525436237591192</v>
      </c>
      <c r="AF1246" s="10">
        <v>40823</v>
      </c>
      <c r="AG1246">
        <v>234300</v>
      </c>
      <c r="AH1246">
        <v>27.407035</v>
      </c>
      <c r="AI1246">
        <f t="shared" si="872"/>
        <v>-2.2696888152763606E-2</v>
      </c>
      <c r="AJ1246">
        <f t="shared" si="889"/>
        <v>0.97730311184723639</v>
      </c>
      <c r="AN1246" s="10">
        <v>40823</v>
      </c>
      <c r="AO1246">
        <v>7407000</v>
      </c>
      <c r="AP1246">
        <v>25.92239</v>
      </c>
      <c r="AQ1246">
        <f t="shared" si="873"/>
        <v>-6.4185119054737116E-3</v>
      </c>
      <c r="AR1246">
        <f t="shared" si="892"/>
        <v>0.99358148809452629</v>
      </c>
      <c r="AV1246" s="10">
        <v>40823</v>
      </c>
      <c r="AW1246">
        <v>22779300</v>
      </c>
      <c r="AX1246">
        <v>31.799160000000001</v>
      </c>
      <c r="AY1246">
        <f t="shared" si="874"/>
        <v>-1.2540078579043601E-2</v>
      </c>
      <c r="AZ1246">
        <f t="shared" si="875"/>
        <v>0.9874599214209564</v>
      </c>
      <c r="BD1246" s="10">
        <v>40823</v>
      </c>
      <c r="BE1246">
        <v>533700</v>
      </c>
      <c r="BF1246">
        <v>35.208475</v>
      </c>
      <c r="BG1246">
        <f t="shared" si="876"/>
        <v>4.8722229274145157E-4</v>
      </c>
      <c r="BH1246">
        <f t="shared" si="877"/>
        <v>1.0004872222927415</v>
      </c>
      <c r="BL1246" s="10">
        <v>40823</v>
      </c>
      <c r="BM1246">
        <v>117600</v>
      </c>
      <c r="BN1246">
        <v>92.715200999999993</v>
      </c>
      <c r="BO1246">
        <f t="shared" si="890"/>
        <v>2.6598898403438209E-3</v>
      </c>
      <c r="BP1246">
        <f t="shared" si="891"/>
        <v>1.0026598898403438</v>
      </c>
      <c r="CB1246" s="10">
        <v>40823</v>
      </c>
      <c r="CC1246">
        <v>671500</v>
      </c>
      <c r="CD1246">
        <v>84.120807999999997</v>
      </c>
      <c r="CE1246">
        <f t="shared" si="878"/>
        <v>-2.4686884071539739E-3</v>
      </c>
      <c r="CF1246">
        <f t="shared" si="879"/>
        <v>0.99753131159284603</v>
      </c>
      <c r="CJ1246" s="10">
        <v>40823</v>
      </c>
      <c r="CK1246">
        <v>54900</v>
      </c>
      <c r="CL1246">
        <v>67.271772999999996</v>
      </c>
      <c r="CM1246">
        <f t="shared" si="880"/>
        <v>-1.873526153466365E-3</v>
      </c>
      <c r="CN1246">
        <f t="shared" si="881"/>
        <v>0.99812647384653364</v>
      </c>
      <c r="CR1246" s="10">
        <v>40823</v>
      </c>
      <c r="CS1246">
        <v>8800</v>
      </c>
      <c r="CT1246">
        <v>56.885002999999998</v>
      </c>
      <c r="CU1246">
        <f t="shared" si="882"/>
        <v>-1.9662413190937311E-3</v>
      </c>
      <c r="CV1246">
        <f t="shared" si="883"/>
        <v>0.99803375868090627</v>
      </c>
      <c r="CZ1246" s="10">
        <v>40823</v>
      </c>
      <c r="DA1246">
        <v>54900</v>
      </c>
      <c r="DB1246">
        <v>34.059759999999997</v>
      </c>
      <c r="DC1246">
        <f t="shared" si="897"/>
        <v>-5.695251913232724E-3</v>
      </c>
      <c r="DD1246">
        <f t="shared" si="898"/>
        <v>0.99430474808676728</v>
      </c>
      <c r="DH1246" s="10">
        <v>40823</v>
      </c>
      <c r="DI1246">
        <v>90900</v>
      </c>
      <c r="DJ1246">
        <v>20.476478</v>
      </c>
      <c r="DK1246">
        <f t="shared" si="899"/>
        <v>-3.1699057049355717E-2</v>
      </c>
      <c r="DL1246">
        <f t="shared" si="900"/>
        <v>0.96830094295064428</v>
      </c>
      <c r="DX1246" s="10">
        <v>40823</v>
      </c>
      <c r="DY1246">
        <v>7619500</v>
      </c>
      <c r="DZ1246">
        <v>15.97</v>
      </c>
      <c r="EA1246">
        <f t="shared" si="893"/>
        <v>-7.4580484773150157E-3</v>
      </c>
      <c r="EB1246">
        <f t="shared" si="894"/>
        <v>0.99254195152268498</v>
      </c>
      <c r="EF1246" s="10">
        <v>40822</v>
      </c>
      <c r="EG1246">
        <v>169100</v>
      </c>
      <c r="EH1246">
        <v>95.398329000000004</v>
      </c>
      <c r="EI1246">
        <f t="shared" si="895"/>
        <v>-1.3978999448697182E-3</v>
      </c>
      <c r="EJ1246">
        <f t="shared" si="896"/>
        <v>0.99860210005513028</v>
      </c>
    </row>
    <row r="1247" spans="1:140">
      <c r="A1247" s="10">
        <v>40822</v>
      </c>
      <c r="B1247" s="11">
        <v>285.24</v>
      </c>
      <c r="C1247">
        <f t="shared" si="884"/>
        <v>2.8524000000000003</v>
      </c>
      <c r="D1247" s="12">
        <f t="shared" si="865"/>
        <v>0.10965792963860999</v>
      </c>
      <c r="E1247" s="13">
        <f t="shared" si="885"/>
        <v>1.10965792963861</v>
      </c>
      <c r="H1247" s="10">
        <v>40822</v>
      </c>
      <c r="I1247">
        <v>58900</v>
      </c>
      <c r="J1247">
        <v>64.356864999999999</v>
      </c>
      <c r="K1247" s="15">
        <f t="shared" si="886"/>
        <v>-1.4224924852050291E-2</v>
      </c>
      <c r="L1247">
        <f t="shared" si="887"/>
        <v>0.98577507514794971</v>
      </c>
      <c r="N1247" s="15">
        <f t="shared" si="867"/>
        <v>-0.99464315530475889</v>
      </c>
      <c r="P1247" s="10">
        <v>40822</v>
      </c>
      <c r="Q1247">
        <v>272000</v>
      </c>
      <c r="R1247">
        <v>25.305402000000001</v>
      </c>
      <c r="S1247">
        <f t="shared" si="868"/>
        <v>1.8784550761195673E-2</v>
      </c>
      <c r="T1247">
        <f t="shared" si="888"/>
        <v>1.0187845507611957</v>
      </c>
      <c r="V1247" s="15">
        <f t="shared" si="869"/>
        <v>890.36985935947121</v>
      </c>
      <c r="X1247" s="10">
        <v>40822</v>
      </c>
      <c r="Y1247">
        <v>233000</v>
      </c>
      <c r="Z1247">
        <v>20.472145999999999</v>
      </c>
      <c r="AA1247">
        <f t="shared" si="870"/>
        <v>2.4697167907786532E-2</v>
      </c>
      <c r="AB1247">
        <f t="shared" si="866"/>
        <v>1.0246971679077865</v>
      </c>
      <c r="AD1247" s="15">
        <f t="shared" si="871"/>
        <v>7367.3559925910531</v>
      </c>
      <c r="AF1247" s="10">
        <v>40822</v>
      </c>
      <c r="AG1247">
        <v>339000</v>
      </c>
      <c r="AH1247">
        <v>28.043536</v>
      </c>
      <c r="AI1247">
        <f t="shared" si="872"/>
        <v>2.6027368792622019E-2</v>
      </c>
      <c r="AJ1247">
        <f t="shared" si="889"/>
        <v>1.026027368792622</v>
      </c>
      <c r="AN1247" s="10">
        <v>40822</v>
      </c>
      <c r="AO1247">
        <v>1728000</v>
      </c>
      <c r="AP1247">
        <v>26.089848</v>
      </c>
      <c r="AQ1247">
        <f t="shared" si="873"/>
        <v>2.6688588897838983E-2</v>
      </c>
      <c r="AR1247">
        <f t="shared" si="892"/>
        <v>1.026688588897839</v>
      </c>
      <c r="AV1247" s="10">
        <v>40822</v>
      </c>
      <c r="AW1247">
        <v>35352900</v>
      </c>
      <c r="AX1247">
        <v>32.202987999999998</v>
      </c>
      <c r="AY1247">
        <f t="shared" si="874"/>
        <v>3.3360885997144596E-2</v>
      </c>
      <c r="AZ1247">
        <f t="shared" si="875"/>
        <v>1.0333608859971446</v>
      </c>
      <c r="BD1247" s="10">
        <v>40822</v>
      </c>
      <c r="BE1247">
        <v>442500</v>
      </c>
      <c r="BF1247">
        <v>35.191329000000003</v>
      </c>
      <c r="BG1247">
        <f t="shared" si="876"/>
        <v>1.0088563826848418E-2</v>
      </c>
      <c r="BH1247">
        <f t="shared" si="877"/>
        <v>1.0100885638268484</v>
      </c>
      <c r="BL1247" s="10">
        <v>40822</v>
      </c>
      <c r="BM1247">
        <v>183900</v>
      </c>
      <c r="BN1247">
        <v>92.469243000000006</v>
      </c>
      <c r="BO1247">
        <f t="shared" si="890"/>
        <v>-3.1250189671382378E-3</v>
      </c>
      <c r="BP1247">
        <f t="shared" si="891"/>
        <v>0.99687498103286176</v>
      </c>
      <c r="CB1247" s="10">
        <v>40822</v>
      </c>
      <c r="CC1247">
        <v>231000</v>
      </c>
      <c r="CD1247">
        <v>84.328990000000005</v>
      </c>
      <c r="CE1247">
        <f t="shared" si="878"/>
        <v>1.1913883741161868E-2</v>
      </c>
      <c r="CF1247">
        <f t="shared" si="879"/>
        <v>1.0119138837411619</v>
      </c>
      <c r="CJ1247" s="10">
        <v>40822</v>
      </c>
      <c r="CK1247">
        <v>298800</v>
      </c>
      <c r="CL1247">
        <v>67.398044999999996</v>
      </c>
      <c r="CM1247">
        <f t="shared" si="880"/>
        <v>-2.4979646557288238E-4</v>
      </c>
      <c r="CN1247">
        <f t="shared" si="881"/>
        <v>0.99975020353442712</v>
      </c>
      <c r="CR1247" s="10">
        <v>40822</v>
      </c>
      <c r="CS1247">
        <v>37000</v>
      </c>
      <c r="CT1247">
        <v>56.997073</v>
      </c>
      <c r="CU1247">
        <f t="shared" si="882"/>
        <v>-3.1035853576659722E-3</v>
      </c>
      <c r="CV1247">
        <f t="shared" si="883"/>
        <v>0.99689641464233403</v>
      </c>
      <c r="CZ1247" s="10">
        <v>40822</v>
      </c>
      <c r="DA1247">
        <v>9000</v>
      </c>
      <c r="DB1247">
        <v>34.254849999999998</v>
      </c>
      <c r="DC1247">
        <f t="shared" si="897"/>
        <v>2.630292130743328E-2</v>
      </c>
      <c r="DD1247">
        <f t="shared" si="898"/>
        <v>1.0263029213074333</v>
      </c>
      <c r="DH1247" s="10">
        <v>40822</v>
      </c>
      <c r="DI1247">
        <v>99000</v>
      </c>
      <c r="DJ1247">
        <v>21.146812000000001</v>
      </c>
      <c r="DK1247">
        <f t="shared" si="899"/>
        <v>2.9143107984337169E-2</v>
      </c>
      <c r="DL1247">
        <f t="shared" si="900"/>
        <v>1.0291431079843372</v>
      </c>
      <c r="DX1247" s="10">
        <v>40822</v>
      </c>
      <c r="DY1247">
        <v>8358500</v>
      </c>
      <c r="DZ1247">
        <v>16.09</v>
      </c>
      <c r="EA1247">
        <f t="shared" si="893"/>
        <v>6.2539086929329635E-3</v>
      </c>
      <c r="EB1247">
        <f t="shared" si="894"/>
        <v>1.006253908692933</v>
      </c>
      <c r="EF1247" s="10">
        <v>40821</v>
      </c>
      <c r="EG1247">
        <v>380600</v>
      </c>
      <c r="EH1247">
        <v>95.531873000000004</v>
      </c>
      <c r="EI1247">
        <f t="shared" si="895"/>
        <v>3.9957603074114445E-4</v>
      </c>
      <c r="EJ1247">
        <f t="shared" si="896"/>
        <v>1.0003995760307411</v>
      </c>
    </row>
    <row r="1248" spans="1:140">
      <c r="A1248" s="10">
        <v>40821</v>
      </c>
      <c r="B1248" s="11">
        <v>286.24</v>
      </c>
      <c r="C1248">
        <f t="shared" si="884"/>
        <v>2.8624000000000001</v>
      </c>
      <c r="D1248" s="12">
        <f t="shared" si="865"/>
        <v>0.11046753767448658</v>
      </c>
      <c r="E1248" s="13">
        <f t="shared" si="885"/>
        <v>1.1104675376744866</v>
      </c>
      <c r="H1248" s="10">
        <v>40821</v>
      </c>
      <c r="I1248">
        <v>14300</v>
      </c>
      <c r="J1248">
        <v>65.285546999999994</v>
      </c>
      <c r="K1248" s="15">
        <f t="shared" si="886"/>
        <v>-6.2095664752095381E-3</v>
      </c>
      <c r="L1248">
        <f t="shared" si="887"/>
        <v>0.99379043352479046</v>
      </c>
      <c r="N1248" s="15">
        <f t="shared" si="867"/>
        <v>-0.89705475112840694</v>
      </c>
      <c r="P1248" s="10">
        <v>40821</v>
      </c>
      <c r="Q1248">
        <v>390600</v>
      </c>
      <c r="R1248">
        <v>24.838816000000001</v>
      </c>
      <c r="S1248">
        <f t="shared" si="868"/>
        <v>1.9144123490377307E-2</v>
      </c>
      <c r="T1248">
        <f t="shared" si="888"/>
        <v>1.0191441234903773</v>
      </c>
      <c r="V1248" s="15">
        <f t="shared" si="869"/>
        <v>1012.901319446708</v>
      </c>
      <c r="X1248" s="10">
        <v>40821</v>
      </c>
      <c r="Y1248">
        <v>14200</v>
      </c>
      <c r="Z1248">
        <v>19.978728</v>
      </c>
      <c r="AA1248">
        <f t="shared" si="870"/>
        <v>2.2391596818409409E-2</v>
      </c>
      <c r="AB1248">
        <f t="shared" si="866"/>
        <v>1.0223915968184094</v>
      </c>
      <c r="AD1248" s="15">
        <f t="shared" si="871"/>
        <v>3237.2026576035842</v>
      </c>
      <c r="AF1248" s="10">
        <v>40821</v>
      </c>
      <c r="AG1248">
        <v>337000</v>
      </c>
      <c r="AH1248">
        <v>27.332152000000001</v>
      </c>
      <c r="AI1248">
        <f t="shared" si="872"/>
        <v>1.8486211926454832E-2</v>
      </c>
      <c r="AJ1248">
        <f t="shared" si="889"/>
        <v>1.0184862119264548</v>
      </c>
      <c r="AN1248" s="10">
        <v>40821</v>
      </c>
      <c r="AO1248">
        <v>3780700</v>
      </c>
      <c r="AP1248">
        <v>25.411646999999999</v>
      </c>
      <c r="AQ1248">
        <f t="shared" si="873"/>
        <v>1.6069653477929657E-2</v>
      </c>
      <c r="AR1248">
        <f t="shared" si="892"/>
        <v>1.0160696534779297</v>
      </c>
      <c r="AV1248" s="10">
        <v>40821</v>
      </c>
      <c r="AW1248">
        <v>26171700</v>
      </c>
      <c r="AX1248">
        <v>31.163350999999999</v>
      </c>
      <c r="AY1248">
        <f t="shared" si="874"/>
        <v>1.7391275959092622E-2</v>
      </c>
      <c r="AZ1248">
        <f t="shared" si="875"/>
        <v>1.0173912759590926</v>
      </c>
      <c r="BD1248" s="10">
        <v>40821</v>
      </c>
      <c r="BE1248">
        <v>315100</v>
      </c>
      <c r="BF1248">
        <v>34.839844999999997</v>
      </c>
      <c r="BG1248">
        <f t="shared" si="876"/>
        <v>1.4225094229615598E-2</v>
      </c>
      <c r="BH1248">
        <f t="shared" si="877"/>
        <v>1.0142250942296156</v>
      </c>
      <c r="BL1248" s="10">
        <v>40821</v>
      </c>
      <c r="BM1248">
        <v>157000</v>
      </c>
      <c r="BN1248">
        <v>92.759117000000003</v>
      </c>
      <c r="BO1248">
        <f t="shared" si="890"/>
        <v>-6.8654558511143104E-3</v>
      </c>
      <c r="BP1248">
        <f t="shared" si="891"/>
        <v>0.99313454414888569</v>
      </c>
      <c r="CB1248" s="10">
        <v>40821</v>
      </c>
      <c r="CC1248">
        <v>435400</v>
      </c>
      <c r="CD1248">
        <v>83.336133000000004</v>
      </c>
      <c r="CE1248">
        <f t="shared" si="878"/>
        <v>8.4294528936497137E-3</v>
      </c>
      <c r="CF1248">
        <f t="shared" si="879"/>
        <v>1.0084294528936497</v>
      </c>
      <c r="CJ1248" s="10">
        <v>40821</v>
      </c>
      <c r="CK1248">
        <v>230900</v>
      </c>
      <c r="CL1248">
        <v>67.414884999999998</v>
      </c>
      <c r="CM1248">
        <f t="shared" si="880"/>
        <v>-1.2479365627005023E-4</v>
      </c>
      <c r="CN1248">
        <f t="shared" si="881"/>
        <v>0.99987520634372995</v>
      </c>
      <c r="CR1248" s="10">
        <v>40821</v>
      </c>
      <c r="CS1248">
        <v>15400</v>
      </c>
      <c r="CT1248">
        <v>57.174518999999997</v>
      </c>
      <c r="CU1248">
        <f t="shared" si="882"/>
        <v>-8.1606096619946111E-4</v>
      </c>
      <c r="CV1248">
        <f t="shared" si="883"/>
        <v>0.99918393903380054</v>
      </c>
      <c r="CZ1248" s="10">
        <v>40821</v>
      </c>
      <c r="DA1248">
        <v>25100</v>
      </c>
      <c r="DB1248">
        <v>33.376939</v>
      </c>
      <c r="DC1248">
        <f t="shared" si="897"/>
        <v>1.6840025153409099E-2</v>
      </c>
      <c r="DD1248">
        <f t="shared" si="898"/>
        <v>1.0168400251534091</v>
      </c>
      <c r="DH1248" s="10">
        <v>40821</v>
      </c>
      <c r="DI1248">
        <v>155000</v>
      </c>
      <c r="DJ1248">
        <v>20.547979999999999</v>
      </c>
      <c r="DK1248">
        <f t="shared" si="899"/>
        <v>-7.3402208955184456E-3</v>
      </c>
      <c r="DL1248">
        <f t="shared" si="900"/>
        <v>0.99265977910448155</v>
      </c>
      <c r="DX1248" s="10">
        <v>40821</v>
      </c>
      <c r="DY1248">
        <v>10550800</v>
      </c>
      <c r="DZ1248">
        <v>15.99</v>
      </c>
      <c r="EA1248">
        <f t="shared" si="893"/>
        <v>1.1385199240986799E-2</v>
      </c>
      <c r="EB1248">
        <f t="shared" si="894"/>
        <v>1.0113851992409868</v>
      </c>
      <c r="EF1248" s="10">
        <v>40820</v>
      </c>
      <c r="EG1248">
        <v>306900</v>
      </c>
      <c r="EH1248">
        <v>95.493716000000006</v>
      </c>
      <c r="EI1248">
        <f t="shared" si="895"/>
        <v>-1.7947969828510102E-3</v>
      </c>
      <c r="EJ1248">
        <f t="shared" si="896"/>
        <v>0.99820520301714899</v>
      </c>
    </row>
    <row r="1249" spans="1:140">
      <c r="A1249" s="10">
        <v>40820</v>
      </c>
      <c r="B1249" s="11">
        <v>287.24</v>
      </c>
      <c r="C1249">
        <f t="shared" si="884"/>
        <v>2.8724000000000003</v>
      </c>
      <c r="D1249" s="12">
        <f t="shared" si="865"/>
        <v>0.11128489256711349</v>
      </c>
      <c r="E1249" s="13">
        <f t="shared" si="885"/>
        <v>1.1112848925671135</v>
      </c>
      <c r="H1249" s="10">
        <v>40820</v>
      </c>
      <c r="I1249">
        <v>41400</v>
      </c>
      <c r="J1249">
        <v>65.693475000000007</v>
      </c>
      <c r="K1249" s="15">
        <f t="shared" si="886"/>
        <v>-9.4228622941111562E-3</v>
      </c>
      <c r="L1249">
        <f t="shared" si="887"/>
        <v>0.99057713770588884</v>
      </c>
      <c r="N1249" s="15">
        <f t="shared" si="867"/>
        <v>-0.96843326780690919</v>
      </c>
      <c r="P1249" s="10">
        <v>40820</v>
      </c>
      <c r="Q1249">
        <v>562100</v>
      </c>
      <c r="R1249">
        <v>24.372230999999999</v>
      </c>
      <c r="S1249">
        <f t="shared" si="868"/>
        <v>2.3434461825840636E-2</v>
      </c>
      <c r="T1249">
        <f t="shared" si="888"/>
        <v>1.0234344618258406</v>
      </c>
      <c r="V1249" s="15">
        <f t="shared" si="869"/>
        <v>4697.004382249268</v>
      </c>
      <c r="X1249" s="10">
        <v>40820</v>
      </c>
      <c r="Y1249">
        <v>59400</v>
      </c>
      <c r="Z1249">
        <v>19.541170000000001</v>
      </c>
      <c r="AA1249">
        <f t="shared" si="870"/>
        <v>3.449966274895E-2</v>
      </c>
      <c r="AB1249">
        <f t="shared" si="866"/>
        <v>1.03449966274895</v>
      </c>
      <c r="AD1249" s="15">
        <f t="shared" si="871"/>
        <v>238000.1186409856</v>
      </c>
      <c r="AF1249" s="10">
        <v>40820</v>
      </c>
      <c r="AG1249">
        <v>580900</v>
      </c>
      <c r="AH1249">
        <v>26.836055000000002</v>
      </c>
      <c r="AI1249">
        <f t="shared" si="872"/>
        <v>5.5207953316777303E-2</v>
      </c>
      <c r="AJ1249">
        <f t="shared" si="889"/>
        <v>1.0552079533167773</v>
      </c>
      <c r="AN1249" s="10">
        <v>40820</v>
      </c>
      <c r="AO1249">
        <v>2856600</v>
      </c>
      <c r="AP1249">
        <v>25.009748999999999</v>
      </c>
      <c r="AQ1249">
        <f t="shared" si="873"/>
        <v>1.7370566568005286E-2</v>
      </c>
      <c r="AR1249">
        <f t="shared" si="892"/>
        <v>1.0173705665680053</v>
      </c>
      <c r="AV1249" s="10">
        <v>40820</v>
      </c>
      <c r="AW1249">
        <v>37435700</v>
      </c>
      <c r="AX1249">
        <v>30.630645000000001</v>
      </c>
      <c r="AY1249">
        <f t="shared" si="874"/>
        <v>1.2784121625173839E-2</v>
      </c>
      <c r="AZ1249">
        <f t="shared" si="875"/>
        <v>1.0127841216251738</v>
      </c>
      <c r="BD1249" s="10">
        <v>40820</v>
      </c>
      <c r="BE1249">
        <v>581700</v>
      </c>
      <c r="BF1249">
        <v>34.351196000000002</v>
      </c>
      <c r="BG1249">
        <f t="shared" si="876"/>
        <v>1.6231296485231361E-2</v>
      </c>
      <c r="BH1249">
        <f t="shared" si="877"/>
        <v>1.0162312964852314</v>
      </c>
      <c r="BL1249" s="10">
        <v>40820</v>
      </c>
      <c r="BM1249">
        <v>150200</v>
      </c>
      <c r="BN1249">
        <v>93.400352999999996</v>
      </c>
      <c r="BO1249">
        <f t="shared" si="890"/>
        <v>-2.2520176465699038E-3</v>
      </c>
      <c r="BP1249">
        <f t="shared" si="891"/>
        <v>0.9977479823534301</v>
      </c>
      <c r="CB1249" s="10">
        <v>40820</v>
      </c>
      <c r="CC1249">
        <v>624800</v>
      </c>
      <c r="CD1249">
        <v>82.639527000000001</v>
      </c>
      <c r="CE1249">
        <f t="shared" si="878"/>
        <v>-9.0254744626476757E-3</v>
      </c>
      <c r="CF1249">
        <f t="shared" si="879"/>
        <v>0.99097452553735232</v>
      </c>
      <c r="CJ1249" s="10">
        <v>40820</v>
      </c>
      <c r="CK1249">
        <v>142600</v>
      </c>
      <c r="CL1249">
        <v>67.423299</v>
      </c>
      <c r="CM1249">
        <f t="shared" si="880"/>
        <v>-5.5873463449888083E-3</v>
      </c>
      <c r="CN1249">
        <f t="shared" si="881"/>
        <v>0.99441265365501119</v>
      </c>
      <c r="CR1249" s="10">
        <v>40820</v>
      </c>
      <c r="CS1249">
        <v>30400</v>
      </c>
      <c r="CT1249">
        <v>57.221215000000001</v>
      </c>
      <c r="CU1249">
        <f t="shared" si="882"/>
        <v>-1.6294276127349905E-3</v>
      </c>
      <c r="CV1249">
        <f t="shared" si="883"/>
        <v>0.99837057238726501</v>
      </c>
      <c r="CZ1249" s="10">
        <v>40820</v>
      </c>
      <c r="DA1249">
        <v>30000</v>
      </c>
      <c r="DB1249">
        <v>32.824179000000001</v>
      </c>
      <c r="DC1249">
        <f t="shared" si="897"/>
        <v>1.2030062530685504E-2</v>
      </c>
      <c r="DD1249">
        <f t="shared" si="898"/>
        <v>1.0120300625306855</v>
      </c>
      <c r="DH1249" s="10">
        <v>40820</v>
      </c>
      <c r="DI1249">
        <v>250100</v>
      </c>
      <c r="DJ1249">
        <v>20.699922000000001</v>
      </c>
      <c r="DK1249">
        <f t="shared" si="899"/>
        <v>3.8565024851399343E-2</v>
      </c>
      <c r="DL1249">
        <f t="shared" si="900"/>
        <v>1.0385650248513993</v>
      </c>
      <c r="DX1249" s="10">
        <v>40820</v>
      </c>
      <c r="DY1249">
        <v>12695000</v>
      </c>
      <c r="DZ1249">
        <v>15.81</v>
      </c>
      <c r="EA1249">
        <f t="shared" si="893"/>
        <v>-1.9838748905068204E-2</v>
      </c>
      <c r="EB1249">
        <f t="shared" si="894"/>
        <v>0.9801612510949318</v>
      </c>
      <c r="EF1249" s="10">
        <v>40819</v>
      </c>
      <c r="EG1249">
        <v>490800</v>
      </c>
      <c r="EH1249">
        <v>95.665415999999993</v>
      </c>
      <c r="EI1249">
        <f t="shared" si="895"/>
        <v>-1.2945375522113167E-3</v>
      </c>
      <c r="EJ1249">
        <f t="shared" si="896"/>
        <v>0.99870546244778868</v>
      </c>
    </row>
    <row r="1250" spans="1:140">
      <c r="A1250" s="10">
        <v>40819</v>
      </c>
      <c r="B1250" s="11">
        <v>288.24</v>
      </c>
      <c r="C1250">
        <f t="shared" si="884"/>
        <v>2.8824000000000001</v>
      </c>
      <c r="D1250" s="12">
        <f t="shared" si="865"/>
        <v>0.11211013813954995</v>
      </c>
      <c r="E1250" s="13">
        <f t="shared" si="885"/>
        <v>1.11211013813955</v>
      </c>
      <c r="H1250" s="10">
        <v>40819</v>
      </c>
      <c r="I1250">
        <v>71700</v>
      </c>
      <c r="J1250">
        <v>66.318383999999995</v>
      </c>
      <c r="K1250" s="15">
        <f t="shared" si="886"/>
        <v>2.1114552136127562E-2</v>
      </c>
      <c r="L1250">
        <f t="shared" si="887"/>
        <v>1.0211145521361276</v>
      </c>
      <c r="N1250" s="15">
        <f t="shared" si="867"/>
        <v>2051.0119947942608</v>
      </c>
      <c r="P1250" s="10">
        <v>40819</v>
      </c>
      <c r="Q1250">
        <v>514100</v>
      </c>
      <c r="R1250">
        <v>23.814159</v>
      </c>
      <c r="S1250">
        <f t="shared" si="868"/>
        <v>-3.0540024356430218E-2</v>
      </c>
      <c r="T1250">
        <f t="shared" si="888"/>
        <v>0.96945997564356978</v>
      </c>
      <c r="V1250" s="15">
        <f t="shared" si="869"/>
        <v>-0.99998788265134431</v>
      </c>
      <c r="X1250" s="10">
        <v>40819</v>
      </c>
      <c r="Y1250">
        <v>46800</v>
      </c>
      <c r="Z1250">
        <v>18.889489000000001</v>
      </c>
      <c r="AA1250">
        <f t="shared" si="870"/>
        <v>-4.4276880022488529E-2</v>
      </c>
      <c r="AB1250">
        <f t="shared" si="866"/>
        <v>0.95572311997751147</v>
      </c>
      <c r="AD1250" s="15">
        <f t="shared" si="871"/>
        <v>-0.99999993374576412</v>
      </c>
      <c r="AF1250" s="10">
        <v>40819</v>
      </c>
      <c r="AG1250">
        <v>620400</v>
      </c>
      <c r="AH1250">
        <v>25.432006000000001</v>
      </c>
      <c r="AI1250">
        <f t="shared" si="872"/>
        <v>-5.2980147739828509E-2</v>
      </c>
      <c r="AJ1250">
        <f t="shared" si="889"/>
        <v>0.94701985226017149</v>
      </c>
      <c r="AN1250" s="10">
        <v>40819</v>
      </c>
      <c r="AO1250">
        <v>2992500</v>
      </c>
      <c r="AP1250">
        <v>24.582733000000001</v>
      </c>
      <c r="AQ1250">
        <f t="shared" si="873"/>
        <v>-2.5555899581261587E-2</v>
      </c>
      <c r="AR1250">
        <f t="shared" si="892"/>
        <v>0.97444410041873841</v>
      </c>
      <c r="AV1250" s="10">
        <v>40819</v>
      </c>
      <c r="AW1250">
        <v>70437700</v>
      </c>
      <c r="AX1250">
        <v>30.244001999999998</v>
      </c>
      <c r="AY1250">
        <f t="shared" si="874"/>
        <v>-1.7583066100829603E-2</v>
      </c>
      <c r="AZ1250">
        <f t="shared" si="875"/>
        <v>0.9824169338991704</v>
      </c>
      <c r="BD1250" s="10">
        <v>40819</v>
      </c>
      <c r="BE1250">
        <v>418300</v>
      </c>
      <c r="BF1250">
        <v>33.802537000000001</v>
      </c>
      <c r="BG1250">
        <f t="shared" si="876"/>
        <v>-2.4492772870883028E-2</v>
      </c>
      <c r="BH1250">
        <f t="shared" si="877"/>
        <v>0.97550722712911697</v>
      </c>
      <c r="BL1250" s="10">
        <v>40819</v>
      </c>
      <c r="BM1250">
        <v>258200</v>
      </c>
      <c r="BN1250">
        <v>93.611166999999995</v>
      </c>
      <c r="BO1250">
        <f t="shared" si="890"/>
        <v>2.049760843215731E-3</v>
      </c>
      <c r="BP1250">
        <f t="shared" si="891"/>
        <v>1.0020497608432157</v>
      </c>
      <c r="CB1250" s="10">
        <v>40819</v>
      </c>
      <c r="CC1250">
        <v>1895500</v>
      </c>
      <c r="CD1250">
        <v>83.392180999999994</v>
      </c>
      <c r="CE1250">
        <f t="shared" si="878"/>
        <v>-7.9913078567485085E-3</v>
      </c>
      <c r="CF1250">
        <f t="shared" si="879"/>
        <v>0.99200869214325149</v>
      </c>
      <c r="CJ1250" s="10">
        <v>40819</v>
      </c>
      <c r="CK1250">
        <v>493100</v>
      </c>
      <c r="CL1250">
        <v>67.802132999999998</v>
      </c>
      <c r="CM1250">
        <f t="shared" si="880"/>
        <v>-5.1877241210002145E-3</v>
      </c>
      <c r="CN1250">
        <f t="shared" si="881"/>
        <v>0.99481227587899979</v>
      </c>
      <c r="CR1250" s="10">
        <v>40819</v>
      </c>
      <c r="CS1250">
        <v>20600</v>
      </c>
      <c r="CT1250">
        <v>57.314605</v>
      </c>
      <c r="CU1250">
        <f t="shared" si="882"/>
        <v>2.9580773758746126E-3</v>
      </c>
      <c r="CV1250">
        <f t="shared" si="883"/>
        <v>1.0029580773758746</v>
      </c>
      <c r="CZ1250" s="10">
        <v>40819</v>
      </c>
      <c r="DA1250">
        <v>32200</v>
      </c>
      <c r="DB1250">
        <v>32.433996</v>
      </c>
      <c r="DC1250">
        <f t="shared" si="897"/>
        <v>-2.6829229872091576E-2</v>
      </c>
      <c r="DD1250">
        <f t="shared" si="898"/>
        <v>0.97317077012790842</v>
      </c>
      <c r="DH1250" s="10">
        <v>40819</v>
      </c>
      <c r="DI1250">
        <v>211300</v>
      </c>
      <c r="DJ1250">
        <v>19.931272</v>
      </c>
      <c r="DK1250">
        <f t="shared" si="899"/>
        <v>-4.7008550890870526E-2</v>
      </c>
      <c r="DL1250">
        <f t="shared" si="900"/>
        <v>0.95299144910912947</v>
      </c>
      <c r="DX1250" s="10">
        <v>40819</v>
      </c>
      <c r="DY1250">
        <v>8349900</v>
      </c>
      <c r="DZ1250">
        <v>16.129999000000002</v>
      </c>
      <c r="EA1250">
        <f t="shared" si="893"/>
        <v>1.8951295009475677E-2</v>
      </c>
      <c r="EB1250">
        <f t="shared" si="894"/>
        <v>1.0189512950094757</v>
      </c>
      <c r="EF1250" s="10">
        <v>40816</v>
      </c>
      <c r="EG1250">
        <v>277000</v>
      </c>
      <c r="EH1250">
        <v>95.789418999999995</v>
      </c>
      <c r="EI1250">
        <f t="shared" si="895"/>
        <v>1.12652761949672E-3</v>
      </c>
      <c r="EJ1250">
        <f t="shared" si="896"/>
        <v>1.0011265276194967</v>
      </c>
    </row>
    <row r="1251" spans="1:140">
      <c r="A1251" s="10">
        <v>40816</v>
      </c>
      <c r="B1251" s="11">
        <v>289.24</v>
      </c>
      <c r="C1251">
        <f t="shared" si="884"/>
        <v>2.8924000000000003</v>
      </c>
      <c r="D1251" s="12">
        <f t="shared" si="865"/>
        <v>0.11294342220219677</v>
      </c>
      <c r="E1251" s="13">
        <f t="shared" si="885"/>
        <v>1.1129434222021968</v>
      </c>
      <c r="H1251" s="10">
        <v>40816</v>
      </c>
      <c r="I1251">
        <v>16000</v>
      </c>
      <c r="J1251">
        <v>64.947056000000003</v>
      </c>
      <c r="K1251" s="15">
        <f t="shared" si="886"/>
        <v>1.7569099442331204E-2</v>
      </c>
      <c r="L1251">
        <f t="shared" si="887"/>
        <v>1.0175690994423312</v>
      </c>
      <c r="N1251" s="15">
        <f t="shared" si="867"/>
        <v>575.53708497592731</v>
      </c>
      <c r="P1251" s="10">
        <v>40816</v>
      </c>
      <c r="Q1251">
        <v>219800</v>
      </c>
      <c r="R1251">
        <v>24.564354999999999</v>
      </c>
      <c r="S1251">
        <f t="shared" si="868"/>
        <v>-2.540829085293983E-2</v>
      </c>
      <c r="T1251">
        <f t="shared" si="888"/>
        <v>0.97459170914706017</v>
      </c>
      <c r="V1251" s="15">
        <f t="shared" si="869"/>
        <v>-0.99991676805015706</v>
      </c>
      <c r="X1251" s="10">
        <v>40816</v>
      </c>
      <c r="Y1251">
        <v>28600</v>
      </c>
      <c r="Z1251">
        <v>19.764603999999999</v>
      </c>
      <c r="AA1251">
        <f t="shared" si="870"/>
        <v>-2.6146794867373035E-2</v>
      </c>
      <c r="AB1251">
        <f t="shared" si="866"/>
        <v>0.97385320513262696</v>
      </c>
      <c r="AD1251" s="15">
        <f t="shared" si="871"/>
        <v>-0.99993688584844453</v>
      </c>
      <c r="AF1251" s="10">
        <v>40816</v>
      </c>
      <c r="AG1251">
        <v>88000</v>
      </c>
      <c r="AH1251">
        <v>26.854776000000001</v>
      </c>
      <c r="AI1251">
        <f t="shared" si="872"/>
        <v>-3.0087860939984945E-2</v>
      </c>
      <c r="AJ1251">
        <f t="shared" si="889"/>
        <v>0.96991213906001505</v>
      </c>
      <c r="AN1251" s="10">
        <v>40816</v>
      </c>
      <c r="AO1251">
        <v>1721700</v>
      </c>
      <c r="AP1251">
        <v>25.227443000000001</v>
      </c>
      <c r="AQ1251">
        <f t="shared" si="873"/>
        <v>-3.4294887254080031E-2</v>
      </c>
      <c r="AR1251">
        <f t="shared" si="892"/>
        <v>0.96570511274591997</v>
      </c>
      <c r="AV1251" s="10">
        <v>40816</v>
      </c>
      <c r="AW1251">
        <v>82505500</v>
      </c>
      <c r="AX1251">
        <v>30.785302000000001</v>
      </c>
      <c r="AY1251">
        <f t="shared" si="874"/>
        <v>-5.2617597899401236E-2</v>
      </c>
      <c r="AZ1251">
        <f t="shared" si="875"/>
        <v>0.94738240210059876</v>
      </c>
      <c r="BD1251" s="10">
        <v>40816</v>
      </c>
      <c r="BE1251">
        <v>273700</v>
      </c>
      <c r="BF1251">
        <v>34.651242000000003</v>
      </c>
      <c r="BG1251">
        <f t="shared" si="876"/>
        <v>-1.6066308790770312E-2</v>
      </c>
      <c r="BH1251">
        <f t="shared" si="877"/>
        <v>0.98393369120922969</v>
      </c>
      <c r="BL1251" s="10">
        <v>40816</v>
      </c>
      <c r="BM1251">
        <v>207100</v>
      </c>
      <c r="BN1251">
        <v>93.419679000000002</v>
      </c>
      <c r="BO1251">
        <f t="shared" si="890"/>
        <v>-9.3772303165873261E-5</v>
      </c>
      <c r="BP1251">
        <f t="shared" si="891"/>
        <v>0.99990622769683413</v>
      </c>
      <c r="CB1251" s="10">
        <v>40816</v>
      </c>
      <c r="CC1251">
        <v>302000</v>
      </c>
      <c r="CD1251">
        <v>84.063962000000004</v>
      </c>
      <c r="CE1251">
        <f t="shared" si="878"/>
        <v>-8.2776599188093547E-3</v>
      </c>
      <c r="CF1251">
        <f t="shared" si="879"/>
        <v>0.99172234008119065</v>
      </c>
      <c r="CJ1251" s="10">
        <v>40816</v>
      </c>
      <c r="CK1251">
        <v>53800</v>
      </c>
      <c r="CL1251">
        <v>68.155705999999995</v>
      </c>
      <c r="CM1251">
        <f t="shared" si="880"/>
        <v>1.6702463398410305E-3</v>
      </c>
      <c r="CN1251">
        <f t="shared" si="881"/>
        <v>1.001670246339841</v>
      </c>
      <c r="CR1251" s="10">
        <v>40816</v>
      </c>
      <c r="CS1251">
        <v>5100</v>
      </c>
      <c r="CT1251">
        <v>57.145564</v>
      </c>
      <c r="CU1251">
        <f t="shared" si="882"/>
        <v>2.1258642230972402E-3</v>
      </c>
      <c r="CV1251">
        <f t="shared" si="883"/>
        <v>1.0021258642230972</v>
      </c>
      <c r="CZ1251" s="10">
        <v>40816</v>
      </c>
      <c r="DA1251">
        <v>27900</v>
      </c>
      <c r="DB1251">
        <v>33.328164999999998</v>
      </c>
      <c r="DC1251">
        <f t="shared" si="897"/>
        <v>-3.2790722173354436E-2</v>
      </c>
      <c r="DD1251">
        <f t="shared" si="898"/>
        <v>0.96720927782664556</v>
      </c>
      <c r="DH1251" s="10">
        <v>40816</v>
      </c>
      <c r="DI1251">
        <v>273300</v>
      </c>
      <c r="DJ1251">
        <v>20.914428999999998</v>
      </c>
      <c r="DK1251">
        <f t="shared" si="899"/>
        <v>-2.2964579712173472E-2</v>
      </c>
      <c r="DL1251">
        <f t="shared" si="900"/>
        <v>0.97703542028782653</v>
      </c>
      <c r="DX1251" s="10">
        <v>40816</v>
      </c>
      <c r="DY1251">
        <v>9171800</v>
      </c>
      <c r="DZ1251">
        <v>15.83</v>
      </c>
      <c r="EA1251">
        <f t="shared" si="893"/>
        <v>1.2650221378873727E-3</v>
      </c>
      <c r="EB1251">
        <f t="shared" si="894"/>
        <v>1.0012650221378874</v>
      </c>
      <c r="EF1251" s="10">
        <v>40815</v>
      </c>
      <c r="EG1251">
        <v>103600</v>
      </c>
      <c r="EH1251">
        <v>95.681630999999996</v>
      </c>
      <c r="EI1251">
        <f t="shared" si="895"/>
        <v>1.1968325593705309E-3</v>
      </c>
      <c r="EJ1251">
        <f t="shared" si="896"/>
        <v>1.0011968325593705</v>
      </c>
    </row>
    <row r="1252" spans="1:140">
      <c r="A1252" s="10">
        <v>40815</v>
      </c>
      <c r="B1252" s="11">
        <v>290.24</v>
      </c>
      <c r="C1252">
        <f t="shared" si="884"/>
        <v>2.9024000000000001</v>
      </c>
      <c r="D1252" s="12">
        <f t="shared" si="865"/>
        <v>0.11378489670052216</v>
      </c>
      <c r="E1252" s="13">
        <f t="shared" si="885"/>
        <v>1.1137848967005222</v>
      </c>
      <c r="H1252" s="10">
        <v>40815</v>
      </c>
      <c r="I1252">
        <v>3400</v>
      </c>
      <c r="J1252">
        <v>63.825696000000001</v>
      </c>
      <c r="K1252" s="15">
        <f t="shared" si="886"/>
        <v>1.0553787253047453E-2</v>
      </c>
      <c r="L1252">
        <f t="shared" si="887"/>
        <v>1.0105537872530475</v>
      </c>
      <c r="N1252" s="15">
        <f t="shared" si="867"/>
        <v>45.152307149338881</v>
      </c>
      <c r="P1252" s="10">
        <v>40815</v>
      </c>
      <c r="Q1252">
        <v>200300</v>
      </c>
      <c r="R1252">
        <v>25.204764999999998</v>
      </c>
      <c r="S1252">
        <f t="shared" si="868"/>
        <v>8.0497149718354866E-3</v>
      </c>
      <c r="T1252">
        <f t="shared" si="888"/>
        <v>1.0080497149718355</v>
      </c>
      <c r="V1252" s="15">
        <f t="shared" si="869"/>
        <v>17.660022984285828</v>
      </c>
      <c r="X1252" s="10">
        <v>40815</v>
      </c>
      <c r="Y1252">
        <v>34500</v>
      </c>
      <c r="Z1252">
        <v>20.295259999999999</v>
      </c>
      <c r="AA1252">
        <f t="shared" si="870"/>
        <v>7.8594650224357299E-3</v>
      </c>
      <c r="AB1252">
        <f t="shared" si="866"/>
        <v>1.0078594650224357</v>
      </c>
      <c r="AD1252" s="15">
        <f t="shared" si="871"/>
        <v>16.417757167363309</v>
      </c>
      <c r="AF1252" s="10">
        <v>40815</v>
      </c>
      <c r="AG1252">
        <v>124200</v>
      </c>
      <c r="AH1252">
        <v>27.687843999999998</v>
      </c>
      <c r="AI1252">
        <f t="shared" si="872"/>
        <v>1.37080178612492E-2</v>
      </c>
      <c r="AJ1252">
        <f t="shared" si="889"/>
        <v>1.0137080178612492</v>
      </c>
      <c r="AN1252" s="10">
        <v>40815</v>
      </c>
      <c r="AO1252">
        <v>3167200</v>
      </c>
      <c r="AP1252">
        <v>26.123339999999999</v>
      </c>
      <c r="AQ1252">
        <f t="shared" si="873"/>
        <v>1.9941165664783211E-2</v>
      </c>
      <c r="AR1252">
        <f t="shared" si="892"/>
        <v>1.0199411656647832</v>
      </c>
      <c r="AV1252" s="10">
        <v>40815</v>
      </c>
      <c r="AW1252">
        <v>25792600</v>
      </c>
      <c r="AX1252">
        <v>32.495117</v>
      </c>
      <c r="AY1252">
        <f t="shared" si="874"/>
        <v>1.1770937130035186E-2</v>
      </c>
      <c r="AZ1252">
        <f t="shared" si="875"/>
        <v>1.0117709371300352</v>
      </c>
      <c r="BD1252" s="10">
        <v>40815</v>
      </c>
      <c r="BE1252">
        <v>293500</v>
      </c>
      <c r="BF1252">
        <v>35.21705</v>
      </c>
      <c r="BG1252">
        <f t="shared" si="876"/>
        <v>1.282052904375286E-2</v>
      </c>
      <c r="BH1252">
        <f t="shared" si="877"/>
        <v>1.0128205290437529</v>
      </c>
      <c r="BL1252" s="10">
        <v>40815</v>
      </c>
      <c r="BM1252">
        <v>224500</v>
      </c>
      <c r="BN1252">
        <v>93.428439999999995</v>
      </c>
      <c r="BO1252">
        <f t="shared" si="890"/>
        <v>9.3849594668315994E-4</v>
      </c>
      <c r="BP1252">
        <f t="shared" si="891"/>
        <v>1.0009384959466832</v>
      </c>
      <c r="CB1252" s="10">
        <v>40815</v>
      </c>
      <c r="CC1252">
        <v>390800</v>
      </c>
      <c r="CD1252">
        <v>84.765623000000005</v>
      </c>
      <c r="CE1252">
        <f t="shared" si="878"/>
        <v>7.3912488940348631E-3</v>
      </c>
      <c r="CF1252">
        <f t="shared" si="879"/>
        <v>1.0073912488940349</v>
      </c>
      <c r="CJ1252" s="10">
        <v>40815</v>
      </c>
      <c r="CK1252">
        <v>38700</v>
      </c>
      <c r="CL1252">
        <v>68.042058999999995</v>
      </c>
      <c r="CM1252">
        <f t="shared" si="880"/>
        <v>-9.857259216509151E-4</v>
      </c>
      <c r="CN1252">
        <f t="shared" si="881"/>
        <v>0.99901427407834908</v>
      </c>
      <c r="CR1252" s="10">
        <v>40815</v>
      </c>
      <c r="CS1252">
        <v>18700</v>
      </c>
      <c r="CT1252">
        <v>57.024338</v>
      </c>
      <c r="CU1252">
        <f t="shared" si="882"/>
        <v>4.9089100586230394E-4</v>
      </c>
      <c r="CV1252">
        <f t="shared" si="883"/>
        <v>1.0004908910058623</v>
      </c>
      <c r="CZ1252" s="10">
        <v>40815</v>
      </c>
      <c r="DA1252">
        <v>23900</v>
      </c>
      <c r="DB1252">
        <v>34.458069999999999</v>
      </c>
      <c r="DC1252">
        <f t="shared" si="897"/>
        <v>1.36298193060993E-2</v>
      </c>
      <c r="DD1252">
        <f t="shared" si="898"/>
        <v>1.0136298193060993</v>
      </c>
      <c r="DH1252" s="10">
        <v>40815</v>
      </c>
      <c r="DI1252">
        <v>20400</v>
      </c>
      <c r="DJ1252">
        <v>21.406009000000001</v>
      </c>
      <c r="DK1252">
        <f t="shared" si="899"/>
        <v>1.140205799395666E-2</v>
      </c>
      <c r="DL1252">
        <f t="shared" si="900"/>
        <v>1.0114020579939567</v>
      </c>
      <c r="DX1252" s="10">
        <v>40815</v>
      </c>
      <c r="DY1252">
        <v>7374200</v>
      </c>
      <c r="DZ1252">
        <v>15.81</v>
      </c>
      <c r="EA1252">
        <f t="shared" si="893"/>
        <v>1.0223642172523917E-2</v>
      </c>
      <c r="EB1252">
        <f t="shared" si="894"/>
        <v>1.0102236421725239</v>
      </c>
      <c r="EF1252" s="10">
        <v>40814</v>
      </c>
      <c r="EG1252">
        <v>162000</v>
      </c>
      <c r="EH1252">
        <v>95.567252999999994</v>
      </c>
      <c r="EI1252">
        <f t="shared" si="895"/>
        <v>-1.4938841492529997E-3</v>
      </c>
      <c r="EJ1252">
        <f t="shared" si="896"/>
        <v>0.998506115850747</v>
      </c>
    </row>
    <row r="1253" spans="1:140">
      <c r="A1253" s="10">
        <v>40814</v>
      </c>
      <c r="B1253" s="11">
        <v>291.24</v>
      </c>
      <c r="C1253">
        <f t="shared" si="884"/>
        <v>2.9123999999999999</v>
      </c>
      <c r="D1253" s="12">
        <f t="shared" si="865"/>
        <v>0.1146347178696645</v>
      </c>
      <c r="E1253" s="13">
        <f t="shared" si="885"/>
        <v>1.1146347178696645</v>
      </c>
      <c r="H1253" s="10">
        <v>40814</v>
      </c>
      <c r="I1253">
        <v>3200</v>
      </c>
      <c r="J1253">
        <v>63.159128000000003</v>
      </c>
      <c r="K1253" s="15">
        <f t="shared" si="886"/>
        <v>-3.8230317339108533E-3</v>
      </c>
      <c r="L1253">
        <f t="shared" si="887"/>
        <v>0.99617696826608915</v>
      </c>
      <c r="N1253" s="15">
        <f t="shared" si="867"/>
        <v>-0.7529292985130196</v>
      </c>
      <c r="P1253" s="10">
        <v>40814</v>
      </c>
      <c r="Q1253">
        <v>204000</v>
      </c>
      <c r="R1253">
        <v>25.003494</v>
      </c>
      <c r="S1253">
        <f t="shared" si="868"/>
        <v>-2.1482272245233247E-2</v>
      </c>
      <c r="T1253">
        <f t="shared" si="888"/>
        <v>0.97851772775476675</v>
      </c>
      <c r="V1253" s="15">
        <f t="shared" si="869"/>
        <v>-0.99963894378350038</v>
      </c>
      <c r="X1253" s="10">
        <v>40814</v>
      </c>
      <c r="Y1253">
        <v>52500</v>
      </c>
      <c r="Z1253">
        <v>20.136994000000001</v>
      </c>
      <c r="AA1253">
        <f t="shared" si="870"/>
        <v>-2.9174199041959392E-2</v>
      </c>
      <c r="AB1253">
        <f t="shared" si="866"/>
        <v>0.97082580095804061</v>
      </c>
      <c r="AD1253" s="15">
        <f t="shared" si="871"/>
        <v>-0.99997974286323821</v>
      </c>
      <c r="AF1253" s="10">
        <v>40814</v>
      </c>
      <c r="AG1253">
        <v>79500</v>
      </c>
      <c r="AH1253">
        <v>27.313431000000001</v>
      </c>
      <c r="AI1253">
        <f t="shared" si="872"/>
        <v>-3.6327648086650233E-2</v>
      </c>
      <c r="AJ1253">
        <f t="shared" si="889"/>
        <v>0.96367235191334977</v>
      </c>
      <c r="AN1253" s="10">
        <v>40814</v>
      </c>
      <c r="AO1253">
        <v>1974900</v>
      </c>
      <c r="AP1253">
        <v>25.612594999999999</v>
      </c>
      <c r="AQ1253">
        <f t="shared" si="873"/>
        <v>-1.5131977208902359E-2</v>
      </c>
      <c r="AR1253">
        <f t="shared" si="892"/>
        <v>0.98486802279109764</v>
      </c>
      <c r="AV1253" s="10">
        <v>40814</v>
      </c>
      <c r="AW1253">
        <v>55360800</v>
      </c>
      <c r="AX1253">
        <v>32.117069000000001</v>
      </c>
      <c r="AY1253">
        <f t="shared" si="874"/>
        <v>-2.4530231388452228E-2</v>
      </c>
      <c r="AZ1253">
        <f t="shared" si="875"/>
        <v>0.97546976861154777</v>
      </c>
      <c r="BD1253" s="10">
        <v>40814</v>
      </c>
      <c r="BE1253">
        <v>326700</v>
      </c>
      <c r="BF1253">
        <v>34.771264000000002</v>
      </c>
      <c r="BG1253">
        <f t="shared" si="876"/>
        <v>-1.7203763986883724E-2</v>
      </c>
      <c r="BH1253">
        <f t="shared" si="877"/>
        <v>0.98279623601311628</v>
      </c>
      <c r="BL1253" s="10">
        <v>40814</v>
      </c>
      <c r="BM1253">
        <v>111600</v>
      </c>
      <c r="BN1253">
        <v>93.34084</v>
      </c>
      <c r="BO1253">
        <f t="shared" si="890"/>
        <v>-4.7632642170352124E-3</v>
      </c>
      <c r="BP1253">
        <f t="shared" si="891"/>
        <v>0.99523673578296479</v>
      </c>
      <c r="CB1253" s="10">
        <v>40814</v>
      </c>
      <c r="CC1253">
        <v>274000</v>
      </c>
      <c r="CD1253">
        <v>84.143696000000006</v>
      </c>
      <c r="CE1253">
        <f t="shared" si="878"/>
        <v>8.5353093680318182E-4</v>
      </c>
      <c r="CF1253">
        <f t="shared" si="879"/>
        <v>1.0008535309368032</v>
      </c>
      <c r="CJ1253" s="10">
        <v>40814</v>
      </c>
      <c r="CK1253">
        <v>55900</v>
      </c>
      <c r="CL1253">
        <v>68.109195999999997</v>
      </c>
      <c r="CM1253">
        <f t="shared" si="880"/>
        <v>-3.0708736274590587E-3</v>
      </c>
      <c r="CN1253">
        <f t="shared" si="881"/>
        <v>0.99692912637254094</v>
      </c>
      <c r="CR1253" s="10">
        <v>40814</v>
      </c>
      <c r="CS1253">
        <v>3600</v>
      </c>
      <c r="CT1253">
        <v>56.996358999999998</v>
      </c>
      <c r="CU1253">
        <f t="shared" si="882"/>
        <v>-3.2712438356141682E-4</v>
      </c>
      <c r="CV1253">
        <f t="shared" si="883"/>
        <v>0.99967287561643858</v>
      </c>
      <c r="CZ1253" s="10">
        <v>40814</v>
      </c>
      <c r="DA1253">
        <v>19800</v>
      </c>
      <c r="DB1253">
        <v>33.994728000000002</v>
      </c>
      <c r="DC1253">
        <f t="shared" si="897"/>
        <v>-1.5768445043567669E-2</v>
      </c>
      <c r="DD1253">
        <f t="shared" si="898"/>
        <v>0.98423155495643233</v>
      </c>
      <c r="DH1253" s="10">
        <v>40814</v>
      </c>
      <c r="DI1253">
        <v>26800</v>
      </c>
      <c r="DJ1253">
        <v>21.164688000000002</v>
      </c>
      <c r="DK1253">
        <f t="shared" si="899"/>
        <v>-2.1083077808276007E-2</v>
      </c>
      <c r="DL1253">
        <f t="shared" si="900"/>
        <v>0.97891692219172399</v>
      </c>
      <c r="DX1253" s="10">
        <v>40814</v>
      </c>
      <c r="DY1253">
        <v>9860800</v>
      </c>
      <c r="DZ1253">
        <v>15.65</v>
      </c>
      <c r="EA1253">
        <f t="shared" si="893"/>
        <v>-2.8553753658984826E-2</v>
      </c>
      <c r="EB1253">
        <f t="shared" si="894"/>
        <v>0.97144624634101517</v>
      </c>
      <c r="EF1253" s="10">
        <v>40813</v>
      </c>
      <c r="EG1253">
        <v>99200</v>
      </c>
      <c r="EH1253">
        <v>95.710233000000002</v>
      </c>
      <c r="EI1253">
        <f t="shared" si="895"/>
        <v>9.9623096796896959E-5</v>
      </c>
      <c r="EJ1253">
        <f t="shared" si="896"/>
        <v>1.0000996230967969</v>
      </c>
    </row>
    <row r="1254" spans="1:140">
      <c r="A1254" s="10">
        <v>40813</v>
      </c>
      <c r="B1254" s="11">
        <v>292.24</v>
      </c>
      <c r="C1254">
        <f t="shared" si="884"/>
        <v>2.9224000000000001</v>
      </c>
      <c r="D1254" s="12">
        <f t="shared" si="865"/>
        <v>0.11549304639629709</v>
      </c>
      <c r="E1254" s="13">
        <f t="shared" si="885"/>
        <v>1.1154930463962971</v>
      </c>
      <c r="H1254" s="10">
        <v>40813</v>
      </c>
      <c r="I1254">
        <v>21900</v>
      </c>
      <c r="J1254">
        <v>63.401513999999999</v>
      </c>
      <c r="K1254" s="15">
        <f t="shared" si="886"/>
        <v>-1.1739336668784128E-2</v>
      </c>
      <c r="L1254">
        <f t="shared" si="887"/>
        <v>0.98826066333121587</v>
      </c>
      <c r="N1254" s="15">
        <f t="shared" si="867"/>
        <v>-0.9865692330546052</v>
      </c>
      <c r="P1254" s="10">
        <v>40813</v>
      </c>
      <c r="Q1254">
        <v>274000</v>
      </c>
      <c r="R1254">
        <v>25.552417999999999</v>
      </c>
      <c r="S1254">
        <f t="shared" si="868"/>
        <v>1.1223718981916431E-2</v>
      </c>
      <c r="T1254">
        <f t="shared" si="888"/>
        <v>1.0112237189819164</v>
      </c>
      <c r="V1254" s="15">
        <f t="shared" si="869"/>
        <v>57.782144778917051</v>
      </c>
      <c r="X1254" s="10">
        <v>40813</v>
      </c>
      <c r="Y1254">
        <v>38800</v>
      </c>
      <c r="Z1254">
        <v>20.742128999999998</v>
      </c>
      <c r="AA1254">
        <f t="shared" si="870"/>
        <v>1.5034126896974476E-2</v>
      </c>
      <c r="AB1254">
        <f t="shared" si="866"/>
        <v>1.0150341268969745</v>
      </c>
      <c r="AD1254" s="15">
        <f t="shared" si="871"/>
        <v>230.97174786315765</v>
      </c>
      <c r="AF1254" s="10">
        <v>40813</v>
      </c>
      <c r="AG1254">
        <v>105000</v>
      </c>
      <c r="AH1254">
        <v>28.343067999999999</v>
      </c>
      <c r="AI1254">
        <f t="shared" si="872"/>
        <v>1.952862229002994E-2</v>
      </c>
      <c r="AJ1254">
        <f t="shared" si="889"/>
        <v>1.0195286222900299</v>
      </c>
      <c r="AN1254" s="10">
        <v>40813</v>
      </c>
      <c r="AO1254">
        <v>5214500</v>
      </c>
      <c r="AP1254">
        <v>26.006119000000002</v>
      </c>
      <c r="AQ1254">
        <f t="shared" si="873"/>
        <v>2.2383153769087949E-2</v>
      </c>
      <c r="AR1254">
        <f t="shared" si="892"/>
        <v>1.0223831537690879</v>
      </c>
      <c r="AV1254" s="10">
        <v>40813</v>
      </c>
      <c r="AW1254">
        <v>53512600</v>
      </c>
      <c r="AX1254">
        <v>32.924720000000001</v>
      </c>
      <c r="AY1254">
        <f t="shared" si="874"/>
        <v>3.1493899080723642E-2</v>
      </c>
      <c r="AZ1254">
        <f t="shared" si="875"/>
        <v>1.0314938990807236</v>
      </c>
      <c r="BD1254" s="10">
        <v>40813</v>
      </c>
      <c r="BE1254">
        <v>341100</v>
      </c>
      <c r="BF1254">
        <v>35.379931999999997</v>
      </c>
      <c r="BG1254">
        <f t="shared" si="876"/>
        <v>1.3506852456751872E-2</v>
      </c>
      <c r="BH1254">
        <f t="shared" si="877"/>
        <v>1.0135068524567519</v>
      </c>
      <c r="BL1254" s="10">
        <v>40813</v>
      </c>
      <c r="BM1254">
        <v>116000</v>
      </c>
      <c r="BN1254">
        <v>93.787575000000004</v>
      </c>
      <c r="BO1254">
        <f t="shared" si="890"/>
        <v>-3.7344941565420342E-4</v>
      </c>
      <c r="BP1254">
        <f t="shared" si="891"/>
        <v>0.9996265505843458</v>
      </c>
      <c r="CB1254" s="10">
        <v>40813</v>
      </c>
      <c r="CC1254">
        <v>799900</v>
      </c>
      <c r="CD1254">
        <v>84.071938000000003</v>
      </c>
      <c r="CE1254">
        <f t="shared" si="878"/>
        <v>1.7662408888056369E-2</v>
      </c>
      <c r="CF1254">
        <f t="shared" si="879"/>
        <v>1.0176624088880564</v>
      </c>
      <c r="CJ1254" s="10">
        <v>40813</v>
      </c>
      <c r="CK1254">
        <v>228400</v>
      </c>
      <c r="CL1254">
        <v>68.318995000000001</v>
      </c>
      <c r="CM1254">
        <f t="shared" si="880"/>
        <v>-9.8164648191945147E-4</v>
      </c>
      <c r="CN1254">
        <f t="shared" si="881"/>
        <v>0.99901835351808055</v>
      </c>
      <c r="CR1254" s="10">
        <v>40813</v>
      </c>
      <c r="CS1254">
        <v>5200</v>
      </c>
      <c r="CT1254">
        <v>57.015009999999997</v>
      </c>
      <c r="CU1254">
        <f t="shared" si="882"/>
        <v>-2.4474195489687656E-3</v>
      </c>
      <c r="CV1254">
        <f t="shared" si="883"/>
        <v>0.99755258045103123</v>
      </c>
      <c r="CZ1254" s="10">
        <v>40813</v>
      </c>
      <c r="DA1254">
        <v>26000</v>
      </c>
      <c r="DB1254">
        <v>34.539360000000002</v>
      </c>
      <c r="DC1254">
        <f t="shared" si="897"/>
        <v>1.9189324033024091E-2</v>
      </c>
      <c r="DD1254">
        <f t="shared" si="898"/>
        <v>1.0191893240330241</v>
      </c>
      <c r="DH1254" s="10">
        <v>40813</v>
      </c>
      <c r="DI1254">
        <v>39900</v>
      </c>
      <c r="DJ1254">
        <v>21.620515000000001</v>
      </c>
      <c r="DK1254">
        <f t="shared" si="899"/>
        <v>2.9021310977097592E-3</v>
      </c>
      <c r="DL1254">
        <f t="shared" si="900"/>
        <v>1.0029021310977098</v>
      </c>
      <c r="DX1254" s="10">
        <v>40813</v>
      </c>
      <c r="DY1254">
        <v>15390700</v>
      </c>
      <c r="DZ1254">
        <v>16.110001</v>
      </c>
      <c r="EA1254">
        <f t="shared" si="893"/>
        <v>2.0266054464851191E-2</v>
      </c>
      <c r="EB1254">
        <f t="shared" si="894"/>
        <v>1.0202660544648512</v>
      </c>
      <c r="EF1254" s="10">
        <v>40812</v>
      </c>
      <c r="EG1254">
        <v>139200</v>
      </c>
      <c r="EH1254">
        <v>95.700699</v>
      </c>
      <c r="EI1254">
        <f t="shared" si="895"/>
        <v>5.9801239191337174E-4</v>
      </c>
      <c r="EJ1254">
        <f t="shared" si="896"/>
        <v>1.0005980123919134</v>
      </c>
    </row>
    <row r="1255" spans="1:140">
      <c r="A1255" s="10">
        <v>40812</v>
      </c>
      <c r="B1255" s="11">
        <v>293.24</v>
      </c>
      <c r="C1255">
        <f t="shared" si="884"/>
        <v>2.9323999999999999</v>
      </c>
      <c r="D1255" s="12">
        <f t="shared" si="865"/>
        <v>0.11636004758816632</v>
      </c>
      <c r="E1255" s="13">
        <f t="shared" si="885"/>
        <v>1.1163600475881663</v>
      </c>
      <c r="H1255" s="10">
        <v>40812</v>
      </c>
      <c r="I1255">
        <v>29800</v>
      </c>
      <c r="J1255">
        <v>64.154646999999997</v>
      </c>
      <c r="K1255" s="15">
        <f t="shared" si="886"/>
        <v>-1.3707731559269409E-2</v>
      </c>
      <c r="L1255">
        <f t="shared" si="887"/>
        <v>0.98629226844073059</v>
      </c>
      <c r="N1255" s="15">
        <f t="shared" si="867"/>
        <v>-0.99351284202262924</v>
      </c>
      <c r="P1255" s="10">
        <v>40812</v>
      </c>
      <c r="Q1255">
        <v>238000</v>
      </c>
      <c r="R1255">
        <v>25.268808</v>
      </c>
      <c r="S1255">
        <f t="shared" si="868"/>
        <v>2.3342005489373152E-2</v>
      </c>
      <c r="T1255">
        <f t="shared" si="888"/>
        <v>1.0233420054893732</v>
      </c>
      <c r="V1255" s="15">
        <f t="shared" si="869"/>
        <v>4544.6125402144853</v>
      </c>
      <c r="X1255" s="10">
        <v>40812</v>
      </c>
      <c r="Y1255">
        <v>62700</v>
      </c>
      <c r="Z1255">
        <v>20.434908</v>
      </c>
      <c r="AA1255">
        <f t="shared" si="870"/>
        <v>2.2356871644930942E-2</v>
      </c>
      <c r="AB1255">
        <f t="shared" si="866"/>
        <v>1.0223568716449309</v>
      </c>
      <c r="AD1255" s="15">
        <f t="shared" si="871"/>
        <v>3197.3054815228766</v>
      </c>
      <c r="AF1255" s="10">
        <v>40812</v>
      </c>
      <c r="AG1255">
        <v>234100</v>
      </c>
      <c r="AH1255">
        <v>27.800169</v>
      </c>
      <c r="AI1255">
        <f t="shared" si="872"/>
        <v>2.0267977260200132E-2</v>
      </c>
      <c r="AJ1255">
        <f t="shared" si="889"/>
        <v>1.0202679772602001</v>
      </c>
      <c r="AN1255" s="10">
        <v>40812</v>
      </c>
      <c r="AO1255">
        <v>2451700</v>
      </c>
      <c r="AP1255">
        <v>25.436764</v>
      </c>
      <c r="AQ1255">
        <f t="shared" si="873"/>
        <v>2.2207264020015938E-2</v>
      </c>
      <c r="AR1255">
        <f t="shared" si="892"/>
        <v>1.0222072640200159</v>
      </c>
      <c r="AV1255" s="10">
        <v>40812</v>
      </c>
      <c r="AW1255">
        <v>48254400</v>
      </c>
      <c r="AX1255">
        <v>31.919452</v>
      </c>
      <c r="AY1255">
        <f t="shared" si="874"/>
        <v>9.7852783812586441E-3</v>
      </c>
      <c r="AZ1255">
        <f t="shared" si="875"/>
        <v>1.0097852783812586</v>
      </c>
      <c r="BD1255" s="10">
        <v>40812</v>
      </c>
      <c r="BE1255">
        <v>437200</v>
      </c>
      <c r="BF1255">
        <v>34.908428999999998</v>
      </c>
      <c r="BG1255">
        <f t="shared" si="876"/>
        <v>1.9529378545659837E-2</v>
      </c>
      <c r="BH1255">
        <f t="shared" si="877"/>
        <v>1.0195293785456598</v>
      </c>
      <c r="BL1255" s="10">
        <v>40812</v>
      </c>
      <c r="BM1255">
        <v>169600</v>
      </c>
      <c r="BN1255">
        <v>93.822613000000004</v>
      </c>
      <c r="BO1255">
        <f t="shared" si="890"/>
        <v>-1.3053561146175729E-3</v>
      </c>
      <c r="BP1255">
        <f t="shared" si="891"/>
        <v>0.99869464388538243</v>
      </c>
      <c r="CB1255" s="10">
        <v>40812</v>
      </c>
      <c r="CC1255">
        <v>518900</v>
      </c>
      <c r="CD1255">
        <v>82.612797</v>
      </c>
      <c r="CE1255">
        <f t="shared" si="878"/>
        <v>-1.4926782121463256E-2</v>
      </c>
      <c r="CF1255">
        <f t="shared" si="879"/>
        <v>0.98507321787853674</v>
      </c>
      <c r="CJ1255" s="10">
        <v>40812</v>
      </c>
      <c r="CK1255">
        <v>207200</v>
      </c>
      <c r="CL1255">
        <v>68.386126000000004</v>
      </c>
      <c r="CM1255">
        <f t="shared" si="880"/>
        <v>-4.3982931167675376E-3</v>
      </c>
      <c r="CN1255">
        <f t="shared" si="881"/>
        <v>0.99560170688323246</v>
      </c>
      <c r="CR1255" s="10">
        <v>40812</v>
      </c>
      <c r="CS1255">
        <v>4200</v>
      </c>
      <c r="CT1255">
        <v>57.154891999999997</v>
      </c>
      <c r="CU1255">
        <f t="shared" si="882"/>
        <v>-4.8920248243589093E-4</v>
      </c>
      <c r="CV1255">
        <f t="shared" si="883"/>
        <v>0.99951079751756411</v>
      </c>
      <c r="CZ1255" s="10">
        <v>40812</v>
      </c>
      <c r="DA1255">
        <v>20000</v>
      </c>
      <c r="DB1255">
        <v>33.889052</v>
      </c>
      <c r="DC1255">
        <f t="shared" si="897"/>
        <v>8.222494183146134E-3</v>
      </c>
      <c r="DD1255">
        <f t="shared" si="898"/>
        <v>1.0082224941831461</v>
      </c>
      <c r="DH1255" s="10">
        <v>40812</v>
      </c>
      <c r="DI1255">
        <v>177100</v>
      </c>
      <c r="DJ1255">
        <v>21.557950999999999</v>
      </c>
      <c r="DK1255">
        <f t="shared" si="899"/>
        <v>1.7292357784960855E-2</v>
      </c>
      <c r="DL1255">
        <f t="shared" si="900"/>
        <v>1.0172923577849609</v>
      </c>
      <c r="DX1255" s="10">
        <v>40812</v>
      </c>
      <c r="DY1255">
        <v>26052900</v>
      </c>
      <c r="DZ1255">
        <v>15.79</v>
      </c>
      <c r="EA1255">
        <f t="shared" si="893"/>
        <v>-1.4357053682896415E-2</v>
      </c>
      <c r="EB1255">
        <f t="shared" si="894"/>
        <v>0.98564294631710359</v>
      </c>
      <c r="EF1255" s="10">
        <v>40809</v>
      </c>
      <c r="EG1255">
        <v>171200</v>
      </c>
      <c r="EH1255">
        <v>95.643502999999995</v>
      </c>
      <c r="EI1255">
        <f t="shared" si="895"/>
        <v>-7.9666936064193283E-4</v>
      </c>
      <c r="EJ1255">
        <f t="shared" si="896"/>
        <v>0.99920333063935807</v>
      </c>
    </row>
    <row r="1256" spans="1:140">
      <c r="A1256" s="10">
        <v>40809</v>
      </c>
      <c r="B1256" s="11">
        <v>294.24</v>
      </c>
      <c r="C1256">
        <f t="shared" si="884"/>
        <v>2.9424000000000001</v>
      </c>
      <c r="D1256" s="12">
        <f t="shared" si="865"/>
        <v>0.11723589155174663</v>
      </c>
      <c r="E1256" s="13">
        <f t="shared" si="885"/>
        <v>1.1172358915517466</v>
      </c>
      <c r="H1256" s="10">
        <v>40809</v>
      </c>
      <c r="I1256">
        <v>50100</v>
      </c>
      <c r="J1256">
        <v>65.046284</v>
      </c>
      <c r="K1256" s="15">
        <f t="shared" si="886"/>
        <v>-1.4557386911992709E-2</v>
      </c>
      <c r="L1256">
        <f t="shared" si="887"/>
        <v>0.98544261308800729</v>
      </c>
      <c r="N1256" s="15">
        <f t="shared" si="867"/>
        <v>-0.99526370764444838</v>
      </c>
      <c r="P1256" s="10">
        <v>40809</v>
      </c>
      <c r="Q1256">
        <v>242300</v>
      </c>
      <c r="R1256">
        <v>24.692437000000002</v>
      </c>
      <c r="S1256">
        <f t="shared" si="868"/>
        <v>5.5886723165752272E-3</v>
      </c>
      <c r="T1256">
        <f t="shared" si="888"/>
        <v>1.0055886723165752</v>
      </c>
      <c r="V1256" s="15">
        <f t="shared" si="869"/>
        <v>6.6460293548657754</v>
      </c>
      <c r="X1256" s="10">
        <v>40809</v>
      </c>
      <c r="Y1256">
        <v>84500</v>
      </c>
      <c r="Z1256">
        <v>19.988038</v>
      </c>
      <c r="AA1256">
        <f t="shared" si="870"/>
        <v>6.5634986364484504E-3</v>
      </c>
      <c r="AB1256">
        <f t="shared" si="866"/>
        <v>1.0065634986364485</v>
      </c>
      <c r="AD1256" s="15">
        <f t="shared" si="871"/>
        <v>9.8900466862084784</v>
      </c>
      <c r="AF1256" s="10">
        <v>40809</v>
      </c>
      <c r="AG1256">
        <v>175300</v>
      </c>
      <c r="AH1256">
        <v>27.247909</v>
      </c>
      <c r="AI1256">
        <f t="shared" si="872"/>
        <v>1.1114954261256305E-2</v>
      </c>
      <c r="AJ1256">
        <f t="shared" si="889"/>
        <v>1.0111149542612563</v>
      </c>
      <c r="AN1256" s="10">
        <v>40809</v>
      </c>
      <c r="AO1256">
        <v>3466700</v>
      </c>
      <c r="AP1256">
        <v>24.884155</v>
      </c>
      <c r="AQ1256">
        <f t="shared" si="873"/>
        <v>9.8538460342847412E-3</v>
      </c>
      <c r="AR1256">
        <f t="shared" si="892"/>
        <v>1.0098538460342847</v>
      </c>
      <c r="AV1256" s="10">
        <v>40809</v>
      </c>
      <c r="AW1256">
        <v>47198900</v>
      </c>
      <c r="AX1256">
        <v>31.610137999999999</v>
      </c>
      <c r="AY1256">
        <f t="shared" si="874"/>
        <v>2.1944489032410974E-2</v>
      </c>
      <c r="AZ1256">
        <f t="shared" si="875"/>
        <v>1.021944489032411</v>
      </c>
      <c r="BD1256" s="10">
        <v>40809</v>
      </c>
      <c r="BE1256">
        <v>410400</v>
      </c>
      <c r="BF1256">
        <v>34.239747999999999</v>
      </c>
      <c r="BG1256">
        <f t="shared" si="876"/>
        <v>4.7039505343984267E-3</v>
      </c>
      <c r="BH1256">
        <f t="shared" si="877"/>
        <v>1.0047039505343984</v>
      </c>
      <c r="BL1256" s="10">
        <v>40809</v>
      </c>
      <c r="BM1256">
        <v>85400</v>
      </c>
      <c r="BN1256">
        <v>93.945245</v>
      </c>
      <c r="BO1256">
        <f t="shared" si="890"/>
        <v>1.681139532608622E-3</v>
      </c>
      <c r="BP1256">
        <f t="shared" si="891"/>
        <v>1.0016811395326086</v>
      </c>
      <c r="CB1256" s="10">
        <v>40809</v>
      </c>
      <c r="CC1256">
        <v>753100</v>
      </c>
      <c r="CD1256">
        <v>83.864626000000001</v>
      </c>
      <c r="CE1256">
        <f t="shared" si="878"/>
        <v>-1.6089821797133919E-2</v>
      </c>
      <c r="CF1256">
        <f t="shared" si="879"/>
        <v>0.98391017820286608</v>
      </c>
      <c r="CJ1256" s="10">
        <v>40809</v>
      </c>
      <c r="CK1256">
        <v>152700</v>
      </c>
      <c r="CL1256">
        <v>68.688237000000001</v>
      </c>
      <c r="CM1256">
        <f t="shared" si="880"/>
        <v>-7.2771243810353381E-3</v>
      </c>
      <c r="CN1256">
        <f t="shared" si="881"/>
        <v>0.99272287561896466</v>
      </c>
      <c r="CR1256" s="10">
        <v>40809</v>
      </c>
      <c r="CS1256">
        <v>6400</v>
      </c>
      <c r="CT1256">
        <v>57.182865999999997</v>
      </c>
      <c r="CU1256">
        <f t="shared" si="882"/>
        <v>-3.7367928567013653E-3</v>
      </c>
      <c r="CV1256">
        <f t="shared" si="883"/>
        <v>0.99626320714329863</v>
      </c>
      <c r="CZ1256" s="10">
        <v>40809</v>
      </c>
      <c r="DA1256">
        <v>9600</v>
      </c>
      <c r="DB1256">
        <v>33.612672000000003</v>
      </c>
      <c r="DC1256">
        <f t="shared" si="897"/>
        <v>7.7991637820797877E-3</v>
      </c>
      <c r="DD1256">
        <f t="shared" si="898"/>
        <v>1.0077991637820798</v>
      </c>
      <c r="DH1256" s="10">
        <v>40809</v>
      </c>
      <c r="DI1256">
        <v>53300</v>
      </c>
      <c r="DJ1256">
        <v>21.191500000000001</v>
      </c>
      <c r="DK1256">
        <f t="shared" si="899"/>
        <v>7.6497503330976713E-3</v>
      </c>
      <c r="DL1256">
        <f t="shared" si="900"/>
        <v>1.0076497503330977</v>
      </c>
      <c r="DX1256" s="10">
        <v>40809</v>
      </c>
      <c r="DY1256">
        <v>33237600</v>
      </c>
      <c r="DZ1256">
        <v>16.02</v>
      </c>
      <c r="EA1256">
        <f t="shared" si="893"/>
        <v>-5.5981087565179055E-2</v>
      </c>
      <c r="EB1256">
        <f t="shared" si="894"/>
        <v>0.94401891243482094</v>
      </c>
      <c r="EF1256" s="10">
        <v>40808</v>
      </c>
      <c r="EG1256">
        <v>239500</v>
      </c>
      <c r="EH1256">
        <v>95.719759999999994</v>
      </c>
      <c r="EI1256">
        <f t="shared" si="895"/>
        <v>-2.6815347648564414E-3</v>
      </c>
      <c r="EJ1256">
        <f t="shared" si="896"/>
        <v>0.99731846523514356</v>
      </c>
    </row>
    <row r="1257" spans="1:140">
      <c r="A1257" s="10">
        <v>40808</v>
      </c>
      <c r="B1257" s="11">
        <v>295.24</v>
      </c>
      <c r="C1257">
        <f t="shared" si="884"/>
        <v>2.9523999999999999</v>
      </c>
      <c r="D1257" s="12">
        <f t="shared" si="865"/>
        <v>0.11812075337847472</v>
      </c>
      <c r="E1257" s="13">
        <f t="shared" si="885"/>
        <v>1.1181207533784747</v>
      </c>
      <c r="H1257" s="10">
        <v>40808</v>
      </c>
      <c r="I1257">
        <v>45800</v>
      </c>
      <c r="J1257">
        <v>66.007176000000001</v>
      </c>
      <c r="K1257" s="15">
        <f t="shared" si="886"/>
        <v>2.8182262503685163E-2</v>
      </c>
      <c r="L1257">
        <f t="shared" si="887"/>
        <v>1.0281822625036852</v>
      </c>
      <c r="N1257" s="15">
        <f t="shared" si="867"/>
        <v>25443.224411753843</v>
      </c>
      <c r="P1257" s="10">
        <v>40808</v>
      </c>
      <c r="Q1257">
        <v>528700</v>
      </c>
      <c r="R1257">
        <v>24.555205999999998</v>
      </c>
      <c r="S1257">
        <f t="shared" si="868"/>
        <v>-3.1396570056303252E-2</v>
      </c>
      <c r="T1257">
        <f t="shared" si="888"/>
        <v>0.96860342994369675</v>
      </c>
      <c r="V1257" s="15">
        <f t="shared" si="869"/>
        <v>-0.99999122411446151</v>
      </c>
      <c r="X1257" s="10">
        <v>40808</v>
      </c>
      <c r="Y1257">
        <v>250500</v>
      </c>
      <c r="Z1257">
        <v>19.857702</v>
      </c>
      <c r="AA1257">
        <f t="shared" si="870"/>
        <v>-3.4841678706619805E-2</v>
      </c>
      <c r="AB1257">
        <f t="shared" si="866"/>
        <v>0.96515832129338019</v>
      </c>
      <c r="AD1257" s="15">
        <f t="shared" si="871"/>
        <v>-0.99999760958022177</v>
      </c>
      <c r="AF1257" s="10">
        <v>40808</v>
      </c>
      <c r="AG1257">
        <v>229300</v>
      </c>
      <c r="AH1257">
        <v>26.948378999999999</v>
      </c>
      <c r="AI1257">
        <f t="shared" si="872"/>
        <v>-3.1943476180012476E-2</v>
      </c>
      <c r="AJ1257">
        <f t="shared" si="889"/>
        <v>0.96805652381998752</v>
      </c>
      <c r="AN1257" s="10">
        <v>40808</v>
      </c>
      <c r="AO1257">
        <v>4772100</v>
      </c>
      <c r="AP1257">
        <v>24.641342999999999</v>
      </c>
      <c r="AQ1257">
        <f t="shared" si="873"/>
        <v>-3.5714273135873054E-2</v>
      </c>
      <c r="AR1257">
        <f t="shared" si="892"/>
        <v>0.96428572686412695</v>
      </c>
      <c r="AV1257" s="10">
        <v>40808</v>
      </c>
      <c r="AW1257">
        <v>60839500</v>
      </c>
      <c r="AX1257">
        <v>30.931365</v>
      </c>
      <c r="AY1257">
        <f t="shared" si="874"/>
        <v>-6.9286473017389438E-2</v>
      </c>
      <c r="AZ1257">
        <f t="shared" si="875"/>
        <v>0.93071352698261056</v>
      </c>
      <c r="BD1257" s="10">
        <v>40808</v>
      </c>
      <c r="BE1257">
        <v>724900</v>
      </c>
      <c r="BF1257">
        <v>34.079439999999998</v>
      </c>
      <c r="BG1257">
        <f t="shared" si="876"/>
        <v>-2.5541218811195088E-2</v>
      </c>
      <c r="BH1257">
        <f t="shared" si="877"/>
        <v>0.97445878118880491</v>
      </c>
      <c r="BL1257" s="10">
        <v>40808</v>
      </c>
      <c r="BM1257">
        <v>180100</v>
      </c>
      <c r="BN1257">
        <v>93.787575000000004</v>
      </c>
      <c r="BO1257">
        <f t="shared" si="890"/>
        <v>5.3521081950202998E-3</v>
      </c>
      <c r="BP1257">
        <f t="shared" si="891"/>
        <v>1.0053521081950203</v>
      </c>
      <c r="CB1257" s="10">
        <v>40808</v>
      </c>
      <c r="CC1257">
        <v>349900</v>
      </c>
      <c r="CD1257">
        <v>85.236058999999997</v>
      </c>
      <c r="CE1257">
        <f t="shared" si="878"/>
        <v>-1.7553490888125078E-2</v>
      </c>
      <c r="CF1257">
        <f t="shared" si="879"/>
        <v>0.98244650911187492</v>
      </c>
      <c r="CJ1257" s="10">
        <v>40808</v>
      </c>
      <c r="CK1257">
        <v>54300</v>
      </c>
      <c r="CL1257">
        <v>69.191754000000003</v>
      </c>
      <c r="CM1257">
        <f t="shared" si="880"/>
        <v>2.4258773472896067E-4</v>
      </c>
      <c r="CN1257">
        <f t="shared" si="881"/>
        <v>1.000242587734729</v>
      </c>
      <c r="CR1257" s="10">
        <v>40808</v>
      </c>
      <c r="CS1257">
        <v>7600</v>
      </c>
      <c r="CT1257">
        <v>57.397348000000001</v>
      </c>
      <c r="CU1257">
        <f t="shared" si="882"/>
        <v>2.606285412611653E-3</v>
      </c>
      <c r="CV1257">
        <f t="shared" si="883"/>
        <v>1.0026062854126117</v>
      </c>
      <c r="CZ1257" s="10">
        <v>40808</v>
      </c>
      <c r="DA1257">
        <v>35900</v>
      </c>
      <c r="DB1257">
        <v>33.352550000000001</v>
      </c>
      <c r="DC1257">
        <f t="shared" si="897"/>
        <v>-3.9110125550038566E-2</v>
      </c>
      <c r="DD1257">
        <f t="shared" si="898"/>
        <v>0.96088987444996143</v>
      </c>
      <c r="DH1257" s="10">
        <v>40808</v>
      </c>
      <c r="DI1257">
        <v>44300</v>
      </c>
      <c r="DJ1257">
        <v>21.030621</v>
      </c>
      <c r="DK1257">
        <f t="shared" si="899"/>
        <v>-2.5672832265983159E-2</v>
      </c>
      <c r="DL1257">
        <f t="shared" si="900"/>
        <v>0.97432716773401684</v>
      </c>
      <c r="DX1257" s="10">
        <v>40808</v>
      </c>
      <c r="DY1257">
        <v>17954700</v>
      </c>
      <c r="DZ1257">
        <v>16.969999000000001</v>
      </c>
      <c r="EA1257">
        <f t="shared" si="893"/>
        <v>-2.4712701149425143E-2</v>
      </c>
      <c r="EB1257">
        <f t="shared" si="894"/>
        <v>0.97528729885057486</v>
      </c>
      <c r="EF1257" s="10">
        <v>40807</v>
      </c>
      <c r="EG1257">
        <v>200500</v>
      </c>
      <c r="EH1257">
        <v>95.977125999999998</v>
      </c>
      <c r="EI1257">
        <f t="shared" si="895"/>
        <v>-2.9784683352351848E-4</v>
      </c>
      <c r="EJ1257">
        <f t="shared" si="896"/>
        <v>0.99970215316647648</v>
      </c>
    </row>
    <row r="1258" spans="1:140">
      <c r="A1258" s="10">
        <v>40807</v>
      </c>
      <c r="B1258" s="11">
        <v>296.24</v>
      </c>
      <c r="C1258">
        <f t="shared" si="884"/>
        <v>2.9624000000000001</v>
      </c>
      <c r="D1258" s="12">
        <f t="shared" si="865"/>
        <v>0.11901481334007147</v>
      </c>
      <c r="E1258" s="13">
        <f t="shared" si="885"/>
        <v>1.1190148133400715</v>
      </c>
      <c r="H1258" s="10">
        <v>40807</v>
      </c>
      <c r="I1258">
        <v>29300</v>
      </c>
      <c r="J1258">
        <v>64.197933000000006</v>
      </c>
      <c r="K1258" s="15">
        <f t="shared" si="886"/>
        <v>2.473401270490827E-2</v>
      </c>
      <c r="L1258">
        <f t="shared" si="887"/>
        <v>1.0247340127049083</v>
      </c>
      <c r="N1258" s="15">
        <f t="shared" si="867"/>
        <v>7464.6955223855875</v>
      </c>
      <c r="P1258" s="10">
        <v>40807</v>
      </c>
      <c r="Q1258">
        <v>241500</v>
      </c>
      <c r="R1258">
        <v>25.351144999999999</v>
      </c>
      <c r="S1258">
        <f t="shared" si="868"/>
        <v>-3.0780041546499382E-2</v>
      </c>
      <c r="T1258">
        <f t="shared" si="888"/>
        <v>0.96921995845350062</v>
      </c>
      <c r="V1258" s="15">
        <f t="shared" si="869"/>
        <v>-0.99998892975415354</v>
      </c>
      <c r="X1258" s="10">
        <v>40807</v>
      </c>
      <c r="Y1258">
        <v>70200</v>
      </c>
      <c r="Z1258">
        <v>20.574553999999999</v>
      </c>
      <c r="AA1258">
        <f t="shared" si="870"/>
        <v>-3.6197099365853247E-2</v>
      </c>
      <c r="AB1258">
        <f t="shared" si="866"/>
        <v>0.96380290063414675</v>
      </c>
      <c r="AD1258" s="15">
        <f t="shared" si="871"/>
        <v>-0.99999856878925597</v>
      </c>
      <c r="AF1258" s="10">
        <v>40807</v>
      </c>
      <c r="AG1258">
        <v>83100</v>
      </c>
      <c r="AH1258">
        <v>27.837609</v>
      </c>
      <c r="AI1258">
        <f t="shared" si="872"/>
        <v>-3.8163019664621767E-2</v>
      </c>
      <c r="AJ1258">
        <f t="shared" si="889"/>
        <v>0.96183698033537823</v>
      </c>
      <c r="AN1258" s="10">
        <v>40807</v>
      </c>
      <c r="AO1258">
        <v>1987800</v>
      </c>
      <c r="AP1258">
        <v>25.553985000000001</v>
      </c>
      <c r="AQ1258">
        <f t="shared" si="873"/>
        <v>-2.8644180112144979E-2</v>
      </c>
      <c r="AR1258">
        <f t="shared" si="892"/>
        <v>0.97135581988785502</v>
      </c>
      <c r="AV1258" s="10">
        <v>40807</v>
      </c>
      <c r="AW1258">
        <v>42542200</v>
      </c>
      <c r="AX1258">
        <v>33.234034000000001</v>
      </c>
      <c r="AY1258">
        <f t="shared" si="874"/>
        <v>-3.8050207278925496E-2</v>
      </c>
      <c r="AZ1258">
        <f t="shared" si="875"/>
        <v>0.9619497927210745</v>
      </c>
      <c r="BD1258" s="10">
        <v>40807</v>
      </c>
      <c r="BE1258">
        <v>342900</v>
      </c>
      <c r="BF1258">
        <v>34.972684999999998</v>
      </c>
      <c r="BG1258">
        <f t="shared" si="876"/>
        <v>-2.7902585249830913E-2</v>
      </c>
      <c r="BH1258">
        <f t="shared" si="877"/>
        <v>0.97209741475016909</v>
      </c>
      <c r="BL1258" s="10">
        <v>40807</v>
      </c>
      <c r="BM1258">
        <v>131300</v>
      </c>
      <c r="BN1258">
        <v>93.288285999999999</v>
      </c>
      <c r="BO1258">
        <f t="shared" si="890"/>
        <v>1.5046464002588245E-3</v>
      </c>
      <c r="BP1258">
        <f t="shared" si="891"/>
        <v>1.0015046464002588</v>
      </c>
      <c r="CB1258" s="10">
        <v>40807</v>
      </c>
      <c r="CC1258">
        <v>183200</v>
      </c>
      <c r="CD1258">
        <v>86.758982000000003</v>
      </c>
      <c r="CE1258">
        <f t="shared" si="878"/>
        <v>-5.1202849031344311E-3</v>
      </c>
      <c r="CF1258">
        <f t="shared" si="879"/>
        <v>0.99487971509686557</v>
      </c>
      <c r="CJ1258" s="10">
        <v>40807</v>
      </c>
      <c r="CK1258">
        <v>53500</v>
      </c>
      <c r="CL1258">
        <v>69.174972999999994</v>
      </c>
      <c r="CM1258">
        <f t="shared" si="880"/>
        <v>-7.2733499560573289E-4</v>
      </c>
      <c r="CN1258">
        <f t="shared" si="881"/>
        <v>0.99927266500439427</v>
      </c>
      <c r="CR1258" s="10">
        <v>40807</v>
      </c>
      <c r="CS1258">
        <v>4000</v>
      </c>
      <c r="CT1258">
        <v>57.248142999999999</v>
      </c>
      <c r="CU1258">
        <f t="shared" si="882"/>
        <v>-1.1389479113269596E-3</v>
      </c>
      <c r="CV1258">
        <f t="shared" si="883"/>
        <v>0.99886105208867304</v>
      </c>
      <c r="CZ1258" s="10">
        <v>40807</v>
      </c>
      <c r="DA1258">
        <v>32500</v>
      </c>
      <c r="DB1258">
        <v>34.710065</v>
      </c>
      <c r="DC1258">
        <f t="shared" si="897"/>
        <v>-3.1745979940135172E-2</v>
      </c>
      <c r="DD1258">
        <f t="shared" si="898"/>
        <v>0.96825402005986483</v>
      </c>
      <c r="DH1258" s="10">
        <v>40807</v>
      </c>
      <c r="DI1258">
        <v>39600</v>
      </c>
      <c r="DJ1258">
        <v>21.584762999999999</v>
      </c>
      <c r="DK1258">
        <f t="shared" si="899"/>
        <v>-5.294123221925362E-2</v>
      </c>
      <c r="DL1258">
        <f t="shared" si="900"/>
        <v>0.94705876778074638</v>
      </c>
      <c r="DX1258" s="10">
        <v>40807</v>
      </c>
      <c r="DY1258">
        <v>8736300</v>
      </c>
      <c r="DZ1258">
        <v>17.399999999999999</v>
      </c>
      <c r="EA1258">
        <f t="shared" si="893"/>
        <v>-1.2485867622822444E-2</v>
      </c>
      <c r="EB1258">
        <f t="shared" si="894"/>
        <v>0.98751413237717756</v>
      </c>
      <c r="EF1258" s="10">
        <v>40806</v>
      </c>
      <c r="EG1258">
        <v>128400</v>
      </c>
      <c r="EH1258">
        <v>96.005720999999994</v>
      </c>
      <c r="EI1258">
        <f t="shared" si="895"/>
        <v>1.9865261892171304E-4</v>
      </c>
      <c r="EJ1258">
        <f t="shared" si="896"/>
        <v>1.0001986526189217</v>
      </c>
    </row>
    <row r="1259" spans="1:140">
      <c r="A1259" s="10">
        <v>40806</v>
      </c>
      <c r="B1259" s="11">
        <v>297.24</v>
      </c>
      <c r="C1259">
        <f t="shared" si="884"/>
        <v>2.9723999999999999</v>
      </c>
      <c r="D1259" s="12">
        <f t="shared" si="865"/>
        <v>0.11991825709348181</v>
      </c>
      <c r="E1259" s="13">
        <f t="shared" si="885"/>
        <v>1.1199182570934818</v>
      </c>
      <c r="H1259" s="10">
        <v>40806</v>
      </c>
      <c r="I1259">
        <v>4900</v>
      </c>
      <c r="J1259">
        <v>62.648387</v>
      </c>
      <c r="K1259" s="15">
        <f t="shared" si="886"/>
        <v>3.7448577980558895E-3</v>
      </c>
      <c r="L1259">
        <f t="shared" si="887"/>
        <v>1.0037448577980559</v>
      </c>
      <c r="N1259" s="15">
        <f t="shared" si="867"/>
        <v>2.9130616386111807</v>
      </c>
      <c r="P1259" s="10">
        <v>40806</v>
      </c>
      <c r="Q1259">
        <v>109500</v>
      </c>
      <c r="R1259">
        <v>26.156234999999999</v>
      </c>
      <c r="S1259">
        <f t="shared" si="868"/>
        <v>-2.094225097608482E-3</v>
      </c>
      <c r="T1259">
        <f t="shared" si="888"/>
        <v>0.99790577490239152</v>
      </c>
      <c r="V1259" s="15">
        <f t="shared" si="869"/>
        <v>-0.53475618826492455</v>
      </c>
      <c r="X1259" s="10">
        <v>40806</v>
      </c>
      <c r="Y1259">
        <v>18200</v>
      </c>
      <c r="Z1259">
        <v>21.347263000000002</v>
      </c>
      <c r="AA1259">
        <f t="shared" si="870"/>
        <v>-1.1211748847821279E-2</v>
      </c>
      <c r="AB1259">
        <f t="shared" si="866"/>
        <v>0.98878825115217872</v>
      </c>
      <c r="AD1259" s="15">
        <f t="shared" si="871"/>
        <v>-0.9836806230989984</v>
      </c>
      <c r="AF1259" s="10">
        <v>40806</v>
      </c>
      <c r="AG1259">
        <v>78400</v>
      </c>
      <c r="AH1259">
        <v>28.942128</v>
      </c>
      <c r="AI1259">
        <f t="shared" si="872"/>
        <v>-1.4658985067155239E-2</v>
      </c>
      <c r="AJ1259">
        <f t="shared" si="889"/>
        <v>0.98534101493284476</v>
      </c>
      <c r="AN1259" s="10">
        <v>40806</v>
      </c>
      <c r="AO1259">
        <v>1843800</v>
      </c>
      <c r="AP1259">
        <v>26.307542999999999</v>
      </c>
      <c r="AQ1259">
        <f t="shared" si="873"/>
        <v>3.1928612672436074E-3</v>
      </c>
      <c r="AR1259">
        <f t="shared" si="892"/>
        <v>1.0031928612672436</v>
      </c>
      <c r="AV1259" s="10">
        <v>40806</v>
      </c>
      <c r="AW1259">
        <v>27475800</v>
      </c>
      <c r="AX1259">
        <v>34.548616000000003</v>
      </c>
      <c r="AY1259">
        <f t="shared" si="874"/>
        <v>-3.716588780424579E-3</v>
      </c>
      <c r="AZ1259">
        <f t="shared" si="875"/>
        <v>0.99628341121957542</v>
      </c>
      <c r="BD1259" s="10">
        <v>40806</v>
      </c>
      <c r="BE1259">
        <v>300200</v>
      </c>
      <c r="BF1259">
        <v>35.976523</v>
      </c>
      <c r="BG1259">
        <f t="shared" si="876"/>
        <v>2.8456753996075612E-3</v>
      </c>
      <c r="BH1259">
        <f t="shared" si="877"/>
        <v>1.0028456753996076</v>
      </c>
      <c r="BL1259" s="10">
        <v>40806</v>
      </c>
      <c r="BM1259">
        <v>130700</v>
      </c>
      <c r="BN1259">
        <v>93.148131000000006</v>
      </c>
      <c r="BO1259">
        <f t="shared" si="890"/>
        <v>1.0354234695320041E-3</v>
      </c>
      <c r="BP1259">
        <f t="shared" si="891"/>
        <v>1.001035423469532</v>
      </c>
      <c r="CB1259" s="10">
        <v>40806</v>
      </c>
      <c r="CC1259">
        <v>232700</v>
      </c>
      <c r="CD1259">
        <v>87.205499000000003</v>
      </c>
      <c r="CE1259">
        <f t="shared" si="878"/>
        <v>4.5740506272262671E-4</v>
      </c>
      <c r="CF1259">
        <f t="shared" si="879"/>
        <v>1.0004574050627226</v>
      </c>
      <c r="CJ1259" s="10">
        <v>40806</v>
      </c>
      <c r="CK1259">
        <v>60400</v>
      </c>
      <c r="CL1259">
        <v>69.225323000000003</v>
      </c>
      <c r="CM1259">
        <f t="shared" si="880"/>
        <v>1.0921940798727103E-3</v>
      </c>
      <c r="CN1259">
        <f t="shared" si="881"/>
        <v>1.0010921940798727</v>
      </c>
      <c r="CR1259" s="10">
        <v>40806</v>
      </c>
      <c r="CS1259">
        <v>9800</v>
      </c>
      <c r="CT1259">
        <v>57.313420000000001</v>
      </c>
      <c r="CU1259">
        <f t="shared" si="882"/>
        <v>2.6101119380368409E-3</v>
      </c>
      <c r="CV1259">
        <f t="shared" si="883"/>
        <v>1.0026101119380368</v>
      </c>
      <c r="CZ1259" s="10">
        <v>40806</v>
      </c>
      <c r="DA1259">
        <v>14500</v>
      </c>
      <c r="DB1259">
        <v>35.848098</v>
      </c>
      <c r="DC1259">
        <f t="shared" si="897"/>
        <v>-5.6369645070951657E-3</v>
      </c>
      <c r="DD1259">
        <f t="shared" si="898"/>
        <v>0.99436303549290483</v>
      </c>
      <c r="DH1259" s="10">
        <v>40806</v>
      </c>
      <c r="DI1259">
        <v>43000</v>
      </c>
      <c r="DJ1259">
        <v>22.791366</v>
      </c>
      <c r="DK1259">
        <f t="shared" si="899"/>
        <v>-1.5661636114626676E-3</v>
      </c>
      <c r="DL1259">
        <f t="shared" si="900"/>
        <v>0.99843383638853733</v>
      </c>
      <c r="DX1259" s="10">
        <v>40806</v>
      </c>
      <c r="DY1259">
        <v>8673400</v>
      </c>
      <c r="DZ1259">
        <v>17.620000999999998</v>
      </c>
      <c r="EA1259">
        <f t="shared" si="893"/>
        <v>1.4976957662617529E-2</v>
      </c>
      <c r="EB1259">
        <f t="shared" si="894"/>
        <v>1.0149769576626175</v>
      </c>
      <c r="EF1259" s="10">
        <v>40805</v>
      </c>
      <c r="EG1259">
        <v>299300</v>
      </c>
      <c r="EH1259">
        <v>95.986653000000004</v>
      </c>
      <c r="EI1259">
        <f t="shared" si="895"/>
        <v>-2.978901633911013E-4</v>
      </c>
      <c r="EJ1259">
        <f t="shared" si="896"/>
        <v>0.9997021098366089</v>
      </c>
    </row>
    <row r="1260" spans="1:140">
      <c r="A1260" s="10">
        <v>40805</v>
      </c>
      <c r="B1260" s="11">
        <v>298.24</v>
      </c>
      <c r="C1260">
        <f t="shared" si="884"/>
        <v>2.9824000000000002</v>
      </c>
      <c r="D1260" s="12">
        <f t="shared" si="865"/>
        <v>0.12083127589600684</v>
      </c>
      <c r="E1260" s="13">
        <f t="shared" si="885"/>
        <v>1.1208312758960068</v>
      </c>
      <c r="H1260" s="10">
        <v>40805</v>
      </c>
      <c r="I1260">
        <v>21800</v>
      </c>
      <c r="J1260">
        <v>62.414653000000001</v>
      </c>
      <c r="K1260" s="15">
        <f t="shared" si="886"/>
        <v>1.778660261204168E-2</v>
      </c>
      <c r="L1260">
        <f t="shared" si="887"/>
        <v>1.0177866026120417</v>
      </c>
      <c r="N1260" s="15">
        <f t="shared" si="867"/>
        <v>622.31329919463917</v>
      </c>
      <c r="P1260" s="10">
        <v>40805</v>
      </c>
      <c r="Q1260">
        <v>379000</v>
      </c>
      <c r="R1260">
        <v>26.211127000000001</v>
      </c>
      <c r="S1260">
        <f t="shared" si="868"/>
        <v>-9.9180715045632528E-3</v>
      </c>
      <c r="T1260">
        <f t="shared" si="888"/>
        <v>0.99008192849543675</v>
      </c>
      <c r="V1260" s="15">
        <f t="shared" si="869"/>
        <v>-0.97369951439455071</v>
      </c>
      <c r="X1260" s="10">
        <v>40805</v>
      </c>
      <c r="Y1260">
        <v>38500</v>
      </c>
      <c r="Z1260">
        <v>21.589317000000001</v>
      </c>
      <c r="AA1260">
        <f t="shared" si="870"/>
        <v>-1.2561177177741856E-2</v>
      </c>
      <c r="AB1260">
        <f t="shared" si="866"/>
        <v>0.98743882282225814</v>
      </c>
      <c r="AD1260" s="15">
        <f t="shared" si="871"/>
        <v>-0.99008660622760525</v>
      </c>
      <c r="AF1260" s="10">
        <v>40805</v>
      </c>
      <c r="AG1260">
        <v>116600</v>
      </c>
      <c r="AH1260">
        <v>29.372702</v>
      </c>
      <c r="AI1260">
        <f t="shared" si="872"/>
        <v>-1.5035011160903666E-2</v>
      </c>
      <c r="AJ1260">
        <f t="shared" si="889"/>
        <v>0.98496498883909633</v>
      </c>
      <c r="AN1260" s="10">
        <v>40805</v>
      </c>
      <c r="AO1260">
        <v>1509300</v>
      </c>
      <c r="AP1260">
        <v>26.223814000000001</v>
      </c>
      <c r="AQ1260" t="e">
        <f t="shared" si="873"/>
        <v>#DIV/0!</v>
      </c>
      <c r="AR1260" t="e">
        <f t="shared" si="892"/>
        <v>#DIV/0!</v>
      </c>
      <c r="AV1260" s="10">
        <v>40805</v>
      </c>
      <c r="AW1260">
        <v>21693300</v>
      </c>
      <c r="AX1260">
        <v>34.677498</v>
      </c>
      <c r="AY1260">
        <f t="shared" si="874"/>
        <v>-2.8172367579351931E-2</v>
      </c>
      <c r="AZ1260">
        <f t="shared" si="875"/>
        <v>0.97182763242064807</v>
      </c>
      <c r="BD1260" s="10">
        <v>40805</v>
      </c>
      <c r="BE1260">
        <v>266100</v>
      </c>
      <c r="BF1260">
        <v>35.874436000000003</v>
      </c>
      <c r="BG1260">
        <f t="shared" si="876"/>
        <v>-1.0326259526190484E-2</v>
      </c>
      <c r="BH1260">
        <f t="shared" si="877"/>
        <v>0.98967374047380952</v>
      </c>
      <c r="BL1260" s="10">
        <v>40805</v>
      </c>
      <c r="BM1260">
        <v>88300</v>
      </c>
      <c r="BN1260">
        <v>93.051783</v>
      </c>
      <c r="BO1260">
        <f t="shared" si="890"/>
        <v>2.4535455714675969E-3</v>
      </c>
      <c r="BP1260">
        <f t="shared" si="891"/>
        <v>1.0024535455714676</v>
      </c>
      <c r="CB1260" s="10">
        <v>40805</v>
      </c>
      <c r="CC1260">
        <v>184000</v>
      </c>
      <c r="CD1260">
        <v>87.165628999999996</v>
      </c>
      <c r="CE1260">
        <f t="shared" si="878"/>
        <v>-4.0087771828714036E-3</v>
      </c>
      <c r="CF1260">
        <f t="shared" si="879"/>
        <v>0.9959912228171286</v>
      </c>
      <c r="CJ1260" s="10">
        <v>40805</v>
      </c>
      <c r="CK1260">
        <v>58800</v>
      </c>
      <c r="CL1260">
        <v>69.149798000000004</v>
      </c>
      <c r="CM1260">
        <f t="shared" si="880"/>
        <v>3.0432115323935083E-3</v>
      </c>
      <c r="CN1260">
        <f t="shared" si="881"/>
        <v>1.0030432115323935</v>
      </c>
      <c r="CR1260" s="10">
        <v>40805</v>
      </c>
      <c r="CS1260">
        <v>5400</v>
      </c>
      <c r="CT1260">
        <v>57.164214999999999</v>
      </c>
      <c r="CU1260">
        <f t="shared" si="882"/>
        <v>2.1252394137507569E-3</v>
      </c>
      <c r="CV1260">
        <f t="shared" si="883"/>
        <v>1.0021252394137508</v>
      </c>
      <c r="CZ1260" s="10">
        <v>40805</v>
      </c>
      <c r="DA1260">
        <v>46100</v>
      </c>
      <c r="DB1260">
        <v>36.051318000000002</v>
      </c>
      <c r="DC1260">
        <f t="shared" si="897"/>
        <v>-2.140339195514418E-2</v>
      </c>
      <c r="DD1260">
        <f t="shared" si="898"/>
        <v>0.97859660804485582</v>
      </c>
      <c r="DH1260" s="10">
        <v>40805</v>
      </c>
      <c r="DI1260">
        <v>250000</v>
      </c>
      <c r="DJ1260">
        <v>22.827117000000001</v>
      </c>
      <c r="DK1260">
        <f t="shared" si="899"/>
        <v>-2.1643356436552463E-2</v>
      </c>
      <c r="DL1260">
        <f t="shared" si="900"/>
        <v>0.97835664356344754</v>
      </c>
      <c r="DX1260" s="10">
        <v>40805</v>
      </c>
      <c r="DY1260">
        <v>10010600</v>
      </c>
      <c r="DZ1260">
        <v>17.360001</v>
      </c>
      <c r="EA1260">
        <f t="shared" si="893"/>
        <v>-1.5314691736511232E-2</v>
      </c>
      <c r="EB1260">
        <f t="shared" si="894"/>
        <v>0.98468530826348877</v>
      </c>
      <c r="EF1260" s="10">
        <v>40802</v>
      </c>
      <c r="EG1260">
        <v>94300</v>
      </c>
      <c r="EH1260">
        <v>96.015254999999996</v>
      </c>
      <c r="EI1260" t="e">
        <f t="shared" si="895"/>
        <v>#DIV/0!</v>
      </c>
      <c r="EJ1260" t="e">
        <f t="shared" si="896"/>
        <v>#DIV/0!</v>
      </c>
    </row>
    <row r="1261" spans="1:140">
      <c r="A1261" s="10">
        <v>40802</v>
      </c>
      <c r="B1261" s="11">
        <v>299.24</v>
      </c>
      <c r="C1261">
        <f t="shared" si="884"/>
        <v>2.9923999999999999</v>
      </c>
      <c r="D1261" s="12">
        <f t="shared" si="865"/>
        <v>0.12175406683124068</v>
      </c>
      <c r="E1261" s="13">
        <f t="shared" si="885"/>
        <v>1.1217540668312407</v>
      </c>
      <c r="H1261" s="10">
        <v>40802</v>
      </c>
      <c r="I1261">
        <v>10400</v>
      </c>
      <c r="J1261">
        <v>61.323909</v>
      </c>
      <c r="K1261" s="15" t="e">
        <f t="shared" si="886"/>
        <v>#DIV/0!</v>
      </c>
      <c r="L1261" t="e">
        <f t="shared" si="887"/>
        <v>#DIV/0!</v>
      </c>
      <c r="N1261" s="15" t="e">
        <f t="shared" si="867"/>
        <v>#DIV/0!</v>
      </c>
      <c r="P1261" s="10">
        <v>40802</v>
      </c>
      <c r="Q1261">
        <v>303200</v>
      </c>
      <c r="R1261">
        <v>26.473694999999999</v>
      </c>
      <c r="S1261" t="e">
        <f t="shared" si="868"/>
        <v>#DIV/0!</v>
      </c>
      <c r="T1261" t="e">
        <f t="shared" si="888"/>
        <v>#DIV/0!</v>
      </c>
      <c r="V1261" s="15" t="e">
        <f t="shared" si="869"/>
        <v>#DIV/0!</v>
      </c>
      <c r="X1261" s="10">
        <v>40802</v>
      </c>
      <c r="Y1261">
        <v>91500</v>
      </c>
      <c r="Z1261">
        <v>21.863954</v>
      </c>
      <c r="AA1261" t="e">
        <f t="shared" si="870"/>
        <v>#DIV/0!</v>
      </c>
      <c r="AB1261" t="e">
        <f t="shared" si="866"/>
        <v>#DIV/0!</v>
      </c>
      <c r="AD1261" s="15" t="e">
        <f t="shared" si="871"/>
        <v>#DIV/0!</v>
      </c>
      <c r="AF1261" s="10">
        <v>40802</v>
      </c>
      <c r="AG1261">
        <v>276700</v>
      </c>
      <c r="AH1261">
        <v>29.821062000000001</v>
      </c>
      <c r="AI1261" t="e">
        <f t="shared" si="872"/>
        <v>#DIV/0!</v>
      </c>
      <c r="AJ1261" t="e">
        <f t="shared" si="889"/>
        <v>#DIV/0!</v>
      </c>
      <c r="AV1261" s="10">
        <v>40802</v>
      </c>
      <c r="AW1261">
        <v>14933800</v>
      </c>
      <c r="AX1261">
        <v>35.682766000000001</v>
      </c>
      <c r="AY1261" t="e">
        <f t="shared" si="874"/>
        <v>#DIV/0!</v>
      </c>
      <c r="AZ1261" t="e">
        <f t="shared" si="875"/>
        <v>#DIV/0!</v>
      </c>
      <c r="BD1261" s="10">
        <v>40802</v>
      </c>
      <c r="BE1261">
        <v>268000</v>
      </c>
      <c r="BF1261">
        <v>36.248750000000001</v>
      </c>
      <c r="BG1261" t="e">
        <f t="shared" si="876"/>
        <v>#DIV/0!</v>
      </c>
      <c r="BH1261" t="e">
        <f t="shared" si="877"/>
        <v>#DIV/0!</v>
      </c>
      <c r="BL1261" s="10">
        <v>40802</v>
      </c>
      <c r="BM1261">
        <v>75200</v>
      </c>
      <c r="BN1261">
        <v>92.824034999999995</v>
      </c>
      <c r="BO1261" t="e">
        <f t="shared" si="890"/>
        <v>#DIV/0!</v>
      </c>
      <c r="BP1261" t="e">
        <f t="shared" si="891"/>
        <v>#DIV/0!</v>
      </c>
      <c r="CB1261" s="10">
        <v>40802</v>
      </c>
      <c r="CC1261">
        <v>259100</v>
      </c>
      <c r="CD1261">
        <v>87.516463000000002</v>
      </c>
      <c r="CE1261" t="e">
        <f t="shared" si="878"/>
        <v>#DIV/0!</v>
      </c>
      <c r="CF1261" t="e">
        <f t="shared" si="879"/>
        <v>#DIV/0!</v>
      </c>
      <c r="CJ1261" s="10">
        <v>40802</v>
      </c>
      <c r="CK1261">
        <v>40400</v>
      </c>
      <c r="CL1261">
        <v>68.939999</v>
      </c>
      <c r="CM1261" t="e">
        <f t="shared" si="880"/>
        <v>#DIV/0!</v>
      </c>
      <c r="CN1261" t="e">
        <f t="shared" si="881"/>
        <v>#DIV/0!</v>
      </c>
      <c r="CR1261" s="10">
        <v>40802</v>
      </c>
      <c r="CS1261">
        <v>18200</v>
      </c>
      <c r="CT1261">
        <v>57.042985000000002</v>
      </c>
      <c r="CU1261" t="e">
        <f t="shared" si="882"/>
        <v>#DIV/0!</v>
      </c>
      <c r="CV1261" t="e">
        <f t="shared" si="883"/>
        <v>#DIV/0!</v>
      </c>
      <c r="CZ1261" s="10">
        <v>40802</v>
      </c>
      <c r="DA1261">
        <v>33900</v>
      </c>
      <c r="DB1261">
        <v>36.839815000000002</v>
      </c>
      <c r="DC1261" t="e">
        <f t="shared" si="897"/>
        <v>#DIV/0!</v>
      </c>
      <c r="DD1261" t="e">
        <f t="shared" si="898"/>
        <v>#DIV/0!</v>
      </c>
      <c r="DH1261" s="10">
        <v>40802</v>
      </c>
      <c r="DI1261">
        <v>22100</v>
      </c>
      <c r="DJ1261">
        <v>23.332101999999999</v>
      </c>
      <c r="DK1261" t="e">
        <f t="shared" si="899"/>
        <v>#DIV/0!</v>
      </c>
      <c r="DL1261" t="e">
        <f t="shared" si="900"/>
        <v>#DIV/0!</v>
      </c>
      <c r="DX1261" s="10">
        <v>40802</v>
      </c>
      <c r="DY1261">
        <v>10505600</v>
      </c>
      <c r="DZ1261">
        <v>17.629999000000002</v>
      </c>
      <c r="EA1261" t="e">
        <f t="shared" si="893"/>
        <v>#DIV/0!</v>
      </c>
      <c r="EB1261" t="e">
        <f t="shared" si="894"/>
        <v>#DIV/0!</v>
      </c>
    </row>
  </sheetData>
  <sortState ref="FJ3:FM22">
    <sortCondition ref="FK5"/>
  </sortState>
  <mergeCells count="1">
    <mergeCell ref="EO1:FG1"/>
  </mergeCells>
  <phoneticPr fontId="8" type="noConversion"/>
  <conditionalFormatting sqref="A2:F2 H4:J4 B3:F4 A1262:EO1048576 FF2:XFD2 B5:J169 K4:M169 B170:M1261 H2:T3 N4:T4 N5:Z1261 V2:AB3 V4:Z4 AB4 AA4:AA1261 AB5:AC1261 AK6:AK650 AE2:AJ650 AE1261:AX1261 AE651:AK1023 AM652:AP1023 AS5:AS651 AM2:AR651 AE1024:AP1260 AQ652:AX1260 BA5:BA468 AU651:AX651 AU2:AZ650 AY651:AZ1261 BC2:BH3 BC4:BF468 BA469:BF1261 BG4:BH1261 BI5:BI468 BQ5:BQ461 BK2:BP461 BS2:BX461 BY5:BY195 CA2:CF3 CA4:CD195 BY196:CD461 BK462:CD468 BI469:CD650 CG196:CL650 CE4:CF1261 CG5:CG195 CI2:CN3 CI4:CL195 BI651:CL728 CM4:CN4 CM5:CO195 CQ2:CV3 CQ4:CT195 CU4:CV4 CU5:CW195 CY2:DD3 CY4:DB195 DC4:DD4 DC5:DE195 DG2:DL4 DG94:DR195 CM196:DR728 DG5:DM93 DO2:DT3 DO4:DR93 BI729:DR915 DS4:DT4 DS5:DU93 DW2:EB3 DW4:DZ93 EA4:EB4 EA5:EC93 EE2:EJ3 EE4:EH93 DS94:EH476 EK94:EO476 EI4:EJ477 DS477:EO915 BI916:EO1261 EK5:EK93 EM2:EO2 EM22:EO93 EM3:EN21 EP40:XFD1048576 EP22:FE22 FG22:FJ22 EP24:FE25 EP23:FJ23 FH3:FJ21 FP3:XFD23 FG24:FJ25 EP26:FJ39 FO24:XFD39">
    <cfRule type="containsText" dxfId="117" priority="113" operator="containsText" text="&quot;&quot;">
      <formula>NOT(ISERROR(SEARCH("""""",A2)))</formula>
    </cfRule>
  </conditionalFormatting>
  <conditionalFormatting sqref="A2:F2 H4:J4 B3:F4 A1262:EO1048576 FF2:XFD2 B5:J169 K4:M169 B170:M1261 H2:T3 N4:T4 N5:Z1261 V2:AB3 V4:Z4 AB4 AA4:AA1261 AB5:AC1261 AK6:AK650 AE2:AJ650 AE1261:AX1261 AE651:AK1023 AM652:AP1023 AS5:AS651 AM2:AR651 AE1024:AP1260 AQ652:AX1260 BA5:BA468 AU651:AX651 AU2:AZ650 AY651:AZ1261 BC2:BH3 BC4:BF468 BA469:BF1261 BG4:BH1261 BI5:BI468 BQ5:BQ461 BK2:BP461 BS2:BX461 BY5:BY195 CA2:CF3 CA4:CD195 BY196:CD461 BK462:CD468 BI469:CD650 CG196:CL650 CE4:CF1261 CG5:CG195 CI2:CN3 CI4:CL195 BI651:CL728 CM4:CN4 CM5:CO195 CQ2:CV3 CQ4:CT195 CU4:CV4 CU5:CW195 CY2:DD3 CY4:DB195 DC4:DD4 DC5:DE195 DG2:DL4 DG94:DR195 CM196:DR728 DG5:DM93 DO2:DT3 DO4:DR93 BI729:DR915 DS4:DT4 DS5:DU93 DW2:EB3 DW4:DZ93 EA4:EB4 EA5:EC93 EE2:EJ3 EE4:EH93 DS94:EH476 EK94:EO476 EI4:EJ477 DS477:EO915 BI916:EO1261 EK5:EK93 EM2:EO2 EM22:EO93 EM3:EN21 EP40:XFD1048576 EP22:FE22 FG22:FJ22 EP24:FE25 EP23:FJ23 FH3:FJ21 FP3:XFD23 FG24:FJ25 EP26:FJ39 FO24:XFD39">
    <cfRule type="containsBlanks" dxfId="116" priority="112">
      <formula>LEN(TRIM(A2))=0</formula>
    </cfRule>
    <cfRule type="notContainsBlanks" dxfId="115" priority="115">
      <formula>LEN(TRIM(A2))&gt;0</formula>
    </cfRule>
  </conditionalFormatting>
  <conditionalFormatting sqref="FH1:XFD1 A1:EN1">
    <cfRule type="containsBlanks" dxfId="114" priority="109">
      <formula>LEN(TRIM(A1))=0</formula>
    </cfRule>
  </conditionalFormatting>
  <conditionalFormatting sqref="A3:A1261">
    <cfRule type="containsText" dxfId="113" priority="107" operator="containsText" text="&quot;&quot;">
      <formula>NOT(ISERROR(SEARCH("""""",A3)))</formula>
    </cfRule>
  </conditionalFormatting>
  <conditionalFormatting sqref="A3:A1261">
    <cfRule type="containsBlanks" dxfId="112" priority="106">
      <formula>LEN(TRIM(A3))=0</formula>
    </cfRule>
    <cfRule type="notContainsBlanks" dxfId="111" priority="108">
      <formula>LEN(TRIM(A3))&gt;0</formula>
    </cfRule>
  </conditionalFormatting>
  <conditionalFormatting sqref="EP2:FE3 EO1 ES4:FE21">
    <cfRule type="containsBlanks" dxfId="110" priority="105">
      <formula>LEN(TRIM(EO1))=0</formula>
    </cfRule>
  </conditionalFormatting>
  <conditionalFormatting sqref="EP4:EP21">
    <cfRule type="containsBlanks" dxfId="109" priority="104">
      <formula>LEN(TRIM(EP4))=0</formula>
    </cfRule>
  </conditionalFormatting>
  <conditionalFormatting sqref="FD4:FD21">
    <cfRule type="colorScale" priority="103">
      <colorScale>
        <cfvo type="min"/>
        <cfvo type="percentile" val="50"/>
        <cfvo type="max"/>
        <color rgb="FFF8696B"/>
        <color rgb="FFFCFCFF"/>
        <color rgb="FF63BE7B"/>
      </colorScale>
    </cfRule>
  </conditionalFormatting>
  <conditionalFormatting sqref="FE4:FE21">
    <cfRule type="colorScale" priority="102">
      <colorScale>
        <cfvo type="min"/>
        <cfvo type="percentile" val="50"/>
        <cfvo type="max"/>
        <color rgb="FFF8696B"/>
        <color rgb="FFFCFCFF"/>
        <color rgb="FF63BE7B"/>
      </colorScale>
    </cfRule>
  </conditionalFormatting>
  <conditionalFormatting sqref="EQ4:ER21">
    <cfRule type="containsBlanks" dxfId="108" priority="101">
      <formula>LEN(TRIM(EQ4))=0</formula>
    </cfRule>
  </conditionalFormatting>
  <conditionalFormatting sqref="U2:U4">
    <cfRule type="containsText" dxfId="107" priority="98" operator="containsText" text="&quot;&quot;">
      <formula>NOT(ISERROR(SEARCH("""""",U2)))</formula>
    </cfRule>
  </conditionalFormatting>
  <conditionalFormatting sqref="U2:U4">
    <cfRule type="containsBlanks" dxfId="106" priority="97">
      <formula>LEN(TRIM(U2))=0</formula>
    </cfRule>
    <cfRule type="notContainsBlanks" dxfId="105" priority="99">
      <formula>LEN(TRIM(U2))&gt;0</formula>
    </cfRule>
  </conditionalFormatting>
  <conditionalFormatting sqref="AD2:AD1261">
    <cfRule type="containsText" dxfId="104" priority="95" operator="containsText" text="&quot;&quot;">
      <formula>NOT(ISERROR(SEARCH("""""",AD2)))</formula>
    </cfRule>
  </conditionalFormatting>
  <conditionalFormatting sqref="AD2:AD1261">
    <cfRule type="containsBlanks" dxfId="103" priority="94">
      <formula>LEN(TRIM(AD2))=0</formula>
    </cfRule>
    <cfRule type="notContainsBlanks" dxfId="102" priority="96">
      <formula>LEN(TRIM(AD2))&gt;0</formula>
    </cfRule>
  </conditionalFormatting>
  <conditionalFormatting sqref="AC2:AC4">
    <cfRule type="containsText" dxfId="101" priority="92" operator="containsText" text="&quot;&quot;">
      <formula>NOT(ISERROR(SEARCH("""""",AC2)))</formula>
    </cfRule>
  </conditionalFormatting>
  <conditionalFormatting sqref="AC2:AC4">
    <cfRule type="containsBlanks" dxfId="100" priority="91">
      <formula>LEN(TRIM(AC2))=0</formula>
    </cfRule>
    <cfRule type="notContainsBlanks" dxfId="99" priority="93">
      <formula>LEN(TRIM(AC2))&gt;0</formula>
    </cfRule>
  </conditionalFormatting>
  <conditionalFormatting sqref="AK5">
    <cfRule type="containsText" dxfId="98" priority="89" operator="containsText" text="&quot;&quot;">
      <formula>NOT(ISERROR(SEARCH("""""",AK5)))</formula>
    </cfRule>
  </conditionalFormatting>
  <conditionalFormatting sqref="AK5">
    <cfRule type="containsBlanks" dxfId="97" priority="88">
      <formula>LEN(TRIM(AK5))=0</formula>
    </cfRule>
    <cfRule type="notContainsBlanks" dxfId="96" priority="90">
      <formula>LEN(TRIM(AK5))&gt;0</formula>
    </cfRule>
  </conditionalFormatting>
  <conditionalFormatting sqref="AL2:AL1023">
    <cfRule type="containsText" dxfId="95" priority="86" operator="containsText" text="&quot;&quot;">
      <formula>NOT(ISERROR(SEARCH("""""",AL2)))</formula>
    </cfRule>
  </conditionalFormatting>
  <conditionalFormatting sqref="AL2:AL1023">
    <cfRule type="containsBlanks" dxfId="94" priority="85">
      <formula>LEN(TRIM(AL2))=0</formula>
    </cfRule>
    <cfRule type="notContainsBlanks" dxfId="93" priority="87">
      <formula>LEN(TRIM(AL2))&gt;0</formula>
    </cfRule>
  </conditionalFormatting>
  <conditionalFormatting sqref="AK2:AK4">
    <cfRule type="containsText" dxfId="92" priority="83" operator="containsText" text="&quot;&quot;">
      <formula>NOT(ISERROR(SEARCH("""""",AK2)))</formula>
    </cfRule>
  </conditionalFormatting>
  <conditionalFormatting sqref="AK2:AK4">
    <cfRule type="containsBlanks" dxfId="91" priority="82">
      <formula>LEN(TRIM(AK2))=0</formula>
    </cfRule>
    <cfRule type="notContainsBlanks" dxfId="90" priority="84">
      <formula>LEN(TRIM(AK2))&gt;0</formula>
    </cfRule>
  </conditionalFormatting>
  <conditionalFormatting sqref="AT2:AT651">
    <cfRule type="containsText" dxfId="89" priority="80" operator="containsText" text="&quot;&quot;">
      <formula>NOT(ISERROR(SEARCH("""""",AT2)))</formula>
    </cfRule>
  </conditionalFormatting>
  <conditionalFormatting sqref="AT2:AT651">
    <cfRule type="containsBlanks" dxfId="88" priority="79">
      <formula>LEN(TRIM(AT2))=0</formula>
    </cfRule>
    <cfRule type="notContainsBlanks" dxfId="87" priority="81">
      <formula>LEN(TRIM(AT2))&gt;0</formula>
    </cfRule>
  </conditionalFormatting>
  <conditionalFormatting sqref="AS2:AS4">
    <cfRule type="containsText" dxfId="86" priority="77" operator="containsText" text="&quot;&quot;">
      <formula>NOT(ISERROR(SEARCH("""""",AS2)))</formula>
    </cfRule>
  </conditionalFormatting>
  <conditionalFormatting sqref="AS2:AS4">
    <cfRule type="containsBlanks" dxfId="85" priority="76">
      <formula>LEN(TRIM(AS2))=0</formula>
    </cfRule>
    <cfRule type="notContainsBlanks" dxfId="84" priority="78">
      <formula>LEN(TRIM(AS2))&gt;0</formula>
    </cfRule>
  </conditionalFormatting>
  <conditionalFormatting sqref="BB2:BB468">
    <cfRule type="containsText" dxfId="83" priority="74" operator="containsText" text="&quot;&quot;">
      <formula>NOT(ISERROR(SEARCH("""""",BB2)))</formula>
    </cfRule>
  </conditionalFormatting>
  <conditionalFormatting sqref="BB2:BB468">
    <cfRule type="containsBlanks" dxfId="82" priority="73">
      <formula>LEN(TRIM(BB2))=0</formula>
    </cfRule>
    <cfRule type="notContainsBlanks" dxfId="81" priority="75">
      <formula>LEN(TRIM(BB2))&gt;0</formula>
    </cfRule>
  </conditionalFormatting>
  <conditionalFormatting sqref="BA2:BA4">
    <cfRule type="containsText" dxfId="80" priority="71" operator="containsText" text="&quot;&quot;">
      <formula>NOT(ISERROR(SEARCH("""""",BA2)))</formula>
    </cfRule>
  </conditionalFormatting>
  <conditionalFormatting sqref="BA2:BA4">
    <cfRule type="containsBlanks" dxfId="79" priority="70">
      <formula>LEN(TRIM(BA2))=0</formula>
    </cfRule>
    <cfRule type="notContainsBlanks" dxfId="78" priority="72">
      <formula>LEN(TRIM(BA2))&gt;0</formula>
    </cfRule>
  </conditionalFormatting>
  <conditionalFormatting sqref="BJ2:BJ468">
    <cfRule type="containsText" dxfId="77" priority="68" operator="containsText" text="&quot;&quot;">
      <formula>NOT(ISERROR(SEARCH("""""",BJ2)))</formula>
    </cfRule>
  </conditionalFormatting>
  <conditionalFormatting sqref="BJ2:BJ468">
    <cfRule type="containsBlanks" dxfId="76" priority="67">
      <formula>LEN(TRIM(BJ2))=0</formula>
    </cfRule>
    <cfRule type="notContainsBlanks" dxfId="75" priority="69">
      <formula>LEN(TRIM(BJ2))&gt;0</formula>
    </cfRule>
  </conditionalFormatting>
  <conditionalFormatting sqref="BI2:BI4">
    <cfRule type="containsText" dxfId="74" priority="65" operator="containsText" text="&quot;&quot;">
      <formula>NOT(ISERROR(SEARCH("""""",BI2)))</formula>
    </cfRule>
  </conditionalFormatting>
  <conditionalFormatting sqref="BI2:BI4">
    <cfRule type="containsBlanks" dxfId="73" priority="64">
      <formula>LEN(TRIM(BI2))=0</formula>
    </cfRule>
    <cfRule type="notContainsBlanks" dxfId="72" priority="66">
      <formula>LEN(TRIM(BI2))&gt;0</formula>
    </cfRule>
  </conditionalFormatting>
  <conditionalFormatting sqref="BR2:BR461">
    <cfRule type="containsText" dxfId="71" priority="62" operator="containsText" text="&quot;&quot;">
      <formula>NOT(ISERROR(SEARCH("""""",BR2)))</formula>
    </cfRule>
  </conditionalFormatting>
  <conditionalFormatting sqref="BR2:BR461">
    <cfRule type="containsBlanks" dxfId="70" priority="61">
      <formula>LEN(TRIM(BR2))=0</formula>
    </cfRule>
    <cfRule type="notContainsBlanks" dxfId="69" priority="63">
      <formula>LEN(TRIM(BR2))&gt;0</formula>
    </cfRule>
  </conditionalFormatting>
  <conditionalFormatting sqref="BQ2:BQ4">
    <cfRule type="containsText" dxfId="68" priority="59" operator="containsText" text="&quot;&quot;">
      <formula>NOT(ISERROR(SEARCH("""""",BQ2)))</formula>
    </cfRule>
  </conditionalFormatting>
  <conditionalFormatting sqref="BQ2:BQ4">
    <cfRule type="containsBlanks" dxfId="67" priority="58">
      <formula>LEN(TRIM(BQ2))=0</formula>
    </cfRule>
    <cfRule type="notContainsBlanks" dxfId="66" priority="60">
      <formula>LEN(TRIM(BQ2))&gt;0</formula>
    </cfRule>
  </conditionalFormatting>
  <conditionalFormatting sqref="BZ2:BZ195">
    <cfRule type="containsText" dxfId="65" priority="56" operator="containsText" text="&quot;&quot;">
      <formula>NOT(ISERROR(SEARCH("""""",BZ2)))</formula>
    </cfRule>
  </conditionalFormatting>
  <conditionalFormatting sqref="BZ2:BZ195">
    <cfRule type="containsBlanks" dxfId="64" priority="55">
      <formula>LEN(TRIM(BZ2))=0</formula>
    </cfRule>
    <cfRule type="notContainsBlanks" dxfId="63" priority="57">
      <formula>LEN(TRIM(BZ2))&gt;0</formula>
    </cfRule>
  </conditionalFormatting>
  <conditionalFormatting sqref="BY2:BY4">
    <cfRule type="containsText" dxfId="62" priority="53" operator="containsText" text="&quot;&quot;">
      <formula>NOT(ISERROR(SEARCH("""""",BY2)))</formula>
    </cfRule>
  </conditionalFormatting>
  <conditionalFormatting sqref="BY2:BY4">
    <cfRule type="containsBlanks" dxfId="61" priority="52">
      <formula>LEN(TRIM(BY2))=0</formula>
    </cfRule>
    <cfRule type="notContainsBlanks" dxfId="60" priority="54">
      <formula>LEN(TRIM(BY2))&gt;0</formula>
    </cfRule>
  </conditionalFormatting>
  <conditionalFormatting sqref="CH2:CH195">
    <cfRule type="containsText" dxfId="59" priority="50" operator="containsText" text="&quot;&quot;">
      <formula>NOT(ISERROR(SEARCH("""""",CH2)))</formula>
    </cfRule>
  </conditionalFormatting>
  <conditionalFormatting sqref="CH2:CH195">
    <cfRule type="containsBlanks" dxfId="58" priority="49">
      <formula>LEN(TRIM(CH2))=0</formula>
    </cfRule>
    <cfRule type="notContainsBlanks" dxfId="57" priority="51">
      <formula>LEN(TRIM(CH2))&gt;0</formula>
    </cfRule>
  </conditionalFormatting>
  <conditionalFormatting sqref="CG2:CG4">
    <cfRule type="containsText" dxfId="56" priority="47" operator="containsText" text="&quot;&quot;">
      <formula>NOT(ISERROR(SEARCH("""""",CG2)))</formula>
    </cfRule>
  </conditionalFormatting>
  <conditionalFormatting sqref="CG2:CG4">
    <cfRule type="containsBlanks" dxfId="55" priority="46">
      <formula>LEN(TRIM(CG2))=0</formula>
    </cfRule>
    <cfRule type="notContainsBlanks" dxfId="54" priority="48">
      <formula>LEN(TRIM(CG2))&gt;0</formula>
    </cfRule>
  </conditionalFormatting>
  <conditionalFormatting sqref="CP2:CP195">
    <cfRule type="containsText" dxfId="53" priority="44" operator="containsText" text="&quot;&quot;">
      <formula>NOT(ISERROR(SEARCH("""""",CP2)))</formula>
    </cfRule>
  </conditionalFormatting>
  <conditionalFormatting sqref="CP2:CP195">
    <cfRule type="containsBlanks" dxfId="52" priority="43">
      <formula>LEN(TRIM(CP2))=0</formula>
    </cfRule>
    <cfRule type="notContainsBlanks" dxfId="51" priority="45">
      <formula>LEN(TRIM(CP2))&gt;0</formula>
    </cfRule>
  </conditionalFormatting>
  <conditionalFormatting sqref="CO2:CO4">
    <cfRule type="containsText" dxfId="50" priority="41" operator="containsText" text="&quot;&quot;">
      <formula>NOT(ISERROR(SEARCH("""""",CO2)))</formula>
    </cfRule>
  </conditionalFormatting>
  <conditionalFormatting sqref="CO2:CO4">
    <cfRule type="containsBlanks" dxfId="49" priority="40">
      <formula>LEN(TRIM(CO2))=0</formula>
    </cfRule>
    <cfRule type="notContainsBlanks" dxfId="48" priority="42">
      <formula>LEN(TRIM(CO2))&gt;0</formula>
    </cfRule>
  </conditionalFormatting>
  <conditionalFormatting sqref="CX2:CX195">
    <cfRule type="containsText" dxfId="47" priority="38" operator="containsText" text="&quot;&quot;">
      <formula>NOT(ISERROR(SEARCH("""""",CX2)))</formula>
    </cfRule>
  </conditionalFormatting>
  <conditionalFormatting sqref="CX2:CX195">
    <cfRule type="containsBlanks" dxfId="46" priority="37">
      <formula>LEN(TRIM(CX2))=0</formula>
    </cfRule>
    <cfRule type="notContainsBlanks" dxfId="45" priority="39">
      <formula>LEN(TRIM(CX2))&gt;0</formula>
    </cfRule>
  </conditionalFormatting>
  <conditionalFormatting sqref="CW2:CW4">
    <cfRule type="containsText" dxfId="44" priority="35" operator="containsText" text="&quot;&quot;">
      <formula>NOT(ISERROR(SEARCH("""""",CW2)))</formula>
    </cfRule>
  </conditionalFormatting>
  <conditionalFormatting sqref="CW2:CW4">
    <cfRule type="containsBlanks" dxfId="43" priority="34">
      <formula>LEN(TRIM(CW2))=0</formula>
    </cfRule>
    <cfRule type="notContainsBlanks" dxfId="42" priority="36">
      <formula>LEN(TRIM(CW2))&gt;0</formula>
    </cfRule>
  </conditionalFormatting>
  <conditionalFormatting sqref="DF2:DF195">
    <cfRule type="containsText" dxfId="41" priority="32" operator="containsText" text="&quot;&quot;">
      <formula>NOT(ISERROR(SEARCH("""""",DF2)))</formula>
    </cfRule>
  </conditionalFormatting>
  <conditionalFormatting sqref="DF2:DF195">
    <cfRule type="containsBlanks" dxfId="40" priority="31">
      <formula>LEN(TRIM(DF2))=0</formula>
    </cfRule>
    <cfRule type="notContainsBlanks" dxfId="39" priority="33">
      <formula>LEN(TRIM(DF2))&gt;0</formula>
    </cfRule>
  </conditionalFormatting>
  <conditionalFormatting sqref="DE2:DE4">
    <cfRule type="containsText" dxfId="38" priority="29" operator="containsText" text="&quot;&quot;">
      <formula>NOT(ISERROR(SEARCH("""""",DE2)))</formula>
    </cfRule>
  </conditionalFormatting>
  <conditionalFormatting sqref="DE2:DE4">
    <cfRule type="containsBlanks" dxfId="37" priority="28">
      <formula>LEN(TRIM(DE2))=0</formula>
    </cfRule>
    <cfRule type="notContainsBlanks" dxfId="36" priority="30">
      <formula>LEN(TRIM(DE2))&gt;0</formula>
    </cfRule>
  </conditionalFormatting>
  <conditionalFormatting sqref="DN2:DN93">
    <cfRule type="containsText" dxfId="35" priority="26" operator="containsText" text="&quot;&quot;">
      <formula>NOT(ISERROR(SEARCH("""""",DN2)))</formula>
    </cfRule>
  </conditionalFormatting>
  <conditionalFormatting sqref="DN2:DN93">
    <cfRule type="containsBlanks" dxfId="34" priority="25">
      <formula>LEN(TRIM(DN2))=0</formula>
    </cfRule>
    <cfRule type="notContainsBlanks" dxfId="33" priority="27">
      <formula>LEN(TRIM(DN2))&gt;0</formula>
    </cfRule>
  </conditionalFormatting>
  <conditionalFormatting sqref="DM2:DM4">
    <cfRule type="containsText" dxfId="32" priority="23" operator="containsText" text="&quot;&quot;">
      <formula>NOT(ISERROR(SEARCH("""""",DM2)))</formula>
    </cfRule>
  </conditionalFormatting>
  <conditionalFormatting sqref="DM2:DM4">
    <cfRule type="containsBlanks" dxfId="31" priority="22">
      <formula>LEN(TRIM(DM2))=0</formula>
    </cfRule>
    <cfRule type="notContainsBlanks" dxfId="30" priority="24">
      <formula>LEN(TRIM(DM2))&gt;0</formula>
    </cfRule>
  </conditionalFormatting>
  <conditionalFormatting sqref="DV2:DV93">
    <cfRule type="containsText" dxfId="29" priority="20" operator="containsText" text="&quot;&quot;">
      <formula>NOT(ISERROR(SEARCH("""""",DV2)))</formula>
    </cfRule>
  </conditionalFormatting>
  <conditionalFormatting sqref="DV2:DV93">
    <cfRule type="containsBlanks" dxfId="28" priority="19">
      <formula>LEN(TRIM(DV2))=0</formula>
    </cfRule>
    <cfRule type="notContainsBlanks" dxfId="27" priority="21">
      <formula>LEN(TRIM(DV2))&gt;0</formula>
    </cfRule>
  </conditionalFormatting>
  <conditionalFormatting sqref="DU2:DU4">
    <cfRule type="containsText" dxfId="26" priority="17" operator="containsText" text="&quot;&quot;">
      <formula>NOT(ISERROR(SEARCH("""""",DU2)))</formula>
    </cfRule>
  </conditionalFormatting>
  <conditionalFormatting sqref="DU2:DU4">
    <cfRule type="containsBlanks" dxfId="25" priority="16">
      <formula>LEN(TRIM(DU2))=0</formula>
    </cfRule>
    <cfRule type="notContainsBlanks" dxfId="24" priority="18">
      <formula>LEN(TRIM(DU2))&gt;0</formula>
    </cfRule>
  </conditionalFormatting>
  <conditionalFormatting sqref="ED2:ED93">
    <cfRule type="containsText" dxfId="23" priority="14" operator="containsText" text="&quot;&quot;">
      <formula>NOT(ISERROR(SEARCH("""""",ED2)))</formula>
    </cfRule>
  </conditionalFormatting>
  <conditionalFormatting sqref="ED2:ED93">
    <cfRule type="containsBlanks" dxfId="22" priority="13">
      <formula>LEN(TRIM(ED2))=0</formula>
    </cfRule>
    <cfRule type="notContainsBlanks" dxfId="21" priority="15">
      <formula>LEN(TRIM(ED2))&gt;0</formula>
    </cfRule>
  </conditionalFormatting>
  <conditionalFormatting sqref="EC2:EC4">
    <cfRule type="containsText" dxfId="20" priority="11" operator="containsText" text="&quot;&quot;">
      <formula>NOT(ISERROR(SEARCH("""""",EC2)))</formula>
    </cfRule>
  </conditionalFormatting>
  <conditionalFormatting sqref="EC2:EC4">
    <cfRule type="containsBlanks" dxfId="19" priority="10">
      <formula>LEN(TRIM(EC2))=0</formula>
    </cfRule>
    <cfRule type="notContainsBlanks" dxfId="18" priority="12">
      <formula>LEN(TRIM(EC2))&gt;0</formula>
    </cfRule>
  </conditionalFormatting>
  <conditionalFormatting sqref="EL2:EL93">
    <cfRule type="containsText" dxfId="17" priority="8" operator="containsText" text="&quot;&quot;">
      <formula>NOT(ISERROR(SEARCH("""""",EL2)))</formula>
    </cfRule>
  </conditionalFormatting>
  <conditionalFormatting sqref="EL2:EL93">
    <cfRule type="containsBlanks" dxfId="16" priority="7">
      <formula>LEN(TRIM(EL2))=0</formula>
    </cfRule>
    <cfRule type="notContainsBlanks" dxfId="15" priority="9">
      <formula>LEN(TRIM(EL2))&gt;0</formula>
    </cfRule>
  </conditionalFormatting>
  <conditionalFormatting sqref="EK2:EK4">
    <cfRule type="containsText" dxfId="14" priority="5" operator="containsText" text="&quot;&quot;">
      <formula>NOT(ISERROR(SEARCH("""""",EK2)))</formula>
    </cfRule>
  </conditionalFormatting>
  <conditionalFormatting sqref="EK2:EK4">
    <cfRule type="containsBlanks" dxfId="13" priority="4">
      <formula>LEN(TRIM(EK2))=0</formula>
    </cfRule>
    <cfRule type="notContainsBlanks" dxfId="12" priority="6">
      <formula>LEN(TRIM(EK2))&gt;0</formula>
    </cfRule>
  </conditionalFormatting>
  <conditionalFormatting sqref="EO3:EO21">
    <cfRule type="containsBlanks" dxfId="11" priority="3">
      <formula>LEN(TRIM(EO3))=0</formula>
    </cfRule>
  </conditionalFormatting>
  <conditionalFormatting sqref="FF7:FF22 FF24:FF25">
    <cfRule type="containsBlanks" dxfId="10" priority="1">
      <formula>LEN(TRIM(FF7))=0</formula>
    </cfRule>
  </conditionalFormatting>
  <conditionalFormatting sqref="FF3:FG6 FG7:FG21">
    <cfRule type="containsBlanks" dxfId="9" priority="2">
      <formula>LEN(TRIM(FF3))=0</formula>
    </cfRule>
  </conditionalFormatting>
  <pageMargins left="0.75" right="0.75" top="1" bottom="1" header="0.5" footer="0.5"/>
  <pageSetup orientation="portrait" horizontalDpi="4294967292" verticalDpi="4294967292"/>
  <extLst>
    <ext xmlns:x14="http://schemas.microsoft.com/office/spreadsheetml/2009/9/main" uri="{CCE6A557-97BC-4b89-ADB6-D9C93CAAB3DF}">
      <x14:dataValidations xmlns:xm="http://schemas.microsoft.com/office/excel/2006/main" count="1">
        <x14:dataValidation type="list" allowBlank="1" showInputMessage="1" showErrorMessage="1">
          <x14:formula1>
            <xm:f>Edits!$J$4:$J$6</xm:f>
          </x14:formula1>
          <xm:sqref>ES2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21"/>
  <sheetViews>
    <sheetView workbookViewId="0">
      <selection activeCell="E16" sqref="E16"/>
    </sheetView>
  </sheetViews>
  <sheetFormatPr defaultColWidth="11" defaultRowHeight="15.75"/>
  <sheetData>
    <row r="1" spans="1:12">
      <c r="A1" t="s">
        <v>56</v>
      </c>
      <c r="J1" t="s">
        <v>125</v>
      </c>
    </row>
    <row r="2" spans="1:12">
      <c r="A2" t="s">
        <v>68</v>
      </c>
    </row>
    <row r="3" spans="1:12">
      <c r="A3" t="s">
        <v>85</v>
      </c>
      <c r="L3" s="1" t="s">
        <v>114</v>
      </c>
    </row>
    <row r="4" spans="1:12">
      <c r="A4" t="s">
        <v>108</v>
      </c>
      <c r="J4" t="s">
        <v>49</v>
      </c>
      <c r="L4" s="1" t="s">
        <v>112</v>
      </c>
    </row>
    <row r="5" spans="1:12">
      <c r="A5" t="s">
        <v>109</v>
      </c>
      <c r="J5" t="s">
        <v>51</v>
      </c>
      <c r="L5" s="1" t="s">
        <v>111</v>
      </c>
    </row>
    <row r="6" spans="1:12">
      <c r="A6" t="s">
        <v>113</v>
      </c>
      <c r="J6" t="s">
        <v>50</v>
      </c>
      <c r="L6" s="1"/>
    </row>
    <row r="7" spans="1:12">
      <c r="A7" t="s">
        <v>115</v>
      </c>
      <c r="L7" s="1"/>
    </row>
    <row r="8" spans="1:12">
      <c r="A8" t="s">
        <v>117</v>
      </c>
      <c r="L8" s="18" t="s">
        <v>114</v>
      </c>
    </row>
    <row r="9" spans="1:12">
      <c r="A9" t="s">
        <v>119</v>
      </c>
      <c r="D9" s="49" t="s">
        <v>120</v>
      </c>
      <c r="L9" s="18" t="s">
        <v>112</v>
      </c>
    </row>
    <row r="10" spans="1:12">
      <c r="A10" t="s">
        <v>121</v>
      </c>
      <c r="L10" s="18" t="s">
        <v>111</v>
      </c>
    </row>
    <row r="11" spans="1:12">
      <c r="A11" t="s">
        <v>122</v>
      </c>
    </row>
    <row r="12" spans="1:12">
      <c r="A12" t="s">
        <v>127</v>
      </c>
    </row>
    <row r="13" spans="1:12">
      <c r="A13" t="s">
        <v>141</v>
      </c>
    </row>
    <row r="20" spans="1:1">
      <c r="A20" t="s">
        <v>144</v>
      </c>
    </row>
    <row r="21" spans="1:1">
      <c r="A21" t="s">
        <v>145</v>
      </c>
    </row>
  </sheetData>
  <conditionalFormatting sqref="J4:J6">
    <cfRule type="containsText" dxfId="8" priority="4" operator="containsText" text="&quot;&quot;">
      <formula>NOT(ISERROR(SEARCH("""""",J4)))</formula>
    </cfRule>
  </conditionalFormatting>
  <conditionalFormatting sqref="J4:J6">
    <cfRule type="containsBlanks" dxfId="7" priority="3">
      <formula>LEN(TRIM(J4))=0</formula>
    </cfRule>
    <cfRule type="notContainsBlanks" dxfId="6" priority="5">
      <formula>LEN(TRIM(J4))&gt;0</formula>
    </cfRule>
  </conditionalFormatting>
  <conditionalFormatting sqref="L3:L10">
    <cfRule type="containsBlanks" dxfId="5" priority="2">
      <formula>LEN(TRIM(L3))=0</formula>
    </cfRule>
  </conditionalFormatting>
  <hyperlinks>
    <hyperlink ref="D9"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47"/>
  <sheetViews>
    <sheetView workbookViewId="0">
      <selection activeCell="B7" sqref="B7"/>
    </sheetView>
  </sheetViews>
  <sheetFormatPr defaultColWidth="11" defaultRowHeight="15.75"/>
  <cols>
    <col min="1" max="1" width="14.875" bestFit="1" customWidth="1"/>
    <col min="2" max="2" width="55.625" customWidth="1"/>
    <col min="3" max="3" width="11.5" bestFit="1" customWidth="1"/>
    <col min="4" max="4" width="12" bestFit="1" customWidth="1"/>
    <col min="5" max="5" width="5.875" customWidth="1"/>
    <col min="6" max="6" width="10.125" bestFit="1" customWidth="1"/>
    <col min="7" max="7" width="12.875" bestFit="1" customWidth="1"/>
    <col min="8" max="8" width="9.125" bestFit="1" customWidth="1"/>
    <col min="9" max="9" width="12.125" customWidth="1"/>
    <col min="10" max="10" width="9.125" bestFit="1" customWidth="1"/>
    <col min="11" max="11" width="12.125" bestFit="1" customWidth="1"/>
  </cols>
  <sheetData>
    <row r="1" spans="1:9">
      <c r="A1" s="163" t="s">
        <v>825</v>
      </c>
      <c r="B1" t="s">
        <v>837</v>
      </c>
    </row>
    <row r="3" spans="1:9">
      <c r="C3" s="163" t="s">
        <v>826</v>
      </c>
    </row>
    <row r="4" spans="1:9">
      <c r="A4" s="163" t="s">
        <v>29</v>
      </c>
      <c r="B4" s="163" t="s">
        <v>28</v>
      </c>
      <c r="C4" t="s">
        <v>827</v>
      </c>
      <c r="D4" t="s">
        <v>828</v>
      </c>
      <c r="E4" t="s">
        <v>830</v>
      </c>
      <c r="F4" t="s">
        <v>831</v>
      </c>
      <c r="G4" t="s">
        <v>832</v>
      </c>
      <c r="H4" t="s">
        <v>833</v>
      </c>
      <c r="I4" t="s">
        <v>836</v>
      </c>
    </row>
    <row r="5" spans="1:9">
      <c r="A5" t="s">
        <v>862</v>
      </c>
      <c r="B5" t="s">
        <v>863</v>
      </c>
      <c r="C5" s="155">
        <v>5.0000000000000001E-3</v>
      </c>
      <c r="D5" s="94">
        <v>12328</v>
      </c>
      <c r="E5" s="21">
        <v>0.11</v>
      </c>
      <c r="F5" s="10">
        <v>42605</v>
      </c>
      <c r="G5" s="164">
        <v>2.3E-2</v>
      </c>
      <c r="H5" s="164">
        <v>171</v>
      </c>
      <c r="I5" s="164">
        <v>2.75</v>
      </c>
    </row>
    <row r="6" spans="1:9">
      <c r="A6" t="s">
        <v>1582</v>
      </c>
      <c r="C6" s="155">
        <v>5.0000000000000001E-3</v>
      </c>
      <c r="D6" s="94">
        <v>12328</v>
      </c>
      <c r="E6" s="21">
        <v>0.11</v>
      </c>
      <c r="F6" s="10">
        <v>42605</v>
      </c>
      <c r="G6" s="164">
        <v>2.3E-2</v>
      </c>
      <c r="H6" s="164">
        <v>171</v>
      </c>
      <c r="I6" s="164">
        <v>2.75</v>
      </c>
    </row>
    <row r="7" spans="1:9">
      <c r="A7" t="s">
        <v>878</v>
      </c>
      <c r="B7" t="s">
        <v>879</v>
      </c>
      <c r="C7" s="155">
        <v>4.1999999999999997E-3</v>
      </c>
      <c r="D7" s="94">
        <v>749</v>
      </c>
      <c r="E7" s="21">
        <v>0.13</v>
      </c>
      <c r="F7" s="10">
        <v>42614</v>
      </c>
      <c r="G7" s="164">
        <v>2.8400000000000002E-2</v>
      </c>
      <c r="H7" s="164">
        <v>50</v>
      </c>
      <c r="I7" s="164">
        <v>2.25</v>
      </c>
    </row>
    <row r="8" spans="1:9">
      <c r="A8" t="s">
        <v>1583</v>
      </c>
      <c r="C8" s="155">
        <v>4.1999999999999997E-3</v>
      </c>
      <c r="D8" s="94">
        <v>749</v>
      </c>
      <c r="E8" s="21">
        <v>0.13</v>
      </c>
      <c r="F8" s="10">
        <v>42614</v>
      </c>
      <c r="G8" s="164">
        <v>2.8400000000000002E-2</v>
      </c>
      <c r="H8" s="164">
        <v>50</v>
      </c>
      <c r="I8" s="164">
        <v>2.25</v>
      </c>
    </row>
    <row r="9" spans="1:9">
      <c r="A9" t="s">
        <v>860</v>
      </c>
      <c r="B9" t="s">
        <v>861</v>
      </c>
      <c r="C9" s="155">
        <v>1.8E-3</v>
      </c>
      <c r="D9" s="94">
        <v>23965</v>
      </c>
      <c r="E9" s="21">
        <v>0.03</v>
      </c>
      <c r="F9" s="10">
        <v>42461</v>
      </c>
      <c r="G9" s="164">
        <v>6.1000000000000004E-3</v>
      </c>
      <c r="H9" s="164">
        <v>715</v>
      </c>
      <c r="I9" s="164">
        <v>3.25</v>
      </c>
    </row>
    <row r="10" spans="1:9">
      <c r="A10" t="s">
        <v>1584</v>
      </c>
      <c r="C10" s="155">
        <v>1.8E-3</v>
      </c>
      <c r="D10" s="94">
        <v>23965</v>
      </c>
      <c r="E10" s="21">
        <v>0.03</v>
      </c>
      <c r="F10" s="10">
        <v>42461</v>
      </c>
      <c r="G10" s="164">
        <v>6.1000000000000004E-3</v>
      </c>
      <c r="H10" s="164">
        <v>715</v>
      </c>
      <c r="I10" s="164">
        <v>3.25</v>
      </c>
    </row>
    <row r="11" spans="1:9">
      <c r="A11" t="s">
        <v>868</v>
      </c>
      <c r="B11" t="s">
        <v>869</v>
      </c>
      <c r="C11" s="155">
        <v>1.8E-3</v>
      </c>
      <c r="D11" s="94">
        <v>20534</v>
      </c>
      <c r="E11" s="21">
        <v>0.03</v>
      </c>
      <c r="F11" s="10">
        <v>42461</v>
      </c>
      <c r="G11" s="164">
        <v>7.4000000000000003E-3</v>
      </c>
      <c r="H11" s="164">
        <v>660</v>
      </c>
      <c r="I11" s="164">
        <v>2.75</v>
      </c>
    </row>
    <row r="12" spans="1:9">
      <c r="A12" t="s">
        <v>1585</v>
      </c>
      <c r="C12" s="155">
        <v>1.8E-3</v>
      </c>
      <c r="D12" s="94">
        <v>20534</v>
      </c>
      <c r="E12" s="21">
        <v>0.03</v>
      </c>
      <c r="F12" s="10">
        <v>42461</v>
      </c>
      <c r="G12" s="164">
        <v>7.4000000000000003E-3</v>
      </c>
      <c r="H12" s="164">
        <v>660</v>
      </c>
      <c r="I12" s="164">
        <v>2.75</v>
      </c>
    </row>
    <row r="13" spans="1:9">
      <c r="A13" t="s">
        <v>872</v>
      </c>
      <c r="B13" t="s">
        <v>873</v>
      </c>
      <c r="C13" s="155">
        <v>1.8E-3</v>
      </c>
      <c r="D13" s="94">
        <v>14578</v>
      </c>
      <c r="E13" s="21">
        <v>0.03</v>
      </c>
      <c r="F13" s="10">
        <v>42461</v>
      </c>
      <c r="G13" s="164">
        <v>8.3999999999999995E-3</v>
      </c>
      <c r="H13" s="164">
        <v>652</v>
      </c>
      <c r="I13" s="164">
        <v>2.75</v>
      </c>
    </row>
    <row r="14" spans="1:9">
      <c r="A14" t="s">
        <v>1586</v>
      </c>
      <c r="C14" s="155">
        <v>1.8E-3</v>
      </c>
      <c r="D14" s="94">
        <v>14578</v>
      </c>
      <c r="E14" s="21">
        <v>0.03</v>
      </c>
      <c r="F14" s="10">
        <v>42461</v>
      </c>
      <c r="G14" s="164">
        <v>8.3999999999999995E-3</v>
      </c>
      <c r="H14" s="164">
        <v>652</v>
      </c>
      <c r="I14" s="164">
        <v>2.75</v>
      </c>
    </row>
    <row r="15" spans="1:9">
      <c r="A15" t="s">
        <v>844</v>
      </c>
      <c r="B15" t="s">
        <v>845</v>
      </c>
      <c r="C15" s="155">
        <v>2.3999999999999998E-3</v>
      </c>
      <c r="D15" s="94">
        <v>269718</v>
      </c>
      <c r="E15" s="21">
        <v>0.04</v>
      </c>
      <c r="F15" s="10">
        <v>42614</v>
      </c>
      <c r="G15" s="164">
        <v>2.18E-2</v>
      </c>
      <c r="H15" s="164">
        <v>1828</v>
      </c>
      <c r="I15" s="164">
        <v>3.75</v>
      </c>
    </row>
    <row r="16" spans="1:9">
      <c r="A16" t="s">
        <v>1587</v>
      </c>
      <c r="C16" s="155">
        <v>2.3999999999999998E-3</v>
      </c>
      <c r="D16" s="94">
        <v>269718</v>
      </c>
      <c r="E16" s="21">
        <v>0.04</v>
      </c>
      <c r="F16" s="10">
        <v>42614</v>
      </c>
      <c r="G16" s="164">
        <v>2.18E-2</v>
      </c>
      <c r="H16" s="164">
        <v>1828</v>
      </c>
      <c r="I16" s="164">
        <v>3.75</v>
      </c>
    </row>
    <row r="17" spans="1:9">
      <c r="A17" t="s">
        <v>874</v>
      </c>
      <c r="B17" t="s">
        <v>875</v>
      </c>
      <c r="C17" s="155">
        <v>2.5000000000000001E-3</v>
      </c>
      <c r="D17" s="94">
        <v>8191</v>
      </c>
      <c r="E17" s="21">
        <v>0.03</v>
      </c>
      <c r="F17" s="10">
        <v>42542</v>
      </c>
      <c r="G17" s="164">
        <v>4.4999999999999997E-3</v>
      </c>
      <c r="H17" s="164">
        <v>49</v>
      </c>
      <c r="I17" s="164">
        <v>2.5</v>
      </c>
    </row>
    <row r="18" spans="1:9">
      <c r="A18" t="s">
        <v>1588</v>
      </c>
      <c r="C18" s="155">
        <v>2.5000000000000001E-3</v>
      </c>
      <c r="D18" s="94">
        <v>8191</v>
      </c>
      <c r="E18" s="21">
        <v>0.03</v>
      </c>
      <c r="F18" s="10">
        <v>42542</v>
      </c>
      <c r="G18" s="164">
        <v>4.4999999999999997E-3</v>
      </c>
      <c r="H18" s="164">
        <v>49</v>
      </c>
      <c r="I18" s="164">
        <v>2.5</v>
      </c>
    </row>
    <row r="19" spans="1:9">
      <c r="A19" t="s">
        <v>856</v>
      </c>
      <c r="B19" t="s">
        <v>857</v>
      </c>
      <c r="C19" s="155">
        <v>2.3999999999999998E-3</v>
      </c>
      <c r="D19" s="94">
        <v>49320</v>
      </c>
      <c r="E19" s="21">
        <v>0.05</v>
      </c>
      <c r="F19" s="10">
        <v>42614</v>
      </c>
      <c r="G19" s="164">
        <v>2.9899999999999999E-2</v>
      </c>
      <c r="H19" s="164">
        <v>356</v>
      </c>
      <c r="I19" s="164">
        <v>3.5</v>
      </c>
    </row>
    <row r="20" spans="1:9">
      <c r="A20" t="s">
        <v>1589</v>
      </c>
      <c r="C20" s="155">
        <v>2.3999999999999998E-3</v>
      </c>
      <c r="D20" s="94">
        <v>49320</v>
      </c>
      <c r="E20" s="21">
        <v>0.05</v>
      </c>
      <c r="F20" s="10">
        <v>42614</v>
      </c>
      <c r="G20" s="164">
        <v>2.9899999999999999E-2</v>
      </c>
      <c r="H20" s="164">
        <v>356</v>
      </c>
      <c r="I20" s="164">
        <v>3.5</v>
      </c>
    </row>
    <row r="21" spans="1:9">
      <c r="A21" t="s">
        <v>61</v>
      </c>
      <c r="B21" t="s">
        <v>838</v>
      </c>
      <c r="C21" s="155">
        <v>2.5000000000000001E-3</v>
      </c>
      <c r="D21" s="94">
        <v>385154</v>
      </c>
      <c r="E21" s="21">
        <v>0.2</v>
      </c>
      <c r="F21" s="10">
        <v>42492</v>
      </c>
      <c r="G21" s="164">
        <v>1.18E-2</v>
      </c>
      <c r="H21" s="164">
        <v>3150</v>
      </c>
      <c r="I21" s="164">
        <v>4</v>
      </c>
    </row>
    <row r="22" spans="1:9">
      <c r="A22" t="s">
        <v>1590</v>
      </c>
      <c r="C22" s="155">
        <v>2.5000000000000001E-3</v>
      </c>
      <c r="D22" s="94">
        <v>385154</v>
      </c>
      <c r="E22" s="21">
        <v>0.2</v>
      </c>
      <c r="F22" s="10">
        <v>42492</v>
      </c>
      <c r="G22" s="164">
        <v>1.18E-2</v>
      </c>
      <c r="H22" s="164">
        <v>3150</v>
      </c>
      <c r="I22" s="164">
        <v>4</v>
      </c>
    </row>
    <row r="23" spans="1:9">
      <c r="A23" t="s">
        <v>854</v>
      </c>
      <c r="B23" t="s">
        <v>855</v>
      </c>
      <c r="C23" s="155">
        <v>3.5000000000000001E-3</v>
      </c>
      <c r="D23" s="94">
        <v>21903</v>
      </c>
      <c r="E23" s="21">
        <v>0.1</v>
      </c>
      <c r="F23" s="10">
        <v>42614</v>
      </c>
      <c r="G23" s="164">
        <v>1.34E-2</v>
      </c>
      <c r="H23" s="164">
        <v>171</v>
      </c>
      <c r="I23" s="164">
        <v>2.75</v>
      </c>
    </row>
    <row r="24" spans="1:9">
      <c r="A24" t="s">
        <v>1591</v>
      </c>
      <c r="C24" s="155">
        <v>3.5000000000000001E-3</v>
      </c>
      <c r="D24" s="94">
        <v>21903</v>
      </c>
      <c r="E24" s="21">
        <v>0.1</v>
      </c>
      <c r="F24" s="10">
        <v>42614</v>
      </c>
      <c r="G24" s="164">
        <v>1.34E-2</v>
      </c>
      <c r="H24" s="164">
        <v>171</v>
      </c>
      <c r="I24" s="164">
        <v>2.75</v>
      </c>
    </row>
    <row r="25" spans="1:9">
      <c r="A25" t="s">
        <v>876</v>
      </c>
      <c r="B25" t="s">
        <v>877</v>
      </c>
      <c r="C25" s="155">
        <v>2.3999999999999998E-3</v>
      </c>
      <c r="D25" s="94">
        <v>2632</v>
      </c>
      <c r="E25" s="21">
        <v>0.02</v>
      </c>
      <c r="F25" s="10">
        <v>42614</v>
      </c>
      <c r="G25" s="164">
        <v>8.6E-3</v>
      </c>
      <c r="H25" s="164">
        <v>69</v>
      </c>
      <c r="I25" s="164">
        <v>2.25</v>
      </c>
    </row>
    <row r="26" spans="1:9">
      <c r="A26" t="s">
        <v>1592</v>
      </c>
      <c r="C26" s="155">
        <v>2.3999999999999998E-3</v>
      </c>
      <c r="D26" s="94">
        <v>2632</v>
      </c>
      <c r="E26" s="21">
        <v>0.02</v>
      </c>
      <c r="F26" s="10">
        <v>42614</v>
      </c>
      <c r="G26" s="164">
        <v>8.6E-3</v>
      </c>
      <c r="H26" s="164">
        <v>69</v>
      </c>
      <c r="I26" s="164">
        <v>2.25</v>
      </c>
    </row>
    <row r="27" spans="1:9">
      <c r="A27" t="s">
        <v>866</v>
      </c>
      <c r="B27" t="s">
        <v>867</v>
      </c>
      <c r="C27" s="155">
        <v>2.5000000000000001E-3</v>
      </c>
      <c r="D27" s="94">
        <v>6754</v>
      </c>
      <c r="E27" s="21">
        <v>0</v>
      </c>
      <c r="F27" s="10">
        <v>42597</v>
      </c>
      <c r="G27" s="164">
        <v>1E-4</v>
      </c>
      <c r="H27" s="164">
        <v>36</v>
      </c>
      <c r="I27" s="164">
        <v>2.5</v>
      </c>
    </row>
    <row r="28" spans="1:9">
      <c r="A28" t="s">
        <v>1593</v>
      </c>
      <c r="C28" s="155">
        <v>2.5000000000000001E-3</v>
      </c>
      <c r="D28" s="94">
        <v>6754</v>
      </c>
      <c r="E28" s="21">
        <v>0</v>
      </c>
      <c r="F28" s="10">
        <v>42597</v>
      </c>
      <c r="G28" s="164">
        <v>1E-4</v>
      </c>
      <c r="H28" s="164">
        <v>36</v>
      </c>
      <c r="I28" s="164">
        <v>2.5</v>
      </c>
    </row>
    <row r="29" spans="1:9">
      <c r="A29" t="s">
        <v>846</v>
      </c>
      <c r="B29" t="s">
        <v>847</v>
      </c>
      <c r="C29" s="155">
        <v>2.8E-3</v>
      </c>
      <c r="D29" s="94">
        <v>293882</v>
      </c>
      <c r="E29" s="21">
        <v>0.06</v>
      </c>
      <c r="F29" s="10">
        <v>42597</v>
      </c>
      <c r="G29" s="164">
        <v>3.27E-2</v>
      </c>
      <c r="H29" s="164">
        <v>328</v>
      </c>
      <c r="I29" s="164">
        <v>3.5</v>
      </c>
    </row>
    <row r="30" spans="1:9">
      <c r="A30" t="s">
        <v>1594</v>
      </c>
      <c r="C30" s="155">
        <v>2.8E-3</v>
      </c>
      <c r="D30" s="94">
        <v>293882</v>
      </c>
      <c r="E30" s="21">
        <v>0.06</v>
      </c>
      <c r="F30" s="10">
        <v>42597</v>
      </c>
      <c r="G30" s="164">
        <v>3.27E-2</v>
      </c>
      <c r="H30" s="164">
        <v>328</v>
      </c>
      <c r="I30" s="164">
        <v>3.5</v>
      </c>
    </row>
    <row r="31" spans="1:9">
      <c r="A31" t="s">
        <v>870</v>
      </c>
      <c r="B31" t="s">
        <v>871</v>
      </c>
      <c r="C31" s="155">
        <v>3.0000000000000001E-3</v>
      </c>
      <c r="D31" s="94">
        <v>16225</v>
      </c>
      <c r="E31" s="21">
        <v>0.06</v>
      </c>
      <c r="F31" s="10">
        <v>42614</v>
      </c>
      <c r="G31" s="164">
        <v>2.75E-2</v>
      </c>
      <c r="H31" s="164">
        <v>60</v>
      </c>
      <c r="I31" s="164">
        <v>2.75</v>
      </c>
    </row>
    <row r="32" spans="1:9">
      <c r="A32" t="s">
        <v>1595</v>
      </c>
      <c r="C32" s="155">
        <v>3.0000000000000001E-3</v>
      </c>
      <c r="D32" s="94">
        <v>16225</v>
      </c>
      <c r="E32" s="21">
        <v>0.06</v>
      </c>
      <c r="F32" s="10">
        <v>42614</v>
      </c>
      <c r="G32" s="164">
        <v>2.75E-2</v>
      </c>
      <c r="H32" s="164">
        <v>60</v>
      </c>
      <c r="I32" s="164">
        <v>2.75</v>
      </c>
    </row>
    <row r="33" spans="1:9">
      <c r="A33" t="s">
        <v>840</v>
      </c>
      <c r="B33" t="s">
        <v>841</v>
      </c>
      <c r="C33" s="155">
        <v>2E-3</v>
      </c>
      <c r="D33" s="94">
        <v>302018</v>
      </c>
      <c r="E33" s="21">
        <v>0.04</v>
      </c>
      <c r="F33" s="10">
        <v>42614</v>
      </c>
      <c r="G33" s="164">
        <v>3.0999999999999999E-3</v>
      </c>
      <c r="H33" s="164">
        <v>921</v>
      </c>
      <c r="I33" s="164">
        <v>3.75</v>
      </c>
    </row>
    <row r="34" spans="1:9">
      <c r="A34" t="s">
        <v>1596</v>
      </c>
      <c r="C34" s="155">
        <v>2E-3</v>
      </c>
      <c r="D34" s="94">
        <v>302018</v>
      </c>
      <c r="E34" s="21">
        <v>0.04</v>
      </c>
      <c r="F34" s="10">
        <v>42614</v>
      </c>
      <c r="G34" s="164">
        <v>3.0999999999999999E-3</v>
      </c>
      <c r="H34" s="164">
        <v>921</v>
      </c>
      <c r="I34" s="164">
        <v>3.75</v>
      </c>
    </row>
    <row r="35" spans="1:9">
      <c r="A35" t="s">
        <v>852</v>
      </c>
      <c r="B35" t="s">
        <v>853</v>
      </c>
      <c r="C35" s="155">
        <v>2E-3</v>
      </c>
      <c r="D35" s="94">
        <v>52475</v>
      </c>
      <c r="E35" s="21">
        <v>0.02</v>
      </c>
      <c r="F35" s="10">
        <v>42614</v>
      </c>
      <c r="G35" s="164">
        <v>1.1299999999999999E-2</v>
      </c>
      <c r="H35" s="164">
        <v>706</v>
      </c>
      <c r="I35" s="164">
        <v>3.25</v>
      </c>
    </row>
    <row r="36" spans="1:9">
      <c r="A36" t="s">
        <v>1597</v>
      </c>
      <c r="C36" s="155">
        <v>2E-3</v>
      </c>
      <c r="D36" s="94">
        <v>52475</v>
      </c>
      <c r="E36" s="21">
        <v>0.02</v>
      </c>
      <c r="F36" s="10">
        <v>42614</v>
      </c>
      <c r="G36" s="164">
        <v>1.1299999999999999E-2</v>
      </c>
      <c r="H36" s="164">
        <v>706</v>
      </c>
      <c r="I36" s="164">
        <v>3.25</v>
      </c>
    </row>
    <row r="37" spans="1:9">
      <c r="A37" t="s">
        <v>864</v>
      </c>
      <c r="B37" t="s">
        <v>865</v>
      </c>
      <c r="C37" s="155">
        <v>3.5000000000000001E-3</v>
      </c>
      <c r="D37" s="94">
        <v>7482</v>
      </c>
      <c r="E37" s="21">
        <v>0.04</v>
      </c>
      <c r="F37" s="10">
        <v>42614</v>
      </c>
      <c r="G37" s="164">
        <v>5.4000000000000003E-3</v>
      </c>
      <c r="H37" s="164">
        <v>81</v>
      </c>
      <c r="I37" s="164">
        <v>2.25</v>
      </c>
    </row>
    <row r="38" spans="1:9">
      <c r="A38" t="s">
        <v>1598</v>
      </c>
      <c r="C38" s="155">
        <v>3.5000000000000001E-3</v>
      </c>
      <c r="D38" s="94">
        <v>7482</v>
      </c>
      <c r="E38" s="21">
        <v>0.04</v>
      </c>
      <c r="F38" s="10">
        <v>42614</v>
      </c>
      <c r="G38" s="164">
        <v>5.4000000000000003E-3</v>
      </c>
      <c r="H38" s="164">
        <v>81</v>
      </c>
      <c r="I38" s="164">
        <v>2.25</v>
      </c>
    </row>
    <row r="39" spans="1:9">
      <c r="A39" t="s">
        <v>848</v>
      </c>
      <c r="B39" t="s">
        <v>849</v>
      </c>
      <c r="C39" s="155">
        <v>2.5000000000000001E-3</v>
      </c>
      <c r="D39" s="94">
        <v>51209</v>
      </c>
      <c r="E39" s="21">
        <v>7.0000000000000007E-2</v>
      </c>
      <c r="F39" s="10">
        <v>42492</v>
      </c>
      <c r="G39" s="164">
        <v>3.8E-3</v>
      </c>
      <c r="H39" s="164">
        <v>808</v>
      </c>
      <c r="I39" s="164">
        <v>3.25</v>
      </c>
    </row>
    <row r="40" spans="1:9">
      <c r="A40" t="s">
        <v>1599</v>
      </c>
      <c r="C40" s="155">
        <v>2.5000000000000001E-3</v>
      </c>
      <c r="D40" s="94">
        <v>51209</v>
      </c>
      <c r="E40" s="21">
        <v>7.0000000000000007E-2</v>
      </c>
      <c r="F40" s="10">
        <v>42492</v>
      </c>
      <c r="G40" s="164">
        <v>3.8E-3</v>
      </c>
      <c r="H40" s="164">
        <v>808</v>
      </c>
      <c r="I40" s="164">
        <v>3.25</v>
      </c>
    </row>
    <row r="41" spans="1:9">
      <c r="A41" t="s">
        <v>842</v>
      </c>
      <c r="B41" t="s">
        <v>843</v>
      </c>
      <c r="C41" s="155">
        <v>2.3E-3</v>
      </c>
      <c r="D41" s="94">
        <v>280440</v>
      </c>
      <c r="E41" s="21">
        <v>0.09</v>
      </c>
      <c r="F41" s="10">
        <v>42583</v>
      </c>
      <c r="G41" s="164">
        <v>7.3000000000000001E-3</v>
      </c>
      <c r="H41" s="164">
        <v>1027</v>
      </c>
      <c r="I41" s="164">
        <v>3.75</v>
      </c>
    </row>
    <row r="42" spans="1:9">
      <c r="A42" t="s">
        <v>1600</v>
      </c>
      <c r="C42" s="155">
        <v>2.3E-3</v>
      </c>
      <c r="D42" s="94">
        <v>280440</v>
      </c>
      <c r="E42" s="21">
        <v>0.09</v>
      </c>
      <c r="F42" s="10">
        <v>42583</v>
      </c>
      <c r="G42" s="164">
        <v>7.3000000000000001E-3</v>
      </c>
      <c r="H42" s="164">
        <v>1027</v>
      </c>
      <c r="I42" s="164">
        <v>3.75</v>
      </c>
    </row>
    <row r="43" spans="1:9">
      <c r="A43" t="s">
        <v>850</v>
      </c>
      <c r="B43" t="s">
        <v>851</v>
      </c>
      <c r="C43" s="155">
        <v>1.1999999999999999E-3</v>
      </c>
      <c r="D43" s="94">
        <v>93234</v>
      </c>
      <c r="E43" s="21">
        <v>0.08</v>
      </c>
      <c r="F43" s="10">
        <v>42614</v>
      </c>
      <c r="G43" s="164">
        <v>1.5699999999999999E-2</v>
      </c>
      <c r="H43" s="164">
        <v>1737</v>
      </c>
      <c r="I43" s="164">
        <v>3.5</v>
      </c>
    </row>
    <row r="44" spans="1:9">
      <c r="A44" t="s">
        <v>1601</v>
      </c>
      <c r="C44" s="155">
        <v>1.1999999999999999E-3</v>
      </c>
      <c r="D44" s="94">
        <v>93234</v>
      </c>
      <c r="E44" s="21">
        <v>0.08</v>
      </c>
      <c r="F44" s="10">
        <v>42614</v>
      </c>
      <c r="G44" s="164">
        <v>1.5699999999999999E-2</v>
      </c>
      <c r="H44" s="164">
        <v>1737</v>
      </c>
      <c r="I44" s="164">
        <v>3.5</v>
      </c>
    </row>
    <row r="45" spans="1:9">
      <c r="A45" t="s">
        <v>858</v>
      </c>
      <c r="B45" t="s">
        <v>859</v>
      </c>
      <c r="C45" s="155">
        <v>1.6500000000000001E-2</v>
      </c>
      <c r="D45" s="94">
        <v>29822</v>
      </c>
      <c r="E45" s="21">
        <v>0.11</v>
      </c>
      <c r="F45" s="10">
        <v>42614</v>
      </c>
      <c r="G45" s="164">
        <v>4.8300000000000003E-2</v>
      </c>
      <c r="H45" s="164">
        <v>78</v>
      </c>
      <c r="I45" s="164">
        <v>3</v>
      </c>
    </row>
    <row r="46" spans="1:9">
      <c r="A46" t="s">
        <v>1602</v>
      </c>
      <c r="C46" s="155">
        <v>1.6500000000000001E-2</v>
      </c>
      <c r="D46" s="94">
        <v>29822</v>
      </c>
      <c r="E46" s="21">
        <v>0.11</v>
      </c>
      <c r="F46" s="10">
        <v>42614</v>
      </c>
      <c r="G46" s="164">
        <v>4.8300000000000003E-2</v>
      </c>
      <c r="H46" s="164">
        <v>78</v>
      </c>
      <c r="I46" s="164">
        <v>3</v>
      </c>
    </row>
    <row r="47" spans="1:9">
      <c r="A47" t="s">
        <v>152</v>
      </c>
      <c r="C47" s="155">
        <v>3.2666666666666664E-3</v>
      </c>
      <c r="D47" s="94">
        <v>92505.380952380947</v>
      </c>
      <c r="E47" s="21">
        <v>6.380952380952383E-2</v>
      </c>
      <c r="F47" s="10">
        <v>894045</v>
      </c>
      <c r="G47" s="164">
        <v>1.5166666666666665E-2</v>
      </c>
      <c r="H47" s="94">
        <v>650.14285714285711</v>
      </c>
      <c r="I47" s="164">
        <v>3.0476190476190474</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F758"/>
  <sheetViews>
    <sheetView topLeftCell="AC1" workbookViewId="0">
      <pane ySplit="1" topLeftCell="A2" activePane="bottomLeft" state="frozen"/>
      <selection activeCell="AF1" sqref="AF1"/>
      <selection pane="bottomLeft" activeCell="AP1" sqref="AP1"/>
    </sheetView>
  </sheetViews>
  <sheetFormatPr defaultColWidth="11" defaultRowHeight="15.75" outlineLevelCol="1"/>
  <cols>
    <col min="1" max="22" width="10.875" hidden="1" customWidth="1" outlineLevel="1"/>
    <col min="23" max="23" width="10.875" collapsed="1"/>
    <col min="24" max="24" width="23.5" bestFit="1" customWidth="1" outlineLevel="1"/>
    <col min="25" max="27" width="10.875" customWidth="1" outlineLevel="1"/>
    <col min="28" max="28" width="69.375" bestFit="1" customWidth="1" outlineLevel="1"/>
    <col min="29" max="30" width="10.875" customWidth="1" outlineLevel="1"/>
    <col min="31" max="31" width="14.125" style="168" bestFit="1" customWidth="1" outlineLevel="1"/>
    <col min="32" max="32" width="16.125" style="166" bestFit="1" customWidth="1" outlineLevel="1"/>
    <col min="33" max="49" width="10.875" customWidth="1" outlineLevel="1"/>
    <col min="51" max="51" width="14.875" bestFit="1" customWidth="1"/>
    <col min="52" max="52" width="60" customWidth="1"/>
    <col min="53" max="53" width="11.5" customWidth="1"/>
    <col min="54" max="54" width="13.125" customWidth="1"/>
    <col min="55" max="55" width="12" customWidth="1"/>
    <col min="56" max="56" width="12.625" customWidth="1"/>
    <col min="57" max="57" width="7.625" customWidth="1"/>
    <col min="58" max="58" width="10.125" customWidth="1"/>
    <col min="59" max="59" width="12.875" customWidth="1"/>
    <col min="60" max="60" width="9.125" customWidth="1"/>
    <col min="61" max="61" width="12" customWidth="1"/>
    <col min="62" max="70" width="15.375" customWidth="1"/>
    <col min="71" max="223" width="15.375" bestFit="1" customWidth="1"/>
  </cols>
  <sheetData>
    <row r="1" spans="2:49">
      <c r="X1" t="s">
        <v>252</v>
      </c>
      <c r="Z1" s="14" t="s">
        <v>825</v>
      </c>
      <c r="AA1" s="18" t="s">
        <v>29</v>
      </c>
      <c r="AB1" s="18" t="s">
        <v>28</v>
      </c>
      <c r="AC1" s="18" t="s">
        <v>30</v>
      </c>
      <c r="AD1" s="18" t="s">
        <v>835</v>
      </c>
      <c r="AE1" s="167" t="s">
        <v>196</v>
      </c>
      <c r="AF1" s="165" t="s">
        <v>829</v>
      </c>
      <c r="AG1" s="18" t="s">
        <v>195</v>
      </c>
      <c r="AH1" s="18" t="s">
        <v>197</v>
      </c>
      <c r="AI1" s="18" t="s">
        <v>31</v>
      </c>
      <c r="AJ1" s="18" t="s">
        <v>198</v>
      </c>
      <c r="AK1" s="18" t="s">
        <v>199</v>
      </c>
      <c r="AL1" s="18" t="s">
        <v>33</v>
      </c>
      <c r="AM1" s="18" t="s">
        <v>200</v>
      </c>
      <c r="AN1" s="18" t="s">
        <v>201</v>
      </c>
      <c r="AO1" s="18" t="s">
        <v>202</v>
      </c>
      <c r="AP1" s="18" t="s">
        <v>203</v>
      </c>
      <c r="AQ1" s="18" t="s">
        <v>194</v>
      </c>
      <c r="AR1" s="18" t="s">
        <v>204</v>
      </c>
      <c r="AS1" s="18" t="s">
        <v>205</v>
      </c>
      <c r="AT1" s="18" t="s">
        <v>206</v>
      </c>
      <c r="AU1" s="18" t="s">
        <v>207</v>
      </c>
      <c r="AV1" s="18" t="s">
        <v>208</v>
      </c>
      <c r="AW1" s="18" t="s">
        <v>209</v>
      </c>
    </row>
    <row r="2" spans="2:49">
      <c r="X2" s="160" t="s">
        <v>107</v>
      </c>
      <c r="Y2">
        <f>ROW(Z2)</f>
        <v>2</v>
      </c>
      <c r="Z2" s="160" t="s">
        <v>1533</v>
      </c>
      <c r="AA2" t="s">
        <v>1183</v>
      </c>
      <c r="AB2" t="s">
        <v>1184</v>
      </c>
      <c r="AC2" s="155">
        <v>4.0000000000000002E-4</v>
      </c>
      <c r="AD2" s="18">
        <f>INDEX(alphabet_soup,MATCH(AW2,letters,0),2)</f>
        <v>4</v>
      </c>
      <c r="AF2" s="166">
        <v>6138212.4000000004</v>
      </c>
      <c r="AG2">
        <v>50.75</v>
      </c>
      <c r="AH2" t="s">
        <v>780</v>
      </c>
      <c r="AI2" s="10">
        <v>40120</v>
      </c>
      <c r="AJ2" s="157">
        <v>0.99</v>
      </c>
      <c r="AK2" s="10">
        <v>42541</v>
      </c>
      <c r="AL2" s="157">
        <v>0.24</v>
      </c>
      <c r="AM2" s="155">
        <v>1.9400000000000001E-2</v>
      </c>
      <c r="AN2">
        <v>0.99</v>
      </c>
      <c r="AO2">
        <v>745</v>
      </c>
      <c r="AP2" s="155">
        <v>0.16520000000000001</v>
      </c>
      <c r="AQ2" t="s">
        <v>216</v>
      </c>
      <c r="AR2" t="s">
        <v>213</v>
      </c>
      <c r="AS2" t="s">
        <v>217</v>
      </c>
      <c r="AT2" t="s">
        <v>225</v>
      </c>
      <c r="AU2" t="s">
        <v>215</v>
      </c>
      <c r="AV2" t="s">
        <v>216</v>
      </c>
      <c r="AW2" t="s">
        <v>213</v>
      </c>
    </row>
    <row r="3" spans="2:49">
      <c r="B3" t="s">
        <v>169</v>
      </c>
      <c r="O3" t="s">
        <v>185</v>
      </c>
      <c r="X3" s="161" t="s">
        <v>103</v>
      </c>
      <c r="Y3">
        <f t="shared" ref="Y3:Y66" si="0">ROW(Z3)</f>
        <v>3</v>
      </c>
      <c r="Z3" s="160" t="s">
        <v>1533</v>
      </c>
      <c r="AA3" t="s">
        <v>1160</v>
      </c>
      <c r="AB3" t="s">
        <v>1161</v>
      </c>
      <c r="AC3" s="155">
        <v>5.0000000000000001E-4</v>
      </c>
      <c r="AD3" s="18">
        <f t="shared" ref="AD3:AD65" si="1">INDEX(alphabet_soup,MATCH(AW3,letters,0),2)</f>
        <v>3.75</v>
      </c>
      <c r="AF3" s="166">
        <v>50497436.799999997</v>
      </c>
      <c r="AG3">
        <v>194.66</v>
      </c>
      <c r="AH3" t="s">
        <v>780</v>
      </c>
      <c r="AI3" s="10">
        <v>40428</v>
      </c>
      <c r="AJ3" s="157">
        <v>3.93</v>
      </c>
      <c r="AK3" s="10">
        <v>42626</v>
      </c>
      <c r="AL3" s="157">
        <v>0.88</v>
      </c>
      <c r="AM3" s="155">
        <v>2.0199999999999999E-2</v>
      </c>
      <c r="AN3">
        <v>0.98</v>
      </c>
      <c r="AO3">
        <v>510</v>
      </c>
      <c r="AP3" s="155">
        <v>0.1772</v>
      </c>
      <c r="AQ3" t="s">
        <v>216</v>
      </c>
      <c r="AR3" t="s">
        <v>216</v>
      </c>
      <c r="AS3" t="s">
        <v>225</v>
      </c>
      <c r="AT3" t="s">
        <v>217</v>
      </c>
      <c r="AU3" t="s">
        <v>215</v>
      </c>
      <c r="AV3" t="s">
        <v>215</v>
      </c>
      <c r="AW3" t="s">
        <v>216</v>
      </c>
    </row>
    <row r="4" spans="2:49">
      <c r="D4" t="s">
        <v>176</v>
      </c>
      <c r="E4" t="s">
        <v>177</v>
      </c>
      <c r="F4" t="s">
        <v>178</v>
      </c>
      <c r="G4" t="s">
        <v>179</v>
      </c>
      <c r="H4" t="s">
        <v>180</v>
      </c>
      <c r="I4" t="s">
        <v>181</v>
      </c>
      <c r="J4" t="s">
        <v>182</v>
      </c>
      <c r="K4" t="s">
        <v>183</v>
      </c>
      <c r="L4" t="s">
        <v>184</v>
      </c>
      <c r="O4" t="s">
        <v>186</v>
      </c>
      <c r="P4" t="s">
        <v>187</v>
      </c>
      <c r="Q4" t="s">
        <v>188</v>
      </c>
      <c r="R4" t="s">
        <v>189</v>
      </c>
      <c r="S4" t="s">
        <v>190</v>
      </c>
      <c r="T4" t="s">
        <v>191</v>
      </c>
      <c r="U4" t="s">
        <v>192</v>
      </c>
      <c r="V4" t="s">
        <v>193</v>
      </c>
      <c r="X4" s="160" t="s">
        <v>102</v>
      </c>
      <c r="Y4">
        <f t="shared" si="0"/>
        <v>4</v>
      </c>
      <c r="Z4" s="162" t="s">
        <v>25</v>
      </c>
      <c r="AA4" t="s">
        <v>319</v>
      </c>
      <c r="AB4" t="s">
        <v>318</v>
      </c>
      <c r="AC4" s="155">
        <v>6.9999999999999999E-4</v>
      </c>
      <c r="AD4" s="18">
        <f t="shared" si="1"/>
        <v>3.75</v>
      </c>
      <c r="AE4" s="168">
        <v>467246</v>
      </c>
      <c r="AF4" s="166">
        <v>2741660.8</v>
      </c>
      <c r="AG4">
        <v>41.9</v>
      </c>
      <c r="AH4" t="s">
        <v>25</v>
      </c>
      <c r="AI4" s="10">
        <v>40556</v>
      </c>
      <c r="AJ4" s="157">
        <v>1.01</v>
      </c>
      <c r="AK4" s="10">
        <v>42541</v>
      </c>
      <c r="AL4" s="157">
        <v>0.23</v>
      </c>
      <c r="AM4" s="155">
        <v>2.4199999999999999E-2</v>
      </c>
      <c r="AN4">
        <v>1.69</v>
      </c>
      <c r="AO4">
        <v>100</v>
      </c>
      <c r="AP4" s="155">
        <v>0.42680000000000001</v>
      </c>
      <c r="AQ4" t="s">
        <v>215</v>
      </c>
      <c r="AR4" t="s">
        <v>213</v>
      </c>
      <c r="AS4" t="s">
        <v>225</v>
      </c>
      <c r="AT4" t="s">
        <v>215</v>
      </c>
      <c r="AU4" t="s">
        <v>222</v>
      </c>
      <c r="AV4" t="s">
        <v>215</v>
      </c>
      <c r="AW4" t="s">
        <v>216</v>
      </c>
    </row>
    <row r="5" spans="2:49">
      <c r="B5" t="s">
        <v>171</v>
      </c>
      <c r="C5" t="s">
        <v>148</v>
      </c>
      <c r="D5" s="153">
        <v>-0.1</v>
      </c>
      <c r="E5" s="153">
        <v>9.1999999999999993</v>
      </c>
      <c r="F5" s="153">
        <v>19.399999999999999</v>
      </c>
      <c r="G5" s="153">
        <v>7.8</v>
      </c>
      <c r="H5" s="153">
        <v>5.9</v>
      </c>
      <c r="I5" s="153">
        <v>17.600000000000001</v>
      </c>
      <c r="J5" s="153">
        <v>18.2</v>
      </c>
      <c r="K5" s="153">
        <v>-3.6</v>
      </c>
      <c r="L5" s="153">
        <v>9.6</v>
      </c>
      <c r="O5" t="s">
        <v>187</v>
      </c>
      <c r="P5">
        <v>1</v>
      </c>
      <c r="X5" s="161" t="s">
        <v>101</v>
      </c>
      <c r="Y5">
        <f t="shared" si="0"/>
        <v>5</v>
      </c>
      <c r="Z5" s="160" t="s">
        <v>1533</v>
      </c>
      <c r="AA5" t="s">
        <v>1158</v>
      </c>
      <c r="AB5" t="s">
        <v>1159</v>
      </c>
      <c r="AC5" s="155">
        <v>6.9999999999999999E-4</v>
      </c>
      <c r="AD5" s="18">
        <f t="shared" si="1"/>
        <v>3.75</v>
      </c>
      <c r="AF5" s="166">
        <v>78013273.599999994</v>
      </c>
      <c r="AG5">
        <v>214.35</v>
      </c>
      <c r="AH5" t="s">
        <v>780</v>
      </c>
      <c r="AI5" s="10">
        <v>36661</v>
      </c>
      <c r="AJ5" s="157">
        <v>3.58</v>
      </c>
      <c r="AK5" s="10">
        <v>42542</v>
      </c>
      <c r="AL5" s="157">
        <v>1</v>
      </c>
      <c r="AM5" s="155">
        <v>1.67E-2</v>
      </c>
      <c r="AN5">
        <v>0.97</v>
      </c>
      <c r="AO5">
        <v>507</v>
      </c>
      <c r="AP5" s="155">
        <v>0.17899999999999999</v>
      </c>
      <c r="AQ5" t="s">
        <v>216</v>
      </c>
      <c r="AR5" t="s">
        <v>216</v>
      </c>
      <c r="AS5" t="s">
        <v>215</v>
      </c>
      <c r="AT5" t="s">
        <v>217</v>
      </c>
      <c r="AU5" t="s">
        <v>216</v>
      </c>
      <c r="AV5" t="s">
        <v>215</v>
      </c>
      <c r="AW5" t="s">
        <v>216</v>
      </c>
    </row>
    <row r="6" spans="2:49">
      <c r="C6" t="s">
        <v>44</v>
      </c>
      <c r="D6" s="153">
        <v>41.6</v>
      </c>
      <c r="E6" s="153">
        <v>17.5</v>
      </c>
      <c r="F6" s="153">
        <v>14.1</v>
      </c>
      <c r="G6" s="153">
        <v>13.1</v>
      </c>
      <c r="H6" s="153">
        <v>17.2</v>
      </c>
      <c r="I6" s="153">
        <v>19.399999999999999</v>
      </c>
      <c r="J6" s="153">
        <v>15.9</v>
      </c>
      <c r="K6" s="153">
        <v>15</v>
      </c>
      <c r="L6" s="153">
        <v>20.6</v>
      </c>
      <c r="O6" t="s">
        <v>188</v>
      </c>
      <c r="P6">
        <v>0.66</v>
      </c>
      <c r="Q6">
        <v>1</v>
      </c>
      <c r="X6" s="160" t="s">
        <v>34</v>
      </c>
      <c r="Y6">
        <f t="shared" si="0"/>
        <v>6</v>
      </c>
      <c r="Z6" s="160" t="s">
        <v>1155</v>
      </c>
      <c r="AA6" t="s">
        <v>1072</v>
      </c>
      <c r="AB6" t="s">
        <v>1073</v>
      </c>
      <c r="AC6" s="155">
        <v>6.9999999999999999E-4</v>
      </c>
      <c r="AD6" s="18">
        <f t="shared" si="1"/>
        <v>3.75</v>
      </c>
      <c r="AF6" s="166">
        <v>2484558</v>
      </c>
      <c r="AG6">
        <v>42.64</v>
      </c>
      <c r="AH6" t="s">
        <v>1051</v>
      </c>
      <c r="AI6" s="10">
        <v>40556</v>
      </c>
      <c r="AJ6" s="157">
        <v>0.61</v>
      </c>
      <c r="AK6" s="10">
        <v>42541</v>
      </c>
      <c r="AL6" s="157">
        <v>0.1</v>
      </c>
      <c r="AM6" s="155">
        <v>1.44E-2</v>
      </c>
      <c r="AN6">
        <v>1.21</v>
      </c>
      <c r="AO6">
        <v>487</v>
      </c>
      <c r="AP6" s="155">
        <v>5.5899999999999998E-2</v>
      </c>
      <c r="AQ6" t="s">
        <v>215</v>
      </c>
      <c r="AR6" t="s">
        <v>213</v>
      </c>
      <c r="AS6" t="s">
        <v>216</v>
      </c>
      <c r="AT6" t="s">
        <v>214</v>
      </c>
      <c r="AU6" t="s">
        <v>215</v>
      </c>
      <c r="AV6" t="s">
        <v>215</v>
      </c>
      <c r="AW6" t="s">
        <v>216</v>
      </c>
    </row>
    <row r="7" spans="2:49">
      <c r="B7" t="s">
        <v>170</v>
      </c>
      <c r="C7" t="s">
        <v>148</v>
      </c>
      <c r="D7" s="153">
        <v>1.4</v>
      </c>
      <c r="E7" s="153">
        <v>20.7</v>
      </c>
      <c r="F7" s="153">
        <v>16.899999999999999</v>
      </c>
      <c r="G7" s="153">
        <v>15.5</v>
      </c>
      <c r="H7" s="153">
        <v>11.5</v>
      </c>
      <c r="I7" s="153">
        <v>15.8</v>
      </c>
      <c r="J7" s="153">
        <v>15.1</v>
      </c>
      <c r="K7" s="153">
        <v>4.0999999999999996</v>
      </c>
      <c r="L7" s="153">
        <v>11.7</v>
      </c>
      <c r="O7" t="s">
        <v>189</v>
      </c>
      <c r="P7">
        <v>0.49</v>
      </c>
      <c r="Q7">
        <v>0.71</v>
      </c>
      <c r="R7">
        <v>1</v>
      </c>
      <c r="X7" s="161" t="s">
        <v>24</v>
      </c>
      <c r="Y7">
        <f t="shared" si="0"/>
        <v>7</v>
      </c>
      <c r="Z7" s="160" t="s">
        <v>1533</v>
      </c>
      <c r="AA7" t="s">
        <v>1197</v>
      </c>
      <c r="AB7" t="s">
        <v>1198</v>
      </c>
      <c r="AC7" s="155">
        <v>6.9999999999999999E-4</v>
      </c>
      <c r="AD7" s="18">
        <f t="shared" si="1"/>
        <v>3.75</v>
      </c>
      <c r="AF7" s="166">
        <v>2400632</v>
      </c>
      <c r="AG7">
        <v>44.94</v>
      </c>
      <c r="AH7" t="s">
        <v>747</v>
      </c>
      <c r="AI7" s="10">
        <v>40158</v>
      </c>
      <c r="AJ7" s="157">
        <v>1.18</v>
      </c>
      <c r="AK7" s="10">
        <v>42541</v>
      </c>
      <c r="AL7" s="157">
        <v>0.28999999999999998</v>
      </c>
      <c r="AM7" s="155">
        <v>2.63E-2</v>
      </c>
      <c r="AN7">
        <v>1</v>
      </c>
      <c r="AO7">
        <v>334</v>
      </c>
      <c r="AP7" s="155">
        <v>0.26669999999999999</v>
      </c>
      <c r="AQ7" t="s">
        <v>215</v>
      </c>
      <c r="AR7" t="s">
        <v>213</v>
      </c>
      <c r="AS7" t="s">
        <v>222</v>
      </c>
      <c r="AT7" t="s">
        <v>216</v>
      </c>
      <c r="AU7" t="s">
        <v>215</v>
      </c>
      <c r="AV7" t="s">
        <v>225</v>
      </c>
      <c r="AW7" t="s">
        <v>216</v>
      </c>
    </row>
    <row r="8" spans="2:49">
      <c r="C8" t="s">
        <v>44</v>
      </c>
      <c r="D8" s="153">
        <v>78.599999999999994</v>
      </c>
      <c r="E8" s="153">
        <v>34.5</v>
      </c>
      <c r="F8" s="153">
        <v>14.4</v>
      </c>
      <c r="G8" s="153">
        <v>21.5</v>
      </c>
      <c r="H8" s="153">
        <v>30.8</v>
      </c>
      <c r="I8" s="153">
        <v>22.5</v>
      </c>
      <c r="J8" s="153">
        <v>20.2</v>
      </c>
      <c r="K8" s="153">
        <v>24.5</v>
      </c>
      <c r="L8" s="153">
        <v>33</v>
      </c>
      <c r="O8" t="s">
        <v>190</v>
      </c>
      <c r="P8">
        <v>7.0000000000000007E-2</v>
      </c>
      <c r="Q8">
        <v>0.31</v>
      </c>
      <c r="R8">
        <v>0.13</v>
      </c>
      <c r="S8">
        <v>1</v>
      </c>
      <c r="X8" s="160" t="s">
        <v>27</v>
      </c>
      <c r="Y8">
        <f t="shared" si="0"/>
        <v>8</v>
      </c>
      <c r="Z8" s="160" t="s">
        <v>35</v>
      </c>
      <c r="AA8" t="s">
        <v>1540</v>
      </c>
      <c r="AB8" t="s">
        <v>1541</v>
      </c>
      <c r="AC8" s="155">
        <v>6.9999999999999999E-4</v>
      </c>
      <c r="AD8" s="18">
        <f t="shared" si="1"/>
        <v>3.75</v>
      </c>
      <c r="AH8" t="s">
        <v>1536</v>
      </c>
      <c r="AI8" s="10">
        <v>40395</v>
      </c>
      <c r="AJ8" s="157">
        <v>0.15</v>
      </c>
      <c r="AK8" s="10">
        <v>42367</v>
      </c>
      <c r="AL8" s="157">
        <v>0.15</v>
      </c>
      <c r="AM8" s="155">
        <v>2.5999999999999999E-3</v>
      </c>
      <c r="AN8">
        <v>0.48</v>
      </c>
      <c r="AO8">
        <v>38</v>
      </c>
      <c r="AP8" s="155">
        <v>0.43419999999999997</v>
      </c>
      <c r="AQ8" t="s">
        <v>225</v>
      </c>
      <c r="AR8" t="s">
        <v>213</v>
      </c>
      <c r="AS8" t="s">
        <v>217</v>
      </c>
      <c r="AT8" t="s">
        <v>225</v>
      </c>
      <c r="AU8" t="s">
        <v>225</v>
      </c>
      <c r="AV8" t="s">
        <v>225</v>
      </c>
      <c r="AW8" t="s">
        <v>216</v>
      </c>
    </row>
    <row r="9" spans="2:49">
      <c r="B9" t="s">
        <v>172</v>
      </c>
      <c r="C9" t="s">
        <v>148</v>
      </c>
      <c r="D9" s="153">
        <v>6.9</v>
      </c>
      <c r="E9" s="153">
        <v>2.7</v>
      </c>
      <c r="F9" s="153">
        <v>1</v>
      </c>
      <c r="G9" s="153">
        <v>1.7</v>
      </c>
      <c r="H9" s="153">
        <v>6.2</v>
      </c>
      <c r="I9" s="153">
        <v>13</v>
      </c>
      <c r="J9" s="153">
        <v>8.4</v>
      </c>
      <c r="K9" s="153">
        <v>8.1999999999999993</v>
      </c>
      <c r="L9" s="153">
        <v>5.9</v>
      </c>
      <c r="O9" t="s">
        <v>191</v>
      </c>
      <c r="P9">
        <v>-0.04</v>
      </c>
      <c r="Q9">
        <v>0.13</v>
      </c>
      <c r="R9">
        <v>-0.05</v>
      </c>
      <c r="S9">
        <v>0.92</v>
      </c>
      <c r="T9">
        <v>1</v>
      </c>
      <c r="X9" s="161" t="s">
        <v>25</v>
      </c>
      <c r="Y9">
        <f t="shared" si="0"/>
        <v>9</v>
      </c>
      <c r="Z9" s="160" t="s">
        <v>1533</v>
      </c>
      <c r="AA9" t="s">
        <v>1191</v>
      </c>
      <c r="AB9" t="s">
        <v>1192</v>
      </c>
      <c r="AC9" s="155">
        <v>6.9999999999999999E-4</v>
      </c>
      <c r="AD9" s="18">
        <f t="shared" si="1"/>
        <v>3.5</v>
      </c>
      <c r="AF9" s="166">
        <v>2931660</v>
      </c>
      <c r="AG9">
        <v>54.42</v>
      </c>
      <c r="AH9" t="s">
        <v>811</v>
      </c>
      <c r="AI9" s="10">
        <v>40158</v>
      </c>
      <c r="AJ9" s="157">
        <v>0.56999999999999995</v>
      </c>
      <c r="AK9" s="10">
        <v>42541</v>
      </c>
      <c r="AL9" s="157">
        <v>0.15</v>
      </c>
      <c r="AM9" s="155">
        <v>1.0500000000000001E-2</v>
      </c>
      <c r="AN9">
        <v>1.01</v>
      </c>
      <c r="AO9">
        <v>414</v>
      </c>
      <c r="AP9" s="155">
        <v>0.25750000000000001</v>
      </c>
      <c r="AQ9" t="s">
        <v>216</v>
      </c>
      <c r="AR9" t="s">
        <v>213</v>
      </c>
      <c r="AS9" t="s">
        <v>222</v>
      </c>
      <c r="AT9" t="s">
        <v>217</v>
      </c>
      <c r="AU9" t="s">
        <v>225</v>
      </c>
      <c r="AV9" t="s">
        <v>216</v>
      </c>
      <c r="AW9" t="s">
        <v>215</v>
      </c>
    </row>
    <row r="10" spans="2:49">
      <c r="C10" t="s">
        <v>44</v>
      </c>
      <c r="D10" s="153">
        <v>5.3</v>
      </c>
      <c r="E10" s="153">
        <v>1.8</v>
      </c>
      <c r="F10" s="153">
        <v>4.4000000000000004</v>
      </c>
      <c r="G10" s="153">
        <v>4.9000000000000004</v>
      </c>
      <c r="H10" s="153">
        <v>8.6999999999999993</v>
      </c>
      <c r="I10" s="153">
        <v>14.1</v>
      </c>
      <c r="J10" s="153">
        <v>6.9</v>
      </c>
      <c r="K10" s="153">
        <v>11.3</v>
      </c>
      <c r="L10" s="153">
        <v>8.4</v>
      </c>
      <c r="O10" t="s">
        <v>192</v>
      </c>
      <c r="P10">
        <v>-0.02</v>
      </c>
      <c r="Q10">
        <v>0.15</v>
      </c>
      <c r="R10">
        <v>7.0000000000000007E-2</v>
      </c>
      <c r="S10">
        <v>0.02</v>
      </c>
      <c r="T10">
        <v>0.9</v>
      </c>
      <c r="U10">
        <v>1</v>
      </c>
      <c r="X10" s="160" t="s">
        <v>100</v>
      </c>
      <c r="Y10">
        <f t="shared" si="0"/>
        <v>10</v>
      </c>
      <c r="Z10" s="160" t="s">
        <v>1048</v>
      </c>
      <c r="AA10" t="s">
        <v>898</v>
      </c>
      <c r="AB10" t="s">
        <v>899</v>
      </c>
      <c r="AC10" s="155">
        <v>8.0000000000000004E-4</v>
      </c>
      <c r="AD10" s="18">
        <f t="shared" si="1"/>
        <v>4</v>
      </c>
      <c r="AE10" s="168">
        <v>304931</v>
      </c>
      <c r="AF10" s="166">
        <v>3713975.2</v>
      </c>
      <c r="AG10">
        <v>56.02</v>
      </c>
      <c r="AH10" t="s">
        <v>882</v>
      </c>
      <c r="AI10" s="10">
        <v>40120</v>
      </c>
      <c r="AJ10" s="157">
        <v>0.8</v>
      </c>
      <c r="AK10" s="10">
        <v>42541</v>
      </c>
      <c r="AL10" s="157">
        <v>0.14000000000000001</v>
      </c>
      <c r="AM10" s="155">
        <v>1.4200000000000001E-2</v>
      </c>
      <c r="AN10">
        <v>1.32</v>
      </c>
      <c r="AO10">
        <v>1725</v>
      </c>
      <c r="AP10" s="155">
        <v>2.8199999999999999E-2</v>
      </c>
      <c r="AQ10" t="s">
        <v>216</v>
      </c>
      <c r="AR10" t="s">
        <v>213</v>
      </c>
      <c r="AS10" t="s">
        <v>215</v>
      </c>
      <c r="AT10" t="s">
        <v>216</v>
      </c>
      <c r="AU10" t="s">
        <v>216</v>
      </c>
      <c r="AV10" t="s">
        <v>216</v>
      </c>
      <c r="AW10" t="s">
        <v>213</v>
      </c>
    </row>
    <row r="11" spans="2:49">
      <c r="B11" t="s">
        <v>173</v>
      </c>
      <c r="C11" t="s">
        <v>148</v>
      </c>
      <c r="D11" s="153">
        <v>4.9000000000000004</v>
      </c>
      <c r="E11" s="153">
        <v>3.2</v>
      </c>
      <c r="F11" s="153">
        <v>-0.1</v>
      </c>
      <c r="G11" s="153">
        <v>1.4</v>
      </c>
      <c r="H11" s="153">
        <v>5.5</v>
      </c>
      <c r="I11" s="153">
        <v>12.6</v>
      </c>
      <c r="J11" s="153">
        <v>8.8000000000000007</v>
      </c>
      <c r="K11" s="153">
        <v>10.5</v>
      </c>
      <c r="L11" s="153">
        <v>5.7</v>
      </c>
      <c r="O11" t="s">
        <v>193</v>
      </c>
      <c r="P11">
        <v>-0.09</v>
      </c>
      <c r="Q11">
        <v>-0.09</v>
      </c>
      <c r="R11">
        <v>0.06</v>
      </c>
      <c r="S11">
        <v>-0.4</v>
      </c>
      <c r="T11">
        <v>-0.4</v>
      </c>
      <c r="U11">
        <v>0.65</v>
      </c>
      <c r="V11">
        <v>1</v>
      </c>
      <c r="X11" s="160" t="s">
        <v>26</v>
      </c>
      <c r="Y11">
        <f t="shared" si="0"/>
        <v>11</v>
      </c>
      <c r="Z11" s="160" t="s">
        <v>107</v>
      </c>
      <c r="AA11" t="s">
        <v>384</v>
      </c>
      <c r="AB11" t="s">
        <v>385</v>
      </c>
      <c r="AC11" s="155">
        <v>8.0000000000000004E-4</v>
      </c>
      <c r="AD11" s="18">
        <f t="shared" si="1"/>
        <v>3.75</v>
      </c>
      <c r="AE11" s="168">
        <v>1682997</v>
      </c>
      <c r="AF11" s="166">
        <v>6213312</v>
      </c>
      <c r="AG11">
        <v>28.09</v>
      </c>
      <c r="AH11" t="s">
        <v>378</v>
      </c>
      <c r="AI11" s="10">
        <v>40120</v>
      </c>
      <c r="AJ11" s="157">
        <v>0.62</v>
      </c>
      <c r="AK11" s="10">
        <v>42359</v>
      </c>
      <c r="AL11" s="157">
        <v>0.62</v>
      </c>
      <c r="AM11" s="155">
        <v>2.2100000000000002E-2</v>
      </c>
      <c r="AN11">
        <v>-1.1599999999999999</v>
      </c>
      <c r="AO11">
        <v>1223</v>
      </c>
      <c r="AP11" s="155">
        <v>0.1024</v>
      </c>
      <c r="AQ11" t="s">
        <v>216</v>
      </c>
      <c r="AR11" t="s">
        <v>213</v>
      </c>
      <c r="AS11" t="s">
        <v>225</v>
      </c>
      <c r="AT11" t="s">
        <v>215</v>
      </c>
      <c r="AU11" t="s">
        <v>217</v>
      </c>
      <c r="AV11" t="s">
        <v>216</v>
      </c>
      <c r="AW11" t="s">
        <v>216</v>
      </c>
    </row>
    <row r="12" spans="2:49">
      <c r="C12" t="s">
        <v>44</v>
      </c>
      <c r="D12" s="153">
        <v>5.3</v>
      </c>
      <c r="E12" s="153">
        <v>2.8</v>
      </c>
      <c r="F12" s="153">
        <v>4.5999999999999996</v>
      </c>
      <c r="G12" s="153">
        <v>6</v>
      </c>
      <c r="H12" s="153">
        <v>8.6999999999999993</v>
      </c>
      <c r="I12" s="153">
        <v>16</v>
      </c>
      <c r="J12" s="153">
        <v>8.9</v>
      </c>
      <c r="K12" s="153">
        <v>11.7</v>
      </c>
      <c r="L12" s="153">
        <v>9.4</v>
      </c>
      <c r="Y12">
        <f>ROW(Z12)</f>
        <v>12</v>
      </c>
      <c r="Z12" s="161" t="s">
        <v>101</v>
      </c>
      <c r="AA12" t="s">
        <v>594</v>
      </c>
      <c r="AB12" t="s">
        <v>595</v>
      </c>
      <c r="AC12" s="155">
        <v>8.0000000000000004E-4</v>
      </c>
      <c r="AD12" s="18">
        <f t="shared" si="1"/>
        <v>3.75</v>
      </c>
      <c r="AE12" s="168">
        <v>203489</v>
      </c>
      <c r="AF12" s="166">
        <v>1204362.5</v>
      </c>
      <c r="AG12">
        <v>50.76</v>
      </c>
      <c r="AH12" t="s">
        <v>579</v>
      </c>
      <c r="AI12" s="10">
        <v>40395</v>
      </c>
      <c r="AJ12" s="157">
        <v>0.4</v>
      </c>
      <c r="AK12" s="10">
        <v>42614</v>
      </c>
      <c r="AL12" s="157">
        <v>0.03</v>
      </c>
      <c r="AM12" s="155">
        <v>7.7999999999999996E-3</v>
      </c>
      <c r="AN12">
        <v>-0.1</v>
      </c>
      <c r="AO12">
        <v>77</v>
      </c>
      <c r="AP12" s="155">
        <v>0.2732</v>
      </c>
      <c r="AQ12" t="s">
        <v>216</v>
      </c>
      <c r="AR12" t="s">
        <v>213</v>
      </c>
      <c r="AS12" t="s">
        <v>216</v>
      </c>
      <c r="AT12" t="s">
        <v>216</v>
      </c>
      <c r="AU12" t="s">
        <v>228</v>
      </c>
      <c r="AV12" t="s">
        <v>222</v>
      </c>
      <c r="AW12" t="s">
        <v>216</v>
      </c>
    </row>
    <row r="13" spans="2:49">
      <c r="B13" t="s">
        <v>174</v>
      </c>
      <c r="C13" t="s">
        <v>148</v>
      </c>
      <c r="D13" s="153">
        <v>0.6</v>
      </c>
      <c r="E13" s="153">
        <v>0.4</v>
      </c>
      <c r="F13" s="153">
        <v>1.9</v>
      </c>
      <c r="G13" s="153">
        <v>3.9</v>
      </c>
      <c r="H13" s="153">
        <v>6.3</v>
      </c>
      <c r="I13" s="153">
        <v>8.9</v>
      </c>
      <c r="J13" s="153">
        <v>4.9000000000000004</v>
      </c>
      <c r="K13" s="153">
        <v>3.1</v>
      </c>
      <c r="L13" s="153">
        <v>3.7</v>
      </c>
      <c r="Y13">
        <f t="shared" si="0"/>
        <v>13</v>
      </c>
      <c r="Z13" s="160" t="s">
        <v>1568</v>
      </c>
      <c r="AA13" t="s">
        <v>594</v>
      </c>
      <c r="AB13" t="s">
        <v>595</v>
      </c>
      <c r="AC13" s="155">
        <v>8.0000000000000004E-4</v>
      </c>
      <c r="AD13" s="18">
        <f t="shared" si="1"/>
        <v>3.75</v>
      </c>
      <c r="AH13" t="s">
        <v>579</v>
      </c>
      <c r="AI13" s="10">
        <v>40395</v>
      </c>
      <c r="AJ13" s="157">
        <v>0.4</v>
      </c>
      <c r="AK13" s="10">
        <v>42614</v>
      </c>
      <c r="AL13" s="157">
        <v>0.03</v>
      </c>
      <c r="AM13" s="155">
        <v>7.7999999999999996E-3</v>
      </c>
      <c r="AN13">
        <v>-0.1</v>
      </c>
      <c r="AO13">
        <v>77</v>
      </c>
      <c r="AP13" s="155">
        <v>0.2732</v>
      </c>
      <c r="AQ13" t="s">
        <v>216</v>
      </c>
      <c r="AR13" t="s">
        <v>213</v>
      </c>
      <c r="AS13" t="s">
        <v>216</v>
      </c>
      <c r="AT13" t="s">
        <v>216</v>
      </c>
      <c r="AU13" t="s">
        <v>228</v>
      </c>
      <c r="AV13" t="s">
        <v>222</v>
      </c>
      <c r="AW13" t="s">
        <v>216</v>
      </c>
    </row>
    <row r="14" spans="2:49">
      <c r="C14" t="s">
        <v>44</v>
      </c>
      <c r="D14" s="153">
        <v>0.2</v>
      </c>
      <c r="E14" s="153">
        <v>0.1</v>
      </c>
      <c r="F14" s="153">
        <v>0.2</v>
      </c>
      <c r="G14" s="153">
        <v>0.4</v>
      </c>
      <c r="H14" s="153">
        <v>0.6</v>
      </c>
      <c r="I14" s="153">
        <v>0.9</v>
      </c>
      <c r="J14" s="153">
        <v>0.4</v>
      </c>
      <c r="K14" s="153">
        <v>0.5</v>
      </c>
      <c r="L14" s="153">
        <v>3.1</v>
      </c>
      <c r="Y14">
        <f t="shared" si="0"/>
        <v>14</v>
      </c>
      <c r="Z14" s="160" t="s">
        <v>1048</v>
      </c>
      <c r="AA14" t="s">
        <v>57</v>
      </c>
      <c r="AB14" t="s">
        <v>887</v>
      </c>
      <c r="AC14" s="155">
        <v>8.9999999999999998E-4</v>
      </c>
      <c r="AD14" s="18">
        <f t="shared" si="1"/>
        <v>4</v>
      </c>
      <c r="AE14" s="168">
        <v>390834</v>
      </c>
      <c r="AF14" s="166">
        <v>8576008</v>
      </c>
      <c r="AG14">
        <v>107.74</v>
      </c>
      <c r="AH14" t="s">
        <v>888</v>
      </c>
      <c r="AI14" s="10">
        <v>38012</v>
      </c>
      <c r="AJ14" s="157">
        <v>2.57</v>
      </c>
      <c r="AK14" s="10">
        <v>42535</v>
      </c>
      <c r="AL14" s="157">
        <v>0.32</v>
      </c>
      <c r="AM14" s="155">
        <v>2.3800000000000002E-2</v>
      </c>
      <c r="AN14">
        <v>1.34</v>
      </c>
      <c r="AO14">
        <v>855</v>
      </c>
      <c r="AP14" s="155">
        <v>5.0700000000000002E-2</v>
      </c>
      <c r="AQ14" t="s">
        <v>216</v>
      </c>
      <c r="AR14" t="s">
        <v>213</v>
      </c>
      <c r="AS14" t="s">
        <v>217</v>
      </c>
      <c r="AT14" t="s">
        <v>216</v>
      </c>
      <c r="AU14" t="s">
        <v>216</v>
      </c>
      <c r="AV14" t="s">
        <v>216</v>
      </c>
      <c r="AW14" t="s">
        <v>213</v>
      </c>
    </row>
    <row r="15" spans="2:49">
      <c r="B15" t="s">
        <v>175</v>
      </c>
      <c r="C15" t="s">
        <v>148</v>
      </c>
      <c r="D15" s="153">
        <v>-2</v>
      </c>
      <c r="E15" s="153">
        <v>5.4</v>
      </c>
      <c r="F15" s="153">
        <v>2.2000000000000002</v>
      </c>
      <c r="G15" s="153">
        <v>2.5</v>
      </c>
      <c r="H15" s="153">
        <v>7.4</v>
      </c>
      <c r="I15" s="153">
        <v>5.0999999999999996</v>
      </c>
      <c r="J15" s="153">
        <v>2.9</v>
      </c>
      <c r="K15" s="153">
        <v>2.5</v>
      </c>
      <c r="L15" s="153">
        <v>3</v>
      </c>
      <c r="Y15">
        <f t="shared" si="0"/>
        <v>15</v>
      </c>
      <c r="Z15" s="160" t="s">
        <v>1048</v>
      </c>
      <c r="AA15" t="s">
        <v>894</v>
      </c>
      <c r="AB15" t="s">
        <v>895</v>
      </c>
      <c r="AC15" s="155">
        <v>8.9999999999999998E-4</v>
      </c>
      <c r="AD15" s="18">
        <f t="shared" si="1"/>
        <v>4</v>
      </c>
      <c r="AE15" s="168">
        <v>169118</v>
      </c>
      <c r="AF15" s="166">
        <v>5058565.2</v>
      </c>
      <c r="AG15">
        <v>128.75</v>
      </c>
      <c r="AH15" t="s">
        <v>893</v>
      </c>
      <c r="AI15" s="10">
        <v>38012</v>
      </c>
      <c r="AJ15" s="157">
        <v>1.67</v>
      </c>
      <c r="AK15" s="10">
        <v>42535</v>
      </c>
      <c r="AL15" s="157">
        <v>0.36</v>
      </c>
      <c r="AM15" s="155">
        <v>1.2999999999999999E-2</v>
      </c>
      <c r="AN15">
        <v>1.38</v>
      </c>
      <c r="AO15">
        <v>704</v>
      </c>
      <c r="AP15" s="155">
        <v>5.57E-2</v>
      </c>
      <c r="AQ15" t="s">
        <v>216</v>
      </c>
      <c r="AR15" t="s">
        <v>213</v>
      </c>
      <c r="AS15" t="s">
        <v>225</v>
      </c>
      <c r="AT15" t="s">
        <v>216</v>
      </c>
      <c r="AU15" t="s">
        <v>216</v>
      </c>
      <c r="AV15" t="s">
        <v>216</v>
      </c>
      <c r="AW15" t="s">
        <v>213</v>
      </c>
    </row>
    <row r="16" spans="2:49">
      <c r="C16" t="s">
        <v>44</v>
      </c>
      <c r="D16" s="153">
        <v>2.5</v>
      </c>
      <c r="E16" s="153">
        <v>3.1</v>
      </c>
      <c r="F16" s="153">
        <v>1.2</v>
      </c>
      <c r="G16" s="153">
        <v>0.7</v>
      </c>
      <c r="H16" s="153">
        <v>1.2</v>
      </c>
      <c r="I16" s="153">
        <v>1.3</v>
      </c>
      <c r="J16" s="153">
        <v>0.7</v>
      </c>
      <c r="K16" s="153">
        <v>1.6</v>
      </c>
      <c r="L16" s="153">
        <v>4.2</v>
      </c>
      <c r="Y16">
        <f t="shared" si="0"/>
        <v>16</v>
      </c>
      <c r="Z16" s="160" t="s">
        <v>1155</v>
      </c>
      <c r="AA16" t="s">
        <v>55</v>
      </c>
      <c r="AB16" t="s">
        <v>1063</v>
      </c>
      <c r="AC16" s="155">
        <v>8.9999999999999998E-4</v>
      </c>
      <c r="AD16" s="18">
        <f t="shared" si="1"/>
        <v>4</v>
      </c>
      <c r="AF16" s="166">
        <v>5720249.2000000002</v>
      </c>
      <c r="AG16">
        <v>91.32</v>
      </c>
      <c r="AH16" t="s">
        <v>1060</v>
      </c>
      <c r="AI16" s="10">
        <v>38946</v>
      </c>
      <c r="AJ16" s="157">
        <v>2.4900000000000002</v>
      </c>
      <c r="AK16" s="10">
        <v>42535</v>
      </c>
      <c r="AL16" s="157">
        <v>0.45</v>
      </c>
      <c r="AM16" s="155">
        <v>2.7099999999999999E-2</v>
      </c>
      <c r="AN16">
        <v>1.24</v>
      </c>
      <c r="AO16">
        <v>206</v>
      </c>
      <c r="AP16" s="155">
        <v>0.1229</v>
      </c>
      <c r="AQ16" t="s">
        <v>216</v>
      </c>
      <c r="AR16" t="s">
        <v>213</v>
      </c>
      <c r="AS16" t="s">
        <v>225</v>
      </c>
      <c r="AT16" t="s">
        <v>215</v>
      </c>
      <c r="AU16" t="s">
        <v>216</v>
      </c>
      <c r="AV16" t="s">
        <v>225</v>
      </c>
      <c r="AW16" t="s">
        <v>213</v>
      </c>
    </row>
    <row r="17" spans="2:49">
      <c r="Y17">
        <f t="shared" si="0"/>
        <v>17</v>
      </c>
      <c r="Z17" s="160" t="s">
        <v>107</v>
      </c>
      <c r="AA17" t="s">
        <v>58</v>
      </c>
      <c r="AB17" t="s">
        <v>379</v>
      </c>
      <c r="AC17" s="155">
        <v>8.9999999999999998E-4</v>
      </c>
      <c r="AD17" s="18">
        <f t="shared" si="1"/>
        <v>3.75</v>
      </c>
      <c r="AE17" s="168">
        <v>8013229</v>
      </c>
      <c r="AF17" s="166">
        <v>35933388.799999997</v>
      </c>
      <c r="AG17">
        <v>36.46</v>
      </c>
      <c r="AH17" t="s">
        <v>378</v>
      </c>
      <c r="AI17" s="10">
        <v>39283</v>
      </c>
      <c r="AJ17" s="157">
        <v>1.19</v>
      </c>
      <c r="AK17" s="10">
        <v>42626</v>
      </c>
      <c r="AL17" s="157">
        <v>0.18</v>
      </c>
      <c r="AM17" s="155">
        <v>3.27E-2</v>
      </c>
      <c r="AN17">
        <v>-1.18</v>
      </c>
      <c r="AO17">
        <v>3764</v>
      </c>
      <c r="AP17" s="155">
        <v>9.1600000000000001E-2</v>
      </c>
      <c r="AQ17" t="s">
        <v>216</v>
      </c>
      <c r="AR17" t="s">
        <v>216</v>
      </c>
      <c r="AS17" t="s">
        <v>215</v>
      </c>
      <c r="AT17" t="s">
        <v>217</v>
      </c>
      <c r="AU17" t="s">
        <v>215</v>
      </c>
      <c r="AV17" t="s">
        <v>216</v>
      </c>
      <c r="AW17" t="s">
        <v>216</v>
      </c>
    </row>
    <row r="18" spans="2:49">
      <c r="Y18">
        <f t="shared" si="0"/>
        <v>18</v>
      </c>
      <c r="Z18" s="160" t="s">
        <v>1048</v>
      </c>
      <c r="AA18" t="s">
        <v>885</v>
      </c>
      <c r="AB18" t="s">
        <v>886</v>
      </c>
      <c r="AC18" s="155">
        <v>8.9999999999999998E-4</v>
      </c>
      <c r="AD18" s="18">
        <f t="shared" si="1"/>
        <v>3.75</v>
      </c>
      <c r="AE18" s="168">
        <v>644025</v>
      </c>
      <c r="AF18" s="166">
        <v>14479920</v>
      </c>
      <c r="AG18">
        <v>119.19</v>
      </c>
      <c r="AH18" t="s">
        <v>882</v>
      </c>
      <c r="AI18" s="10">
        <v>38012</v>
      </c>
      <c r="AJ18" s="157">
        <v>2.19</v>
      </c>
      <c r="AK18" s="10">
        <v>42535</v>
      </c>
      <c r="AL18" s="157">
        <v>0.3</v>
      </c>
      <c r="AM18" s="155">
        <v>1.84E-2</v>
      </c>
      <c r="AN18">
        <v>1.34</v>
      </c>
      <c r="AO18">
        <v>1470</v>
      </c>
      <c r="AP18" s="155">
        <v>2.9000000000000001E-2</v>
      </c>
      <c r="AQ18" t="s">
        <v>216</v>
      </c>
      <c r="AR18" t="s">
        <v>216</v>
      </c>
      <c r="AS18" t="s">
        <v>215</v>
      </c>
      <c r="AT18" t="s">
        <v>216</v>
      </c>
      <c r="AU18" t="s">
        <v>213</v>
      </c>
      <c r="AV18" t="s">
        <v>215</v>
      </c>
      <c r="AW18" t="s">
        <v>216</v>
      </c>
    </row>
    <row r="19" spans="2:49">
      <c r="Y19">
        <f t="shared" si="0"/>
        <v>19</v>
      </c>
      <c r="Z19" s="160" t="s">
        <v>1533</v>
      </c>
      <c r="AA19" t="s">
        <v>1156</v>
      </c>
      <c r="AB19" t="s">
        <v>1157</v>
      </c>
      <c r="AC19" s="155">
        <v>8.9999999999999998E-4</v>
      </c>
      <c r="AD19" s="18">
        <f t="shared" si="1"/>
        <v>3.75</v>
      </c>
      <c r="AF19" s="166">
        <v>197926924.80000001</v>
      </c>
      <c r="AG19">
        <v>213.15</v>
      </c>
      <c r="AH19" t="s">
        <v>780</v>
      </c>
      <c r="AI19" s="10">
        <v>33991</v>
      </c>
      <c r="AJ19" s="157">
        <v>4.37</v>
      </c>
      <c r="AK19" s="10">
        <v>42538</v>
      </c>
      <c r="AL19" s="157">
        <v>1.08</v>
      </c>
      <c r="AM19" s="155">
        <v>2.0500000000000001E-2</v>
      </c>
      <c r="AN19">
        <v>0.98</v>
      </c>
      <c r="AO19">
        <v>506</v>
      </c>
      <c r="AP19" s="155">
        <v>0.17910000000000001</v>
      </c>
      <c r="AQ19" t="s">
        <v>213</v>
      </c>
      <c r="AR19" t="s">
        <v>216</v>
      </c>
      <c r="AS19" t="s">
        <v>225</v>
      </c>
      <c r="AT19" t="s">
        <v>217</v>
      </c>
      <c r="AU19" t="s">
        <v>215</v>
      </c>
      <c r="AV19" t="s">
        <v>225</v>
      </c>
      <c r="AW19" t="s">
        <v>216</v>
      </c>
    </row>
    <row r="20" spans="2:49">
      <c r="Y20">
        <f t="shared" si="0"/>
        <v>20</v>
      </c>
      <c r="Z20" s="160" t="s">
        <v>1533</v>
      </c>
      <c r="AA20" t="s">
        <v>53</v>
      </c>
      <c r="AB20" t="s">
        <v>1168</v>
      </c>
      <c r="AC20" s="155">
        <v>8.9999999999999998E-4</v>
      </c>
      <c r="AD20" s="18">
        <f t="shared" si="1"/>
        <v>3.75</v>
      </c>
      <c r="AF20" s="166">
        <v>22680336</v>
      </c>
      <c r="AG20">
        <v>85.29</v>
      </c>
      <c r="AH20" t="s">
        <v>747</v>
      </c>
      <c r="AI20" s="10">
        <v>38012</v>
      </c>
      <c r="AJ20" s="157">
        <v>2.17</v>
      </c>
      <c r="AK20" s="10">
        <v>42626</v>
      </c>
      <c r="AL20" s="157">
        <v>0.56000000000000005</v>
      </c>
      <c r="AM20" s="155">
        <v>2.53E-2</v>
      </c>
      <c r="AN20">
        <v>1</v>
      </c>
      <c r="AO20">
        <v>322</v>
      </c>
      <c r="AP20" s="155">
        <v>0.28189999999999998</v>
      </c>
      <c r="AQ20" t="s">
        <v>216</v>
      </c>
      <c r="AR20" t="s">
        <v>216</v>
      </c>
      <c r="AS20" t="s">
        <v>215</v>
      </c>
      <c r="AT20" t="s">
        <v>225</v>
      </c>
      <c r="AU20" t="s">
        <v>225</v>
      </c>
      <c r="AV20" t="s">
        <v>215</v>
      </c>
      <c r="AW20" t="s">
        <v>216</v>
      </c>
    </row>
    <row r="21" spans="2:49">
      <c r="B21" t="s">
        <v>169</v>
      </c>
      <c r="Y21">
        <f t="shared" si="0"/>
        <v>21</v>
      </c>
      <c r="Z21" s="160" t="s">
        <v>1155</v>
      </c>
      <c r="AA21" t="s">
        <v>1054</v>
      </c>
      <c r="AB21" t="s">
        <v>1055</v>
      </c>
      <c r="AC21" s="155">
        <v>8.9999999999999998E-4</v>
      </c>
      <c r="AD21" s="18">
        <f t="shared" si="1"/>
        <v>3.75</v>
      </c>
      <c r="AF21" s="166">
        <v>15743524.800000001</v>
      </c>
      <c r="AG21">
        <v>126.28</v>
      </c>
      <c r="AH21" t="s">
        <v>1051</v>
      </c>
      <c r="AI21" s="10">
        <v>38012</v>
      </c>
      <c r="AJ21" s="157">
        <v>2.4900000000000002</v>
      </c>
      <c r="AK21" s="10">
        <v>42535</v>
      </c>
      <c r="AL21" s="157">
        <v>0.47</v>
      </c>
      <c r="AM21" s="155">
        <v>1.9699999999999999E-2</v>
      </c>
      <c r="AN21">
        <v>1.22</v>
      </c>
      <c r="AO21">
        <v>347</v>
      </c>
      <c r="AP21" s="155">
        <v>7.6399999999999996E-2</v>
      </c>
      <c r="AQ21" t="s">
        <v>216</v>
      </c>
      <c r="AR21" t="s">
        <v>216</v>
      </c>
      <c r="AS21" t="s">
        <v>215</v>
      </c>
      <c r="AT21" t="s">
        <v>215</v>
      </c>
      <c r="AU21" t="s">
        <v>216</v>
      </c>
      <c r="AV21" t="s">
        <v>222</v>
      </c>
      <c r="AW21" t="s">
        <v>216</v>
      </c>
    </row>
    <row r="22" spans="2:49">
      <c r="B22" t="s">
        <v>170</v>
      </c>
      <c r="C22" t="s">
        <v>148</v>
      </c>
      <c r="D22" s="153">
        <v>1.4</v>
      </c>
      <c r="E22" s="153">
        <v>20.7</v>
      </c>
      <c r="F22" s="153">
        <v>16.899999999999999</v>
      </c>
      <c r="G22" s="153">
        <v>15.5</v>
      </c>
      <c r="H22" s="153">
        <v>11.5</v>
      </c>
      <c r="I22" s="153">
        <v>15.8</v>
      </c>
      <c r="J22" s="153">
        <v>15.1</v>
      </c>
      <c r="K22" s="153">
        <v>4.0999999999999996</v>
      </c>
      <c r="L22" s="153">
        <v>11.7</v>
      </c>
      <c r="Y22">
        <f t="shared" si="0"/>
        <v>22</v>
      </c>
      <c r="Z22" s="160" t="s">
        <v>1533</v>
      </c>
      <c r="AA22" t="s">
        <v>1179</v>
      </c>
      <c r="AB22" t="s">
        <v>1180</v>
      </c>
      <c r="AC22" s="155">
        <v>8.9999999999999998E-4</v>
      </c>
      <c r="AD22" s="18">
        <f t="shared" si="1"/>
        <v>3.75</v>
      </c>
      <c r="AF22" s="166">
        <v>7776409.5999999996</v>
      </c>
      <c r="AG22">
        <v>97.71</v>
      </c>
      <c r="AH22" t="s">
        <v>780</v>
      </c>
      <c r="AI22" s="10">
        <v>38013</v>
      </c>
      <c r="AJ22" s="157">
        <v>1.84</v>
      </c>
      <c r="AK22" s="10">
        <v>42535</v>
      </c>
      <c r="AL22" s="157">
        <v>0.43</v>
      </c>
      <c r="AM22" s="155">
        <v>1.8800000000000001E-2</v>
      </c>
      <c r="AN22">
        <v>0.98</v>
      </c>
      <c r="AO22">
        <v>615</v>
      </c>
      <c r="AP22" s="155">
        <v>0.1699</v>
      </c>
      <c r="AQ22" t="s">
        <v>216</v>
      </c>
      <c r="AR22" t="s">
        <v>216</v>
      </c>
      <c r="AS22" t="s">
        <v>225</v>
      </c>
      <c r="AT22" t="s">
        <v>217</v>
      </c>
      <c r="AU22" t="s">
        <v>225</v>
      </c>
      <c r="AV22" t="s">
        <v>216</v>
      </c>
      <c r="AW22" t="s">
        <v>216</v>
      </c>
    </row>
    <row r="23" spans="2:49">
      <c r="C23" t="s">
        <v>44</v>
      </c>
      <c r="D23" s="153">
        <v>78.599999999999994</v>
      </c>
      <c r="E23" s="153">
        <v>34.5</v>
      </c>
      <c r="F23" s="153">
        <v>14.4</v>
      </c>
      <c r="G23" s="153">
        <v>21.5</v>
      </c>
      <c r="H23" s="153">
        <v>30.8</v>
      </c>
      <c r="I23" s="153">
        <v>22.5</v>
      </c>
      <c r="J23" s="153">
        <v>20.2</v>
      </c>
      <c r="K23" s="153">
        <v>24.5</v>
      </c>
      <c r="L23" s="153">
        <v>33</v>
      </c>
      <c r="Y23">
        <f t="shared" si="0"/>
        <v>23</v>
      </c>
      <c r="Z23" s="160" t="s">
        <v>1155</v>
      </c>
      <c r="AA23" t="s">
        <v>1070</v>
      </c>
      <c r="AB23" t="s">
        <v>1071</v>
      </c>
      <c r="AC23" s="155">
        <v>8.9999999999999998E-4</v>
      </c>
      <c r="AD23" s="18">
        <f t="shared" si="1"/>
        <v>3.75</v>
      </c>
      <c r="AF23" s="166">
        <v>3413700</v>
      </c>
      <c r="AG23">
        <v>103.71</v>
      </c>
      <c r="AH23" t="s">
        <v>1026</v>
      </c>
      <c r="AI23" s="10">
        <v>38946</v>
      </c>
      <c r="AJ23" s="157">
        <v>1.1100000000000001</v>
      </c>
      <c r="AK23" s="10">
        <v>42535</v>
      </c>
      <c r="AL23" s="157">
        <v>0.15</v>
      </c>
      <c r="AM23" s="155">
        <v>1.0699999999999999E-2</v>
      </c>
      <c r="AN23">
        <v>1.24</v>
      </c>
      <c r="AO23">
        <v>159</v>
      </c>
      <c r="AP23" s="155">
        <v>0.1419</v>
      </c>
      <c r="AQ23" t="s">
        <v>216</v>
      </c>
      <c r="AR23" t="s">
        <v>213</v>
      </c>
      <c r="AS23" t="s">
        <v>216</v>
      </c>
      <c r="AT23" t="s">
        <v>217</v>
      </c>
      <c r="AU23" t="s">
        <v>225</v>
      </c>
      <c r="AV23" t="s">
        <v>216</v>
      </c>
      <c r="AW23" t="s">
        <v>216</v>
      </c>
    </row>
    <row r="24" spans="2:49">
      <c r="B24" t="s">
        <v>172</v>
      </c>
      <c r="C24" t="s">
        <v>148</v>
      </c>
      <c r="D24" s="153">
        <v>6.9</v>
      </c>
      <c r="E24" s="153">
        <v>2.7</v>
      </c>
      <c r="F24" s="153">
        <v>1</v>
      </c>
      <c r="G24" s="153">
        <v>1.7</v>
      </c>
      <c r="H24" s="153">
        <v>6.2</v>
      </c>
      <c r="I24" s="153">
        <v>13</v>
      </c>
      <c r="J24" s="153">
        <v>8.4</v>
      </c>
      <c r="K24" s="153">
        <v>8.1999999999999993</v>
      </c>
      <c r="L24" s="153">
        <v>5.9</v>
      </c>
      <c r="Y24">
        <f t="shared" si="0"/>
        <v>24</v>
      </c>
      <c r="Z24" s="160" t="s">
        <v>1533</v>
      </c>
      <c r="AA24" t="s">
        <v>1221</v>
      </c>
      <c r="AB24" t="s">
        <v>1222</v>
      </c>
      <c r="AC24" s="155">
        <v>8.9999999999999998E-4</v>
      </c>
      <c r="AD24" s="18">
        <f t="shared" si="1"/>
        <v>3.75</v>
      </c>
      <c r="AF24" s="166">
        <v>921791</v>
      </c>
      <c r="AG24">
        <v>41.8</v>
      </c>
      <c r="AH24" t="s">
        <v>811</v>
      </c>
      <c r="AI24" s="10">
        <v>36731</v>
      </c>
      <c r="AJ24" s="157">
        <v>1.1599999999999999</v>
      </c>
      <c r="AK24" s="10">
        <v>42557</v>
      </c>
      <c r="AL24" s="157">
        <v>0.34</v>
      </c>
      <c r="AM24" s="155">
        <v>2.7699999999999999E-2</v>
      </c>
      <c r="AN24">
        <v>0.99</v>
      </c>
      <c r="AO24">
        <v>1770</v>
      </c>
      <c r="AP24" s="155">
        <v>0.23080000000000001</v>
      </c>
      <c r="AQ24" t="s">
        <v>215</v>
      </c>
      <c r="AR24" t="s">
        <v>216</v>
      </c>
      <c r="AS24" t="s">
        <v>225</v>
      </c>
      <c r="AT24" t="s">
        <v>216</v>
      </c>
      <c r="AU24" t="s">
        <v>225</v>
      </c>
      <c r="AV24" t="s">
        <v>213</v>
      </c>
      <c r="AW24" t="s">
        <v>216</v>
      </c>
    </row>
    <row r="25" spans="2:49">
      <c r="C25" t="s">
        <v>44</v>
      </c>
      <c r="D25" s="153">
        <v>5.3</v>
      </c>
      <c r="E25" s="153">
        <v>1.8</v>
      </c>
      <c r="F25" s="153">
        <v>4.4000000000000004</v>
      </c>
      <c r="G25" s="153">
        <v>4.9000000000000004</v>
      </c>
      <c r="H25" s="153">
        <v>8.6999999999999993</v>
      </c>
      <c r="I25" s="153">
        <v>14.1</v>
      </c>
      <c r="J25" s="153">
        <v>6.9</v>
      </c>
      <c r="K25" s="153">
        <v>11.3</v>
      </c>
      <c r="L25" s="153">
        <v>8.4</v>
      </c>
      <c r="Y25">
        <f t="shared" si="0"/>
        <v>25</v>
      </c>
      <c r="Z25" s="161" t="s">
        <v>101</v>
      </c>
      <c r="AA25" t="s">
        <v>600</v>
      </c>
      <c r="AB25" t="s">
        <v>601</v>
      </c>
      <c r="AC25" s="155">
        <v>8.9999999999999998E-4</v>
      </c>
      <c r="AD25" s="18">
        <f t="shared" si="1"/>
        <v>3.5</v>
      </c>
      <c r="AE25" s="168">
        <v>112086</v>
      </c>
      <c r="AF25" s="166">
        <v>771960</v>
      </c>
      <c r="AG25">
        <v>55.31</v>
      </c>
      <c r="AH25" t="s">
        <v>579</v>
      </c>
      <c r="AI25" s="10">
        <v>40395</v>
      </c>
      <c r="AJ25" s="157">
        <v>0.81</v>
      </c>
      <c r="AK25" s="10">
        <v>42614</v>
      </c>
      <c r="AL25" s="157">
        <v>0.06</v>
      </c>
      <c r="AM25" s="155">
        <v>1.47E-2</v>
      </c>
      <c r="AN25">
        <v>0.35</v>
      </c>
      <c r="AO25">
        <v>93</v>
      </c>
      <c r="AP25" s="155">
        <v>0.20799999999999999</v>
      </c>
      <c r="AQ25" t="s">
        <v>225</v>
      </c>
      <c r="AR25" t="s">
        <v>216</v>
      </c>
      <c r="AS25" t="s">
        <v>225</v>
      </c>
      <c r="AT25" t="s">
        <v>225</v>
      </c>
      <c r="AU25" t="s">
        <v>222</v>
      </c>
      <c r="AV25" t="s">
        <v>225</v>
      </c>
      <c r="AW25" t="s">
        <v>215</v>
      </c>
    </row>
    <row r="26" spans="2:49">
      <c r="B26" t="s">
        <v>173</v>
      </c>
      <c r="C26" t="s">
        <v>148</v>
      </c>
      <c r="D26" s="153">
        <v>4.9000000000000004</v>
      </c>
      <c r="E26" s="153">
        <v>3.2</v>
      </c>
      <c r="F26" s="153">
        <v>-0.1</v>
      </c>
      <c r="G26" s="153">
        <v>1.4</v>
      </c>
      <c r="H26" s="153">
        <v>5.5</v>
      </c>
      <c r="I26" s="153">
        <v>12.6</v>
      </c>
      <c r="J26" s="153">
        <v>8.8000000000000007</v>
      </c>
      <c r="K26" s="153">
        <v>10.5</v>
      </c>
      <c r="L26" s="153">
        <v>5.7</v>
      </c>
      <c r="Y26">
        <f t="shared" si="0"/>
        <v>26</v>
      </c>
      <c r="Z26" s="160" t="s">
        <v>1533</v>
      </c>
      <c r="AA26" t="s">
        <v>1169</v>
      </c>
      <c r="AB26" t="s">
        <v>1170</v>
      </c>
      <c r="AC26" s="155">
        <v>8.9999999999999998E-4</v>
      </c>
      <c r="AD26" s="18">
        <f t="shared" si="1"/>
        <v>3.5</v>
      </c>
      <c r="AF26" s="166">
        <v>21404707.199999999</v>
      </c>
      <c r="AG26">
        <v>109.97</v>
      </c>
      <c r="AH26" t="s">
        <v>811</v>
      </c>
      <c r="AI26" s="10">
        <v>38012</v>
      </c>
      <c r="AJ26" s="157">
        <v>1.43</v>
      </c>
      <c r="AK26" s="10">
        <v>42626</v>
      </c>
      <c r="AL26" s="157">
        <v>0.38</v>
      </c>
      <c r="AM26" s="155">
        <v>1.3100000000000001E-2</v>
      </c>
      <c r="AN26">
        <v>1.05</v>
      </c>
      <c r="AO26">
        <v>335</v>
      </c>
      <c r="AP26" s="155">
        <v>0.25580000000000003</v>
      </c>
      <c r="AQ26" t="s">
        <v>216</v>
      </c>
      <c r="AR26" t="s">
        <v>216</v>
      </c>
      <c r="AS26" t="s">
        <v>217</v>
      </c>
      <c r="AT26" t="s">
        <v>225</v>
      </c>
      <c r="AU26" t="s">
        <v>215</v>
      </c>
      <c r="AV26" t="s">
        <v>216</v>
      </c>
      <c r="AW26" t="s">
        <v>215</v>
      </c>
    </row>
    <row r="27" spans="2:49">
      <c r="C27" t="s">
        <v>44</v>
      </c>
      <c r="D27" s="153">
        <v>5.3</v>
      </c>
      <c r="E27" s="153">
        <v>2.8</v>
      </c>
      <c r="F27" s="153">
        <v>4.5999999999999996</v>
      </c>
      <c r="G27" s="153">
        <v>6</v>
      </c>
      <c r="H27" s="153">
        <v>8.6999999999999993</v>
      </c>
      <c r="I27" s="153">
        <v>16</v>
      </c>
      <c r="J27" s="153">
        <v>8.9</v>
      </c>
      <c r="K27" s="153">
        <v>11.7</v>
      </c>
      <c r="L27" s="153">
        <v>9.4</v>
      </c>
      <c r="Y27">
        <f t="shared" si="0"/>
        <v>27</v>
      </c>
      <c r="Z27" s="160" t="s">
        <v>1533</v>
      </c>
      <c r="AA27" t="s">
        <v>1211</v>
      </c>
      <c r="AB27" t="s">
        <v>1212</v>
      </c>
      <c r="AC27" s="155">
        <v>8.9999999999999998E-4</v>
      </c>
      <c r="AD27" s="18">
        <f t="shared" si="1"/>
        <v>3.5</v>
      </c>
      <c r="AF27" s="166">
        <v>1143392.3</v>
      </c>
      <c r="AG27">
        <v>42.91</v>
      </c>
      <c r="AH27" t="s">
        <v>780</v>
      </c>
      <c r="AI27" s="10">
        <v>42264</v>
      </c>
      <c r="AJ27" s="157">
        <v>0.5</v>
      </c>
      <c r="AK27" s="10">
        <v>42544</v>
      </c>
      <c r="AL27" s="157">
        <v>0.18</v>
      </c>
      <c r="AM27" s="155">
        <v>1.1599999999999999E-2</v>
      </c>
      <c r="AN27">
        <v>0.99</v>
      </c>
      <c r="AO27">
        <v>430</v>
      </c>
      <c r="AP27" s="155">
        <v>0.13539999999999999</v>
      </c>
      <c r="AQ27" t="s">
        <v>215</v>
      </c>
      <c r="AR27" t="s">
        <v>216</v>
      </c>
      <c r="AS27" t="s">
        <v>212</v>
      </c>
      <c r="AT27" t="s">
        <v>215</v>
      </c>
      <c r="AU27" t="s">
        <v>214</v>
      </c>
      <c r="AV27" t="s">
        <v>212</v>
      </c>
      <c r="AW27" t="s">
        <v>215</v>
      </c>
    </row>
    <row r="28" spans="2:49">
      <c r="B28" t="s">
        <v>174</v>
      </c>
      <c r="C28" t="s">
        <v>148</v>
      </c>
      <c r="D28" s="153">
        <v>0.6</v>
      </c>
      <c r="E28" s="153">
        <v>0.4</v>
      </c>
      <c r="F28" s="153">
        <v>1.9</v>
      </c>
      <c r="G28" s="153">
        <v>3.9</v>
      </c>
      <c r="H28" s="153">
        <v>6.3</v>
      </c>
      <c r="I28" s="153">
        <v>8.9</v>
      </c>
      <c r="J28" s="153">
        <v>4.9000000000000004</v>
      </c>
      <c r="K28" s="153">
        <v>3.1</v>
      </c>
      <c r="L28" s="153">
        <v>3.7</v>
      </c>
      <c r="Y28">
        <f t="shared" si="0"/>
        <v>28</v>
      </c>
      <c r="Z28" s="160" t="s">
        <v>1533</v>
      </c>
      <c r="AA28" t="s">
        <v>1227</v>
      </c>
      <c r="AB28" t="s">
        <v>1228</v>
      </c>
      <c r="AC28" s="155">
        <v>8.9999999999999998E-4</v>
      </c>
      <c r="AD28" s="18">
        <f t="shared" si="1"/>
        <v>3.5</v>
      </c>
      <c r="AF28" s="166">
        <v>805317.5</v>
      </c>
      <c r="AG28">
        <v>45.24</v>
      </c>
      <c r="AH28" t="s">
        <v>747</v>
      </c>
      <c r="AI28" s="10">
        <v>36731</v>
      </c>
      <c r="AJ28" s="157">
        <v>3.2</v>
      </c>
      <c r="AK28" s="10">
        <v>42557</v>
      </c>
      <c r="AL28" s="157">
        <v>0.83</v>
      </c>
      <c r="AM28" s="155">
        <v>7.0499999999999993E-2</v>
      </c>
      <c r="AN28">
        <v>1.1000000000000001</v>
      </c>
      <c r="AO28">
        <v>2044</v>
      </c>
      <c r="AP28" s="155">
        <v>0.21890000000000001</v>
      </c>
      <c r="AQ28" t="s">
        <v>222</v>
      </c>
      <c r="AR28" t="s">
        <v>216</v>
      </c>
      <c r="AS28" t="s">
        <v>225</v>
      </c>
      <c r="AT28" t="s">
        <v>215</v>
      </c>
      <c r="AU28" t="s">
        <v>217</v>
      </c>
      <c r="AV28" t="s">
        <v>212</v>
      </c>
      <c r="AW28" t="s">
        <v>215</v>
      </c>
    </row>
    <row r="29" spans="2:49">
      <c r="C29" t="s">
        <v>44</v>
      </c>
      <c r="D29" s="153">
        <v>0.2</v>
      </c>
      <c r="E29" s="153">
        <v>0.1</v>
      </c>
      <c r="F29" s="153">
        <v>0.2</v>
      </c>
      <c r="G29" s="153">
        <v>0.4</v>
      </c>
      <c r="H29" s="153">
        <v>0.6</v>
      </c>
      <c r="I29" s="153">
        <v>0.9</v>
      </c>
      <c r="J29" s="153">
        <v>0.4</v>
      </c>
      <c r="K29" s="153">
        <v>0.5</v>
      </c>
      <c r="L29" s="153">
        <v>3.1</v>
      </c>
      <c r="Y29">
        <f t="shared" si="0"/>
        <v>29</v>
      </c>
      <c r="Z29" s="160" t="s">
        <v>1571</v>
      </c>
      <c r="AA29" t="s">
        <v>600</v>
      </c>
      <c r="AB29" t="s">
        <v>601</v>
      </c>
      <c r="AC29" s="155">
        <v>8.9999999999999998E-4</v>
      </c>
      <c r="AD29" s="18">
        <f t="shared" si="1"/>
        <v>3.5</v>
      </c>
      <c r="AH29" t="s">
        <v>579</v>
      </c>
      <c r="AI29" s="10">
        <v>40395</v>
      </c>
      <c r="AJ29" s="157">
        <v>0.81</v>
      </c>
      <c r="AK29" s="10">
        <v>42614</v>
      </c>
      <c r="AL29" s="157">
        <v>0.06</v>
      </c>
      <c r="AM29" s="155">
        <v>1.47E-2</v>
      </c>
      <c r="AN29">
        <v>0.35</v>
      </c>
      <c r="AO29">
        <v>93</v>
      </c>
      <c r="AP29" s="155">
        <v>0.20799999999999999</v>
      </c>
      <c r="AQ29" t="s">
        <v>225</v>
      </c>
      <c r="AR29" t="s">
        <v>216</v>
      </c>
      <c r="AS29" t="s">
        <v>225</v>
      </c>
      <c r="AT29" t="s">
        <v>225</v>
      </c>
      <c r="AU29" t="s">
        <v>222</v>
      </c>
      <c r="AV29" t="s">
        <v>225</v>
      </c>
      <c r="AW29" t="s">
        <v>215</v>
      </c>
    </row>
    <row r="30" spans="2:49">
      <c r="B30" t="s">
        <v>175</v>
      </c>
      <c r="C30" t="s">
        <v>148</v>
      </c>
      <c r="D30" s="153">
        <v>-2</v>
      </c>
      <c r="E30" s="153">
        <v>5.4</v>
      </c>
      <c r="F30" s="153">
        <v>2.2000000000000002</v>
      </c>
      <c r="G30" s="153">
        <v>2.5</v>
      </c>
      <c r="H30" s="153">
        <v>7.4</v>
      </c>
      <c r="I30" s="153">
        <v>5.0999999999999996</v>
      </c>
      <c r="J30" s="153">
        <v>2.9</v>
      </c>
      <c r="K30" s="153">
        <v>2.5</v>
      </c>
      <c r="L30" s="153">
        <v>3</v>
      </c>
      <c r="Y30">
        <f t="shared" si="0"/>
        <v>30</v>
      </c>
      <c r="Z30" s="160" t="s">
        <v>100</v>
      </c>
      <c r="AA30" t="s">
        <v>750</v>
      </c>
      <c r="AB30" t="s">
        <v>751</v>
      </c>
      <c r="AC30" s="155">
        <v>1E-3</v>
      </c>
      <c r="AD30" s="18">
        <f t="shared" si="1"/>
        <v>4</v>
      </c>
      <c r="AE30" s="168">
        <v>955034</v>
      </c>
      <c r="AF30" s="166">
        <v>15306603.199999999</v>
      </c>
      <c r="AG30">
        <v>70.83</v>
      </c>
      <c r="AH30" t="s">
        <v>747</v>
      </c>
      <c r="AI30" s="10">
        <v>39031</v>
      </c>
      <c r="AJ30" s="157">
        <v>2.14</v>
      </c>
      <c r="AK30" s="10">
        <v>42626</v>
      </c>
      <c r="AL30" s="157">
        <v>0.48</v>
      </c>
      <c r="AM30" s="155">
        <v>3.0099999999999998E-2</v>
      </c>
      <c r="AN30">
        <v>0.99</v>
      </c>
      <c r="AO30">
        <v>428</v>
      </c>
      <c r="AP30" s="155">
        <v>0.32050000000000001</v>
      </c>
      <c r="AQ30" t="s">
        <v>216</v>
      </c>
      <c r="AR30" t="s">
        <v>216</v>
      </c>
      <c r="AS30" t="s">
        <v>225</v>
      </c>
      <c r="AT30" t="s">
        <v>216</v>
      </c>
      <c r="AU30" t="s">
        <v>215</v>
      </c>
      <c r="AV30" t="s">
        <v>215</v>
      </c>
      <c r="AW30" t="s">
        <v>213</v>
      </c>
    </row>
    <row r="31" spans="2:49">
      <c r="C31" t="s">
        <v>44</v>
      </c>
      <c r="D31" s="153">
        <v>2.5</v>
      </c>
      <c r="E31" s="153">
        <v>3.1</v>
      </c>
      <c r="F31" s="153">
        <v>1.2</v>
      </c>
      <c r="G31" s="153">
        <v>0.7</v>
      </c>
      <c r="H31" s="153">
        <v>1.2</v>
      </c>
      <c r="I31" s="153">
        <v>1.3</v>
      </c>
      <c r="J31" s="153">
        <v>0.7</v>
      </c>
      <c r="K31" s="153">
        <v>1.6</v>
      </c>
      <c r="L31" s="153">
        <v>4.2</v>
      </c>
      <c r="Y31">
        <f t="shared" si="0"/>
        <v>31</v>
      </c>
      <c r="Z31" s="161" t="s">
        <v>101</v>
      </c>
      <c r="AA31" t="s">
        <v>612</v>
      </c>
      <c r="AB31" t="s">
        <v>613</v>
      </c>
      <c r="AC31" s="155">
        <v>1E-3</v>
      </c>
      <c r="AD31" s="18">
        <f t="shared" si="1"/>
        <v>4</v>
      </c>
      <c r="AE31" s="168">
        <v>57398</v>
      </c>
      <c r="AF31" s="166">
        <v>457581.1</v>
      </c>
      <c r="AG31">
        <v>61.13</v>
      </c>
      <c r="AH31" t="s">
        <v>579</v>
      </c>
      <c r="AI31" s="10">
        <v>39225</v>
      </c>
      <c r="AJ31" s="157">
        <v>0.44</v>
      </c>
      <c r="AK31" s="10">
        <v>42614</v>
      </c>
      <c r="AL31" s="157">
        <v>0.06</v>
      </c>
      <c r="AM31" s="155">
        <v>7.1000000000000004E-3</v>
      </c>
      <c r="AN31">
        <v>0.26</v>
      </c>
      <c r="AO31">
        <v>204</v>
      </c>
      <c r="AP31" s="155">
        <v>0.1651</v>
      </c>
      <c r="AQ31" t="s">
        <v>222</v>
      </c>
      <c r="AR31" t="s">
        <v>216</v>
      </c>
      <c r="AS31" t="s">
        <v>215</v>
      </c>
      <c r="AT31" t="s">
        <v>216</v>
      </c>
      <c r="AU31" t="s">
        <v>225</v>
      </c>
      <c r="AV31" t="s">
        <v>213</v>
      </c>
      <c r="AW31" t="s">
        <v>213</v>
      </c>
    </row>
    <row r="32" spans="2:49">
      <c r="Y32">
        <f t="shared" si="0"/>
        <v>32</v>
      </c>
      <c r="Z32" s="160" t="s">
        <v>1533</v>
      </c>
      <c r="AA32" t="s">
        <v>750</v>
      </c>
      <c r="AB32" t="s">
        <v>751</v>
      </c>
      <c r="AC32" s="155">
        <v>1E-3</v>
      </c>
      <c r="AD32" s="18">
        <f t="shared" si="1"/>
        <v>4</v>
      </c>
      <c r="AF32" s="166">
        <v>15306603.199999999</v>
      </c>
      <c r="AG32">
        <v>70.83</v>
      </c>
      <c r="AH32" t="s">
        <v>747</v>
      </c>
      <c r="AI32" s="10">
        <v>39031</v>
      </c>
      <c r="AJ32" s="157">
        <v>2.14</v>
      </c>
      <c r="AK32" s="10">
        <v>42626</v>
      </c>
      <c r="AL32" s="157">
        <v>0.48</v>
      </c>
      <c r="AM32" s="155">
        <v>3.0099999999999998E-2</v>
      </c>
      <c r="AN32">
        <v>0.99</v>
      </c>
      <c r="AO32">
        <v>428</v>
      </c>
      <c r="AP32" s="155">
        <v>0.32050000000000001</v>
      </c>
      <c r="AQ32" t="s">
        <v>216</v>
      </c>
      <c r="AR32" t="s">
        <v>216</v>
      </c>
      <c r="AS32" t="s">
        <v>225</v>
      </c>
      <c r="AT32" t="s">
        <v>216</v>
      </c>
      <c r="AU32" t="s">
        <v>215</v>
      </c>
      <c r="AV32" t="s">
        <v>215</v>
      </c>
      <c r="AW32" t="s">
        <v>213</v>
      </c>
    </row>
    <row r="33" spans="25:49">
      <c r="Y33">
        <f t="shared" si="0"/>
        <v>33</v>
      </c>
      <c r="Z33" s="160" t="s">
        <v>1155</v>
      </c>
      <c r="AA33" t="s">
        <v>1068</v>
      </c>
      <c r="AB33" t="s">
        <v>1069</v>
      </c>
      <c r="AC33" s="155">
        <v>1E-3</v>
      </c>
      <c r="AD33" s="18">
        <f t="shared" si="1"/>
        <v>4</v>
      </c>
      <c r="AF33" s="166">
        <v>3908964.8</v>
      </c>
      <c r="AG33">
        <v>88.52</v>
      </c>
      <c r="AH33" t="s">
        <v>1051</v>
      </c>
      <c r="AI33" s="10">
        <v>37252</v>
      </c>
      <c r="AJ33" s="157">
        <v>1.23</v>
      </c>
      <c r="AK33" s="10">
        <v>42626</v>
      </c>
      <c r="AL33" s="157">
        <v>0.31</v>
      </c>
      <c r="AM33" s="155">
        <v>1.3899999999999999E-2</v>
      </c>
      <c r="AN33">
        <v>1.3</v>
      </c>
      <c r="AO33">
        <v>3255</v>
      </c>
      <c r="AP33" s="155">
        <v>5.2200000000000003E-2</v>
      </c>
      <c r="AQ33" t="s">
        <v>215</v>
      </c>
      <c r="AR33" t="s">
        <v>216</v>
      </c>
      <c r="AS33" t="s">
        <v>216</v>
      </c>
      <c r="AT33" t="s">
        <v>222</v>
      </c>
      <c r="AU33" t="s">
        <v>216</v>
      </c>
      <c r="AV33" t="s">
        <v>213</v>
      </c>
      <c r="AW33" t="s">
        <v>213</v>
      </c>
    </row>
    <row r="34" spans="25:49">
      <c r="Y34">
        <f t="shared" si="0"/>
        <v>34</v>
      </c>
      <c r="Z34" s="160" t="s">
        <v>1571</v>
      </c>
      <c r="AA34" t="s">
        <v>612</v>
      </c>
      <c r="AB34" t="s">
        <v>613</v>
      </c>
      <c r="AC34" s="155">
        <v>1E-3</v>
      </c>
      <c r="AD34" s="18">
        <f t="shared" si="1"/>
        <v>4</v>
      </c>
      <c r="AH34" t="s">
        <v>579</v>
      </c>
      <c r="AI34" s="10">
        <v>39225</v>
      </c>
      <c r="AJ34" s="157">
        <v>0.44</v>
      </c>
      <c r="AK34" s="10">
        <v>42614</v>
      </c>
      <c r="AL34" s="157">
        <v>0.06</v>
      </c>
      <c r="AM34" s="155">
        <v>7.1000000000000004E-3</v>
      </c>
      <c r="AN34">
        <v>0.26</v>
      </c>
      <c r="AO34">
        <v>204</v>
      </c>
      <c r="AP34" s="155">
        <v>0.1651</v>
      </c>
      <c r="AQ34" t="s">
        <v>222</v>
      </c>
      <c r="AR34" t="s">
        <v>216</v>
      </c>
      <c r="AS34" t="s">
        <v>215</v>
      </c>
      <c r="AT34" t="s">
        <v>216</v>
      </c>
      <c r="AU34" t="s">
        <v>225</v>
      </c>
      <c r="AV34" t="s">
        <v>213</v>
      </c>
      <c r="AW34" t="s">
        <v>213</v>
      </c>
    </row>
    <row r="35" spans="25:49">
      <c r="Y35">
        <f t="shared" si="0"/>
        <v>35</v>
      </c>
      <c r="Z35" s="160" t="s">
        <v>100</v>
      </c>
      <c r="AA35" t="s">
        <v>60</v>
      </c>
      <c r="AB35" t="s">
        <v>746</v>
      </c>
      <c r="AC35" s="155">
        <v>1E-3</v>
      </c>
      <c r="AD35" s="18">
        <f t="shared" si="1"/>
        <v>3.75</v>
      </c>
      <c r="AE35" s="168">
        <v>750091</v>
      </c>
      <c r="AF35" s="166">
        <v>21945880</v>
      </c>
      <c r="AG35">
        <v>82.33</v>
      </c>
      <c r="AH35" t="s">
        <v>747</v>
      </c>
      <c r="AI35" s="10">
        <v>38828</v>
      </c>
      <c r="AJ35" s="157">
        <v>1.72</v>
      </c>
      <c r="AK35" s="10">
        <v>42626</v>
      </c>
      <c r="AL35" s="157">
        <v>0.39</v>
      </c>
      <c r="AM35" s="155">
        <v>2.0899999999999998E-2</v>
      </c>
      <c r="AN35">
        <v>0.98</v>
      </c>
      <c r="AO35">
        <v>188</v>
      </c>
      <c r="AP35" s="155">
        <v>0.30990000000000001</v>
      </c>
      <c r="AQ35" t="s">
        <v>216</v>
      </c>
      <c r="AR35" t="s">
        <v>216</v>
      </c>
      <c r="AS35" t="s">
        <v>217</v>
      </c>
      <c r="AT35" t="s">
        <v>225</v>
      </c>
      <c r="AU35" t="s">
        <v>225</v>
      </c>
      <c r="AV35" t="s">
        <v>217</v>
      </c>
      <c r="AW35" t="s">
        <v>216</v>
      </c>
    </row>
    <row r="36" spans="25:49">
      <c r="Y36">
        <f t="shared" si="0"/>
        <v>36</v>
      </c>
      <c r="Z36" s="160" t="s">
        <v>1533</v>
      </c>
      <c r="AA36" t="s">
        <v>60</v>
      </c>
      <c r="AB36" t="s">
        <v>746</v>
      </c>
      <c r="AC36" s="155">
        <v>1E-3</v>
      </c>
      <c r="AD36" s="18">
        <f t="shared" si="1"/>
        <v>3.75</v>
      </c>
      <c r="AF36" s="166">
        <v>21945880</v>
      </c>
      <c r="AG36">
        <v>82.33</v>
      </c>
      <c r="AH36" t="s">
        <v>747</v>
      </c>
      <c r="AI36" s="10">
        <v>38828</v>
      </c>
      <c r="AJ36" s="157">
        <v>1.72</v>
      </c>
      <c r="AK36" s="10">
        <v>42626</v>
      </c>
      <c r="AL36" s="157">
        <v>0.39</v>
      </c>
      <c r="AM36" s="155">
        <v>2.0899999999999998E-2</v>
      </c>
      <c r="AN36">
        <v>0.98</v>
      </c>
      <c r="AO36">
        <v>188</v>
      </c>
      <c r="AP36" s="155">
        <v>0.30990000000000001</v>
      </c>
      <c r="AQ36" t="s">
        <v>216</v>
      </c>
      <c r="AR36" t="s">
        <v>216</v>
      </c>
      <c r="AS36" t="s">
        <v>217</v>
      </c>
      <c r="AT36" t="s">
        <v>225</v>
      </c>
      <c r="AU36" t="s">
        <v>225</v>
      </c>
      <c r="AV36" t="s">
        <v>217</v>
      </c>
      <c r="AW36" t="s">
        <v>216</v>
      </c>
    </row>
    <row r="37" spans="25:49">
      <c r="Y37">
        <f t="shared" si="0"/>
        <v>37</v>
      </c>
      <c r="Z37" s="161" t="s">
        <v>101</v>
      </c>
      <c r="AA37" t="s">
        <v>622</v>
      </c>
      <c r="AB37" t="s">
        <v>623</v>
      </c>
      <c r="AC37" s="155">
        <v>1E-3</v>
      </c>
      <c r="AD37" s="18">
        <f t="shared" si="1"/>
        <v>3.5</v>
      </c>
      <c r="AE37" s="168">
        <v>56265</v>
      </c>
      <c r="AF37" s="166">
        <v>139978</v>
      </c>
      <c r="AG37">
        <v>30.46</v>
      </c>
      <c r="AH37" t="s">
        <v>579</v>
      </c>
      <c r="AI37" s="10">
        <v>40877</v>
      </c>
      <c r="AJ37" s="157">
        <v>0.16</v>
      </c>
      <c r="AK37" s="10">
        <v>42614</v>
      </c>
      <c r="AL37" s="157">
        <v>0.02</v>
      </c>
      <c r="AM37" s="155">
        <v>5.3E-3</v>
      </c>
      <c r="AN37">
        <v>0.18</v>
      </c>
      <c r="AO37">
        <v>150</v>
      </c>
      <c r="AP37" s="155">
        <v>0.23230000000000001</v>
      </c>
      <c r="AQ37" t="s">
        <v>222</v>
      </c>
      <c r="AR37" t="s">
        <v>216</v>
      </c>
      <c r="AS37" t="s">
        <v>216</v>
      </c>
      <c r="AT37" t="s">
        <v>215</v>
      </c>
      <c r="AU37" t="s">
        <v>214</v>
      </c>
      <c r="AV37" t="s">
        <v>216</v>
      </c>
      <c r="AW37" t="s">
        <v>215</v>
      </c>
    </row>
    <row r="38" spans="25:49">
      <c r="Y38">
        <f t="shared" si="0"/>
        <v>38</v>
      </c>
      <c r="Z38" s="160" t="s">
        <v>1568</v>
      </c>
      <c r="AA38" t="s">
        <v>622</v>
      </c>
      <c r="AB38" t="s">
        <v>623</v>
      </c>
      <c r="AC38" s="155">
        <v>1E-3</v>
      </c>
      <c r="AD38" s="18">
        <f t="shared" si="1"/>
        <v>3.5</v>
      </c>
      <c r="AH38" t="s">
        <v>579</v>
      </c>
      <c r="AI38" s="10">
        <v>40877</v>
      </c>
      <c r="AJ38" s="157">
        <v>0.16</v>
      </c>
      <c r="AK38" s="10">
        <v>42614</v>
      </c>
      <c r="AL38" s="157">
        <v>0.02</v>
      </c>
      <c r="AM38" s="155">
        <v>5.3E-3</v>
      </c>
      <c r="AN38">
        <v>0.18</v>
      </c>
      <c r="AO38">
        <v>150</v>
      </c>
      <c r="AP38" s="155">
        <v>0.23230000000000001</v>
      </c>
      <c r="AQ38" t="s">
        <v>222</v>
      </c>
      <c r="AR38" t="s">
        <v>216</v>
      </c>
      <c r="AS38" t="s">
        <v>216</v>
      </c>
      <c r="AT38" t="s">
        <v>215</v>
      </c>
      <c r="AU38" t="s">
        <v>214</v>
      </c>
      <c r="AV38" t="s">
        <v>216</v>
      </c>
      <c r="AW38" t="s">
        <v>215</v>
      </c>
    </row>
    <row r="39" spans="25:49">
      <c r="Y39">
        <f t="shared" si="0"/>
        <v>39</v>
      </c>
      <c r="Z39" s="160" t="s">
        <v>35</v>
      </c>
      <c r="AA39" t="s">
        <v>1544</v>
      </c>
      <c r="AB39" t="s">
        <v>1545</v>
      </c>
      <c r="AC39" s="155">
        <v>1E-3</v>
      </c>
      <c r="AD39" s="18">
        <f t="shared" si="1"/>
        <v>3.5</v>
      </c>
      <c r="AH39" t="s">
        <v>1536</v>
      </c>
      <c r="AI39" s="10">
        <v>40249</v>
      </c>
      <c r="AJ39" t="s">
        <v>212</v>
      </c>
      <c r="AK39" s="10">
        <v>41884</v>
      </c>
      <c r="AL39" s="157">
        <v>0.09</v>
      </c>
      <c r="AM39" s="155">
        <v>8.9999999999999998E-4</v>
      </c>
      <c r="AN39">
        <v>0.26</v>
      </c>
      <c r="AO39">
        <v>16</v>
      </c>
      <c r="AP39" s="155">
        <v>0.87019999999999997</v>
      </c>
      <c r="AQ39" t="s">
        <v>217</v>
      </c>
      <c r="AR39" t="s">
        <v>225</v>
      </c>
      <c r="AS39" t="s">
        <v>215</v>
      </c>
      <c r="AT39" t="s">
        <v>213</v>
      </c>
      <c r="AU39" t="s">
        <v>222</v>
      </c>
      <c r="AV39" t="s">
        <v>217</v>
      </c>
      <c r="AW39" t="s">
        <v>215</v>
      </c>
    </row>
    <row r="40" spans="25:49">
      <c r="Y40">
        <f t="shared" si="0"/>
        <v>40</v>
      </c>
      <c r="Z40" s="160" t="s">
        <v>35</v>
      </c>
      <c r="AA40" t="s">
        <v>62</v>
      </c>
      <c r="AB40" t="s">
        <v>1537</v>
      </c>
      <c r="AC40" s="155">
        <v>1E-3</v>
      </c>
      <c r="AD40" s="18">
        <f t="shared" si="1"/>
        <v>3.5</v>
      </c>
      <c r="AH40" t="s">
        <v>1536</v>
      </c>
      <c r="AI40" s="10">
        <v>41198</v>
      </c>
      <c r="AJ40" t="s">
        <v>212</v>
      </c>
      <c r="AK40" s="10">
        <v>41991</v>
      </c>
      <c r="AL40" s="157">
        <v>0.4</v>
      </c>
      <c r="AM40" s="155">
        <v>8.2000000000000007E-3</v>
      </c>
      <c r="AN40">
        <v>0.18</v>
      </c>
      <c r="AO40">
        <v>16</v>
      </c>
      <c r="AP40" s="155">
        <v>0.71909999999999996</v>
      </c>
      <c r="AQ40" t="s">
        <v>215</v>
      </c>
      <c r="AR40" t="s">
        <v>216</v>
      </c>
      <c r="AS40" t="s">
        <v>212</v>
      </c>
      <c r="AT40" t="s">
        <v>216</v>
      </c>
      <c r="AU40" t="s">
        <v>214</v>
      </c>
      <c r="AV40" t="s">
        <v>222</v>
      </c>
      <c r="AW40" t="s">
        <v>215</v>
      </c>
    </row>
    <row r="41" spans="25:49">
      <c r="Y41">
        <f t="shared" si="0"/>
        <v>41</v>
      </c>
      <c r="Z41" s="160" t="s">
        <v>1533</v>
      </c>
      <c r="AA41" t="s">
        <v>1426</v>
      </c>
      <c r="AB41" t="s">
        <v>1427</v>
      </c>
      <c r="AC41" s="155">
        <v>1E-3</v>
      </c>
      <c r="AD41" s="18">
        <f t="shared" si="1"/>
        <v>3.25</v>
      </c>
      <c r="AF41" s="166">
        <v>15873</v>
      </c>
      <c r="AG41">
        <v>24.42</v>
      </c>
      <c r="AH41" t="s">
        <v>780</v>
      </c>
      <c r="AI41" s="10">
        <v>42136</v>
      </c>
      <c r="AJ41" s="157">
        <v>0.43</v>
      </c>
      <c r="AK41" s="10">
        <v>42535</v>
      </c>
      <c r="AL41" s="157">
        <v>0.1</v>
      </c>
      <c r="AM41" s="155">
        <v>1.7399999999999999E-2</v>
      </c>
      <c r="AN41">
        <v>0.81</v>
      </c>
      <c r="AO41">
        <v>501</v>
      </c>
      <c r="AP41" s="155">
        <v>0.19900000000000001</v>
      </c>
      <c r="AQ41" t="s">
        <v>217</v>
      </c>
      <c r="AR41" t="s">
        <v>216</v>
      </c>
      <c r="AS41" t="s">
        <v>212</v>
      </c>
      <c r="AT41" t="s">
        <v>225</v>
      </c>
      <c r="AU41" t="s">
        <v>222</v>
      </c>
      <c r="AV41" t="s">
        <v>212</v>
      </c>
      <c r="AW41" t="s">
        <v>225</v>
      </c>
    </row>
    <row r="42" spans="25:49">
      <c r="Y42">
        <f t="shared" si="0"/>
        <v>42</v>
      </c>
      <c r="Z42" s="161" t="s">
        <v>101</v>
      </c>
      <c r="AA42" t="s">
        <v>608</v>
      </c>
      <c r="AB42" t="s">
        <v>609</v>
      </c>
      <c r="AC42" s="155">
        <v>1E-3</v>
      </c>
      <c r="AD42" s="18">
        <f t="shared" si="1"/>
        <v>3</v>
      </c>
      <c r="AE42" s="168">
        <v>135322</v>
      </c>
      <c r="AF42" s="166">
        <v>554760</v>
      </c>
      <c r="AG42">
        <v>77.400000000000006</v>
      </c>
      <c r="AH42" t="s">
        <v>579</v>
      </c>
      <c r="AI42" s="10">
        <v>39225</v>
      </c>
      <c r="AJ42" s="157">
        <v>1.05</v>
      </c>
      <c r="AK42" s="10">
        <v>42614</v>
      </c>
      <c r="AL42" s="157">
        <v>0.15</v>
      </c>
      <c r="AM42" s="155">
        <v>1.3599999999999999E-2</v>
      </c>
      <c r="AN42">
        <v>1.18</v>
      </c>
      <c r="AO42">
        <v>47</v>
      </c>
      <c r="AP42" s="155">
        <v>0.44059999999999999</v>
      </c>
      <c r="AQ42" t="s">
        <v>217</v>
      </c>
      <c r="AR42" t="s">
        <v>216</v>
      </c>
      <c r="AS42" t="s">
        <v>214</v>
      </c>
      <c r="AT42" t="s">
        <v>222</v>
      </c>
      <c r="AU42" t="s">
        <v>215</v>
      </c>
      <c r="AV42" t="s">
        <v>217</v>
      </c>
      <c r="AW42" t="s">
        <v>217</v>
      </c>
    </row>
    <row r="43" spans="25:49">
      <c r="Y43">
        <f t="shared" si="0"/>
        <v>43</v>
      </c>
      <c r="Z43" s="160" t="s">
        <v>1572</v>
      </c>
      <c r="AA43" t="s">
        <v>608</v>
      </c>
      <c r="AB43" t="s">
        <v>609</v>
      </c>
      <c r="AC43" s="155">
        <v>1E-3</v>
      </c>
      <c r="AD43" s="18">
        <f t="shared" si="1"/>
        <v>3</v>
      </c>
      <c r="AH43" t="s">
        <v>579</v>
      </c>
      <c r="AI43" s="10">
        <v>39225</v>
      </c>
      <c r="AJ43" s="157">
        <v>1.05</v>
      </c>
      <c r="AK43" s="10">
        <v>42614</v>
      </c>
      <c r="AL43" s="157">
        <v>0.15</v>
      </c>
      <c r="AM43" s="155">
        <v>1.3599999999999999E-2</v>
      </c>
      <c r="AN43">
        <v>1.18</v>
      </c>
      <c r="AO43">
        <v>47</v>
      </c>
      <c r="AP43" s="155">
        <v>0.44059999999999999</v>
      </c>
      <c r="AQ43" t="s">
        <v>217</v>
      </c>
      <c r="AR43" t="s">
        <v>216</v>
      </c>
      <c r="AS43" t="s">
        <v>214</v>
      </c>
      <c r="AT43" t="s">
        <v>222</v>
      </c>
      <c r="AU43" t="s">
        <v>215</v>
      </c>
      <c r="AV43" t="s">
        <v>217</v>
      </c>
      <c r="AW43" t="s">
        <v>217</v>
      </c>
    </row>
    <row r="44" spans="25:49">
      <c r="Y44">
        <f t="shared" si="0"/>
        <v>44</v>
      </c>
      <c r="Z44" s="160" t="s">
        <v>1533</v>
      </c>
      <c r="AA44" t="s">
        <v>1340</v>
      </c>
      <c r="AB44" t="s">
        <v>1341</v>
      </c>
      <c r="AC44" s="155">
        <v>1.1000000000000001E-3</v>
      </c>
      <c r="AD44" s="18">
        <f t="shared" si="1"/>
        <v>3.5</v>
      </c>
      <c r="AF44" s="166">
        <v>99980</v>
      </c>
      <c r="AG44">
        <v>99.93</v>
      </c>
      <c r="AH44" t="s">
        <v>780</v>
      </c>
      <c r="AI44" s="10">
        <v>42316</v>
      </c>
      <c r="AJ44" s="157">
        <v>2</v>
      </c>
      <c r="AK44" s="10">
        <v>42538</v>
      </c>
      <c r="AL44" s="157">
        <v>0.5</v>
      </c>
      <c r="AM44" s="155">
        <v>0.02</v>
      </c>
      <c r="AN44">
        <v>1.04</v>
      </c>
      <c r="AO44">
        <v>1001</v>
      </c>
      <c r="AP44" s="155">
        <v>0.15959999999999999</v>
      </c>
      <c r="AQ44" t="s">
        <v>222</v>
      </c>
      <c r="AR44" t="s">
        <v>216</v>
      </c>
      <c r="AS44" t="s">
        <v>217</v>
      </c>
      <c r="AT44" t="s">
        <v>215</v>
      </c>
      <c r="AU44" t="s">
        <v>225</v>
      </c>
      <c r="AV44" t="s">
        <v>212</v>
      </c>
      <c r="AW44" t="s">
        <v>215</v>
      </c>
    </row>
    <row r="45" spans="25:49">
      <c r="Y45">
        <f t="shared" si="0"/>
        <v>45</v>
      </c>
      <c r="Z45" s="160" t="s">
        <v>1048</v>
      </c>
      <c r="AA45" t="s">
        <v>982</v>
      </c>
      <c r="AB45" t="s">
        <v>983</v>
      </c>
      <c r="AC45" s="155">
        <v>1.1000000000000001E-3</v>
      </c>
      <c r="AD45" s="18">
        <f t="shared" si="1"/>
        <v>3.25</v>
      </c>
      <c r="AE45" s="168">
        <v>2194</v>
      </c>
      <c r="AF45" s="166">
        <v>66688</v>
      </c>
      <c r="AG45">
        <v>83.05</v>
      </c>
      <c r="AH45" t="s">
        <v>893</v>
      </c>
      <c r="AI45" s="10">
        <v>38664</v>
      </c>
      <c r="AJ45" s="157">
        <v>1.59</v>
      </c>
      <c r="AK45" s="10">
        <v>42538</v>
      </c>
      <c r="AL45" s="157">
        <v>0.33</v>
      </c>
      <c r="AM45" s="155">
        <v>1.9099999999999999E-2</v>
      </c>
      <c r="AN45">
        <v>1.72</v>
      </c>
      <c r="AO45">
        <v>2289</v>
      </c>
      <c r="AP45" s="155">
        <v>4.87E-2</v>
      </c>
      <c r="AQ45" t="s">
        <v>222</v>
      </c>
      <c r="AR45" t="s">
        <v>216</v>
      </c>
      <c r="AS45" t="s">
        <v>214</v>
      </c>
      <c r="AT45" t="s">
        <v>216</v>
      </c>
      <c r="AU45" t="s">
        <v>216</v>
      </c>
      <c r="AV45" t="s">
        <v>212</v>
      </c>
      <c r="AW45" t="s">
        <v>225</v>
      </c>
    </row>
    <row r="46" spans="25:49">
      <c r="Y46">
        <f t="shared" si="0"/>
        <v>46</v>
      </c>
      <c r="Z46" s="162" t="s">
        <v>25</v>
      </c>
      <c r="AA46" t="s">
        <v>303</v>
      </c>
      <c r="AB46" t="s">
        <v>302</v>
      </c>
      <c r="AC46" s="155">
        <v>1.1999999999999999E-3</v>
      </c>
      <c r="AD46" s="18" t="str">
        <f t="shared" si="1"/>
        <v>n/a</v>
      </c>
      <c r="AE46" s="168">
        <v>121628</v>
      </c>
      <c r="AF46" s="166">
        <v>210144</v>
      </c>
      <c r="AG46">
        <v>23.98</v>
      </c>
      <c r="AH46" t="s">
        <v>25</v>
      </c>
      <c r="AI46" s="10">
        <v>42037</v>
      </c>
      <c r="AJ46" s="157">
        <v>0.92</v>
      </c>
      <c r="AK46" s="10">
        <v>42538</v>
      </c>
      <c r="AL46" s="157">
        <v>0.19</v>
      </c>
      <c r="AM46" s="155">
        <v>3.85E-2</v>
      </c>
      <c r="AN46">
        <v>1.65</v>
      </c>
      <c r="AO46">
        <v>202</v>
      </c>
      <c r="AP46" s="155">
        <v>0.31680000000000003</v>
      </c>
      <c r="AQ46" t="s">
        <v>212</v>
      </c>
      <c r="AR46" t="s">
        <v>216</v>
      </c>
      <c r="AS46" t="s">
        <v>212</v>
      </c>
      <c r="AT46" t="s">
        <v>212</v>
      </c>
      <c r="AU46" t="s">
        <v>212</v>
      </c>
      <c r="AV46" t="s">
        <v>213</v>
      </c>
      <c r="AW46" t="s">
        <v>212</v>
      </c>
    </row>
    <row r="47" spans="25:49">
      <c r="Y47">
        <f t="shared" si="0"/>
        <v>47</v>
      </c>
      <c r="Z47" s="160" t="s">
        <v>100</v>
      </c>
      <c r="AA47" t="s">
        <v>795</v>
      </c>
      <c r="AB47" t="s">
        <v>796</v>
      </c>
      <c r="AC47" s="155">
        <v>1.1999999999999999E-3</v>
      </c>
      <c r="AD47" s="18" t="str">
        <f t="shared" si="1"/>
        <v>n/a</v>
      </c>
      <c r="AE47" s="168">
        <v>17394</v>
      </c>
      <c r="AF47" s="166">
        <v>42125</v>
      </c>
      <c r="AG47">
        <v>33.57</v>
      </c>
      <c r="AH47" t="s">
        <v>780</v>
      </c>
      <c r="AI47" s="10">
        <v>42298</v>
      </c>
      <c r="AJ47" s="157">
        <v>0.93</v>
      </c>
      <c r="AK47" s="10">
        <v>42538</v>
      </c>
      <c r="AL47" s="157">
        <v>0.33</v>
      </c>
      <c r="AM47" s="155">
        <v>2.7699999999999999E-2</v>
      </c>
      <c r="AN47">
        <v>1.45</v>
      </c>
      <c r="AO47">
        <v>81</v>
      </c>
      <c r="AP47" s="155">
        <v>0.14169999999999999</v>
      </c>
      <c r="AQ47" t="s">
        <v>225</v>
      </c>
      <c r="AR47" t="s">
        <v>216</v>
      </c>
      <c r="AS47" t="s">
        <v>212</v>
      </c>
      <c r="AT47" t="s">
        <v>212</v>
      </c>
      <c r="AU47" t="s">
        <v>222</v>
      </c>
      <c r="AV47" t="s">
        <v>212</v>
      </c>
      <c r="AW47" t="s">
        <v>212</v>
      </c>
    </row>
    <row r="48" spans="25:49">
      <c r="Y48">
        <f t="shared" si="0"/>
        <v>48</v>
      </c>
      <c r="Z48" s="160" t="s">
        <v>1048</v>
      </c>
      <c r="AA48" t="s">
        <v>973</v>
      </c>
      <c r="AB48" t="s">
        <v>974</v>
      </c>
      <c r="AC48" s="155">
        <v>1.1999999999999999E-3</v>
      </c>
      <c r="AD48" s="18" t="str">
        <f t="shared" si="1"/>
        <v>n/a</v>
      </c>
      <c r="AE48" s="168">
        <v>5883</v>
      </c>
      <c r="AF48" s="166">
        <v>92859</v>
      </c>
      <c r="AG48">
        <v>71.5</v>
      </c>
      <c r="AH48" t="s">
        <v>882</v>
      </c>
      <c r="AI48" s="10">
        <v>41463</v>
      </c>
      <c r="AJ48" s="157">
        <v>1.1299999999999999</v>
      </c>
      <c r="AK48" s="10">
        <v>42538</v>
      </c>
      <c r="AL48" s="157">
        <v>0.3</v>
      </c>
      <c r="AM48" s="155">
        <v>1.5800000000000002E-2</v>
      </c>
      <c r="AN48">
        <v>-1.31</v>
      </c>
      <c r="AO48">
        <v>1875</v>
      </c>
      <c r="AP48" s="155">
        <v>4.19E-2</v>
      </c>
      <c r="AQ48" t="s">
        <v>212</v>
      </c>
      <c r="AR48" t="s">
        <v>216</v>
      </c>
      <c r="AS48" t="s">
        <v>212</v>
      </c>
      <c r="AT48" t="s">
        <v>212</v>
      </c>
      <c r="AU48" t="s">
        <v>212</v>
      </c>
      <c r="AV48" t="s">
        <v>212</v>
      </c>
      <c r="AW48" t="s">
        <v>212</v>
      </c>
    </row>
    <row r="49" spans="25:49">
      <c r="Y49">
        <f t="shared" si="0"/>
        <v>49</v>
      </c>
      <c r="Z49" s="160" t="s">
        <v>1533</v>
      </c>
      <c r="AA49" t="s">
        <v>795</v>
      </c>
      <c r="AB49" t="s">
        <v>796</v>
      </c>
      <c r="AC49" s="155">
        <v>1.1999999999999999E-3</v>
      </c>
      <c r="AD49" s="18" t="str">
        <f t="shared" si="1"/>
        <v>n/a</v>
      </c>
      <c r="AF49" s="166">
        <v>42125</v>
      </c>
      <c r="AG49">
        <v>33.57</v>
      </c>
      <c r="AH49" t="s">
        <v>780</v>
      </c>
      <c r="AI49" s="10">
        <v>42298</v>
      </c>
      <c r="AJ49" s="157">
        <v>0.93</v>
      </c>
      <c r="AK49" s="10">
        <v>42538</v>
      </c>
      <c r="AL49" s="157">
        <v>0.33</v>
      </c>
      <c r="AM49" s="155">
        <v>2.7699999999999999E-2</v>
      </c>
      <c r="AN49">
        <v>1.45</v>
      </c>
      <c r="AO49">
        <v>81</v>
      </c>
      <c r="AP49" s="155">
        <v>0.14169999999999999</v>
      </c>
      <c r="AQ49" t="s">
        <v>225</v>
      </c>
      <c r="AR49" t="s">
        <v>216</v>
      </c>
      <c r="AS49" t="s">
        <v>212</v>
      </c>
      <c r="AT49" t="s">
        <v>212</v>
      </c>
      <c r="AU49" t="s">
        <v>222</v>
      </c>
      <c r="AV49" t="s">
        <v>212</v>
      </c>
      <c r="AW49" t="s">
        <v>212</v>
      </c>
    </row>
    <row r="50" spans="25:49">
      <c r="Y50">
        <f t="shared" si="0"/>
        <v>50</v>
      </c>
      <c r="Z50" s="162" t="s">
        <v>25</v>
      </c>
      <c r="AA50" t="s">
        <v>65</v>
      </c>
      <c r="AB50" t="s">
        <v>329</v>
      </c>
      <c r="AC50" s="155">
        <v>1.1999999999999999E-3</v>
      </c>
      <c r="AD50" s="18">
        <f t="shared" si="1"/>
        <v>4</v>
      </c>
      <c r="AE50" s="168">
        <v>3948314</v>
      </c>
      <c r="AF50" s="166">
        <v>33897788.799999997</v>
      </c>
      <c r="AG50">
        <v>84.61</v>
      </c>
      <c r="AH50" t="s">
        <v>25</v>
      </c>
      <c r="AI50" s="10">
        <v>38253</v>
      </c>
      <c r="AJ50" s="157">
        <v>3.38</v>
      </c>
      <c r="AK50" s="10">
        <v>42626</v>
      </c>
      <c r="AL50" s="157">
        <v>0.6</v>
      </c>
      <c r="AM50" s="155">
        <v>4.0099999999999997E-2</v>
      </c>
      <c r="AN50">
        <v>1.7</v>
      </c>
      <c r="AO50">
        <v>152</v>
      </c>
      <c r="AP50" s="155">
        <v>0.34739999999999999</v>
      </c>
      <c r="AQ50" t="s">
        <v>216</v>
      </c>
      <c r="AR50" t="s">
        <v>216</v>
      </c>
      <c r="AS50" t="s">
        <v>215</v>
      </c>
      <c r="AT50" t="s">
        <v>225</v>
      </c>
      <c r="AU50" t="s">
        <v>215</v>
      </c>
      <c r="AV50" t="s">
        <v>216</v>
      </c>
      <c r="AW50" t="s">
        <v>213</v>
      </c>
    </row>
    <row r="51" spans="25:49">
      <c r="Y51">
        <f t="shared" si="0"/>
        <v>51</v>
      </c>
      <c r="Z51" s="160" t="s">
        <v>107</v>
      </c>
      <c r="AA51" t="s">
        <v>380</v>
      </c>
      <c r="AB51" t="s">
        <v>381</v>
      </c>
      <c r="AC51" s="155">
        <v>1.1999999999999999E-3</v>
      </c>
      <c r="AD51" s="18">
        <f t="shared" si="1"/>
        <v>4</v>
      </c>
      <c r="AE51" s="168">
        <v>2202872</v>
      </c>
      <c r="AF51" s="166">
        <v>12387600</v>
      </c>
      <c r="AG51">
        <v>53.84</v>
      </c>
      <c r="AH51" t="s">
        <v>378</v>
      </c>
      <c r="AI51" s="10">
        <v>41205</v>
      </c>
      <c r="AJ51" s="157">
        <v>1.43</v>
      </c>
      <c r="AK51" s="10">
        <v>42543</v>
      </c>
      <c r="AL51" s="157">
        <v>1</v>
      </c>
      <c r="AM51" s="155">
        <v>2.64E-2</v>
      </c>
      <c r="AN51">
        <v>-1.1499999999999999</v>
      </c>
      <c r="AO51">
        <v>2569</v>
      </c>
      <c r="AP51" s="155">
        <v>0.10059999999999999</v>
      </c>
      <c r="AQ51" t="s">
        <v>216</v>
      </c>
      <c r="AR51" t="s">
        <v>216</v>
      </c>
      <c r="AS51" t="s">
        <v>212</v>
      </c>
      <c r="AT51" t="s">
        <v>225</v>
      </c>
      <c r="AU51" t="s">
        <v>225</v>
      </c>
      <c r="AV51" t="s">
        <v>216</v>
      </c>
      <c r="AW51" t="s">
        <v>213</v>
      </c>
    </row>
    <row r="52" spans="25:49">
      <c r="Y52">
        <f t="shared" si="0"/>
        <v>52</v>
      </c>
      <c r="Z52" s="160" t="s">
        <v>102</v>
      </c>
      <c r="AA52" t="s">
        <v>336</v>
      </c>
      <c r="AB52" t="s">
        <v>337</v>
      </c>
      <c r="AC52" s="155">
        <v>1.1999999999999999E-3</v>
      </c>
      <c r="AD52" s="18">
        <f t="shared" si="1"/>
        <v>4</v>
      </c>
      <c r="AE52" s="168">
        <v>806669</v>
      </c>
      <c r="AF52" s="166">
        <v>10041304</v>
      </c>
      <c r="AG52">
        <v>88.73</v>
      </c>
      <c r="AH52" t="s">
        <v>331</v>
      </c>
      <c r="AI52" s="10">
        <v>40140</v>
      </c>
      <c r="AJ52" s="157">
        <v>2.6</v>
      </c>
      <c r="AK52" s="10">
        <v>42614</v>
      </c>
      <c r="AL52" s="157">
        <v>0.24</v>
      </c>
      <c r="AM52" s="155">
        <v>2.93E-2</v>
      </c>
      <c r="AN52">
        <v>0.44</v>
      </c>
      <c r="AO52">
        <v>1762</v>
      </c>
      <c r="AP52" s="155">
        <v>4.0300000000000002E-2</v>
      </c>
      <c r="AQ52" t="s">
        <v>216</v>
      </c>
      <c r="AR52" t="s">
        <v>225</v>
      </c>
      <c r="AS52" t="s">
        <v>216</v>
      </c>
      <c r="AT52" t="s">
        <v>225</v>
      </c>
      <c r="AU52" t="s">
        <v>215</v>
      </c>
      <c r="AV52" t="s">
        <v>216</v>
      </c>
      <c r="AW52" t="s">
        <v>213</v>
      </c>
    </row>
    <row r="53" spans="25:49">
      <c r="Y53">
        <f t="shared" si="0"/>
        <v>53</v>
      </c>
      <c r="Z53" s="161" t="s">
        <v>24</v>
      </c>
      <c r="AA53" t="s">
        <v>718</v>
      </c>
      <c r="AB53" t="s">
        <v>719</v>
      </c>
      <c r="AC53" s="155">
        <v>1.1999999999999999E-3</v>
      </c>
      <c r="AD53" s="18">
        <f t="shared" si="1"/>
        <v>4</v>
      </c>
      <c r="AE53" s="168">
        <v>174175</v>
      </c>
      <c r="AF53" s="166">
        <v>418864.5</v>
      </c>
      <c r="AG53">
        <v>18.940000000000001</v>
      </c>
      <c r="AH53" t="s">
        <v>707</v>
      </c>
      <c r="AI53" s="10">
        <v>41571</v>
      </c>
      <c r="AJ53" s="157">
        <v>0.5</v>
      </c>
      <c r="AK53" s="10">
        <v>42538</v>
      </c>
      <c r="AL53" s="157">
        <v>0.12</v>
      </c>
      <c r="AM53" s="155">
        <v>2.63E-2</v>
      </c>
      <c r="AN53">
        <v>2.12</v>
      </c>
      <c r="AO53">
        <v>127</v>
      </c>
      <c r="AP53" s="155">
        <v>0.65410000000000001</v>
      </c>
      <c r="AQ53" t="s">
        <v>225</v>
      </c>
      <c r="AR53" t="s">
        <v>213</v>
      </c>
      <c r="AS53" t="s">
        <v>212</v>
      </c>
      <c r="AT53" t="s">
        <v>216</v>
      </c>
      <c r="AU53" t="s">
        <v>225</v>
      </c>
      <c r="AV53" t="s">
        <v>212</v>
      </c>
      <c r="AW53" t="s">
        <v>213</v>
      </c>
    </row>
    <row r="54" spans="25:49">
      <c r="Y54">
        <f t="shared" si="0"/>
        <v>54</v>
      </c>
      <c r="Z54" s="160" t="s">
        <v>1533</v>
      </c>
      <c r="AA54" t="s">
        <v>1187</v>
      </c>
      <c r="AB54" t="s">
        <v>1188</v>
      </c>
      <c r="AC54" s="155">
        <v>1.1999999999999999E-3</v>
      </c>
      <c r="AD54" s="18">
        <f t="shared" si="1"/>
        <v>4</v>
      </c>
      <c r="AF54" s="166">
        <v>3426696</v>
      </c>
      <c r="AG54">
        <v>135.79</v>
      </c>
      <c r="AH54" t="s">
        <v>446</v>
      </c>
      <c r="AI54" s="10">
        <v>38012</v>
      </c>
      <c r="AJ54" s="157">
        <v>4.6900000000000004</v>
      </c>
      <c r="AK54" s="10">
        <v>42542</v>
      </c>
      <c r="AL54" s="157">
        <v>0.76</v>
      </c>
      <c r="AM54" s="155">
        <v>3.44E-2</v>
      </c>
      <c r="AN54">
        <v>1.17</v>
      </c>
      <c r="AO54">
        <v>101</v>
      </c>
      <c r="AP54" s="155">
        <v>0.58020000000000005</v>
      </c>
      <c r="AQ54" t="s">
        <v>215</v>
      </c>
      <c r="AR54" t="s">
        <v>216</v>
      </c>
      <c r="AS54" t="s">
        <v>225</v>
      </c>
      <c r="AT54" t="s">
        <v>213</v>
      </c>
      <c r="AU54" t="s">
        <v>213</v>
      </c>
      <c r="AV54" t="s">
        <v>215</v>
      </c>
      <c r="AW54" t="s">
        <v>213</v>
      </c>
    </row>
    <row r="55" spans="25:49">
      <c r="Y55">
        <f t="shared" si="0"/>
        <v>55</v>
      </c>
      <c r="Z55" s="160" t="s">
        <v>102</v>
      </c>
      <c r="AA55" t="s">
        <v>332</v>
      </c>
      <c r="AB55" t="s">
        <v>333</v>
      </c>
      <c r="AC55" s="155">
        <v>1.1999999999999999E-3</v>
      </c>
      <c r="AD55" s="18">
        <f t="shared" si="1"/>
        <v>3.75</v>
      </c>
      <c r="AE55" s="168">
        <v>1336128</v>
      </c>
      <c r="AF55" s="166">
        <v>14263892.800000001</v>
      </c>
      <c r="AG55">
        <v>80.56</v>
      </c>
      <c r="AH55" t="s">
        <v>331</v>
      </c>
      <c r="AI55" s="10">
        <v>40140</v>
      </c>
      <c r="AJ55" s="157">
        <v>1.52</v>
      </c>
      <c r="AK55" s="10">
        <v>42614</v>
      </c>
      <c r="AL55" s="157">
        <v>0.14000000000000001</v>
      </c>
      <c r="AM55" s="155">
        <v>1.89E-2</v>
      </c>
      <c r="AN55">
        <v>-0.2</v>
      </c>
      <c r="AO55">
        <v>2065</v>
      </c>
      <c r="AP55" s="155">
        <v>2.8799999999999999E-2</v>
      </c>
      <c r="AQ55" t="s">
        <v>216</v>
      </c>
      <c r="AR55" t="s">
        <v>215</v>
      </c>
      <c r="AS55" t="s">
        <v>215</v>
      </c>
      <c r="AT55" t="s">
        <v>216</v>
      </c>
      <c r="AU55" t="s">
        <v>222</v>
      </c>
      <c r="AV55" t="s">
        <v>216</v>
      </c>
      <c r="AW55" t="s">
        <v>216</v>
      </c>
    </row>
    <row r="56" spans="25:49">
      <c r="Y56">
        <f t="shared" si="0"/>
        <v>56</v>
      </c>
      <c r="Z56" s="160" t="s">
        <v>102</v>
      </c>
      <c r="AA56" t="s">
        <v>342</v>
      </c>
      <c r="AB56" t="s">
        <v>343</v>
      </c>
      <c r="AC56" s="155">
        <v>1.1999999999999999E-3</v>
      </c>
      <c r="AD56" s="18">
        <f t="shared" si="1"/>
        <v>3.75</v>
      </c>
      <c r="AE56" s="168">
        <v>276868</v>
      </c>
      <c r="AF56" s="166">
        <v>1458854</v>
      </c>
      <c r="AG56">
        <v>34.72</v>
      </c>
      <c r="AH56" t="s">
        <v>331</v>
      </c>
      <c r="AI56" s="10">
        <v>39854</v>
      </c>
      <c r="AJ56" s="157">
        <v>0.53</v>
      </c>
      <c r="AK56" s="10">
        <v>42614</v>
      </c>
      <c r="AL56" s="157">
        <v>0.08</v>
      </c>
      <c r="AM56" s="155">
        <v>1.54E-2</v>
      </c>
      <c r="AN56">
        <v>0.33</v>
      </c>
      <c r="AO56">
        <v>3361</v>
      </c>
      <c r="AP56" s="155">
        <v>2.4899999999999999E-2</v>
      </c>
      <c r="AQ56" t="s">
        <v>215</v>
      </c>
      <c r="AR56" t="s">
        <v>215</v>
      </c>
      <c r="AS56" t="s">
        <v>216</v>
      </c>
      <c r="AT56" t="s">
        <v>225</v>
      </c>
      <c r="AU56" t="s">
        <v>217</v>
      </c>
      <c r="AV56" t="s">
        <v>216</v>
      </c>
      <c r="AW56" t="s">
        <v>216</v>
      </c>
    </row>
    <row r="57" spans="25:49">
      <c r="Y57">
        <f t="shared" si="0"/>
        <v>57</v>
      </c>
      <c r="Z57" s="161" t="s">
        <v>24</v>
      </c>
      <c r="AA57" t="s">
        <v>708</v>
      </c>
      <c r="AB57" t="s">
        <v>709</v>
      </c>
      <c r="AC57" s="155">
        <v>1.1999999999999999E-3</v>
      </c>
      <c r="AD57" s="18">
        <f t="shared" si="1"/>
        <v>3.75</v>
      </c>
      <c r="AE57" s="168">
        <v>272838</v>
      </c>
      <c r="AF57" s="166">
        <v>3908978.8</v>
      </c>
      <c r="AG57">
        <v>93.17</v>
      </c>
      <c r="AH57" t="s">
        <v>707</v>
      </c>
      <c r="AI57" s="10">
        <v>38253</v>
      </c>
      <c r="AJ57" s="157">
        <v>3.86</v>
      </c>
      <c r="AK57" s="10">
        <v>42542</v>
      </c>
      <c r="AL57" s="157">
        <v>0.54</v>
      </c>
      <c r="AM57" s="155">
        <v>4.0899999999999999E-2</v>
      </c>
      <c r="AN57">
        <v>-2.17</v>
      </c>
      <c r="AO57">
        <v>137</v>
      </c>
      <c r="AP57" s="155">
        <v>0.62870000000000004</v>
      </c>
      <c r="AQ57" t="s">
        <v>215</v>
      </c>
      <c r="AR57" t="s">
        <v>216</v>
      </c>
      <c r="AS57" t="s">
        <v>217</v>
      </c>
      <c r="AT57" t="s">
        <v>215</v>
      </c>
      <c r="AU57" t="s">
        <v>216</v>
      </c>
      <c r="AV57" t="s">
        <v>216</v>
      </c>
      <c r="AW57" t="s">
        <v>216</v>
      </c>
    </row>
    <row r="58" spans="25:49">
      <c r="Y58">
        <f t="shared" si="0"/>
        <v>58</v>
      </c>
      <c r="Z58" s="161" t="s">
        <v>101</v>
      </c>
      <c r="AA58" t="s">
        <v>596</v>
      </c>
      <c r="AB58" t="s">
        <v>597</v>
      </c>
      <c r="AC58" s="155">
        <v>1.1999999999999999E-3</v>
      </c>
      <c r="AD58" s="18">
        <f t="shared" si="1"/>
        <v>3.75</v>
      </c>
      <c r="AE58" s="168">
        <v>144263</v>
      </c>
      <c r="AF58" s="166">
        <v>898452.1</v>
      </c>
      <c r="AG58">
        <v>61.15</v>
      </c>
      <c r="AH58" t="s">
        <v>579</v>
      </c>
      <c r="AI58" s="10">
        <v>40140</v>
      </c>
      <c r="AJ58" s="157">
        <v>0.43</v>
      </c>
      <c r="AK58" s="10">
        <v>42583</v>
      </c>
      <c r="AL58" s="157">
        <v>0.04</v>
      </c>
      <c r="AM58" s="155">
        <v>7.1000000000000004E-3</v>
      </c>
      <c r="AN58">
        <v>0.12</v>
      </c>
      <c r="AO58">
        <v>140</v>
      </c>
      <c r="AP58" s="155">
        <v>0.19800000000000001</v>
      </c>
      <c r="AQ58" t="s">
        <v>215</v>
      </c>
      <c r="AR58" t="s">
        <v>215</v>
      </c>
      <c r="AS58" t="s">
        <v>216</v>
      </c>
      <c r="AT58" t="s">
        <v>216</v>
      </c>
      <c r="AU58" t="s">
        <v>214</v>
      </c>
      <c r="AV58" t="s">
        <v>216</v>
      </c>
      <c r="AW58" t="s">
        <v>216</v>
      </c>
    </row>
    <row r="59" spans="25:49">
      <c r="Y59">
        <f t="shared" si="0"/>
        <v>59</v>
      </c>
      <c r="Z59" s="161" t="s">
        <v>101</v>
      </c>
      <c r="AA59" t="s">
        <v>598</v>
      </c>
      <c r="AB59" t="s">
        <v>599</v>
      </c>
      <c r="AC59" s="155">
        <v>1.1999999999999999E-3</v>
      </c>
      <c r="AD59" s="18">
        <f t="shared" si="1"/>
        <v>3.75</v>
      </c>
      <c r="AE59" s="168">
        <v>108306</v>
      </c>
      <c r="AF59" s="166">
        <v>891519</v>
      </c>
      <c r="AG59">
        <v>66.400000000000006</v>
      </c>
      <c r="AH59" t="s">
        <v>579</v>
      </c>
      <c r="AI59" s="10">
        <v>40140</v>
      </c>
      <c r="AJ59" s="157">
        <v>0.95</v>
      </c>
      <c r="AK59" s="10">
        <v>42614</v>
      </c>
      <c r="AL59" s="157">
        <v>0.08</v>
      </c>
      <c r="AM59" s="155">
        <v>1.43E-2</v>
      </c>
      <c r="AN59">
        <v>0.35</v>
      </c>
      <c r="AO59">
        <v>163</v>
      </c>
      <c r="AP59" s="155">
        <v>0.22020000000000001</v>
      </c>
      <c r="AQ59" t="s">
        <v>225</v>
      </c>
      <c r="AR59" t="s">
        <v>216</v>
      </c>
      <c r="AS59" t="s">
        <v>225</v>
      </c>
      <c r="AT59" t="s">
        <v>225</v>
      </c>
      <c r="AU59" t="s">
        <v>215</v>
      </c>
      <c r="AV59" t="s">
        <v>216</v>
      </c>
      <c r="AW59" t="s">
        <v>216</v>
      </c>
    </row>
    <row r="60" spans="25:49">
      <c r="Y60">
        <f t="shared" si="0"/>
        <v>60</v>
      </c>
      <c r="Z60" s="160" t="s">
        <v>1533</v>
      </c>
      <c r="AA60" t="s">
        <v>1239</v>
      </c>
      <c r="AB60" t="s">
        <v>1240</v>
      </c>
      <c r="AC60" s="155">
        <v>1.1999999999999999E-3</v>
      </c>
      <c r="AD60" s="18">
        <f t="shared" si="1"/>
        <v>3.75</v>
      </c>
      <c r="AF60" s="166">
        <v>703410.5</v>
      </c>
      <c r="AG60">
        <v>105.13</v>
      </c>
      <c r="AH60" t="s">
        <v>811</v>
      </c>
      <c r="AI60" s="10">
        <v>40437</v>
      </c>
      <c r="AJ60" s="157">
        <v>1.5</v>
      </c>
      <c r="AK60" s="10">
        <v>42542</v>
      </c>
      <c r="AL60" s="157">
        <v>0.36</v>
      </c>
      <c r="AM60" s="155">
        <v>1.43E-2</v>
      </c>
      <c r="AN60">
        <v>0.97</v>
      </c>
      <c r="AO60">
        <v>607</v>
      </c>
      <c r="AP60" s="155">
        <v>0.23769999999999999</v>
      </c>
      <c r="AQ60" t="s">
        <v>217</v>
      </c>
      <c r="AR60" t="s">
        <v>216</v>
      </c>
      <c r="AS60" t="s">
        <v>215</v>
      </c>
      <c r="AT60" t="s">
        <v>216</v>
      </c>
      <c r="AU60" t="s">
        <v>215</v>
      </c>
      <c r="AV60" t="s">
        <v>216</v>
      </c>
      <c r="AW60" t="s">
        <v>216</v>
      </c>
    </row>
    <row r="61" spans="25:49">
      <c r="Y61">
        <f t="shared" si="0"/>
        <v>61</v>
      </c>
      <c r="Z61" s="160" t="s">
        <v>1533</v>
      </c>
      <c r="AA61" t="s">
        <v>1243</v>
      </c>
      <c r="AB61" t="s">
        <v>1244</v>
      </c>
      <c r="AC61" s="155">
        <v>1.1999999999999999E-3</v>
      </c>
      <c r="AD61" s="18">
        <f t="shared" si="1"/>
        <v>3.75</v>
      </c>
      <c r="AF61" s="166">
        <v>677611.3</v>
      </c>
      <c r="AG61">
        <v>97.74</v>
      </c>
      <c r="AH61" t="s">
        <v>780</v>
      </c>
      <c r="AI61" s="10">
        <v>40441</v>
      </c>
      <c r="AJ61" s="157">
        <v>1.84</v>
      </c>
      <c r="AK61" s="10">
        <v>42542</v>
      </c>
      <c r="AL61" s="157">
        <v>0.44</v>
      </c>
      <c r="AM61" s="155">
        <v>1.8800000000000001E-2</v>
      </c>
      <c r="AN61">
        <v>1.03</v>
      </c>
      <c r="AO61">
        <v>1005</v>
      </c>
      <c r="AP61" s="155">
        <v>0.1585</v>
      </c>
      <c r="AQ61" t="s">
        <v>215</v>
      </c>
      <c r="AR61" t="s">
        <v>216</v>
      </c>
      <c r="AS61" t="s">
        <v>217</v>
      </c>
      <c r="AT61" t="s">
        <v>225</v>
      </c>
      <c r="AU61" t="s">
        <v>225</v>
      </c>
      <c r="AV61" t="s">
        <v>213</v>
      </c>
      <c r="AW61" t="s">
        <v>216</v>
      </c>
    </row>
    <row r="62" spans="25:49">
      <c r="Y62">
        <f t="shared" si="0"/>
        <v>62</v>
      </c>
      <c r="Z62" s="160" t="s">
        <v>1533</v>
      </c>
      <c r="AA62" t="s">
        <v>1245</v>
      </c>
      <c r="AB62" t="s">
        <v>1246</v>
      </c>
      <c r="AC62" s="155">
        <v>1.1999999999999999E-3</v>
      </c>
      <c r="AD62" s="18">
        <f t="shared" si="1"/>
        <v>3.75</v>
      </c>
      <c r="AF62" s="166">
        <v>669065.5</v>
      </c>
      <c r="AG62">
        <v>90.96</v>
      </c>
      <c r="AH62" t="s">
        <v>747</v>
      </c>
      <c r="AI62" s="10">
        <v>40437</v>
      </c>
      <c r="AJ62" s="157">
        <v>2.15</v>
      </c>
      <c r="AK62" s="10">
        <v>42542</v>
      </c>
      <c r="AL62" s="157">
        <v>0.5</v>
      </c>
      <c r="AM62" s="155">
        <v>2.35E-2</v>
      </c>
      <c r="AN62">
        <v>1.0900000000000001</v>
      </c>
      <c r="AO62">
        <v>693</v>
      </c>
      <c r="AP62" s="155">
        <v>0.23910000000000001</v>
      </c>
      <c r="AQ62" t="s">
        <v>217</v>
      </c>
      <c r="AR62" t="s">
        <v>216</v>
      </c>
      <c r="AS62" t="s">
        <v>225</v>
      </c>
      <c r="AT62" t="s">
        <v>215</v>
      </c>
      <c r="AU62" t="s">
        <v>225</v>
      </c>
      <c r="AV62" t="s">
        <v>216</v>
      </c>
      <c r="AW62" t="s">
        <v>216</v>
      </c>
    </row>
    <row r="63" spans="25:49">
      <c r="Y63">
        <f t="shared" si="0"/>
        <v>63</v>
      </c>
      <c r="Z63" s="160" t="s">
        <v>1571</v>
      </c>
      <c r="AA63" t="s">
        <v>598</v>
      </c>
      <c r="AB63" t="s">
        <v>599</v>
      </c>
      <c r="AC63" s="155">
        <v>1.1999999999999999E-3</v>
      </c>
      <c r="AD63" s="18">
        <f t="shared" si="1"/>
        <v>3.75</v>
      </c>
      <c r="AH63" t="s">
        <v>579</v>
      </c>
      <c r="AI63" s="10">
        <v>40140</v>
      </c>
      <c r="AJ63" s="157">
        <v>0.95</v>
      </c>
      <c r="AK63" s="10">
        <v>42614</v>
      </c>
      <c r="AL63" s="157">
        <v>0.08</v>
      </c>
      <c r="AM63" s="155">
        <v>1.43E-2</v>
      </c>
      <c r="AN63">
        <v>0.35</v>
      </c>
      <c r="AO63">
        <v>163</v>
      </c>
      <c r="AP63" s="155">
        <v>0.22020000000000001</v>
      </c>
      <c r="AQ63" t="s">
        <v>225</v>
      </c>
      <c r="AR63" t="s">
        <v>216</v>
      </c>
      <c r="AS63" t="s">
        <v>225</v>
      </c>
      <c r="AT63" t="s">
        <v>225</v>
      </c>
      <c r="AU63" t="s">
        <v>215</v>
      </c>
      <c r="AV63" t="s">
        <v>216</v>
      </c>
      <c r="AW63" t="s">
        <v>216</v>
      </c>
    </row>
    <row r="64" spans="25:49">
      <c r="Y64">
        <f t="shared" si="0"/>
        <v>64</v>
      </c>
      <c r="Z64" s="160" t="s">
        <v>1568</v>
      </c>
      <c r="AA64" t="s">
        <v>596</v>
      </c>
      <c r="AB64" t="s">
        <v>597</v>
      </c>
      <c r="AC64" s="155">
        <v>1.1999999999999999E-3</v>
      </c>
      <c r="AD64" s="18">
        <f t="shared" si="1"/>
        <v>3.75</v>
      </c>
      <c r="AH64" t="s">
        <v>579</v>
      </c>
      <c r="AI64" s="10">
        <v>40140</v>
      </c>
      <c r="AJ64" s="157">
        <v>0.43</v>
      </c>
      <c r="AK64" s="10">
        <v>42583</v>
      </c>
      <c r="AL64" s="157">
        <v>0.04</v>
      </c>
      <c r="AM64" s="155">
        <v>7.1000000000000004E-3</v>
      </c>
      <c r="AN64">
        <v>0.12</v>
      </c>
      <c r="AO64">
        <v>140</v>
      </c>
      <c r="AP64" s="155">
        <v>0.19800000000000001</v>
      </c>
      <c r="AQ64" t="s">
        <v>215</v>
      </c>
      <c r="AR64" t="s">
        <v>215</v>
      </c>
      <c r="AS64" t="s">
        <v>216</v>
      </c>
      <c r="AT64" t="s">
        <v>216</v>
      </c>
      <c r="AU64" t="s">
        <v>214</v>
      </c>
      <c r="AV64" t="s">
        <v>216</v>
      </c>
      <c r="AW64" t="s">
        <v>216</v>
      </c>
    </row>
    <row r="65" spans="25:49">
      <c r="Y65">
        <f t="shared" si="0"/>
        <v>65</v>
      </c>
      <c r="Z65" s="160" t="s">
        <v>102</v>
      </c>
      <c r="AA65" t="s">
        <v>340</v>
      </c>
      <c r="AB65" t="s">
        <v>341</v>
      </c>
      <c r="AC65" s="155">
        <v>1.1999999999999999E-3</v>
      </c>
      <c r="AD65" s="18">
        <f t="shared" si="1"/>
        <v>3.5</v>
      </c>
      <c r="AE65" s="168">
        <v>608311</v>
      </c>
      <c r="AF65" s="166">
        <v>3976602</v>
      </c>
      <c r="AG65">
        <v>30.72</v>
      </c>
      <c r="AH65" t="s">
        <v>331</v>
      </c>
      <c r="AI65" s="10">
        <v>40163</v>
      </c>
      <c r="AJ65" s="157">
        <v>0.28000000000000003</v>
      </c>
      <c r="AK65" s="10">
        <v>42614</v>
      </c>
      <c r="AL65" s="157">
        <v>0.04</v>
      </c>
      <c r="AM65" s="155">
        <v>9.1000000000000004E-3</v>
      </c>
      <c r="AN65">
        <v>0.13</v>
      </c>
      <c r="AO65">
        <v>1092</v>
      </c>
      <c r="AP65" s="155">
        <v>4.7800000000000002E-2</v>
      </c>
      <c r="AQ65" t="s">
        <v>216</v>
      </c>
      <c r="AR65" t="s">
        <v>215</v>
      </c>
      <c r="AS65" t="s">
        <v>217</v>
      </c>
      <c r="AT65" t="s">
        <v>216</v>
      </c>
      <c r="AU65" t="s">
        <v>214</v>
      </c>
      <c r="AV65" t="s">
        <v>216</v>
      </c>
      <c r="AW65" t="s">
        <v>215</v>
      </c>
    </row>
    <row r="66" spans="25:49">
      <c r="Y66">
        <f t="shared" si="0"/>
        <v>66</v>
      </c>
      <c r="Z66" s="160" t="s">
        <v>100</v>
      </c>
      <c r="AA66" t="s">
        <v>754</v>
      </c>
      <c r="AB66" t="s">
        <v>755</v>
      </c>
      <c r="AC66" s="155">
        <v>1.1999999999999999E-3</v>
      </c>
      <c r="AD66" s="18">
        <f t="shared" ref="AD66:AD129" si="2">INDEX(alphabet_soup,MATCH(AW66,letters,0),2)</f>
        <v>3.5</v>
      </c>
      <c r="AE66" s="168">
        <v>553942</v>
      </c>
      <c r="AF66" s="166">
        <v>6373011.5999999996</v>
      </c>
      <c r="AG66">
        <v>80.400000000000006</v>
      </c>
      <c r="AH66" t="s">
        <v>747</v>
      </c>
      <c r="AI66" s="10">
        <v>40631</v>
      </c>
      <c r="AJ66" s="157">
        <v>2.79</v>
      </c>
      <c r="AK66" s="10">
        <v>42542</v>
      </c>
      <c r="AL66" s="157">
        <v>0.68</v>
      </c>
      <c r="AM66" s="155">
        <v>3.4700000000000002E-2</v>
      </c>
      <c r="AN66">
        <v>1.06</v>
      </c>
      <c r="AO66">
        <v>77</v>
      </c>
      <c r="AP66" s="155">
        <v>0.58220000000000005</v>
      </c>
      <c r="AQ66" t="s">
        <v>216</v>
      </c>
      <c r="AR66" t="s">
        <v>216</v>
      </c>
      <c r="AS66" t="s">
        <v>228</v>
      </c>
      <c r="AT66" t="s">
        <v>216</v>
      </c>
      <c r="AU66" t="s">
        <v>216</v>
      </c>
      <c r="AV66" t="s">
        <v>214</v>
      </c>
      <c r="AW66" t="s">
        <v>215</v>
      </c>
    </row>
    <row r="67" spans="25:49">
      <c r="Y67">
        <f t="shared" ref="Y67:Y130" si="3">ROW(Z67)</f>
        <v>67</v>
      </c>
      <c r="Z67" s="161" t="s">
        <v>101</v>
      </c>
      <c r="AA67" t="s">
        <v>610</v>
      </c>
      <c r="AB67" t="s">
        <v>611</v>
      </c>
      <c r="AC67" s="155">
        <v>1.1999999999999999E-3</v>
      </c>
      <c r="AD67" s="18">
        <f t="shared" si="2"/>
        <v>3.5</v>
      </c>
      <c r="AE67" s="168">
        <v>144897</v>
      </c>
      <c r="AF67" s="166">
        <v>531940.1</v>
      </c>
      <c r="AG67">
        <v>82.5</v>
      </c>
      <c r="AH67" t="s">
        <v>579</v>
      </c>
      <c r="AI67" s="10">
        <v>40141</v>
      </c>
      <c r="AJ67" s="157">
        <v>1.86</v>
      </c>
      <c r="AK67" s="10">
        <v>42614</v>
      </c>
      <c r="AL67" s="157">
        <v>0.16</v>
      </c>
      <c r="AM67" s="155">
        <v>2.2499999999999999E-2</v>
      </c>
      <c r="AN67">
        <v>1.17</v>
      </c>
      <c r="AO67">
        <v>71</v>
      </c>
      <c r="AP67" s="155">
        <v>0.40310000000000001</v>
      </c>
      <c r="AQ67" t="s">
        <v>215</v>
      </c>
      <c r="AR67" t="s">
        <v>215</v>
      </c>
      <c r="AS67" t="s">
        <v>214</v>
      </c>
      <c r="AT67" t="s">
        <v>222</v>
      </c>
      <c r="AU67" t="s">
        <v>216</v>
      </c>
      <c r="AV67" t="s">
        <v>215</v>
      </c>
      <c r="AW67" t="s">
        <v>215</v>
      </c>
    </row>
    <row r="68" spans="25:49">
      <c r="Y68">
        <f t="shared" si="3"/>
        <v>68</v>
      </c>
      <c r="Z68" s="160" t="s">
        <v>837</v>
      </c>
      <c r="AA68" t="s">
        <v>850</v>
      </c>
      <c r="AB68" t="s">
        <v>851</v>
      </c>
      <c r="AC68" s="155">
        <v>1.1999999999999999E-3</v>
      </c>
      <c r="AD68" s="18">
        <f t="shared" si="2"/>
        <v>3.5</v>
      </c>
      <c r="AE68" s="168">
        <v>93234</v>
      </c>
      <c r="AF68" s="166">
        <v>479995.3</v>
      </c>
      <c r="AG68">
        <v>52.24</v>
      </c>
      <c r="AH68" t="s">
        <v>839</v>
      </c>
      <c r="AI68" s="10">
        <v>42234</v>
      </c>
      <c r="AJ68" s="157">
        <v>0.82</v>
      </c>
      <c r="AK68" s="10">
        <v>42614</v>
      </c>
      <c r="AL68" s="157">
        <v>0.08</v>
      </c>
      <c r="AM68" s="155">
        <v>1.5699999999999999E-2</v>
      </c>
      <c r="AN68">
        <v>-0.26</v>
      </c>
      <c r="AO68">
        <v>1737</v>
      </c>
      <c r="AP68" s="155">
        <v>2.5700000000000001E-2</v>
      </c>
      <c r="AQ68" t="s">
        <v>215</v>
      </c>
      <c r="AR68" t="s">
        <v>216</v>
      </c>
      <c r="AS68" t="s">
        <v>212</v>
      </c>
      <c r="AT68" t="s">
        <v>215</v>
      </c>
      <c r="AU68" t="s">
        <v>214</v>
      </c>
      <c r="AV68" t="s">
        <v>212</v>
      </c>
      <c r="AW68" t="s">
        <v>215</v>
      </c>
    </row>
    <row r="69" spans="25:49">
      <c r="Y69">
        <f t="shared" si="3"/>
        <v>69</v>
      </c>
      <c r="Z69" s="160" t="s">
        <v>1533</v>
      </c>
      <c r="AA69" t="s">
        <v>754</v>
      </c>
      <c r="AB69" t="s">
        <v>755</v>
      </c>
      <c r="AC69" s="155">
        <v>1.1999999999999999E-3</v>
      </c>
      <c r="AD69" s="18">
        <f t="shared" si="2"/>
        <v>3.5</v>
      </c>
      <c r="AF69" s="166">
        <v>6373011.5999999996</v>
      </c>
      <c r="AG69">
        <v>80.400000000000006</v>
      </c>
      <c r="AH69" t="s">
        <v>747</v>
      </c>
      <c r="AI69" s="10">
        <v>40631</v>
      </c>
      <c r="AJ69" s="157">
        <v>2.79</v>
      </c>
      <c r="AK69" s="10">
        <v>42542</v>
      </c>
      <c r="AL69" s="157">
        <v>0.68</v>
      </c>
      <c r="AM69" s="155">
        <v>3.4700000000000002E-2</v>
      </c>
      <c r="AN69">
        <v>1.06</v>
      </c>
      <c r="AO69">
        <v>77</v>
      </c>
      <c r="AP69" s="155">
        <v>0.58220000000000005</v>
      </c>
      <c r="AQ69" t="s">
        <v>216</v>
      </c>
      <c r="AR69" t="s">
        <v>216</v>
      </c>
      <c r="AS69" t="s">
        <v>228</v>
      </c>
      <c r="AT69" t="s">
        <v>216</v>
      </c>
      <c r="AU69" t="s">
        <v>216</v>
      </c>
      <c r="AV69" t="s">
        <v>214</v>
      </c>
      <c r="AW69" t="s">
        <v>215</v>
      </c>
    </row>
    <row r="70" spans="25:49">
      <c r="Y70">
        <f t="shared" si="3"/>
        <v>70</v>
      </c>
      <c r="Z70" s="160" t="s">
        <v>1533</v>
      </c>
      <c r="AA70" t="s">
        <v>1352</v>
      </c>
      <c r="AB70" t="s">
        <v>1353</v>
      </c>
      <c r="AC70" s="155">
        <v>1.1999999999999999E-3</v>
      </c>
      <c r="AD70" s="18">
        <f t="shared" si="2"/>
        <v>3.5</v>
      </c>
      <c r="AF70" s="166">
        <v>78610</v>
      </c>
      <c r="AG70">
        <v>78.400000000000006</v>
      </c>
      <c r="AH70" t="s">
        <v>780</v>
      </c>
      <c r="AI70" s="10">
        <v>41325</v>
      </c>
      <c r="AJ70" s="157">
        <v>1.93</v>
      </c>
      <c r="AK70" s="10">
        <v>42538</v>
      </c>
      <c r="AL70" s="157">
        <v>0.51</v>
      </c>
      <c r="AM70" s="155">
        <v>2.46E-2</v>
      </c>
      <c r="AN70">
        <v>1.23</v>
      </c>
      <c r="AO70">
        <v>86</v>
      </c>
      <c r="AP70" s="155">
        <v>0.20369999999999999</v>
      </c>
      <c r="AQ70" t="s">
        <v>222</v>
      </c>
      <c r="AR70" t="s">
        <v>216</v>
      </c>
      <c r="AS70" t="s">
        <v>216</v>
      </c>
      <c r="AT70" t="s">
        <v>215</v>
      </c>
      <c r="AU70" t="s">
        <v>216</v>
      </c>
      <c r="AV70" t="s">
        <v>214</v>
      </c>
      <c r="AW70" t="s">
        <v>215</v>
      </c>
    </row>
    <row r="71" spans="25:49">
      <c r="Y71">
        <f t="shared" si="3"/>
        <v>71</v>
      </c>
      <c r="Z71" s="160" t="s">
        <v>1572</v>
      </c>
      <c r="AA71" t="s">
        <v>610</v>
      </c>
      <c r="AB71" t="s">
        <v>611</v>
      </c>
      <c r="AC71" s="155">
        <v>1.1999999999999999E-3</v>
      </c>
      <c r="AD71" s="18">
        <f t="shared" si="2"/>
        <v>3.5</v>
      </c>
      <c r="AH71" t="s">
        <v>579</v>
      </c>
      <c r="AI71" s="10">
        <v>40141</v>
      </c>
      <c r="AJ71" s="157">
        <v>1.86</v>
      </c>
      <c r="AK71" s="10">
        <v>42614</v>
      </c>
      <c r="AL71" s="157">
        <v>0.16</v>
      </c>
      <c r="AM71" s="155">
        <v>2.2499999999999999E-2</v>
      </c>
      <c r="AN71">
        <v>1.17</v>
      </c>
      <c r="AO71">
        <v>71</v>
      </c>
      <c r="AP71" s="155">
        <v>0.40310000000000001</v>
      </c>
      <c r="AQ71" t="s">
        <v>215</v>
      </c>
      <c r="AR71" t="s">
        <v>215</v>
      </c>
      <c r="AS71" t="s">
        <v>214</v>
      </c>
      <c r="AT71" t="s">
        <v>222</v>
      </c>
      <c r="AU71" t="s">
        <v>216</v>
      </c>
      <c r="AV71" t="s">
        <v>215</v>
      </c>
      <c r="AW71" t="s">
        <v>215</v>
      </c>
    </row>
    <row r="72" spans="25:49">
      <c r="Y72">
        <f t="shared" si="3"/>
        <v>72</v>
      </c>
      <c r="Z72" s="160" t="s">
        <v>100</v>
      </c>
      <c r="AA72" t="s">
        <v>774</v>
      </c>
      <c r="AB72" t="s">
        <v>775</v>
      </c>
      <c r="AC72" s="155">
        <v>1.1999999999999999E-3</v>
      </c>
      <c r="AD72" s="18">
        <f t="shared" si="2"/>
        <v>3.25</v>
      </c>
      <c r="AE72" s="168">
        <v>232435</v>
      </c>
      <c r="AF72" s="166">
        <v>630878.5</v>
      </c>
      <c r="AG72">
        <v>27.3</v>
      </c>
      <c r="AH72" t="s">
        <v>747</v>
      </c>
      <c r="AI72" s="10">
        <v>41800</v>
      </c>
      <c r="AJ72" s="157">
        <v>0.64</v>
      </c>
      <c r="AK72" s="10">
        <v>42542</v>
      </c>
      <c r="AL72" s="157">
        <v>0.17</v>
      </c>
      <c r="AM72" s="155">
        <v>2.3300000000000001E-2</v>
      </c>
      <c r="AN72">
        <v>0.95</v>
      </c>
      <c r="AO72">
        <v>426</v>
      </c>
      <c r="AP72" s="155">
        <v>0.27529999999999999</v>
      </c>
      <c r="AQ72" t="s">
        <v>225</v>
      </c>
      <c r="AR72" t="s">
        <v>216</v>
      </c>
      <c r="AS72" t="s">
        <v>215</v>
      </c>
      <c r="AT72" t="s">
        <v>222</v>
      </c>
      <c r="AU72" t="s">
        <v>214</v>
      </c>
      <c r="AV72" t="s">
        <v>212</v>
      </c>
      <c r="AW72" t="s">
        <v>225</v>
      </c>
    </row>
    <row r="73" spans="25:49">
      <c r="Y73">
        <f t="shared" si="3"/>
        <v>73</v>
      </c>
      <c r="Z73" s="160" t="s">
        <v>102</v>
      </c>
      <c r="AA73" t="s">
        <v>344</v>
      </c>
      <c r="AB73" t="s">
        <v>345</v>
      </c>
      <c r="AC73" s="155">
        <v>1.1999999999999999E-3</v>
      </c>
      <c r="AD73" s="18">
        <f t="shared" si="2"/>
        <v>3.25</v>
      </c>
      <c r="AE73" s="168">
        <v>184697</v>
      </c>
      <c r="AF73" s="166">
        <v>1425191</v>
      </c>
      <c r="AG73">
        <v>93.18</v>
      </c>
      <c r="AH73" t="s">
        <v>331</v>
      </c>
      <c r="AI73" s="10">
        <v>40140</v>
      </c>
      <c r="AJ73" s="157">
        <v>3.59</v>
      </c>
      <c r="AK73" s="10">
        <v>42583</v>
      </c>
      <c r="AL73" s="157">
        <v>0.32</v>
      </c>
      <c r="AM73" s="155">
        <v>3.85E-2</v>
      </c>
      <c r="AN73">
        <v>0.92</v>
      </c>
      <c r="AO73">
        <v>1717</v>
      </c>
      <c r="AP73" s="155">
        <v>4.7600000000000003E-2</v>
      </c>
      <c r="AQ73" t="s">
        <v>215</v>
      </c>
      <c r="AR73" t="s">
        <v>225</v>
      </c>
      <c r="AS73" t="s">
        <v>214</v>
      </c>
      <c r="AT73" t="s">
        <v>214</v>
      </c>
      <c r="AU73" t="s">
        <v>216</v>
      </c>
      <c r="AV73" t="s">
        <v>216</v>
      </c>
      <c r="AW73" t="s">
        <v>225</v>
      </c>
    </row>
    <row r="74" spans="25:49">
      <c r="Y74">
        <f t="shared" si="3"/>
        <v>74</v>
      </c>
      <c r="Z74" s="160" t="s">
        <v>1533</v>
      </c>
      <c r="AA74" t="s">
        <v>774</v>
      </c>
      <c r="AB74" t="s">
        <v>775</v>
      </c>
      <c r="AC74" s="155">
        <v>1.1999999999999999E-3</v>
      </c>
      <c r="AD74" s="18">
        <f t="shared" si="2"/>
        <v>3.25</v>
      </c>
      <c r="AF74" s="166">
        <v>630878.5</v>
      </c>
      <c r="AG74">
        <v>27.3</v>
      </c>
      <c r="AH74" t="s">
        <v>747</v>
      </c>
      <c r="AI74" s="10">
        <v>41800</v>
      </c>
      <c r="AJ74" s="157">
        <v>0.64</v>
      </c>
      <c r="AK74" s="10">
        <v>42542</v>
      </c>
      <c r="AL74" s="157">
        <v>0.17</v>
      </c>
      <c r="AM74" s="155">
        <v>2.3300000000000001E-2</v>
      </c>
      <c r="AN74">
        <v>0.95</v>
      </c>
      <c r="AO74">
        <v>426</v>
      </c>
      <c r="AP74" s="155">
        <v>0.27529999999999999</v>
      </c>
      <c r="AQ74" t="s">
        <v>225</v>
      </c>
      <c r="AR74" t="s">
        <v>216</v>
      </c>
      <c r="AS74" t="s">
        <v>215</v>
      </c>
      <c r="AT74" t="s">
        <v>222</v>
      </c>
      <c r="AU74" t="s">
        <v>214</v>
      </c>
      <c r="AV74" t="s">
        <v>212</v>
      </c>
      <c r="AW74" t="s">
        <v>225</v>
      </c>
    </row>
    <row r="75" spans="25:49">
      <c r="Y75">
        <f t="shared" si="3"/>
        <v>75</v>
      </c>
      <c r="Z75" s="161" t="s">
        <v>101</v>
      </c>
      <c r="AA75" t="s">
        <v>606</v>
      </c>
      <c r="AB75" t="s">
        <v>607</v>
      </c>
      <c r="AC75" s="155">
        <v>1.1999999999999999E-3</v>
      </c>
      <c r="AD75" s="18">
        <f t="shared" si="2"/>
        <v>3</v>
      </c>
      <c r="AE75" s="168">
        <v>87562</v>
      </c>
      <c r="AF75" s="166">
        <v>639327.1</v>
      </c>
      <c r="AG75">
        <v>132.47</v>
      </c>
      <c r="AH75" t="s">
        <v>579</v>
      </c>
      <c r="AI75" s="10">
        <v>39422</v>
      </c>
      <c r="AJ75" s="157">
        <v>3.41</v>
      </c>
      <c r="AK75" s="10">
        <v>42542</v>
      </c>
      <c r="AL75" s="157">
        <v>0.82</v>
      </c>
      <c r="AM75" s="155">
        <v>2.5899999999999999E-2</v>
      </c>
      <c r="AN75">
        <v>1.71</v>
      </c>
      <c r="AO75">
        <v>75</v>
      </c>
      <c r="AP75" s="155">
        <v>0.21060000000000001</v>
      </c>
      <c r="AQ75" t="s">
        <v>217</v>
      </c>
      <c r="AR75" t="s">
        <v>215</v>
      </c>
      <c r="AS75" t="s">
        <v>228</v>
      </c>
      <c r="AT75" t="s">
        <v>228</v>
      </c>
      <c r="AU75" t="s">
        <v>213</v>
      </c>
      <c r="AV75" t="s">
        <v>215</v>
      </c>
      <c r="AW75" t="s">
        <v>217</v>
      </c>
    </row>
    <row r="76" spans="25:49">
      <c r="Y76">
        <f t="shared" si="3"/>
        <v>76</v>
      </c>
      <c r="Z76" s="160" t="s">
        <v>102</v>
      </c>
      <c r="AA76" t="s">
        <v>352</v>
      </c>
      <c r="AB76" t="s">
        <v>353</v>
      </c>
      <c r="AC76" s="155">
        <v>1.1999999999999999E-3</v>
      </c>
      <c r="AD76" s="18">
        <f t="shared" si="2"/>
        <v>3</v>
      </c>
      <c r="AE76" s="168">
        <v>26317</v>
      </c>
      <c r="AF76" s="166">
        <v>161733</v>
      </c>
      <c r="AG76">
        <v>41.76</v>
      </c>
      <c r="AH76" t="s">
        <v>331</v>
      </c>
      <c r="AI76" s="10">
        <v>39882</v>
      </c>
      <c r="AJ76" s="157">
        <v>1.03</v>
      </c>
      <c r="AK76" s="10">
        <v>42583</v>
      </c>
      <c r="AL76" s="157">
        <v>0.14000000000000001</v>
      </c>
      <c r="AM76" s="155">
        <v>2.4899999999999999E-2</v>
      </c>
      <c r="AN76">
        <v>0.98</v>
      </c>
      <c r="AO76">
        <v>1353</v>
      </c>
      <c r="AP76" s="155">
        <v>5.3400000000000003E-2</v>
      </c>
      <c r="AQ76" t="s">
        <v>225</v>
      </c>
      <c r="AR76" t="s">
        <v>215</v>
      </c>
      <c r="AS76" t="s">
        <v>228</v>
      </c>
      <c r="AT76" t="s">
        <v>228</v>
      </c>
      <c r="AU76" t="s">
        <v>213</v>
      </c>
      <c r="AV76" t="s">
        <v>216</v>
      </c>
      <c r="AW76" t="s">
        <v>217</v>
      </c>
    </row>
    <row r="77" spans="25:49">
      <c r="Y77">
        <f t="shared" si="3"/>
        <v>77</v>
      </c>
      <c r="Z77" s="160" t="s">
        <v>1572</v>
      </c>
      <c r="AA77" t="s">
        <v>606</v>
      </c>
      <c r="AB77" t="s">
        <v>607</v>
      </c>
      <c r="AC77" s="155">
        <v>1.1999999999999999E-3</v>
      </c>
      <c r="AD77" s="18">
        <f t="shared" si="2"/>
        <v>3</v>
      </c>
      <c r="AH77" t="s">
        <v>579</v>
      </c>
      <c r="AI77" s="10">
        <v>39422</v>
      </c>
      <c r="AJ77" s="157">
        <v>3.41</v>
      </c>
      <c r="AK77" s="10">
        <v>42542</v>
      </c>
      <c r="AL77" s="157">
        <v>0.82</v>
      </c>
      <c r="AM77" s="155">
        <v>2.5899999999999999E-2</v>
      </c>
      <c r="AN77">
        <v>1.71</v>
      </c>
      <c r="AO77">
        <v>75</v>
      </c>
      <c r="AP77" s="155">
        <v>0.21060000000000001</v>
      </c>
      <c r="AQ77" t="s">
        <v>217</v>
      </c>
      <c r="AR77" t="s">
        <v>215</v>
      </c>
      <c r="AS77" t="s">
        <v>228</v>
      </c>
      <c r="AT77" t="s">
        <v>228</v>
      </c>
      <c r="AU77" t="s">
        <v>213</v>
      </c>
      <c r="AV77" t="s">
        <v>215</v>
      </c>
      <c r="AW77" t="s">
        <v>217</v>
      </c>
    </row>
    <row r="78" spans="25:49">
      <c r="Y78">
        <f t="shared" si="3"/>
        <v>78</v>
      </c>
      <c r="Z78" s="160" t="s">
        <v>1048</v>
      </c>
      <c r="AA78" t="s">
        <v>965</v>
      </c>
      <c r="AB78" t="s">
        <v>966</v>
      </c>
      <c r="AC78" s="155">
        <v>1.1999999999999999E-3</v>
      </c>
      <c r="AD78" s="18">
        <f t="shared" si="2"/>
        <v>2.5</v>
      </c>
      <c r="AE78" s="168">
        <v>14908</v>
      </c>
      <c r="AF78" s="166">
        <v>117595</v>
      </c>
      <c r="AG78">
        <v>80.97</v>
      </c>
      <c r="AH78" t="s">
        <v>882</v>
      </c>
      <c r="AI78" s="10">
        <v>41325</v>
      </c>
      <c r="AJ78" s="157">
        <v>2.2599999999999998</v>
      </c>
      <c r="AK78" s="10">
        <v>42538</v>
      </c>
      <c r="AL78" s="157">
        <v>0.5</v>
      </c>
      <c r="AM78" s="155">
        <v>2.7799999999999998E-2</v>
      </c>
      <c r="AN78">
        <v>1.2</v>
      </c>
      <c r="AO78">
        <v>171</v>
      </c>
      <c r="AP78" s="155">
        <v>0.19689999999999999</v>
      </c>
      <c r="AQ78" t="s">
        <v>222</v>
      </c>
      <c r="AR78" t="s">
        <v>216</v>
      </c>
      <c r="AS78" t="s">
        <v>212</v>
      </c>
      <c r="AT78" t="s">
        <v>212</v>
      </c>
      <c r="AU78" t="s">
        <v>228</v>
      </c>
      <c r="AV78" t="s">
        <v>228</v>
      </c>
      <c r="AW78" t="s">
        <v>214</v>
      </c>
    </row>
    <row r="79" spans="25:49">
      <c r="Y79">
        <f t="shared" si="3"/>
        <v>79</v>
      </c>
      <c r="Z79" s="160" t="s">
        <v>1533</v>
      </c>
      <c r="AA79" t="s">
        <v>1193</v>
      </c>
      <c r="AB79" t="s">
        <v>1194</v>
      </c>
      <c r="AC79" s="155">
        <v>1.4E-3</v>
      </c>
      <c r="AD79" s="18" t="str">
        <f t="shared" si="2"/>
        <v>n/a</v>
      </c>
      <c r="AF79" s="166">
        <v>2970578</v>
      </c>
      <c r="AG79">
        <v>31.78</v>
      </c>
      <c r="AH79" t="s">
        <v>939</v>
      </c>
      <c r="AI79" s="10">
        <v>42284</v>
      </c>
      <c r="AJ79" s="157">
        <v>1.0900000000000001</v>
      </c>
      <c r="AK79" s="10">
        <v>42620</v>
      </c>
      <c r="AL79" s="157">
        <v>0.18</v>
      </c>
      <c r="AM79" s="155">
        <v>3.4299999999999997E-2</v>
      </c>
      <c r="AN79">
        <v>1.52</v>
      </c>
      <c r="AO79">
        <v>29</v>
      </c>
      <c r="AP79" s="155">
        <v>0.57110000000000005</v>
      </c>
      <c r="AQ79" t="s">
        <v>212</v>
      </c>
      <c r="AR79" t="s">
        <v>216</v>
      </c>
      <c r="AS79" t="s">
        <v>212</v>
      </c>
      <c r="AT79" t="s">
        <v>212</v>
      </c>
      <c r="AU79" t="s">
        <v>212</v>
      </c>
      <c r="AV79" t="s">
        <v>214</v>
      </c>
      <c r="AW79" t="s">
        <v>212</v>
      </c>
    </row>
    <row r="80" spans="25:49">
      <c r="Y80">
        <f t="shared" si="3"/>
        <v>80</v>
      </c>
      <c r="Z80" s="160" t="s">
        <v>1533</v>
      </c>
      <c r="AA80" t="s">
        <v>1328</v>
      </c>
      <c r="AB80" t="s">
        <v>1329</v>
      </c>
      <c r="AC80" s="155">
        <v>1.4E-3</v>
      </c>
      <c r="AD80" s="18" t="str">
        <f t="shared" si="2"/>
        <v>n/a</v>
      </c>
      <c r="AF80" s="166">
        <v>119691</v>
      </c>
      <c r="AG80">
        <v>30.52</v>
      </c>
      <c r="AH80" t="s">
        <v>939</v>
      </c>
      <c r="AI80" s="10">
        <v>42284</v>
      </c>
      <c r="AJ80" s="157">
        <v>0.37</v>
      </c>
      <c r="AK80" s="10">
        <v>42538</v>
      </c>
      <c r="AL80" s="157">
        <v>0.13</v>
      </c>
      <c r="AM80" s="155">
        <v>1.21E-2</v>
      </c>
      <c r="AN80">
        <v>-1.2</v>
      </c>
      <c r="AO80">
        <v>65</v>
      </c>
      <c r="AP80" s="155">
        <v>0.55569999999999997</v>
      </c>
      <c r="AQ80" t="s">
        <v>212</v>
      </c>
      <c r="AR80" t="s">
        <v>216</v>
      </c>
      <c r="AS80" t="s">
        <v>212</v>
      </c>
      <c r="AT80" t="s">
        <v>212</v>
      </c>
      <c r="AU80" t="s">
        <v>212</v>
      </c>
      <c r="AV80" t="s">
        <v>215</v>
      </c>
      <c r="AW80" t="s">
        <v>212</v>
      </c>
    </row>
    <row r="81" spans="25:52">
      <c r="Y81">
        <f t="shared" si="3"/>
        <v>81</v>
      </c>
      <c r="Z81" s="161" t="s">
        <v>101</v>
      </c>
      <c r="AA81" t="s">
        <v>642</v>
      </c>
      <c r="AB81" t="s">
        <v>643</v>
      </c>
      <c r="AC81" s="155">
        <v>1.4E-3</v>
      </c>
      <c r="AD81" s="18" t="str">
        <f t="shared" si="2"/>
        <v>n/a</v>
      </c>
      <c r="AF81" s="166">
        <v>19998</v>
      </c>
      <c r="AG81">
        <v>100.01</v>
      </c>
      <c r="AH81" t="s">
        <v>579</v>
      </c>
      <c r="AI81" s="10">
        <v>42619</v>
      </c>
      <c r="AJ81" t="s">
        <v>212</v>
      </c>
      <c r="AK81" t="s">
        <v>212</v>
      </c>
      <c r="AL81" t="s">
        <v>212</v>
      </c>
      <c r="AM81" t="s">
        <v>212</v>
      </c>
      <c r="AN81" t="s">
        <v>212</v>
      </c>
      <c r="AO81" t="s">
        <v>212</v>
      </c>
      <c r="AP81" t="s">
        <v>212</v>
      </c>
      <c r="AQ81" t="s">
        <v>212</v>
      </c>
      <c r="AR81" t="s">
        <v>215</v>
      </c>
      <c r="AS81" t="s">
        <v>212</v>
      </c>
      <c r="AT81" t="s">
        <v>212</v>
      </c>
      <c r="AU81" t="s">
        <v>212</v>
      </c>
      <c r="AV81" t="s">
        <v>212</v>
      </c>
      <c r="AW81" t="s">
        <v>212</v>
      </c>
    </row>
    <row r="82" spans="25:52">
      <c r="Y82">
        <f t="shared" si="3"/>
        <v>82</v>
      </c>
      <c r="Z82" s="160" t="s">
        <v>1568</v>
      </c>
      <c r="AA82" t="s">
        <v>642</v>
      </c>
      <c r="AB82" t="s">
        <v>643</v>
      </c>
      <c r="AC82" s="155">
        <v>1.4E-3</v>
      </c>
      <c r="AD82" s="18" t="str">
        <f t="shared" si="2"/>
        <v>n/a</v>
      </c>
      <c r="AH82" t="s">
        <v>579</v>
      </c>
      <c r="AI82" s="10">
        <v>42619</v>
      </c>
      <c r="AJ82" t="s">
        <v>212</v>
      </c>
      <c r="AK82" t="s">
        <v>212</v>
      </c>
      <c r="AL82" t="s">
        <v>212</v>
      </c>
      <c r="AM82" t="s">
        <v>212</v>
      </c>
      <c r="AN82" t="s">
        <v>212</v>
      </c>
      <c r="AO82" t="s">
        <v>212</v>
      </c>
      <c r="AP82" t="s">
        <v>212</v>
      </c>
      <c r="AQ82" t="s">
        <v>212</v>
      </c>
      <c r="AR82" t="s">
        <v>215</v>
      </c>
      <c r="AS82" t="s">
        <v>212</v>
      </c>
      <c r="AT82" t="s">
        <v>212</v>
      </c>
      <c r="AU82" t="s">
        <v>212</v>
      </c>
      <c r="AV82" t="s">
        <v>212</v>
      </c>
      <c r="AW82" t="s">
        <v>212</v>
      </c>
    </row>
    <row r="83" spans="25:52">
      <c r="Y83">
        <f t="shared" si="3"/>
        <v>83</v>
      </c>
      <c r="Z83" s="161" t="s">
        <v>103</v>
      </c>
      <c r="AA83" t="s">
        <v>436</v>
      </c>
      <c r="AB83" t="s">
        <v>437</v>
      </c>
      <c r="AC83" s="155">
        <v>1.4E-3</v>
      </c>
      <c r="AD83" s="18">
        <f t="shared" si="2"/>
        <v>3.75</v>
      </c>
      <c r="AE83" s="168">
        <v>519509</v>
      </c>
      <c r="AF83" s="166">
        <v>2023623</v>
      </c>
      <c r="AG83">
        <v>22.4</v>
      </c>
      <c r="AH83" t="s">
        <v>429</v>
      </c>
      <c r="AI83" s="10">
        <v>40192</v>
      </c>
      <c r="AJ83" s="157">
        <v>0.49</v>
      </c>
      <c r="AK83" s="10">
        <v>42359</v>
      </c>
      <c r="AL83" s="157">
        <v>0.49</v>
      </c>
      <c r="AM83" s="155">
        <v>2.18E-2</v>
      </c>
      <c r="AN83">
        <v>-1.61</v>
      </c>
      <c r="AO83">
        <v>807</v>
      </c>
      <c r="AP83" s="155">
        <v>0.19639999999999999</v>
      </c>
      <c r="AQ83" t="s">
        <v>216</v>
      </c>
      <c r="AR83" t="s">
        <v>213</v>
      </c>
      <c r="AS83" t="s">
        <v>225</v>
      </c>
      <c r="AT83" t="s">
        <v>225</v>
      </c>
      <c r="AU83" t="s">
        <v>217</v>
      </c>
      <c r="AV83" t="s">
        <v>216</v>
      </c>
      <c r="AW83" t="s">
        <v>216</v>
      </c>
    </row>
    <row r="84" spans="25:52">
      <c r="Y84">
        <f t="shared" si="3"/>
        <v>84</v>
      </c>
      <c r="Z84" s="161" t="s">
        <v>101</v>
      </c>
      <c r="AA84" t="s">
        <v>71</v>
      </c>
      <c r="AB84" t="s">
        <v>593</v>
      </c>
      <c r="AC84" s="155">
        <v>1.4E-3</v>
      </c>
      <c r="AD84" s="18">
        <f t="shared" si="2"/>
        <v>3.25</v>
      </c>
      <c r="AE84" s="168">
        <v>986178</v>
      </c>
      <c r="AF84" s="166">
        <v>1591074.3</v>
      </c>
      <c r="AG84">
        <v>45.72</v>
      </c>
      <c r="AH84" t="s">
        <v>588</v>
      </c>
      <c r="AI84" s="10">
        <v>39227</v>
      </c>
      <c r="AJ84" t="s">
        <v>212</v>
      </c>
      <c r="AK84" s="10">
        <v>40905</v>
      </c>
      <c r="AL84" s="157">
        <v>0</v>
      </c>
      <c r="AM84" s="155">
        <v>3.3999999999999998E-3</v>
      </c>
      <c r="AN84">
        <v>-0.03</v>
      </c>
      <c r="AO84">
        <v>10</v>
      </c>
      <c r="AP84" s="155">
        <v>0</v>
      </c>
      <c r="AQ84" t="s">
        <v>213</v>
      </c>
      <c r="AR84" t="s">
        <v>213</v>
      </c>
      <c r="AS84" t="s">
        <v>214</v>
      </c>
      <c r="AT84" t="s">
        <v>216</v>
      </c>
      <c r="AU84" t="s">
        <v>225</v>
      </c>
      <c r="AV84" t="s">
        <v>214</v>
      </c>
      <c r="AW84" t="s">
        <v>225</v>
      </c>
    </row>
    <row r="85" spans="25:52">
      <c r="Y85">
        <f t="shared" si="3"/>
        <v>85</v>
      </c>
      <c r="Z85" s="160" t="s">
        <v>1533</v>
      </c>
      <c r="AA85" t="s">
        <v>1444</v>
      </c>
      <c r="AB85" t="s">
        <v>1445</v>
      </c>
      <c r="AC85" s="155">
        <v>1.5E-3</v>
      </c>
      <c r="AD85" s="18" t="str">
        <f t="shared" si="2"/>
        <v>n/a</v>
      </c>
      <c r="AF85" s="166">
        <v>9316.5</v>
      </c>
      <c r="AG85">
        <v>62.21</v>
      </c>
      <c r="AH85" t="s">
        <v>780</v>
      </c>
      <c r="AI85" s="10">
        <v>42109</v>
      </c>
      <c r="AJ85" s="157">
        <v>1.28</v>
      </c>
      <c r="AK85" s="10">
        <v>42538</v>
      </c>
      <c r="AL85" s="157">
        <v>0.33</v>
      </c>
      <c r="AM85" s="155">
        <v>2.07E-2</v>
      </c>
      <c r="AN85">
        <v>0.7</v>
      </c>
      <c r="AO85">
        <v>613</v>
      </c>
      <c r="AP85" s="155">
        <v>0.13489999999999999</v>
      </c>
      <c r="AQ85" t="s">
        <v>214</v>
      </c>
      <c r="AR85" t="s">
        <v>216</v>
      </c>
      <c r="AS85" t="s">
        <v>212</v>
      </c>
      <c r="AT85" t="s">
        <v>212</v>
      </c>
      <c r="AU85" t="s">
        <v>217</v>
      </c>
      <c r="AV85" t="s">
        <v>212</v>
      </c>
      <c r="AW85" t="s">
        <v>212</v>
      </c>
    </row>
    <row r="86" spans="25:52">
      <c r="Y86">
        <f t="shared" si="3"/>
        <v>86</v>
      </c>
      <c r="Z86" s="160" t="s">
        <v>35</v>
      </c>
      <c r="AA86" t="s">
        <v>1564</v>
      </c>
      <c r="AB86" t="s">
        <v>1565</v>
      </c>
      <c r="AC86" s="155">
        <v>1.5E-3</v>
      </c>
      <c r="AD86" s="18" t="str">
        <f t="shared" si="2"/>
        <v>n/a</v>
      </c>
      <c r="AH86" t="s">
        <v>579</v>
      </c>
      <c r="AI86" s="10">
        <v>41697</v>
      </c>
      <c r="AJ86" s="157">
        <v>0.12</v>
      </c>
      <c r="AK86" s="10">
        <v>42614</v>
      </c>
      <c r="AL86" s="157">
        <v>0.12</v>
      </c>
      <c r="AM86" s="155">
        <v>6.3E-3</v>
      </c>
      <c r="AN86">
        <v>-0.39</v>
      </c>
      <c r="AO86">
        <v>16</v>
      </c>
      <c r="AP86" s="155">
        <v>0.77039999999999997</v>
      </c>
      <c r="AQ86" t="s">
        <v>212</v>
      </c>
      <c r="AR86" t="s">
        <v>225</v>
      </c>
      <c r="AS86" t="s">
        <v>212</v>
      </c>
      <c r="AT86" t="s">
        <v>212</v>
      </c>
      <c r="AU86" t="s">
        <v>212</v>
      </c>
      <c r="AV86" t="s">
        <v>212</v>
      </c>
      <c r="AW86" t="s">
        <v>212</v>
      </c>
    </row>
    <row r="87" spans="25:52">
      <c r="Y87">
        <f t="shared" si="3"/>
        <v>87</v>
      </c>
      <c r="Z87" s="160" t="s">
        <v>35</v>
      </c>
      <c r="AA87" t="s">
        <v>1558</v>
      </c>
      <c r="AB87" t="s">
        <v>1559</v>
      </c>
      <c r="AC87" s="155">
        <v>1.5E-3</v>
      </c>
      <c r="AD87" s="18" t="str">
        <f t="shared" si="2"/>
        <v>n/a</v>
      </c>
      <c r="AH87" t="s">
        <v>579</v>
      </c>
      <c r="AI87" s="10">
        <v>41424</v>
      </c>
      <c r="AJ87" s="157">
        <v>0.13</v>
      </c>
      <c r="AK87" s="10">
        <v>42614</v>
      </c>
      <c r="AL87" s="157">
        <v>0.11</v>
      </c>
      <c r="AM87" s="155">
        <v>6.4000000000000003E-3</v>
      </c>
      <c r="AN87">
        <v>0.64</v>
      </c>
      <c r="AO87">
        <v>25</v>
      </c>
      <c r="AP87" s="155">
        <v>0.53659999999999997</v>
      </c>
      <c r="AQ87" t="s">
        <v>212</v>
      </c>
      <c r="AR87" t="s">
        <v>217</v>
      </c>
      <c r="AS87" t="s">
        <v>212</v>
      </c>
      <c r="AT87" t="s">
        <v>212</v>
      </c>
      <c r="AU87" t="s">
        <v>212</v>
      </c>
      <c r="AV87" t="s">
        <v>214</v>
      </c>
      <c r="AW87" t="s">
        <v>212</v>
      </c>
    </row>
    <row r="88" spans="25:52">
      <c r="Y88">
        <f t="shared" si="3"/>
        <v>88</v>
      </c>
      <c r="Z88" s="161" t="s">
        <v>103</v>
      </c>
      <c r="AA88" t="s">
        <v>59</v>
      </c>
      <c r="AB88" t="s">
        <v>428</v>
      </c>
      <c r="AC88" s="155">
        <v>1.5E-3</v>
      </c>
      <c r="AD88" s="18">
        <f t="shared" si="2"/>
        <v>3.75</v>
      </c>
      <c r="AE88" s="168">
        <v>16639484</v>
      </c>
      <c r="AF88" s="166">
        <v>42124560</v>
      </c>
      <c r="AG88">
        <v>36.47</v>
      </c>
      <c r="AH88" t="s">
        <v>429</v>
      </c>
      <c r="AI88" s="10">
        <v>38415</v>
      </c>
      <c r="AJ88" s="157">
        <v>1.34</v>
      </c>
      <c r="AK88" s="10">
        <v>42626</v>
      </c>
      <c r="AL88" s="157">
        <v>0.45</v>
      </c>
      <c r="AM88" s="155">
        <v>3.6600000000000001E-2</v>
      </c>
      <c r="AN88">
        <v>-1.61</v>
      </c>
      <c r="AO88">
        <v>4075</v>
      </c>
      <c r="AP88" s="155">
        <v>0.1573</v>
      </c>
      <c r="AQ88" t="s">
        <v>216</v>
      </c>
      <c r="AR88" t="s">
        <v>216</v>
      </c>
      <c r="AS88" t="s">
        <v>225</v>
      </c>
      <c r="AT88" t="s">
        <v>217</v>
      </c>
      <c r="AU88" t="s">
        <v>225</v>
      </c>
      <c r="AV88" t="s">
        <v>213</v>
      </c>
      <c r="AW88" t="s">
        <v>216</v>
      </c>
    </row>
    <row r="89" spans="25:52">
      <c r="Y89">
        <f t="shared" si="3"/>
        <v>89</v>
      </c>
      <c r="Z89" s="161" t="s">
        <v>24</v>
      </c>
      <c r="AA89" t="s">
        <v>69</v>
      </c>
      <c r="AB89" t="s">
        <v>706</v>
      </c>
      <c r="AC89" s="155">
        <v>1.5E-3</v>
      </c>
      <c r="AD89" s="18">
        <f t="shared" si="2"/>
        <v>3.75</v>
      </c>
      <c r="AE89" s="168">
        <v>14836217</v>
      </c>
      <c r="AF89" s="166">
        <v>14310936</v>
      </c>
      <c r="AG89">
        <v>67.569999999999993</v>
      </c>
      <c r="AH89" t="s">
        <v>707</v>
      </c>
      <c r="AI89" s="10">
        <v>36145</v>
      </c>
      <c r="AJ89" s="157">
        <v>1.91</v>
      </c>
      <c r="AK89" s="10">
        <v>42538</v>
      </c>
      <c r="AL89" s="157">
        <v>0.44</v>
      </c>
      <c r="AM89" s="155">
        <v>2.7900000000000001E-2</v>
      </c>
      <c r="AN89">
        <v>-2.15</v>
      </c>
      <c r="AO89">
        <v>38</v>
      </c>
      <c r="AP89" s="155">
        <v>0.65690000000000004</v>
      </c>
      <c r="AQ89" t="s">
        <v>213</v>
      </c>
      <c r="AR89" t="s">
        <v>216</v>
      </c>
      <c r="AS89" t="s">
        <v>217</v>
      </c>
      <c r="AT89" t="s">
        <v>216</v>
      </c>
      <c r="AU89" t="s">
        <v>215</v>
      </c>
      <c r="AV89" t="s">
        <v>217</v>
      </c>
      <c r="AW89" t="s">
        <v>216</v>
      </c>
    </row>
    <row r="90" spans="25:52">
      <c r="Y90">
        <f t="shared" si="3"/>
        <v>90</v>
      </c>
      <c r="Z90" s="160" t="s">
        <v>1048</v>
      </c>
      <c r="AA90" t="s">
        <v>910</v>
      </c>
      <c r="AB90" t="s">
        <v>911</v>
      </c>
      <c r="AC90" s="155">
        <v>1.5E-3</v>
      </c>
      <c r="AD90" s="18">
        <f t="shared" si="2"/>
        <v>3.75</v>
      </c>
      <c r="AE90" s="168">
        <v>56088</v>
      </c>
      <c r="AF90" s="166">
        <v>677670</v>
      </c>
      <c r="AG90">
        <v>96.88</v>
      </c>
      <c r="AH90" t="s">
        <v>882</v>
      </c>
      <c r="AI90" s="10">
        <v>40441</v>
      </c>
      <c r="AJ90" s="157">
        <v>1.57</v>
      </c>
      <c r="AK90" s="10">
        <v>42542</v>
      </c>
      <c r="AL90" s="157">
        <v>0.31</v>
      </c>
      <c r="AM90" s="155">
        <v>1.6199999999999999E-2</v>
      </c>
      <c r="AN90">
        <v>-1.41</v>
      </c>
      <c r="AO90">
        <v>2009</v>
      </c>
      <c r="AP90" s="155">
        <v>2.3599999999999999E-2</v>
      </c>
      <c r="AQ90" t="s">
        <v>225</v>
      </c>
      <c r="AR90" t="s">
        <v>215</v>
      </c>
      <c r="AS90" t="s">
        <v>222</v>
      </c>
      <c r="AT90" t="s">
        <v>225</v>
      </c>
      <c r="AU90" t="s">
        <v>216</v>
      </c>
      <c r="AV90" t="s">
        <v>213</v>
      </c>
      <c r="AW90" t="s">
        <v>216</v>
      </c>
    </row>
    <row r="91" spans="25:52">
      <c r="Y91">
        <f t="shared" si="3"/>
        <v>91</v>
      </c>
      <c r="Z91" s="160" t="s">
        <v>1533</v>
      </c>
      <c r="AA91" t="s">
        <v>1171</v>
      </c>
      <c r="AB91" t="s">
        <v>1172</v>
      </c>
      <c r="AC91" s="155">
        <v>1.5E-3</v>
      </c>
      <c r="AD91" s="18">
        <f t="shared" si="2"/>
        <v>3.75</v>
      </c>
      <c r="AF91" s="166">
        <v>16054040</v>
      </c>
      <c r="AG91">
        <v>118.45</v>
      </c>
      <c r="AH91" t="s">
        <v>780</v>
      </c>
      <c r="AI91" s="10">
        <v>36661</v>
      </c>
      <c r="AJ91" s="157">
        <v>2.36</v>
      </c>
      <c r="AK91" s="10">
        <v>42557</v>
      </c>
      <c r="AL91" s="157">
        <v>0.64</v>
      </c>
      <c r="AM91" s="155">
        <v>0.02</v>
      </c>
      <c r="AN91">
        <v>1</v>
      </c>
      <c r="AO91">
        <v>1001</v>
      </c>
      <c r="AP91" s="155">
        <v>0.15939999999999999</v>
      </c>
      <c r="AQ91" t="s">
        <v>216</v>
      </c>
      <c r="AR91" t="s">
        <v>215</v>
      </c>
      <c r="AS91" t="s">
        <v>217</v>
      </c>
      <c r="AT91" t="s">
        <v>217</v>
      </c>
      <c r="AU91" t="s">
        <v>225</v>
      </c>
      <c r="AV91" t="s">
        <v>216</v>
      </c>
      <c r="AW91" t="s">
        <v>216</v>
      </c>
      <c r="AY91" t="s">
        <v>213</v>
      </c>
      <c r="AZ91">
        <v>4</v>
      </c>
    </row>
    <row r="92" spans="25:52">
      <c r="Y92">
        <f t="shared" si="3"/>
        <v>92</v>
      </c>
      <c r="Z92" s="160" t="s">
        <v>1533</v>
      </c>
      <c r="AA92" t="s">
        <v>1177</v>
      </c>
      <c r="AB92" t="s">
        <v>1178</v>
      </c>
      <c r="AC92" s="155">
        <v>1.5E-3</v>
      </c>
      <c r="AD92" s="18">
        <f t="shared" si="2"/>
        <v>3.75</v>
      </c>
      <c r="AF92" s="166">
        <v>8791205.5999999996</v>
      </c>
      <c r="AG92">
        <v>52.86</v>
      </c>
      <c r="AH92" t="s">
        <v>446</v>
      </c>
      <c r="AI92" s="10">
        <v>36145</v>
      </c>
      <c r="AJ92" s="157">
        <v>1.27</v>
      </c>
      <c r="AK92" s="10">
        <v>42538</v>
      </c>
      <c r="AL92" s="157">
        <v>0.32</v>
      </c>
      <c r="AM92" s="155">
        <v>2.4E-2</v>
      </c>
      <c r="AN92">
        <v>1.2</v>
      </c>
      <c r="AO92">
        <v>37</v>
      </c>
      <c r="AP92" s="155">
        <v>0.62280000000000002</v>
      </c>
      <c r="AQ92" t="s">
        <v>213</v>
      </c>
      <c r="AR92" t="s">
        <v>216</v>
      </c>
      <c r="AS92" t="s">
        <v>217</v>
      </c>
      <c r="AT92" t="s">
        <v>215</v>
      </c>
      <c r="AU92" t="s">
        <v>216</v>
      </c>
      <c r="AV92" t="s">
        <v>225</v>
      </c>
      <c r="AW92" t="s">
        <v>216</v>
      </c>
      <c r="AY92" t="s">
        <v>216</v>
      </c>
      <c r="AZ92">
        <v>3.75</v>
      </c>
    </row>
    <row r="93" spans="25:52">
      <c r="Y93">
        <f t="shared" si="3"/>
        <v>93</v>
      </c>
      <c r="Z93" s="160" t="s">
        <v>1533</v>
      </c>
      <c r="AA93" t="s">
        <v>1213</v>
      </c>
      <c r="AB93" t="s">
        <v>1214</v>
      </c>
      <c r="AC93" s="155">
        <v>1.5E-3</v>
      </c>
      <c r="AD93" s="18">
        <f t="shared" si="2"/>
        <v>3.75</v>
      </c>
      <c r="AF93" s="166">
        <v>1035999</v>
      </c>
      <c r="AG93">
        <v>107.39</v>
      </c>
      <c r="AH93" t="s">
        <v>811</v>
      </c>
      <c r="AI93" s="10">
        <v>40428</v>
      </c>
      <c r="AJ93" s="157">
        <v>1.51</v>
      </c>
      <c r="AK93" s="10">
        <v>42542</v>
      </c>
      <c r="AL93" s="157">
        <v>0.34</v>
      </c>
      <c r="AM93" s="155">
        <v>1.41E-2</v>
      </c>
      <c r="AN93">
        <v>0.95</v>
      </c>
      <c r="AO93">
        <v>319</v>
      </c>
      <c r="AP93" s="155">
        <v>0.2823</v>
      </c>
      <c r="AQ93" t="s">
        <v>225</v>
      </c>
      <c r="AR93" t="s">
        <v>216</v>
      </c>
      <c r="AS93" t="s">
        <v>216</v>
      </c>
      <c r="AT93" t="s">
        <v>215</v>
      </c>
      <c r="AU93" t="s">
        <v>216</v>
      </c>
      <c r="AV93" t="s">
        <v>215</v>
      </c>
      <c r="AW93" t="s">
        <v>216</v>
      </c>
      <c r="AY93" t="s">
        <v>215</v>
      </c>
      <c r="AZ93">
        <v>3.5</v>
      </c>
    </row>
    <row r="94" spans="25:52">
      <c r="Y94">
        <f t="shared" si="3"/>
        <v>94</v>
      </c>
      <c r="Z94" s="160" t="s">
        <v>1155</v>
      </c>
      <c r="AA94" t="s">
        <v>1097</v>
      </c>
      <c r="AB94" t="s">
        <v>1098</v>
      </c>
      <c r="AC94" s="155">
        <v>1.5E-3</v>
      </c>
      <c r="AD94" s="18">
        <f t="shared" si="2"/>
        <v>3.75</v>
      </c>
      <c r="AF94" s="166">
        <v>230697.5</v>
      </c>
      <c r="AG94">
        <v>83.72</v>
      </c>
      <c r="AH94" t="s">
        <v>1060</v>
      </c>
      <c r="AI94" s="10">
        <v>38575</v>
      </c>
      <c r="AJ94" s="157">
        <v>1.61</v>
      </c>
      <c r="AK94" s="10">
        <v>42538</v>
      </c>
      <c r="AL94" s="157">
        <v>0.4</v>
      </c>
      <c r="AM94" s="155">
        <v>1.9199999999999998E-2</v>
      </c>
      <c r="AN94">
        <v>1.35</v>
      </c>
      <c r="AO94">
        <v>309</v>
      </c>
      <c r="AP94" s="155">
        <v>8.9200000000000002E-2</v>
      </c>
      <c r="AQ94" t="s">
        <v>214</v>
      </c>
      <c r="AR94" t="s">
        <v>216</v>
      </c>
      <c r="AS94" t="s">
        <v>225</v>
      </c>
      <c r="AT94" t="s">
        <v>216</v>
      </c>
      <c r="AU94" t="s">
        <v>215</v>
      </c>
      <c r="AV94" t="s">
        <v>215</v>
      </c>
      <c r="AW94" t="s">
        <v>216</v>
      </c>
      <c r="AY94" t="s">
        <v>225</v>
      </c>
      <c r="AZ94">
        <v>3.25</v>
      </c>
    </row>
    <row r="95" spans="25:52">
      <c r="Y95">
        <f t="shared" si="3"/>
        <v>95</v>
      </c>
      <c r="Z95" s="160" t="s">
        <v>102</v>
      </c>
      <c r="AA95" t="s">
        <v>64</v>
      </c>
      <c r="AB95" t="s">
        <v>330</v>
      </c>
      <c r="AC95" s="155">
        <v>1.5E-3</v>
      </c>
      <c r="AD95" s="18">
        <f t="shared" si="2"/>
        <v>3.5</v>
      </c>
      <c r="AE95" s="168">
        <v>5019313</v>
      </c>
      <c r="AF95" s="166">
        <v>31162860.800000001</v>
      </c>
      <c r="AG95">
        <v>121.51</v>
      </c>
      <c r="AH95" t="s">
        <v>331</v>
      </c>
      <c r="AI95" s="10">
        <v>37459</v>
      </c>
      <c r="AJ95" s="157">
        <v>1.98</v>
      </c>
      <c r="AK95" s="10">
        <v>42492</v>
      </c>
      <c r="AL95" s="157">
        <v>0.33</v>
      </c>
      <c r="AM95" s="155">
        <v>1.6400000000000001E-2</v>
      </c>
      <c r="AN95">
        <v>0.59</v>
      </c>
      <c r="AO95">
        <v>1610</v>
      </c>
      <c r="AP95" s="155">
        <v>3.4000000000000002E-2</v>
      </c>
      <c r="AQ95" t="s">
        <v>213</v>
      </c>
      <c r="AR95" t="s">
        <v>225</v>
      </c>
      <c r="AS95" t="s">
        <v>222</v>
      </c>
      <c r="AT95" t="s">
        <v>222</v>
      </c>
      <c r="AU95" t="s">
        <v>215</v>
      </c>
      <c r="AV95" t="s">
        <v>216</v>
      </c>
      <c r="AW95" t="s">
        <v>215</v>
      </c>
      <c r="AY95" t="s">
        <v>217</v>
      </c>
      <c r="AZ95">
        <v>3</v>
      </c>
    </row>
    <row r="96" spans="25:52">
      <c r="Y96">
        <f t="shared" si="3"/>
        <v>96</v>
      </c>
      <c r="Z96" s="161" t="s">
        <v>101</v>
      </c>
      <c r="AA96" t="s">
        <v>577</v>
      </c>
      <c r="AB96" t="s">
        <v>578</v>
      </c>
      <c r="AC96" s="155">
        <v>1.5E-3</v>
      </c>
      <c r="AD96" s="18">
        <f t="shared" si="2"/>
        <v>3.5</v>
      </c>
      <c r="AE96" s="168">
        <v>1373020</v>
      </c>
      <c r="AF96" s="166">
        <v>10240146.4</v>
      </c>
      <c r="AG96">
        <v>84.99</v>
      </c>
      <c r="AH96" t="s">
        <v>579</v>
      </c>
      <c r="AI96" s="10">
        <v>37459</v>
      </c>
      <c r="AJ96" s="157">
        <v>0.31</v>
      </c>
      <c r="AK96" s="10">
        <v>42614</v>
      </c>
      <c r="AL96" s="157">
        <v>0.05</v>
      </c>
      <c r="AM96" s="155">
        <v>3.5999999999999999E-3</v>
      </c>
      <c r="AN96">
        <v>0.1</v>
      </c>
      <c r="AO96">
        <v>73</v>
      </c>
      <c r="AP96" s="155">
        <v>0.38479999999999998</v>
      </c>
      <c r="AQ96" t="s">
        <v>216</v>
      </c>
      <c r="AR96" t="s">
        <v>217</v>
      </c>
      <c r="AS96" t="s">
        <v>216</v>
      </c>
      <c r="AT96" t="s">
        <v>213</v>
      </c>
      <c r="AU96" t="s">
        <v>228</v>
      </c>
      <c r="AV96" t="s">
        <v>225</v>
      </c>
      <c r="AW96" t="s">
        <v>215</v>
      </c>
      <c r="AY96" t="s">
        <v>222</v>
      </c>
      <c r="AZ96">
        <v>2.75</v>
      </c>
    </row>
    <row r="97" spans="25:52">
      <c r="Y97">
        <f t="shared" si="3"/>
        <v>97</v>
      </c>
      <c r="Z97" s="161" t="s">
        <v>101</v>
      </c>
      <c r="AA97" t="s">
        <v>586</v>
      </c>
      <c r="AB97" t="s">
        <v>587</v>
      </c>
      <c r="AC97" s="155">
        <v>1.5E-3</v>
      </c>
      <c r="AD97" s="18">
        <f t="shared" si="2"/>
        <v>3.5</v>
      </c>
      <c r="AE97" s="168">
        <v>763032</v>
      </c>
      <c r="AF97" s="166">
        <v>3387438</v>
      </c>
      <c r="AG97">
        <v>110.34</v>
      </c>
      <c r="AH97" t="s">
        <v>588</v>
      </c>
      <c r="AI97" s="10">
        <v>39087</v>
      </c>
      <c r="AJ97" s="157">
        <v>7.0000000000000007E-2</v>
      </c>
      <c r="AK97" s="10">
        <v>42522</v>
      </c>
      <c r="AL97" s="157">
        <v>0.03</v>
      </c>
      <c r="AM97" s="155">
        <v>6.9999999999999999E-4</v>
      </c>
      <c r="AN97">
        <v>0.03</v>
      </c>
      <c r="AO97">
        <v>34</v>
      </c>
      <c r="AP97" s="155">
        <v>4.2500000000000003E-2</v>
      </c>
      <c r="AQ97" t="s">
        <v>216</v>
      </c>
      <c r="AR97" t="s">
        <v>216</v>
      </c>
      <c r="AS97" t="s">
        <v>225</v>
      </c>
      <c r="AT97" t="s">
        <v>213</v>
      </c>
      <c r="AU97" t="s">
        <v>222</v>
      </c>
      <c r="AV97" t="s">
        <v>222</v>
      </c>
      <c r="AW97" t="s">
        <v>215</v>
      </c>
      <c r="AY97" t="s">
        <v>214</v>
      </c>
      <c r="AZ97">
        <v>2.5</v>
      </c>
    </row>
    <row r="98" spans="25:52">
      <c r="Y98">
        <f t="shared" si="3"/>
        <v>98</v>
      </c>
      <c r="Z98" s="161" t="s">
        <v>101</v>
      </c>
      <c r="AA98" t="s">
        <v>589</v>
      </c>
      <c r="AB98" t="s">
        <v>590</v>
      </c>
      <c r="AC98" s="155">
        <v>1.5E-3</v>
      </c>
      <c r="AD98" s="18">
        <f t="shared" si="2"/>
        <v>3.5</v>
      </c>
      <c r="AE98" s="168">
        <v>679449</v>
      </c>
      <c r="AF98" s="166">
        <v>2466090</v>
      </c>
      <c r="AG98">
        <v>25.9</v>
      </c>
      <c r="AH98" t="s">
        <v>579</v>
      </c>
      <c r="AI98" s="10">
        <v>40955</v>
      </c>
      <c r="AJ98" s="157">
        <v>0.14000000000000001</v>
      </c>
      <c r="AK98" s="10">
        <v>42401</v>
      </c>
      <c r="AL98" s="157">
        <v>0.03</v>
      </c>
      <c r="AM98" s="155">
        <v>5.4999999999999997E-3</v>
      </c>
      <c r="AN98">
        <v>0.35</v>
      </c>
      <c r="AO98">
        <v>122</v>
      </c>
      <c r="AP98" s="155">
        <v>0.34129999999999999</v>
      </c>
      <c r="AQ98" t="s">
        <v>215</v>
      </c>
      <c r="AR98" t="s">
        <v>225</v>
      </c>
      <c r="AS98" t="s">
        <v>225</v>
      </c>
      <c r="AT98" t="s">
        <v>215</v>
      </c>
      <c r="AU98" t="s">
        <v>222</v>
      </c>
      <c r="AV98" t="s">
        <v>225</v>
      </c>
      <c r="AW98" t="s">
        <v>215</v>
      </c>
      <c r="AY98" t="s">
        <v>228</v>
      </c>
      <c r="AZ98">
        <v>2.25</v>
      </c>
    </row>
    <row r="99" spans="25:52">
      <c r="Y99">
        <f t="shared" si="3"/>
        <v>99</v>
      </c>
      <c r="Z99" s="161" t="s">
        <v>101</v>
      </c>
      <c r="AA99" t="s">
        <v>584</v>
      </c>
      <c r="AB99" t="s">
        <v>585</v>
      </c>
      <c r="AC99" s="155">
        <v>1.5E-3</v>
      </c>
      <c r="AD99" s="18">
        <f t="shared" si="2"/>
        <v>3.5</v>
      </c>
      <c r="AE99" s="168">
        <v>362298</v>
      </c>
      <c r="AF99" s="166">
        <v>6313152</v>
      </c>
      <c r="AG99">
        <v>126.05</v>
      </c>
      <c r="AH99" t="s">
        <v>579</v>
      </c>
      <c r="AI99" s="10">
        <v>39087</v>
      </c>
      <c r="AJ99" s="157">
        <v>0.87</v>
      </c>
      <c r="AK99" s="10">
        <v>42522</v>
      </c>
      <c r="AL99" s="157">
        <v>0.14000000000000001</v>
      </c>
      <c r="AM99" s="155">
        <v>6.8999999999999999E-3</v>
      </c>
      <c r="AN99">
        <v>0.31</v>
      </c>
      <c r="AO99">
        <v>71</v>
      </c>
      <c r="AP99" s="155">
        <v>0.49230000000000002</v>
      </c>
      <c r="AQ99" t="s">
        <v>216</v>
      </c>
      <c r="AR99" t="s">
        <v>222</v>
      </c>
      <c r="AS99" t="s">
        <v>215</v>
      </c>
      <c r="AT99" t="s">
        <v>215</v>
      </c>
      <c r="AU99" t="s">
        <v>214</v>
      </c>
      <c r="AV99" t="s">
        <v>215</v>
      </c>
      <c r="AW99" t="s">
        <v>215</v>
      </c>
      <c r="AY99" t="s">
        <v>834</v>
      </c>
      <c r="AZ99">
        <v>2</v>
      </c>
    </row>
    <row r="100" spans="25:52">
      <c r="Y100">
        <f t="shared" si="3"/>
        <v>100</v>
      </c>
      <c r="Z100" s="160" t="s">
        <v>1048</v>
      </c>
      <c r="AA100" t="s">
        <v>933</v>
      </c>
      <c r="AB100" t="s">
        <v>934</v>
      </c>
      <c r="AC100" s="155">
        <v>1.5E-3</v>
      </c>
      <c r="AD100" s="18">
        <f t="shared" si="2"/>
        <v>3.5</v>
      </c>
      <c r="AE100" s="168">
        <v>18966</v>
      </c>
      <c r="AF100" s="166">
        <v>342375</v>
      </c>
      <c r="AG100">
        <v>109.29</v>
      </c>
      <c r="AH100" t="s">
        <v>882</v>
      </c>
      <c r="AI100" s="10">
        <v>40428</v>
      </c>
      <c r="AJ100" s="157">
        <v>1.38</v>
      </c>
      <c r="AK100" s="10">
        <v>42430</v>
      </c>
      <c r="AL100" s="157">
        <v>0.14000000000000001</v>
      </c>
      <c r="AM100" s="155">
        <v>1.26E-2</v>
      </c>
      <c r="AN100">
        <v>1.37</v>
      </c>
      <c r="AO100">
        <v>604</v>
      </c>
      <c r="AP100" s="155">
        <v>5.0299999999999997E-2</v>
      </c>
      <c r="AQ100" t="s">
        <v>222</v>
      </c>
      <c r="AR100" t="s">
        <v>216</v>
      </c>
      <c r="AS100" t="s">
        <v>225</v>
      </c>
      <c r="AT100" t="s">
        <v>215</v>
      </c>
      <c r="AU100" t="s">
        <v>215</v>
      </c>
      <c r="AV100" t="s">
        <v>217</v>
      </c>
      <c r="AW100" t="s">
        <v>215</v>
      </c>
      <c r="AY100" t="s">
        <v>212</v>
      </c>
      <c r="AZ100" t="s">
        <v>212</v>
      </c>
    </row>
    <row r="101" spans="25:52">
      <c r="Y101">
        <f t="shared" si="3"/>
        <v>101</v>
      </c>
      <c r="Z101" s="160" t="s">
        <v>1155</v>
      </c>
      <c r="AA101" t="s">
        <v>1049</v>
      </c>
      <c r="AB101" t="s">
        <v>1050</v>
      </c>
      <c r="AC101" s="155">
        <v>1.5E-3</v>
      </c>
      <c r="AD101" s="18">
        <f t="shared" si="2"/>
        <v>3.5</v>
      </c>
      <c r="AF101" s="166">
        <v>29238492.800000001</v>
      </c>
      <c r="AG101">
        <v>151.37</v>
      </c>
      <c r="AH101" t="s">
        <v>1051</v>
      </c>
      <c r="AI101" s="10">
        <v>36668</v>
      </c>
      <c r="AJ101" s="157">
        <v>2.35</v>
      </c>
      <c r="AK101" s="10">
        <v>42542</v>
      </c>
      <c r="AL101" s="157">
        <v>0.61</v>
      </c>
      <c r="AM101" s="155">
        <v>1.55E-2</v>
      </c>
      <c r="AN101">
        <v>1.29</v>
      </c>
      <c r="AO101">
        <v>402</v>
      </c>
      <c r="AP101" s="155">
        <v>6.1899999999999997E-2</v>
      </c>
      <c r="AQ101" t="s">
        <v>216</v>
      </c>
      <c r="AR101" t="s">
        <v>216</v>
      </c>
      <c r="AS101" t="s">
        <v>222</v>
      </c>
      <c r="AT101" t="s">
        <v>217</v>
      </c>
      <c r="AU101" t="s">
        <v>222</v>
      </c>
      <c r="AV101" t="s">
        <v>225</v>
      </c>
      <c r="AW101" t="s">
        <v>215</v>
      </c>
    </row>
    <row r="102" spans="25:52">
      <c r="Y102">
        <f t="shared" si="3"/>
        <v>102</v>
      </c>
      <c r="Z102" s="160" t="s">
        <v>1533</v>
      </c>
      <c r="AA102" t="s">
        <v>1241</v>
      </c>
      <c r="AB102" t="s">
        <v>1242</v>
      </c>
      <c r="AC102" s="155">
        <v>1.5E-3</v>
      </c>
      <c r="AD102" s="18">
        <f t="shared" si="2"/>
        <v>3.5</v>
      </c>
      <c r="AF102" s="166">
        <v>671060</v>
      </c>
      <c r="AG102">
        <v>103.43</v>
      </c>
      <c r="AH102" t="s">
        <v>811</v>
      </c>
      <c r="AI102" s="10">
        <v>36794</v>
      </c>
      <c r="AJ102" s="157">
        <v>1.61</v>
      </c>
      <c r="AK102" s="10">
        <v>42538</v>
      </c>
      <c r="AL102" s="157">
        <v>0.39</v>
      </c>
      <c r="AM102" s="155">
        <v>1.5599999999999999E-2</v>
      </c>
      <c r="AN102">
        <v>0.99</v>
      </c>
      <c r="AO102">
        <v>318</v>
      </c>
      <c r="AP102" s="155">
        <v>0.2858</v>
      </c>
      <c r="AQ102" t="s">
        <v>217</v>
      </c>
      <c r="AR102" t="s">
        <v>215</v>
      </c>
      <c r="AS102" t="s">
        <v>216</v>
      </c>
      <c r="AT102" t="s">
        <v>215</v>
      </c>
      <c r="AU102" t="s">
        <v>216</v>
      </c>
      <c r="AV102" t="s">
        <v>215</v>
      </c>
      <c r="AW102" t="s">
        <v>215</v>
      </c>
    </row>
    <row r="103" spans="25:52">
      <c r="Y103">
        <f t="shared" si="3"/>
        <v>103</v>
      </c>
      <c r="Z103" s="160" t="s">
        <v>1533</v>
      </c>
      <c r="AA103" t="s">
        <v>1263</v>
      </c>
      <c r="AB103" t="s">
        <v>1264</v>
      </c>
      <c r="AC103" s="155">
        <v>1.5E-3</v>
      </c>
      <c r="AD103" s="18">
        <f t="shared" si="2"/>
        <v>3.5</v>
      </c>
      <c r="AF103" s="166">
        <v>479809</v>
      </c>
      <c r="AG103">
        <v>90.27</v>
      </c>
      <c r="AH103" t="s">
        <v>747</v>
      </c>
      <c r="AI103" s="10">
        <v>40428</v>
      </c>
      <c r="AJ103" s="157">
        <v>2.0699999999999998</v>
      </c>
      <c r="AK103" s="10">
        <v>42542</v>
      </c>
      <c r="AL103" s="157">
        <v>0.48</v>
      </c>
      <c r="AM103" s="155">
        <v>2.29E-2</v>
      </c>
      <c r="AN103">
        <v>1.04</v>
      </c>
      <c r="AO103">
        <v>362</v>
      </c>
      <c r="AP103" s="155">
        <v>0.24379999999999999</v>
      </c>
      <c r="AQ103" t="s">
        <v>222</v>
      </c>
      <c r="AR103" t="s">
        <v>216</v>
      </c>
      <c r="AS103" t="s">
        <v>225</v>
      </c>
      <c r="AT103" t="s">
        <v>225</v>
      </c>
      <c r="AU103" t="s">
        <v>217</v>
      </c>
      <c r="AV103" t="s">
        <v>215</v>
      </c>
      <c r="AW103" t="s">
        <v>215</v>
      </c>
    </row>
    <row r="104" spans="25:52">
      <c r="Y104">
        <f t="shared" si="3"/>
        <v>104</v>
      </c>
      <c r="Z104" s="160" t="s">
        <v>1155</v>
      </c>
      <c r="AA104" t="s">
        <v>1095</v>
      </c>
      <c r="AB104" t="s">
        <v>1096</v>
      </c>
      <c r="AC104" s="155">
        <v>1.5E-3</v>
      </c>
      <c r="AD104" s="18">
        <f t="shared" si="2"/>
        <v>3.5</v>
      </c>
      <c r="AF104" s="166">
        <v>422368</v>
      </c>
      <c r="AG104">
        <v>126.12</v>
      </c>
      <c r="AH104" t="s">
        <v>1026</v>
      </c>
      <c r="AI104" s="10">
        <v>38575</v>
      </c>
      <c r="AJ104" s="157">
        <v>1.46</v>
      </c>
      <c r="AK104" s="10">
        <v>42538</v>
      </c>
      <c r="AL104" s="157">
        <v>0.34</v>
      </c>
      <c r="AM104" s="155">
        <v>1.1599999999999999E-2</v>
      </c>
      <c r="AN104">
        <v>1.1499999999999999</v>
      </c>
      <c r="AO104">
        <v>227</v>
      </c>
      <c r="AP104" s="155">
        <v>0.12189999999999999</v>
      </c>
      <c r="AQ104" t="s">
        <v>222</v>
      </c>
      <c r="AR104" t="s">
        <v>216</v>
      </c>
      <c r="AS104" t="s">
        <v>215</v>
      </c>
      <c r="AT104" t="s">
        <v>215</v>
      </c>
      <c r="AU104" t="s">
        <v>216</v>
      </c>
      <c r="AV104" t="s">
        <v>215</v>
      </c>
      <c r="AW104" t="s">
        <v>215</v>
      </c>
    </row>
    <row r="105" spans="25:52">
      <c r="Y105">
        <f t="shared" si="3"/>
        <v>105</v>
      </c>
      <c r="Z105" s="160" t="s">
        <v>1571</v>
      </c>
      <c r="AA105" t="s">
        <v>584</v>
      </c>
      <c r="AB105" t="s">
        <v>585</v>
      </c>
      <c r="AC105" s="155">
        <v>1.5E-3</v>
      </c>
      <c r="AD105" s="18">
        <f t="shared" si="2"/>
        <v>3.5</v>
      </c>
      <c r="AH105" t="s">
        <v>579</v>
      </c>
      <c r="AI105" s="10">
        <v>39087</v>
      </c>
      <c r="AJ105" s="157">
        <v>0.87</v>
      </c>
      <c r="AK105" s="10">
        <v>42522</v>
      </c>
      <c r="AL105" s="157">
        <v>0.14000000000000001</v>
      </c>
      <c r="AM105" s="155">
        <v>6.8999999999999999E-3</v>
      </c>
      <c r="AN105">
        <v>0.31</v>
      </c>
      <c r="AO105">
        <v>71</v>
      </c>
      <c r="AP105" s="155">
        <v>0.49230000000000002</v>
      </c>
      <c r="AQ105" t="s">
        <v>216</v>
      </c>
      <c r="AR105" t="s">
        <v>222</v>
      </c>
      <c r="AS105" t="s">
        <v>215</v>
      </c>
      <c r="AT105" t="s">
        <v>215</v>
      </c>
      <c r="AU105" t="s">
        <v>214</v>
      </c>
      <c r="AV105" t="s">
        <v>215</v>
      </c>
      <c r="AW105" t="s">
        <v>215</v>
      </c>
    </row>
    <row r="106" spans="25:52">
      <c r="Y106">
        <f t="shared" si="3"/>
        <v>106</v>
      </c>
      <c r="Z106" s="160" t="s">
        <v>35</v>
      </c>
      <c r="AA106" t="s">
        <v>1546</v>
      </c>
      <c r="AB106" t="s">
        <v>1547</v>
      </c>
      <c r="AC106" s="155">
        <v>1.5E-3</v>
      </c>
      <c r="AD106" s="18">
        <f t="shared" si="2"/>
        <v>3.5</v>
      </c>
      <c r="AH106" t="s">
        <v>1536</v>
      </c>
      <c r="AI106" s="10">
        <v>39227</v>
      </c>
      <c r="AJ106" s="157">
        <v>0.08</v>
      </c>
      <c r="AK106" s="10">
        <v>42367</v>
      </c>
      <c r="AL106" s="157">
        <v>0.06</v>
      </c>
      <c r="AM106" s="155">
        <v>1.2999999999999999E-3</v>
      </c>
      <c r="AN106">
        <v>0.56000000000000005</v>
      </c>
      <c r="AO106">
        <v>38</v>
      </c>
      <c r="AP106" s="155">
        <v>0.38769999999999999</v>
      </c>
      <c r="AQ106" t="s">
        <v>225</v>
      </c>
      <c r="AR106" t="s">
        <v>216</v>
      </c>
      <c r="AS106" t="s">
        <v>214</v>
      </c>
      <c r="AT106" t="s">
        <v>217</v>
      </c>
      <c r="AU106" t="s">
        <v>215</v>
      </c>
      <c r="AV106" t="s">
        <v>225</v>
      </c>
      <c r="AW106" t="s">
        <v>215</v>
      </c>
    </row>
    <row r="107" spans="25:52">
      <c r="Y107">
        <f t="shared" si="3"/>
        <v>107</v>
      </c>
      <c r="Z107" s="160" t="s">
        <v>1568</v>
      </c>
      <c r="AA107" t="s">
        <v>586</v>
      </c>
      <c r="AB107" t="s">
        <v>587</v>
      </c>
      <c r="AC107" s="155">
        <v>1.5E-3</v>
      </c>
      <c r="AD107" s="18">
        <f t="shared" si="2"/>
        <v>3.5</v>
      </c>
      <c r="AH107" t="s">
        <v>588</v>
      </c>
      <c r="AI107" s="10">
        <v>39087</v>
      </c>
      <c r="AJ107" s="157">
        <v>7.0000000000000007E-2</v>
      </c>
      <c r="AK107" s="10">
        <v>42522</v>
      </c>
      <c r="AL107" s="157">
        <v>0.03</v>
      </c>
      <c r="AM107" s="155">
        <v>6.9999999999999999E-4</v>
      </c>
      <c r="AN107">
        <v>0.03</v>
      </c>
      <c r="AO107">
        <v>34</v>
      </c>
      <c r="AP107" s="155">
        <v>4.2500000000000003E-2</v>
      </c>
      <c r="AQ107" t="s">
        <v>216</v>
      </c>
      <c r="AR107" t="s">
        <v>216</v>
      </c>
      <c r="AS107" t="s">
        <v>225</v>
      </c>
      <c r="AT107" t="s">
        <v>213</v>
      </c>
      <c r="AU107" t="s">
        <v>222</v>
      </c>
      <c r="AV107" t="s">
        <v>222</v>
      </c>
      <c r="AW107" t="s">
        <v>215</v>
      </c>
    </row>
    <row r="108" spans="25:52">
      <c r="Y108">
        <f t="shared" si="3"/>
        <v>108</v>
      </c>
      <c r="Z108" s="160" t="s">
        <v>1568</v>
      </c>
      <c r="AA108" t="s">
        <v>577</v>
      </c>
      <c r="AB108" t="s">
        <v>578</v>
      </c>
      <c r="AC108" s="155">
        <v>1.5E-3</v>
      </c>
      <c r="AD108" s="18">
        <f t="shared" si="2"/>
        <v>3.5</v>
      </c>
      <c r="AH108" t="s">
        <v>579</v>
      </c>
      <c r="AI108" s="10">
        <v>37459</v>
      </c>
      <c r="AJ108" s="157">
        <v>0.31</v>
      </c>
      <c r="AK108" s="10">
        <v>42614</v>
      </c>
      <c r="AL108" s="157">
        <v>0.05</v>
      </c>
      <c r="AM108" s="155">
        <v>3.5999999999999999E-3</v>
      </c>
      <c r="AN108">
        <v>0.1</v>
      </c>
      <c r="AO108">
        <v>73</v>
      </c>
      <c r="AP108" s="155">
        <v>0.38479999999999998</v>
      </c>
      <c r="AQ108" t="s">
        <v>216</v>
      </c>
      <c r="AR108" t="s">
        <v>217</v>
      </c>
      <c r="AS108" t="s">
        <v>216</v>
      </c>
      <c r="AT108" t="s">
        <v>213</v>
      </c>
      <c r="AU108" t="s">
        <v>228</v>
      </c>
      <c r="AV108" t="s">
        <v>225</v>
      </c>
      <c r="AW108" t="s">
        <v>215</v>
      </c>
    </row>
    <row r="109" spans="25:52">
      <c r="Y109">
        <f t="shared" si="3"/>
        <v>109</v>
      </c>
      <c r="Z109" s="161" t="s">
        <v>101</v>
      </c>
      <c r="AA109" t="s">
        <v>580</v>
      </c>
      <c r="AB109" t="s">
        <v>581</v>
      </c>
      <c r="AC109" s="155">
        <v>1.5E-3</v>
      </c>
      <c r="AD109" s="18">
        <f t="shared" si="2"/>
        <v>3.25</v>
      </c>
      <c r="AE109" s="168">
        <v>2097474</v>
      </c>
      <c r="AF109" s="166">
        <v>8954550.4000000004</v>
      </c>
      <c r="AG109">
        <v>110.94</v>
      </c>
      <c r="AH109" t="s">
        <v>579</v>
      </c>
      <c r="AI109" s="10">
        <v>37459</v>
      </c>
      <c r="AJ109" s="157">
        <v>1.1399999999999999</v>
      </c>
      <c r="AK109" s="10">
        <v>42522</v>
      </c>
      <c r="AL109" s="157">
        <v>0.16</v>
      </c>
      <c r="AM109" s="155">
        <v>1.03E-2</v>
      </c>
      <c r="AN109">
        <v>0.49</v>
      </c>
      <c r="AO109">
        <v>13</v>
      </c>
      <c r="AP109" s="155">
        <v>0.99460000000000004</v>
      </c>
      <c r="AQ109" t="s">
        <v>216</v>
      </c>
      <c r="AR109" t="s">
        <v>225</v>
      </c>
      <c r="AS109" t="s">
        <v>217</v>
      </c>
      <c r="AT109" t="s">
        <v>225</v>
      </c>
      <c r="AU109" t="s">
        <v>225</v>
      </c>
      <c r="AV109" t="s">
        <v>222</v>
      </c>
      <c r="AW109" t="s">
        <v>225</v>
      </c>
    </row>
    <row r="110" spans="25:52">
      <c r="Y110">
        <f t="shared" si="3"/>
        <v>110</v>
      </c>
      <c r="Z110" s="160" t="s">
        <v>1048</v>
      </c>
      <c r="AA110" t="s">
        <v>918</v>
      </c>
      <c r="AB110" t="s">
        <v>919</v>
      </c>
      <c r="AC110" s="155">
        <v>1.5E-3</v>
      </c>
      <c r="AD110" s="18">
        <f t="shared" si="2"/>
        <v>3.25</v>
      </c>
      <c r="AE110" s="168">
        <v>32202</v>
      </c>
      <c r="AF110" s="166">
        <v>570948.80000000005</v>
      </c>
      <c r="AG110">
        <v>103.44</v>
      </c>
      <c r="AH110" t="s">
        <v>888</v>
      </c>
      <c r="AI110" s="10">
        <v>36794</v>
      </c>
      <c r="AJ110" s="157">
        <v>1.57</v>
      </c>
      <c r="AK110" s="10">
        <v>42538</v>
      </c>
      <c r="AL110" s="157">
        <v>0.39</v>
      </c>
      <c r="AM110" s="155">
        <v>1.5100000000000001E-2</v>
      </c>
      <c r="AN110">
        <v>1.36</v>
      </c>
      <c r="AO110">
        <v>458</v>
      </c>
      <c r="AP110" s="155">
        <v>8.2400000000000001E-2</v>
      </c>
      <c r="AQ110" t="s">
        <v>217</v>
      </c>
      <c r="AR110" t="s">
        <v>216</v>
      </c>
      <c r="AS110" t="s">
        <v>225</v>
      </c>
      <c r="AT110" t="s">
        <v>225</v>
      </c>
      <c r="AU110" t="s">
        <v>217</v>
      </c>
      <c r="AV110" t="s">
        <v>217</v>
      </c>
      <c r="AW110" t="s">
        <v>225</v>
      </c>
    </row>
    <row r="111" spans="25:52">
      <c r="Y111">
        <f t="shared" si="3"/>
        <v>111</v>
      </c>
      <c r="Z111" s="160" t="s">
        <v>1048</v>
      </c>
      <c r="AA111" t="s">
        <v>920</v>
      </c>
      <c r="AB111" t="s">
        <v>921</v>
      </c>
      <c r="AC111" s="155">
        <v>1.5E-3</v>
      </c>
      <c r="AD111" s="18">
        <f t="shared" si="2"/>
        <v>3.25</v>
      </c>
      <c r="AE111" s="168">
        <v>14926</v>
      </c>
      <c r="AF111" s="166">
        <v>471844.5</v>
      </c>
      <c r="AG111">
        <v>108.12</v>
      </c>
      <c r="AH111" t="s">
        <v>882</v>
      </c>
      <c r="AI111" s="10">
        <v>38575</v>
      </c>
      <c r="AJ111" s="157">
        <v>1.48</v>
      </c>
      <c r="AK111" s="10">
        <v>42538</v>
      </c>
      <c r="AL111" s="157">
        <v>0.35</v>
      </c>
      <c r="AM111" s="155">
        <v>1.37E-2</v>
      </c>
      <c r="AN111">
        <v>1.4</v>
      </c>
      <c r="AO111">
        <v>601</v>
      </c>
      <c r="AP111" s="155">
        <v>5.1200000000000002E-2</v>
      </c>
      <c r="AQ111" t="s">
        <v>222</v>
      </c>
      <c r="AR111" t="s">
        <v>215</v>
      </c>
      <c r="AS111" t="s">
        <v>217</v>
      </c>
      <c r="AT111" t="s">
        <v>215</v>
      </c>
      <c r="AU111" t="s">
        <v>222</v>
      </c>
      <c r="AV111" t="s">
        <v>225</v>
      </c>
      <c r="AW111" t="s">
        <v>225</v>
      </c>
    </row>
    <row r="112" spans="25:52">
      <c r="Y112">
        <f t="shared" si="3"/>
        <v>112</v>
      </c>
      <c r="Z112" s="160" t="s">
        <v>102</v>
      </c>
      <c r="AA112" t="s">
        <v>356</v>
      </c>
      <c r="AB112" t="s">
        <v>357</v>
      </c>
      <c r="AC112" s="155">
        <v>1.5E-3</v>
      </c>
      <c r="AD112" s="18">
        <f t="shared" si="2"/>
        <v>3.25</v>
      </c>
      <c r="AE112" s="168">
        <v>14808</v>
      </c>
      <c r="AF112" s="166">
        <v>103018.5</v>
      </c>
      <c r="AG112">
        <v>53.18</v>
      </c>
      <c r="AH112" t="s">
        <v>331</v>
      </c>
      <c r="AI112" s="10">
        <v>40955</v>
      </c>
      <c r="AJ112" s="157">
        <v>0.78</v>
      </c>
      <c r="AK112" s="10">
        <v>42401</v>
      </c>
      <c r="AL112" s="157">
        <v>0.13</v>
      </c>
      <c r="AM112" s="155">
        <v>1.47E-2</v>
      </c>
      <c r="AN112">
        <v>0.45</v>
      </c>
      <c r="AO112">
        <v>765</v>
      </c>
      <c r="AP112" s="155">
        <v>5.4699999999999999E-2</v>
      </c>
      <c r="AQ112" t="s">
        <v>217</v>
      </c>
      <c r="AR112" t="s">
        <v>225</v>
      </c>
      <c r="AS112" t="s">
        <v>216</v>
      </c>
      <c r="AT112" t="s">
        <v>217</v>
      </c>
      <c r="AU112" t="s">
        <v>225</v>
      </c>
      <c r="AV112" t="s">
        <v>215</v>
      </c>
      <c r="AW112" t="s">
        <v>225</v>
      </c>
    </row>
    <row r="113" spans="25:49">
      <c r="Y113">
        <f t="shared" si="3"/>
        <v>113</v>
      </c>
      <c r="Z113" s="160" t="s">
        <v>1533</v>
      </c>
      <c r="AA113" t="s">
        <v>1233</v>
      </c>
      <c r="AB113" t="s">
        <v>1234</v>
      </c>
      <c r="AC113" s="155">
        <v>1.5E-3</v>
      </c>
      <c r="AD113" s="18">
        <f t="shared" si="2"/>
        <v>3.25</v>
      </c>
      <c r="AF113" s="166">
        <v>760888.5</v>
      </c>
      <c r="AG113">
        <v>64.12</v>
      </c>
      <c r="AH113" t="s">
        <v>747</v>
      </c>
      <c r="AI113" s="10">
        <v>41380</v>
      </c>
      <c r="AJ113" s="157">
        <v>1.6</v>
      </c>
      <c r="AK113" s="10">
        <v>42542</v>
      </c>
      <c r="AL113" s="157">
        <v>0.33</v>
      </c>
      <c r="AM113" s="155">
        <v>2.4899999999999999E-2</v>
      </c>
      <c r="AN113">
        <v>1.0900000000000001</v>
      </c>
      <c r="AO113">
        <v>152</v>
      </c>
      <c r="AP113" s="155">
        <v>0.35720000000000002</v>
      </c>
      <c r="AQ113" t="s">
        <v>222</v>
      </c>
      <c r="AR113" t="s">
        <v>216</v>
      </c>
      <c r="AS113" t="s">
        <v>215</v>
      </c>
      <c r="AT113" t="s">
        <v>214</v>
      </c>
      <c r="AU113" t="s">
        <v>222</v>
      </c>
      <c r="AV113" t="s">
        <v>216</v>
      </c>
      <c r="AW113" t="s">
        <v>225</v>
      </c>
    </row>
    <row r="114" spans="25:49">
      <c r="Y114">
        <f t="shared" si="3"/>
        <v>114</v>
      </c>
      <c r="Z114" s="160" t="s">
        <v>1155</v>
      </c>
      <c r="AA114" t="s">
        <v>1091</v>
      </c>
      <c r="AB114" t="s">
        <v>1092</v>
      </c>
      <c r="AC114" s="155">
        <v>1.5E-3</v>
      </c>
      <c r="AD114" s="18">
        <f t="shared" si="2"/>
        <v>3.25</v>
      </c>
      <c r="AF114" s="166">
        <v>463224.3</v>
      </c>
      <c r="AG114">
        <v>102.15</v>
      </c>
      <c r="AH114" t="s">
        <v>1051</v>
      </c>
      <c r="AI114" s="10">
        <v>40428</v>
      </c>
      <c r="AJ114" s="157">
        <v>1.84</v>
      </c>
      <c r="AK114" s="10">
        <v>42542</v>
      </c>
      <c r="AL114" s="157">
        <v>0.24</v>
      </c>
      <c r="AM114" s="155">
        <v>1.7999999999999999E-2</v>
      </c>
      <c r="AN114">
        <v>1.26</v>
      </c>
      <c r="AO114">
        <v>404</v>
      </c>
      <c r="AP114" s="155">
        <v>6.08E-2</v>
      </c>
      <c r="AQ114" t="s">
        <v>217</v>
      </c>
      <c r="AR114" t="s">
        <v>215</v>
      </c>
      <c r="AS114" t="s">
        <v>225</v>
      </c>
      <c r="AT114" t="s">
        <v>217</v>
      </c>
      <c r="AU114" t="s">
        <v>217</v>
      </c>
      <c r="AV114" t="s">
        <v>225</v>
      </c>
      <c r="AW114" t="s">
        <v>225</v>
      </c>
    </row>
    <row r="115" spans="25:49">
      <c r="Y115">
        <f t="shared" si="3"/>
        <v>115</v>
      </c>
      <c r="Z115" s="160" t="s">
        <v>1533</v>
      </c>
      <c r="AA115" t="s">
        <v>1295</v>
      </c>
      <c r="AB115" t="s">
        <v>1296</v>
      </c>
      <c r="AC115" s="155">
        <v>1.5E-3</v>
      </c>
      <c r="AD115" s="18">
        <f t="shared" si="2"/>
        <v>3.25</v>
      </c>
      <c r="AF115" s="166">
        <v>249260.7</v>
      </c>
      <c r="AG115">
        <v>101.38</v>
      </c>
      <c r="AH115" t="s">
        <v>747</v>
      </c>
      <c r="AI115" s="10">
        <v>36794</v>
      </c>
      <c r="AJ115" s="157">
        <v>2.52</v>
      </c>
      <c r="AK115" s="10">
        <v>42538</v>
      </c>
      <c r="AL115" s="157">
        <v>0.63</v>
      </c>
      <c r="AM115" s="155">
        <v>2.4799999999999999E-2</v>
      </c>
      <c r="AN115">
        <v>0.99</v>
      </c>
      <c r="AO115">
        <v>363</v>
      </c>
      <c r="AP115" s="155">
        <v>0.24709999999999999</v>
      </c>
      <c r="AQ115" t="s">
        <v>222</v>
      </c>
      <c r="AR115" t="s">
        <v>215</v>
      </c>
      <c r="AS115" t="s">
        <v>217</v>
      </c>
      <c r="AT115" t="s">
        <v>222</v>
      </c>
      <c r="AU115" t="s">
        <v>225</v>
      </c>
      <c r="AV115" t="s">
        <v>215</v>
      </c>
      <c r="AW115" t="s">
        <v>225</v>
      </c>
    </row>
    <row r="116" spans="25:49">
      <c r="Y116">
        <f t="shared" si="3"/>
        <v>116</v>
      </c>
      <c r="Z116" s="160" t="s">
        <v>1571</v>
      </c>
      <c r="AA116" t="s">
        <v>580</v>
      </c>
      <c r="AB116" t="s">
        <v>581</v>
      </c>
      <c r="AC116" s="155">
        <v>1.5E-3</v>
      </c>
      <c r="AD116" s="18">
        <f t="shared" si="2"/>
        <v>3.25</v>
      </c>
      <c r="AH116" t="s">
        <v>579</v>
      </c>
      <c r="AI116" s="10">
        <v>37459</v>
      </c>
      <c r="AJ116" s="157">
        <v>1.1399999999999999</v>
      </c>
      <c r="AK116" s="10">
        <v>42522</v>
      </c>
      <c r="AL116" s="157">
        <v>0.16</v>
      </c>
      <c r="AM116" s="155">
        <v>1.03E-2</v>
      </c>
      <c r="AN116">
        <v>0.49</v>
      </c>
      <c r="AO116">
        <v>13</v>
      </c>
      <c r="AP116" s="155">
        <v>0.99460000000000004</v>
      </c>
      <c r="AQ116" t="s">
        <v>216</v>
      </c>
      <c r="AR116" t="s">
        <v>225</v>
      </c>
      <c r="AS116" t="s">
        <v>217</v>
      </c>
      <c r="AT116" t="s">
        <v>225</v>
      </c>
      <c r="AU116" t="s">
        <v>225</v>
      </c>
      <c r="AV116" t="s">
        <v>222</v>
      </c>
      <c r="AW116" t="s">
        <v>225</v>
      </c>
    </row>
    <row r="117" spans="25:49">
      <c r="Y117">
        <f t="shared" si="3"/>
        <v>117</v>
      </c>
      <c r="Z117" s="161" t="s">
        <v>101</v>
      </c>
      <c r="AA117" t="s">
        <v>582</v>
      </c>
      <c r="AB117" t="s">
        <v>583</v>
      </c>
      <c r="AC117" s="155">
        <v>1.5E-3</v>
      </c>
      <c r="AD117" s="18">
        <f t="shared" si="2"/>
        <v>3</v>
      </c>
      <c r="AE117" s="168">
        <v>8726310</v>
      </c>
      <c r="AF117" s="166">
        <v>7386155.2000000002</v>
      </c>
      <c r="AG117">
        <v>134.25</v>
      </c>
      <c r="AH117" t="s">
        <v>579</v>
      </c>
      <c r="AI117" s="10">
        <v>37459</v>
      </c>
      <c r="AJ117" s="157">
        <v>2.06</v>
      </c>
      <c r="AK117" s="10">
        <v>42552</v>
      </c>
      <c r="AL117" s="157">
        <v>0.26</v>
      </c>
      <c r="AM117" s="155">
        <v>1.54E-2</v>
      </c>
      <c r="AN117">
        <v>1.23</v>
      </c>
      <c r="AO117">
        <v>34</v>
      </c>
      <c r="AP117" s="155">
        <v>0.63600000000000001</v>
      </c>
      <c r="AQ117" t="s">
        <v>213</v>
      </c>
      <c r="AR117" t="s">
        <v>222</v>
      </c>
      <c r="AS117" t="s">
        <v>228</v>
      </c>
      <c r="AT117" t="s">
        <v>214</v>
      </c>
      <c r="AU117" t="s">
        <v>216</v>
      </c>
      <c r="AV117" t="s">
        <v>214</v>
      </c>
      <c r="AW117" t="s">
        <v>217</v>
      </c>
    </row>
    <row r="118" spans="25:49">
      <c r="Y118">
        <f t="shared" si="3"/>
        <v>118</v>
      </c>
      <c r="Z118" s="160" t="s">
        <v>102</v>
      </c>
      <c r="AA118" t="s">
        <v>350</v>
      </c>
      <c r="AB118" t="s">
        <v>351</v>
      </c>
      <c r="AC118" s="155">
        <v>1.5E-3</v>
      </c>
      <c r="AD118" s="18">
        <f t="shared" si="2"/>
        <v>3</v>
      </c>
      <c r="AE118" s="168">
        <v>23228</v>
      </c>
      <c r="AF118" s="166">
        <v>185237.5</v>
      </c>
      <c r="AG118">
        <v>50.79</v>
      </c>
      <c r="AH118" t="s">
        <v>331</v>
      </c>
      <c r="AI118" s="10">
        <v>41562</v>
      </c>
      <c r="AJ118" s="157">
        <v>0.56000000000000005</v>
      </c>
      <c r="AK118" s="10">
        <v>42552</v>
      </c>
      <c r="AL118" s="157">
        <v>0.08</v>
      </c>
      <c r="AM118" s="155">
        <v>1.0999999999999999E-2</v>
      </c>
      <c r="AN118">
        <v>0.18</v>
      </c>
      <c r="AO118">
        <v>989</v>
      </c>
      <c r="AP118" s="155">
        <v>4.0399999999999998E-2</v>
      </c>
      <c r="AQ118" t="s">
        <v>225</v>
      </c>
      <c r="AR118" t="s">
        <v>225</v>
      </c>
      <c r="AS118" t="s">
        <v>217</v>
      </c>
      <c r="AT118" t="s">
        <v>215</v>
      </c>
      <c r="AU118" t="s">
        <v>214</v>
      </c>
      <c r="AV118" t="s">
        <v>215</v>
      </c>
      <c r="AW118" t="s">
        <v>217</v>
      </c>
    </row>
    <row r="119" spans="25:49">
      <c r="Y119">
        <f t="shared" si="3"/>
        <v>119</v>
      </c>
      <c r="Z119" s="160" t="s">
        <v>1048</v>
      </c>
      <c r="AA119" t="s">
        <v>908</v>
      </c>
      <c r="AB119" t="s">
        <v>909</v>
      </c>
      <c r="AC119" s="155">
        <v>1.5E-3</v>
      </c>
      <c r="AD119" s="18">
        <f t="shared" si="2"/>
        <v>3</v>
      </c>
      <c r="AE119" s="168">
        <v>16394</v>
      </c>
      <c r="AF119" s="166">
        <v>771983</v>
      </c>
      <c r="AG119">
        <v>185.66</v>
      </c>
      <c r="AH119" t="s">
        <v>893</v>
      </c>
      <c r="AI119" s="10">
        <v>36794</v>
      </c>
      <c r="AJ119" s="157">
        <v>2.41</v>
      </c>
      <c r="AK119" s="10">
        <v>42538</v>
      </c>
      <c r="AL119" s="157">
        <v>0.51</v>
      </c>
      <c r="AM119" s="155">
        <v>1.2999999999999999E-2</v>
      </c>
      <c r="AN119">
        <v>1.26</v>
      </c>
      <c r="AO119">
        <v>349</v>
      </c>
      <c r="AP119" s="155">
        <v>9.7900000000000001E-2</v>
      </c>
      <c r="AQ119" t="s">
        <v>225</v>
      </c>
      <c r="AR119" t="s">
        <v>216</v>
      </c>
      <c r="AS119" t="s">
        <v>222</v>
      </c>
      <c r="AT119" t="s">
        <v>222</v>
      </c>
      <c r="AU119" t="s">
        <v>222</v>
      </c>
      <c r="AV119" t="s">
        <v>215</v>
      </c>
      <c r="AW119" t="s">
        <v>217</v>
      </c>
    </row>
    <row r="120" spans="25:49">
      <c r="Y120">
        <f t="shared" si="3"/>
        <v>120</v>
      </c>
      <c r="Z120" s="161" t="s">
        <v>101</v>
      </c>
      <c r="AA120" t="s">
        <v>620</v>
      </c>
      <c r="AB120" t="s">
        <v>621</v>
      </c>
      <c r="AC120" s="155">
        <v>1.5E-3</v>
      </c>
      <c r="AD120" s="18">
        <f t="shared" si="2"/>
        <v>3</v>
      </c>
      <c r="AE120" s="168">
        <v>14412</v>
      </c>
      <c r="AF120" s="166">
        <v>155713.1</v>
      </c>
      <c r="AG120">
        <v>51.06</v>
      </c>
      <c r="AH120" t="s">
        <v>579</v>
      </c>
      <c r="AI120" s="10">
        <v>39965</v>
      </c>
      <c r="AJ120" s="157">
        <v>0.23</v>
      </c>
      <c r="AK120" s="10">
        <v>42614</v>
      </c>
      <c r="AL120" s="157">
        <v>0.03</v>
      </c>
      <c r="AM120" s="155">
        <v>4.4999999999999997E-3</v>
      </c>
      <c r="AN120">
        <v>0.12</v>
      </c>
      <c r="AO120">
        <v>28</v>
      </c>
      <c r="AP120" s="155">
        <v>0.48120000000000002</v>
      </c>
      <c r="AQ120" t="s">
        <v>225</v>
      </c>
      <c r="AR120" t="s">
        <v>222</v>
      </c>
      <c r="AS120" t="s">
        <v>215</v>
      </c>
      <c r="AT120" t="s">
        <v>216</v>
      </c>
      <c r="AU120" t="s">
        <v>228</v>
      </c>
      <c r="AV120" t="s">
        <v>217</v>
      </c>
      <c r="AW120" t="s">
        <v>217</v>
      </c>
    </row>
    <row r="121" spans="25:49">
      <c r="Y121">
        <f t="shared" si="3"/>
        <v>121</v>
      </c>
      <c r="Z121" s="160" t="s">
        <v>1572</v>
      </c>
      <c r="AA121" t="s">
        <v>582</v>
      </c>
      <c r="AB121" t="s">
        <v>583</v>
      </c>
      <c r="AC121" s="155">
        <v>1.5E-3</v>
      </c>
      <c r="AD121" s="18">
        <f t="shared" si="2"/>
        <v>3</v>
      </c>
      <c r="AH121" t="s">
        <v>579</v>
      </c>
      <c r="AI121" s="10">
        <v>37459</v>
      </c>
      <c r="AJ121" s="157">
        <v>2.06</v>
      </c>
      <c r="AK121" s="10">
        <v>42552</v>
      </c>
      <c r="AL121" s="157">
        <v>0.26</v>
      </c>
      <c r="AM121" s="155">
        <v>1.54E-2</v>
      </c>
      <c r="AN121">
        <v>1.23</v>
      </c>
      <c r="AO121">
        <v>34</v>
      </c>
      <c r="AP121" s="155">
        <v>0.63600000000000001</v>
      </c>
      <c r="AQ121" t="s">
        <v>213</v>
      </c>
      <c r="AR121" t="s">
        <v>222</v>
      </c>
      <c r="AS121" t="s">
        <v>228</v>
      </c>
      <c r="AT121" t="s">
        <v>214</v>
      </c>
      <c r="AU121" t="s">
        <v>216</v>
      </c>
      <c r="AV121" t="s">
        <v>214</v>
      </c>
      <c r="AW121" t="s">
        <v>217</v>
      </c>
    </row>
    <row r="122" spans="25:49">
      <c r="Y122">
        <f t="shared" si="3"/>
        <v>122</v>
      </c>
      <c r="Z122" s="160" t="s">
        <v>1568</v>
      </c>
      <c r="AA122" t="s">
        <v>620</v>
      </c>
      <c r="AB122" t="s">
        <v>621</v>
      </c>
      <c r="AC122" s="155">
        <v>1.5E-3</v>
      </c>
      <c r="AD122" s="18">
        <f t="shared" si="2"/>
        <v>3</v>
      </c>
      <c r="AH122" t="s">
        <v>579</v>
      </c>
      <c r="AI122" s="10">
        <v>39965</v>
      </c>
      <c r="AJ122" s="157">
        <v>0.23</v>
      </c>
      <c r="AK122" s="10">
        <v>42614</v>
      </c>
      <c r="AL122" s="157">
        <v>0.03</v>
      </c>
      <c r="AM122" s="155">
        <v>4.4999999999999997E-3</v>
      </c>
      <c r="AN122">
        <v>0.12</v>
      </c>
      <c r="AO122">
        <v>28</v>
      </c>
      <c r="AP122" s="155">
        <v>0.48120000000000002</v>
      </c>
      <c r="AQ122" t="s">
        <v>225</v>
      </c>
      <c r="AR122" t="s">
        <v>222</v>
      </c>
      <c r="AS122" t="s">
        <v>215</v>
      </c>
      <c r="AT122" t="s">
        <v>216</v>
      </c>
      <c r="AU122" t="s">
        <v>228</v>
      </c>
      <c r="AV122" t="s">
        <v>217</v>
      </c>
      <c r="AW122" t="s">
        <v>217</v>
      </c>
    </row>
    <row r="123" spans="25:49">
      <c r="Y123">
        <f t="shared" si="3"/>
        <v>123</v>
      </c>
      <c r="Z123" s="161" t="s">
        <v>101</v>
      </c>
      <c r="AA123" t="s">
        <v>602</v>
      </c>
      <c r="AB123" t="s">
        <v>603</v>
      </c>
      <c r="AC123" s="155">
        <v>1.5E-3</v>
      </c>
      <c r="AD123" s="18">
        <f t="shared" si="2"/>
        <v>2.75</v>
      </c>
      <c r="AE123" s="168">
        <v>135232</v>
      </c>
      <c r="AF123" s="166">
        <v>727923</v>
      </c>
      <c r="AG123">
        <v>143.19</v>
      </c>
      <c r="AH123" t="s">
        <v>579</v>
      </c>
      <c r="AI123" s="10">
        <v>39087</v>
      </c>
      <c r="AJ123" s="157">
        <v>1.42</v>
      </c>
      <c r="AK123" s="10">
        <v>42522</v>
      </c>
      <c r="AL123" s="157">
        <v>0.24</v>
      </c>
      <c r="AM123" s="155">
        <v>9.9000000000000008E-3</v>
      </c>
      <c r="AN123">
        <v>0.66</v>
      </c>
      <c r="AO123">
        <v>14</v>
      </c>
      <c r="AP123" s="155">
        <v>0.94399999999999995</v>
      </c>
      <c r="AQ123" t="s">
        <v>215</v>
      </c>
      <c r="AR123" t="s">
        <v>222</v>
      </c>
      <c r="AS123" t="s">
        <v>222</v>
      </c>
      <c r="AT123" t="s">
        <v>217</v>
      </c>
      <c r="AU123" t="s">
        <v>225</v>
      </c>
      <c r="AV123" t="s">
        <v>228</v>
      </c>
      <c r="AW123" t="s">
        <v>222</v>
      </c>
    </row>
    <row r="124" spans="25:49">
      <c r="Y124">
        <f t="shared" si="3"/>
        <v>124</v>
      </c>
      <c r="Z124" s="160" t="s">
        <v>1572</v>
      </c>
      <c r="AA124" t="s">
        <v>602</v>
      </c>
      <c r="AB124" t="s">
        <v>603</v>
      </c>
      <c r="AC124" s="155">
        <v>1.5E-3</v>
      </c>
      <c r="AD124" s="18">
        <f t="shared" si="2"/>
        <v>2.75</v>
      </c>
      <c r="AH124" t="s">
        <v>579</v>
      </c>
      <c r="AI124" s="10">
        <v>39087</v>
      </c>
      <c r="AJ124" s="157">
        <v>1.42</v>
      </c>
      <c r="AK124" s="10">
        <v>42522</v>
      </c>
      <c r="AL124" s="157">
        <v>0.24</v>
      </c>
      <c r="AM124" s="155">
        <v>9.9000000000000008E-3</v>
      </c>
      <c r="AN124">
        <v>0.66</v>
      </c>
      <c r="AO124">
        <v>14</v>
      </c>
      <c r="AP124" s="155">
        <v>0.94399999999999995</v>
      </c>
      <c r="AQ124" t="s">
        <v>215</v>
      </c>
      <c r="AR124" t="s">
        <v>222</v>
      </c>
      <c r="AS124" t="s">
        <v>222</v>
      </c>
      <c r="AT124" t="s">
        <v>217</v>
      </c>
      <c r="AU124" t="s">
        <v>225</v>
      </c>
      <c r="AV124" t="s">
        <v>228</v>
      </c>
      <c r="AW124" t="s">
        <v>222</v>
      </c>
    </row>
    <row r="125" spans="25:49">
      <c r="Y125">
        <f t="shared" si="3"/>
        <v>125</v>
      </c>
      <c r="Z125" s="161" t="s">
        <v>101</v>
      </c>
      <c r="AA125" t="s">
        <v>618</v>
      </c>
      <c r="AB125" t="s">
        <v>619</v>
      </c>
      <c r="AC125" s="155">
        <v>1.5E-3</v>
      </c>
      <c r="AD125" s="18">
        <f t="shared" si="2"/>
        <v>2.5</v>
      </c>
      <c r="AE125" s="168">
        <v>92235</v>
      </c>
      <c r="AF125" s="166">
        <v>172101.6</v>
      </c>
      <c r="AG125">
        <v>130.02000000000001</v>
      </c>
      <c r="AH125" t="s">
        <v>579</v>
      </c>
      <c r="AI125" s="10">
        <v>40116</v>
      </c>
      <c r="AJ125" s="157">
        <v>2.06</v>
      </c>
      <c r="AK125" s="10">
        <v>42552</v>
      </c>
      <c r="AL125" s="157">
        <v>0.4</v>
      </c>
      <c r="AM125" s="155">
        <v>1.5800000000000002E-2</v>
      </c>
      <c r="AN125">
        <v>1.88</v>
      </c>
      <c r="AO125">
        <v>22</v>
      </c>
      <c r="AP125" s="155">
        <v>0.36730000000000002</v>
      </c>
      <c r="AQ125" t="s">
        <v>225</v>
      </c>
      <c r="AR125" t="s">
        <v>217</v>
      </c>
      <c r="AS125" t="s">
        <v>228</v>
      </c>
      <c r="AT125" t="s">
        <v>228</v>
      </c>
      <c r="AU125" t="s">
        <v>216</v>
      </c>
      <c r="AV125" t="s">
        <v>228</v>
      </c>
      <c r="AW125" t="s">
        <v>214</v>
      </c>
    </row>
    <row r="126" spans="25:49">
      <c r="Y126">
        <f t="shared" si="3"/>
        <v>126</v>
      </c>
      <c r="Z126" s="160" t="s">
        <v>1572</v>
      </c>
      <c r="AA126" t="s">
        <v>618</v>
      </c>
      <c r="AB126" t="s">
        <v>619</v>
      </c>
      <c r="AC126" s="155">
        <v>1.5E-3</v>
      </c>
      <c r="AD126" s="18">
        <f t="shared" si="2"/>
        <v>2.5</v>
      </c>
      <c r="AH126" t="s">
        <v>579</v>
      </c>
      <c r="AI126" s="10">
        <v>40116</v>
      </c>
      <c r="AJ126" s="157">
        <v>2.06</v>
      </c>
      <c r="AK126" s="10">
        <v>42552</v>
      </c>
      <c r="AL126" s="157">
        <v>0.4</v>
      </c>
      <c r="AM126" s="155">
        <v>1.5800000000000002E-2</v>
      </c>
      <c r="AN126">
        <v>1.88</v>
      </c>
      <c r="AO126">
        <v>22</v>
      </c>
      <c r="AP126" s="155">
        <v>0.36730000000000002</v>
      </c>
      <c r="AQ126" t="s">
        <v>225</v>
      </c>
      <c r="AR126" t="s">
        <v>217</v>
      </c>
      <c r="AS126" t="s">
        <v>228</v>
      </c>
      <c r="AT126" t="s">
        <v>228</v>
      </c>
      <c r="AU126" t="s">
        <v>216</v>
      </c>
      <c r="AV126" t="s">
        <v>228</v>
      </c>
      <c r="AW126" t="s">
        <v>214</v>
      </c>
    </row>
    <row r="127" spans="25:49">
      <c r="Y127">
        <f t="shared" si="3"/>
        <v>127</v>
      </c>
      <c r="Z127" s="160" t="s">
        <v>102</v>
      </c>
      <c r="AA127" t="s">
        <v>362</v>
      </c>
      <c r="AB127" t="s">
        <v>363</v>
      </c>
      <c r="AC127" s="155">
        <v>1.6000000000000001E-3</v>
      </c>
      <c r="AD127" s="18">
        <f t="shared" si="2"/>
        <v>3</v>
      </c>
      <c r="AE127" s="168">
        <v>5609</v>
      </c>
      <c r="AF127" s="166">
        <v>25912</v>
      </c>
      <c r="AG127">
        <v>32.57</v>
      </c>
      <c r="AH127" t="s">
        <v>331</v>
      </c>
      <c r="AI127" s="10">
        <v>40640</v>
      </c>
      <c r="AJ127" s="157">
        <v>0.56999999999999995</v>
      </c>
      <c r="AK127" s="10">
        <v>42625</v>
      </c>
      <c r="AL127" s="157">
        <v>0.08</v>
      </c>
      <c r="AM127" s="155">
        <v>1.77E-2</v>
      </c>
      <c r="AN127">
        <v>0.53</v>
      </c>
      <c r="AO127">
        <v>942</v>
      </c>
      <c r="AP127" s="155">
        <v>4.3900000000000002E-2</v>
      </c>
      <c r="AQ127" t="s">
        <v>222</v>
      </c>
      <c r="AR127" t="s">
        <v>225</v>
      </c>
      <c r="AS127" t="s">
        <v>214</v>
      </c>
      <c r="AT127" t="s">
        <v>222</v>
      </c>
      <c r="AU127" t="s">
        <v>215</v>
      </c>
      <c r="AV127" t="s">
        <v>216</v>
      </c>
      <c r="AW127" t="s">
        <v>217</v>
      </c>
    </row>
    <row r="128" spans="25:49">
      <c r="Y128">
        <f t="shared" si="3"/>
        <v>128</v>
      </c>
      <c r="Z128" s="160" t="s">
        <v>1048</v>
      </c>
      <c r="AA128" t="s">
        <v>883</v>
      </c>
      <c r="AB128" t="s">
        <v>884</v>
      </c>
      <c r="AC128" s="155">
        <v>1.6999999999999999E-3</v>
      </c>
      <c r="AD128" s="18">
        <f t="shared" si="2"/>
        <v>3.5</v>
      </c>
      <c r="AE128" s="168">
        <v>964763</v>
      </c>
      <c r="AF128" s="166">
        <v>20235675.199999999</v>
      </c>
      <c r="AG128">
        <v>120.5</v>
      </c>
      <c r="AH128" t="s">
        <v>882</v>
      </c>
      <c r="AI128" s="10">
        <v>36668</v>
      </c>
      <c r="AJ128" s="157">
        <v>1.63</v>
      </c>
      <c r="AK128" s="10">
        <v>42542</v>
      </c>
      <c r="AL128" s="157">
        <v>0.36</v>
      </c>
      <c r="AM128" s="155">
        <v>1.35E-2</v>
      </c>
      <c r="AN128">
        <v>1.34</v>
      </c>
      <c r="AO128">
        <v>605</v>
      </c>
      <c r="AP128" s="155">
        <v>5.11E-2</v>
      </c>
      <c r="AQ128" t="s">
        <v>216</v>
      </c>
      <c r="AR128" t="s">
        <v>215</v>
      </c>
      <c r="AS128" t="s">
        <v>225</v>
      </c>
      <c r="AT128" t="s">
        <v>225</v>
      </c>
      <c r="AU128" t="s">
        <v>225</v>
      </c>
      <c r="AV128" t="s">
        <v>225</v>
      </c>
      <c r="AW128" t="s">
        <v>215</v>
      </c>
    </row>
    <row r="129" spans="25:49">
      <c r="Y129">
        <f t="shared" si="3"/>
        <v>129</v>
      </c>
      <c r="Z129" s="161" t="s">
        <v>103</v>
      </c>
      <c r="AA129" t="s">
        <v>432</v>
      </c>
      <c r="AB129" t="s">
        <v>433</v>
      </c>
      <c r="AC129" s="155">
        <v>1.8E-3</v>
      </c>
      <c r="AD129" s="18">
        <f t="shared" si="2"/>
        <v>3.75</v>
      </c>
      <c r="AE129" s="168">
        <v>6382172</v>
      </c>
      <c r="AF129" s="166">
        <v>16218384</v>
      </c>
      <c r="AG129">
        <v>44.02</v>
      </c>
      <c r="AH129" t="s">
        <v>429</v>
      </c>
      <c r="AI129" s="10">
        <v>41205</v>
      </c>
      <c r="AJ129" s="157">
        <v>0.93</v>
      </c>
      <c r="AK129" s="10">
        <v>42543</v>
      </c>
      <c r="AL129" s="157">
        <v>0.38</v>
      </c>
      <c r="AM129" s="155">
        <v>2.1000000000000001E-2</v>
      </c>
      <c r="AN129">
        <v>-1.63</v>
      </c>
      <c r="AO129">
        <v>1948</v>
      </c>
      <c r="AP129" s="155">
        <v>0.18679999999999999</v>
      </c>
      <c r="AQ129" t="s">
        <v>216</v>
      </c>
      <c r="AR129" t="s">
        <v>216</v>
      </c>
      <c r="AS129" t="s">
        <v>225</v>
      </c>
      <c r="AT129" t="s">
        <v>225</v>
      </c>
      <c r="AU129" t="s">
        <v>217</v>
      </c>
      <c r="AV129" t="s">
        <v>216</v>
      </c>
      <c r="AW129" t="s">
        <v>216</v>
      </c>
    </row>
    <row r="130" spans="25:49">
      <c r="Y130">
        <f t="shared" si="3"/>
        <v>130</v>
      </c>
      <c r="Z130" s="160" t="s">
        <v>1533</v>
      </c>
      <c r="AA130" t="s">
        <v>1173</v>
      </c>
      <c r="AB130" t="s">
        <v>1174</v>
      </c>
      <c r="AC130" s="155">
        <v>1.8E-3</v>
      </c>
      <c r="AD130" s="18">
        <f t="shared" ref="AD130:AD193" si="4">INDEX(alphabet_soup,MATCH(AW130,letters,0),2)</f>
        <v>3.75</v>
      </c>
      <c r="AF130" s="166">
        <v>13626344</v>
      </c>
      <c r="AG130">
        <v>119.64</v>
      </c>
      <c r="AH130" t="s">
        <v>811</v>
      </c>
      <c r="AI130" s="10">
        <v>36668</v>
      </c>
      <c r="AJ130" s="157">
        <v>1.88</v>
      </c>
      <c r="AK130" s="10">
        <v>42542</v>
      </c>
      <c r="AL130" s="157">
        <v>0.49</v>
      </c>
      <c r="AM130" s="155">
        <v>1.5800000000000002E-2</v>
      </c>
      <c r="AN130">
        <v>0.99</v>
      </c>
      <c r="AO130">
        <v>320</v>
      </c>
      <c r="AP130" s="155">
        <v>0.28499999999999998</v>
      </c>
      <c r="AQ130" t="s">
        <v>216</v>
      </c>
      <c r="AR130" t="s">
        <v>215</v>
      </c>
      <c r="AS130" t="s">
        <v>216</v>
      </c>
      <c r="AT130" t="s">
        <v>215</v>
      </c>
      <c r="AU130" t="s">
        <v>216</v>
      </c>
      <c r="AV130" t="s">
        <v>215</v>
      </c>
      <c r="AW130" t="s">
        <v>216</v>
      </c>
    </row>
    <row r="131" spans="25:49">
      <c r="Y131">
        <f t="shared" ref="Y131:Y194" si="5">ROW(Z131)</f>
        <v>131</v>
      </c>
      <c r="Z131" s="160" t="s">
        <v>1533</v>
      </c>
      <c r="AA131" t="s">
        <v>1390</v>
      </c>
      <c r="AB131" t="s">
        <v>1391</v>
      </c>
      <c r="AC131" s="155">
        <v>1.8E-3</v>
      </c>
      <c r="AD131" s="18">
        <f t="shared" si="4"/>
        <v>3.5</v>
      </c>
      <c r="AF131" s="166">
        <v>27672</v>
      </c>
      <c r="AG131">
        <v>34.53</v>
      </c>
      <c r="AH131" t="s">
        <v>747</v>
      </c>
      <c r="AI131" s="10">
        <v>41380</v>
      </c>
      <c r="AJ131" s="157">
        <v>0.61</v>
      </c>
      <c r="AK131" s="10">
        <v>42542</v>
      </c>
      <c r="AL131" s="157">
        <v>0.15</v>
      </c>
      <c r="AM131" s="155">
        <v>1.77E-2</v>
      </c>
      <c r="AN131">
        <v>1.1000000000000001</v>
      </c>
      <c r="AO131">
        <v>110</v>
      </c>
      <c r="AP131" s="155">
        <v>0.2162</v>
      </c>
      <c r="AQ131" t="s">
        <v>214</v>
      </c>
      <c r="AR131" t="s">
        <v>215</v>
      </c>
      <c r="AS131" t="s">
        <v>216</v>
      </c>
      <c r="AT131" t="s">
        <v>216</v>
      </c>
      <c r="AU131" t="s">
        <v>217</v>
      </c>
      <c r="AV131" t="s">
        <v>222</v>
      </c>
      <c r="AW131" t="s">
        <v>215</v>
      </c>
    </row>
    <row r="132" spans="25:49">
      <c r="Y132">
        <f t="shared" si="5"/>
        <v>132</v>
      </c>
      <c r="Z132" s="160" t="s">
        <v>837</v>
      </c>
      <c r="AA132" t="s">
        <v>860</v>
      </c>
      <c r="AB132" t="s">
        <v>861</v>
      </c>
      <c r="AC132" s="155">
        <v>1.8E-3</v>
      </c>
      <c r="AD132" s="18">
        <f t="shared" si="4"/>
        <v>3.25</v>
      </c>
      <c r="AE132" s="168">
        <v>23965</v>
      </c>
      <c r="AF132" s="166">
        <v>114721</v>
      </c>
      <c r="AG132">
        <v>25.83</v>
      </c>
      <c r="AH132" t="s">
        <v>839</v>
      </c>
      <c r="AI132" s="10">
        <v>41863</v>
      </c>
      <c r="AJ132" s="157">
        <v>0.16</v>
      </c>
      <c r="AK132" s="10">
        <v>42461</v>
      </c>
      <c r="AL132" s="157">
        <v>0.03</v>
      </c>
      <c r="AM132" s="155">
        <v>6.1000000000000004E-3</v>
      </c>
      <c r="AN132">
        <v>0.16</v>
      </c>
      <c r="AO132">
        <v>715</v>
      </c>
      <c r="AP132" s="155">
        <v>6.7100000000000007E-2</v>
      </c>
      <c r="AQ132" t="s">
        <v>222</v>
      </c>
      <c r="AR132" t="s">
        <v>215</v>
      </c>
      <c r="AS132" t="s">
        <v>217</v>
      </c>
      <c r="AT132" t="s">
        <v>225</v>
      </c>
      <c r="AU132" t="s">
        <v>217</v>
      </c>
      <c r="AV132" t="s">
        <v>212</v>
      </c>
      <c r="AW132" t="s">
        <v>225</v>
      </c>
    </row>
    <row r="133" spans="25:49">
      <c r="Y133">
        <f t="shared" si="5"/>
        <v>133</v>
      </c>
      <c r="Z133" s="160" t="s">
        <v>837</v>
      </c>
      <c r="AA133" t="s">
        <v>868</v>
      </c>
      <c r="AB133" t="s">
        <v>869</v>
      </c>
      <c r="AC133" s="155">
        <v>1.8E-3</v>
      </c>
      <c r="AD133" s="18">
        <f t="shared" si="4"/>
        <v>2.75</v>
      </c>
      <c r="AE133" s="168">
        <v>20534</v>
      </c>
      <c r="AF133" s="166">
        <v>58410</v>
      </c>
      <c r="AG133">
        <v>26.03</v>
      </c>
      <c r="AH133" t="s">
        <v>839</v>
      </c>
      <c r="AI133" s="10">
        <v>42248</v>
      </c>
      <c r="AJ133" s="157">
        <v>0.19</v>
      </c>
      <c r="AK133" s="10">
        <v>42461</v>
      </c>
      <c r="AL133" s="157">
        <v>0.03</v>
      </c>
      <c r="AM133" s="155">
        <v>7.4000000000000003E-3</v>
      </c>
      <c r="AN133">
        <v>0.19</v>
      </c>
      <c r="AO133">
        <v>660</v>
      </c>
      <c r="AP133" s="155">
        <v>7.0000000000000007E-2</v>
      </c>
      <c r="AQ133" t="s">
        <v>214</v>
      </c>
      <c r="AR133" t="s">
        <v>216</v>
      </c>
      <c r="AS133" t="s">
        <v>212</v>
      </c>
      <c r="AT133" t="s">
        <v>214</v>
      </c>
      <c r="AU133" t="s">
        <v>228</v>
      </c>
      <c r="AV133" t="s">
        <v>215</v>
      </c>
      <c r="AW133" t="s">
        <v>222</v>
      </c>
    </row>
    <row r="134" spans="25:49">
      <c r="Y134">
        <f t="shared" si="5"/>
        <v>134</v>
      </c>
      <c r="Z134" s="160" t="s">
        <v>837</v>
      </c>
      <c r="AA134" t="s">
        <v>872</v>
      </c>
      <c r="AB134" t="s">
        <v>873</v>
      </c>
      <c r="AC134" s="155">
        <v>1.8E-3</v>
      </c>
      <c r="AD134" s="18">
        <f t="shared" si="4"/>
        <v>2.75</v>
      </c>
      <c r="AE134" s="168">
        <v>14578</v>
      </c>
      <c r="AF134" s="166">
        <v>49856</v>
      </c>
      <c r="AG134">
        <v>26.31</v>
      </c>
      <c r="AH134" t="s">
        <v>839</v>
      </c>
      <c r="AI134" s="10">
        <v>42248</v>
      </c>
      <c r="AJ134" s="157">
        <v>0.22</v>
      </c>
      <c r="AK134" s="10">
        <v>42461</v>
      </c>
      <c r="AL134" s="157">
        <v>0.03</v>
      </c>
      <c r="AM134" s="155">
        <v>8.3999999999999995E-3</v>
      </c>
      <c r="AN134">
        <v>0.21</v>
      </c>
      <c r="AO134">
        <v>652</v>
      </c>
      <c r="AP134" s="155">
        <v>6.7699999999999996E-2</v>
      </c>
      <c r="AQ134" t="s">
        <v>214</v>
      </c>
      <c r="AR134" t="s">
        <v>216</v>
      </c>
      <c r="AS134" t="s">
        <v>212</v>
      </c>
      <c r="AT134" t="s">
        <v>214</v>
      </c>
      <c r="AU134" t="s">
        <v>228</v>
      </c>
      <c r="AV134" t="s">
        <v>225</v>
      </c>
      <c r="AW134" t="s">
        <v>222</v>
      </c>
    </row>
    <row r="135" spans="25:49">
      <c r="Y135">
        <f t="shared" si="5"/>
        <v>135</v>
      </c>
      <c r="Z135" s="160" t="s">
        <v>1533</v>
      </c>
      <c r="AA135" t="s">
        <v>1358</v>
      </c>
      <c r="AB135" t="s">
        <v>1359</v>
      </c>
      <c r="AC135" s="155">
        <v>1.9E-3</v>
      </c>
      <c r="AD135" s="18">
        <f t="shared" si="4"/>
        <v>2.5</v>
      </c>
      <c r="AF135" s="166">
        <v>66144</v>
      </c>
      <c r="AG135">
        <v>25.43</v>
      </c>
      <c r="AH135" t="s">
        <v>780</v>
      </c>
      <c r="AI135" s="10">
        <v>42136</v>
      </c>
      <c r="AJ135" s="157">
        <v>0.28999999999999998</v>
      </c>
      <c r="AK135" s="10">
        <v>42367</v>
      </c>
      <c r="AL135" s="157">
        <v>0.28999999999999998</v>
      </c>
      <c r="AM135" s="155">
        <v>1.14E-2</v>
      </c>
      <c r="AN135">
        <v>0.9</v>
      </c>
      <c r="AO135">
        <v>451</v>
      </c>
      <c r="AP135" s="155">
        <v>8.2199999999999995E-2</v>
      </c>
      <c r="AQ135" t="s">
        <v>214</v>
      </c>
      <c r="AR135" t="s">
        <v>217</v>
      </c>
      <c r="AS135" t="s">
        <v>212</v>
      </c>
      <c r="AT135" t="s">
        <v>214</v>
      </c>
      <c r="AU135" t="s">
        <v>222</v>
      </c>
      <c r="AV135" t="s">
        <v>212</v>
      </c>
      <c r="AW135" t="s">
        <v>214</v>
      </c>
    </row>
    <row r="136" spans="25:49">
      <c r="Y136">
        <f t="shared" si="5"/>
        <v>136</v>
      </c>
      <c r="Z136" s="160" t="s">
        <v>100</v>
      </c>
      <c r="AA136" t="s">
        <v>778</v>
      </c>
      <c r="AB136" t="s">
        <v>779</v>
      </c>
      <c r="AC136" s="155">
        <v>2E-3</v>
      </c>
      <c r="AD136" s="18" t="str">
        <f t="shared" si="4"/>
        <v>n/a</v>
      </c>
      <c r="AE136" s="168">
        <v>700</v>
      </c>
      <c r="AF136" s="166">
        <v>366233</v>
      </c>
      <c r="AG136">
        <v>67.22</v>
      </c>
      <c r="AH136" t="s">
        <v>780</v>
      </c>
      <c r="AI136" s="10">
        <v>42340</v>
      </c>
      <c r="AJ136" s="157">
        <v>1.1299999999999999</v>
      </c>
      <c r="AK136" s="10">
        <v>42538</v>
      </c>
      <c r="AL136" s="157">
        <v>0.48</v>
      </c>
      <c r="AM136" s="155">
        <v>1.7399999999999999E-2</v>
      </c>
      <c r="AN136">
        <v>-2.0099999999999998</v>
      </c>
      <c r="AO136">
        <v>294</v>
      </c>
      <c r="AP136" s="155">
        <v>0.1212</v>
      </c>
      <c r="AQ136" t="s">
        <v>214</v>
      </c>
      <c r="AR136" t="s">
        <v>215</v>
      </c>
      <c r="AS136" t="s">
        <v>212</v>
      </c>
      <c r="AT136" t="s">
        <v>212</v>
      </c>
      <c r="AU136" t="s">
        <v>214</v>
      </c>
      <c r="AV136" t="s">
        <v>212</v>
      </c>
      <c r="AW136" t="s">
        <v>212</v>
      </c>
    </row>
    <row r="137" spans="25:49">
      <c r="Y137">
        <f t="shared" si="5"/>
        <v>137</v>
      </c>
      <c r="Z137" s="160" t="s">
        <v>1533</v>
      </c>
      <c r="AA137" t="s">
        <v>1273</v>
      </c>
      <c r="AB137" t="s">
        <v>1274</v>
      </c>
      <c r="AC137" s="155">
        <v>2E-3</v>
      </c>
      <c r="AD137" s="18" t="str">
        <f t="shared" si="4"/>
        <v>n/a</v>
      </c>
      <c r="AF137" s="166">
        <v>401187.5</v>
      </c>
      <c r="AG137">
        <v>64.27</v>
      </c>
      <c r="AH137" t="s">
        <v>780</v>
      </c>
      <c r="AI137" s="10">
        <v>42340</v>
      </c>
      <c r="AJ137" s="157">
        <v>0.75</v>
      </c>
      <c r="AK137" s="10">
        <v>42538</v>
      </c>
      <c r="AL137" s="157">
        <v>0.31</v>
      </c>
      <c r="AM137" s="155">
        <v>1.1599999999999999E-2</v>
      </c>
      <c r="AN137">
        <v>1.0900000000000001</v>
      </c>
      <c r="AO137">
        <v>436</v>
      </c>
      <c r="AP137" s="155">
        <v>8.5000000000000006E-2</v>
      </c>
      <c r="AQ137" t="s">
        <v>214</v>
      </c>
      <c r="AR137" t="s">
        <v>215</v>
      </c>
      <c r="AS137" t="s">
        <v>212</v>
      </c>
      <c r="AT137" t="s">
        <v>212</v>
      </c>
      <c r="AU137" t="s">
        <v>228</v>
      </c>
      <c r="AV137" t="s">
        <v>212</v>
      </c>
      <c r="AW137" t="s">
        <v>212</v>
      </c>
    </row>
    <row r="138" spans="25:49">
      <c r="Y138">
        <f t="shared" si="5"/>
        <v>138</v>
      </c>
      <c r="Z138" s="160" t="s">
        <v>1533</v>
      </c>
      <c r="AA138" t="s">
        <v>778</v>
      </c>
      <c r="AB138" t="s">
        <v>779</v>
      </c>
      <c r="AC138" s="155">
        <v>2E-3</v>
      </c>
      <c r="AD138" s="18" t="str">
        <f t="shared" si="4"/>
        <v>n/a</v>
      </c>
      <c r="AF138" s="166">
        <v>366233</v>
      </c>
      <c r="AG138">
        <v>67.22</v>
      </c>
      <c r="AH138" t="s">
        <v>780</v>
      </c>
      <c r="AI138" s="10">
        <v>42340</v>
      </c>
      <c r="AJ138" s="157">
        <v>1.1299999999999999</v>
      </c>
      <c r="AK138" s="10">
        <v>42538</v>
      </c>
      <c r="AL138" s="157">
        <v>0.48</v>
      </c>
      <c r="AM138" s="155">
        <v>1.7399999999999999E-2</v>
      </c>
      <c r="AN138">
        <v>-2.0099999999999998</v>
      </c>
      <c r="AO138">
        <v>294</v>
      </c>
      <c r="AP138" s="155">
        <v>0.1212</v>
      </c>
      <c r="AQ138" t="s">
        <v>214</v>
      </c>
      <c r="AR138" t="s">
        <v>215</v>
      </c>
      <c r="AS138" t="s">
        <v>212</v>
      </c>
      <c r="AT138" t="s">
        <v>212</v>
      </c>
      <c r="AU138" t="s">
        <v>214</v>
      </c>
      <c r="AV138" t="s">
        <v>212</v>
      </c>
      <c r="AW138" t="s">
        <v>212</v>
      </c>
    </row>
    <row r="139" spans="25:49">
      <c r="Y139">
        <f t="shared" si="5"/>
        <v>139</v>
      </c>
      <c r="Z139" s="160" t="s">
        <v>1533</v>
      </c>
      <c r="AA139" t="s">
        <v>1285</v>
      </c>
      <c r="AB139" t="s">
        <v>1286</v>
      </c>
      <c r="AC139" s="155">
        <v>2E-3</v>
      </c>
      <c r="AD139" s="18" t="str">
        <f t="shared" si="4"/>
        <v>n/a</v>
      </c>
      <c r="AF139" s="166">
        <v>350778</v>
      </c>
      <c r="AG139">
        <v>61.44</v>
      </c>
      <c r="AH139" t="s">
        <v>780</v>
      </c>
      <c r="AI139" s="10">
        <v>42340</v>
      </c>
      <c r="AJ139" s="157">
        <v>0.61</v>
      </c>
      <c r="AK139" s="10">
        <v>42538</v>
      </c>
      <c r="AL139" s="157">
        <v>0.25</v>
      </c>
      <c r="AM139" s="155">
        <v>9.9000000000000008E-3</v>
      </c>
      <c r="AN139">
        <v>0.96</v>
      </c>
      <c r="AO139">
        <v>896</v>
      </c>
      <c r="AP139" s="155">
        <v>6.1400000000000003E-2</v>
      </c>
      <c r="AQ139" t="s">
        <v>228</v>
      </c>
      <c r="AR139" t="s">
        <v>215</v>
      </c>
      <c r="AS139" t="s">
        <v>212</v>
      </c>
      <c r="AT139" t="s">
        <v>212</v>
      </c>
      <c r="AU139" t="s">
        <v>228</v>
      </c>
      <c r="AV139" t="s">
        <v>212</v>
      </c>
      <c r="AW139" t="s">
        <v>212</v>
      </c>
    </row>
    <row r="140" spans="25:49">
      <c r="Y140">
        <f t="shared" si="5"/>
        <v>140</v>
      </c>
      <c r="Z140" s="160" t="s">
        <v>1533</v>
      </c>
      <c r="AA140" t="s">
        <v>1289</v>
      </c>
      <c r="AB140" t="s">
        <v>1290</v>
      </c>
      <c r="AC140" s="155">
        <v>2E-3</v>
      </c>
      <c r="AD140" s="18" t="str">
        <f t="shared" si="4"/>
        <v>n/a</v>
      </c>
      <c r="AF140" s="166">
        <v>274340</v>
      </c>
      <c r="AG140">
        <v>63.49</v>
      </c>
      <c r="AH140" t="s">
        <v>780</v>
      </c>
      <c r="AI140" s="10">
        <v>42436</v>
      </c>
      <c r="AJ140" s="157">
        <v>0.35</v>
      </c>
      <c r="AK140" s="10">
        <v>42538</v>
      </c>
      <c r="AL140" s="157">
        <v>0.28000000000000003</v>
      </c>
      <c r="AM140" s="155">
        <v>5.4999999999999997E-3</v>
      </c>
      <c r="AN140">
        <v>1.01</v>
      </c>
      <c r="AO140">
        <v>187</v>
      </c>
      <c r="AP140" s="155">
        <v>0.36159999999999998</v>
      </c>
      <c r="AQ140" t="s">
        <v>212</v>
      </c>
      <c r="AR140" t="s">
        <v>215</v>
      </c>
      <c r="AS140" t="s">
        <v>212</v>
      </c>
      <c r="AT140" t="s">
        <v>212</v>
      </c>
      <c r="AU140" t="s">
        <v>212</v>
      </c>
      <c r="AV140" t="s">
        <v>212</v>
      </c>
      <c r="AW140" t="s">
        <v>212</v>
      </c>
    </row>
    <row r="141" spans="25:49">
      <c r="Y141">
        <f t="shared" si="5"/>
        <v>141</v>
      </c>
      <c r="Z141" s="160" t="s">
        <v>1533</v>
      </c>
      <c r="AA141" t="s">
        <v>1344</v>
      </c>
      <c r="AB141" t="s">
        <v>1345</v>
      </c>
      <c r="AC141" s="155">
        <v>2E-3</v>
      </c>
      <c r="AD141" s="18" t="str">
        <f t="shared" si="4"/>
        <v>n/a</v>
      </c>
      <c r="AF141" s="166">
        <v>97337</v>
      </c>
      <c r="AG141">
        <v>51.17</v>
      </c>
      <c r="AH141" t="s">
        <v>780</v>
      </c>
      <c r="AI141" s="10">
        <v>42338</v>
      </c>
      <c r="AJ141" s="157">
        <v>0.56000000000000005</v>
      </c>
      <c r="AK141" s="10">
        <v>42538</v>
      </c>
      <c r="AL141" s="157">
        <v>0.24</v>
      </c>
      <c r="AM141" s="155">
        <v>1.09E-2</v>
      </c>
      <c r="AN141">
        <v>0.98</v>
      </c>
      <c r="AO141">
        <v>477</v>
      </c>
      <c r="AP141" s="155">
        <v>0.18329999999999999</v>
      </c>
      <c r="AQ141" t="s">
        <v>225</v>
      </c>
      <c r="AR141" t="s">
        <v>215</v>
      </c>
      <c r="AS141" t="s">
        <v>212</v>
      </c>
      <c r="AT141" t="s">
        <v>212</v>
      </c>
      <c r="AU141" t="s">
        <v>228</v>
      </c>
      <c r="AV141" t="s">
        <v>212</v>
      </c>
      <c r="AW141" t="s">
        <v>212</v>
      </c>
    </row>
    <row r="142" spans="25:49">
      <c r="Y142">
        <f t="shared" si="5"/>
        <v>142</v>
      </c>
      <c r="Z142" s="160" t="s">
        <v>1048</v>
      </c>
      <c r="AA142" t="s">
        <v>1040</v>
      </c>
      <c r="AB142" t="s">
        <v>1041</v>
      </c>
      <c r="AC142" s="155">
        <v>2E-3</v>
      </c>
      <c r="AD142" s="18" t="str">
        <f t="shared" si="4"/>
        <v>n/a</v>
      </c>
      <c r="AF142" s="166">
        <v>2416</v>
      </c>
      <c r="AG142">
        <v>24.35</v>
      </c>
      <c r="AH142" t="s">
        <v>882</v>
      </c>
      <c r="AI142" s="10">
        <v>42620</v>
      </c>
      <c r="AJ142" t="s">
        <v>212</v>
      </c>
      <c r="AK142" t="s">
        <v>212</v>
      </c>
      <c r="AL142" t="s">
        <v>212</v>
      </c>
      <c r="AM142" t="s">
        <v>212</v>
      </c>
      <c r="AN142" t="s">
        <v>212</v>
      </c>
      <c r="AO142" t="s">
        <v>212</v>
      </c>
      <c r="AP142" t="s">
        <v>212</v>
      </c>
      <c r="AQ142" t="s">
        <v>212</v>
      </c>
      <c r="AR142" t="s">
        <v>215</v>
      </c>
      <c r="AS142" t="s">
        <v>212</v>
      </c>
      <c r="AT142" t="s">
        <v>212</v>
      </c>
      <c r="AU142" t="s">
        <v>212</v>
      </c>
      <c r="AV142" t="s">
        <v>212</v>
      </c>
      <c r="AW142" t="s">
        <v>212</v>
      </c>
    </row>
    <row r="143" spans="25:49">
      <c r="Y143">
        <f t="shared" si="5"/>
        <v>143</v>
      </c>
      <c r="Z143" s="160" t="s">
        <v>1533</v>
      </c>
      <c r="AA143" t="s">
        <v>1166</v>
      </c>
      <c r="AB143" t="s">
        <v>1167</v>
      </c>
      <c r="AC143" s="155">
        <v>2E-3</v>
      </c>
      <c r="AD143" s="18">
        <f t="shared" si="4"/>
        <v>4</v>
      </c>
      <c r="AF143" s="166">
        <v>29736502.399999999</v>
      </c>
      <c r="AG143">
        <v>102.41</v>
      </c>
      <c r="AH143" t="s">
        <v>811</v>
      </c>
      <c r="AI143" s="10">
        <v>36668</v>
      </c>
      <c r="AJ143" s="157">
        <v>1.45</v>
      </c>
      <c r="AK143" s="10">
        <v>42557</v>
      </c>
      <c r="AL143" s="157">
        <v>0.4</v>
      </c>
      <c r="AM143" s="155">
        <v>1.4200000000000001E-2</v>
      </c>
      <c r="AN143">
        <v>0.96</v>
      </c>
      <c r="AO143">
        <v>606</v>
      </c>
      <c r="AP143" s="155">
        <v>0.24970000000000001</v>
      </c>
      <c r="AQ143" t="s">
        <v>216</v>
      </c>
      <c r="AR143" t="s">
        <v>215</v>
      </c>
      <c r="AS143" t="s">
        <v>215</v>
      </c>
      <c r="AT143" t="s">
        <v>216</v>
      </c>
      <c r="AU143" t="s">
        <v>215</v>
      </c>
      <c r="AV143" t="s">
        <v>216</v>
      </c>
      <c r="AW143" t="s">
        <v>213</v>
      </c>
    </row>
    <row r="144" spans="25:49">
      <c r="Y144">
        <f t="shared" si="5"/>
        <v>144</v>
      </c>
      <c r="Z144" s="160" t="s">
        <v>107</v>
      </c>
      <c r="AA144" t="s">
        <v>382</v>
      </c>
      <c r="AB144" t="s">
        <v>383</v>
      </c>
      <c r="AC144" s="155">
        <v>2E-3</v>
      </c>
      <c r="AD144" s="18">
        <f t="shared" si="4"/>
        <v>3.75</v>
      </c>
      <c r="AE144" s="168">
        <v>982152</v>
      </c>
      <c r="AF144" s="166">
        <v>8115987.2000000002</v>
      </c>
      <c r="AG144">
        <v>66.22</v>
      </c>
      <c r="AH144" t="s">
        <v>378</v>
      </c>
      <c r="AI144" s="10">
        <v>40836</v>
      </c>
      <c r="AJ144" s="157">
        <v>1.67</v>
      </c>
      <c r="AK144" s="10">
        <v>42543</v>
      </c>
      <c r="AL144" s="157">
        <v>1</v>
      </c>
      <c r="AM144" s="155">
        <v>2.52E-2</v>
      </c>
      <c r="AN144">
        <v>1.05</v>
      </c>
      <c r="AO144">
        <v>244</v>
      </c>
      <c r="AP144" s="155">
        <v>0.13769999999999999</v>
      </c>
      <c r="AQ144" t="s">
        <v>216</v>
      </c>
      <c r="AR144" t="s">
        <v>216</v>
      </c>
      <c r="AS144" t="s">
        <v>222</v>
      </c>
      <c r="AT144" t="s">
        <v>213</v>
      </c>
      <c r="AU144" t="s">
        <v>217</v>
      </c>
      <c r="AV144" t="s">
        <v>225</v>
      </c>
      <c r="AW144" t="s">
        <v>216</v>
      </c>
    </row>
    <row r="145" spans="25:49">
      <c r="Y145">
        <f t="shared" si="5"/>
        <v>145</v>
      </c>
      <c r="Z145" s="160" t="s">
        <v>102</v>
      </c>
      <c r="AA145" t="s">
        <v>338</v>
      </c>
      <c r="AB145" t="s">
        <v>339</v>
      </c>
      <c r="AC145" s="155">
        <v>2E-3</v>
      </c>
      <c r="AD145" s="18">
        <f t="shared" si="4"/>
        <v>3.75</v>
      </c>
      <c r="AE145" s="168">
        <v>523825</v>
      </c>
      <c r="AF145" s="166">
        <v>7087292</v>
      </c>
      <c r="AG145">
        <v>110.84</v>
      </c>
      <c r="AH145" t="s">
        <v>331</v>
      </c>
      <c r="AI145" s="10">
        <v>39087</v>
      </c>
      <c r="AJ145" s="157">
        <v>1.37</v>
      </c>
      <c r="AK145" s="10">
        <v>42522</v>
      </c>
      <c r="AL145" s="157">
        <v>0.23</v>
      </c>
      <c r="AM145" s="155">
        <v>1.24E-2</v>
      </c>
      <c r="AN145">
        <v>0.28000000000000003</v>
      </c>
      <c r="AO145">
        <v>3608</v>
      </c>
      <c r="AP145" s="155">
        <v>2.8500000000000001E-2</v>
      </c>
      <c r="AQ145" t="s">
        <v>216</v>
      </c>
      <c r="AR145" t="s">
        <v>217</v>
      </c>
      <c r="AS145" t="s">
        <v>225</v>
      </c>
      <c r="AT145" t="s">
        <v>215</v>
      </c>
      <c r="AU145" t="s">
        <v>217</v>
      </c>
      <c r="AV145" t="s">
        <v>213</v>
      </c>
      <c r="AW145" t="s">
        <v>216</v>
      </c>
    </row>
    <row r="146" spans="25:49">
      <c r="Y146">
        <f t="shared" si="5"/>
        <v>146</v>
      </c>
      <c r="Z146" s="160" t="s">
        <v>837</v>
      </c>
      <c r="AA146" t="s">
        <v>840</v>
      </c>
      <c r="AB146" t="s">
        <v>841</v>
      </c>
      <c r="AC146" s="155">
        <v>2E-3</v>
      </c>
      <c r="AD146" s="18">
        <f t="shared" si="4"/>
        <v>3.75</v>
      </c>
      <c r="AE146" s="168">
        <v>302018</v>
      </c>
      <c r="AF146" s="166">
        <v>3105101.8</v>
      </c>
      <c r="AG146">
        <v>48.88</v>
      </c>
      <c r="AH146" t="s">
        <v>839</v>
      </c>
      <c r="AI146" s="10">
        <v>39365</v>
      </c>
      <c r="AJ146" s="157">
        <v>0.15</v>
      </c>
      <c r="AK146" s="10">
        <v>42614</v>
      </c>
      <c r="AL146" s="157">
        <v>0.04</v>
      </c>
      <c r="AM146" s="155">
        <v>3.0999999999999999E-3</v>
      </c>
      <c r="AN146">
        <v>0.14000000000000001</v>
      </c>
      <c r="AO146">
        <v>921</v>
      </c>
      <c r="AP146" s="155">
        <v>8.0399999999999999E-2</v>
      </c>
      <c r="AQ146" t="s">
        <v>213</v>
      </c>
      <c r="AR146" t="s">
        <v>215</v>
      </c>
      <c r="AS146" t="s">
        <v>222</v>
      </c>
      <c r="AT146" t="s">
        <v>216</v>
      </c>
      <c r="AU146" t="s">
        <v>214</v>
      </c>
      <c r="AV146" t="s">
        <v>216</v>
      </c>
      <c r="AW146" t="s">
        <v>216</v>
      </c>
    </row>
    <row r="147" spans="25:49">
      <c r="Y147">
        <f t="shared" si="5"/>
        <v>147</v>
      </c>
      <c r="Z147" s="160" t="s">
        <v>1048</v>
      </c>
      <c r="AA147" t="s">
        <v>967</v>
      </c>
      <c r="AB147" t="s">
        <v>968</v>
      </c>
      <c r="AC147" s="155">
        <v>2E-3</v>
      </c>
      <c r="AD147" s="18">
        <f t="shared" si="4"/>
        <v>3.75</v>
      </c>
      <c r="AE147" s="168">
        <v>6683</v>
      </c>
      <c r="AF147" s="166">
        <v>117209.5</v>
      </c>
      <c r="AG147">
        <v>88.21</v>
      </c>
      <c r="AH147" t="s">
        <v>888</v>
      </c>
      <c r="AI147" s="10">
        <v>40437</v>
      </c>
      <c r="AJ147" s="157">
        <v>2.11</v>
      </c>
      <c r="AK147" s="10">
        <v>42542</v>
      </c>
      <c r="AL147" s="157">
        <v>0.34</v>
      </c>
      <c r="AM147" s="155">
        <v>2.3800000000000002E-2</v>
      </c>
      <c r="AN147">
        <v>-1.41</v>
      </c>
      <c r="AO147">
        <v>1363</v>
      </c>
      <c r="AP147" s="155">
        <v>4.24E-2</v>
      </c>
      <c r="AQ147" t="s">
        <v>214</v>
      </c>
      <c r="AR147" t="s">
        <v>216</v>
      </c>
      <c r="AS147" t="s">
        <v>217</v>
      </c>
      <c r="AT147" t="s">
        <v>215</v>
      </c>
      <c r="AU147" t="s">
        <v>216</v>
      </c>
      <c r="AV147" t="s">
        <v>213</v>
      </c>
      <c r="AW147" t="s">
        <v>216</v>
      </c>
    </row>
    <row r="148" spans="25:49">
      <c r="Y148">
        <f t="shared" si="5"/>
        <v>148</v>
      </c>
      <c r="Z148" s="160" t="s">
        <v>1048</v>
      </c>
      <c r="AA148" t="s">
        <v>957</v>
      </c>
      <c r="AB148" t="s">
        <v>958</v>
      </c>
      <c r="AC148" s="155">
        <v>2E-3</v>
      </c>
      <c r="AD148" s="18">
        <f t="shared" si="4"/>
        <v>3.75</v>
      </c>
      <c r="AE148" s="168">
        <v>5302</v>
      </c>
      <c r="AF148" s="166">
        <v>141669</v>
      </c>
      <c r="AG148">
        <v>105.32</v>
      </c>
      <c r="AH148" t="s">
        <v>893</v>
      </c>
      <c r="AI148" s="10">
        <v>40441</v>
      </c>
      <c r="AJ148" s="157">
        <v>1.07</v>
      </c>
      <c r="AK148" s="10">
        <v>42542</v>
      </c>
      <c r="AL148" s="157">
        <v>0.17</v>
      </c>
      <c r="AM148" s="155">
        <v>1.0200000000000001E-2</v>
      </c>
      <c r="AN148">
        <v>-1.35</v>
      </c>
      <c r="AO148">
        <v>1184</v>
      </c>
      <c r="AP148" s="155">
        <v>4.19E-2</v>
      </c>
      <c r="AQ148" t="s">
        <v>225</v>
      </c>
      <c r="AR148" t="s">
        <v>215</v>
      </c>
      <c r="AS148" t="s">
        <v>215</v>
      </c>
      <c r="AT148" t="s">
        <v>217</v>
      </c>
      <c r="AU148" t="s">
        <v>225</v>
      </c>
      <c r="AV148" t="s">
        <v>213</v>
      </c>
      <c r="AW148" t="s">
        <v>216</v>
      </c>
    </row>
    <row r="149" spans="25:49">
      <c r="Y149">
        <f t="shared" si="5"/>
        <v>149</v>
      </c>
      <c r="Z149" s="160" t="s">
        <v>1533</v>
      </c>
      <c r="AA149" t="s">
        <v>1253</v>
      </c>
      <c r="AB149" t="s">
        <v>1254</v>
      </c>
      <c r="AC149" s="155">
        <v>2E-3</v>
      </c>
      <c r="AD149" s="18">
        <f t="shared" si="4"/>
        <v>3.75</v>
      </c>
      <c r="AF149" s="166">
        <v>636376</v>
      </c>
      <c r="AG149">
        <v>54.99</v>
      </c>
      <c r="AH149" t="s">
        <v>811</v>
      </c>
      <c r="AI149" s="10">
        <v>40078</v>
      </c>
      <c r="AJ149" s="157">
        <v>0.85</v>
      </c>
      <c r="AK149" s="10">
        <v>42557</v>
      </c>
      <c r="AL149" s="157">
        <v>0.25</v>
      </c>
      <c r="AM149" s="155">
        <v>1.55E-2</v>
      </c>
      <c r="AN149">
        <v>0.9</v>
      </c>
      <c r="AO149">
        <v>138</v>
      </c>
      <c r="AP149" s="155">
        <v>0.33939999999999998</v>
      </c>
      <c r="AQ149" t="s">
        <v>217</v>
      </c>
      <c r="AR149" t="s">
        <v>215</v>
      </c>
      <c r="AS149" t="s">
        <v>213</v>
      </c>
      <c r="AT149" t="s">
        <v>215</v>
      </c>
      <c r="AU149" t="s">
        <v>213</v>
      </c>
      <c r="AV149" t="s">
        <v>225</v>
      </c>
      <c r="AW149" t="s">
        <v>216</v>
      </c>
    </row>
    <row r="150" spans="25:49">
      <c r="Y150">
        <f t="shared" si="5"/>
        <v>150</v>
      </c>
      <c r="Z150" s="160" t="s">
        <v>1155</v>
      </c>
      <c r="AA150" t="s">
        <v>1089</v>
      </c>
      <c r="AB150" t="s">
        <v>1090</v>
      </c>
      <c r="AC150" s="155">
        <v>2E-3</v>
      </c>
      <c r="AD150" s="18">
        <f t="shared" si="4"/>
        <v>3.75</v>
      </c>
      <c r="AF150" s="166">
        <v>488381.2</v>
      </c>
      <c r="AG150">
        <v>106.67</v>
      </c>
      <c r="AH150" t="s">
        <v>1026</v>
      </c>
      <c r="AI150" s="10">
        <v>40428</v>
      </c>
      <c r="AJ150" s="157">
        <v>1.1200000000000001</v>
      </c>
      <c r="AK150" s="10">
        <v>42430</v>
      </c>
      <c r="AL150" s="157">
        <v>0.09</v>
      </c>
      <c r="AM150" s="155">
        <v>1.0500000000000001E-2</v>
      </c>
      <c r="AN150">
        <v>1.17</v>
      </c>
      <c r="AO150">
        <v>229</v>
      </c>
      <c r="AP150" s="155">
        <v>0.1217</v>
      </c>
      <c r="AQ150" t="s">
        <v>225</v>
      </c>
      <c r="AR150" t="s">
        <v>216</v>
      </c>
      <c r="AS150" t="s">
        <v>213</v>
      </c>
      <c r="AT150" t="s">
        <v>225</v>
      </c>
      <c r="AU150" t="s">
        <v>215</v>
      </c>
      <c r="AV150" t="s">
        <v>216</v>
      </c>
      <c r="AW150" t="s">
        <v>216</v>
      </c>
    </row>
    <row r="151" spans="25:49">
      <c r="Y151">
        <f t="shared" si="5"/>
        <v>151</v>
      </c>
      <c r="Z151" s="160" t="s">
        <v>35</v>
      </c>
      <c r="AA151" t="s">
        <v>1534</v>
      </c>
      <c r="AB151" t="s">
        <v>1535</v>
      </c>
      <c r="AC151" s="155">
        <v>2E-3</v>
      </c>
      <c r="AD151" s="18">
        <f t="shared" si="4"/>
        <v>3.75</v>
      </c>
      <c r="AH151" t="s">
        <v>1536</v>
      </c>
      <c r="AI151" s="10">
        <v>37959</v>
      </c>
      <c r="AJ151" s="157">
        <v>0.06</v>
      </c>
      <c r="AK151" s="10">
        <v>42278</v>
      </c>
      <c r="AL151" s="157">
        <v>0.06</v>
      </c>
      <c r="AM151" s="155">
        <v>5.0000000000000001E-4</v>
      </c>
      <c r="AN151">
        <v>0.52</v>
      </c>
      <c r="AO151">
        <v>42</v>
      </c>
      <c r="AP151" s="155">
        <v>0.5353</v>
      </c>
      <c r="AQ151" t="s">
        <v>213</v>
      </c>
      <c r="AR151" t="s">
        <v>215</v>
      </c>
      <c r="AS151" t="s">
        <v>222</v>
      </c>
      <c r="AT151" t="s">
        <v>217</v>
      </c>
      <c r="AU151" t="s">
        <v>215</v>
      </c>
      <c r="AV151" t="s">
        <v>215</v>
      </c>
      <c r="AW151" t="s">
        <v>216</v>
      </c>
    </row>
    <row r="152" spans="25:49">
      <c r="Y152">
        <f t="shared" si="5"/>
        <v>152</v>
      </c>
      <c r="Z152" s="160" t="s">
        <v>102</v>
      </c>
      <c r="AA152" t="s">
        <v>334</v>
      </c>
      <c r="AB152" t="s">
        <v>335</v>
      </c>
      <c r="AC152" s="155">
        <v>2E-3</v>
      </c>
      <c r="AD152" s="18">
        <f t="shared" si="4"/>
        <v>3.5</v>
      </c>
      <c r="AE152" s="168">
        <v>384597</v>
      </c>
      <c r="AF152" s="166">
        <v>11272675.199999999</v>
      </c>
      <c r="AG152">
        <v>105.71</v>
      </c>
      <c r="AH152" t="s">
        <v>331</v>
      </c>
      <c r="AI152" s="10">
        <v>39087</v>
      </c>
      <c r="AJ152" s="157">
        <v>0.7</v>
      </c>
      <c r="AK152" s="10">
        <v>42522</v>
      </c>
      <c r="AL152" s="157">
        <v>0.13</v>
      </c>
      <c r="AM152" s="155">
        <v>6.6E-3</v>
      </c>
      <c r="AN152">
        <v>0.12</v>
      </c>
      <c r="AO152">
        <v>1058</v>
      </c>
      <c r="AP152" s="155">
        <v>5.1700000000000003E-2</v>
      </c>
      <c r="AQ152" t="s">
        <v>216</v>
      </c>
      <c r="AR152" t="s">
        <v>217</v>
      </c>
      <c r="AS152" t="s">
        <v>225</v>
      </c>
      <c r="AT152" t="s">
        <v>216</v>
      </c>
      <c r="AU152" t="s">
        <v>214</v>
      </c>
      <c r="AV152" t="s">
        <v>216</v>
      </c>
      <c r="AW152" t="s">
        <v>215</v>
      </c>
    </row>
    <row r="153" spans="25:49">
      <c r="Y153">
        <f t="shared" si="5"/>
        <v>153</v>
      </c>
      <c r="Z153" s="160" t="s">
        <v>1048</v>
      </c>
      <c r="AA153" t="s">
        <v>959</v>
      </c>
      <c r="AB153" t="s">
        <v>960</v>
      </c>
      <c r="AC153" s="155">
        <v>2E-3</v>
      </c>
      <c r="AD153" s="18">
        <f t="shared" si="4"/>
        <v>3.5</v>
      </c>
      <c r="AE153" s="168">
        <v>6008</v>
      </c>
      <c r="AF153" s="166">
        <v>126203</v>
      </c>
      <c r="AG153">
        <v>114.68</v>
      </c>
      <c r="AH153" t="s">
        <v>893</v>
      </c>
      <c r="AI153" s="10">
        <v>40428</v>
      </c>
      <c r="AJ153" s="157">
        <v>1.61</v>
      </c>
      <c r="AK153" s="10">
        <v>42542</v>
      </c>
      <c r="AL153" s="157">
        <v>0.23</v>
      </c>
      <c r="AM153" s="155">
        <v>1.4E-2</v>
      </c>
      <c r="AN153">
        <v>-1.2</v>
      </c>
      <c r="AO153">
        <v>349</v>
      </c>
      <c r="AP153" s="155">
        <v>9.69E-2</v>
      </c>
      <c r="AQ153" t="s">
        <v>217</v>
      </c>
      <c r="AR153" t="s">
        <v>215</v>
      </c>
      <c r="AS153" t="s">
        <v>216</v>
      </c>
      <c r="AT153" t="s">
        <v>215</v>
      </c>
      <c r="AU153" t="s">
        <v>225</v>
      </c>
      <c r="AV153" t="s">
        <v>217</v>
      </c>
      <c r="AW153" t="s">
        <v>215</v>
      </c>
    </row>
    <row r="154" spans="25:49">
      <c r="Y154">
        <f t="shared" si="5"/>
        <v>154</v>
      </c>
      <c r="Z154" s="160" t="s">
        <v>1533</v>
      </c>
      <c r="AA154" t="s">
        <v>1162</v>
      </c>
      <c r="AB154" t="s">
        <v>1163</v>
      </c>
      <c r="AC154" s="155">
        <v>2E-3</v>
      </c>
      <c r="AD154" s="18">
        <f t="shared" si="4"/>
        <v>3.5</v>
      </c>
      <c r="AF154" s="166">
        <v>37592806.399999999</v>
      </c>
      <c r="AG154">
        <v>115.84</v>
      </c>
      <c r="AH154" t="s">
        <v>811</v>
      </c>
      <c r="AI154" s="10">
        <v>36229</v>
      </c>
      <c r="AJ154" s="157">
        <v>1.21</v>
      </c>
      <c r="AK154" s="10">
        <v>42538</v>
      </c>
      <c r="AL154" s="157">
        <v>0.28999999999999998</v>
      </c>
      <c r="AM154" s="155">
        <v>1.0500000000000001E-2</v>
      </c>
      <c r="AN154">
        <v>-1.07</v>
      </c>
      <c r="AO154">
        <v>106</v>
      </c>
      <c r="AP154" s="155">
        <v>0.50439999999999996</v>
      </c>
      <c r="AQ154" t="s">
        <v>213</v>
      </c>
      <c r="AR154" t="s">
        <v>215</v>
      </c>
      <c r="AS154" t="s">
        <v>215</v>
      </c>
      <c r="AT154" t="s">
        <v>214</v>
      </c>
      <c r="AU154" t="s">
        <v>217</v>
      </c>
      <c r="AV154" t="s">
        <v>217</v>
      </c>
      <c r="AW154" t="s">
        <v>215</v>
      </c>
    </row>
    <row r="155" spans="25:49">
      <c r="Y155">
        <f t="shared" si="5"/>
        <v>155</v>
      </c>
      <c r="Z155" s="160" t="s">
        <v>1155</v>
      </c>
      <c r="AA155" t="s">
        <v>1093</v>
      </c>
      <c r="AB155" t="s">
        <v>1094</v>
      </c>
      <c r="AC155" s="155">
        <v>2E-3</v>
      </c>
      <c r="AD155" s="18">
        <f t="shared" si="4"/>
        <v>3.5</v>
      </c>
      <c r="AF155" s="166">
        <v>445576.8</v>
      </c>
      <c r="AG155">
        <v>98.03</v>
      </c>
      <c r="AH155" t="s">
        <v>1060</v>
      </c>
      <c r="AI155" s="10">
        <v>40428</v>
      </c>
      <c r="AJ155" s="157">
        <v>1.63</v>
      </c>
      <c r="AK155" s="10">
        <v>42430</v>
      </c>
      <c r="AL155" s="157">
        <v>0.16</v>
      </c>
      <c r="AM155" s="155">
        <v>1.66E-2</v>
      </c>
      <c r="AN155">
        <v>1.36</v>
      </c>
      <c r="AO155">
        <v>311</v>
      </c>
      <c r="AP155" s="155">
        <v>8.8800000000000004E-2</v>
      </c>
      <c r="AQ155" t="s">
        <v>228</v>
      </c>
      <c r="AR155" t="s">
        <v>216</v>
      </c>
      <c r="AS155" t="s">
        <v>217</v>
      </c>
      <c r="AT155" t="s">
        <v>213</v>
      </c>
      <c r="AU155" t="s">
        <v>215</v>
      </c>
      <c r="AV155" t="s">
        <v>215</v>
      </c>
      <c r="AW155" t="s">
        <v>215</v>
      </c>
    </row>
    <row r="156" spans="25:49">
      <c r="Y156">
        <f t="shared" si="5"/>
        <v>156</v>
      </c>
      <c r="Z156" s="160" t="s">
        <v>35</v>
      </c>
      <c r="AA156" t="s">
        <v>1538</v>
      </c>
      <c r="AB156" t="s">
        <v>1539</v>
      </c>
      <c r="AC156" s="155">
        <v>2E-3</v>
      </c>
      <c r="AD156" s="18">
        <f t="shared" si="4"/>
        <v>3.5</v>
      </c>
      <c r="AH156" t="s">
        <v>1536</v>
      </c>
      <c r="AI156" s="10">
        <v>40808</v>
      </c>
      <c r="AJ156" s="157">
        <v>0.18</v>
      </c>
      <c r="AK156" s="10">
        <v>42614</v>
      </c>
      <c r="AL156" s="157">
        <v>7.0000000000000007E-2</v>
      </c>
      <c r="AM156" s="155">
        <v>7.4000000000000003E-3</v>
      </c>
      <c r="AN156">
        <v>0.22</v>
      </c>
      <c r="AO156">
        <v>12</v>
      </c>
      <c r="AP156" s="155">
        <v>0.99180000000000001</v>
      </c>
      <c r="AQ156" t="s">
        <v>216</v>
      </c>
      <c r="AR156" t="s">
        <v>225</v>
      </c>
      <c r="AS156" t="s">
        <v>215</v>
      </c>
      <c r="AT156" t="s">
        <v>216</v>
      </c>
      <c r="AU156" t="s">
        <v>222</v>
      </c>
      <c r="AV156" t="s">
        <v>214</v>
      </c>
      <c r="AW156" t="s">
        <v>215</v>
      </c>
    </row>
    <row r="157" spans="25:49">
      <c r="Y157">
        <f t="shared" si="5"/>
        <v>157</v>
      </c>
      <c r="Z157" s="160" t="s">
        <v>1048</v>
      </c>
      <c r="AA157" t="s">
        <v>880</v>
      </c>
      <c r="AB157" t="s">
        <v>881</v>
      </c>
      <c r="AC157" s="155">
        <v>2E-3</v>
      </c>
      <c r="AD157" s="18">
        <f t="shared" si="4"/>
        <v>3.25</v>
      </c>
      <c r="AE157" s="168">
        <v>26163164</v>
      </c>
      <c r="AF157" s="166">
        <v>27420684.800000001</v>
      </c>
      <c r="AG157">
        <v>120.6</v>
      </c>
      <c r="AH157" t="s">
        <v>882</v>
      </c>
      <c r="AI157" s="10">
        <v>36668</v>
      </c>
      <c r="AJ157" s="157">
        <v>1.77</v>
      </c>
      <c r="AK157" s="10">
        <v>42557</v>
      </c>
      <c r="AL157" s="157">
        <v>0.62</v>
      </c>
      <c r="AM157" s="155">
        <v>1.47E-2</v>
      </c>
      <c r="AN157">
        <v>-1.41</v>
      </c>
      <c r="AO157">
        <v>1987</v>
      </c>
      <c r="AP157" s="155">
        <v>2.3400000000000001E-2</v>
      </c>
      <c r="AQ157" t="s">
        <v>213</v>
      </c>
      <c r="AR157" t="s">
        <v>225</v>
      </c>
      <c r="AS157" t="s">
        <v>228</v>
      </c>
      <c r="AT157" t="s">
        <v>214</v>
      </c>
      <c r="AU157" t="s">
        <v>217</v>
      </c>
      <c r="AV157" t="s">
        <v>216</v>
      </c>
      <c r="AW157" t="s">
        <v>225</v>
      </c>
    </row>
    <row r="158" spans="25:49">
      <c r="Y158">
        <f t="shared" si="5"/>
        <v>158</v>
      </c>
      <c r="Z158" s="160" t="s">
        <v>837</v>
      </c>
      <c r="AA158" t="s">
        <v>852</v>
      </c>
      <c r="AB158" t="s">
        <v>853</v>
      </c>
      <c r="AC158" s="155">
        <v>2E-3</v>
      </c>
      <c r="AD158" s="18">
        <f t="shared" si="4"/>
        <v>3.25</v>
      </c>
      <c r="AE158" s="168">
        <v>52475</v>
      </c>
      <c r="AF158" s="166">
        <v>271656</v>
      </c>
      <c r="AG158">
        <v>17.670000000000002</v>
      </c>
      <c r="AH158" t="s">
        <v>839</v>
      </c>
      <c r="AI158" s="10">
        <v>39500</v>
      </c>
      <c r="AJ158" s="157">
        <v>0.2</v>
      </c>
      <c r="AK158" s="10">
        <v>42614</v>
      </c>
      <c r="AL158" s="157">
        <v>0.02</v>
      </c>
      <c r="AM158" s="155">
        <v>1.1299999999999999E-2</v>
      </c>
      <c r="AN158">
        <v>0.27</v>
      </c>
      <c r="AO158">
        <v>706</v>
      </c>
      <c r="AP158" s="155">
        <v>7.8200000000000006E-2</v>
      </c>
      <c r="AQ158" t="s">
        <v>215</v>
      </c>
      <c r="AR158" t="s">
        <v>225</v>
      </c>
      <c r="AS158" t="s">
        <v>222</v>
      </c>
      <c r="AT158" t="s">
        <v>225</v>
      </c>
      <c r="AU158" t="s">
        <v>222</v>
      </c>
      <c r="AV158" t="s">
        <v>217</v>
      </c>
      <c r="AW158" t="s">
        <v>225</v>
      </c>
    </row>
    <row r="159" spans="25:49">
      <c r="Y159">
        <f t="shared" si="5"/>
        <v>159</v>
      </c>
      <c r="Z159" s="160" t="s">
        <v>1048</v>
      </c>
      <c r="AA159" t="s">
        <v>963</v>
      </c>
      <c r="AB159" t="s">
        <v>964</v>
      </c>
      <c r="AC159" s="155">
        <v>2E-3</v>
      </c>
      <c r="AD159" s="18">
        <f t="shared" si="4"/>
        <v>3.25</v>
      </c>
      <c r="AE159" s="168">
        <v>7512</v>
      </c>
      <c r="AF159" s="166">
        <v>122411.5</v>
      </c>
      <c r="AG159">
        <v>103.69</v>
      </c>
      <c r="AH159" t="s">
        <v>888</v>
      </c>
      <c r="AI159" s="10">
        <v>40428</v>
      </c>
      <c r="AJ159" s="157">
        <v>1.77</v>
      </c>
      <c r="AK159" s="10">
        <v>42542</v>
      </c>
      <c r="AL159" s="157">
        <v>0.27</v>
      </c>
      <c r="AM159" s="155">
        <v>1.7000000000000001E-2</v>
      </c>
      <c r="AN159">
        <v>1.35</v>
      </c>
      <c r="AO159">
        <v>458</v>
      </c>
      <c r="AP159" s="155">
        <v>8.5999999999999993E-2</v>
      </c>
      <c r="AQ159" t="s">
        <v>228</v>
      </c>
      <c r="AR159" t="s">
        <v>216</v>
      </c>
      <c r="AS159" t="s">
        <v>215</v>
      </c>
      <c r="AT159" t="s">
        <v>213</v>
      </c>
      <c r="AU159" t="s">
        <v>222</v>
      </c>
      <c r="AV159" t="s">
        <v>225</v>
      </c>
      <c r="AW159" t="s">
        <v>225</v>
      </c>
    </row>
    <row r="160" spans="25:49">
      <c r="Y160">
        <f t="shared" si="5"/>
        <v>160</v>
      </c>
      <c r="Z160" s="160" t="s">
        <v>1533</v>
      </c>
      <c r="AA160" t="s">
        <v>1251</v>
      </c>
      <c r="AB160" t="s">
        <v>1252</v>
      </c>
      <c r="AC160" s="155">
        <v>2E-3</v>
      </c>
      <c r="AD160" s="18">
        <f t="shared" si="4"/>
        <v>3.25</v>
      </c>
      <c r="AF160" s="166">
        <v>637512.1</v>
      </c>
      <c r="AG160">
        <v>126.61</v>
      </c>
      <c r="AH160" t="s">
        <v>780</v>
      </c>
      <c r="AI160" s="10">
        <v>38166</v>
      </c>
      <c r="AJ160" s="157">
        <v>2.92</v>
      </c>
      <c r="AK160" s="10">
        <v>42542</v>
      </c>
      <c r="AL160" s="157">
        <v>0.56000000000000005</v>
      </c>
      <c r="AM160" s="155">
        <v>2.3099999999999999E-2</v>
      </c>
      <c r="AN160">
        <v>0.88</v>
      </c>
      <c r="AO160">
        <v>78</v>
      </c>
      <c r="AP160" s="155">
        <v>0.45800000000000002</v>
      </c>
      <c r="AQ160" t="s">
        <v>225</v>
      </c>
      <c r="AR160" t="s">
        <v>215</v>
      </c>
      <c r="AS160" t="s">
        <v>217</v>
      </c>
      <c r="AT160" t="s">
        <v>225</v>
      </c>
      <c r="AU160" t="s">
        <v>216</v>
      </c>
      <c r="AV160" t="s">
        <v>214</v>
      </c>
      <c r="AW160" t="s">
        <v>225</v>
      </c>
    </row>
    <row r="161" spans="25:49">
      <c r="Y161">
        <f t="shared" si="5"/>
        <v>161</v>
      </c>
      <c r="Z161" s="160" t="s">
        <v>35</v>
      </c>
      <c r="AA161" t="s">
        <v>1542</v>
      </c>
      <c r="AB161" t="s">
        <v>1543</v>
      </c>
      <c r="AC161" s="155">
        <v>2E-3</v>
      </c>
      <c r="AD161" s="18">
        <f t="shared" si="4"/>
        <v>3.25</v>
      </c>
      <c r="AH161" t="s">
        <v>1536</v>
      </c>
      <c r="AI161" s="10">
        <v>40045</v>
      </c>
      <c r="AJ161" s="157">
        <v>0.14000000000000001</v>
      </c>
      <c r="AK161" s="10">
        <v>42614</v>
      </c>
      <c r="AL161" s="157">
        <v>0.14000000000000001</v>
      </c>
      <c r="AM161" s="155">
        <v>2.7000000000000001E-3</v>
      </c>
      <c r="AN161">
        <v>0.27</v>
      </c>
      <c r="AO161">
        <v>14</v>
      </c>
      <c r="AP161" s="155">
        <v>0.91100000000000003</v>
      </c>
      <c r="AQ161" t="s">
        <v>215</v>
      </c>
      <c r="AR161" t="s">
        <v>217</v>
      </c>
      <c r="AS161" t="s">
        <v>216</v>
      </c>
      <c r="AT161" t="s">
        <v>215</v>
      </c>
      <c r="AU161" t="s">
        <v>228</v>
      </c>
      <c r="AV161" t="s">
        <v>222</v>
      </c>
      <c r="AW161" t="s">
        <v>225</v>
      </c>
    </row>
    <row r="162" spans="25:49">
      <c r="Y162">
        <f t="shared" si="5"/>
        <v>162</v>
      </c>
      <c r="Z162" s="160" t="s">
        <v>35</v>
      </c>
      <c r="AA162" t="s">
        <v>1548</v>
      </c>
      <c r="AB162" t="s">
        <v>1549</v>
      </c>
      <c r="AC162" s="155">
        <v>2E-3</v>
      </c>
      <c r="AD162" s="18">
        <f t="shared" si="4"/>
        <v>3.25</v>
      </c>
      <c r="AH162" t="s">
        <v>1536</v>
      </c>
      <c r="AI162" s="10">
        <v>40808</v>
      </c>
      <c r="AJ162" s="157">
        <v>0.28999999999999998</v>
      </c>
      <c r="AK162" s="10">
        <v>42614</v>
      </c>
      <c r="AL162" s="157">
        <v>0.08</v>
      </c>
      <c r="AM162" s="155">
        <v>1.15E-2</v>
      </c>
      <c r="AN162">
        <v>0.38</v>
      </c>
      <c r="AO162">
        <v>14</v>
      </c>
      <c r="AP162" s="155">
        <v>0.88</v>
      </c>
      <c r="AQ162" t="s">
        <v>217</v>
      </c>
      <c r="AR162" t="s">
        <v>215</v>
      </c>
      <c r="AS162" t="s">
        <v>225</v>
      </c>
      <c r="AT162" t="s">
        <v>215</v>
      </c>
      <c r="AU162" t="s">
        <v>217</v>
      </c>
      <c r="AV162" t="s">
        <v>214</v>
      </c>
      <c r="AW162" t="s">
        <v>225</v>
      </c>
    </row>
    <row r="163" spans="25:49">
      <c r="Y163">
        <f t="shared" si="5"/>
        <v>163</v>
      </c>
      <c r="Z163" s="160" t="s">
        <v>102</v>
      </c>
      <c r="AA163" t="s">
        <v>346</v>
      </c>
      <c r="AB163" t="s">
        <v>347</v>
      </c>
      <c r="AC163" s="155">
        <v>2E-3</v>
      </c>
      <c r="AD163" s="18">
        <f t="shared" si="4"/>
        <v>3</v>
      </c>
      <c r="AE163" s="168">
        <v>158085</v>
      </c>
      <c r="AF163" s="166">
        <v>1069578</v>
      </c>
      <c r="AG163">
        <v>61.57</v>
      </c>
      <c r="AH163" t="s">
        <v>331</v>
      </c>
      <c r="AI163" s="10">
        <v>40155</v>
      </c>
      <c r="AJ163" s="157">
        <v>1.27</v>
      </c>
      <c r="AK163" s="10">
        <v>42522</v>
      </c>
      <c r="AL163" s="157">
        <v>0.21</v>
      </c>
      <c r="AM163" s="155">
        <v>2.07E-2</v>
      </c>
      <c r="AN163">
        <v>0.87</v>
      </c>
      <c r="AO163">
        <v>1757</v>
      </c>
      <c r="AP163" s="155">
        <v>4.4400000000000002E-2</v>
      </c>
      <c r="AQ163" t="s">
        <v>215</v>
      </c>
      <c r="AR163" t="s">
        <v>217</v>
      </c>
      <c r="AS163" t="s">
        <v>228</v>
      </c>
      <c r="AT163" t="s">
        <v>214</v>
      </c>
      <c r="AU163" t="s">
        <v>216</v>
      </c>
      <c r="AV163" t="s">
        <v>216</v>
      </c>
      <c r="AW163" t="s">
        <v>217</v>
      </c>
    </row>
    <row r="164" spans="25:49">
      <c r="Y164">
        <f t="shared" si="5"/>
        <v>164</v>
      </c>
      <c r="Z164" s="160" t="s">
        <v>102</v>
      </c>
      <c r="AA164" t="s">
        <v>348</v>
      </c>
      <c r="AB164" t="s">
        <v>349</v>
      </c>
      <c r="AC164" s="155">
        <v>2E-3</v>
      </c>
      <c r="AD164" s="18">
        <f t="shared" si="4"/>
        <v>3</v>
      </c>
      <c r="AE164" s="168">
        <v>47508</v>
      </c>
      <c r="AF164" s="166">
        <v>545609.4</v>
      </c>
      <c r="AG164">
        <v>105.52</v>
      </c>
      <c r="AH164" t="s">
        <v>331</v>
      </c>
      <c r="AI164" s="10">
        <v>40441</v>
      </c>
      <c r="AJ164" s="157">
        <v>1.54</v>
      </c>
      <c r="AK164" s="10">
        <v>42522</v>
      </c>
      <c r="AL164" s="157">
        <v>0.24</v>
      </c>
      <c r="AM164" s="155">
        <v>1.47E-2</v>
      </c>
      <c r="AN164">
        <v>0.43</v>
      </c>
      <c r="AO164">
        <v>375</v>
      </c>
      <c r="AP164" s="155">
        <v>0.14269999999999999</v>
      </c>
      <c r="AQ164" t="s">
        <v>225</v>
      </c>
      <c r="AR164" t="s">
        <v>217</v>
      </c>
      <c r="AS164" t="s">
        <v>215</v>
      </c>
      <c r="AT164" t="s">
        <v>217</v>
      </c>
      <c r="AU164" t="s">
        <v>225</v>
      </c>
      <c r="AV164" t="s">
        <v>217</v>
      </c>
      <c r="AW164" t="s">
        <v>217</v>
      </c>
    </row>
    <row r="165" spans="25:49">
      <c r="Y165">
        <f t="shared" si="5"/>
        <v>165</v>
      </c>
      <c r="Z165" s="160" t="s">
        <v>1533</v>
      </c>
      <c r="AA165" t="s">
        <v>1346</v>
      </c>
      <c r="AB165" t="s">
        <v>1347</v>
      </c>
      <c r="AC165" s="155">
        <v>2E-3</v>
      </c>
      <c r="AD165" s="18">
        <f t="shared" si="4"/>
        <v>3</v>
      </c>
      <c r="AF165" s="166">
        <v>93330.5</v>
      </c>
      <c r="AG165">
        <v>25.49</v>
      </c>
      <c r="AH165" t="s">
        <v>780</v>
      </c>
      <c r="AI165" s="10">
        <v>41996</v>
      </c>
      <c r="AJ165" s="157">
        <v>0.43</v>
      </c>
      <c r="AK165" s="10">
        <v>42538</v>
      </c>
      <c r="AL165" s="157">
        <v>0.11</v>
      </c>
      <c r="AM165" s="155">
        <v>1.6899999999999998E-2</v>
      </c>
      <c r="AN165">
        <v>1.22</v>
      </c>
      <c r="AO165">
        <v>988</v>
      </c>
      <c r="AP165" s="155">
        <v>2.4899999999999999E-2</v>
      </c>
      <c r="AQ165" t="s">
        <v>225</v>
      </c>
      <c r="AR165" t="s">
        <v>215</v>
      </c>
      <c r="AS165" t="s">
        <v>214</v>
      </c>
      <c r="AT165" t="s">
        <v>222</v>
      </c>
      <c r="AU165" t="s">
        <v>225</v>
      </c>
      <c r="AV165" t="s">
        <v>212</v>
      </c>
      <c r="AW165" t="s">
        <v>217</v>
      </c>
    </row>
    <row r="166" spans="25:49">
      <c r="Y166">
        <f t="shared" si="5"/>
        <v>166</v>
      </c>
      <c r="Z166" s="160" t="s">
        <v>35</v>
      </c>
      <c r="AA166" t="s">
        <v>1554</v>
      </c>
      <c r="AB166" t="s">
        <v>1555</v>
      </c>
      <c r="AC166" s="155">
        <v>2E-3</v>
      </c>
      <c r="AD166" s="18">
        <f t="shared" si="4"/>
        <v>2.75</v>
      </c>
      <c r="AH166" t="s">
        <v>1536</v>
      </c>
      <c r="AI166" s="10">
        <v>40059</v>
      </c>
      <c r="AJ166" s="157">
        <v>0.21</v>
      </c>
      <c r="AK166" s="10">
        <v>42614</v>
      </c>
      <c r="AL166" s="157">
        <v>0.21</v>
      </c>
      <c r="AM166" s="155">
        <v>3.5999999999999999E-3</v>
      </c>
      <c r="AN166">
        <v>0.6</v>
      </c>
      <c r="AO166">
        <v>22</v>
      </c>
      <c r="AP166" s="155">
        <v>0.67769999999999997</v>
      </c>
      <c r="AQ166" t="s">
        <v>214</v>
      </c>
      <c r="AR166" t="s">
        <v>217</v>
      </c>
      <c r="AS166" t="s">
        <v>222</v>
      </c>
      <c r="AT166" t="s">
        <v>225</v>
      </c>
      <c r="AU166" t="s">
        <v>217</v>
      </c>
      <c r="AV166" t="s">
        <v>217</v>
      </c>
      <c r="AW166" t="s">
        <v>222</v>
      </c>
    </row>
    <row r="167" spans="25:49">
      <c r="Y167">
        <f t="shared" si="5"/>
        <v>167</v>
      </c>
      <c r="Z167" s="160" t="s">
        <v>35</v>
      </c>
      <c r="AA167" t="s">
        <v>1552</v>
      </c>
      <c r="AB167" t="s">
        <v>1553</v>
      </c>
      <c r="AC167" s="155">
        <v>2E-3</v>
      </c>
      <c r="AD167" s="18">
        <f t="shared" si="4"/>
        <v>2.25</v>
      </c>
      <c r="AH167" t="s">
        <v>1536</v>
      </c>
      <c r="AI167" s="10">
        <v>40059</v>
      </c>
      <c r="AJ167" s="157">
        <v>0.1</v>
      </c>
      <c r="AK167" s="10">
        <v>42367</v>
      </c>
      <c r="AL167" s="157">
        <v>0.05</v>
      </c>
      <c r="AM167" s="155">
        <v>1.5E-3</v>
      </c>
      <c r="AN167">
        <v>1.41</v>
      </c>
      <c r="AO167">
        <v>9</v>
      </c>
      <c r="AP167" s="155">
        <v>0.99880000000000002</v>
      </c>
      <c r="AQ167" t="s">
        <v>222</v>
      </c>
      <c r="AR167" t="s">
        <v>222</v>
      </c>
      <c r="AS167" t="s">
        <v>228</v>
      </c>
      <c r="AT167" t="s">
        <v>228</v>
      </c>
      <c r="AU167" t="s">
        <v>214</v>
      </c>
      <c r="AV167" t="s">
        <v>228</v>
      </c>
      <c r="AW167" t="s">
        <v>228</v>
      </c>
    </row>
    <row r="168" spans="25:49">
      <c r="Y168">
        <f t="shared" si="5"/>
        <v>168</v>
      </c>
      <c r="Z168" s="160" t="s">
        <v>1533</v>
      </c>
      <c r="AA168" t="s">
        <v>1164</v>
      </c>
      <c r="AB168" t="s">
        <v>1165</v>
      </c>
      <c r="AC168" s="155">
        <v>2.0999999999999999E-3</v>
      </c>
      <c r="AD168" s="18">
        <f t="shared" si="4"/>
        <v>3.75</v>
      </c>
      <c r="AF168" s="166">
        <v>29919219.199999999</v>
      </c>
      <c r="AG168">
        <v>103.93</v>
      </c>
      <c r="AH168" t="s">
        <v>747</v>
      </c>
      <c r="AI168" s="10">
        <v>36668</v>
      </c>
      <c r="AJ168" s="157">
        <v>2.41</v>
      </c>
      <c r="AK168" s="10">
        <v>42557</v>
      </c>
      <c r="AL168" s="157">
        <v>0.62</v>
      </c>
      <c r="AM168" s="155">
        <v>2.3099999999999999E-2</v>
      </c>
      <c r="AN168">
        <v>1.0900000000000001</v>
      </c>
      <c r="AO168">
        <v>693</v>
      </c>
      <c r="AP168" s="155">
        <v>0.23680000000000001</v>
      </c>
      <c r="AQ168" t="s">
        <v>216</v>
      </c>
      <c r="AR168" t="s">
        <v>215</v>
      </c>
      <c r="AS168" t="s">
        <v>217</v>
      </c>
      <c r="AT168" t="s">
        <v>225</v>
      </c>
      <c r="AU168" t="s">
        <v>217</v>
      </c>
      <c r="AV168" t="s">
        <v>216</v>
      </c>
      <c r="AW168" t="s">
        <v>216</v>
      </c>
    </row>
    <row r="169" spans="25:49">
      <c r="Y169">
        <f t="shared" si="5"/>
        <v>169</v>
      </c>
      <c r="Z169" s="160" t="s">
        <v>1155</v>
      </c>
      <c r="AA169" t="s">
        <v>1056</v>
      </c>
      <c r="AB169" t="s">
        <v>1057</v>
      </c>
      <c r="AC169" s="155">
        <v>2.2000000000000001E-3</v>
      </c>
      <c r="AD169" s="18">
        <f t="shared" si="4"/>
        <v>3.5</v>
      </c>
      <c r="AF169" s="166">
        <v>12916661.6</v>
      </c>
      <c r="AG169">
        <v>169.96</v>
      </c>
      <c r="AH169" t="s">
        <v>1051</v>
      </c>
      <c r="AI169" s="10">
        <v>37089</v>
      </c>
      <c r="AJ169" s="157">
        <v>2.85</v>
      </c>
      <c r="AK169" s="10">
        <v>42557</v>
      </c>
      <c r="AL169" s="157">
        <v>0.72</v>
      </c>
      <c r="AM169" s="155">
        <v>1.6799999999999999E-2</v>
      </c>
      <c r="AN169">
        <v>1.24</v>
      </c>
      <c r="AO169">
        <v>801</v>
      </c>
      <c r="AP169" s="155">
        <v>4.3799999999999999E-2</v>
      </c>
      <c r="AQ169" t="s">
        <v>216</v>
      </c>
      <c r="AR169" t="s">
        <v>215</v>
      </c>
      <c r="AS169" t="s">
        <v>225</v>
      </c>
      <c r="AT169" t="s">
        <v>225</v>
      </c>
      <c r="AU169" t="s">
        <v>217</v>
      </c>
      <c r="AV169" t="s">
        <v>216</v>
      </c>
      <c r="AW169" t="s">
        <v>215</v>
      </c>
    </row>
    <row r="170" spans="25:49">
      <c r="Y170">
        <f t="shared" si="5"/>
        <v>170</v>
      </c>
      <c r="Z170" s="160" t="s">
        <v>102</v>
      </c>
      <c r="AA170" t="s">
        <v>360</v>
      </c>
      <c r="AB170" t="s">
        <v>361</v>
      </c>
      <c r="AC170" s="155">
        <v>2.2000000000000001E-3</v>
      </c>
      <c r="AD170" s="18">
        <f t="shared" si="4"/>
        <v>3</v>
      </c>
      <c r="AE170" s="168">
        <v>3698</v>
      </c>
      <c r="AF170" s="166">
        <v>36183</v>
      </c>
      <c r="AG170">
        <v>51.77</v>
      </c>
      <c r="AH170" t="s">
        <v>331</v>
      </c>
      <c r="AI170" s="10">
        <v>41955</v>
      </c>
      <c r="AJ170" s="157">
        <v>0.73</v>
      </c>
      <c r="AK170" s="10">
        <v>42552</v>
      </c>
      <c r="AL170" s="157">
        <v>0.1</v>
      </c>
      <c r="AM170" s="155">
        <v>1.41E-2</v>
      </c>
      <c r="AN170">
        <v>-0.32</v>
      </c>
      <c r="AO170">
        <v>261</v>
      </c>
      <c r="AP170" s="155">
        <v>0.1489</v>
      </c>
      <c r="AQ170" t="s">
        <v>214</v>
      </c>
      <c r="AR170" t="s">
        <v>217</v>
      </c>
      <c r="AS170" t="s">
        <v>213</v>
      </c>
      <c r="AT170" t="s">
        <v>225</v>
      </c>
      <c r="AU170" t="s">
        <v>217</v>
      </c>
      <c r="AV170" t="s">
        <v>217</v>
      </c>
      <c r="AW170" t="s">
        <v>217</v>
      </c>
    </row>
    <row r="171" spans="25:49">
      <c r="Y171">
        <f t="shared" si="5"/>
        <v>171</v>
      </c>
      <c r="Z171" s="160" t="s">
        <v>102</v>
      </c>
      <c r="AA171" t="s">
        <v>358</v>
      </c>
      <c r="AB171" t="s">
        <v>359</v>
      </c>
      <c r="AC171" s="155">
        <v>2.2000000000000001E-3</v>
      </c>
      <c r="AD171" s="18">
        <f t="shared" si="4"/>
        <v>2.75</v>
      </c>
      <c r="AE171" s="168">
        <v>10197</v>
      </c>
      <c r="AF171" s="166">
        <v>49210</v>
      </c>
      <c r="AG171">
        <v>25.96</v>
      </c>
      <c r="AH171" t="s">
        <v>331</v>
      </c>
      <c r="AI171" s="10">
        <v>40801</v>
      </c>
      <c r="AJ171" s="157">
        <v>0.65</v>
      </c>
      <c r="AK171" s="10">
        <v>42597</v>
      </c>
      <c r="AL171" s="157">
        <v>0.05</v>
      </c>
      <c r="AM171" s="155">
        <v>2.52E-2</v>
      </c>
      <c r="AN171">
        <v>0.38</v>
      </c>
      <c r="AO171">
        <v>392</v>
      </c>
      <c r="AP171" s="155">
        <v>6.8900000000000003E-2</v>
      </c>
      <c r="AQ171" t="s">
        <v>222</v>
      </c>
      <c r="AR171" t="s">
        <v>217</v>
      </c>
      <c r="AS171" t="s">
        <v>215</v>
      </c>
      <c r="AT171" t="s">
        <v>214</v>
      </c>
      <c r="AU171" t="s">
        <v>217</v>
      </c>
      <c r="AV171" t="s">
        <v>225</v>
      </c>
      <c r="AW171" t="s">
        <v>222</v>
      </c>
    </row>
    <row r="172" spans="25:49">
      <c r="Y172">
        <f t="shared" si="5"/>
        <v>172</v>
      </c>
      <c r="Z172" s="160" t="s">
        <v>102</v>
      </c>
      <c r="AA172" t="s">
        <v>364</v>
      </c>
      <c r="AB172" t="s">
        <v>365</v>
      </c>
      <c r="AC172" s="155">
        <v>2.2000000000000001E-3</v>
      </c>
      <c r="AD172" s="18">
        <f t="shared" si="4"/>
        <v>2.5</v>
      </c>
      <c r="AE172" s="168">
        <v>2738</v>
      </c>
      <c r="AF172" s="166">
        <v>18832.5</v>
      </c>
      <c r="AG172">
        <v>25.11</v>
      </c>
      <c r="AH172" t="s">
        <v>331</v>
      </c>
      <c r="AI172" s="10">
        <v>41892</v>
      </c>
      <c r="AJ172" s="157">
        <v>0.78</v>
      </c>
      <c r="AK172" s="10">
        <v>42597</v>
      </c>
      <c r="AL172" s="157">
        <v>0.04</v>
      </c>
      <c r="AM172" s="155">
        <v>3.09E-2</v>
      </c>
      <c r="AN172">
        <v>-0.74</v>
      </c>
      <c r="AO172">
        <v>156</v>
      </c>
      <c r="AP172" s="155">
        <v>0.11600000000000001</v>
      </c>
      <c r="AQ172" t="s">
        <v>222</v>
      </c>
      <c r="AR172" t="s">
        <v>217</v>
      </c>
      <c r="AS172" t="s">
        <v>222</v>
      </c>
      <c r="AT172" t="s">
        <v>228</v>
      </c>
      <c r="AU172" t="s">
        <v>214</v>
      </c>
      <c r="AV172" t="s">
        <v>214</v>
      </c>
      <c r="AW172" t="s">
        <v>214</v>
      </c>
    </row>
    <row r="173" spans="25:49">
      <c r="Y173">
        <f t="shared" si="5"/>
        <v>173</v>
      </c>
      <c r="Z173" s="160" t="s">
        <v>102</v>
      </c>
      <c r="AA173" t="s">
        <v>366</v>
      </c>
      <c r="AB173" t="s">
        <v>367</v>
      </c>
      <c r="AC173" s="155">
        <v>2.2000000000000001E-3</v>
      </c>
      <c r="AD173" s="18">
        <f t="shared" si="4"/>
        <v>2.5</v>
      </c>
      <c r="AE173" s="168">
        <v>2464</v>
      </c>
      <c r="AF173" s="166">
        <v>13685</v>
      </c>
      <c r="AG173">
        <v>54.47</v>
      </c>
      <c r="AH173" t="s">
        <v>331</v>
      </c>
      <c r="AI173" s="10">
        <v>42270</v>
      </c>
      <c r="AJ173" s="157">
        <v>1.33</v>
      </c>
      <c r="AK173" s="10">
        <v>42614</v>
      </c>
      <c r="AL173" s="157">
        <v>0.18</v>
      </c>
      <c r="AM173" s="155">
        <v>2.4299999999999999E-2</v>
      </c>
      <c r="AN173">
        <v>1.04</v>
      </c>
      <c r="AO173">
        <v>239</v>
      </c>
      <c r="AP173" s="155">
        <v>0.1183</v>
      </c>
      <c r="AQ173" t="s">
        <v>214</v>
      </c>
      <c r="AR173" t="s">
        <v>217</v>
      </c>
      <c r="AS173" t="s">
        <v>212</v>
      </c>
      <c r="AT173" t="s">
        <v>212</v>
      </c>
      <c r="AU173" t="s">
        <v>228</v>
      </c>
      <c r="AV173" t="s">
        <v>222</v>
      </c>
      <c r="AW173" t="s">
        <v>214</v>
      </c>
    </row>
    <row r="174" spans="25:49">
      <c r="Y174">
        <f t="shared" si="5"/>
        <v>174</v>
      </c>
      <c r="Z174" s="160" t="s">
        <v>107</v>
      </c>
      <c r="AA174" t="s">
        <v>415</v>
      </c>
      <c r="AB174" t="s">
        <v>416</v>
      </c>
      <c r="AC174" s="155">
        <v>2.3E-3</v>
      </c>
      <c r="AD174" s="18" t="str">
        <f t="shared" si="4"/>
        <v>n/a</v>
      </c>
      <c r="AE174" s="168">
        <v>1508</v>
      </c>
      <c r="AF174" s="166">
        <v>8610</v>
      </c>
      <c r="AG174">
        <v>25.12</v>
      </c>
      <c r="AH174" t="s">
        <v>378</v>
      </c>
      <c r="AI174" s="10">
        <v>42306</v>
      </c>
      <c r="AJ174" s="157">
        <v>0.63</v>
      </c>
      <c r="AK174" s="10">
        <v>42557</v>
      </c>
      <c r="AL174" s="157">
        <v>0.37</v>
      </c>
      <c r="AM174" s="155">
        <v>2.5600000000000001E-2</v>
      </c>
      <c r="AN174">
        <v>0.53</v>
      </c>
      <c r="AO174">
        <v>15</v>
      </c>
      <c r="AP174" s="155">
        <v>1.0062</v>
      </c>
      <c r="AQ174" t="s">
        <v>214</v>
      </c>
      <c r="AR174" t="s">
        <v>216</v>
      </c>
      <c r="AS174" t="s">
        <v>212</v>
      </c>
      <c r="AT174" t="s">
        <v>212</v>
      </c>
      <c r="AU174" t="s">
        <v>214</v>
      </c>
      <c r="AV174" t="s">
        <v>212</v>
      </c>
      <c r="AW174" t="s">
        <v>212</v>
      </c>
    </row>
    <row r="175" spans="25:49">
      <c r="Y175">
        <f t="shared" si="5"/>
        <v>175</v>
      </c>
      <c r="Z175" s="160" t="s">
        <v>837</v>
      </c>
      <c r="AA175" t="s">
        <v>842</v>
      </c>
      <c r="AB175" t="s">
        <v>843</v>
      </c>
      <c r="AC175" s="155">
        <v>2.3E-3</v>
      </c>
      <c r="AD175" s="18">
        <f t="shared" si="4"/>
        <v>3.75</v>
      </c>
      <c r="AE175" s="168">
        <v>280440</v>
      </c>
      <c r="AF175" s="166">
        <v>1894064</v>
      </c>
      <c r="AG175">
        <v>50.04</v>
      </c>
      <c r="AH175" t="s">
        <v>839</v>
      </c>
      <c r="AI175" s="10">
        <v>39336</v>
      </c>
      <c r="AJ175" s="157">
        <v>0.36</v>
      </c>
      <c r="AK175" s="10">
        <v>42583</v>
      </c>
      <c r="AL175" s="157">
        <v>0.09</v>
      </c>
      <c r="AM175" s="155">
        <v>7.3000000000000001E-3</v>
      </c>
      <c r="AN175">
        <v>0.24</v>
      </c>
      <c r="AO175">
        <v>1027</v>
      </c>
      <c r="AP175" s="155">
        <v>0.06</v>
      </c>
      <c r="AQ175" t="s">
        <v>216</v>
      </c>
      <c r="AR175" t="s">
        <v>225</v>
      </c>
      <c r="AS175" t="s">
        <v>215</v>
      </c>
      <c r="AT175" t="s">
        <v>215</v>
      </c>
      <c r="AU175" t="s">
        <v>225</v>
      </c>
      <c r="AV175" t="s">
        <v>216</v>
      </c>
      <c r="AW175" t="s">
        <v>216</v>
      </c>
    </row>
    <row r="176" spans="25:49">
      <c r="Y176">
        <f t="shared" si="5"/>
        <v>176</v>
      </c>
      <c r="Z176" s="160" t="s">
        <v>107</v>
      </c>
      <c r="AA176" t="s">
        <v>426</v>
      </c>
      <c r="AB176" t="s">
        <v>427</v>
      </c>
      <c r="AC176" s="155">
        <v>2.3E-3</v>
      </c>
      <c r="AD176" s="18">
        <f t="shared" si="4"/>
        <v>2.5</v>
      </c>
      <c r="AE176" s="168">
        <v>389</v>
      </c>
      <c r="AF176" s="166">
        <v>1294.5</v>
      </c>
      <c r="AG176">
        <v>26</v>
      </c>
      <c r="AH176" t="s">
        <v>394</v>
      </c>
      <c r="AI176" s="10">
        <v>42306</v>
      </c>
      <c r="AJ176" s="157">
        <v>0.56999999999999995</v>
      </c>
      <c r="AK176" s="10">
        <v>42557</v>
      </c>
      <c r="AL176" s="157">
        <v>0.27</v>
      </c>
      <c r="AM176" s="155">
        <v>2.1999999999999999E-2</v>
      </c>
      <c r="AN176">
        <v>-1.39</v>
      </c>
      <c r="AO176">
        <v>25</v>
      </c>
      <c r="AP176" s="155">
        <v>1.0009999999999999</v>
      </c>
      <c r="AQ176" t="s">
        <v>228</v>
      </c>
      <c r="AR176" t="s">
        <v>216</v>
      </c>
      <c r="AS176" t="s">
        <v>212</v>
      </c>
      <c r="AT176" t="s">
        <v>212</v>
      </c>
      <c r="AU176" t="s">
        <v>222</v>
      </c>
      <c r="AV176" t="s">
        <v>228</v>
      </c>
      <c r="AW176" t="s">
        <v>214</v>
      </c>
    </row>
    <row r="177" spans="25:49">
      <c r="Y177">
        <f t="shared" si="5"/>
        <v>177</v>
      </c>
      <c r="Z177" s="162" t="s">
        <v>25</v>
      </c>
      <c r="AA177" t="s">
        <v>66</v>
      </c>
      <c r="AB177" t="s">
        <v>320</v>
      </c>
      <c r="AC177" s="155">
        <v>2.3999999999999998E-3</v>
      </c>
      <c r="AD177" s="18">
        <f t="shared" si="4"/>
        <v>4</v>
      </c>
      <c r="AE177" s="168">
        <v>285342</v>
      </c>
      <c r="AF177" s="166">
        <v>3649669.2</v>
      </c>
      <c r="AG177">
        <v>54.74</v>
      </c>
      <c r="AH177" t="s">
        <v>253</v>
      </c>
      <c r="AI177" s="10">
        <v>40483</v>
      </c>
      <c r="AJ177" s="157">
        <v>1.99</v>
      </c>
      <c r="AK177" s="10">
        <v>42626</v>
      </c>
      <c r="AL177" s="157">
        <v>0.38</v>
      </c>
      <c r="AM177" s="155">
        <v>3.6299999999999999E-2</v>
      </c>
      <c r="AN177">
        <v>1.2</v>
      </c>
      <c r="AO177">
        <v>663</v>
      </c>
      <c r="AP177" s="155">
        <v>0.21440000000000001</v>
      </c>
      <c r="AQ177" t="s">
        <v>215</v>
      </c>
      <c r="AR177" t="s">
        <v>216</v>
      </c>
      <c r="AS177" t="s">
        <v>216</v>
      </c>
      <c r="AT177" t="s">
        <v>217</v>
      </c>
      <c r="AU177" t="s">
        <v>216</v>
      </c>
      <c r="AV177" t="s">
        <v>213</v>
      </c>
      <c r="AW177" t="s">
        <v>213</v>
      </c>
    </row>
    <row r="178" spans="25:49">
      <c r="Y178">
        <f t="shared" si="5"/>
        <v>178</v>
      </c>
      <c r="Z178" s="160" t="s">
        <v>837</v>
      </c>
      <c r="AA178" t="s">
        <v>844</v>
      </c>
      <c r="AB178" t="s">
        <v>845</v>
      </c>
      <c r="AC178" s="155">
        <v>2.3999999999999998E-3</v>
      </c>
      <c r="AD178" s="18">
        <f t="shared" si="4"/>
        <v>3.75</v>
      </c>
      <c r="AE178" s="168">
        <v>269718</v>
      </c>
      <c r="AF178" s="166">
        <v>1612277.9</v>
      </c>
      <c r="AG178">
        <v>24.56</v>
      </c>
      <c r="AH178" t="s">
        <v>839</v>
      </c>
      <c r="AI178" s="10">
        <v>39420</v>
      </c>
      <c r="AJ178" s="157">
        <v>0.54</v>
      </c>
      <c r="AK178" s="10">
        <v>42614</v>
      </c>
      <c r="AL178" s="157">
        <v>0.04</v>
      </c>
      <c r="AM178" s="155">
        <v>2.18E-2</v>
      </c>
      <c r="AN178">
        <v>0.2</v>
      </c>
      <c r="AO178">
        <v>1828</v>
      </c>
      <c r="AP178" s="155">
        <v>3.2599999999999997E-2</v>
      </c>
      <c r="AQ178" t="s">
        <v>216</v>
      </c>
      <c r="AR178" t="s">
        <v>225</v>
      </c>
      <c r="AS178" t="s">
        <v>215</v>
      </c>
      <c r="AT178" t="s">
        <v>217</v>
      </c>
      <c r="AU178" t="s">
        <v>217</v>
      </c>
      <c r="AV178" t="s">
        <v>216</v>
      </c>
      <c r="AW178" t="s">
        <v>216</v>
      </c>
    </row>
    <row r="179" spans="25:49">
      <c r="Y179">
        <f t="shared" si="5"/>
        <v>179</v>
      </c>
      <c r="Z179" s="160" t="s">
        <v>107</v>
      </c>
      <c r="AA179" t="s">
        <v>392</v>
      </c>
      <c r="AB179" t="s">
        <v>393</v>
      </c>
      <c r="AC179" s="155">
        <v>2.3999999999999998E-3</v>
      </c>
      <c r="AD179" s="18">
        <f t="shared" si="4"/>
        <v>3.75</v>
      </c>
      <c r="AE179" s="168">
        <v>43922</v>
      </c>
      <c r="AF179" s="166">
        <v>298746</v>
      </c>
      <c r="AG179">
        <v>71.08</v>
      </c>
      <c r="AH179" t="s">
        <v>394</v>
      </c>
      <c r="AI179" s="10">
        <v>40920</v>
      </c>
      <c r="AJ179" s="157">
        <v>1.58</v>
      </c>
      <c r="AK179" s="10">
        <v>42543</v>
      </c>
      <c r="AL179" s="157">
        <v>0.83</v>
      </c>
      <c r="AM179" s="155">
        <v>2.2200000000000001E-2</v>
      </c>
      <c r="AN179">
        <v>1.08</v>
      </c>
      <c r="AO179">
        <v>1171</v>
      </c>
      <c r="AP179" s="155">
        <v>9.9400000000000002E-2</v>
      </c>
      <c r="AQ179" t="s">
        <v>215</v>
      </c>
      <c r="AR179" t="s">
        <v>216</v>
      </c>
      <c r="AS179" t="s">
        <v>216</v>
      </c>
      <c r="AT179" t="s">
        <v>214</v>
      </c>
      <c r="AU179" t="s">
        <v>225</v>
      </c>
      <c r="AV179" t="s">
        <v>216</v>
      </c>
      <c r="AW179" t="s">
        <v>216</v>
      </c>
    </row>
    <row r="180" spans="25:49">
      <c r="Y180">
        <f t="shared" si="5"/>
        <v>180</v>
      </c>
      <c r="Z180" s="160" t="s">
        <v>837</v>
      </c>
      <c r="AA180" t="s">
        <v>856</v>
      </c>
      <c r="AB180" t="s">
        <v>857</v>
      </c>
      <c r="AC180" s="155">
        <v>2.3999999999999998E-3</v>
      </c>
      <c r="AD180" s="18">
        <f t="shared" si="4"/>
        <v>3.5</v>
      </c>
      <c r="AE180" s="168">
        <v>49320</v>
      </c>
      <c r="AF180" s="166">
        <v>185891.5</v>
      </c>
      <c r="AG180">
        <v>20.81</v>
      </c>
      <c r="AH180" t="s">
        <v>839</v>
      </c>
      <c r="AI180" s="10">
        <v>39449</v>
      </c>
      <c r="AJ180" s="157">
        <v>0.62</v>
      </c>
      <c r="AK180" s="10">
        <v>42614</v>
      </c>
      <c r="AL180" s="157">
        <v>0.05</v>
      </c>
      <c r="AM180" s="155">
        <v>2.9899999999999999E-2</v>
      </c>
      <c r="AN180">
        <v>0.35</v>
      </c>
      <c r="AO180">
        <v>356</v>
      </c>
      <c r="AP180" s="155">
        <v>7.5200000000000003E-2</v>
      </c>
      <c r="AQ180" t="s">
        <v>225</v>
      </c>
      <c r="AR180" t="s">
        <v>225</v>
      </c>
      <c r="AS180" t="s">
        <v>216</v>
      </c>
      <c r="AT180" t="s">
        <v>222</v>
      </c>
      <c r="AU180" t="s">
        <v>215</v>
      </c>
      <c r="AV180" t="s">
        <v>222</v>
      </c>
      <c r="AW180" t="s">
        <v>215</v>
      </c>
    </row>
    <row r="181" spans="25:49">
      <c r="Y181">
        <f t="shared" si="5"/>
        <v>181</v>
      </c>
      <c r="Z181" s="160" t="s">
        <v>837</v>
      </c>
      <c r="AA181" t="s">
        <v>876</v>
      </c>
      <c r="AB181" t="s">
        <v>877</v>
      </c>
      <c r="AC181" s="155">
        <v>2.3999999999999998E-3</v>
      </c>
      <c r="AD181" s="18">
        <f t="shared" si="4"/>
        <v>2.25</v>
      </c>
      <c r="AE181" s="168">
        <v>2632</v>
      </c>
      <c r="AF181" s="166">
        <v>19768</v>
      </c>
      <c r="AG181">
        <v>24.62</v>
      </c>
      <c r="AH181" t="s">
        <v>839</v>
      </c>
      <c r="AI181" s="10">
        <v>39846</v>
      </c>
      <c r="AJ181" s="157">
        <v>0.21</v>
      </c>
      <c r="AK181" s="10">
        <v>42614</v>
      </c>
      <c r="AL181" s="157">
        <v>0.02</v>
      </c>
      <c r="AM181" s="155">
        <v>8.6E-3</v>
      </c>
      <c r="AN181">
        <v>0.24</v>
      </c>
      <c r="AO181">
        <v>69</v>
      </c>
      <c r="AP181" s="155">
        <v>0.28699999999999998</v>
      </c>
      <c r="AQ181" t="s">
        <v>228</v>
      </c>
      <c r="AR181" t="s">
        <v>217</v>
      </c>
      <c r="AS181" t="s">
        <v>217</v>
      </c>
      <c r="AT181" t="s">
        <v>222</v>
      </c>
      <c r="AU181" t="s">
        <v>214</v>
      </c>
      <c r="AV181" t="s">
        <v>228</v>
      </c>
      <c r="AW181" t="s">
        <v>228</v>
      </c>
    </row>
    <row r="182" spans="25:49">
      <c r="Y182">
        <f t="shared" si="5"/>
        <v>182</v>
      </c>
      <c r="Z182" s="160" t="s">
        <v>1048</v>
      </c>
      <c r="AA182" t="s">
        <v>1022</v>
      </c>
      <c r="AB182" t="s">
        <v>1023</v>
      </c>
      <c r="AC182" s="155">
        <v>2.5000000000000001E-3</v>
      </c>
      <c r="AD182" s="18" t="str">
        <f t="shared" si="4"/>
        <v>n/a</v>
      </c>
      <c r="AE182" s="168">
        <v>708</v>
      </c>
      <c r="AF182" s="166">
        <v>12120.5</v>
      </c>
      <c r="AG182">
        <v>34.700000000000003</v>
      </c>
      <c r="AH182" t="s">
        <v>882</v>
      </c>
      <c r="AI182" s="10">
        <v>39052</v>
      </c>
      <c r="AJ182" s="157">
        <v>0.31</v>
      </c>
      <c r="AK182" s="10">
        <v>42538</v>
      </c>
      <c r="AL182" s="157">
        <v>0.08</v>
      </c>
      <c r="AM182" s="155">
        <v>9.1000000000000004E-3</v>
      </c>
      <c r="AN182">
        <v>-1.21</v>
      </c>
      <c r="AO182">
        <v>1934</v>
      </c>
      <c r="AP182" s="155">
        <v>2.98E-2</v>
      </c>
      <c r="AQ182" t="s">
        <v>212</v>
      </c>
      <c r="AR182" t="s">
        <v>225</v>
      </c>
      <c r="AS182" t="s">
        <v>212</v>
      </c>
      <c r="AT182" t="s">
        <v>212</v>
      </c>
      <c r="AU182" t="s">
        <v>212</v>
      </c>
      <c r="AV182" t="s">
        <v>212</v>
      </c>
      <c r="AW182" t="s">
        <v>212</v>
      </c>
    </row>
    <row r="183" spans="25:49">
      <c r="Y183">
        <f t="shared" si="5"/>
        <v>183</v>
      </c>
      <c r="Z183" s="160" t="s">
        <v>1155</v>
      </c>
      <c r="AA183" t="s">
        <v>1139</v>
      </c>
      <c r="AB183" t="s">
        <v>1140</v>
      </c>
      <c r="AC183" s="155">
        <v>2.5000000000000001E-3</v>
      </c>
      <c r="AD183" s="18" t="str">
        <f t="shared" si="4"/>
        <v>n/a</v>
      </c>
      <c r="AF183" s="166">
        <v>23832</v>
      </c>
      <c r="AG183">
        <v>39.630000000000003</v>
      </c>
      <c r="AH183" t="s">
        <v>1051</v>
      </c>
      <c r="AI183" s="10">
        <v>39052</v>
      </c>
      <c r="AJ183" s="157">
        <v>0.6</v>
      </c>
      <c r="AK183" s="10">
        <v>42538</v>
      </c>
      <c r="AL183" s="157">
        <v>0.14000000000000001</v>
      </c>
      <c r="AM183" s="155">
        <v>1.52E-2</v>
      </c>
      <c r="AN183">
        <v>1.1000000000000001</v>
      </c>
      <c r="AO183">
        <v>790</v>
      </c>
      <c r="AP183" s="155">
        <v>3.6900000000000002E-2</v>
      </c>
      <c r="AQ183" t="s">
        <v>212</v>
      </c>
      <c r="AR183" t="s">
        <v>215</v>
      </c>
      <c r="AS183" t="s">
        <v>212</v>
      </c>
      <c r="AT183" t="s">
        <v>212</v>
      </c>
      <c r="AU183" t="s">
        <v>212</v>
      </c>
      <c r="AV183" t="s">
        <v>212</v>
      </c>
      <c r="AW183" t="s">
        <v>212</v>
      </c>
    </row>
    <row r="184" spans="25:49">
      <c r="Y184">
        <f t="shared" si="5"/>
        <v>184</v>
      </c>
      <c r="Z184" s="160" t="s">
        <v>1533</v>
      </c>
      <c r="AA184" t="s">
        <v>1518</v>
      </c>
      <c r="AB184" t="s">
        <v>1519</v>
      </c>
      <c r="AC184" s="155">
        <v>2.5000000000000001E-3</v>
      </c>
      <c r="AD184" s="18" t="str">
        <f t="shared" si="4"/>
        <v>n/a</v>
      </c>
      <c r="AF184" s="166">
        <v>1300.5</v>
      </c>
      <c r="AG184">
        <v>25.63</v>
      </c>
      <c r="AH184" t="s">
        <v>747</v>
      </c>
      <c r="AI184" s="10">
        <v>42286</v>
      </c>
      <c r="AJ184" s="157">
        <v>0.35</v>
      </c>
      <c r="AK184" s="10">
        <v>42538</v>
      </c>
      <c r="AL184" s="157">
        <v>0.16</v>
      </c>
      <c r="AM184" s="155">
        <v>1.35E-2</v>
      </c>
      <c r="AN184">
        <v>-1.9</v>
      </c>
      <c r="AO184">
        <v>100</v>
      </c>
      <c r="AP184" s="155">
        <v>0.37569999999999998</v>
      </c>
      <c r="AQ184" t="s">
        <v>212</v>
      </c>
      <c r="AR184" t="s">
        <v>215</v>
      </c>
      <c r="AS184" t="s">
        <v>212</v>
      </c>
      <c r="AT184" t="s">
        <v>212</v>
      </c>
      <c r="AU184" t="s">
        <v>212</v>
      </c>
      <c r="AV184" t="s">
        <v>222</v>
      </c>
      <c r="AW184" t="s">
        <v>212</v>
      </c>
    </row>
    <row r="185" spans="25:49">
      <c r="Y185">
        <f t="shared" si="5"/>
        <v>185</v>
      </c>
      <c r="Z185" s="161" t="s">
        <v>103</v>
      </c>
      <c r="AA185" t="s">
        <v>434</v>
      </c>
      <c r="AB185" t="s">
        <v>435</v>
      </c>
      <c r="AC185" s="155">
        <v>2.5000000000000001E-3</v>
      </c>
      <c r="AD185" s="18">
        <f t="shared" si="4"/>
        <v>4</v>
      </c>
      <c r="AE185" s="168">
        <v>913912</v>
      </c>
      <c r="AF185" s="166">
        <v>4373496</v>
      </c>
      <c r="AG185">
        <v>52.47</v>
      </c>
      <c r="AH185" t="s">
        <v>429</v>
      </c>
      <c r="AI185" s="10">
        <v>40836</v>
      </c>
      <c r="AJ185" s="157">
        <v>1.28</v>
      </c>
      <c r="AK185" s="10">
        <v>42543</v>
      </c>
      <c r="AL185" s="157">
        <v>0.64</v>
      </c>
      <c r="AM185" s="155">
        <v>2.4299999999999999E-2</v>
      </c>
      <c r="AN185">
        <v>1.23</v>
      </c>
      <c r="AO185">
        <v>256</v>
      </c>
      <c r="AP185" s="155">
        <v>0.1399</v>
      </c>
      <c r="AQ185" t="s">
        <v>216</v>
      </c>
      <c r="AR185" t="s">
        <v>216</v>
      </c>
      <c r="AS185" t="s">
        <v>215</v>
      </c>
      <c r="AT185" t="s">
        <v>216</v>
      </c>
      <c r="AU185" t="s">
        <v>217</v>
      </c>
      <c r="AV185" t="s">
        <v>215</v>
      </c>
      <c r="AW185" t="s">
        <v>213</v>
      </c>
    </row>
    <row r="186" spans="25:49">
      <c r="Y186">
        <f t="shared" si="5"/>
        <v>186</v>
      </c>
      <c r="Z186" s="160" t="s">
        <v>837</v>
      </c>
      <c r="AA186" t="s">
        <v>61</v>
      </c>
      <c r="AB186" t="s">
        <v>838</v>
      </c>
      <c r="AC186" s="155">
        <v>2.5000000000000001E-3</v>
      </c>
      <c r="AD186" s="18">
        <f t="shared" si="4"/>
        <v>4</v>
      </c>
      <c r="AE186" s="168">
        <v>385154</v>
      </c>
      <c r="AF186" s="166">
        <v>7623019.2000000002</v>
      </c>
      <c r="AG186">
        <v>112.58</v>
      </c>
      <c r="AH186" t="s">
        <v>839</v>
      </c>
      <c r="AI186" s="10">
        <v>39332</v>
      </c>
      <c r="AJ186" s="157">
        <v>1.32</v>
      </c>
      <c r="AK186" s="10">
        <v>42492</v>
      </c>
      <c r="AL186" s="157">
        <v>0.2</v>
      </c>
      <c r="AM186" s="155">
        <v>1.18E-2</v>
      </c>
      <c r="AN186">
        <v>0.2</v>
      </c>
      <c r="AO186">
        <v>3150</v>
      </c>
      <c r="AP186" s="155">
        <v>2.9399999999999999E-2</v>
      </c>
      <c r="AQ186" t="s">
        <v>216</v>
      </c>
      <c r="AR186" t="s">
        <v>217</v>
      </c>
      <c r="AS186" t="s">
        <v>225</v>
      </c>
      <c r="AT186" t="s">
        <v>216</v>
      </c>
      <c r="AU186" t="s">
        <v>225</v>
      </c>
      <c r="AV186" t="s">
        <v>213</v>
      </c>
      <c r="AW186" t="s">
        <v>213</v>
      </c>
    </row>
    <row r="187" spans="25:49">
      <c r="Y187">
        <f t="shared" si="5"/>
        <v>187</v>
      </c>
      <c r="Z187" s="160" t="s">
        <v>1155</v>
      </c>
      <c r="AA187" t="s">
        <v>1061</v>
      </c>
      <c r="AB187" t="s">
        <v>1062</v>
      </c>
      <c r="AC187" s="155">
        <v>2.5000000000000001E-3</v>
      </c>
      <c r="AD187" s="18">
        <f t="shared" si="4"/>
        <v>4</v>
      </c>
      <c r="AF187" s="166">
        <v>6262993.5999999996</v>
      </c>
      <c r="AG187">
        <v>95.13</v>
      </c>
      <c r="AH187" t="s">
        <v>1026</v>
      </c>
      <c r="AI187" s="10">
        <v>37089</v>
      </c>
      <c r="AJ187" s="157">
        <v>1.02</v>
      </c>
      <c r="AK187" s="10">
        <v>42557</v>
      </c>
      <c r="AL187" s="157">
        <v>0.25</v>
      </c>
      <c r="AM187" s="155">
        <v>1.0800000000000001E-2</v>
      </c>
      <c r="AN187">
        <v>1.1599999999999999</v>
      </c>
      <c r="AO187">
        <v>471</v>
      </c>
      <c r="AP187" s="155">
        <v>9.11E-2</v>
      </c>
      <c r="AQ187" t="s">
        <v>213</v>
      </c>
      <c r="AR187" t="s">
        <v>215</v>
      </c>
      <c r="AS187" t="s">
        <v>216</v>
      </c>
      <c r="AT187" t="s">
        <v>216</v>
      </c>
      <c r="AU187" t="s">
        <v>216</v>
      </c>
      <c r="AV187" t="s">
        <v>213</v>
      </c>
      <c r="AW187" t="s">
        <v>213</v>
      </c>
    </row>
    <row r="188" spans="25:49">
      <c r="Y188">
        <f t="shared" si="5"/>
        <v>188</v>
      </c>
      <c r="Z188" s="160" t="s">
        <v>27</v>
      </c>
      <c r="AA188" t="s">
        <v>678</v>
      </c>
      <c r="AB188" t="s">
        <v>679</v>
      </c>
      <c r="AC188" s="155">
        <v>2.5000000000000001E-3</v>
      </c>
      <c r="AD188" s="18">
        <f t="shared" si="4"/>
        <v>3.75</v>
      </c>
      <c r="AE188" s="168">
        <v>6388599</v>
      </c>
      <c r="AF188" s="166">
        <v>9606487.1999999993</v>
      </c>
      <c r="AG188">
        <v>12.74</v>
      </c>
      <c r="AH188" t="s">
        <v>677</v>
      </c>
      <c r="AI188" s="10">
        <v>38373</v>
      </c>
      <c r="AJ188" t="s">
        <v>212</v>
      </c>
      <c r="AK188" t="s">
        <v>212</v>
      </c>
      <c r="AL188" t="s">
        <v>212</v>
      </c>
      <c r="AM188" s="155">
        <v>0</v>
      </c>
      <c r="AN188">
        <v>-1.1599999999999999</v>
      </c>
      <c r="AO188">
        <v>1</v>
      </c>
      <c r="AP188" s="155">
        <v>1</v>
      </c>
      <c r="AQ188" t="s">
        <v>216</v>
      </c>
      <c r="AR188" t="s">
        <v>213</v>
      </c>
      <c r="AS188" t="s">
        <v>225</v>
      </c>
      <c r="AT188" t="s">
        <v>225</v>
      </c>
      <c r="AU188" t="s">
        <v>212</v>
      </c>
      <c r="AV188" t="s">
        <v>212</v>
      </c>
      <c r="AW188" t="s">
        <v>216</v>
      </c>
    </row>
    <row r="189" spans="25:49">
      <c r="Y189">
        <f t="shared" si="5"/>
        <v>189</v>
      </c>
      <c r="Z189" s="162" t="s">
        <v>25</v>
      </c>
      <c r="AA189" t="s">
        <v>322</v>
      </c>
      <c r="AB189" t="s">
        <v>321</v>
      </c>
      <c r="AC189" s="155">
        <v>2.5000000000000001E-3</v>
      </c>
      <c r="AD189" s="18">
        <f t="shared" si="4"/>
        <v>3.75</v>
      </c>
      <c r="AE189" s="168">
        <v>280898</v>
      </c>
      <c r="AF189" s="166">
        <v>3694866.4</v>
      </c>
      <c r="AG189">
        <v>95.86</v>
      </c>
      <c r="AH189" t="s">
        <v>25</v>
      </c>
      <c r="AI189" s="10">
        <v>37004</v>
      </c>
      <c r="AJ189" s="157">
        <v>3.52</v>
      </c>
      <c r="AK189" s="10">
        <v>42538</v>
      </c>
      <c r="AL189" s="157">
        <v>0.78</v>
      </c>
      <c r="AM189" s="155">
        <v>3.6900000000000002E-2</v>
      </c>
      <c r="AN189">
        <v>1.69</v>
      </c>
      <c r="AO189">
        <v>99</v>
      </c>
      <c r="AP189" s="155">
        <v>0.42609999999999998</v>
      </c>
      <c r="AQ189" t="s">
        <v>215</v>
      </c>
      <c r="AR189" t="s">
        <v>216</v>
      </c>
      <c r="AS189" t="s">
        <v>217</v>
      </c>
      <c r="AT189" t="s">
        <v>215</v>
      </c>
      <c r="AU189" t="s">
        <v>225</v>
      </c>
      <c r="AV189" t="s">
        <v>215</v>
      </c>
      <c r="AW189" t="s">
        <v>216</v>
      </c>
    </row>
    <row r="190" spans="25:49">
      <c r="Y190">
        <f t="shared" si="5"/>
        <v>190</v>
      </c>
      <c r="Z190" s="160" t="s">
        <v>1048</v>
      </c>
      <c r="AA190" t="s">
        <v>896</v>
      </c>
      <c r="AB190" t="s">
        <v>897</v>
      </c>
      <c r="AC190" s="155">
        <v>2.5000000000000001E-3</v>
      </c>
      <c r="AD190" s="18">
        <f t="shared" si="4"/>
        <v>3.75</v>
      </c>
      <c r="AE190" s="168">
        <v>207665</v>
      </c>
      <c r="AF190" s="166">
        <v>3917484.4</v>
      </c>
      <c r="AG190">
        <v>120.36</v>
      </c>
      <c r="AH190" t="s">
        <v>888</v>
      </c>
      <c r="AI190" s="10">
        <v>36731</v>
      </c>
      <c r="AJ190" s="157">
        <v>1.63</v>
      </c>
      <c r="AK190" s="10">
        <v>42542</v>
      </c>
      <c r="AL190" s="157">
        <v>0.38</v>
      </c>
      <c r="AM190" s="155">
        <v>1.35E-2</v>
      </c>
      <c r="AN190">
        <v>1.43</v>
      </c>
      <c r="AO190">
        <v>460</v>
      </c>
      <c r="AP190" s="155">
        <v>8.1799999999999998E-2</v>
      </c>
      <c r="AQ190" t="s">
        <v>216</v>
      </c>
      <c r="AR190" t="s">
        <v>215</v>
      </c>
      <c r="AS190" t="s">
        <v>215</v>
      </c>
      <c r="AT190" t="s">
        <v>225</v>
      </c>
      <c r="AU190" t="s">
        <v>225</v>
      </c>
      <c r="AV190" t="s">
        <v>217</v>
      </c>
      <c r="AW190" t="s">
        <v>216</v>
      </c>
    </row>
    <row r="191" spans="25:49">
      <c r="Y191">
        <f t="shared" si="5"/>
        <v>191</v>
      </c>
      <c r="Z191" s="160" t="s">
        <v>1048</v>
      </c>
      <c r="AA191" t="s">
        <v>900</v>
      </c>
      <c r="AB191" t="s">
        <v>901</v>
      </c>
      <c r="AC191" s="155">
        <v>2.5000000000000001E-3</v>
      </c>
      <c r="AD191" s="18">
        <f t="shared" si="4"/>
        <v>3.75</v>
      </c>
      <c r="AE191" s="168">
        <v>96629</v>
      </c>
      <c r="AF191" s="166">
        <v>3361894</v>
      </c>
      <c r="AG191">
        <v>133.69999999999999</v>
      </c>
      <c r="AH191" t="s">
        <v>893</v>
      </c>
      <c r="AI191" s="10">
        <v>36731</v>
      </c>
      <c r="AJ191" s="157">
        <v>1.54</v>
      </c>
      <c r="AK191" s="10">
        <v>42542</v>
      </c>
      <c r="AL191" s="157">
        <v>0.3</v>
      </c>
      <c r="AM191" s="155">
        <v>1.15E-2</v>
      </c>
      <c r="AN191">
        <v>1.27</v>
      </c>
      <c r="AO191">
        <v>350</v>
      </c>
      <c r="AP191" s="155">
        <v>9.8500000000000004E-2</v>
      </c>
      <c r="AQ191" t="s">
        <v>216</v>
      </c>
      <c r="AR191" t="s">
        <v>225</v>
      </c>
      <c r="AS191" t="s">
        <v>213</v>
      </c>
      <c r="AT191" t="s">
        <v>225</v>
      </c>
      <c r="AU191" t="s">
        <v>215</v>
      </c>
      <c r="AV191" t="s">
        <v>225</v>
      </c>
      <c r="AW191" t="s">
        <v>216</v>
      </c>
    </row>
    <row r="192" spans="25:49">
      <c r="Y192">
        <f t="shared" si="5"/>
        <v>192</v>
      </c>
      <c r="Z192" s="160" t="s">
        <v>107</v>
      </c>
      <c r="AA192" t="s">
        <v>399</v>
      </c>
      <c r="AB192" t="s">
        <v>400</v>
      </c>
      <c r="AC192" s="155">
        <v>2.5000000000000001E-3</v>
      </c>
      <c r="AD192" s="18">
        <f t="shared" si="4"/>
        <v>3.75</v>
      </c>
      <c r="AE192" s="168">
        <v>37625</v>
      </c>
      <c r="AF192" s="166">
        <v>159240</v>
      </c>
      <c r="AG192">
        <v>53.23</v>
      </c>
      <c r="AH192" t="s">
        <v>394</v>
      </c>
      <c r="AI192" s="10">
        <v>39426</v>
      </c>
      <c r="AJ192" s="157">
        <v>1.46</v>
      </c>
      <c r="AK192" s="10">
        <v>42543</v>
      </c>
      <c r="AL192" s="157">
        <v>0.72</v>
      </c>
      <c r="AM192" s="155">
        <v>2.75E-2</v>
      </c>
      <c r="AN192">
        <v>0.94</v>
      </c>
      <c r="AO192">
        <v>1330</v>
      </c>
      <c r="AP192" s="155">
        <v>0.10970000000000001</v>
      </c>
      <c r="AQ192" t="s">
        <v>225</v>
      </c>
      <c r="AR192" t="s">
        <v>216</v>
      </c>
      <c r="AS192" t="s">
        <v>213</v>
      </c>
      <c r="AT192" t="s">
        <v>215</v>
      </c>
      <c r="AU192" t="s">
        <v>215</v>
      </c>
      <c r="AV192" t="s">
        <v>216</v>
      </c>
      <c r="AW192" t="s">
        <v>216</v>
      </c>
    </row>
    <row r="193" spans="25:49">
      <c r="Y193">
        <f t="shared" si="5"/>
        <v>193</v>
      </c>
      <c r="Z193" s="160" t="s">
        <v>1155</v>
      </c>
      <c r="AA193" t="s">
        <v>1058</v>
      </c>
      <c r="AB193" t="s">
        <v>1059</v>
      </c>
      <c r="AC193" s="155">
        <v>2.5000000000000001E-3</v>
      </c>
      <c r="AD193" s="18">
        <f t="shared" si="4"/>
        <v>3.75</v>
      </c>
      <c r="AF193" s="166">
        <v>7693257.5999999996</v>
      </c>
      <c r="AG193">
        <v>74.739999999999995</v>
      </c>
      <c r="AH193" t="s">
        <v>1060</v>
      </c>
      <c r="AI193" s="10">
        <v>37089</v>
      </c>
      <c r="AJ193" s="157">
        <v>1.59</v>
      </c>
      <c r="AK193" s="10">
        <v>42557</v>
      </c>
      <c r="AL193" s="157">
        <v>0.42</v>
      </c>
      <c r="AM193" s="155">
        <v>2.1299999999999999E-2</v>
      </c>
      <c r="AN193">
        <v>1.34</v>
      </c>
      <c r="AO193">
        <v>566</v>
      </c>
      <c r="AP193" s="155">
        <v>7.46E-2</v>
      </c>
      <c r="AQ193" t="s">
        <v>213</v>
      </c>
      <c r="AR193" t="s">
        <v>215</v>
      </c>
      <c r="AS193" t="s">
        <v>222</v>
      </c>
      <c r="AT193" t="s">
        <v>225</v>
      </c>
      <c r="AU193" t="s">
        <v>217</v>
      </c>
      <c r="AV193" t="s">
        <v>216</v>
      </c>
      <c r="AW193" t="s">
        <v>216</v>
      </c>
    </row>
    <row r="194" spans="25:49">
      <c r="Y194">
        <f t="shared" si="5"/>
        <v>194</v>
      </c>
      <c r="Z194" s="160" t="s">
        <v>1533</v>
      </c>
      <c r="AA194" t="s">
        <v>1181</v>
      </c>
      <c r="AB194" t="s">
        <v>1182</v>
      </c>
      <c r="AC194" s="155">
        <v>2.5000000000000001E-3</v>
      </c>
      <c r="AD194" s="18">
        <f t="shared" ref="AD194:AD257" si="6">INDEX(alphabet_soup,MATCH(AW194,letters,0),2)</f>
        <v>3.75</v>
      </c>
      <c r="AF194" s="166">
        <v>7115768.7999999998</v>
      </c>
      <c r="AG194">
        <v>40.86</v>
      </c>
      <c r="AH194" t="s">
        <v>780</v>
      </c>
      <c r="AI194" s="10">
        <v>40668</v>
      </c>
      <c r="AJ194" s="157">
        <v>0.84</v>
      </c>
      <c r="AK194" s="10">
        <v>42597</v>
      </c>
      <c r="AL194" s="157">
        <v>7.0000000000000007E-2</v>
      </c>
      <c r="AM194" s="155">
        <v>2.06E-2</v>
      </c>
      <c r="AN194">
        <v>1.17</v>
      </c>
      <c r="AO194">
        <v>100</v>
      </c>
      <c r="AP194" s="155">
        <v>0.1187</v>
      </c>
      <c r="AQ194" t="s">
        <v>216</v>
      </c>
      <c r="AR194" t="s">
        <v>225</v>
      </c>
      <c r="AS194" t="s">
        <v>213</v>
      </c>
      <c r="AT194" t="s">
        <v>216</v>
      </c>
      <c r="AU194" t="s">
        <v>215</v>
      </c>
      <c r="AV194" t="s">
        <v>222</v>
      </c>
      <c r="AW194" t="s">
        <v>216</v>
      </c>
    </row>
    <row r="195" spans="25:49">
      <c r="Y195">
        <f t="shared" ref="Y195:Y258" si="7">ROW(Z195)</f>
        <v>195</v>
      </c>
      <c r="Z195" s="160" t="s">
        <v>1533</v>
      </c>
      <c r="AA195" t="s">
        <v>1312</v>
      </c>
      <c r="AB195" t="s">
        <v>1313</v>
      </c>
      <c r="AC195" s="155">
        <v>2.5000000000000001E-3</v>
      </c>
      <c r="AD195" s="18">
        <f t="shared" si="6"/>
        <v>3.75</v>
      </c>
      <c r="AF195" s="166">
        <v>167526</v>
      </c>
      <c r="AG195">
        <v>27.16</v>
      </c>
      <c r="AH195" t="s">
        <v>780</v>
      </c>
      <c r="AI195" s="10">
        <v>42103</v>
      </c>
      <c r="AJ195" s="157">
        <v>0.46</v>
      </c>
      <c r="AK195" s="10">
        <v>42597</v>
      </c>
      <c r="AL195" s="157">
        <v>0.04</v>
      </c>
      <c r="AM195" s="155">
        <v>1.6799999999999999E-2</v>
      </c>
      <c r="AN195">
        <v>0.86</v>
      </c>
      <c r="AO195">
        <v>100</v>
      </c>
      <c r="AP195" s="155">
        <v>0.1229</v>
      </c>
      <c r="AQ195" t="s">
        <v>225</v>
      </c>
      <c r="AR195" t="s">
        <v>215</v>
      </c>
      <c r="AS195" t="s">
        <v>212</v>
      </c>
      <c r="AT195" t="s">
        <v>216</v>
      </c>
      <c r="AU195" t="s">
        <v>217</v>
      </c>
      <c r="AV195" t="s">
        <v>212</v>
      </c>
      <c r="AW195" t="s">
        <v>216</v>
      </c>
    </row>
    <row r="196" spans="25:49">
      <c r="Y196">
        <f t="shared" si="7"/>
        <v>196</v>
      </c>
      <c r="Z196" s="160" t="s">
        <v>1048</v>
      </c>
      <c r="AA196" t="s">
        <v>889</v>
      </c>
      <c r="AB196" t="s">
        <v>890</v>
      </c>
      <c r="AC196" s="155">
        <v>2.5000000000000001E-3</v>
      </c>
      <c r="AD196" s="18">
        <f t="shared" si="6"/>
        <v>3.5</v>
      </c>
      <c r="AE196" s="168">
        <v>1658597</v>
      </c>
      <c r="AF196" s="166">
        <v>6645441.5999999996</v>
      </c>
      <c r="AG196">
        <v>101.28</v>
      </c>
      <c r="AH196" t="s">
        <v>888</v>
      </c>
      <c r="AI196" s="10">
        <v>36731</v>
      </c>
      <c r="AJ196" s="157">
        <v>1.98</v>
      </c>
      <c r="AK196" s="10">
        <v>42557</v>
      </c>
      <c r="AL196" s="157">
        <v>0.59</v>
      </c>
      <c r="AM196" s="155">
        <v>1.9400000000000001E-2</v>
      </c>
      <c r="AN196">
        <v>1.43</v>
      </c>
      <c r="AO196">
        <v>1356</v>
      </c>
      <c r="AP196" s="155">
        <v>4.2500000000000003E-2</v>
      </c>
      <c r="AQ196" t="s">
        <v>213</v>
      </c>
      <c r="AR196" t="s">
        <v>215</v>
      </c>
      <c r="AS196" t="s">
        <v>228</v>
      </c>
      <c r="AT196" t="s">
        <v>222</v>
      </c>
      <c r="AU196" t="s">
        <v>215</v>
      </c>
      <c r="AV196" t="s">
        <v>216</v>
      </c>
      <c r="AW196" t="s">
        <v>215</v>
      </c>
    </row>
    <row r="197" spans="25:49">
      <c r="Y197">
        <f t="shared" si="7"/>
        <v>197</v>
      </c>
      <c r="Z197" s="160" t="s">
        <v>1048</v>
      </c>
      <c r="AA197" t="s">
        <v>891</v>
      </c>
      <c r="AB197" t="s">
        <v>892</v>
      </c>
      <c r="AC197" s="155">
        <v>2.5000000000000001E-3</v>
      </c>
      <c r="AD197" s="18">
        <f t="shared" si="6"/>
        <v>3.5</v>
      </c>
      <c r="AE197" s="168">
        <v>813371</v>
      </c>
      <c r="AF197" s="166">
        <v>6533207.5999999996</v>
      </c>
      <c r="AG197">
        <v>145.01</v>
      </c>
      <c r="AH197" t="s">
        <v>893</v>
      </c>
      <c r="AI197" s="10">
        <v>36731</v>
      </c>
      <c r="AJ197" s="157">
        <v>1.36</v>
      </c>
      <c r="AK197" s="10">
        <v>42557</v>
      </c>
      <c r="AL197" s="157">
        <v>0.46</v>
      </c>
      <c r="AM197" s="155">
        <v>9.4000000000000004E-3</v>
      </c>
      <c r="AN197">
        <v>-1.43</v>
      </c>
      <c r="AO197">
        <v>1167</v>
      </c>
      <c r="AP197" s="155">
        <v>4.2500000000000003E-2</v>
      </c>
      <c r="AQ197" t="s">
        <v>213</v>
      </c>
      <c r="AR197" t="s">
        <v>225</v>
      </c>
      <c r="AS197" t="s">
        <v>215</v>
      </c>
      <c r="AT197" t="s">
        <v>228</v>
      </c>
      <c r="AU197" t="s">
        <v>215</v>
      </c>
      <c r="AV197" t="s">
        <v>216</v>
      </c>
      <c r="AW197" t="s">
        <v>215</v>
      </c>
    </row>
    <row r="198" spans="25:49">
      <c r="Y198">
        <f t="shared" si="7"/>
        <v>198</v>
      </c>
      <c r="Z198" s="160" t="s">
        <v>837</v>
      </c>
      <c r="AA198" t="s">
        <v>848</v>
      </c>
      <c r="AB198" t="s">
        <v>849</v>
      </c>
      <c r="AC198" s="155">
        <v>2.5000000000000001E-3</v>
      </c>
      <c r="AD198" s="18">
        <f t="shared" si="6"/>
        <v>3.25</v>
      </c>
      <c r="AE198" s="168">
        <v>51209</v>
      </c>
      <c r="AF198" s="166">
        <v>1107804.5</v>
      </c>
      <c r="AG198">
        <v>106.1</v>
      </c>
      <c r="AH198" t="s">
        <v>839</v>
      </c>
      <c r="AI198" s="10">
        <v>39757</v>
      </c>
      <c r="AJ198" s="157">
        <v>0.41</v>
      </c>
      <c r="AK198" s="10">
        <v>42492</v>
      </c>
      <c r="AL198" s="157">
        <v>7.0000000000000007E-2</v>
      </c>
      <c r="AM198" s="155">
        <v>3.8E-3</v>
      </c>
      <c r="AN198">
        <v>7.0000000000000007E-2</v>
      </c>
      <c r="AO198">
        <v>808</v>
      </c>
      <c r="AP198" s="155">
        <v>6.2300000000000001E-2</v>
      </c>
      <c r="AQ198" t="s">
        <v>225</v>
      </c>
      <c r="AR198" t="s">
        <v>217</v>
      </c>
      <c r="AS198" t="s">
        <v>214</v>
      </c>
      <c r="AT198" t="s">
        <v>213</v>
      </c>
      <c r="AU198" t="s">
        <v>228</v>
      </c>
      <c r="AV198" t="s">
        <v>216</v>
      </c>
      <c r="AW198" t="s">
        <v>225</v>
      </c>
    </row>
    <row r="199" spans="25:49">
      <c r="Y199">
        <f t="shared" si="7"/>
        <v>199</v>
      </c>
      <c r="Z199" s="160" t="s">
        <v>1155</v>
      </c>
      <c r="AA199" t="s">
        <v>1052</v>
      </c>
      <c r="AB199" t="s">
        <v>1053</v>
      </c>
      <c r="AC199" s="155">
        <v>2.5000000000000001E-3</v>
      </c>
      <c r="AD199" s="18">
        <f t="shared" si="6"/>
        <v>3.25</v>
      </c>
      <c r="AF199" s="166">
        <v>16619961.6</v>
      </c>
      <c r="AG199">
        <v>276</v>
      </c>
      <c r="AH199" t="s">
        <v>1051</v>
      </c>
      <c r="AI199" s="10">
        <v>34816</v>
      </c>
      <c r="AJ199" s="157">
        <v>3.57</v>
      </c>
      <c r="AK199" s="10">
        <v>42538</v>
      </c>
      <c r="AL199" s="157">
        <v>0.85</v>
      </c>
      <c r="AM199" s="155">
        <v>1.29E-2</v>
      </c>
      <c r="AN199">
        <v>1.28</v>
      </c>
      <c r="AO199">
        <v>400</v>
      </c>
      <c r="AP199" s="155">
        <v>6.0900000000000003E-2</v>
      </c>
      <c r="AQ199" t="s">
        <v>213</v>
      </c>
      <c r="AR199" t="s">
        <v>217</v>
      </c>
      <c r="AS199" t="s">
        <v>217</v>
      </c>
      <c r="AT199" t="s">
        <v>228</v>
      </c>
      <c r="AU199" t="s">
        <v>222</v>
      </c>
      <c r="AV199" t="s">
        <v>217</v>
      </c>
      <c r="AW199" t="s">
        <v>225</v>
      </c>
    </row>
    <row r="200" spans="25:49">
      <c r="Y200">
        <f t="shared" si="7"/>
        <v>200</v>
      </c>
      <c r="Z200" s="160" t="s">
        <v>1155</v>
      </c>
      <c r="AA200" t="s">
        <v>1064</v>
      </c>
      <c r="AB200" t="s">
        <v>1065</v>
      </c>
      <c r="AC200" s="155">
        <v>2.5000000000000001E-3</v>
      </c>
      <c r="AD200" s="18">
        <f t="shared" si="6"/>
        <v>3.25</v>
      </c>
      <c r="AF200" s="166">
        <v>5550089.2000000002</v>
      </c>
      <c r="AG200">
        <v>172.69</v>
      </c>
      <c r="AH200" t="s">
        <v>1026</v>
      </c>
      <c r="AI200" s="10">
        <v>36731</v>
      </c>
      <c r="AJ200" s="157">
        <v>1.8</v>
      </c>
      <c r="AK200" s="10">
        <v>42542</v>
      </c>
      <c r="AL200" s="157">
        <v>0.41</v>
      </c>
      <c r="AM200" s="155">
        <v>1.04E-2</v>
      </c>
      <c r="AN200">
        <v>1.19</v>
      </c>
      <c r="AO200">
        <v>229</v>
      </c>
      <c r="AP200" s="155">
        <v>0.122</v>
      </c>
      <c r="AQ200" t="s">
        <v>216</v>
      </c>
      <c r="AR200" t="s">
        <v>215</v>
      </c>
      <c r="AS200" t="s">
        <v>225</v>
      </c>
      <c r="AT200" t="s">
        <v>222</v>
      </c>
      <c r="AU200" t="s">
        <v>214</v>
      </c>
      <c r="AV200" t="s">
        <v>225</v>
      </c>
      <c r="AW200" t="s">
        <v>225</v>
      </c>
    </row>
    <row r="201" spans="25:49">
      <c r="Y201">
        <f t="shared" si="7"/>
        <v>201</v>
      </c>
      <c r="Z201" s="160" t="s">
        <v>1533</v>
      </c>
      <c r="AA201" t="s">
        <v>1235</v>
      </c>
      <c r="AB201" t="s">
        <v>1236</v>
      </c>
      <c r="AC201" s="155">
        <v>2.5000000000000001E-3</v>
      </c>
      <c r="AD201" s="18">
        <f t="shared" si="6"/>
        <v>3.25</v>
      </c>
      <c r="AF201" s="166">
        <v>758507.5</v>
      </c>
      <c r="AG201">
        <v>119.55</v>
      </c>
      <c r="AH201" t="s">
        <v>811</v>
      </c>
      <c r="AI201" s="10">
        <v>38166</v>
      </c>
      <c r="AJ201" s="157">
        <v>1.2</v>
      </c>
      <c r="AK201" s="10">
        <v>42542</v>
      </c>
      <c r="AL201" s="157">
        <v>0.26</v>
      </c>
      <c r="AM201" s="155">
        <v>1.01E-2</v>
      </c>
      <c r="AN201">
        <v>0.93</v>
      </c>
      <c r="AO201">
        <v>101</v>
      </c>
      <c r="AP201" s="155">
        <v>0.36259999999999998</v>
      </c>
      <c r="AQ201" t="s">
        <v>217</v>
      </c>
      <c r="AR201" t="s">
        <v>225</v>
      </c>
      <c r="AS201" t="s">
        <v>222</v>
      </c>
      <c r="AT201" t="s">
        <v>217</v>
      </c>
      <c r="AU201" t="s">
        <v>217</v>
      </c>
      <c r="AV201" t="s">
        <v>222</v>
      </c>
      <c r="AW201" t="s">
        <v>225</v>
      </c>
    </row>
    <row r="202" spans="25:49">
      <c r="Y202">
        <f t="shared" si="7"/>
        <v>202</v>
      </c>
      <c r="Z202" s="160" t="s">
        <v>1533</v>
      </c>
      <c r="AA202" t="s">
        <v>1384</v>
      </c>
      <c r="AB202" t="s">
        <v>1385</v>
      </c>
      <c r="AC202" s="155">
        <v>2.5000000000000001E-3</v>
      </c>
      <c r="AD202" s="18">
        <f t="shared" si="6"/>
        <v>3.25</v>
      </c>
      <c r="AF202" s="166">
        <v>30720</v>
      </c>
      <c r="AG202">
        <v>40.82</v>
      </c>
      <c r="AH202" t="s">
        <v>780</v>
      </c>
      <c r="AI202" s="10">
        <v>39052</v>
      </c>
      <c r="AJ202" s="157">
        <v>0.74</v>
      </c>
      <c r="AK202" s="10">
        <v>42538</v>
      </c>
      <c r="AL202" s="157">
        <v>0.19</v>
      </c>
      <c r="AM202" s="155">
        <v>1.8100000000000002E-2</v>
      </c>
      <c r="AN202">
        <v>0.7</v>
      </c>
      <c r="AO202">
        <v>202</v>
      </c>
      <c r="AP202" s="155">
        <v>5.8999999999999997E-2</v>
      </c>
      <c r="AQ202" t="s">
        <v>222</v>
      </c>
      <c r="AR202" t="s">
        <v>215</v>
      </c>
      <c r="AS202" t="s">
        <v>212</v>
      </c>
      <c r="AT202" t="s">
        <v>225</v>
      </c>
      <c r="AU202" t="s">
        <v>225</v>
      </c>
      <c r="AV202" t="s">
        <v>212</v>
      </c>
      <c r="AW202" t="s">
        <v>225</v>
      </c>
    </row>
    <row r="203" spans="25:49">
      <c r="Y203">
        <f t="shared" si="7"/>
        <v>203</v>
      </c>
      <c r="Z203" s="161" t="s">
        <v>101</v>
      </c>
      <c r="AA203" t="s">
        <v>616</v>
      </c>
      <c r="AB203" t="s">
        <v>617</v>
      </c>
      <c r="AC203" s="155">
        <v>2.5000000000000001E-3</v>
      </c>
      <c r="AD203" s="18">
        <f t="shared" si="6"/>
        <v>2.75</v>
      </c>
      <c r="AE203" s="168">
        <v>37729</v>
      </c>
      <c r="AF203" s="166">
        <v>220912.5</v>
      </c>
      <c r="AG203">
        <v>34.369999999999997</v>
      </c>
      <c r="AH203" t="s">
        <v>579</v>
      </c>
      <c r="AI203" s="10">
        <v>39366</v>
      </c>
      <c r="AJ203" s="157">
        <v>0.65</v>
      </c>
      <c r="AK203" s="10">
        <v>42597</v>
      </c>
      <c r="AL203" s="157">
        <v>0.05</v>
      </c>
      <c r="AM203" s="155">
        <v>1.9E-2</v>
      </c>
      <c r="AN203">
        <v>0.7</v>
      </c>
      <c r="AO203">
        <v>27</v>
      </c>
      <c r="AP203" s="155">
        <v>0.47939999999999999</v>
      </c>
      <c r="AQ203" t="s">
        <v>222</v>
      </c>
      <c r="AR203" t="s">
        <v>214</v>
      </c>
      <c r="AS203" t="s">
        <v>222</v>
      </c>
      <c r="AT203" t="s">
        <v>217</v>
      </c>
      <c r="AU203" t="s">
        <v>215</v>
      </c>
      <c r="AV203" t="s">
        <v>222</v>
      </c>
      <c r="AW203" t="s">
        <v>222</v>
      </c>
    </row>
    <row r="204" spans="25:49">
      <c r="Y204">
        <f t="shared" si="7"/>
        <v>204</v>
      </c>
      <c r="Z204" s="160" t="s">
        <v>1048</v>
      </c>
      <c r="AA204" t="s">
        <v>940</v>
      </c>
      <c r="AB204" t="s">
        <v>941</v>
      </c>
      <c r="AC204" s="155">
        <v>2.5000000000000001E-3</v>
      </c>
      <c r="AD204" s="18">
        <f t="shared" si="6"/>
        <v>2.75</v>
      </c>
      <c r="AE204" s="168">
        <v>4815</v>
      </c>
      <c r="AF204" s="166">
        <v>205247.5</v>
      </c>
      <c r="AG204">
        <v>141.58000000000001</v>
      </c>
      <c r="AH204" t="s">
        <v>882</v>
      </c>
      <c r="AI204" s="10">
        <v>38166</v>
      </c>
      <c r="AJ204" s="157">
        <v>2.2200000000000002</v>
      </c>
      <c r="AK204" s="10">
        <v>42542</v>
      </c>
      <c r="AL204" s="157">
        <v>0.69</v>
      </c>
      <c r="AM204" s="155">
        <v>1.5699999999999999E-2</v>
      </c>
      <c r="AN204">
        <v>1.26</v>
      </c>
      <c r="AO204">
        <v>261</v>
      </c>
      <c r="AP204" s="155">
        <v>7.4800000000000005E-2</v>
      </c>
      <c r="AQ204" t="s">
        <v>214</v>
      </c>
      <c r="AR204" t="s">
        <v>225</v>
      </c>
      <c r="AS204" t="s">
        <v>222</v>
      </c>
      <c r="AT204" t="s">
        <v>215</v>
      </c>
      <c r="AU204" t="s">
        <v>222</v>
      </c>
      <c r="AV204" t="s">
        <v>214</v>
      </c>
      <c r="AW204" t="s">
        <v>222</v>
      </c>
    </row>
    <row r="205" spans="25:49">
      <c r="Y205">
        <f t="shared" si="7"/>
        <v>205</v>
      </c>
      <c r="Z205" s="160" t="s">
        <v>1533</v>
      </c>
      <c r="AA205" t="s">
        <v>1287</v>
      </c>
      <c r="AB205" t="s">
        <v>1288</v>
      </c>
      <c r="AC205" s="155">
        <v>2.5000000000000001E-3</v>
      </c>
      <c r="AD205" s="18">
        <f t="shared" si="6"/>
        <v>2.75</v>
      </c>
      <c r="AF205" s="166">
        <v>315180</v>
      </c>
      <c r="AG205">
        <v>87.18</v>
      </c>
      <c r="AH205" t="s">
        <v>747</v>
      </c>
      <c r="AI205" s="10">
        <v>38166</v>
      </c>
      <c r="AJ205" s="157">
        <v>2.56</v>
      </c>
      <c r="AK205" s="10">
        <v>42542</v>
      </c>
      <c r="AL205" s="157">
        <v>0.63</v>
      </c>
      <c r="AM205" s="155">
        <v>2.92E-2</v>
      </c>
      <c r="AN205">
        <v>1.05</v>
      </c>
      <c r="AO205">
        <v>80</v>
      </c>
      <c r="AP205" s="155">
        <v>0.43390000000000001</v>
      </c>
      <c r="AQ205" t="s">
        <v>214</v>
      </c>
      <c r="AR205" t="s">
        <v>215</v>
      </c>
      <c r="AS205" t="s">
        <v>214</v>
      </c>
      <c r="AT205" t="s">
        <v>214</v>
      </c>
      <c r="AU205" t="s">
        <v>215</v>
      </c>
      <c r="AV205" t="s">
        <v>214</v>
      </c>
      <c r="AW205" t="s">
        <v>222</v>
      </c>
    </row>
    <row r="206" spans="25:49">
      <c r="Y206">
        <f t="shared" si="7"/>
        <v>206</v>
      </c>
      <c r="Z206" s="160" t="s">
        <v>1533</v>
      </c>
      <c r="AA206" t="s">
        <v>1306</v>
      </c>
      <c r="AB206" t="s">
        <v>1307</v>
      </c>
      <c r="AC206" s="155">
        <v>2.5000000000000001E-3</v>
      </c>
      <c r="AD206" s="18">
        <f t="shared" si="6"/>
        <v>2.75</v>
      </c>
      <c r="AF206" s="166">
        <v>192813.5</v>
      </c>
      <c r="AG206">
        <v>31.72</v>
      </c>
      <c r="AH206" t="s">
        <v>780</v>
      </c>
      <c r="AI206" s="10">
        <v>40668</v>
      </c>
      <c r="AJ206" s="157">
        <v>0.4</v>
      </c>
      <c r="AK206" s="10">
        <v>42538</v>
      </c>
      <c r="AL206" s="157">
        <v>7.0000000000000007E-2</v>
      </c>
      <c r="AM206" s="155">
        <v>1.2500000000000001E-2</v>
      </c>
      <c r="AN206">
        <v>-1.81</v>
      </c>
      <c r="AO206">
        <v>100</v>
      </c>
      <c r="AP206" s="155">
        <v>0.13739999999999999</v>
      </c>
      <c r="AQ206" t="s">
        <v>215</v>
      </c>
      <c r="AR206" t="s">
        <v>225</v>
      </c>
      <c r="AS206" t="s">
        <v>228</v>
      </c>
      <c r="AT206" t="s">
        <v>228</v>
      </c>
      <c r="AU206" t="s">
        <v>225</v>
      </c>
      <c r="AV206" t="s">
        <v>222</v>
      </c>
      <c r="AW206" t="s">
        <v>222</v>
      </c>
    </row>
    <row r="207" spans="25:49">
      <c r="Y207">
        <f t="shared" si="7"/>
        <v>207</v>
      </c>
      <c r="Z207" s="160" t="s">
        <v>837</v>
      </c>
      <c r="AA207" t="s">
        <v>874</v>
      </c>
      <c r="AB207" t="s">
        <v>875</v>
      </c>
      <c r="AC207" s="155">
        <v>2.5000000000000001E-3</v>
      </c>
      <c r="AD207" s="18">
        <f t="shared" si="6"/>
        <v>2.5</v>
      </c>
      <c r="AE207" s="168">
        <v>8191</v>
      </c>
      <c r="AF207" s="166">
        <v>32526</v>
      </c>
      <c r="AG207">
        <v>50.03</v>
      </c>
      <c r="AH207" t="s">
        <v>839</v>
      </c>
      <c r="AI207" s="10">
        <v>42066</v>
      </c>
      <c r="AJ207" s="157">
        <v>0.22</v>
      </c>
      <c r="AK207" s="10">
        <v>42542</v>
      </c>
      <c r="AL207" s="157">
        <v>0.03</v>
      </c>
      <c r="AM207" s="155">
        <v>4.4999999999999997E-3</v>
      </c>
      <c r="AN207">
        <v>0.13</v>
      </c>
      <c r="AO207">
        <v>49</v>
      </c>
      <c r="AP207" s="155">
        <v>0.40200000000000002</v>
      </c>
      <c r="AQ207" t="s">
        <v>214</v>
      </c>
      <c r="AR207" t="s">
        <v>217</v>
      </c>
      <c r="AS207" t="s">
        <v>228</v>
      </c>
      <c r="AT207" t="s">
        <v>216</v>
      </c>
      <c r="AU207" t="s">
        <v>228</v>
      </c>
      <c r="AV207" t="s">
        <v>212</v>
      </c>
      <c r="AW207" t="s">
        <v>214</v>
      </c>
    </row>
    <row r="208" spans="25:49">
      <c r="Y208">
        <f t="shared" si="7"/>
        <v>208</v>
      </c>
      <c r="Z208" s="160" t="s">
        <v>837</v>
      </c>
      <c r="AA208" t="s">
        <v>866</v>
      </c>
      <c r="AB208" t="s">
        <v>867</v>
      </c>
      <c r="AC208" s="155">
        <v>2.5000000000000001E-3</v>
      </c>
      <c r="AD208" s="18">
        <f t="shared" si="6"/>
        <v>2.5</v>
      </c>
      <c r="AE208" s="168">
        <v>6754</v>
      </c>
      <c r="AF208" s="166">
        <v>62300</v>
      </c>
      <c r="AG208">
        <v>24.89</v>
      </c>
      <c r="AH208" t="s">
        <v>588</v>
      </c>
      <c r="AI208" s="10">
        <v>39401</v>
      </c>
      <c r="AJ208" s="157">
        <v>0</v>
      </c>
      <c r="AK208" s="10">
        <v>42597</v>
      </c>
      <c r="AL208" s="157">
        <v>0</v>
      </c>
      <c r="AM208" s="155">
        <v>1E-4</v>
      </c>
      <c r="AN208">
        <v>0.09</v>
      </c>
      <c r="AO208">
        <v>36</v>
      </c>
      <c r="AP208" s="155">
        <v>0.53480000000000005</v>
      </c>
      <c r="AQ208" t="s">
        <v>222</v>
      </c>
      <c r="AR208" t="s">
        <v>225</v>
      </c>
      <c r="AS208" t="s">
        <v>222</v>
      </c>
      <c r="AT208" t="s">
        <v>222</v>
      </c>
      <c r="AU208" t="s">
        <v>214</v>
      </c>
      <c r="AV208" t="s">
        <v>225</v>
      </c>
      <c r="AW208" t="s">
        <v>214</v>
      </c>
    </row>
    <row r="209" spans="25:49">
      <c r="Y209">
        <f t="shared" si="7"/>
        <v>209</v>
      </c>
      <c r="Z209" s="160" t="s">
        <v>102</v>
      </c>
      <c r="AA209" t="s">
        <v>368</v>
      </c>
      <c r="AB209" t="s">
        <v>369</v>
      </c>
      <c r="AC209" s="155">
        <v>2.5000000000000001E-3</v>
      </c>
      <c r="AD209" s="18">
        <f t="shared" si="6"/>
        <v>2.5</v>
      </c>
      <c r="AE209" s="168">
        <v>678</v>
      </c>
      <c r="AF209" s="166">
        <v>4754</v>
      </c>
      <c r="AG209">
        <v>23.93</v>
      </c>
      <c r="AH209" t="s">
        <v>331</v>
      </c>
      <c r="AI209" s="10">
        <v>42066</v>
      </c>
      <c r="AJ209" s="157">
        <v>0.8</v>
      </c>
      <c r="AK209" s="10">
        <v>42614</v>
      </c>
      <c r="AL209" s="157">
        <v>7.0000000000000007E-2</v>
      </c>
      <c r="AM209" s="155">
        <v>3.3599999999999998E-2</v>
      </c>
      <c r="AN209">
        <v>-0.48</v>
      </c>
      <c r="AO209">
        <v>92</v>
      </c>
      <c r="AP209" s="155">
        <v>80.593699999999998</v>
      </c>
      <c r="AQ209" t="s">
        <v>228</v>
      </c>
      <c r="AR209" t="s">
        <v>222</v>
      </c>
      <c r="AS209" t="s">
        <v>228</v>
      </c>
      <c r="AT209" t="s">
        <v>228</v>
      </c>
      <c r="AU209" t="s">
        <v>215</v>
      </c>
      <c r="AV209" t="s">
        <v>214</v>
      </c>
      <c r="AW209" t="s">
        <v>214</v>
      </c>
    </row>
    <row r="210" spans="25:49">
      <c r="Y210">
        <f t="shared" si="7"/>
        <v>210</v>
      </c>
      <c r="Z210" s="160" t="s">
        <v>1155</v>
      </c>
      <c r="AA210" t="s">
        <v>1081</v>
      </c>
      <c r="AB210" t="s">
        <v>1082</v>
      </c>
      <c r="AC210" s="155">
        <v>2.5000000000000001E-3</v>
      </c>
      <c r="AD210" s="18">
        <f t="shared" si="6"/>
        <v>2.5</v>
      </c>
      <c r="AF210" s="166">
        <v>669900</v>
      </c>
      <c r="AG210">
        <v>38.25</v>
      </c>
      <c r="AH210" t="s">
        <v>1051</v>
      </c>
      <c r="AI210" s="10">
        <v>41320</v>
      </c>
      <c r="AJ210" s="157">
        <v>0.6</v>
      </c>
      <c r="AK210" s="10">
        <v>42538</v>
      </c>
      <c r="AL210" s="157">
        <v>0.13</v>
      </c>
      <c r="AM210" s="155">
        <v>1.55E-2</v>
      </c>
      <c r="AN210">
        <v>1.21</v>
      </c>
      <c r="AO210">
        <v>80</v>
      </c>
      <c r="AP210" s="155">
        <v>0.14660000000000001</v>
      </c>
      <c r="AQ210" t="s">
        <v>225</v>
      </c>
      <c r="AR210" t="s">
        <v>225</v>
      </c>
      <c r="AS210" t="s">
        <v>212</v>
      </c>
      <c r="AT210" t="s">
        <v>212</v>
      </c>
      <c r="AU210" t="s">
        <v>228</v>
      </c>
      <c r="AV210" t="s">
        <v>228</v>
      </c>
      <c r="AW210" t="s">
        <v>214</v>
      </c>
    </row>
    <row r="211" spans="25:49">
      <c r="Y211">
        <f t="shared" si="7"/>
        <v>211</v>
      </c>
      <c r="Z211" s="160" t="s">
        <v>1155</v>
      </c>
      <c r="AA211" t="s">
        <v>1085</v>
      </c>
      <c r="AB211" t="s">
        <v>1086</v>
      </c>
      <c r="AC211" s="155">
        <v>2.5000000000000001E-3</v>
      </c>
      <c r="AD211" s="18">
        <f t="shared" si="6"/>
        <v>2.5</v>
      </c>
      <c r="AF211" s="166">
        <v>619879</v>
      </c>
      <c r="AG211">
        <v>151.12</v>
      </c>
      <c r="AH211" t="s">
        <v>1051</v>
      </c>
      <c r="AI211" s="10">
        <v>38166</v>
      </c>
      <c r="AJ211" s="157">
        <v>2.5</v>
      </c>
      <c r="AK211" s="10">
        <v>42542</v>
      </c>
      <c r="AL211" s="157">
        <v>0.54</v>
      </c>
      <c r="AM211" s="155">
        <v>1.6500000000000001E-2</v>
      </c>
      <c r="AN211">
        <v>1.24</v>
      </c>
      <c r="AO211">
        <v>208</v>
      </c>
      <c r="AP211" s="155">
        <v>0.1145</v>
      </c>
      <c r="AQ211" t="s">
        <v>214</v>
      </c>
      <c r="AR211" t="s">
        <v>225</v>
      </c>
      <c r="AS211" t="s">
        <v>228</v>
      </c>
      <c r="AT211" t="s">
        <v>215</v>
      </c>
      <c r="AU211" t="s">
        <v>214</v>
      </c>
      <c r="AV211" t="s">
        <v>214</v>
      </c>
      <c r="AW211" t="s">
        <v>214</v>
      </c>
    </row>
    <row r="212" spans="25:49">
      <c r="Y212">
        <f t="shared" si="7"/>
        <v>212</v>
      </c>
      <c r="Z212" s="160" t="s">
        <v>1533</v>
      </c>
      <c r="AA212" t="s">
        <v>1512</v>
      </c>
      <c r="AB212" t="s">
        <v>1513</v>
      </c>
      <c r="AC212" s="155">
        <v>2.5000000000000001E-3</v>
      </c>
      <c r="AD212" s="18">
        <f t="shared" si="6"/>
        <v>2.5</v>
      </c>
      <c r="AF212" s="166">
        <v>1334</v>
      </c>
      <c r="AG212">
        <v>26.7</v>
      </c>
      <c r="AH212" t="s">
        <v>811</v>
      </c>
      <c r="AI212" s="10">
        <v>42286</v>
      </c>
      <c r="AJ212" s="157">
        <v>0.22</v>
      </c>
      <c r="AK212" s="10">
        <v>42538</v>
      </c>
      <c r="AL212" s="157">
        <v>0.08</v>
      </c>
      <c r="AM212" s="155">
        <v>8.3999999999999995E-3</v>
      </c>
      <c r="AN212">
        <v>-1.73</v>
      </c>
      <c r="AO212">
        <v>96</v>
      </c>
      <c r="AP212" s="155">
        <v>0.52400000000000002</v>
      </c>
      <c r="AQ212" t="s">
        <v>228</v>
      </c>
      <c r="AR212" t="s">
        <v>225</v>
      </c>
      <c r="AS212" t="s">
        <v>212</v>
      </c>
      <c r="AT212" t="s">
        <v>212</v>
      </c>
      <c r="AU212" t="s">
        <v>228</v>
      </c>
      <c r="AV212" t="s">
        <v>222</v>
      </c>
      <c r="AW212" t="s">
        <v>214</v>
      </c>
    </row>
    <row r="213" spans="25:49">
      <c r="Y213">
        <f t="shared" si="7"/>
        <v>213</v>
      </c>
      <c r="Z213" s="160" t="s">
        <v>1533</v>
      </c>
      <c r="AA213" t="s">
        <v>1490</v>
      </c>
      <c r="AB213" t="s">
        <v>1491</v>
      </c>
      <c r="AC213" s="155">
        <v>2.7000000000000001E-3</v>
      </c>
      <c r="AD213" s="18" t="str">
        <f t="shared" si="6"/>
        <v>n/a</v>
      </c>
      <c r="AF213" s="166">
        <v>2213</v>
      </c>
      <c r="AG213">
        <v>45.24</v>
      </c>
      <c r="AH213" t="s">
        <v>780</v>
      </c>
      <c r="AI213" s="10">
        <v>42269</v>
      </c>
      <c r="AJ213" s="157">
        <v>0.85</v>
      </c>
      <c r="AK213" s="10">
        <v>42543</v>
      </c>
      <c r="AL213" s="157">
        <v>0.2</v>
      </c>
      <c r="AM213" s="155">
        <v>1.9199999999999998E-2</v>
      </c>
      <c r="AN213">
        <v>-2.6</v>
      </c>
      <c r="AO213">
        <v>449</v>
      </c>
      <c r="AP213" s="155">
        <v>0.2036</v>
      </c>
      <c r="AQ213" t="s">
        <v>228</v>
      </c>
      <c r="AR213" t="s">
        <v>225</v>
      </c>
      <c r="AS213" t="s">
        <v>212</v>
      </c>
      <c r="AT213" t="s">
        <v>212</v>
      </c>
      <c r="AU213" t="s">
        <v>214</v>
      </c>
      <c r="AV213" t="s">
        <v>212</v>
      </c>
      <c r="AW213" t="s">
        <v>212</v>
      </c>
    </row>
    <row r="214" spans="25:49">
      <c r="Y214">
        <f t="shared" si="7"/>
        <v>214</v>
      </c>
      <c r="Z214" s="160" t="s">
        <v>1533</v>
      </c>
      <c r="AA214" t="s">
        <v>1494</v>
      </c>
      <c r="AB214" t="s">
        <v>1495</v>
      </c>
      <c r="AC214" s="155">
        <v>2.7000000000000001E-3</v>
      </c>
      <c r="AD214" s="18" t="str">
        <f t="shared" si="6"/>
        <v>n/a</v>
      </c>
      <c r="AF214" s="166">
        <v>2205.5</v>
      </c>
      <c r="AG214">
        <v>44.04</v>
      </c>
      <c r="AH214" t="s">
        <v>780</v>
      </c>
      <c r="AI214" s="10">
        <v>42269</v>
      </c>
      <c r="AJ214" s="157">
        <v>0.81</v>
      </c>
      <c r="AK214" s="10">
        <v>42543</v>
      </c>
      <c r="AL214" s="157">
        <v>0.19</v>
      </c>
      <c r="AM214" s="155">
        <v>1.83E-2</v>
      </c>
      <c r="AN214">
        <v>-2.33</v>
      </c>
      <c r="AO214">
        <v>414</v>
      </c>
      <c r="AP214" s="155">
        <v>0.20979999999999999</v>
      </c>
      <c r="AQ214" t="s">
        <v>228</v>
      </c>
      <c r="AR214" t="s">
        <v>225</v>
      </c>
      <c r="AS214" t="s">
        <v>212</v>
      </c>
      <c r="AT214" t="s">
        <v>212</v>
      </c>
      <c r="AU214" t="s">
        <v>214</v>
      </c>
      <c r="AV214" t="s">
        <v>212</v>
      </c>
      <c r="AW214" t="s">
        <v>212</v>
      </c>
    </row>
    <row r="215" spans="25:49">
      <c r="Y215">
        <f t="shared" si="7"/>
        <v>215</v>
      </c>
      <c r="Z215" s="160" t="s">
        <v>1533</v>
      </c>
      <c r="AA215" t="s">
        <v>1496</v>
      </c>
      <c r="AB215" t="s">
        <v>1497</v>
      </c>
      <c r="AC215" s="155">
        <v>2.7000000000000001E-3</v>
      </c>
      <c r="AD215" s="18" t="str">
        <f t="shared" si="6"/>
        <v>n/a</v>
      </c>
      <c r="AF215" s="166">
        <v>2148.5</v>
      </c>
      <c r="AG215">
        <v>43.27</v>
      </c>
      <c r="AH215" t="s">
        <v>780</v>
      </c>
      <c r="AI215" s="10">
        <v>42269</v>
      </c>
      <c r="AJ215" s="157">
        <v>0.79</v>
      </c>
      <c r="AK215" s="10">
        <v>42543</v>
      </c>
      <c r="AL215" s="157">
        <v>0.17</v>
      </c>
      <c r="AM215" s="155">
        <v>1.83E-2</v>
      </c>
      <c r="AN215">
        <v>-1.58</v>
      </c>
      <c r="AO215">
        <v>433</v>
      </c>
      <c r="AP215" s="155">
        <v>0.185</v>
      </c>
      <c r="AQ215" t="s">
        <v>228</v>
      </c>
      <c r="AR215" t="s">
        <v>225</v>
      </c>
      <c r="AS215" t="s">
        <v>212</v>
      </c>
      <c r="AT215" t="s">
        <v>212</v>
      </c>
      <c r="AU215" t="s">
        <v>214</v>
      </c>
      <c r="AV215" t="s">
        <v>212</v>
      </c>
      <c r="AW215" t="s">
        <v>212</v>
      </c>
    </row>
    <row r="216" spans="25:49">
      <c r="Y216">
        <f t="shared" si="7"/>
        <v>216</v>
      </c>
      <c r="Z216" s="160" t="s">
        <v>1155</v>
      </c>
      <c r="AA216" t="s">
        <v>1066</v>
      </c>
      <c r="AB216" t="s">
        <v>1067</v>
      </c>
      <c r="AC216" s="155">
        <v>2.7000000000000001E-3</v>
      </c>
      <c r="AD216" s="18">
        <f t="shared" si="6"/>
        <v>3.25</v>
      </c>
      <c r="AF216" s="166">
        <v>4839934.4000000004</v>
      </c>
      <c r="AG216">
        <v>128.88999999999999</v>
      </c>
      <c r="AH216" t="s">
        <v>1060</v>
      </c>
      <c r="AI216" s="10">
        <v>36731</v>
      </c>
      <c r="AJ216" s="157">
        <v>2.2599999999999998</v>
      </c>
      <c r="AK216" s="10">
        <v>42542</v>
      </c>
      <c r="AL216" s="157">
        <v>0.52</v>
      </c>
      <c r="AM216" s="155">
        <v>1.7500000000000002E-2</v>
      </c>
      <c r="AN216">
        <v>1.37</v>
      </c>
      <c r="AO216">
        <v>310</v>
      </c>
      <c r="AP216" s="155">
        <v>8.8900000000000007E-2</v>
      </c>
      <c r="AQ216" t="s">
        <v>216</v>
      </c>
      <c r="AR216" t="s">
        <v>216</v>
      </c>
      <c r="AS216" t="s">
        <v>214</v>
      </c>
      <c r="AT216" t="s">
        <v>225</v>
      </c>
      <c r="AU216" t="s">
        <v>225</v>
      </c>
      <c r="AV216" t="s">
        <v>225</v>
      </c>
      <c r="AW216" t="s">
        <v>225</v>
      </c>
    </row>
    <row r="217" spans="25:49">
      <c r="Y217">
        <f t="shared" si="7"/>
        <v>217</v>
      </c>
      <c r="Z217" s="160" t="s">
        <v>100</v>
      </c>
      <c r="AA217" t="s">
        <v>762</v>
      </c>
      <c r="AB217" t="s">
        <v>763</v>
      </c>
      <c r="AC217" s="155">
        <v>2.8E-3</v>
      </c>
      <c r="AD217" s="18">
        <f t="shared" si="6"/>
        <v>3.75</v>
      </c>
      <c r="AE217" s="168">
        <v>178689</v>
      </c>
      <c r="AF217" s="166">
        <v>1940736</v>
      </c>
      <c r="AG217">
        <v>75.66</v>
      </c>
      <c r="AH217" t="s">
        <v>747</v>
      </c>
      <c r="AI217" s="10">
        <v>38884</v>
      </c>
      <c r="AJ217" s="157">
        <v>2.0499999999999998</v>
      </c>
      <c r="AK217" s="10">
        <v>42604</v>
      </c>
      <c r="AL217" s="157">
        <v>0.18</v>
      </c>
      <c r="AM217" s="155">
        <v>2.7E-2</v>
      </c>
      <c r="AN217">
        <v>1.01</v>
      </c>
      <c r="AO217">
        <v>292</v>
      </c>
      <c r="AP217" s="155">
        <v>0.26040000000000002</v>
      </c>
      <c r="AQ217" t="s">
        <v>215</v>
      </c>
      <c r="AR217" t="s">
        <v>225</v>
      </c>
      <c r="AS217" t="s">
        <v>215</v>
      </c>
      <c r="AT217" t="s">
        <v>216</v>
      </c>
      <c r="AU217" t="s">
        <v>215</v>
      </c>
      <c r="AV217" t="s">
        <v>225</v>
      </c>
      <c r="AW217" t="s">
        <v>216</v>
      </c>
    </row>
    <row r="218" spans="25:49">
      <c r="Y218">
        <f t="shared" si="7"/>
        <v>218</v>
      </c>
      <c r="Z218" s="160" t="s">
        <v>100</v>
      </c>
      <c r="AA218" t="s">
        <v>776</v>
      </c>
      <c r="AB218" t="s">
        <v>777</v>
      </c>
      <c r="AC218" s="155">
        <v>2.8E-3</v>
      </c>
      <c r="AD218" s="18">
        <f t="shared" si="6"/>
        <v>3.75</v>
      </c>
      <c r="AE218" s="168">
        <v>24788</v>
      </c>
      <c r="AF218" s="166">
        <v>514359</v>
      </c>
      <c r="AG218">
        <v>76.81</v>
      </c>
      <c r="AH218" t="s">
        <v>747</v>
      </c>
      <c r="AI218" s="10">
        <v>38884</v>
      </c>
      <c r="AJ218" s="157">
        <v>2.11</v>
      </c>
      <c r="AK218" s="10">
        <v>42604</v>
      </c>
      <c r="AL218" s="157">
        <v>0.18</v>
      </c>
      <c r="AM218" s="155">
        <v>2.75E-2</v>
      </c>
      <c r="AN218">
        <v>1.08</v>
      </c>
      <c r="AO218">
        <v>904</v>
      </c>
      <c r="AP218" s="155">
        <v>0.21809999999999999</v>
      </c>
      <c r="AQ218" t="s">
        <v>217</v>
      </c>
      <c r="AR218" t="s">
        <v>215</v>
      </c>
      <c r="AS218" t="s">
        <v>215</v>
      </c>
      <c r="AT218" t="s">
        <v>215</v>
      </c>
      <c r="AU218" t="s">
        <v>215</v>
      </c>
      <c r="AV218" t="s">
        <v>216</v>
      </c>
      <c r="AW218" t="s">
        <v>216</v>
      </c>
    </row>
    <row r="219" spans="25:49">
      <c r="Y219">
        <f t="shared" si="7"/>
        <v>219</v>
      </c>
      <c r="Z219" s="160" t="s">
        <v>1533</v>
      </c>
      <c r="AA219" t="s">
        <v>762</v>
      </c>
      <c r="AB219" t="s">
        <v>763</v>
      </c>
      <c r="AC219" s="155">
        <v>2.8E-3</v>
      </c>
      <c r="AD219" s="18">
        <f t="shared" si="6"/>
        <v>3.75</v>
      </c>
      <c r="AF219" s="166">
        <v>1940736</v>
      </c>
      <c r="AG219">
        <v>75.66</v>
      </c>
      <c r="AH219" t="s">
        <v>747</v>
      </c>
      <c r="AI219" s="10">
        <v>38884</v>
      </c>
      <c r="AJ219" s="157">
        <v>2.0499999999999998</v>
      </c>
      <c r="AK219" s="10">
        <v>42604</v>
      </c>
      <c r="AL219" s="157">
        <v>0.18</v>
      </c>
      <c r="AM219" s="155">
        <v>2.7E-2</v>
      </c>
      <c r="AN219">
        <v>1.01</v>
      </c>
      <c r="AO219">
        <v>292</v>
      </c>
      <c r="AP219" s="155">
        <v>0.26040000000000002</v>
      </c>
      <c r="AQ219" t="s">
        <v>215</v>
      </c>
      <c r="AR219" t="s">
        <v>225</v>
      </c>
      <c r="AS219" t="s">
        <v>215</v>
      </c>
      <c r="AT219" t="s">
        <v>216</v>
      </c>
      <c r="AU219" t="s">
        <v>215</v>
      </c>
      <c r="AV219" t="s">
        <v>225</v>
      </c>
      <c r="AW219" t="s">
        <v>216</v>
      </c>
    </row>
    <row r="220" spans="25:49">
      <c r="Y220">
        <f t="shared" si="7"/>
        <v>220</v>
      </c>
      <c r="Z220" s="160" t="s">
        <v>1533</v>
      </c>
      <c r="AA220" t="s">
        <v>776</v>
      </c>
      <c r="AB220" t="s">
        <v>777</v>
      </c>
      <c r="AC220" s="155">
        <v>2.8E-3</v>
      </c>
      <c r="AD220" s="18">
        <f t="shared" si="6"/>
        <v>3.75</v>
      </c>
      <c r="AF220" s="166">
        <v>514359</v>
      </c>
      <c r="AG220">
        <v>76.81</v>
      </c>
      <c r="AH220" t="s">
        <v>747</v>
      </c>
      <c r="AI220" s="10">
        <v>38884</v>
      </c>
      <c r="AJ220" s="157">
        <v>2.11</v>
      </c>
      <c r="AK220" s="10">
        <v>42604</v>
      </c>
      <c r="AL220" s="157">
        <v>0.18</v>
      </c>
      <c r="AM220" s="155">
        <v>2.75E-2</v>
      </c>
      <c r="AN220">
        <v>1.08</v>
      </c>
      <c r="AO220">
        <v>904</v>
      </c>
      <c r="AP220" s="155">
        <v>0.21809999999999999</v>
      </c>
      <c r="AQ220" t="s">
        <v>217</v>
      </c>
      <c r="AR220" t="s">
        <v>215</v>
      </c>
      <c r="AS220" t="s">
        <v>215</v>
      </c>
      <c r="AT220" t="s">
        <v>215</v>
      </c>
      <c r="AU220" t="s">
        <v>215</v>
      </c>
      <c r="AV220" t="s">
        <v>216</v>
      </c>
      <c r="AW220" t="s">
        <v>216</v>
      </c>
    </row>
    <row r="221" spans="25:49">
      <c r="Y221">
        <f t="shared" si="7"/>
        <v>221</v>
      </c>
      <c r="Z221" s="160" t="s">
        <v>837</v>
      </c>
      <c r="AA221" t="s">
        <v>846</v>
      </c>
      <c r="AB221" t="s">
        <v>847</v>
      </c>
      <c r="AC221" s="155">
        <v>2.8E-3</v>
      </c>
      <c r="AD221" s="18">
        <f t="shared" si="6"/>
        <v>3.5</v>
      </c>
      <c r="AE221" s="168">
        <v>293882</v>
      </c>
      <c r="AF221" s="166">
        <v>1389052</v>
      </c>
      <c r="AG221">
        <v>26.11</v>
      </c>
      <c r="AH221" t="s">
        <v>839</v>
      </c>
      <c r="AI221" s="10">
        <v>39366</v>
      </c>
      <c r="AJ221" s="157">
        <v>0.86</v>
      </c>
      <c r="AK221" s="10">
        <v>42597</v>
      </c>
      <c r="AL221" s="157">
        <v>0.06</v>
      </c>
      <c r="AM221" s="155">
        <v>3.27E-2</v>
      </c>
      <c r="AN221">
        <v>0.32</v>
      </c>
      <c r="AO221">
        <v>328</v>
      </c>
      <c r="AP221" s="155">
        <v>0.1648</v>
      </c>
      <c r="AQ221" t="s">
        <v>216</v>
      </c>
      <c r="AR221" t="s">
        <v>222</v>
      </c>
      <c r="AS221" t="s">
        <v>225</v>
      </c>
      <c r="AT221" t="s">
        <v>217</v>
      </c>
      <c r="AU221" t="s">
        <v>215</v>
      </c>
      <c r="AV221" t="s">
        <v>217</v>
      </c>
      <c r="AW221" t="s">
        <v>215</v>
      </c>
    </row>
    <row r="222" spans="25:49">
      <c r="Y222">
        <f t="shared" si="7"/>
        <v>222</v>
      </c>
      <c r="Z222" s="160" t="s">
        <v>100</v>
      </c>
      <c r="AA222" t="s">
        <v>772</v>
      </c>
      <c r="AB222" t="s">
        <v>773</v>
      </c>
      <c r="AC222" s="155">
        <v>2.8E-3</v>
      </c>
      <c r="AD222" s="18">
        <f t="shared" si="6"/>
        <v>3.5</v>
      </c>
      <c r="AE222" s="168">
        <v>93832</v>
      </c>
      <c r="AF222" s="166">
        <v>692586</v>
      </c>
      <c r="AG222">
        <v>31.77</v>
      </c>
      <c r="AH222" t="s">
        <v>747</v>
      </c>
      <c r="AI222" s="10">
        <v>41416</v>
      </c>
      <c r="AJ222" s="157">
        <v>0.7</v>
      </c>
      <c r="AK222" s="10">
        <v>42604</v>
      </c>
      <c r="AL222" s="157">
        <v>0.05</v>
      </c>
      <c r="AM222" s="155">
        <v>2.1899999999999999E-2</v>
      </c>
      <c r="AN222">
        <v>0.96</v>
      </c>
      <c r="AO222">
        <v>286</v>
      </c>
      <c r="AP222" s="155">
        <v>0.27039999999999997</v>
      </c>
      <c r="AQ222" t="s">
        <v>225</v>
      </c>
      <c r="AR222" t="s">
        <v>215</v>
      </c>
      <c r="AS222" t="s">
        <v>216</v>
      </c>
      <c r="AT222" t="s">
        <v>222</v>
      </c>
      <c r="AU222" t="s">
        <v>217</v>
      </c>
      <c r="AV222" t="s">
        <v>225</v>
      </c>
      <c r="AW222" t="s">
        <v>215</v>
      </c>
    </row>
    <row r="223" spans="25:49">
      <c r="Y223">
        <f t="shared" si="7"/>
        <v>223</v>
      </c>
      <c r="Z223" s="160" t="s">
        <v>1533</v>
      </c>
      <c r="AA223" t="s">
        <v>772</v>
      </c>
      <c r="AB223" t="s">
        <v>773</v>
      </c>
      <c r="AC223" s="155">
        <v>2.8E-3</v>
      </c>
      <c r="AD223" s="18">
        <f t="shared" si="6"/>
        <v>3.5</v>
      </c>
      <c r="AF223" s="166">
        <v>692586</v>
      </c>
      <c r="AG223">
        <v>31.77</v>
      </c>
      <c r="AH223" t="s">
        <v>747</v>
      </c>
      <c r="AI223" s="10">
        <v>41416</v>
      </c>
      <c r="AJ223" s="157">
        <v>0.7</v>
      </c>
      <c r="AK223" s="10">
        <v>42604</v>
      </c>
      <c r="AL223" s="157">
        <v>0.05</v>
      </c>
      <c r="AM223" s="155">
        <v>2.1899999999999999E-2</v>
      </c>
      <c r="AN223">
        <v>0.96</v>
      </c>
      <c r="AO223">
        <v>286</v>
      </c>
      <c r="AP223" s="155">
        <v>0.27039999999999997</v>
      </c>
      <c r="AQ223" t="s">
        <v>225</v>
      </c>
      <c r="AR223" t="s">
        <v>215</v>
      </c>
      <c r="AS223" t="s">
        <v>216</v>
      </c>
      <c r="AT223" t="s">
        <v>222</v>
      </c>
      <c r="AU223" t="s">
        <v>217</v>
      </c>
      <c r="AV223" t="s">
        <v>225</v>
      </c>
      <c r="AW223" t="s">
        <v>215</v>
      </c>
    </row>
    <row r="224" spans="25:49">
      <c r="Y224">
        <f t="shared" si="7"/>
        <v>224</v>
      </c>
      <c r="Z224" s="160" t="s">
        <v>1533</v>
      </c>
      <c r="AA224" t="s">
        <v>1366</v>
      </c>
      <c r="AB224" t="s">
        <v>1367</v>
      </c>
      <c r="AC224" s="155">
        <v>2.8E-3</v>
      </c>
      <c r="AD224" s="18">
        <f t="shared" si="6"/>
        <v>3.5</v>
      </c>
      <c r="AF224" s="166">
        <v>59072</v>
      </c>
      <c r="AG224">
        <v>73.42</v>
      </c>
      <c r="AH224" t="s">
        <v>747</v>
      </c>
      <c r="AI224" s="10">
        <v>39136</v>
      </c>
      <c r="AJ224" s="157">
        <v>1.54</v>
      </c>
      <c r="AK224" s="10">
        <v>42541</v>
      </c>
      <c r="AL224" s="157">
        <v>0.34</v>
      </c>
      <c r="AM224" s="155">
        <v>2.0899999999999998E-2</v>
      </c>
      <c r="AN224">
        <v>0.92</v>
      </c>
      <c r="AO224">
        <v>1318</v>
      </c>
      <c r="AP224" s="155">
        <v>0.1991</v>
      </c>
      <c r="AQ224" t="s">
        <v>214</v>
      </c>
      <c r="AR224" t="s">
        <v>215</v>
      </c>
      <c r="AS224" t="s">
        <v>216</v>
      </c>
      <c r="AT224" t="s">
        <v>222</v>
      </c>
      <c r="AU224" t="s">
        <v>222</v>
      </c>
      <c r="AV224" t="s">
        <v>213</v>
      </c>
      <c r="AW224" t="s">
        <v>215</v>
      </c>
    </row>
    <row r="225" spans="25:49">
      <c r="Y225">
        <f t="shared" si="7"/>
        <v>225</v>
      </c>
      <c r="Z225" s="160" t="s">
        <v>1533</v>
      </c>
      <c r="AA225" t="s">
        <v>1330</v>
      </c>
      <c r="AB225" t="s">
        <v>1331</v>
      </c>
      <c r="AC225" s="155">
        <v>2.8E-3</v>
      </c>
      <c r="AD225" s="18">
        <f t="shared" si="6"/>
        <v>3.25</v>
      </c>
      <c r="AF225" s="166">
        <v>118635</v>
      </c>
      <c r="AG225">
        <v>71.849999999999994</v>
      </c>
      <c r="AH225" t="s">
        <v>747</v>
      </c>
      <c r="AI225" s="10">
        <v>39136</v>
      </c>
      <c r="AJ225" s="157">
        <v>1.49</v>
      </c>
      <c r="AK225" s="10">
        <v>42541</v>
      </c>
      <c r="AL225" s="157">
        <v>0.34</v>
      </c>
      <c r="AM225" s="155">
        <v>2.07E-2</v>
      </c>
      <c r="AN225">
        <v>0.96</v>
      </c>
      <c r="AO225">
        <v>485</v>
      </c>
      <c r="AP225" s="155">
        <v>0.2276</v>
      </c>
      <c r="AQ225" t="s">
        <v>214</v>
      </c>
      <c r="AR225" t="s">
        <v>225</v>
      </c>
      <c r="AS225" t="s">
        <v>216</v>
      </c>
      <c r="AT225" t="s">
        <v>214</v>
      </c>
      <c r="AU225" t="s">
        <v>222</v>
      </c>
      <c r="AV225" t="s">
        <v>216</v>
      </c>
      <c r="AW225" t="s">
        <v>225</v>
      </c>
    </row>
    <row r="226" spans="25:49">
      <c r="Y226">
        <f t="shared" si="7"/>
        <v>226</v>
      </c>
      <c r="Z226" s="161" t="s">
        <v>103</v>
      </c>
      <c r="AA226" t="s">
        <v>539</v>
      </c>
      <c r="AB226" t="s">
        <v>540</v>
      </c>
      <c r="AC226" s="155">
        <v>2.8E-3</v>
      </c>
      <c r="AD226" s="18">
        <f t="shared" si="6"/>
        <v>3</v>
      </c>
      <c r="AE226" s="168">
        <v>403</v>
      </c>
      <c r="AF226" s="166">
        <v>6097.5</v>
      </c>
      <c r="AG226">
        <v>24.61</v>
      </c>
      <c r="AH226" t="s">
        <v>429</v>
      </c>
      <c r="AI226" s="10">
        <v>42306</v>
      </c>
      <c r="AJ226" s="157">
        <v>0.6</v>
      </c>
      <c r="AK226" s="10">
        <v>42557</v>
      </c>
      <c r="AL226" s="157">
        <v>0.3</v>
      </c>
      <c r="AM226" s="155">
        <v>2.4799999999999999E-2</v>
      </c>
      <c r="AN226">
        <v>0.91</v>
      </c>
      <c r="AO226">
        <v>14</v>
      </c>
      <c r="AP226" s="155">
        <v>1.0005999999999999</v>
      </c>
      <c r="AQ226" t="s">
        <v>222</v>
      </c>
      <c r="AR226" t="s">
        <v>216</v>
      </c>
      <c r="AS226" t="s">
        <v>212</v>
      </c>
      <c r="AT226" t="s">
        <v>212</v>
      </c>
      <c r="AU226" t="s">
        <v>214</v>
      </c>
      <c r="AV226" t="s">
        <v>228</v>
      </c>
      <c r="AW226" t="s">
        <v>217</v>
      </c>
    </row>
    <row r="227" spans="25:49">
      <c r="Y227">
        <f t="shared" si="7"/>
        <v>227</v>
      </c>
      <c r="Z227" s="160" t="s">
        <v>1048</v>
      </c>
      <c r="AA227" t="s">
        <v>916</v>
      </c>
      <c r="AB227" t="s">
        <v>917</v>
      </c>
      <c r="AC227" s="155">
        <v>2.8E-3</v>
      </c>
      <c r="AD227" s="18">
        <f t="shared" si="6"/>
        <v>2.75</v>
      </c>
      <c r="AE227" s="168">
        <v>152109</v>
      </c>
      <c r="AF227" s="166">
        <v>608173.5</v>
      </c>
      <c r="AG227">
        <v>37.94</v>
      </c>
      <c r="AH227" t="s">
        <v>882</v>
      </c>
      <c r="AI227" s="10">
        <v>41320</v>
      </c>
      <c r="AJ227" s="157">
        <v>0.76</v>
      </c>
      <c r="AK227" s="10">
        <v>42538</v>
      </c>
      <c r="AL227" s="157">
        <v>0.15</v>
      </c>
      <c r="AM227" s="155">
        <v>1.9800000000000002E-2</v>
      </c>
      <c r="AN227">
        <v>1.1200000000000001</v>
      </c>
      <c r="AO227">
        <v>121</v>
      </c>
      <c r="AP227" s="155">
        <v>0.10970000000000001</v>
      </c>
      <c r="AQ227" t="s">
        <v>217</v>
      </c>
      <c r="AR227" t="s">
        <v>225</v>
      </c>
      <c r="AS227" t="s">
        <v>212</v>
      </c>
      <c r="AT227" t="s">
        <v>213</v>
      </c>
      <c r="AU227" t="s">
        <v>228</v>
      </c>
      <c r="AV227" t="s">
        <v>228</v>
      </c>
      <c r="AW227" t="s">
        <v>222</v>
      </c>
    </row>
    <row r="228" spans="25:49">
      <c r="Y228">
        <f t="shared" si="7"/>
        <v>228</v>
      </c>
      <c r="Z228" s="160" t="s">
        <v>1533</v>
      </c>
      <c r="AA228" t="s">
        <v>1348</v>
      </c>
      <c r="AB228" t="s">
        <v>1349</v>
      </c>
      <c r="AC228" s="155">
        <v>2.8999999999999998E-3</v>
      </c>
      <c r="AD228" s="18" t="str">
        <f t="shared" si="6"/>
        <v>n/a</v>
      </c>
      <c r="AF228" s="166">
        <v>79940</v>
      </c>
      <c r="AG228">
        <v>57.02</v>
      </c>
      <c r="AH228" t="s">
        <v>780</v>
      </c>
      <c r="AI228" s="10">
        <v>42276</v>
      </c>
      <c r="AJ228" s="157">
        <v>0.26</v>
      </c>
      <c r="AK228" s="10">
        <v>42362</v>
      </c>
      <c r="AL228" s="157">
        <v>0.26</v>
      </c>
      <c r="AM228" s="155">
        <v>4.5999999999999999E-3</v>
      </c>
      <c r="AN228">
        <v>1.05</v>
      </c>
      <c r="AO228">
        <v>540</v>
      </c>
      <c r="AP228" s="155">
        <v>5.8200000000000002E-2</v>
      </c>
      <c r="AQ228" t="s">
        <v>228</v>
      </c>
      <c r="AR228" t="s">
        <v>225</v>
      </c>
      <c r="AS228" t="s">
        <v>212</v>
      </c>
      <c r="AT228" t="s">
        <v>212</v>
      </c>
      <c r="AU228" t="s">
        <v>214</v>
      </c>
      <c r="AV228" t="s">
        <v>212</v>
      </c>
      <c r="AW228" t="s">
        <v>212</v>
      </c>
    </row>
    <row r="229" spans="25:49">
      <c r="Y229">
        <f t="shared" si="7"/>
        <v>229</v>
      </c>
      <c r="Z229" s="160" t="s">
        <v>1533</v>
      </c>
      <c r="AA229" t="s">
        <v>1414</v>
      </c>
      <c r="AB229" t="s">
        <v>1415</v>
      </c>
      <c r="AC229" s="155">
        <v>2.8999999999999998E-3</v>
      </c>
      <c r="AD229" s="18" t="str">
        <f t="shared" si="6"/>
        <v>n/a</v>
      </c>
      <c r="AF229" s="166">
        <v>21853.5</v>
      </c>
      <c r="AG229">
        <v>25.73</v>
      </c>
      <c r="AH229" t="s">
        <v>811</v>
      </c>
      <c r="AI229" s="10">
        <v>42478</v>
      </c>
      <c r="AJ229" t="s">
        <v>212</v>
      </c>
      <c r="AK229" t="s">
        <v>212</v>
      </c>
      <c r="AL229" t="s">
        <v>212</v>
      </c>
      <c r="AM229" t="s">
        <v>212</v>
      </c>
      <c r="AN229">
        <v>1.01</v>
      </c>
      <c r="AO229">
        <v>470</v>
      </c>
      <c r="AP229" s="155">
        <v>0.17319999999999999</v>
      </c>
      <c r="AQ229" t="s">
        <v>212</v>
      </c>
      <c r="AR229" t="s">
        <v>225</v>
      </c>
      <c r="AS229" t="s">
        <v>212</v>
      </c>
      <c r="AT229" t="s">
        <v>212</v>
      </c>
      <c r="AU229" t="s">
        <v>212</v>
      </c>
      <c r="AV229" t="s">
        <v>216</v>
      </c>
      <c r="AW229" t="s">
        <v>212</v>
      </c>
    </row>
    <row r="230" spans="25:49">
      <c r="Y230">
        <f t="shared" si="7"/>
        <v>230</v>
      </c>
      <c r="Z230" s="161" t="s">
        <v>103</v>
      </c>
      <c r="AA230" t="s">
        <v>457</v>
      </c>
      <c r="AB230" t="s">
        <v>458</v>
      </c>
      <c r="AC230" s="155">
        <v>2.8999999999999998E-3</v>
      </c>
      <c r="AD230" s="18">
        <f t="shared" si="6"/>
        <v>3.75</v>
      </c>
      <c r="AE230" s="168">
        <v>116123</v>
      </c>
      <c r="AF230" s="166">
        <v>260910</v>
      </c>
      <c r="AG230">
        <v>22.25</v>
      </c>
      <c r="AH230" t="s">
        <v>429</v>
      </c>
      <c r="AI230" s="10">
        <v>40921</v>
      </c>
      <c r="AJ230" s="157">
        <v>0.55000000000000004</v>
      </c>
      <c r="AK230" s="10">
        <v>42538</v>
      </c>
      <c r="AL230" s="157">
        <v>0.13</v>
      </c>
      <c r="AM230" s="155">
        <v>2.47E-2</v>
      </c>
      <c r="AN230">
        <v>1.25</v>
      </c>
      <c r="AO230">
        <v>207</v>
      </c>
      <c r="AP230" s="155">
        <v>8.7400000000000005E-2</v>
      </c>
      <c r="AQ230" t="s">
        <v>225</v>
      </c>
      <c r="AR230" t="s">
        <v>216</v>
      </c>
      <c r="AS230" t="s">
        <v>215</v>
      </c>
      <c r="AT230" t="s">
        <v>216</v>
      </c>
      <c r="AU230" t="s">
        <v>222</v>
      </c>
      <c r="AV230" t="s">
        <v>225</v>
      </c>
      <c r="AW230" t="s">
        <v>216</v>
      </c>
    </row>
    <row r="231" spans="25:49">
      <c r="Y231">
        <f t="shared" si="7"/>
        <v>231</v>
      </c>
      <c r="Z231" s="160" t="s">
        <v>1048</v>
      </c>
      <c r="AA231" t="s">
        <v>924</v>
      </c>
      <c r="AB231" t="s">
        <v>925</v>
      </c>
      <c r="AC231" s="155">
        <v>2.8999999999999998E-3</v>
      </c>
      <c r="AD231" s="18">
        <f t="shared" si="6"/>
        <v>3.5</v>
      </c>
      <c r="AE231" s="168">
        <v>37449</v>
      </c>
      <c r="AF231" s="166">
        <v>439567.5</v>
      </c>
      <c r="AG231">
        <v>60.58</v>
      </c>
      <c r="AH231" t="s">
        <v>926</v>
      </c>
      <c r="AI231" s="10">
        <v>40275</v>
      </c>
      <c r="AJ231" s="157">
        <v>0.12</v>
      </c>
      <c r="AK231" s="10">
        <v>42538</v>
      </c>
      <c r="AL231" s="157">
        <v>0.01</v>
      </c>
      <c r="AM231" s="155">
        <v>1.9E-3</v>
      </c>
      <c r="AN231">
        <v>-1.32</v>
      </c>
      <c r="AO231">
        <v>99</v>
      </c>
      <c r="AP231" s="155">
        <v>0.2576</v>
      </c>
      <c r="AQ231" t="s">
        <v>217</v>
      </c>
      <c r="AR231" t="s">
        <v>216</v>
      </c>
      <c r="AS231" t="s">
        <v>216</v>
      </c>
      <c r="AT231" t="s">
        <v>222</v>
      </c>
      <c r="AU231" t="s">
        <v>215</v>
      </c>
      <c r="AV231" t="s">
        <v>216</v>
      </c>
      <c r="AW231" t="s">
        <v>215</v>
      </c>
    </row>
    <row r="232" spans="25:49">
      <c r="Y232">
        <f t="shared" si="7"/>
        <v>232</v>
      </c>
      <c r="Z232" s="160" t="s">
        <v>1048</v>
      </c>
      <c r="AA232" t="s">
        <v>990</v>
      </c>
      <c r="AB232" t="s">
        <v>991</v>
      </c>
      <c r="AC232" s="155">
        <v>2.8999999999999998E-3</v>
      </c>
      <c r="AD232" s="18">
        <f t="shared" si="6"/>
        <v>3.5</v>
      </c>
      <c r="AE232" s="168">
        <v>5000</v>
      </c>
      <c r="AF232" s="166">
        <v>60050</v>
      </c>
      <c r="AG232">
        <v>47.75</v>
      </c>
      <c r="AH232" t="s">
        <v>992</v>
      </c>
      <c r="AI232" s="10">
        <v>40275</v>
      </c>
      <c r="AJ232" s="157">
        <v>0.37</v>
      </c>
      <c r="AK232" s="10">
        <v>42538</v>
      </c>
      <c r="AL232" s="157">
        <v>0.08</v>
      </c>
      <c r="AM232" s="155">
        <v>7.6E-3</v>
      </c>
      <c r="AN232">
        <v>1.4</v>
      </c>
      <c r="AO232">
        <v>103</v>
      </c>
      <c r="AP232" s="155">
        <v>0.18920000000000001</v>
      </c>
      <c r="AQ232" t="s">
        <v>225</v>
      </c>
      <c r="AR232" t="s">
        <v>216</v>
      </c>
      <c r="AS232" t="s">
        <v>215</v>
      </c>
      <c r="AT232" t="s">
        <v>222</v>
      </c>
      <c r="AU232" t="s">
        <v>215</v>
      </c>
      <c r="AV232" t="s">
        <v>225</v>
      </c>
      <c r="AW232" t="s">
        <v>215</v>
      </c>
    </row>
    <row r="233" spans="25:49">
      <c r="Y233">
        <f t="shared" si="7"/>
        <v>233</v>
      </c>
      <c r="Z233" s="160" t="s">
        <v>1048</v>
      </c>
      <c r="AA233" t="s">
        <v>942</v>
      </c>
      <c r="AB233" t="s">
        <v>943</v>
      </c>
      <c r="AC233" s="155">
        <v>2.8999999999999998E-3</v>
      </c>
      <c r="AD233" s="18">
        <f t="shared" si="6"/>
        <v>3.25</v>
      </c>
      <c r="AE233" s="168">
        <v>11837</v>
      </c>
      <c r="AF233" s="166">
        <v>201602.5</v>
      </c>
      <c r="AG233">
        <v>73.3</v>
      </c>
      <c r="AH233" t="s">
        <v>944</v>
      </c>
      <c r="AI233" s="10">
        <v>40275</v>
      </c>
      <c r="AJ233" t="s">
        <v>212</v>
      </c>
      <c r="AK233" s="10">
        <v>41997</v>
      </c>
      <c r="AL233" s="157">
        <v>1.44</v>
      </c>
      <c r="AM233" s="155">
        <v>2.01E-2</v>
      </c>
      <c r="AN233">
        <v>1.33</v>
      </c>
      <c r="AO233">
        <v>74</v>
      </c>
      <c r="AP233" s="155">
        <v>0.31790000000000002</v>
      </c>
      <c r="AQ233" t="s">
        <v>222</v>
      </c>
      <c r="AR233" t="s">
        <v>216</v>
      </c>
      <c r="AS233" t="s">
        <v>222</v>
      </c>
      <c r="AT233" t="s">
        <v>215</v>
      </c>
      <c r="AU233" t="s">
        <v>222</v>
      </c>
      <c r="AV233" t="s">
        <v>215</v>
      </c>
      <c r="AW233" t="s">
        <v>225</v>
      </c>
    </row>
    <row r="234" spans="25:49">
      <c r="Y234">
        <f t="shared" si="7"/>
        <v>234</v>
      </c>
      <c r="Z234" s="160" t="s">
        <v>1048</v>
      </c>
      <c r="AA234" t="s">
        <v>979</v>
      </c>
      <c r="AB234" t="s">
        <v>980</v>
      </c>
      <c r="AC234" s="155">
        <v>2.8999999999999998E-3</v>
      </c>
      <c r="AD234" s="18">
        <f t="shared" si="6"/>
        <v>3.25</v>
      </c>
      <c r="AE234" s="168">
        <v>3243</v>
      </c>
      <c r="AF234" s="166">
        <v>74214</v>
      </c>
      <c r="AG234">
        <v>47.71</v>
      </c>
      <c r="AH234" t="s">
        <v>981</v>
      </c>
      <c r="AI234" s="10">
        <v>40275</v>
      </c>
      <c r="AJ234" s="157">
        <v>0.34</v>
      </c>
      <c r="AK234" s="10">
        <v>42538</v>
      </c>
      <c r="AL234" s="157">
        <v>0.11</v>
      </c>
      <c r="AM234" s="155">
        <v>7.1999999999999998E-3</v>
      </c>
      <c r="AN234">
        <v>1.45</v>
      </c>
      <c r="AO234">
        <v>103</v>
      </c>
      <c r="AP234" s="155">
        <v>0.23469999999999999</v>
      </c>
      <c r="AQ234" t="s">
        <v>222</v>
      </c>
      <c r="AR234" t="s">
        <v>216</v>
      </c>
      <c r="AS234" t="s">
        <v>216</v>
      </c>
      <c r="AT234" t="s">
        <v>217</v>
      </c>
      <c r="AU234" t="s">
        <v>222</v>
      </c>
      <c r="AV234" t="s">
        <v>215</v>
      </c>
      <c r="AW234" t="s">
        <v>225</v>
      </c>
    </row>
    <row r="235" spans="25:49">
      <c r="Y235">
        <f t="shared" si="7"/>
        <v>235</v>
      </c>
      <c r="Z235" s="160" t="s">
        <v>1048</v>
      </c>
      <c r="AA235" t="s">
        <v>984</v>
      </c>
      <c r="AB235" t="s">
        <v>985</v>
      </c>
      <c r="AC235" s="155">
        <v>2.8999999999999998E-3</v>
      </c>
      <c r="AD235" s="18">
        <f t="shared" si="6"/>
        <v>3</v>
      </c>
      <c r="AE235" s="168">
        <v>54492</v>
      </c>
      <c r="AF235" s="166">
        <v>64945.5</v>
      </c>
      <c r="AG235">
        <v>44.6</v>
      </c>
      <c r="AH235" t="s">
        <v>496</v>
      </c>
      <c r="AI235" s="10">
        <v>40275</v>
      </c>
      <c r="AJ235" s="157">
        <v>1.1499999999999999</v>
      </c>
      <c r="AK235" s="10">
        <v>42538</v>
      </c>
      <c r="AL235" s="157">
        <v>0.24</v>
      </c>
      <c r="AM235" s="155">
        <v>2.58E-2</v>
      </c>
      <c r="AN235">
        <v>1.34</v>
      </c>
      <c r="AO235">
        <v>19</v>
      </c>
      <c r="AP235" s="155">
        <v>0.71030000000000004</v>
      </c>
      <c r="AQ235" t="s">
        <v>222</v>
      </c>
      <c r="AR235" t="s">
        <v>216</v>
      </c>
      <c r="AS235" t="s">
        <v>215</v>
      </c>
      <c r="AT235" t="s">
        <v>225</v>
      </c>
      <c r="AU235" t="s">
        <v>216</v>
      </c>
      <c r="AV235" t="s">
        <v>228</v>
      </c>
      <c r="AW235" t="s">
        <v>217</v>
      </c>
    </row>
    <row r="236" spans="25:49">
      <c r="Y236">
        <f t="shared" si="7"/>
        <v>236</v>
      </c>
      <c r="Z236" s="160" t="s">
        <v>1533</v>
      </c>
      <c r="AA236" t="s">
        <v>1480</v>
      </c>
      <c r="AB236" t="s">
        <v>1481</v>
      </c>
      <c r="AC236" s="155">
        <v>2.8999999999999998E-3</v>
      </c>
      <c r="AD236" s="18">
        <f t="shared" si="6"/>
        <v>3</v>
      </c>
      <c r="AF236" s="166">
        <v>2534.5</v>
      </c>
      <c r="AG236">
        <v>24.27</v>
      </c>
      <c r="AH236" t="s">
        <v>811</v>
      </c>
      <c r="AI236" s="10">
        <v>42151</v>
      </c>
      <c r="AJ236" s="157">
        <v>0.45</v>
      </c>
      <c r="AK236" s="10">
        <v>42543</v>
      </c>
      <c r="AL236" s="157">
        <v>0.04</v>
      </c>
      <c r="AM236" s="155">
        <v>1.83E-2</v>
      </c>
      <c r="AN236">
        <v>-2.5099999999999998</v>
      </c>
      <c r="AO236">
        <v>102</v>
      </c>
      <c r="AP236" s="155">
        <v>0.12180000000000001</v>
      </c>
      <c r="AQ236" t="s">
        <v>228</v>
      </c>
      <c r="AR236" t="s">
        <v>225</v>
      </c>
      <c r="AS236" t="s">
        <v>212</v>
      </c>
      <c r="AT236" t="s">
        <v>214</v>
      </c>
      <c r="AU236" t="s">
        <v>215</v>
      </c>
      <c r="AV236" t="s">
        <v>222</v>
      </c>
      <c r="AW236" t="s">
        <v>217</v>
      </c>
    </row>
    <row r="237" spans="25:49">
      <c r="Y237">
        <f t="shared" si="7"/>
        <v>237</v>
      </c>
      <c r="Z237" s="161" t="s">
        <v>24</v>
      </c>
      <c r="AA237" t="s">
        <v>730</v>
      </c>
      <c r="AB237" t="s">
        <v>731</v>
      </c>
      <c r="AC237" s="155">
        <v>2.8999999999999998E-3</v>
      </c>
      <c r="AD237" s="18">
        <f t="shared" si="6"/>
        <v>2.75</v>
      </c>
      <c r="AE237" s="168">
        <v>37594</v>
      </c>
      <c r="AF237" s="166">
        <v>44658</v>
      </c>
      <c r="AG237">
        <v>16.38</v>
      </c>
      <c r="AH237" t="s">
        <v>707</v>
      </c>
      <c r="AI237" s="10">
        <v>40275</v>
      </c>
      <c r="AJ237" s="157">
        <v>0.11</v>
      </c>
      <c r="AK237" s="10">
        <v>42447</v>
      </c>
      <c r="AL237" s="157">
        <v>0.02</v>
      </c>
      <c r="AM237" s="155">
        <v>6.6E-3</v>
      </c>
      <c r="AN237">
        <v>-3.46</v>
      </c>
      <c r="AO237">
        <v>32</v>
      </c>
      <c r="AP237" s="155">
        <v>0.70660000000000001</v>
      </c>
      <c r="AQ237" t="s">
        <v>222</v>
      </c>
      <c r="AR237" t="s">
        <v>216</v>
      </c>
      <c r="AS237" t="s">
        <v>216</v>
      </c>
      <c r="AT237" t="s">
        <v>214</v>
      </c>
      <c r="AU237" t="s">
        <v>228</v>
      </c>
      <c r="AV237" t="s">
        <v>214</v>
      </c>
      <c r="AW237" t="s">
        <v>222</v>
      </c>
    </row>
    <row r="238" spans="25:49">
      <c r="Y238">
        <f t="shared" si="7"/>
        <v>238</v>
      </c>
      <c r="Z238" s="160" t="s">
        <v>1048</v>
      </c>
      <c r="AA238" t="s">
        <v>730</v>
      </c>
      <c r="AB238" t="s">
        <v>731</v>
      </c>
      <c r="AC238" s="155">
        <v>2.8999999999999998E-3</v>
      </c>
      <c r="AD238" s="18">
        <f t="shared" si="6"/>
        <v>2.75</v>
      </c>
      <c r="AE238" s="168">
        <v>37594</v>
      </c>
      <c r="AF238" s="166">
        <v>44658</v>
      </c>
      <c r="AG238">
        <v>16.38</v>
      </c>
      <c r="AH238" t="s">
        <v>707</v>
      </c>
      <c r="AI238" s="10">
        <v>40275</v>
      </c>
      <c r="AJ238" s="157">
        <v>0.11</v>
      </c>
      <c r="AK238" s="10">
        <v>42447</v>
      </c>
      <c r="AL238" s="157">
        <v>0.02</v>
      </c>
      <c r="AM238" s="155">
        <v>6.6E-3</v>
      </c>
      <c r="AN238">
        <v>-3.46</v>
      </c>
      <c r="AO238">
        <v>32</v>
      </c>
      <c r="AP238" s="155">
        <v>0.70660000000000001</v>
      </c>
      <c r="AQ238" t="s">
        <v>222</v>
      </c>
      <c r="AR238" t="s">
        <v>216</v>
      </c>
      <c r="AS238" t="s">
        <v>216</v>
      </c>
      <c r="AT238" t="s">
        <v>214</v>
      </c>
      <c r="AU238" t="s">
        <v>228</v>
      </c>
      <c r="AV238" t="s">
        <v>214</v>
      </c>
      <c r="AW238" t="s">
        <v>222</v>
      </c>
    </row>
    <row r="239" spans="25:49">
      <c r="Y239">
        <f t="shared" si="7"/>
        <v>239</v>
      </c>
      <c r="Z239" s="160" t="s">
        <v>1048</v>
      </c>
      <c r="AA239" t="s">
        <v>961</v>
      </c>
      <c r="AB239" t="s">
        <v>962</v>
      </c>
      <c r="AC239" s="155">
        <v>2.8999999999999998E-3</v>
      </c>
      <c r="AD239" s="18">
        <f t="shared" si="6"/>
        <v>2.75</v>
      </c>
      <c r="AE239" s="168">
        <v>23322</v>
      </c>
      <c r="AF239" s="166">
        <v>126106.5</v>
      </c>
      <c r="AG239">
        <v>64.510000000000005</v>
      </c>
      <c r="AH239" t="s">
        <v>446</v>
      </c>
      <c r="AI239" s="10">
        <v>40275</v>
      </c>
      <c r="AJ239" s="157">
        <v>0.84</v>
      </c>
      <c r="AK239" s="10">
        <v>42538</v>
      </c>
      <c r="AL239" s="157">
        <v>0.13</v>
      </c>
      <c r="AM239" s="155">
        <v>1.29E-2</v>
      </c>
      <c r="AN239">
        <v>1.57</v>
      </c>
      <c r="AO239">
        <v>16</v>
      </c>
      <c r="AP239" s="155">
        <v>0.80989999999999995</v>
      </c>
      <c r="AQ239" t="s">
        <v>222</v>
      </c>
      <c r="AR239" t="s">
        <v>215</v>
      </c>
      <c r="AS239" t="s">
        <v>216</v>
      </c>
      <c r="AT239" t="s">
        <v>217</v>
      </c>
      <c r="AU239" t="s">
        <v>214</v>
      </c>
      <c r="AV239" t="s">
        <v>228</v>
      </c>
      <c r="AW239" t="s">
        <v>222</v>
      </c>
    </row>
    <row r="240" spans="25:49">
      <c r="Y240">
        <f t="shared" si="7"/>
        <v>240</v>
      </c>
      <c r="Z240" s="160" t="s">
        <v>1048</v>
      </c>
      <c r="AA240" t="s">
        <v>1015</v>
      </c>
      <c r="AB240" t="s">
        <v>1016</v>
      </c>
      <c r="AC240" s="155">
        <v>2.8999999999999998E-3</v>
      </c>
      <c r="AD240" s="18">
        <f t="shared" si="6"/>
        <v>2.75</v>
      </c>
      <c r="AE240" s="168">
        <v>3203</v>
      </c>
      <c r="AF240" s="166">
        <v>16852.5</v>
      </c>
      <c r="AG240">
        <v>37.770000000000003</v>
      </c>
      <c r="AH240" t="s">
        <v>1017</v>
      </c>
      <c r="AI240" s="10">
        <v>40275</v>
      </c>
      <c r="AJ240" s="157">
        <v>0.4</v>
      </c>
      <c r="AK240" s="10">
        <v>42538</v>
      </c>
      <c r="AL240" s="157">
        <v>0.08</v>
      </c>
      <c r="AM240" s="155">
        <v>1.0699999999999999E-2</v>
      </c>
      <c r="AN240">
        <v>-1.94</v>
      </c>
      <c r="AO240">
        <v>39</v>
      </c>
      <c r="AP240" s="155">
        <v>0.47499999999999998</v>
      </c>
      <c r="AQ240" t="s">
        <v>214</v>
      </c>
      <c r="AR240" t="s">
        <v>215</v>
      </c>
      <c r="AS240" t="s">
        <v>213</v>
      </c>
      <c r="AT240" t="s">
        <v>217</v>
      </c>
      <c r="AU240" t="s">
        <v>228</v>
      </c>
      <c r="AV240" t="s">
        <v>217</v>
      </c>
      <c r="AW240" t="s">
        <v>222</v>
      </c>
    </row>
    <row r="241" spans="25:49">
      <c r="Y241">
        <f t="shared" si="7"/>
        <v>241</v>
      </c>
      <c r="Z241" s="161" t="s">
        <v>103</v>
      </c>
      <c r="AA241" t="s">
        <v>569</v>
      </c>
      <c r="AB241" t="s">
        <v>570</v>
      </c>
      <c r="AC241" s="155">
        <v>2.8999999999999998E-3</v>
      </c>
      <c r="AD241" s="18">
        <f t="shared" si="6"/>
        <v>2.75</v>
      </c>
      <c r="AE241" s="168">
        <v>650</v>
      </c>
      <c r="AF241" s="166">
        <v>1516</v>
      </c>
      <c r="AG241">
        <v>15.04</v>
      </c>
      <c r="AH241" t="s">
        <v>429</v>
      </c>
      <c r="AI241" s="10">
        <v>40963</v>
      </c>
      <c r="AJ241" s="157">
        <v>0.41</v>
      </c>
      <c r="AK241" s="10">
        <v>42356</v>
      </c>
      <c r="AL241" s="157">
        <v>0.32</v>
      </c>
      <c r="AM241" s="155">
        <v>2.7400000000000001E-2</v>
      </c>
      <c r="AN241">
        <v>6.25</v>
      </c>
      <c r="AO241">
        <v>202</v>
      </c>
      <c r="AP241" s="155">
        <v>8.4000000000000005E-2</v>
      </c>
      <c r="AQ241" t="s">
        <v>228</v>
      </c>
      <c r="AR241" t="s">
        <v>216</v>
      </c>
      <c r="AS241" t="s">
        <v>228</v>
      </c>
      <c r="AT241" t="s">
        <v>228</v>
      </c>
      <c r="AU241" t="s">
        <v>217</v>
      </c>
      <c r="AV241" t="s">
        <v>225</v>
      </c>
      <c r="AW241" t="s">
        <v>222</v>
      </c>
    </row>
    <row r="242" spans="25:49">
      <c r="Y242">
        <f t="shared" si="7"/>
        <v>242</v>
      </c>
      <c r="Z242" s="160" t="s">
        <v>100</v>
      </c>
      <c r="AA242" t="s">
        <v>815</v>
      </c>
      <c r="AB242" t="s">
        <v>816</v>
      </c>
      <c r="AC242" s="155">
        <v>3.0000000000000001E-3</v>
      </c>
      <c r="AD242" s="18" t="str">
        <f t="shared" si="6"/>
        <v>n/a</v>
      </c>
      <c r="AE242" s="168">
        <v>2198</v>
      </c>
      <c r="AF242" s="166">
        <v>2707</v>
      </c>
      <c r="AG242">
        <v>27.2</v>
      </c>
      <c r="AH242" t="s">
        <v>780</v>
      </c>
      <c r="AI242" s="10">
        <v>42354</v>
      </c>
      <c r="AJ242" s="157">
        <v>0.38</v>
      </c>
      <c r="AK242" s="10">
        <v>42545</v>
      </c>
      <c r="AL242" s="157">
        <v>0.18</v>
      </c>
      <c r="AM242" s="155">
        <v>1.4200000000000001E-2</v>
      </c>
      <c r="AN242">
        <v>0.85</v>
      </c>
      <c r="AO242">
        <v>30</v>
      </c>
      <c r="AP242" s="155">
        <v>0.46750000000000003</v>
      </c>
      <c r="AQ242" t="s">
        <v>212</v>
      </c>
      <c r="AR242" t="s">
        <v>225</v>
      </c>
      <c r="AS242" t="s">
        <v>212</v>
      </c>
      <c r="AT242" t="s">
        <v>212</v>
      </c>
      <c r="AU242" t="s">
        <v>228</v>
      </c>
      <c r="AV242" t="s">
        <v>212</v>
      </c>
      <c r="AW242" t="s">
        <v>212</v>
      </c>
    </row>
    <row r="243" spans="25:49">
      <c r="Y243">
        <f t="shared" si="7"/>
        <v>243</v>
      </c>
      <c r="Z243" s="160" t="s">
        <v>1533</v>
      </c>
      <c r="AA243" t="s">
        <v>815</v>
      </c>
      <c r="AB243" t="s">
        <v>816</v>
      </c>
      <c r="AC243" s="155">
        <v>3.0000000000000001E-3</v>
      </c>
      <c r="AD243" s="18" t="str">
        <f t="shared" si="6"/>
        <v>n/a</v>
      </c>
      <c r="AF243" s="166">
        <v>2707</v>
      </c>
      <c r="AG243">
        <v>27.2</v>
      </c>
      <c r="AH243" t="s">
        <v>780</v>
      </c>
      <c r="AI243" s="10">
        <v>42354</v>
      </c>
      <c r="AJ243" s="157">
        <v>0.38</v>
      </c>
      <c r="AK243" s="10">
        <v>42545</v>
      </c>
      <c r="AL243" s="157">
        <v>0.18</v>
      </c>
      <c r="AM243" s="155">
        <v>1.4200000000000001E-2</v>
      </c>
      <c r="AN243">
        <v>0.85</v>
      </c>
      <c r="AO243">
        <v>30</v>
      </c>
      <c r="AP243" s="155">
        <v>0.46750000000000003</v>
      </c>
      <c r="AQ243" t="s">
        <v>212</v>
      </c>
      <c r="AR243" t="s">
        <v>225</v>
      </c>
      <c r="AS243" t="s">
        <v>212</v>
      </c>
      <c r="AT243" t="s">
        <v>212</v>
      </c>
      <c r="AU243" t="s">
        <v>228</v>
      </c>
      <c r="AV243" t="s">
        <v>212</v>
      </c>
      <c r="AW243" t="s">
        <v>212</v>
      </c>
    </row>
    <row r="244" spans="25:49">
      <c r="Y244">
        <f t="shared" si="7"/>
        <v>244</v>
      </c>
      <c r="Z244" s="160" t="s">
        <v>1533</v>
      </c>
      <c r="AA244" t="s">
        <v>1478</v>
      </c>
      <c r="AB244" t="s">
        <v>1479</v>
      </c>
      <c r="AC244" s="155">
        <v>3.0000000000000001E-3</v>
      </c>
      <c r="AD244" s="18" t="str">
        <f t="shared" si="6"/>
        <v>n/a</v>
      </c>
      <c r="AF244" s="166">
        <v>2570</v>
      </c>
      <c r="AG244">
        <v>26.14</v>
      </c>
      <c r="AH244" t="s">
        <v>1303</v>
      </c>
      <c r="AI244" s="10">
        <v>42500</v>
      </c>
      <c r="AJ244" t="s">
        <v>212</v>
      </c>
      <c r="AK244" t="s">
        <v>212</v>
      </c>
      <c r="AL244" t="s">
        <v>212</v>
      </c>
      <c r="AM244" t="s">
        <v>212</v>
      </c>
      <c r="AN244">
        <v>-1.23</v>
      </c>
      <c r="AO244">
        <v>100</v>
      </c>
      <c r="AP244" s="155">
        <v>0.2167</v>
      </c>
      <c r="AQ244" t="s">
        <v>212</v>
      </c>
      <c r="AR244" t="s">
        <v>213</v>
      </c>
      <c r="AS244" t="s">
        <v>212</v>
      </c>
      <c r="AT244" t="s">
        <v>212</v>
      </c>
      <c r="AU244" t="s">
        <v>212</v>
      </c>
      <c r="AV244" t="s">
        <v>212</v>
      </c>
      <c r="AW244" t="s">
        <v>212</v>
      </c>
    </row>
    <row r="245" spans="25:49">
      <c r="Y245">
        <f t="shared" si="7"/>
        <v>245</v>
      </c>
      <c r="Z245" s="160" t="s">
        <v>1568</v>
      </c>
      <c r="AA245" t="s">
        <v>1569</v>
      </c>
      <c r="AB245" t="s">
        <v>1570</v>
      </c>
      <c r="AC245" s="155">
        <v>3.0000000000000001E-3</v>
      </c>
      <c r="AD245" s="18" t="str">
        <f t="shared" si="6"/>
        <v>n/a</v>
      </c>
      <c r="AH245" t="s">
        <v>579</v>
      </c>
      <c r="AI245" s="10">
        <v>41582</v>
      </c>
      <c r="AJ245" s="157">
        <v>1.73</v>
      </c>
      <c r="AK245" s="10">
        <v>42613</v>
      </c>
      <c r="AL245" s="157">
        <v>0.21</v>
      </c>
      <c r="AM245" s="155">
        <v>1.77E-2</v>
      </c>
      <c r="AN245">
        <v>-0.17</v>
      </c>
      <c r="AO245">
        <v>342</v>
      </c>
      <c r="AP245" s="155">
        <v>0.29320000000000002</v>
      </c>
      <c r="AQ245" t="s">
        <v>212</v>
      </c>
      <c r="AR245" t="s">
        <v>214</v>
      </c>
      <c r="AS245" t="s">
        <v>212</v>
      </c>
      <c r="AT245" t="s">
        <v>212</v>
      </c>
      <c r="AU245" t="s">
        <v>212</v>
      </c>
      <c r="AV245" t="s">
        <v>212</v>
      </c>
      <c r="AW245" t="s">
        <v>212</v>
      </c>
    </row>
    <row r="246" spans="25:49">
      <c r="Y246">
        <f t="shared" si="7"/>
        <v>246</v>
      </c>
      <c r="Z246" s="161" t="s">
        <v>103</v>
      </c>
      <c r="AA246" t="s">
        <v>486</v>
      </c>
      <c r="AB246" t="s">
        <v>487</v>
      </c>
      <c r="AC246" s="155">
        <v>3.0000000000000001E-3</v>
      </c>
      <c r="AD246" s="18">
        <f t="shared" si="6"/>
        <v>3.75</v>
      </c>
      <c r="AE246" s="168">
        <v>8269</v>
      </c>
      <c r="AF246" s="166">
        <v>95794.3</v>
      </c>
      <c r="AG246">
        <v>52.54</v>
      </c>
      <c r="AH246" t="s">
        <v>429</v>
      </c>
      <c r="AI246" s="10">
        <v>41794</v>
      </c>
      <c r="AJ246" s="157">
        <v>1.01</v>
      </c>
      <c r="AK246" s="10">
        <v>42538</v>
      </c>
      <c r="AL246" s="157">
        <v>0.45</v>
      </c>
      <c r="AM246" s="155">
        <v>1.9199999999999998E-2</v>
      </c>
      <c r="AN246">
        <v>-1.74</v>
      </c>
      <c r="AO246">
        <v>805</v>
      </c>
      <c r="AP246" s="155">
        <v>0.19889999999999999</v>
      </c>
      <c r="AQ246" t="s">
        <v>217</v>
      </c>
      <c r="AR246" t="s">
        <v>216</v>
      </c>
      <c r="AS246" t="s">
        <v>215</v>
      </c>
      <c r="AT246" t="s">
        <v>215</v>
      </c>
      <c r="AU246" t="s">
        <v>222</v>
      </c>
      <c r="AV246" t="s">
        <v>216</v>
      </c>
      <c r="AW246" t="s">
        <v>216</v>
      </c>
    </row>
    <row r="247" spans="25:49">
      <c r="Y247">
        <f t="shared" si="7"/>
        <v>247</v>
      </c>
      <c r="Z247" s="160" t="s">
        <v>100</v>
      </c>
      <c r="AA247" t="s">
        <v>801</v>
      </c>
      <c r="AB247" t="s">
        <v>802</v>
      </c>
      <c r="AC247" s="155">
        <v>3.0000000000000001E-3</v>
      </c>
      <c r="AD247" s="18">
        <f t="shared" si="6"/>
        <v>3.75</v>
      </c>
      <c r="AE247" s="168">
        <v>1366</v>
      </c>
      <c r="AF247" s="166">
        <v>24916</v>
      </c>
      <c r="AG247">
        <v>62.29</v>
      </c>
      <c r="AH247" t="s">
        <v>425</v>
      </c>
      <c r="AI247" s="10">
        <v>41052</v>
      </c>
      <c r="AJ247" s="157">
        <v>3.25</v>
      </c>
      <c r="AK247" s="10">
        <v>42622</v>
      </c>
      <c r="AL247" s="157">
        <v>0.38</v>
      </c>
      <c r="AM247" s="155">
        <v>5.21E-2</v>
      </c>
      <c r="AN247">
        <v>1.71</v>
      </c>
      <c r="AO247" t="s">
        <v>212</v>
      </c>
      <c r="AP247" t="s">
        <v>212</v>
      </c>
      <c r="AQ247" t="s">
        <v>222</v>
      </c>
      <c r="AR247" t="s">
        <v>216</v>
      </c>
      <c r="AS247" t="s">
        <v>225</v>
      </c>
      <c r="AT247" t="s">
        <v>216</v>
      </c>
      <c r="AU247" t="s">
        <v>212</v>
      </c>
      <c r="AV247" t="s">
        <v>212</v>
      </c>
      <c r="AW247" t="s">
        <v>216</v>
      </c>
    </row>
    <row r="248" spans="25:49">
      <c r="Y248">
        <f t="shared" si="7"/>
        <v>248</v>
      </c>
      <c r="Z248" s="160" t="s">
        <v>1533</v>
      </c>
      <c r="AA248" t="s">
        <v>801</v>
      </c>
      <c r="AB248" t="s">
        <v>802</v>
      </c>
      <c r="AC248" s="155">
        <v>3.0000000000000001E-3</v>
      </c>
      <c r="AD248" s="18">
        <f t="shared" si="6"/>
        <v>3.75</v>
      </c>
      <c r="AF248" s="166">
        <v>24916</v>
      </c>
      <c r="AG248">
        <v>62.29</v>
      </c>
      <c r="AH248" t="s">
        <v>425</v>
      </c>
      <c r="AI248" s="10">
        <v>41052</v>
      </c>
      <c r="AJ248" s="157">
        <v>3.25</v>
      </c>
      <c r="AK248" s="10">
        <v>42622</v>
      </c>
      <c r="AL248" s="157">
        <v>0.38</v>
      </c>
      <c r="AM248" s="155">
        <v>5.21E-2</v>
      </c>
      <c r="AN248">
        <v>1.71</v>
      </c>
      <c r="AO248" t="s">
        <v>212</v>
      </c>
      <c r="AP248" t="s">
        <v>212</v>
      </c>
      <c r="AQ248" t="s">
        <v>222</v>
      </c>
      <c r="AR248" t="s">
        <v>216</v>
      </c>
      <c r="AS248" t="s">
        <v>225</v>
      </c>
      <c r="AT248" t="s">
        <v>216</v>
      </c>
      <c r="AU248" t="s">
        <v>212</v>
      </c>
      <c r="AV248" t="s">
        <v>212</v>
      </c>
      <c r="AW248" t="s">
        <v>216</v>
      </c>
    </row>
    <row r="249" spans="25:49">
      <c r="Y249">
        <f t="shared" si="7"/>
        <v>249</v>
      </c>
      <c r="Z249" s="160" t="s">
        <v>100</v>
      </c>
      <c r="AA249" t="s">
        <v>756</v>
      </c>
      <c r="AB249" t="s">
        <v>757</v>
      </c>
      <c r="AC249" s="155">
        <v>3.0000000000000001E-3</v>
      </c>
      <c r="AD249" s="18">
        <f t="shared" si="6"/>
        <v>3.25</v>
      </c>
      <c r="AE249" s="168">
        <v>796692</v>
      </c>
      <c r="AF249" s="166">
        <v>2608480.2000000002</v>
      </c>
      <c r="AG249">
        <v>38.020000000000003</v>
      </c>
      <c r="AH249" t="s">
        <v>747</v>
      </c>
      <c r="AI249" s="10">
        <v>41200</v>
      </c>
      <c r="AJ249" s="157">
        <v>1.3</v>
      </c>
      <c r="AK249" s="10">
        <v>42597</v>
      </c>
      <c r="AL249" s="157">
        <v>0.11</v>
      </c>
      <c r="AM249" s="155">
        <v>3.4200000000000001E-2</v>
      </c>
      <c r="AN249">
        <v>1.25</v>
      </c>
      <c r="AO249">
        <v>50</v>
      </c>
      <c r="AP249" s="155">
        <v>0.26229999999999998</v>
      </c>
      <c r="AQ249" t="s">
        <v>225</v>
      </c>
      <c r="AR249" t="s">
        <v>225</v>
      </c>
      <c r="AS249" t="s">
        <v>225</v>
      </c>
      <c r="AT249" t="s">
        <v>217</v>
      </c>
      <c r="AU249" t="s">
        <v>216</v>
      </c>
      <c r="AV249" t="s">
        <v>228</v>
      </c>
      <c r="AW249" t="s">
        <v>225</v>
      </c>
    </row>
    <row r="250" spans="25:49">
      <c r="Y250">
        <f t="shared" si="7"/>
        <v>250</v>
      </c>
      <c r="Z250" s="160" t="s">
        <v>107</v>
      </c>
      <c r="AA250" t="s">
        <v>401</v>
      </c>
      <c r="AB250" t="s">
        <v>402</v>
      </c>
      <c r="AC250" s="155">
        <v>3.0000000000000001E-3</v>
      </c>
      <c r="AD250" s="18">
        <f t="shared" si="6"/>
        <v>3.25</v>
      </c>
      <c r="AE250" s="168">
        <v>8428</v>
      </c>
      <c r="AF250" s="166">
        <v>59147.5</v>
      </c>
      <c r="AG250">
        <v>20</v>
      </c>
      <c r="AH250" t="s">
        <v>378</v>
      </c>
      <c r="AI250" s="10">
        <v>37573</v>
      </c>
      <c r="AJ250" s="157">
        <v>0.86</v>
      </c>
      <c r="AK250" s="10">
        <v>42538</v>
      </c>
      <c r="AL250" s="157">
        <v>0.28000000000000003</v>
      </c>
      <c r="AM250" s="155">
        <v>4.2700000000000002E-2</v>
      </c>
      <c r="AN250">
        <v>1.07</v>
      </c>
      <c r="AO250">
        <v>86</v>
      </c>
      <c r="AP250" s="155">
        <v>0.34289999999999998</v>
      </c>
      <c r="AQ250" t="s">
        <v>217</v>
      </c>
      <c r="AR250" t="s">
        <v>215</v>
      </c>
      <c r="AS250" t="s">
        <v>225</v>
      </c>
      <c r="AT250" t="s">
        <v>217</v>
      </c>
      <c r="AU250" t="s">
        <v>215</v>
      </c>
      <c r="AV250" t="s">
        <v>222</v>
      </c>
      <c r="AW250" t="s">
        <v>225</v>
      </c>
    </row>
    <row r="251" spans="25:49">
      <c r="Y251">
        <f t="shared" si="7"/>
        <v>251</v>
      </c>
      <c r="Z251" s="161" t="s">
        <v>103</v>
      </c>
      <c r="AA251" t="s">
        <v>478</v>
      </c>
      <c r="AB251" t="s">
        <v>479</v>
      </c>
      <c r="AC251" s="155">
        <v>3.0000000000000001E-3</v>
      </c>
      <c r="AD251" s="18">
        <f t="shared" si="6"/>
        <v>3.25</v>
      </c>
      <c r="AE251" s="168">
        <v>7222</v>
      </c>
      <c r="AF251" s="166">
        <v>130091.5</v>
      </c>
      <c r="AG251">
        <v>33.96</v>
      </c>
      <c r="AH251" t="s">
        <v>429</v>
      </c>
      <c r="AI251" s="10">
        <v>37573</v>
      </c>
      <c r="AJ251" s="157">
        <v>0.88</v>
      </c>
      <c r="AK251" s="10">
        <v>42538</v>
      </c>
      <c r="AL251" s="157">
        <v>0.13</v>
      </c>
      <c r="AM251" s="155">
        <v>2.5899999999999999E-2</v>
      </c>
      <c r="AN251">
        <v>-1.74</v>
      </c>
      <c r="AO251">
        <v>51</v>
      </c>
      <c r="AP251" s="155">
        <v>0.53220000000000001</v>
      </c>
      <c r="AQ251" t="s">
        <v>222</v>
      </c>
      <c r="AR251" t="s">
        <v>216</v>
      </c>
      <c r="AS251" t="s">
        <v>215</v>
      </c>
      <c r="AT251" t="s">
        <v>217</v>
      </c>
      <c r="AU251" t="s">
        <v>217</v>
      </c>
      <c r="AV251" t="s">
        <v>214</v>
      </c>
      <c r="AW251" t="s">
        <v>225</v>
      </c>
    </row>
    <row r="252" spans="25:49">
      <c r="Y252">
        <f t="shared" si="7"/>
        <v>252</v>
      </c>
      <c r="Z252" s="160" t="s">
        <v>1533</v>
      </c>
      <c r="AA252" t="s">
        <v>756</v>
      </c>
      <c r="AB252" t="s">
        <v>757</v>
      </c>
      <c r="AC252" s="155">
        <v>3.0000000000000001E-3</v>
      </c>
      <c r="AD252" s="18">
        <f t="shared" si="6"/>
        <v>3.25</v>
      </c>
      <c r="AF252" s="166">
        <v>2608480.2000000002</v>
      </c>
      <c r="AG252">
        <v>38.020000000000003</v>
      </c>
      <c r="AH252" t="s">
        <v>747</v>
      </c>
      <c r="AI252" s="10">
        <v>41200</v>
      </c>
      <c r="AJ252" s="157">
        <v>1.3</v>
      </c>
      <c r="AK252" s="10">
        <v>42597</v>
      </c>
      <c r="AL252" s="157">
        <v>0.11</v>
      </c>
      <c r="AM252" s="155">
        <v>3.4200000000000001E-2</v>
      </c>
      <c r="AN252">
        <v>1.25</v>
      </c>
      <c r="AO252">
        <v>50</v>
      </c>
      <c r="AP252" s="155">
        <v>0.26229999999999998</v>
      </c>
      <c r="AQ252" t="s">
        <v>225</v>
      </c>
      <c r="AR252" t="s">
        <v>225</v>
      </c>
      <c r="AS252" t="s">
        <v>225</v>
      </c>
      <c r="AT252" t="s">
        <v>217</v>
      </c>
      <c r="AU252" t="s">
        <v>216</v>
      </c>
      <c r="AV252" t="s">
        <v>228</v>
      </c>
      <c r="AW252" t="s">
        <v>225</v>
      </c>
    </row>
    <row r="253" spans="25:49">
      <c r="Y253">
        <f t="shared" si="7"/>
        <v>253</v>
      </c>
      <c r="Z253" s="160" t="s">
        <v>1155</v>
      </c>
      <c r="AA253" t="s">
        <v>1099</v>
      </c>
      <c r="AB253" t="s">
        <v>1100</v>
      </c>
      <c r="AC253" s="155">
        <v>3.0000000000000001E-3</v>
      </c>
      <c r="AD253" s="18">
        <f t="shared" si="6"/>
        <v>3.25</v>
      </c>
      <c r="AF253" s="166">
        <v>222326</v>
      </c>
      <c r="AG253">
        <v>130</v>
      </c>
      <c r="AH253" t="s">
        <v>1060</v>
      </c>
      <c r="AI253" s="10">
        <v>38166</v>
      </c>
      <c r="AJ253" s="157">
        <v>2.98</v>
      </c>
      <c r="AK253" s="10">
        <v>42542</v>
      </c>
      <c r="AL253" s="157">
        <v>0.63</v>
      </c>
      <c r="AM253" s="155">
        <v>2.2800000000000001E-2</v>
      </c>
      <c r="AN253">
        <v>1.47</v>
      </c>
      <c r="AO253">
        <v>180</v>
      </c>
      <c r="AP253" s="155">
        <v>0.12790000000000001</v>
      </c>
      <c r="AQ253" t="s">
        <v>222</v>
      </c>
      <c r="AR253" t="s">
        <v>215</v>
      </c>
      <c r="AS253" t="s">
        <v>216</v>
      </c>
      <c r="AT253" t="s">
        <v>216</v>
      </c>
      <c r="AU253" t="s">
        <v>225</v>
      </c>
      <c r="AV253" t="s">
        <v>222</v>
      </c>
      <c r="AW253" t="s">
        <v>225</v>
      </c>
    </row>
    <row r="254" spans="25:49">
      <c r="Y254">
        <f t="shared" si="7"/>
        <v>254</v>
      </c>
      <c r="Z254" s="160" t="s">
        <v>1048</v>
      </c>
      <c r="AA254" t="s">
        <v>969</v>
      </c>
      <c r="AB254" t="s">
        <v>970</v>
      </c>
      <c r="AC254" s="155">
        <v>3.0000000000000001E-3</v>
      </c>
      <c r="AD254" s="18">
        <f t="shared" si="6"/>
        <v>3</v>
      </c>
      <c r="AE254" s="168">
        <v>3685</v>
      </c>
      <c r="AF254" s="166">
        <v>112840</v>
      </c>
      <c r="AG254">
        <v>141.16999999999999</v>
      </c>
      <c r="AH254" t="s">
        <v>893</v>
      </c>
      <c r="AI254" s="10">
        <v>38166</v>
      </c>
      <c r="AJ254" s="157">
        <v>0.85</v>
      </c>
      <c r="AK254" s="10">
        <v>42542</v>
      </c>
      <c r="AL254" s="157">
        <v>0.26</v>
      </c>
      <c r="AM254" s="155">
        <v>6.0000000000000001E-3</v>
      </c>
      <c r="AN254">
        <v>-1.29</v>
      </c>
      <c r="AO254">
        <v>257</v>
      </c>
      <c r="AP254" s="155">
        <v>8.0699999999999994E-2</v>
      </c>
      <c r="AQ254" t="s">
        <v>214</v>
      </c>
      <c r="AR254" t="s">
        <v>217</v>
      </c>
      <c r="AS254" t="s">
        <v>217</v>
      </c>
      <c r="AT254" t="s">
        <v>215</v>
      </c>
      <c r="AU254" t="s">
        <v>217</v>
      </c>
      <c r="AV254" t="s">
        <v>222</v>
      </c>
      <c r="AW254" t="s">
        <v>217</v>
      </c>
    </row>
    <row r="255" spans="25:49">
      <c r="Y255">
        <f t="shared" si="7"/>
        <v>255</v>
      </c>
      <c r="Z255" s="160" t="s">
        <v>1155</v>
      </c>
      <c r="AA255" t="s">
        <v>1103</v>
      </c>
      <c r="AB255" t="s">
        <v>1104</v>
      </c>
      <c r="AC255" s="155">
        <v>3.0000000000000001E-3</v>
      </c>
      <c r="AD255" s="18">
        <f t="shared" si="6"/>
        <v>3</v>
      </c>
      <c r="AF255" s="166">
        <v>198137.5</v>
      </c>
      <c r="AG255">
        <v>158.36000000000001</v>
      </c>
      <c r="AH255" t="s">
        <v>1026</v>
      </c>
      <c r="AI255" s="10">
        <v>38166</v>
      </c>
      <c r="AJ255" s="157">
        <v>0.69</v>
      </c>
      <c r="AK255" s="10">
        <v>42542</v>
      </c>
      <c r="AL255" s="157">
        <v>0.15</v>
      </c>
      <c r="AM255" s="155">
        <v>4.3E-3</v>
      </c>
      <c r="AN255">
        <v>1.1399999999999999</v>
      </c>
      <c r="AO255">
        <v>191</v>
      </c>
      <c r="AP255" s="155">
        <v>0.13020000000000001</v>
      </c>
      <c r="AQ255" t="s">
        <v>228</v>
      </c>
      <c r="AR255" t="s">
        <v>225</v>
      </c>
      <c r="AS255" t="s">
        <v>217</v>
      </c>
      <c r="AT255" t="s">
        <v>213</v>
      </c>
      <c r="AU255" t="s">
        <v>217</v>
      </c>
      <c r="AV255" t="s">
        <v>217</v>
      </c>
      <c r="AW255" t="s">
        <v>217</v>
      </c>
    </row>
    <row r="256" spans="25:49">
      <c r="Y256">
        <f t="shared" si="7"/>
        <v>256</v>
      </c>
      <c r="Z256" s="160" t="s">
        <v>1533</v>
      </c>
      <c r="AA256" t="s">
        <v>1320</v>
      </c>
      <c r="AB256" t="s">
        <v>1321</v>
      </c>
      <c r="AC256" s="155">
        <v>3.0000000000000001E-3</v>
      </c>
      <c r="AD256" s="18">
        <f t="shared" si="6"/>
        <v>3</v>
      </c>
      <c r="AF256" s="166">
        <v>139296</v>
      </c>
      <c r="AG256">
        <v>57.9</v>
      </c>
      <c r="AH256" t="s">
        <v>780</v>
      </c>
      <c r="AI256" s="10">
        <v>40000</v>
      </c>
      <c r="AJ256" s="157">
        <v>1.18</v>
      </c>
      <c r="AK256" s="10">
        <v>42543</v>
      </c>
      <c r="AL256" s="157">
        <v>0.28999999999999998</v>
      </c>
      <c r="AM256" s="155">
        <v>2.0400000000000001E-2</v>
      </c>
      <c r="AN256">
        <v>0.99</v>
      </c>
      <c r="AO256">
        <v>10</v>
      </c>
      <c r="AP256" s="155">
        <v>0.99939999999999996</v>
      </c>
      <c r="AQ256" t="s">
        <v>217</v>
      </c>
      <c r="AR256" t="s">
        <v>225</v>
      </c>
      <c r="AS256" t="s">
        <v>217</v>
      </c>
      <c r="AT256" t="s">
        <v>215</v>
      </c>
      <c r="AU256" t="s">
        <v>215</v>
      </c>
      <c r="AV256" t="s">
        <v>228</v>
      </c>
      <c r="AW256" t="s">
        <v>217</v>
      </c>
    </row>
    <row r="257" spans="25:49">
      <c r="Y257">
        <f t="shared" si="7"/>
        <v>257</v>
      </c>
      <c r="Z257" s="160" t="s">
        <v>837</v>
      </c>
      <c r="AA257" t="s">
        <v>870</v>
      </c>
      <c r="AB257" t="s">
        <v>871</v>
      </c>
      <c r="AC257" s="155">
        <v>3.0000000000000001E-3</v>
      </c>
      <c r="AD257" s="18">
        <f t="shared" si="6"/>
        <v>2.75</v>
      </c>
      <c r="AE257" s="168">
        <v>16225</v>
      </c>
      <c r="AF257" s="166">
        <v>50745.5</v>
      </c>
      <c r="AG257">
        <v>27.59</v>
      </c>
      <c r="AH257" t="s">
        <v>839</v>
      </c>
      <c r="AI257" s="10">
        <v>41429</v>
      </c>
      <c r="AJ257" s="157">
        <v>0.75</v>
      </c>
      <c r="AK257" s="10">
        <v>42614</v>
      </c>
      <c r="AL257" s="157">
        <v>0.06</v>
      </c>
      <c r="AM257" s="155">
        <v>2.75E-2</v>
      </c>
      <c r="AN257">
        <v>0.6</v>
      </c>
      <c r="AO257">
        <v>60</v>
      </c>
      <c r="AP257" s="155">
        <v>0.38790000000000002</v>
      </c>
      <c r="AQ257" t="s">
        <v>228</v>
      </c>
      <c r="AR257" t="s">
        <v>222</v>
      </c>
      <c r="AS257" t="s">
        <v>216</v>
      </c>
      <c r="AT257" t="s">
        <v>228</v>
      </c>
      <c r="AU257" t="s">
        <v>215</v>
      </c>
      <c r="AV257" t="s">
        <v>212</v>
      </c>
      <c r="AW257" t="s">
        <v>222</v>
      </c>
    </row>
    <row r="258" spans="25:49">
      <c r="Y258">
        <f t="shared" si="7"/>
        <v>258</v>
      </c>
      <c r="Z258" s="160" t="s">
        <v>102</v>
      </c>
      <c r="AA258" t="s">
        <v>354</v>
      </c>
      <c r="AB258" t="s">
        <v>355</v>
      </c>
      <c r="AC258" s="155">
        <v>3.0000000000000001E-3</v>
      </c>
      <c r="AD258" s="18">
        <f t="shared" ref="AD258:AD321" si="8">INDEX(alphabet_soup,MATCH(AW258,letters,0),2)</f>
        <v>2.75</v>
      </c>
      <c r="AE258" s="168">
        <v>10295</v>
      </c>
      <c r="AF258" s="166">
        <v>119925</v>
      </c>
      <c r="AG258">
        <v>73.5</v>
      </c>
      <c r="AH258" t="s">
        <v>331</v>
      </c>
      <c r="AI258" s="10">
        <v>41583</v>
      </c>
      <c r="AJ258" s="157">
        <v>2.66</v>
      </c>
      <c r="AK258" s="10">
        <v>42614</v>
      </c>
      <c r="AL258" s="157">
        <v>0.21</v>
      </c>
      <c r="AM258" s="155">
        <v>3.5999999999999997E-2</v>
      </c>
      <c r="AN258">
        <v>-0.75</v>
      </c>
      <c r="AO258">
        <v>217</v>
      </c>
      <c r="AP258" s="155">
        <v>1.0952999999999999</v>
      </c>
      <c r="AQ258" t="s">
        <v>217</v>
      </c>
      <c r="AR258" t="s">
        <v>214</v>
      </c>
      <c r="AS258" t="s">
        <v>228</v>
      </c>
      <c r="AT258" t="s">
        <v>214</v>
      </c>
      <c r="AU258" t="s">
        <v>216</v>
      </c>
      <c r="AV258" t="s">
        <v>222</v>
      </c>
      <c r="AW258" t="s">
        <v>222</v>
      </c>
    </row>
    <row r="259" spans="25:49">
      <c r="Y259">
        <f t="shared" ref="Y259:Y322" si="9">ROW(Z259)</f>
        <v>259</v>
      </c>
      <c r="Z259" s="160" t="s">
        <v>1048</v>
      </c>
      <c r="AA259" t="s">
        <v>929</v>
      </c>
      <c r="AB259" t="s">
        <v>930</v>
      </c>
      <c r="AC259" s="155">
        <v>3.0000000000000001E-3</v>
      </c>
      <c r="AD259" s="18">
        <f t="shared" si="8"/>
        <v>2.75</v>
      </c>
      <c r="AE259" s="168">
        <v>9869</v>
      </c>
      <c r="AF259" s="166">
        <v>383263</v>
      </c>
      <c r="AG259">
        <v>125.53</v>
      </c>
      <c r="AH259" t="s">
        <v>888</v>
      </c>
      <c r="AI259" s="10">
        <v>38166</v>
      </c>
      <c r="AJ259" s="157">
        <v>3</v>
      </c>
      <c r="AK259" s="10">
        <v>42542</v>
      </c>
      <c r="AL259" s="157">
        <v>0.68</v>
      </c>
      <c r="AM259" s="155">
        <v>2.3900000000000001E-2</v>
      </c>
      <c r="AN259">
        <v>1.47</v>
      </c>
      <c r="AO259">
        <v>248</v>
      </c>
      <c r="AP259" s="155">
        <v>8.4500000000000006E-2</v>
      </c>
      <c r="AQ259" t="s">
        <v>217</v>
      </c>
      <c r="AR259" t="s">
        <v>225</v>
      </c>
      <c r="AS259" t="s">
        <v>214</v>
      </c>
      <c r="AT259" t="s">
        <v>215</v>
      </c>
      <c r="AU259" t="s">
        <v>215</v>
      </c>
      <c r="AV259" t="s">
        <v>214</v>
      </c>
      <c r="AW259" t="s">
        <v>222</v>
      </c>
    </row>
    <row r="260" spans="25:49">
      <c r="Y260">
        <f t="shared" si="9"/>
        <v>260</v>
      </c>
      <c r="Z260" s="160" t="s">
        <v>27</v>
      </c>
      <c r="AA260" t="s">
        <v>704</v>
      </c>
      <c r="AB260" t="s">
        <v>705</v>
      </c>
      <c r="AC260" s="155">
        <v>3.0000000000000001E-3</v>
      </c>
      <c r="AD260" s="18">
        <f t="shared" si="8"/>
        <v>2.75</v>
      </c>
      <c r="AE260" s="168">
        <v>565</v>
      </c>
      <c r="AF260" s="166">
        <v>13239.8</v>
      </c>
      <c r="AG260">
        <v>33.869999999999997</v>
      </c>
      <c r="AH260" t="s">
        <v>677</v>
      </c>
      <c r="AI260" s="10">
        <v>39539</v>
      </c>
      <c r="AJ260" t="s">
        <v>212</v>
      </c>
      <c r="AK260" t="s">
        <v>212</v>
      </c>
      <c r="AL260" t="s">
        <v>212</v>
      </c>
      <c r="AM260" s="155">
        <v>0</v>
      </c>
      <c r="AN260">
        <v>-1.55</v>
      </c>
      <c r="AO260" t="s">
        <v>212</v>
      </c>
      <c r="AP260" t="s">
        <v>212</v>
      </c>
      <c r="AQ260" t="s">
        <v>222</v>
      </c>
      <c r="AR260" t="s">
        <v>216</v>
      </c>
      <c r="AS260" t="s">
        <v>217</v>
      </c>
      <c r="AT260" t="s">
        <v>215</v>
      </c>
      <c r="AU260" t="s">
        <v>212</v>
      </c>
      <c r="AV260" t="s">
        <v>212</v>
      </c>
      <c r="AW260" t="s">
        <v>222</v>
      </c>
    </row>
    <row r="261" spans="25:49">
      <c r="Y261">
        <f t="shared" si="9"/>
        <v>261</v>
      </c>
      <c r="Z261" s="160" t="s">
        <v>1048</v>
      </c>
      <c r="AA261" t="s">
        <v>906</v>
      </c>
      <c r="AB261" t="s">
        <v>907</v>
      </c>
      <c r="AC261" s="155">
        <v>3.2000000000000002E-3</v>
      </c>
      <c r="AD261" s="18" t="str">
        <f t="shared" si="8"/>
        <v>n/a</v>
      </c>
      <c r="AE261" s="168">
        <v>141455</v>
      </c>
      <c r="AF261" s="166">
        <v>954952</v>
      </c>
      <c r="AG261">
        <v>30.13</v>
      </c>
      <c r="AH261" t="s">
        <v>888</v>
      </c>
      <c r="AI261" s="10">
        <v>41501</v>
      </c>
      <c r="AJ261" s="157">
        <v>0.38</v>
      </c>
      <c r="AK261" s="10">
        <v>42548</v>
      </c>
      <c r="AL261" s="157">
        <v>0.1</v>
      </c>
      <c r="AM261" s="155">
        <v>1.26E-2</v>
      </c>
      <c r="AN261">
        <v>1.41</v>
      </c>
      <c r="AO261">
        <v>874</v>
      </c>
      <c r="AP261" s="155">
        <v>3.9800000000000002E-2</v>
      </c>
      <c r="AQ261" t="s">
        <v>212</v>
      </c>
      <c r="AR261" t="s">
        <v>225</v>
      </c>
      <c r="AS261" t="s">
        <v>212</v>
      </c>
      <c r="AT261" t="s">
        <v>212</v>
      </c>
      <c r="AU261" t="s">
        <v>212</v>
      </c>
      <c r="AV261" t="s">
        <v>212</v>
      </c>
      <c r="AW261" t="s">
        <v>212</v>
      </c>
    </row>
    <row r="262" spans="25:49">
      <c r="Y262">
        <f t="shared" si="9"/>
        <v>262</v>
      </c>
      <c r="Z262" s="161" t="s">
        <v>103</v>
      </c>
      <c r="AA262" t="s">
        <v>553</v>
      </c>
      <c r="AB262" t="s">
        <v>554</v>
      </c>
      <c r="AC262" s="155">
        <v>3.2000000000000002E-3</v>
      </c>
      <c r="AD262" s="18" t="str">
        <f t="shared" si="8"/>
        <v>n/a</v>
      </c>
      <c r="AE262" s="168">
        <v>1657</v>
      </c>
      <c r="AF262" s="166">
        <v>2704</v>
      </c>
      <c r="AG262">
        <v>26.98</v>
      </c>
      <c r="AH262" t="s">
        <v>429</v>
      </c>
      <c r="AI262" s="10">
        <v>42467</v>
      </c>
      <c r="AJ262" s="157">
        <v>0.13</v>
      </c>
      <c r="AK262" s="10">
        <v>42541</v>
      </c>
      <c r="AL262" s="157">
        <v>0.13</v>
      </c>
      <c r="AM262" s="155">
        <v>4.5999999999999999E-3</v>
      </c>
      <c r="AN262">
        <v>-1.69</v>
      </c>
      <c r="AO262">
        <v>683</v>
      </c>
      <c r="AP262" s="155">
        <v>0.2215</v>
      </c>
      <c r="AQ262" t="s">
        <v>212</v>
      </c>
      <c r="AR262" t="s">
        <v>216</v>
      </c>
      <c r="AS262" t="s">
        <v>212</v>
      </c>
      <c r="AT262" t="s">
        <v>212</v>
      </c>
      <c r="AU262" t="s">
        <v>212</v>
      </c>
      <c r="AV262" t="s">
        <v>212</v>
      </c>
      <c r="AW262" t="s">
        <v>212</v>
      </c>
    </row>
    <row r="263" spans="25:49">
      <c r="Y263">
        <f t="shared" si="9"/>
        <v>263</v>
      </c>
      <c r="Z263" s="160" t="s">
        <v>1533</v>
      </c>
      <c r="AA263" t="s">
        <v>1464</v>
      </c>
      <c r="AB263" t="s">
        <v>1465</v>
      </c>
      <c r="AC263" s="155">
        <v>3.2000000000000002E-3</v>
      </c>
      <c r="AD263" s="18" t="str">
        <f t="shared" si="8"/>
        <v>n/a</v>
      </c>
      <c r="AF263" s="166">
        <v>5466</v>
      </c>
      <c r="AG263">
        <v>27.33</v>
      </c>
      <c r="AH263" t="s">
        <v>780</v>
      </c>
      <c r="AI263" s="10">
        <v>42270</v>
      </c>
      <c r="AJ263" s="157">
        <v>0.38</v>
      </c>
      <c r="AK263" s="10">
        <v>42541</v>
      </c>
      <c r="AL263" s="157">
        <v>0.11</v>
      </c>
      <c r="AM263" s="155">
        <v>1.41E-2</v>
      </c>
      <c r="AN263">
        <v>-1.87</v>
      </c>
      <c r="AO263">
        <v>127</v>
      </c>
      <c r="AP263" s="155">
        <v>0.2303</v>
      </c>
      <c r="AQ263" t="s">
        <v>222</v>
      </c>
      <c r="AR263" t="s">
        <v>225</v>
      </c>
      <c r="AS263" t="s">
        <v>212</v>
      </c>
      <c r="AT263" t="s">
        <v>212</v>
      </c>
      <c r="AU263" t="s">
        <v>212</v>
      </c>
      <c r="AV263" t="s">
        <v>217</v>
      </c>
      <c r="AW263" t="s">
        <v>212</v>
      </c>
    </row>
    <row r="264" spans="25:49">
      <c r="Y264">
        <f t="shared" si="9"/>
        <v>264</v>
      </c>
      <c r="Z264" s="160" t="s">
        <v>1533</v>
      </c>
      <c r="AA264" t="s">
        <v>1466</v>
      </c>
      <c r="AB264" t="s">
        <v>1467</v>
      </c>
      <c r="AC264" s="155">
        <v>3.2000000000000002E-3</v>
      </c>
      <c r="AD264" s="18" t="str">
        <f t="shared" si="8"/>
        <v>n/a</v>
      </c>
      <c r="AF264" s="166">
        <v>5010</v>
      </c>
      <c r="AG264">
        <v>50.07</v>
      </c>
      <c r="AH264" t="s">
        <v>780</v>
      </c>
      <c r="AI264" s="10">
        <v>42564</v>
      </c>
      <c r="AJ264" t="s">
        <v>212</v>
      </c>
      <c r="AK264" t="s">
        <v>212</v>
      </c>
      <c r="AL264" t="s">
        <v>212</v>
      </c>
      <c r="AM264" t="s">
        <v>212</v>
      </c>
      <c r="AN264" t="s">
        <v>212</v>
      </c>
      <c r="AO264">
        <v>271</v>
      </c>
      <c r="AP264" s="155">
        <v>0.30509999999999998</v>
      </c>
      <c r="AQ264" t="s">
        <v>212</v>
      </c>
      <c r="AR264" t="s">
        <v>217</v>
      </c>
      <c r="AS264" t="s">
        <v>212</v>
      </c>
      <c r="AT264" t="s">
        <v>212</v>
      </c>
      <c r="AU264" t="s">
        <v>212</v>
      </c>
      <c r="AV264" t="s">
        <v>212</v>
      </c>
      <c r="AW264" t="s">
        <v>212</v>
      </c>
    </row>
    <row r="265" spans="25:49">
      <c r="Y265">
        <f t="shared" si="9"/>
        <v>265</v>
      </c>
      <c r="Z265" s="160" t="s">
        <v>1533</v>
      </c>
      <c r="AA265" t="s">
        <v>1205</v>
      </c>
      <c r="AB265" t="s">
        <v>1206</v>
      </c>
      <c r="AC265" s="155">
        <v>3.2000000000000002E-3</v>
      </c>
      <c r="AD265" s="18">
        <f t="shared" si="8"/>
        <v>3.5</v>
      </c>
      <c r="AF265" s="166">
        <v>1441704</v>
      </c>
      <c r="AG265">
        <v>30.42</v>
      </c>
      <c r="AH265" t="s">
        <v>747</v>
      </c>
      <c r="AI265" s="10">
        <v>41501</v>
      </c>
      <c r="AJ265" s="157">
        <v>0.63</v>
      </c>
      <c r="AK265" s="10">
        <v>42548</v>
      </c>
      <c r="AL265" s="157">
        <v>0.17</v>
      </c>
      <c r="AM265" s="155">
        <v>2.07E-2</v>
      </c>
      <c r="AN265">
        <v>1.08</v>
      </c>
      <c r="AO265">
        <v>651</v>
      </c>
      <c r="AP265" s="155">
        <v>0.20219999999999999</v>
      </c>
      <c r="AQ265" t="s">
        <v>216</v>
      </c>
      <c r="AR265" t="s">
        <v>225</v>
      </c>
      <c r="AS265" t="s">
        <v>225</v>
      </c>
      <c r="AT265" t="s">
        <v>215</v>
      </c>
      <c r="AU265" t="s">
        <v>222</v>
      </c>
      <c r="AV265" t="s">
        <v>212</v>
      </c>
      <c r="AW265" t="s">
        <v>215</v>
      </c>
    </row>
    <row r="266" spans="25:49">
      <c r="Y266">
        <f t="shared" si="9"/>
        <v>266</v>
      </c>
      <c r="Z266" s="160" t="s">
        <v>1533</v>
      </c>
      <c r="AA266" t="s">
        <v>1524</v>
      </c>
      <c r="AB266" t="s">
        <v>1525</v>
      </c>
      <c r="AC266" s="155">
        <v>3.3E-3</v>
      </c>
      <c r="AD266" s="18" t="str">
        <f t="shared" si="8"/>
        <v>n/a</v>
      </c>
      <c r="AF266" s="166">
        <v>1278</v>
      </c>
      <c r="AG266">
        <v>26.21</v>
      </c>
      <c r="AH266" t="s">
        <v>780</v>
      </c>
      <c r="AI266" s="10">
        <v>42206</v>
      </c>
      <c r="AJ266" s="157">
        <v>0.43</v>
      </c>
      <c r="AK266" s="10">
        <v>42541</v>
      </c>
      <c r="AL266" s="157">
        <v>0.08</v>
      </c>
      <c r="AM266" s="155">
        <v>1.67E-2</v>
      </c>
      <c r="AN266">
        <v>-1.34</v>
      </c>
      <c r="AO266">
        <v>235</v>
      </c>
      <c r="AP266" s="155">
        <v>0.11650000000000001</v>
      </c>
      <c r="AQ266" t="s">
        <v>228</v>
      </c>
      <c r="AR266" t="s">
        <v>217</v>
      </c>
      <c r="AS266" t="s">
        <v>212</v>
      </c>
      <c r="AT266" t="s">
        <v>212</v>
      </c>
      <c r="AU266" t="s">
        <v>222</v>
      </c>
      <c r="AV266" t="s">
        <v>212</v>
      </c>
      <c r="AW266" t="s">
        <v>212</v>
      </c>
    </row>
    <row r="267" spans="25:49">
      <c r="Y267">
        <f t="shared" si="9"/>
        <v>267</v>
      </c>
      <c r="Z267" s="160" t="s">
        <v>1533</v>
      </c>
      <c r="AA267" t="s">
        <v>1526</v>
      </c>
      <c r="AB267" t="s">
        <v>1527</v>
      </c>
      <c r="AC267" s="155">
        <v>3.3E-3</v>
      </c>
      <c r="AD267" s="18" t="str">
        <f t="shared" si="8"/>
        <v>n/a</v>
      </c>
      <c r="AF267" s="166">
        <v>1261</v>
      </c>
      <c r="AG267">
        <v>25.63</v>
      </c>
      <c r="AH267" t="s">
        <v>780</v>
      </c>
      <c r="AI267" s="10">
        <v>42206</v>
      </c>
      <c r="AJ267" s="157">
        <v>0.38</v>
      </c>
      <c r="AK267" s="10">
        <v>42541</v>
      </c>
      <c r="AL267" s="157">
        <v>0.08</v>
      </c>
      <c r="AM267" s="155">
        <v>1.5100000000000001E-2</v>
      </c>
      <c r="AN267">
        <v>-2.72</v>
      </c>
      <c r="AO267">
        <v>200</v>
      </c>
      <c r="AP267" s="155">
        <v>0.11899999999999999</v>
      </c>
      <c r="AQ267" t="s">
        <v>228</v>
      </c>
      <c r="AR267" t="s">
        <v>217</v>
      </c>
      <c r="AS267" t="s">
        <v>212</v>
      </c>
      <c r="AT267" t="s">
        <v>212</v>
      </c>
      <c r="AU267" t="s">
        <v>222</v>
      </c>
      <c r="AV267" t="s">
        <v>212</v>
      </c>
      <c r="AW267" t="s">
        <v>212</v>
      </c>
    </row>
    <row r="268" spans="25:49">
      <c r="Y268">
        <f t="shared" si="9"/>
        <v>268</v>
      </c>
      <c r="Z268" s="162" t="s">
        <v>25</v>
      </c>
      <c r="AA268" t="s">
        <v>267</v>
      </c>
      <c r="AB268" t="s">
        <v>266</v>
      </c>
      <c r="AC268" s="155">
        <v>3.3E-3</v>
      </c>
      <c r="AD268" s="18">
        <f t="shared" si="8"/>
        <v>2.75</v>
      </c>
      <c r="AE268" s="168">
        <v>2866</v>
      </c>
      <c r="AF268" s="166">
        <v>21541.5</v>
      </c>
      <c r="AG268">
        <v>48.1</v>
      </c>
      <c r="AH268" t="s">
        <v>25</v>
      </c>
      <c r="AI268" s="10">
        <v>40246</v>
      </c>
      <c r="AJ268" s="157">
        <v>1.56</v>
      </c>
      <c r="AK268" s="10">
        <v>42545</v>
      </c>
      <c r="AL268" s="157">
        <v>0.35</v>
      </c>
      <c r="AM268" s="155">
        <v>3.2500000000000001E-2</v>
      </c>
      <c r="AN268">
        <v>1.77</v>
      </c>
      <c r="AO268">
        <v>115</v>
      </c>
      <c r="AP268" s="155">
        <v>0.41189999999999999</v>
      </c>
      <c r="AQ268" t="s">
        <v>228</v>
      </c>
      <c r="AR268" t="s">
        <v>215</v>
      </c>
      <c r="AS268" t="s">
        <v>217</v>
      </c>
      <c r="AT268" t="s">
        <v>214</v>
      </c>
      <c r="AU268" t="s">
        <v>217</v>
      </c>
      <c r="AV268" t="s">
        <v>215</v>
      </c>
      <c r="AW268" t="s">
        <v>222</v>
      </c>
    </row>
    <row r="269" spans="25:49">
      <c r="Y269">
        <f t="shared" si="9"/>
        <v>269</v>
      </c>
      <c r="Z269" s="160" t="s">
        <v>1155</v>
      </c>
      <c r="AA269" t="s">
        <v>1131</v>
      </c>
      <c r="AB269" t="s">
        <v>1132</v>
      </c>
      <c r="AC269" s="155">
        <v>3.3999999999999998E-3</v>
      </c>
      <c r="AD269" s="18" t="str">
        <f t="shared" si="8"/>
        <v>n/a</v>
      </c>
      <c r="AF269" s="166">
        <v>36190</v>
      </c>
      <c r="AG269">
        <v>51.5</v>
      </c>
      <c r="AH269" t="s">
        <v>1051</v>
      </c>
      <c r="AI269" s="10">
        <v>42501</v>
      </c>
      <c r="AJ269" t="s">
        <v>212</v>
      </c>
      <c r="AK269" t="s">
        <v>212</v>
      </c>
      <c r="AL269" t="s">
        <v>212</v>
      </c>
      <c r="AM269" t="s">
        <v>212</v>
      </c>
      <c r="AN269">
        <v>-1.38</v>
      </c>
      <c r="AO269">
        <v>596</v>
      </c>
      <c r="AP269" s="155">
        <v>5.3100000000000001E-2</v>
      </c>
      <c r="AQ269" t="s">
        <v>212</v>
      </c>
      <c r="AR269" t="s">
        <v>217</v>
      </c>
      <c r="AS269" t="s">
        <v>212</v>
      </c>
      <c r="AT269" t="s">
        <v>212</v>
      </c>
      <c r="AU269" t="s">
        <v>212</v>
      </c>
      <c r="AV269" t="s">
        <v>212</v>
      </c>
      <c r="AW269" t="s">
        <v>212</v>
      </c>
    </row>
    <row r="270" spans="25:49">
      <c r="Y270">
        <f t="shared" si="9"/>
        <v>270</v>
      </c>
      <c r="Z270" s="14" t="s">
        <v>26</v>
      </c>
      <c r="AA270" s="18" t="s">
        <v>223</v>
      </c>
      <c r="AB270" s="18" t="s">
        <v>224</v>
      </c>
      <c r="AC270" s="156">
        <v>3.3999999999999998E-3</v>
      </c>
      <c r="AD270" s="18">
        <f t="shared" si="8"/>
        <v>4</v>
      </c>
      <c r="AE270" s="167">
        <v>82291</v>
      </c>
      <c r="AF270" s="165">
        <v>844464.2</v>
      </c>
      <c r="AG270" s="18">
        <v>80.28</v>
      </c>
      <c r="AH270" s="18" t="s">
        <v>211</v>
      </c>
      <c r="AI270" s="19">
        <v>41429</v>
      </c>
      <c r="AJ270" s="158">
        <v>3.35</v>
      </c>
      <c r="AK270" s="19">
        <v>42614</v>
      </c>
      <c r="AL270" s="158">
        <v>0.3</v>
      </c>
      <c r="AM270" s="156">
        <v>4.1700000000000001E-2</v>
      </c>
      <c r="AN270" s="18">
        <v>0.48</v>
      </c>
      <c r="AO270" s="18">
        <v>921</v>
      </c>
      <c r="AP270" s="156">
        <v>5.5800000000000002E-2</v>
      </c>
      <c r="AQ270" s="18" t="s">
        <v>215</v>
      </c>
      <c r="AR270" s="18" t="s">
        <v>213</v>
      </c>
      <c r="AS270" s="18" t="s">
        <v>216</v>
      </c>
      <c r="AT270" s="18" t="s">
        <v>216</v>
      </c>
      <c r="AU270" s="18" t="s">
        <v>225</v>
      </c>
      <c r="AV270" s="18" t="s">
        <v>213</v>
      </c>
      <c r="AW270" s="18" t="s">
        <v>213</v>
      </c>
    </row>
    <row r="271" spans="25:49">
      <c r="Y271">
        <f t="shared" si="9"/>
        <v>271</v>
      </c>
      <c r="Z271" s="160" t="s">
        <v>107</v>
      </c>
      <c r="AA271" t="s">
        <v>376</v>
      </c>
      <c r="AB271" t="s">
        <v>377</v>
      </c>
      <c r="AC271" s="155">
        <v>3.3999999999999998E-3</v>
      </c>
      <c r="AD271" s="18">
        <f t="shared" si="8"/>
        <v>3.75</v>
      </c>
      <c r="AE271" s="168">
        <v>24518441</v>
      </c>
      <c r="AF271" s="166">
        <v>59155782.399999999</v>
      </c>
      <c r="AG271">
        <v>57.74</v>
      </c>
      <c r="AH271" t="s">
        <v>378</v>
      </c>
      <c r="AI271" s="10">
        <v>37117</v>
      </c>
      <c r="AJ271" s="157">
        <v>1.68</v>
      </c>
      <c r="AK271" s="10">
        <v>42543</v>
      </c>
      <c r="AL271" s="157">
        <v>1.18</v>
      </c>
      <c r="AM271" s="155">
        <v>2.9000000000000001E-2</v>
      </c>
      <c r="AN271">
        <v>-1.1299999999999999</v>
      </c>
      <c r="AO271">
        <v>953</v>
      </c>
      <c r="AP271" s="155">
        <v>0.1168</v>
      </c>
      <c r="AQ271" t="s">
        <v>213</v>
      </c>
      <c r="AR271" t="s">
        <v>215</v>
      </c>
      <c r="AS271" t="s">
        <v>215</v>
      </c>
      <c r="AT271" t="s">
        <v>217</v>
      </c>
      <c r="AU271" t="s">
        <v>225</v>
      </c>
      <c r="AV271" t="s">
        <v>216</v>
      </c>
      <c r="AW271" t="s">
        <v>216</v>
      </c>
    </row>
    <row r="272" spans="25:49">
      <c r="Y272">
        <f t="shared" si="9"/>
        <v>272</v>
      </c>
      <c r="Z272" s="160" t="s">
        <v>100</v>
      </c>
      <c r="AA272" t="s">
        <v>791</v>
      </c>
      <c r="AB272" t="s">
        <v>792</v>
      </c>
      <c r="AC272" s="155">
        <v>3.5000000000000001E-3</v>
      </c>
      <c r="AD272" s="18" t="str">
        <f t="shared" si="8"/>
        <v>n/a</v>
      </c>
      <c r="AE272" s="168">
        <v>17535</v>
      </c>
      <c r="AF272" s="166">
        <v>58931</v>
      </c>
      <c r="AG272">
        <v>37.840000000000003</v>
      </c>
      <c r="AH272" t="s">
        <v>747</v>
      </c>
      <c r="AI272" s="10">
        <v>42193</v>
      </c>
      <c r="AJ272" s="157">
        <v>1.04</v>
      </c>
      <c r="AK272" s="10">
        <v>42620</v>
      </c>
      <c r="AL272" s="157">
        <v>0.1</v>
      </c>
      <c r="AM272" s="155">
        <v>2.75E-2</v>
      </c>
      <c r="AN272">
        <v>1.05</v>
      </c>
      <c r="AO272">
        <v>99</v>
      </c>
      <c r="AP272" s="155">
        <v>0.155</v>
      </c>
      <c r="AQ272" t="s">
        <v>212</v>
      </c>
      <c r="AR272" t="s">
        <v>225</v>
      </c>
      <c r="AS272" t="s">
        <v>212</v>
      </c>
      <c r="AT272" t="s">
        <v>212</v>
      </c>
      <c r="AU272" t="s">
        <v>212</v>
      </c>
      <c r="AV272" t="s">
        <v>212</v>
      </c>
      <c r="AW272" t="s">
        <v>212</v>
      </c>
    </row>
    <row r="273" spans="25:49">
      <c r="Y273">
        <f t="shared" si="9"/>
        <v>273</v>
      </c>
      <c r="Z273" s="160" t="s">
        <v>1048</v>
      </c>
      <c r="AA273" t="s">
        <v>1011</v>
      </c>
      <c r="AB273" t="s">
        <v>1012</v>
      </c>
      <c r="AC273" s="155">
        <v>3.5000000000000001E-3</v>
      </c>
      <c r="AD273" s="18" t="str">
        <f t="shared" si="8"/>
        <v>n/a</v>
      </c>
      <c r="AE273" s="168">
        <v>6202</v>
      </c>
      <c r="AF273" s="166">
        <v>19915.5</v>
      </c>
      <c r="AG273">
        <v>36.06</v>
      </c>
      <c r="AH273" t="s">
        <v>888</v>
      </c>
      <c r="AI273" s="10">
        <v>42193</v>
      </c>
      <c r="AJ273" s="157">
        <v>1</v>
      </c>
      <c r="AK273" s="10">
        <v>42620</v>
      </c>
      <c r="AL273" s="157">
        <v>0.17</v>
      </c>
      <c r="AM273" s="155">
        <v>2.75E-2</v>
      </c>
      <c r="AN273">
        <v>-1.62</v>
      </c>
      <c r="AO273">
        <v>100</v>
      </c>
      <c r="AP273" s="155">
        <v>0.1638</v>
      </c>
      <c r="AQ273" t="s">
        <v>212</v>
      </c>
      <c r="AR273" t="s">
        <v>217</v>
      </c>
      <c r="AS273" t="s">
        <v>212</v>
      </c>
      <c r="AT273" t="s">
        <v>212</v>
      </c>
      <c r="AU273" t="s">
        <v>212</v>
      </c>
      <c r="AV273" t="s">
        <v>212</v>
      </c>
      <c r="AW273" t="s">
        <v>212</v>
      </c>
    </row>
    <row r="274" spans="25:49">
      <c r="Y274">
        <f t="shared" si="9"/>
        <v>274</v>
      </c>
      <c r="Z274" s="160" t="s">
        <v>1048</v>
      </c>
      <c r="AA274" t="s">
        <v>1020</v>
      </c>
      <c r="AB274" t="s">
        <v>1021</v>
      </c>
      <c r="AC274" s="155">
        <v>3.5000000000000001E-3</v>
      </c>
      <c r="AD274" s="18" t="str">
        <f t="shared" si="8"/>
        <v>n/a</v>
      </c>
      <c r="AE274" s="168">
        <v>4559</v>
      </c>
      <c r="AF274" s="166">
        <v>14412</v>
      </c>
      <c r="AG274">
        <v>35.74</v>
      </c>
      <c r="AH274" t="s">
        <v>882</v>
      </c>
      <c r="AI274" s="10">
        <v>42193</v>
      </c>
      <c r="AJ274" s="157">
        <v>0.34</v>
      </c>
      <c r="AK274" s="10">
        <v>42620</v>
      </c>
      <c r="AL274" s="157">
        <v>0.08</v>
      </c>
      <c r="AM274" s="155">
        <v>9.4999999999999998E-3</v>
      </c>
      <c r="AN274">
        <v>-1.26</v>
      </c>
      <c r="AO274">
        <v>495</v>
      </c>
      <c r="AP274" s="155">
        <v>3.8699999999999998E-2</v>
      </c>
      <c r="AQ274" t="s">
        <v>212</v>
      </c>
      <c r="AR274" t="s">
        <v>217</v>
      </c>
      <c r="AS274" t="s">
        <v>212</v>
      </c>
      <c r="AT274" t="s">
        <v>212</v>
      </c>
      <c r="AU274" t="s">
        <v>212</v>
      </c>
      <c r="AV274" t="s">
        <v>212</v>
      </c>
      <c r="AW274" t="s">
        <v>212</v>
      </c>
    </row>
    <row r="275" spans="25:49">
      <c r="Y275">
        <f t="shared" si="9"/>
        <v>275</v>
      </c>
      <c r="Z275" s="160" t="s">
        <v>107</v>
      </c>
      <c r="AA275" t="s">
        <v>419</v>
      </c>
      <c r="AB275" t="s">
        <v>420</v>
      </c>
      <c r="AC275" s="155">
        <v>3.5000000000000001E-3</v>
      </c>
      <c r="AD275" s="18" t="str">
        <f t="shared" si="8"/>
        <v>n/a</v>
      </c>
      <c r="AE275" s="168">
        <v>1007</v>
      </c>
      <c r="AF275" s="166">
        <v>2520</v>
      </c>
      <c r="AG275">
        <v>25.29</v>
      </c>
      <c r="AH275" t="s">
        <v>378</v>
      </c>
      <c r="AI275" s="10">
        <v>42332</v>
      </c>
      <c r="AJ275" s="157">
        <v>0.38</v>
      </c>
      <c r="AK275" s="10">
        <v>42542</v>
      </c>
      <c r="AL275" s="157">
        <v>0.24</v>
      </c>
      <c r="AM275" s="155">
        <v>1.52E-2</v>
      </c>
      <c r="AN275">
        <v>-3.35</v>
      </c>
      <c r="AO275">
        <v>954</v>
      </c>
      <c r="AP275" s="155">
        <v>7.5200000000000003E-2</v>
      </c>
      <c r="AQ275" t="s">
        <v>228</v>
      </c>
      <c r="AR275" t="s">
        <v>215</v>
      </c>
      <c r="AS275" t="s">
        <v>212</v>
      </c>
      <c r="AT275" t="s">
        <v>212</v>
      </c>
      <c r="AU275" t="s">
        <v>212</v>
      </c>
      <c r="AV275" t="s">
        <v>212</v>
      </c>
      <c r="AW275" t="s">
        <v>212</v>
      </c>
    </row>
    <row r="276" spans="25:49">
      <c r="Y276">
        <f t="shared" si="9"/>
        <v>276</v>
      </c>
      <c r="Z276" s="160" t="s">
        <v>107</v>
      </c>
      <c r="AA276" t="s">
        <v>421</v>
      </c>
      <c r="AB276" t="s">
        <v>422</v>
      </c>
      <c r="AC276" s="155">
        <v>3.5000000000000001E-3</v>
      </c>
      <c r="AD276" s="18" t="str">
        <f t="shared" si="8"/>
        <v>n/a</v>
      </c>
      <c r="AE276" s="168">
        <v>865</v>
      </c>
      <c r="AF276" s="166">
        <v>2375</v>
      </c>
      <c r="AG276">
        <v>24.36</v>
      </c>
      <c r="AH276" t="s">
        <v>378</v>
      </c>
      <c r="AI276" s="10">
        <v>42374</v>
      </c>
      <c r="AJ276" s="157">
        <v>0.48</v>
      </c>
      <c r="AK276" s="10">
        <v>42557</v>
      </c>
      <c r="AL276" s="157">
        <v>0.48</v>
      </c>
      <c r="AM276" s="155">
        <v>2.0299999999999999E-2</v>
      </c>
      <c r="AN276">
        <v>-0.86</v>
      </c>
      <c r="AO276">
        <v>19</v>
      </c>
      <c r="AP276" s="155">
        <v>1.0055000000000001</v>
      </c>
      <c r="AQ276" t="s">
        <v>212</v>
      </c>
      <c r="AR276" t="s">
        <v>215</v>
      </c>
      <c r="AS276" t="s">
        <v>212</v>
      </c>
      <c r="AT276" t="s">
        <v>212</v>
      </c>
      <c r="AU276" t="s">
        <v>212</v>
      </c>
      <c r="AV276" t="s">
        <v>212</v>
      </c>
      <c r="AW276" t="s">
        <v>212</v>
      </c>
    </row>
    <row r="277" spans="25:49">
      <c r="Y277">
        <f t="shared" si="9"/>
        <v>277</v>
      </c>
      <c r="Z277" s="160" t="s">
        <v>1533</v>
      </c>
      <c r="AA277" t="s">
        <v>1322</v>
      </c>
      <c r="AB277" t="s">
        <v>1323</v>
      </c>
      <c r="AC277" s="155">
        <v>3.5000000000000001E-3</v>
      </c>
      <c r="AD277" s="18" t="str">
        <f t="shared" si="8"/>
        <v>n/a</v>
      </c>
      <c r="AF277" s="166">
        <v>134621</v>
      </c>
      <c r="AG277">
        <v>26.2</v>
      </c>
      <c r="AH277" t="s">
        <v>780</v>
      </c>
      <c r="AI277" s="10">
        <v>42313</v>
      </c>
      <c r="AJ277" s="157">
        <v>0.22</v>
      </c>
      <c r="AK277" s="10">
        <v>42538</v>
      </c>
      <c r="AL277" s="157">
        <v>0.1</v>
      </c>
      <c r="AM277" s="155">
        <v>8.5000000000000006E-3</v>
      </c>
      <c r="AN277">
        <v>1.03</v>
      </c>
      <c r="AO277">
        <v>481</v>
      </c>
      <c r="AP277" s="155">
        <v>2.7400000000000001E-2</v>
      </c>
      <c r="AQ277" t="s">
        <v>225</v>
      </c>
      <c r="AR277" t="s">
        <v>217</v>
      </c>
      <c r="AS277" t="s">
        <v>212</v>
      </c>
      <c r="AT277" t="s">
        <v>212</v>
      </c>
      <c r="AU277" t="s">
        <v>228</v>
      </c>
      <c r="AV277" t="s">
        <v>212</v>
      </c>
      <c r="AW277" t="s">
        <v>212</v>
      </c>
    </row>
    <row r="278" spans="25:49">
      <c r="Y278">
        <f t="shared" si="9"/>
        <v>278</v>
      </c>
      <c r="Z278" s="160" t="s">
        <v>1533</v>
      </c>
      <c r="AA278" t="s">
        <v>1334</v>
      </c>
      <c r="AB278" t="s">
        <v>1335</v>
      </c>
      <c r="AC278" s="155">
        <v>3.5000000000000001E-3</v>
      </c>
      <c r="AD278" s="18" t="str">
        <f t="shared" si="8"/>
        <v>n/a</v>
      </c>
      <c r="AF278" s="166">
        <v>108504</v>
      </c>
      <c r="AG278">
        <v>24.67</v>
      </c>
      <c r="AH278" t="s">
        <v>747</v>
      </c>
      <c r="AI278" s="10">
        <v>42122</v>
      </c>
      <c r="AJ278" s="157">
        <v>0.33</v>
      </c>
      <c r="AK278" s="10">
        <v>42542</v>
      </c>
      <c r="AL278" s="157">
        <v>0.11</v>
      </c>
      <c r="AM278" s="155">
        <v>1.32E-2</v>
      </c>
      <c r="AN278">
        <v>1.02</v>
      </c>
      <c r="AO278">
        <v>137</v>
      </c>
      <c r="AP278" s="155">
        <v>0.21879999999999999</v>
      </c>
      <c r="AQ278" t="s">
        <v>212</v>
      </c>
      <c r="AR278" t="s">
        <v>225</v>
      </c>
      <c r="AS278" t="s">
        <v>212</v>
      </c>
      <c r="AT278" t="s">
        <v>212</v>
      </c>
      <c r="AU278" t="s">
        <v>212</v>
      </c>
      <c r="AV278" t="s">
        <v>212</v>
      </c>
      <c r="AW278" t="s">
        <v>212</v>
      </c>
    </row>
    <row r="279" spans="25:49">
      <c r="Y279">
        <f t="shared" si="9"/>
        <v>279</v>
      </c>
      <c r="Z279" s="160" t="s">
        <v>1533</v>
      </c>
      <c r="AA279" t="s">
        <v>791</v>
      </c>
      <c r="AB279" t="s">
        <v>792</v>
      </c>
      <c r="AC279" s="155">
        <v>3.5000000000000001E-3</v>
      </c>
      <c r="AD279" s="18" t="str">
        <f t="shared" si="8"/>
        <v>n/a</v>
      </c>
      <c r="AF279" s="166">
        <v>58931</v>
      </c>
      <c r="AG279">
        <v>37.840000000000003</v>
      </c>
      <c r="AH279" t="s">
        <v>747</v>
      </c>
      <c r="AI279" s="10">
        <v>42193</v>
      </c>
      <c r="AJ279" s="157">
        <v>1.04</v>
      </c>
      <c r="AK279" s="10">
        <v>42620</v>
      </c>
      <c r="AL279" s="157">
        <v>0.1</v>
      </c>
      <c r="AM279" s="155">
        <v>2.75E-2</v>
      </c>
      <c r="AN279">
        <v>1.05</v>
      </c>
      <c r="AO279">
        <v>99</v>
      </c>
      <c r="AP279" s="155">
        <v>0.155</v>
      </c>
      <c r="AQ279" t="s">
        <v>212</v>
      </c>
      <c r="AR279" t="s">
        <v>225</v>
      </c>
      <c r="AS279" t="s">
        <v>212</v>
      </c>
      <c r="AT279" t="s">
        <v>212</v>
      </c>
      <c r="AU279" t="s">
        <v>212</v>
      </c>
      <c r="AV279" t="s">
        <v>212</v>
      </c>
      <c r="AW279" t="s">
        <v>212</v>
      </c>
    </row>
    <row r="280" spans="25:49">
      <c r="Y280">
        <f t="shared" si="9"/>
        <v>280</v>
      </c>
      <c r="Z280" s="160" t="s">
        <v>1533</v>
      </c>
      <c r="AA280" t="s">
        <v>1392</v>
      </c>
      <c r="AB280" t="s">
        <v>1393</v>
      </c>
      <c r="AC280" s="155">
        <v>3.5000000000000001E-3</v>
      </c>
      <c r="AD280" s="18" t="str">
        <f t="shared" si="8"/>
        <v>n/a</v>
      </c>
      <c r="AF280" s="166">
        <v>27623</v>
      </c>
      <c r="AG280">
        <v>24.2</v>
      </c>
      <c r="AH280" t="s">
        <v>747</v>
      </c>
      <c r="AI280" s="10">
        <v>42061</v>
      </c>
      <c r="AJ280" s="157">
        <v>0.51</v>
      </c>
      <c r="AK280" s="10">
        <v>42543</v>
      </c>
      <c r="AL280" s="157">
        <v>0.12</v>
      </c>
      <c r="AM280" s="155">
        <v>2.12E-2</v>
      </c>
      <c r="AN280">
        <v>-1.72</v>
      </c>
      <c r="AO280">
        <v>322</v>
      </c>
      <c r="AP280" s="155">
        <v>0.1028</v>
      </c>
      <c r="AQ280" t="s">
        <v>214</v>
      </c>
      <c r="AR280" t="s">
        <v>225</v>
      </c>
      <c r="AS280" t="s">
        <v>212</v>
      </c>
      <c r="AT280" t="s">
        <v>212</v>
      </c>
      <c r="AU280" t="s">
        <v>212</v>
      </c>
      <c r="AV280" t="s">
        <v>212</v>
      </c>
      <c r="AW280" t="s">
        <v>212</v>
      </c>
    </row>
    <row r="281" spans="25:49">
      <c r="Y281">
        <f t="shared" si="9"/>
        <v>281</v>
      </c>
      <c r="Z281" s="160" t="s">
        <v>1048</v>
      </c>
      <c r="AA281" t="s">
        <v>1036</v>
      </c>
      <c r="AB281" t="s">
        <v>1037</v>
      </c>
      <c r="AC281" s="155">
        <v>3.5000000000000001E-3</v>
      </c>
      <c r="AD281" s="18" t="str">
        <f t="shared" si="8"/>
        <v>n/a</v>
      </c>
      <c r="AF281" s="166">
        <v>5756</v>
      </c>
      <c r="AG281">
        <v>57.75</v>
      </c>
      <c r="AH281" t="s">
        <v>926</v>
      </c>
      <c r="AI281" s="10">
        <v>42549</v>
      </c>
      <c r="AJ281" t="s">
        <v>212</v>
      </c>
      <c r="AK281" t="s">
        <v>212</v>
      </c>
      <c r="AL281" t="s">
        <v>212</v>
      </c>
      <c r="AM281" t="s">
        <v>212</v>
      </c>
      <c r="AN281" t="s">
        <v>212</v>
      </c>
      <c r="AO281">
        <v>44</v>
      </c>
      <c r="AP281" s="155">
        <v>0.31850000000000001</v>
      </c>
      <c r="AQ281" t="s">
        <v>212</v>
      </c>
      <c r="AR281" t="s">
        <v>215</v>
      </c>
      <c r="AS281" t="s">
        <v>212</v>
      </c>
      <c r="AT281" t="s">
        <v>212</v>
      </c>
      <c r="AU281" t="s">
        <v>212</v>
      </c>
      <c r="AV281" t="s">
        <v>212</v>
      </c>
      <c r="AW281" t="s">
        <v>212</v>
      </c>
    </row>
    <row r="282" spans="25:49">
      <c r="Y282">
        <f t="shared" si="9"/>
        <v>282</v>
      </c>
      <c r="Z282" s="160" t="s">
        <v>100</v>
      </c>
      <c r="AA282" t="s">
        <v>807</v>
      </c>
      <c r="AB282" t="s">
        <v>808</v>
      </c>
      <c r="AC282" s="155">
        <v>3.5000000000000001E-3</v>
      </c>
      <c r="AD282" s="18" t="str">
        <f t="shared" si="8"/>
        <v>n/a</v>
      </c>
      <c r="AF282" s="166">
        <v>5126</v>
      </c>
      <c r="AG282">
        <v>26.08</v>
      </c>
      <c r="AH282" t="s">
        <v>780</v>
      </c>
      <c r="AI282" s="10">
        <v>42534</v>
      </c>
      <c r="AJ282" t="s">
        <v>212</v>
      </c>
      <c r="AK282" t="s">
        <v>212</v>
      </c>
      <c r="AL282" t="s">
        <v>212</v>
      </c>
      <c r="AM282" t="s">
        <v>212</v>
      </c>
      <c r="AN282" t="s">
        <v>212</v>
      </c>
      <c r="AO282">
        <v>101</v>
      </c>
      <c r="AP282" s="155">
        <v>0.14699999999999999</v>
      </c>
      <c r="AQ282" t="s">
        <v>212</v>
      </c>
      <c r="AR282" t="s">
        <v>217</v>
      </c>
      <c r="AS282" t="s">
        <v>212</v>
      </c>
      <c r="AT282" t="s">
        <v>212</v>
      </c>
      <c r="AU282" t="s">
        <v>212</v>
      </c>
      <c r="AV282" t="s">
        <v>212</v>
      </c>
      <c r="AW282" t="s">
        <v>212</v>
      </c>
    </row>
    <row r="283" spans="25:49">
      <c r="Y283">
        <f t="shared" si="9"/>
        <v>283</v>
      </c>
      <c r="Z283" s="160" t="s">
        <v>1533</v>
      </c>
      <c r="AA283" t="s">
        <v>807</v>
      </c>
      <c r="AB283" t="s">
        <v>808</v>
      </c>
      <c r="AC283" s="155">
        <v>3.5000000000000001E-3</v>
      </c>
      <c r="AD283" s="18" t="str">
        <f t="shared" si="8"/>
        <v>n/a</v>
      </c>
      <c r="AF283" s="166">
        <v>5126</v>
      </c>
      <c r="AG283">
        <v>26.08</v>
      </c>
      <c r="AH283" t="s">
        <v>780</v>
      </c>
      <c r="AI283" s="10">
        <v>42534</v>
      </c>
      <c r="AJ283" t="s">
        <v>212</v>
      </c>
      <c r="AK283" t="s">
        <v>212</v>
      </c>
      <c r="AL283" t="s">
        <v>212</v>
      </c>
      <c r="AM283" t="s">
        <v>212</v>
      </c>
      <c r="AN283" t="s">
        <v>212</v>
      </c>
      <c r="AO283">
        <v>101</v>
      </c>
      <c r="AP283" s="155">
        <v>0.14699999999999999</v>
      </c>
      <c r="AQ283" t="s">
        <v>212</v>
      </c>
      <c r="AR283" t="s">
        <v>217</v>
      </c>
      <c r="AS283" t="s">
        <v>212</v>
      </c>
      <c r="AT283" t="s">
        <v>212</v>
      </c>
      <c r="AU283" t="s">
        <v>212</v>
      </c>
      <c r="AV283" t="s">
        <v>212</v>
      </c>
      <c r="AW283" t="s">
        <v>212</v>
      </c>
    </row>
    <row r="284" spans="25:49">
      <c r="Y284">
        <f t="shared" si="9"/>
        <v>284</v>
      </c>
      <c r="Z284" s="162" t="s">
        <v>25</v>
      </c>
      <c r="AA284" t="s">
        <v>305</v>
      </c>
      <c r="AB284" t="s">
        <v>304</v>
      </c>
      <c r="AC284" s="155">
        <v>3.5000000000000001E-3</v>
      </c>
      <c r="AD284" s="18">
        <f t="shared" si="8"/>
        <v>3.75</v>
      </c>
      <c r="AE284" s="168">
        <v>77640</v>
      </c>
      <c r="AF284" s="166">
        <v>264300</v>
      </c>
      <c r="AG284">
        <v>35.51</v>
      </c>
      <c r="AH284" t="s">
        <v>25</v>
      </c>
      <c r="AI284" s="10">
        <v>40514</v>
      </c>
      <c r="AJ284" s="157">
        <v>2.13</v>
      </c>
      <c r="AK284" s="10">
        <v>42597</v>
      </c>
      <c r="AL284" s="157">
        <v>0.21</v>
      </c>
      <c r="AM284" s="155">
        <v>6.0400000000000002E-2</v>
      </c>
      <c r="AN284">
        <v>2.17</v>
      </c>
      <c r="AO284">
        <v>29</v>
      </c>
      <c r="AP284" s="155">
        <v>0.4657</v>
      </c>
      <c r="AQ284" t="s">
        <v>217</v>
      </c>
      <c r="AR284" t="s">
        <v>215</v>
      </c>
      <c r="AS284" t="s">
        <v>213</v>
      </c>
      <c r="AT284" t="s">
        <v>222</v>
      </c>
      <c r="AU284" t="s">
        <v>216</v>
      </c>
      <c r="AV284" t="s">
        <v>214</v>
      </c>
      <c r="AW284" t="s">
        <v>216</v>
      </c>
    </row>
    <row r="285" spans="25:49">
      <c r="Y285">
        <f t="shared" si="9"/>
        <v>285</v>
      </c>
      <c r="Z285" s="160" t="s">
        <v>100</v>
      </c>
      <c r="AA285" t="s">
        <v>793</v>
      </c>
      <c r="AB285" t="s">
        <v>794</v>
      </c>
      <c r="AC285" s="155">
        <v>3.5000000000000001E-3</v>
      </c>
      <c r="AD285" s="18">
        <f t="shared" si="8"/>
        <v>3.75</v>
      </c>
      <c r="AE285" s="168">
        <v>5172</v>
      </c>
      <c r="AF285" s="166">
        <v>51480.5</v>
      </c>
      <c r="AG285">
        <v>54.19</v>
      </c>
      <c r="AH285" t="s">
        <v>425</v>
      </c>
      <c r="AI285" s="10">
        <v>41052</v>
      </c>
      <c r="AJ285" s="157">
        <v>3.66</v>
      </c>
      <c r="AK285" s="10">
        <v>42622</v>
      </c>
      <c r="AL285" s="157">
        <v>0.46</v>
      </c>
      <c r="AM285" s="155">
        <v>6.7599999999999993E-2</v>
      </c>
      <c r="AN285">
        <v>2.23</v>
      </c>
      <c r="AO285" t="s">
        <v>212</v>
      </c>
      <c r="AP285" t="s">
        <v>212</v>
      </c>
      <c r="AQ285" t="s">
        <v>217</v>
      </c>
      <c r="AR285" t="s">
        <v>216</v>
      </c>
      <c r="AS285" t="s">
        <v>225</v>
      </c>
      <c r="AT285" t="s">
        <v>216</v>
      </c>
      <c r="AU285" t="s">
        <v>212</v>
      </c>
      <c r="AV285" t="s">
        <v>212</v>
      </c>
      <c r="AW285" t="s">
        <v>216</v>
      </c>
    </row>
    <row r="286" spans="25:49">
      <c r="Y286">
        <f t="shared" si="9"/>
        <v>286</v>
      </c>
      <c r="Z286" s="160" t="s">
        <v>1533</v>
      </c>
      <c r="AA286" t="s">
        <v>793</v>
      </c>
      <c r="AB286" t="s">
        <v>794</v>
      </c>
      <c r="AC286" s="155">
        <v>3.5000000000000001E-3</v>
      </c>
      <c r="AD286" s="18">
        <f t="shared" si="8"/>
        <v>3.75</v>
      </c>
      <c r="AF286" s="166">
        <v>51480.5</v>
      </c>
      <c r="AG286">
        <v>54.19</v>
      </c>
      <c r="AH286" t="s">
        <v>425</v>
      </c>
      <c r="AI286" s="10">
        <v>41052</v>
      </c>
      <c r="AJ286" s="157">
        <v>3.66</v>
      </c>
      <c r="AK286" s="10">
        <v>42622</v>
      </c>
      <c r="AL286" s="157">
        <v>0.46</v>
      </c>
      <c r="AM286" s="155">
        <v>6.7599999999999993E-2</v>
      </c>
      <c r="AN286">
        <v>2.23</v>
      </c>
      <c r="AO286" t="s">
        <v>212</v>
      </c>
      <c r="AP286" t="s">
        <v>212</v>
      </c>
      <c r="AQ286" t="s">
        <v>217</v>
      </c>
      <c r="AR286" t="s">
        <v>216</v>
      </c>
      <c r="AS286" t="s">
        <v>225</v>
      </c>
      <c r="AT286" t="s">
        <v>216</v>
      </c>
      <c r="AU286" t="s">
        <v>212</v>
      </c>
      <c r="AV286" t="s">
        <v>212</v>
      </c>
      <c r="AW286" t="s">
        <v>216</v>
      </c>
    </row>
    <row r="287" spans="25:49">
      <c r="Y287">
        <f t="shared" si="9"/>
        <v>287</v>
      </c>
      <c r="Z287" s="160" t="s">
        <v>100</v>
      </c>
      <c r="AA287" t="s">
        <v>760</v>
      </c>
      <c r="AB287" t="s">
        <v>761</v>
      </c>
      <c r="AC287" s="155">
        <v>3.5000000000000001E-3</v>
      </c>
      <c r="AD287" s="18">
        <f t="shared" si="8"/>
        <v>3.5</v>
      </c>
      <c r="AE287" s="168">
        <v>388469</v>
      </c>
      <c r="AF287" s="166">
        <v>2384316</v>
      </c>
      <c r="AG287">
        <v>53.4</v>
      </c>
      <c r="AH287" t="s">
        <v>747</v>
      </c>
      <c r="AI287" s="10">
        <v>41556</v>
      </c>
      <c r="AJ287" s="157">
        <v>0.99</v>
      </c>
      <c r="AK287" s="10">
        <v>42543</v>
      </c>
      <c r="AL287" s="157">
        <v>0.25</v>
      </c>
      <c r="AM287" s="155">
        <v>1.8499999999999999E-2</v>
      </c>
      <c r="AN287">
        <v>1.08</v>
      </c>
      <c r="AO287">
        <v>51</v>
      </c>
      <c r="AP287" s="155">
        <v>0.21110000000000001</v>
      </c>
      <c r="AQ287" t="s">
        <v>225</v>
      </c>
      <c r="AR287" t="s">
        <v>217</v>
      </c>
      <c r="AS287" t="s">
        <v>216</v>
      </c>
      <c r="AT287" t="s">
        <v>225</v>
      </c>
      <c r="AU287" t="s">
        <v>222</v>
      </c>
      <c r="AV287" t="s">
        <v>212</v>
      </c>
      <c r="AW287" t="s">
        <v>215</v>
      </c>
    </row>
    <row r="288" spans="25:49">
      <c r="Y288">
        <f t="shared" si="9"/>
        <v>288</v>
      </c>
      <c r="Z288" s="160" t="s">
        <v>1533</v>
      </c>
      <c r="AA288" t="s">
        <v>760</v>
      </c>
      <c r="AB288" t="s">
        <v>761</v>
      </c>
      <c r="AC288" s="155">
        <v>3.5000000000000001E-3</v>
      </c>
      <c r="AD288" s="18">
        <f t="shared" si="8"/>
        <v>3.5</v>
      </c>
      <c r="AF288" s="166">
        <v>2384316</v>
      </c>
      <c r="AG288">
        <v>53.4</v>
      </c>
      <c r="AH288" t="s">
        <v>747</v>
      </c>
      <c r="AI288" s="10">
        <v>41556</v>
      </c>
      <c r="AJ288" s="157">
        <v>0.99</v>
      </c>
      <c r="AK288" s="10">
        <v>42543</v>
      </c>
      <c r="AL288" s="157">
        <v>0.25</v>
      </c>
      <c r="AM288" s="155">
        <v>1.8499999999999999E-2</v>
      </c>
      <c r="AN288">
        <v>1.08</v>
      </c>
      <c r="AO288">
        <v>51</v>
      </c>
      <c r="AP288" s="155">
        <v>0.21110000000000001</v>
      </c>
      <c r="AQ288" t="s">
        <v>225</v>
      </c>
      <c r="AR288" t="s">
        <v>217</v>
      </c>
      <c r="AS288" t="s">
        <v>216</v>
      </c>
      <c r="AT288" t="s">
        <v>225</v>
      </c>
      <c r="AU288" t="s">
        <v>222</v>
      </c>
      <c r="AV288" t="s">
        <v>212</v>
      </c>
      <c r="AW288" t="s">
        <v>215</v>
      </c>
    </row>
    <row r="289" spans="25:49">
      <c r="Y289">
        <f t="shared" si="9"/>
        <v>289</v>
      </c>
      <c r="Z289" s="160" t="s">
        <v>107</v>
      </c>
      <c r="AA289" t="s">
        <v>386</v>
      </c>
      <c r="AB289" t="s">
        <v>387</v>
      </c>
      <c r="AC289" s="155">
        <v>3.5000000000000001E-3</v>
      </c>
      <c r="AD289" s="18">
        <f t="shared" si="8"/>
        <v>3.25</v>
      </c>
      <c r="AE289" s="168">
        <v>1308203</v>
      </c>
      <c r="AF289" s="166">
        <v>3613681.2</v>
      </c>
      <c r="AG289">
        <v>24.22</v>
      </c>
      <c r="AH289" t="s">
        <v>378</v>
      </c>
      <c r="AI289" s="10">
        <v>41670</v>
      </c>
      <c r="AJ289" s="157">
        <v>0.69</v>
      </c>
      <c r="AK289" s="10">
        <v>42557</v>
      </c>
      <c r="AL289" s="157">
        <v>0.49</v>
      </c>
      <c r="AM289" s="155">
        <v>2.8500000000000001E-2</v>
      </c>
      <c r="AN289">
        <v>1.04</v>
      </c>
      <c r="AO289">
        <v>14</v>
      </c>
      <c r="AP289" s="155">
        <v>1.0047999999999999</v>
      </c>
      <c r="AQ289" t="s">
        <v>216</v>
      </c>
      <c r="AR289" t="s">
        <v>215</v>
      </c>
      <c r="AS289" t="s">
        <v>212</v>
      </c>
      <c r="AT289" t="s">
        <v>228</v>
      </c>
      <c r="AU289" t="s">
        <v>225</v>
      </c>
      <c r="AV289" t="s">
        <v>212</v>
      </c>
      <c r="AW289" t="s">
        <v>225</v>
      </c>
    </row>
    <row r="290" spans="25:49">
      <c r="Y290">
        <f t="shared" si="9"/>
        <v>290</v>
      </c>
      <c r="Z290" s="161" t="s">
        <v>103</v>
      </c>
      <c r="AA290" t="s">
        <v>529</v>
      </c>
      <c r="AB290" t="s">
        <v>530</v>
      </c>
      <c r="AC290" s="155">
        <v>3.5000000000000001E-3</v>
      </c>
      <c r="AD290" s="18">
        <f t="shared" si="8"/>
        <v>3.25</v>
      </c>
      <c r="AE290" s="168">
        <v>2662</v>
      </c>
      <c r="AF290" s="166">
        <v>10309.5</v>
      </c>
      <c r="AG290">
        <v>22.87</v>
      </c>
      <c r="AH290" t="s">
        <v>429</v>
      </c>
      <c r="AI290" s="10">
        <v>42249</v>
      </c>
      <c r="AJ290" s="157">
        <v>0.51</v>
      </c>
      <c r="AK290" s="10">
        <v>42367</v>
      </c>
      <c r="AL290" s="157">
        <v>0.51</v>
      </c>
      <c r="AM290" s="155">
        <v>2.24E-2</v>
      </c>
      <c r="AN290">
        <v>-1.89</v>
      </c>
      <c r="AO290">
        <v>100</v>
      </c>
      <c r="AP290" s="155">
        <v>0.30759999999999998</v>
      </c>
      <c r="AQ290" t="s">
        <v>228</v>
      </c>
      <c r="AR290" t="s">
        <v>216</v>
      </c>
      <c r="AS290" t="s">
        <v>212</v>
      </c>
      <c r="AT290" t="s">
        <v>212</v>
      </c>
      <c r="AU290" t="s">
        <v>217</v>
      </c>
      <c r="AV290" t="s">
        <v>217</v>
      </c>
      <c r="AW290" t="s">
        <v>225</v>
      </c>
    </row>
    <row r="291" spans="25:49">
      <c r="Y291">
        <f t="shared" si="9"/>
        <v>291</v>
      </c>
      <c r="Z291" s="160" t="s">
        <v>1533</v>
      </c>
      <c r="AA291" t="s">
        <v>1201</v>
      </c>
      <c r="AB291" t="s">
        <v>1202</v>
      </c>
      <c r="AC291" s="155">
        <v>3.5000000000000001E-3</v>
      </c>
      <c r="AD291" s="18">
        <f t="shared" si="8"/>
        <v>3.25</v>
      </c>
      <c r="AF291" s="166">
        <v>1780296</v>
      </c>
      <c r="AG291">
        <v>82.38</v>
      </c>
      <c r="AH291" t="s">
        <v>811</v>
      </c>
      <c r="AI291" s="10">
        <v>38777</v>
      </c>
      <c r="AJ291" s="157">
        <v>0.56999999999999995</v>
      </c>
      <c r="AK291" s="10">
        <v>42538</v>
      </c>
      <c r="AL291" s="157">
        <v>0.02</v>
      </c>
      <c r="AM291" s="155">
        <v>7.0000000000000001E-3</v>
      </c>
      <c r="AN291">
        <v>1.1100000000000001</v>
      </c>
      <c r="AO291">
        <v>124</v>
      </c>
      <c r="AP291" s="155">
        <v>0.17180000000000001</v>
      </c>
      <c r="AQ291" t="s">
        <v>215</v>
      </c>
      <c r="AR291" t="s">
        <v>217</v>
      </c>
      <c r="AS291" t="s">
        <v>214</v>
      </c>
      <c r="AT291" t="s">
        <v>217</v>
      </c>
      <c r="AU291" t="s">
        <v>222</v>
      </c>
      <c r="AV291" t="s">
        <v>217</v>
      </c>
      <c r="AW291" t="s">
        <v>225</v>
      </c>
    </row>
    <row r="292" spans="25:49">
      <c r="Y292">
        <f t="shared" si="9"/>
        <v>292</v>
      </c>
      <c r="Z292" s="160" t="s">
        <v>1533</v>
      </c>
      <c r="AA292" t="s">
        <v>1316</v>
      </c>
      <c r="AB292" t="s">
        <v>1317</v>
      </c>
      <c r="AC292" s="155">
        <v>3.5000000000000001E-3</v>
      </c>
      <c r="AD292" s="18">
        <f t="shared" si="8"/>
        <v>3.25</v>
      </c>
      <c r="AF292" s="166">
        <v>153495</v>
      </c>
      <c r="AG292">
        <v>37.840000000000003</v>
      </c>
      <c r="AH292" t="s">
        <v>780</v>
      </c>
      <c r="AI292" s="10">
        <v>41821</v>
      </c>
      <c r="AJ292" s="157">
        <v>0.54</v>
      </c>
      <c r="AK292" s="10">
        <v>42620</v>
      </c>
      <c r="AL292" s="157">
        <v>0.11</v>
      </c>
      <c r="AM292" s="155">
        <v>1.4200000000000001E-2</v>
      </c>
      <c r="AN292">
        <v>1.06</v>
      </c>
      <c r="AO292">
        <v>490</v>
      </c>
      <c r="AP292" s="155">
        <v>3.6299999999999999E-2</v>
      </c>
      <c r="AQ292" t="s">
        <v>225</v>
      </c>
      <c r="AR292" t="s">
        <v>217</v>
      </c>
      <c r="AS292" t="s">
        <v>225</v>
      </c>
      <c r="AT292" t="s">
        <v>215</v>
      </c>
      <c r="AU292" t="s">
        <v>222</v>
      </c>
      <c r="AV292" t="s">
        <v>212</v>
      </c>
      <c r="AW292" t="s">
        <v>225</v>
      </c>
    </row>
    <row r="293" spans="25:49">
      <c r="Y293">
        <f t="shared" si="9"/>
        <v>293</v>
      </c>
      <c r="Z293" s="160" t="s">
        <v>1533</v>
      </c>
      <c r="AA293" t="s">
        <v>1360</v>
      </c>
      <c r="AB293" t="s">
        <v>1361</v>
      </c>
      <c r="AC293" s="155">
        <v>3.5000000000000001E-3</v>
      </c>
      <c r="AD293" s="18">
        <f t="shared" si="8"/>
        <v>3.25</v>
      </c>
      <c r="AF293" s="166">
        <v>62584.5</v>
      </c>
      <c r="AG293">
        <v>37.85</v>
      </c>
      <c r="AH293" t="s">
        <v>780</v>
      </c>
      <c r="AI293" s="10">
        <v>41821</v>
      </c>
      <c r="AJ293" s="157">
        <v>0.5</v>
      </c>
      <c r="AK293" s="10">
        <v>42620</v>
      </c>
      <c r="AL293" s="157">
        <v>0.1</v>
      </c>
      <c r="AM293" s="155">
        <v>1.3100000000000001E-2</v>
      </c>
      <c r="AN293">
        <v>1.1299999999999999</v>
      </c>
      <c r="AO293">
        <v>490</v>
      </c>
      <c r="AP293" s="155">
        <v>3.6299999999999999E-2</v>
      </c>
      <c r="AQ293" t="s">
        <v>225</v>
      </c>
      <c r="AR293" t="s">
        <v>217</v>
      </c>
      <c r="AS293" t="s">
        <v>225</v>
      </c>
      <c r="AT293" t="s">
        <v>215</v>
      </c>
      <c r="AU293" t="s">
        <v>222</v>
      </c>
      <c r="AV293" t="s">
        <v>212</v>
      </c>
      <c r="AW293" t="s">
        <v>225</v>
      </c>
    </row>
    <row r="294" spans="25:49">
      <c r="Y294">
        <f t="shared" si="9"/>
        <v>294</v>
      </c>
      <c r="Z294" s="160" t="s">
        <v>100</v>
      </c>
      <c r="AA294" t="s">
        <v>752</v>
      </c>
      <c r="AB294" t="s">
        <v>753</v>
      </c>
      <c r="AC294" s="155">
        <v>3.5000000000000001E-3</v>
      </c>
      <c r="AD294" s="18">
        <f t="shared" si="8"/>
        <v>3</v>
      </c>
      <c r="AE294" s="168">
        <v>788745</v>
      </c>
      <c r="AF294" s="166">
        <v>14275587.199999999</v>
      </c>
      <c r="AG294">
        <v>82.81</v>
      </c>
      <c r="AH294" t="s">
        <v>747</v>
      </c>
      <c r="AI294" s="10">
        <v>38664</v>
      </c>
      <c r="AJ294" s="157">
        <v>2.02</v>
      </c>
      <c r="AK294" s="10">
        <v>42538</v>
      </c>
      <c r="AL294" s="157">
        <v>0.51</v>
      </c>
      <c r="AM294" s="155">
        <v>2.4299999999999999E-2</v>
      </c>
      <c r="AN294">
        <v>1.1000000000000001</v>
      </c>
      <c r="AO294">
        <v>108</v>
      </c>
      <c r="AP294" s="155">
        <v>0.1714</v>
      </c>
      <c r="AQ294" t="s">
        <v>216</v>
      </c>
      <c r="AR294" t="s">
        <v>225</v>
      </c>
      <c r="AS294" t="s">
        <v>214</v>
      </c>
      <c r="AT294" t="s">
        <v>215</v>
      </c>
      <c r="AU294" t="s">
        <v>222</v>
      </c>
      <c r="AV294" t="s">
        <v>214</v>
      </c>
      <c r="AW294" t="s">
        <v>217</v>
      </c>
    </row>
    <row r="295" spans="25:49">
      <c r="Y295">
        <f t="shared" si="9"/>
        <v>295</v>
      </c>
      <c r="Z295" s="160" t="s">
        <v>100</v>
      </c>
      <c r="AA295" t="s">
        <v>787</v>
      </c>
      <c r="AB295" t="s">
        <v>788</v>
      </c>
      <c r="AC295" s="155">
        <v>3.5000000000000001E-3</v>
      </c>
      <c r="AD295" s="18">
        <f t="shared" si="8"/>
        <v>3</v>
      </c>
      <c r="AE295" s="168">
        <v>40318</v>
      </c>
      <c r="AF295" s="166">
        <v>198747</v>
      </c>
      <c r="AG295">
        <v>38.869999999999997</v>
      </c>
      <c r="AH295" t="s">
        <v>747</v>
      </c>
      <c r="AI295" s="10">
        <v>41821</v>
      </c>
      <c r="AJ295" s="157">
        <v>1.17</v>
      </c>
      <c r="AK295" s="10">
        <v>42620</v>
      </c>
      <c r="AL295" s="157">
        <v>0.1</v>
      </c>
      <c r="AM295" s="155">
        <v>2.9899999999999999E-2</v>
      </c>
      <c r="AN295">
        <v>1.08</v>
      </c>
      <c r="AO295">
        <v>100</v>
      </c>
      <c r="AP295" s="155">
        <v>0.15490000000000001</v>
      </c>
      <c r="AQ295" t="s">
        <v>222</v>
      </c>
      <c r="AR295" t="s">
        <v>225</v>
      </c>
      <c r="AS295" t="s">
        <v>212</v>
      </c>
      <c r="AT295" t="s">
        <v>215</v>
      </c>
      <c r="AU295" t="s">
        <v>214</v>
      </c>
      <c r="AV295" t="s">
        <v>212</v>
      </c>
      <c r="AW295" t="s">
        <v>217</v>
      </c>
    </row>
    <row r="296" spans="25:49">
      <c r="Y296">
        <f t="shared" si="9"/>
        <v>296</v>
      </c>
      <c r="Z296" s="160" t="s">
        <v>1533</v>
      </c>
      <c r="AA296" t="s">
        <v>752</v>
      </c>
      <c r="AB296" t="s">
        <v>753</v>
      </c>
      <c r="AC296" s="155">
        <v>3.5000000000000001E-3</v>
      </c>
      <c r="AD296" s="18">
        <f t="shared" si="8"/>
        <v>3</v>
      </c>
      <c r="AF296" s="166">
        <v>14275587.199999999</v>
      </c>
      <c r="AG296">
        <v>82.81</v>
      </c>
      <c r="AH296" t="s">
        <v>747</v>
      </c>
      <c r="AI296" s="10">
        <v>38664</v>
      </c>
      <c r="AJ296" s="157">
        <v>2.02</v>
      </c>
      <c r="AK296" s="10">
        <v>42538</v>
      </c>
      <c r="AL296" s="157">
        <v>0.51</v>
      </c>
      <c r="AM296" s="155">
        <v>2.4299999999999999E-2</v>
      </c>
      <c r="AN296">
        <v>1.1000000000000001</v>
      </c>
      <c r="AO296">
        <v>108</v>
      </c>
      <c r="AP296" s="155">
        <v>0.1714</v>
      </c>
      <c r="AQ296" t="s">
        <v>216</v>
      </c>
      <c r="AR296" t="s">
        <v>225</v>
      </c>
      <c r="AS296" t="s">
        <v>214</v>
      </c>
      <c r="AT296" t="s">
        <v>215</v>
      </c>
      <c r="AU296" t="s">
        <v>222</v>
      </c>
      <c r="AV296" t="s">
        <v>214</v>
      </c>
      <c r="AW296" t="s">
        <v>217</v>
      </c>
    </row>
    <row r="297" spans="25:49">
      <c r="Y297">
        <f t="shared" si="9"/>
        <v>297</v>
      </c>
      <c r="Z297" s="160" t="s">
        <v>1533</v>
      </c>
      <c r="AA297" t="s">
        <v>787</v>
      </c>
      <c r="AB297" t="s">
        <v>788</v>
      </c>
      <c r="AC297" s="155">
        <v>3.5000000000000001E-3</v>
      </c>
      <c r="AD297" s="18">
        <f t="shared" si="8"/>
        <v>3</v>
      </c>
      <c r="AF297" s="166">
        <v>198747</v>
      </c>
      <c r="AG297">
        <v>38.869999999999997</v>
      </c>
      <c r="AH297" t="s">
        <v>747</v>
      </c>
      <c r="AI297" s="10">
        <v>41821</v>
      </c>
      <c r="AJ297" s="157">
        <v>1.17</v>
      </c>
      <c r="AK297" s="10">
        <v>42620</v>
      </c>
      <c r="AL297" s="157">
        <v>0.1</v>
      </c>
      <c r="AM297" s="155">
        <v>2.9899999999999999E-2</v>
      </c>
      <c r="AN297">
        <v>1.08</v>
      </c>
      <c r="AO297">
        <v>100</v>
      </c>
      <c r="AP297" s="155">
        <v>0.15490000000000001</v>
      </c>
      <c r="AQ297" t="s">
        <v>222</v>
      </c>
      <c r="AR297" t="s">
        <v>225</v>
      </c>
      <c r="AS297" t="s">
        <v>212</v>
      </c>
      <c r="AT297" t="s">
        <v>215</v>
      </c>
      <c r="AU297" t="s">
        <v>214</v>
      </c>
      <c r="AV297" t="s">
        <v>212</v>
      </c>
      <c r="AW297" t="s">
        <v>217</v>
      </c>
    </row>
    <row r="298" spans="25:49">
      <c r="Y298">
        <f t="shared" si="9"/>
        <v>298</v>
      </c>
      <c r="Z298" s="160" t="s">
        <v>1533</v>
      </c>
      <c r="AA298" t="s">
        <v>1500</v>
      </c>
      <c r="AB298" t="s">
        <v>1501</v>
      </c>
      <c r="AC298" s="155">
        <v>3.5000000000000001E-3</v>
      </c>
      <c r="AD298" s="18">
        <f t="shared" si="8"/>
        <v>3</v>
      </c>
      <c r="AF298" s="166">
        <v>1979.8</v>
      </c>
      <c r="AG298">
        <v>181.63</v>
      </c>
      <c r="AH298" t="s">
        <v>425</v>
      </c>
      <c r="AI298" s="10">
        <v>40511</v>
      </c>
      <c r="AJ298" t="s">
        <v>212</v>
      </c>
      <c r="AK298" t="s">
        <v>212</v>
      </c>
      <c r="AL298" t="s">
        <v>212</v>
      </c>
      <c r="AM298" t="s">
        <v>212</v>
      </c>
      <c r="AN298">
        <v>-0.54</v>
      </c>
      <c r="AO298" t="s">
        <v>212</v>
      </c>
      <c r="AP298" t="s">
        <v>212</v>
      </c>
      <c r="AQ298" t="s">
        <v>228</v>
      </c>
      <c r="AR298" t="s">
        <v>216</v>
      </c>
      <c r="AS298" t="s">
        <v>225</v>
      </c>
      <c r="AT298" t="s">
        <v>222</v>
      </c>
      <c r="AU298" t="s">
        <v>212</v>
      </c>
      <c r="AV298" t="s">
        <v>212</v>
      </c>
      <c r="AW298" t="s">
        <v>217</v>
      </c>
    </row>
    <row r="299" spans="25:49">
      <c r="Y299">
        <f t="shared" si="9"/>
        <v>299</v>
      </c>
      <c r="Z299" s="162" t="s">
        <v>25</v>
      </c>
      <c r="AA299" t="s">
        <v>324</v>
      </c>
      <c r="AB299" t="s">
        <v>323</v>
      </c>
      <c r="AC299" s="155">
        <v>3.5000000000000001E-3</v>
      </c>
      <c r="AD299" s="18">
        <f t="shared" si="8"/>
        <v>2.75</v>
      </c>
      <c r="AE299" s="168">
        <v>234374</v>
      </c>
      <c r="AF299" s="166">
        <v>4057434.4</v>
      </c>
      <c r="AG299">
        <v>103</v>
      </c>
      <c r="AH299" t="s">
        <v>25</v>
      </c>
      <c r="AI299" s="10">
        <v>36920</v>
      </c>
      <c r="AJ299" s="157">
        <v>3.69</v>
      </c>
      <c r="AK299" s="10">
        <v>42542</v>
      </c>
      <c r="AL299" s="157">
        <v>0.77</v>
      </c>
      <c r="AM299" s="155">
        <v>3.5999999999999997E-2</v>
      </c>
      <c r="AN299">
        <v>1.67</v>
      </c>
      <c r="AO299">
        <v>32</v>
      </c>
      <c r="AP299" s="155">
        <v>0.5544</v>
      </c>
      <c r="AQ299" t="s">
        <v>215</v>
      </c>
      <c r="AR299" t="s">
        <v>215</v>
      </c>
      <c r="AS299" t="s">
        <v>214</v>
      </c>
      <c r="AT299" t="s">
        <v>217</v>
      </c>
      <c r="AU299" t="s">
        <v>214</v>
      </c>
      <c r="AV299" t="s">
        <v>222</v>
      </c>
      <c r="AW299" t="s">
        <v>222</v>
      </c>
    </row>
    <row r="300" spans="25:49">
      <c r="Y300">
        <f t="shared" si="9"/>
        <v>300</v>
      </c>
      <c r="Z300" s="160" t="s">
        <v>837</v>
      </c>
      <c r="AA300" t="s">
        <v>854</v>
      </c>
      <c r="AB300" t="s">
        <v>855</v>
      </c>
      <c r="AC300" s="155">
        <v>3.5000000000000001E-3</v>
      </c>
      <c r="AD300" s="18">
        <f t="shared" si="8"/>
        <v>2.75</v>
      </c>
      <c r="AE300" s="168">
        <v>21903</v>
      </c>
      <c r="AF300" s="166">
        <v>260562.4</v>
      </c>
      <c r="AG300">
        <v>54.81</v>
      </c>
      <c r="AH300" t="s">
        <v>839</v>
      </c>
      <c r="AI300" s="10">
        <v>40147</v>
      </c>
      <c r="AJ300" s="157">
        <v>0.73</v>
      </c>
      <c r="AK300" s="10">
        <v>42614</v>
      </c>
      <c r="AL300" s="157">
        <v>0.1</v>
      </c>
      <c r="AM300" s="155">
        <v>1.34E-2</v>
      </c>
      <c r="AN300">
        <v>0.26</v>
      </c>
      <c r="AO300">
        <v>171</v>
      </c>
      <c r="AP300" s="155">
        <v>0.19259999999999999</v>
      </c>
      <c r="AQ300" t="s">
        <v>217</v>
      </c>
      <c r="AR300" t="s">
        <v>214</v>
      </c>
      <c r="AS300" t="s">
        <v>225</v>
      </c>
      <c r="AT300" t="s">
        <v>225</v>
      </c>
      <c r="AU300" t="s">
        <v>217</v>
      </c>
      <c r="AV300" t="s">
        <v>214</v>
      </c>
      <c r="AW300" t="s">
        <v>222</v>
      </c>
    </row>
    <row r="301" spans="25:49">
      <c r="Y301">
        <f t="shared" si="9"/>
        <v>301</v>
      </c>
      <c r="Z301" s="160" t="s">
        <v>1048</v>
      </c>
      <c r="AA301" t="s">
        <v>953</v>
      </c>
      <c r="AB301" t="s">
        <v>954</v>
      </c>
      <c r="AC301" s="155">
        <v>3.5000000000000001E-3</v>
      </c>
      <c r="AD301" s="18">
        <f t="shared" si="8"/>
        <v>2.75</v>
      </c>
      <c r="AE301" s="168">
        <v>9071</v>
      </c>
      <c r="AF301" s="166">
        <v>168967.5</v>
      </c>
      <c r="AG301">
        <v>86.41</v>
      </c>
      <c r="AH301" t="s">
        <v>893</v>
      </c>
      <c r="AI301" s="10">
        <v>38777</v>
      </c>
      <c r="AJ301" s="157">
        <v>0.69</v>
      </c>
      <c r="AK301" s="10">
        <v>42538</v>
      </c>
      <c r="AL301" s="157">
        <v>0.02</v>
      </c>
      <c r="AM301" s="155">
        <v>8.0000000000000002E-3</v>
      </c>
      <c r="AN301">
        <v>1.33</v>
      </c>
      <c r="AO301">
        <v>144</v>
      </c>
      <c r="AP301" s="155">
        <v>0.1477</v>
      </c>
      <c r="AQ301" t="s">
        <v>215</v>
      </c>
      <c r="AR301" t="s">
        <v>217</v>
      </c>
      <c r="AS301" t="s">
        <v>216</v>
      </c>
      <c r="AT301" t="s">
        <v>214</v>
      </c>
      <c r="AU301" t="s">
        <v>214</v>
      </c>
      <c r="AV301" t="s">
        <v>228</v>
      </c>
      <c r="AW301" t="s">
        <v>222</v>
      </c>
    </row>
    <row r="302" spans="25:49">
      <c r="Y302">
        <f t="shared" si="9"/>
        <v>302</v>
      </c>
      <c r="Z302" s="160" t="s">
        <v>1533</v>
      </c>
      <c r="AA302" t="s">
        <v>1237</v>
      </c>
      <c r="AB302" t="s">
        <v>1238</v>
      </c>
      <c r="AC302" s="155">
        <v>3.5000000000000001E-3</v>
      </c>
      <c r="AD302" s="18">
        <f t="shared" si="8"/>
        <v>2.75</v>
      </c>
      <c r="AF302" s="166">
        <v>730807.1</v>
      </c>
      <c r="AG302">
        <v>51.54</v>
      </c>
      <c r="AH302" t="s">
        <v>747</v>
      </c>
      <c r="AI302" s="10">
        <v>38777</v>
      </c>
      <c r="AJ302" s="157">
        <v>1.1100000000000001</v>
      </c>
      <c r="AK302" s="10">
        <v>42538</v>
      </c>
      <c r="AL302" s="157">
        <v>0.24</v>
      </c>
      <c r="AM302" s="155">
        <v>2.1499999999999998E-2</v>
      </c>
      <c r="AN302">
        <v>1.39</v>
      </c>
      <c r="AO302">
        <v>112</v>
      </c>
      <c r="AP302" s="155">
        <v>0.19850000000000001</v>
      </c>
      <c r="AQ302" t="s">
        <v>215</v>
      </c>
      <c r="AR302" t="s">
        <v>217</v>
      </c>
      <c r="AS302" t="s">
        <v>228</v>
      </c>
      <c r="AT302" t="s">
        <v>228</v>
      </c>
      <c r="AU302" t="s">
        <v>217</v>
      </c>
      <c r="AV302" t="s">
        <v>222</v>
      </c>
      <c r="AW302" t="s">
        <v>222</v>
      </c>
    </row>
    <row r="303" spans="25:49">
      <c r="Y303">
        <f t="shared" si="9"/>
        <v>303</v>
      </c>
      <c r="Z303" s="160" t="s">
        <v>1533</v>
      </c>
      <c r="AA303" t="s">
        <v>1304</v>
      </c>
      <c r="AB303" t="s">
        <v>1305</v>
      </c>
      <c r="AC303" s="155">
        <v>3.5000000000000001E-3</v>
      </c>
      <c r="AD303" s="18">
        <f t="shared" si="8"/>
        <v>2.75</v>
      </c>
      <c r="AF303" s="166">
        <v>232741.4</v>
      </c>
      <c r="AG303">
        <v>27.53</v>
      </c>
      <c r="AH303" t="s">
        <v>780</v>
      </c>
      <c r="AI303" s="10">
        <v>42275</v>
      </c>
      <c r="AJ303" s="157">
        <v>0.27</v>
      </c>
      <c r="AK303" s="10">
        <v>42545</v>
      </c>
      <c r="AL303" s="157">
        <v>0.17</v>
      </c>
      <c r="AM303" s="155">
        <v>9.5999999999999992E-3</v>
      </c>
      <c r="AN303">
        <v>0.93</v>
      </c>
      <c r="AO303">
        <v>773</v>
      </c>
      <c r="AP303" s="155">
        <v>0.11559999999999999</v>
      </c>
      <c r="AQ303" t="s">
        <v>222</v>
      </c>
      <c r="AR303" t="s">
        <v>217</v>
      </c>
      <c r="AS303" t="s">
        <v>212</v>
      </c>
      <c r="AT303" t="s">
        <v>222</v>
      </c>
      <c r="AU303" t="s">
        <v>214</v>
      </c>
      <c r="AV303" t="s">
        <v>212</v>
      </c>
      <c r="AW303" t="s">
        <v>222</v>
      </c>
    </row>
    <row r="304" spans="25:49">
      <c r="Y304">
        <f t="shared" si="9"/>
        <v>304</v>
      </c>
      <c r="Z304" s="160" t="s">
        <v>1533</v>
      </c>
      <c r="AA304" t="s">
        <v>1364</v>
      </c>
      <c r="AB304" t="s">
        <v>1365</v>
      </c>
      <c r="AC304" s="155">
        <v>3.5000000000000001E-3</v>
      </c>
      <c r="AD304" s="18">
        <f t="shared" si="8"/>
        <v>2.75</v>
      </c>
      <c r="AF304" s="166">
        <v>59508</v>
      </c>
      <c r="AG304">
        <v>66.260000000000005</v>
      </c>
      <c r="AH304" t="s">
        <v>811</v>
      </c>
      <c r="AI304" s="10">
        <v>40989</v>
      </c>
      <c r="AJ304" s="157">
        <v>0.7</v>
      </c>
      <c r="AK304" s="10">
        <v>42542</v>
      </c>
      <c r="AL304" s="157">
        <v>0.15</v>
      </c>
      <c r="AM304" s="155">
        <v>1.06E-2</v>
      </c>
      <c r="AN304">
        <v>1.22</v>
      </c>
      <c r="AO304">
        <v>108</v>
      </c>
      <c r="AP304" s="155">
        <v>0.1159</v>
      </c>
      <c r="AQ304" t="s">
        <v>222</v>
      </c>
      <c r="AR304" t="s">
        <v>225</v>
      </c>
      <c r="AS304" t="s">
        <v>222</v>
      </c>
      <c r="AT304" t="s">
        <v>214</v>
      </c>
      <c r="AU304" t="s">
        <v>214</v>
      </c>
      <c r="AV304" t="s">
        <v>217</v>
      </c>
      <c r="AW304" t="s">
        <v>222</v>
      </c>
    </row>
    <row r="305" spans="25:49">
      <c r="Y305">
        <f t="shared" si="9"/>
        <v>305</v>
      </c>
      <c r="Z305" s="160" t="s">
        <v>1533</v>
      </c>
      <c r="AA305" t="s">
        <v>1452</v>
      </c>
      <c r="AB305" t="s">
        <v>1453</v>
      </c>
      <c r="AC305" s="155">
        <v>3.5000000000000001E-3</v>
      </c>
      <c r="AD305" s="18">
        <f t="shared" si="8"/>
        <v>2.75</v>
      </c>
      <c r="AF305" s="166">
        <v>7296</v>
      </c>
      <c r="AG305">
        <v>48.45</v>
      </c>
      <c r="AH305" t="s">
        <v>780</v>
      </c>
      <c r="AI305" s="10">
        <v>42039</v>
      </c>
      <c r="AJ305" s="157">
        <v>1.2</v>
      </c>
      <c r="AK305" s="10">
        <v>42538</v>
      </c>
      <c r="AL305" s="157">
        <v>0.18</v>
      </c>
      <c r="AM305" s="155">
        <v>2.47E-2</v>
      </c>
      <c r="AN305">
        <v>-0.99</v>
      </c>
      <c r="AO305">
        <v>103</v>
      </c>
      <c r="AP305" s="155">
        <v>0.1195</v>
      </c>
      <c r="AQ305" t="s">
        <v>222</v>
      </c>
      <c r="AR305" t="s">
        <v>217</v>
      </c>
      <c r="AS305" t="s">
        <v>228</v>
      </c>
      <c r="AT305" t="s">
        <v>214</v>
      </c>
      <c r="AU305" t="s">
        <v>216</v>
      </c>
      <c r="AV305" t="s">
        <v>212</v>
      </c>
      <c r="AW305" t="s">
        <v>222</v>
      </c>
    </row>
    <row r="306" spans="25:49">
      <c r="Y306">
        <f t="shared" si="9"/>
        <v>306</v>
      </c>
      <c r="Z306" s="160" t="s">
        <v>1048</v>
      </c>
      <c r="AA306" t="s">
        <v>955</v>
      </c>
      <c r="AB306" t="s">
        <v>956</v>
      </c>
      <c r="AC306" s="155">
        <v>3.5000000000000001E-3</v>
      </c>
      <c r="AD306" s="18">
        <f t="shared" si="8"/>
        <v>2.5</v>
      </c>
      <c r="AE306" s="168">
        <v>8614</v>
      </c>
      <c r="AF306" s="166">
        <v>166796</v>
      </c>
      <c r="AG306">
        <v>59.29</v>
      </c>
      <c r="AH306" t="s">
        <v>888</v>
      </c>
      <c r="AI306" s="10">
        <v>38777</v>
      </c>
      <c r="AJ306" s="157">
        <v>0.41</v>
      </c>
      <c r="AK306" s="10">
        <v>42538</v>
      </c>
      <c r="AL306" s="157">
        <v>0.1</v>
      </c>
      <c r="AM306" s="155">
        <v>6.8999999999999999E-3</v>
      </c>
      <c r="AN306">
        <v>1.85</v>
      </c>
      <c r="AO306">
        <v>151</v>
      </c>
      <c r="AP306" s="155">
        <v>0.16020000000000001</v>
      </c>
      <c r="AQ306" t="s">
        <v>225</v>
      </c>
      <c r="AR306" t="s">
        <v>217</v>
      </c>
      <c r="AS306" t="s">
        <v>213</v>
      </c>
      <c r="AT306" t="s">
        <v>228</v>
      </c>
      <c r="AU306" t="s">
        <v>214</v>
      </c>
      <c r="AV306" t="s">
        <v>228</v>
      </c>
      <c r="AW306" t="s">
        <v>214</v>
      </c>
    </row>
    <row r="307" spans="25:49">
      <c r="Y307">
        <f t="shared" si="9"/>
        <v>307</v>
      </c>
      <c r="Z307" s="160" t="s">
        <v>1155</v>
      </c>
      <c r="AA307" t="s">
        <v>1087</v>
      </c>
      <c r="AB307" t="s">
        <v>1088</v>
      </c>
      <c r="AC307" s="155">
        <v>3.5000000000000001E-3</v>
      </c>
      <c r="AD307" s="18">
        <f t="shared" si="8"/>
        <v>2.5</v>
      </c>
      <c r="AF307" s="166">
        <v>557730</v>
      </c>
      <c r="AG307">
        <v>123.8</v>
      </c>
      <c r="AH307" t="s">
        <v>1026</v>
      </c>
      <c r="AI307" s="10">
        <v>38777</v>
      </c>
      <c r="AJ307" s="157">
        <v>0.6</v>
      </c>
      <c r="AK307" s="10">
        <v>42538</v>
      </c>
      <c r="AL307" s="157">
        <v>0.04</v>
      </c>
      <c r="AM307" s="155">
        <v>4.8999999999999998E-3</v>
      </c>
      <c r="AN307">
        <v>1.22</v>
      </c>
      <c r="AO307">
        <v>88</v>
      </c>
      <c r="AP307" s="155">
        <v>0.2122</v>
      </c>
      <c r="AQ307" t="s">
        <v>215</v>
      </c>
      <c r="AR307" t="s">
        <v>225</v>
      </c>
      <c r="AS307" t="s">
        <v>222</v>
      </c>
      <c r="AT307" t="s">
        <v>228</v>
      </c>
      <c r="AU307" t="s">
        <v>228</v>
      </c>
      <c r="AV307" t="s">
        <v>228</v>
      </c>
      <c r="AW307" t="s">
        <v>214</v>
      </c>
    </row>
    <row r="308" spans="25:49">
      <c r="Y308">
        <f t="shared" si="9"/>
        <v>308</v>
      </c>
      <c r="Z308" s="160" t="s">
        <v>837</v>
      </c>
      <c r="AA308" t="s">
        <v>864</v>
      </c>
      <c r="AB308" t="s">
        <v>865</v>
      </c>
      <c r="AC308" s="155">
        <v>3.5000000000000001E-3</v>
      </c>
      <c r="AD308" s="18">
        <f t="shared" si="8"/>
        <v>2.25</v>
      </c>
      <c r="AE308" s="168">
        <v>7482</v>
      </c>
      <c r="AF308" s="166">
        <v>68693.600000000006</v>
      </c>
      <c r="AG308">
        <v>50.64</v>
      </c>
      <c r="AH308" t="s">
        <v>839</v>
      </c>
      <c r="AI308" s="10">
        <v>40210</v>
      </c>
      <c r="AJ308" s="157">
        <v>0.28000000000000003</v>
      </c>
      <c r="AK308" s="10">
        <v>42614</v>
      </c>
      <c r="AL308" s="157">
        <v>0.04</v>
      </c>
      <c r="AM308" s="155">
        <v>5.4000000000000003E-3</v>
      </c>
      <c r="AN308">
        <v>-0.35</v>
      </c>
      <c r="AO308">
        <v>81</v>
      </c>
      <c r="AP308" s="155">
        <v>0.23119999999999999</v>
      </c>
      <c r="AQ308" t="s">
        <v>214</v>
      </c>
      <c r="AR308" t="s">
        <v>214</v>
      </c>
      <c r="AS308" t="s">
        <v>222</v>
      </c>
      <c r="AT308" t="s">
        <v>215</v>
      </c>
      <c r="AU308" t="s">
        <v>214</v>
      </c>
      <c r="AV308" t="s">
        <v>214</v>
      </c>
      <c r="AW308" t="s">
        <v>228</v>
      </c>
    </row>
    <row r="309" spans="25:49">
      <c r="Y309">
        <f t="shared" si="9"/>
        <v>309</v>
      </c>
      <c r="Z309" s="160" t="s">
        <v>1048</v>
      </c>
      <c r="AA309" t="s">
        <v>1029</v>
      </c>
      <c r="AB309" t="s">
        <v>1030</v>
      </c>
      <c r="AC309" s="155">
        <v>3.5999999999999999E-3</v>
      </c>
      <c r="AD309" s="18" t="str">
        <f t="shared" si="8"/>
        <v>n/a</v>
      </c>
      <c r="AE309" s="168">
        <v>15020</v>
      </c>
      <c r="AF309" s="166">
        <v>8357.5</v>
      </c>
      <c r="AG309">
        <v>33.380000000000003</v>
      </c>
      <c r="AH309" t="s">
        <v>888</v>
      </c>
      <c r="AI309" s="10">
        <v>41380</v>
      </c>
      <c r="AJ309" s="157">
        <v>0.49</v>
      </c>
      <c r="AK309" s="10">
        <v>42542</v>
      </c>
      <c r="AL309" s="157">
        <v>0.12</v>
      </c>
      <c r="AM309" s="155">
        <v>1.4500000000000001E-2</v>
      </c>
      <c r="AN309">
        <v>1.85</v>
      </c>
      <c r="AO309">
        <v>217</v>
      </c>
      <c r="AP309" s="155">
        <v>0.2203</v>
      </c>
      <c r="AQ309" t="s">
        <v>212</v>
      </c>
      <c r="AR309" t="s">
        <v>222</v>
      </c>
      <c r="AS309" t="s">
        <v>212</v>
      </c>
      <c r="AT309" t="s">
        <v>212</v>
      </c>
      <c r="AU309" t="s">
        <v>212</v>
      </c>
      <c r="AV309" t="s">
        <v>222</v>
      </c>
      <c r="AW309" t="s">
        <v>212</v>
      </c>
    </row>
    <row r="310" spans="25:49">
      <c r="Y310">
        <f t="shared" si="9"/>
        <v>310</v>
      </c>
      <c r="Z310" s="160" t="s">
        <v>1048</v>
      </c>
      <c r="AA310" t="s">
        <v>945</v>
      </c>
      <c r="AB310" t="s">
        <v>946</v>
      </c>
      <c r="AC310" s="155">
        <v>3.7000000000000002E-3</v>
      </c>
      <c r="AD310" s="18">
        <f t="shared" si="8"/>
        <v>3.5</v>
      </c>
      <c r="AE310" s="168">
        <v>11445</v>
      </c>
      <c r="AF310" s="166">
        <v>197936</v>
      </c>
      <c r="AG310">
        <v>44.2</v>
      </c>
      <c r="AH310" t="s">
        <v>939</v>
      </c>
      <c r="AI310" s="10">
        <v>40275</v>
      </c>
      <c r="AJ310" s="157">
        <v>1.08</v>
      </c>
      <c r="AK310" s="10">
        <v>42538</v>
      </c>
      <c r="AL310" s="157">
        <v>0.22</v>
      </c>
      <c r="AM310" s="155">
        <v>2.4400000000000002E-2</v>
      </c>
      <c r="AN310">
        <v>1.18</v>
      </c>
      <c r="AO310">
        <v>119</v>
      </c>
      <c r="AP310" s="155">
        <v>0.1734</v>
      </c>
      <c r="AQ310" t="s">
        <v>222</v>
      </c>
      <c r="AR310" t="s">
        <v>225</v>
      </c>
      <c r="AS310" t="s">
        <v>214</v>
      </c>
      <c r="AT310" t="s">
        <v>216</v>
      </c>
      <c r="AU310" t="s">
        <v>215</v>
      </c>
      <c r="AV310" t="s">
        <v>215</v>
      </c>
      <c r="AW310" t="s">
        <v>215</v>
      </c>
    </row>
    <row r="311" spans="25:49">
      <c r="Y311">
        <f t="shared" si="9"/>
        <v>311</v>
      </c>
      <c r="Z311" s="160" t="s">
        <v>1155</v>
      </c>
      <c r="AA311" t="s">
        <v>1117</v>
      </c>
      <c r="AB311" t="s">
        <v>1118</v>
      </c>
      <c r="AC311" s="155">
        <v>3.7000000000000002E-3</v>
      </c>
      <c r="AD311" s="18">
        <f t="shared" si="8"/>
        <v>2.75</v>
      </c>
      <c r="AF311" s="166">
        <v>124782.7</v>
      </c>
      <c r="AG311">
        <v>52.84</v>
      </c>
      <c r="AH311" t="s">
        <v>1060</v>
      </c>
      <c r="AI311" s="10">
        <v>38777</v>
      </c>
      <c r="AJ311" s="157">
        <v>0.75</v>
      </c>
      <c r="AK311" s="10">
        <v>42538</v>
      </c>
      <c r="AL311" s="157">
        <v>0.15</v>
      </c>
      <c r="AM311" s="155">
        <v>1.4200000000000001E-2</v>
      </c>
      <c r="AN311">
        <v>1.68</v>
      </c>
      <c r="AO311">
        <v>98</v>
      </c>
      <c r="AP311" s="155">
        <v>0.2424</v>
      </c>
      <c r="AQ311" t="s">
        <v>225</v>
      </c>
      <c r="AR311" t="s">
        <v>217</v>
      </c>
      <c r="AS311" t="s">
        <v>216</v>
      </c>
      <c r="AT311" t="s">
        <v>228</v>
      </c>
      <c r="AU311" t="s">
        <v>214</v>
      </c>
      <c r="AV311" t="s">
        <v>228</v>
      </c>
      <c r="AW311" t="s">
        <v>222</v>
      </c>
    </row>
    <row r="312" spans="25:49">
      <c r="Y312">
        <f t="shared" si="9"/>
        <v>312</v>
      </c>
      <c r="Z312" s="160" t="s">
        <v>1048</v>
      </c>
      <c r="AA312" t="s">
        <v>993</v>
      </c>
      <c r="AB312" t="s">
        <v>994</v>
      </c>
      <c r="AC312" s="155">
        <v>3.8E-3</v>
      </c>
      <c r="AD312" s="18" t="str">
        <f t="shared" si="8"/>
        <v>n/a</v>
      </c>
      <c r="AE312" s="168">
        <v>15769</v>
      </c>
      <c r="AF312" s="166">
        <v>58363.5</v>
      </c>
      <c r="AG312">
        <v>29.91</v>
      </c>
      <c r="AH312" t="s">
        <v>882</v>
      </c>
      <c r="AI312" s="10">
        <v>41480</v>
      </c>
      <c r="AJ312" s="157">
        <v>0.64</v>
      </c>
      <c r="AK312" s="10">
        <v>42604</v>
      </c>
      <c r="AL312" s="157">
        <v>0.02</v>
      </c>
      <c r="AM312" s="155">
        <v>2.1600000000000001E-2</v>
      </c>
      <c r="AN312">
        <v>1.31</v>
      </c>
      <c r="AO312">
        <v>266</v>
      </c>
      <c r="AP312" s="155">
        <v>0.1666</v>
      </c>
      <c r="AQ312" t="s">
        <v>212</v>
      </c>
      <c r="AR312" t="s">
        <v>217</v>
      </c>
      <c r="AS312" t="s">
        <v>212</v>
      </c>
      <c r="AT312" t="s">
        <v>212</v>
      </c>
      <c r="AU312" t="s">
        <v>212</v>
      </c>
      <c r="AV312" t="s">
        <v>212</v>
      </c>
      <c r="AW312" t="s">
        <v>212</v>
      </c>
    </row>
    <row r="313" spans="25:49">
      <c r="Y313">
        <f t="shared" si="9"/>
        <v>313</v>
      </c>
      <c r="Z313" s="160" t="s">
        <v>1155</v>
      </c>
      <c r="AA313" t="s">
        <v>1074</v>
      </c>
      <c r="AB313" t="s">
        <v>1075</v>
      </c>
      <c r="AC313" s="155">
        <v>3.8E-3</v>
      </c>
      <c r="AD313" s="18">
        <f t="shared" si="8"/>
        <v>3.75</v>
      </c>
      <c r="AF313" s="166">
        <v>2029765.6</v>
      </c>
      <c r="AG313">
        <v>88.66</v>
      </c>
      <c r="AH313" t="s">
        <v>1060</v>
      </c>
      <c r="AI313" s="10">
        <v>38884</v>
      </c>
      <c r="AJ313" s="157">
        <v>2.25</v>
      </c>
      <c r="AK313" s="10">
        <v>42604</v>
      </c>
      <c r="AL313" s="157">
        <v>0.21</v>
      </c>
      <c r="AM313" s="155">
        <v>2.53E-2</v>
      </c>
      <c r="AN313">
        <v>1.28</v>
      </c>
      <c r="AO313">
        <v>390</v>
      </c>
      <c r="AP313" s="155">
        <v>0.1201</v>
      </c>
      <c r="AQ313" t="s">
        <v>215</v>
      </c>
      <c r="AR313" t="s">
        <v>225</v>
      </c>
      <c r="AS313" t="s">
        <v>228</v>
      </c>
      <c r="AT313" t="s">
        <v>215</v>
      </c>
      <c r="AU313" t="s">
        <v>213</v>
      </c>
      <c r="AV313" t="s">
        <v>216</v>
      </c>
      <c r="AW313" t="s">
        <v>216</v>
      </c>
    </row>
    <row r="314" spans="25:49">
      <c r="Y314">
        <f t="shared" si="9"/>
        <v>314</v>
      </c>
      <c r="Z314" s="160" t="s">
        <v>1048</v>
      </c>
      <c r="AA314" t="s">
        <v>902</v>
      </c>
      <c r="AB314" t="s">
        <v>903</v>
      </c>
      <c r="AC314" s="155">
        <v>3.8E-3</v>
      </c>
      <c r="AD314" s="18">
        <f t="shared" si="8"/>
        <v>3.5</v>
      </c>
      <c r="AE314" s="168">
        <v>104729</v>
      </c>
      <c r="AF314" s="166">
        <v>1549337.6000000001</v>
      </c>
      <c r="AG314">
        <v>72.849999999999994</v>
      </c>
      <c r="AH314" t="s">
        <v>888</v>
      </c>
      <c r="AI314" s="10">
        <v>38884</v>
      </c>
      <c r="AJ314" s="157">
        <v>2.19</v>
      </c>
      <c r="AK314" s="10">
        <v>42604</v>
      </c>
      <c r="AL314" s="157">
        <v>0.16</v>
      </c>
      <c r="AM314" s="155">
        <v>0.03</v>
      </c>
      <c r="AN314">
        <v>1.4</v>
      </c>
      <c r="AO314">
        <v>696</v>
      </c>
      <c r="AP314" s="155">
        <v>0.1022</v>
      </c>
      <c r="AQ314" t="s">
        <v>215</v>
      </c>
      <c r="AR314" t="s">
        <v>222</v>
      </c>
      <c r="AS314" t="s">
        <v>222</v>
      </c>
      <c r="AT314" t="s">
        <v>216</v>
      </c>
      <c r="AU314" t="s">
        <v>213</v>
      </c>
      <c r="AV314" t="s">
        <v>225</v>
      </c>
      <c r="AW314" t="s">
        <v>215</v>
      </c>
    </row>
    <row r="315" spans="25:49">
      <c r="Y315">
        <f t="shared" si="9"/>
        <v>315</v>
      </c>
      <c r="Z315" s="160" t="s">
        <v>100</v>
      </c>
      <c r="AA315" t="s">
        <v>768</v>
      </c>
      <c r="AB315" t="s">
        <v>769</v>
      </c>
      <c r="AC315" s="155">
        <v>3.8E-3</v>
      </c>
      <c r="AD315" s="18">
        <f t="shared" si="8"/>
        <v>3.5</v>
      </c>
      <c r="AE315" s="168">
        <v>77315</v>
      </c>
      <c r="AF315" s="166">
        <v>1280663.8999999999</v>
      </c>
      <c r="AG315">
        <v>65.2</v>
      </c>
      <c r="AH315" t="s">
        <v>747</v>
      </c>
      <c r="AI315" s="10">
        <v>38884</v>
      </c>
      <c r="AJ315" s="157">
        <v>2.13</v>
      </c>
      <c r="AK315" s="10">
        <v>42604</v>
      </c>
      <c r="AL315" s="157">
        <v>0.19</v>
      </c>
      <c r="AM315" s="155">
        <v>3.2500000000000001E-2</v>
      </c>
      <c r="AN315">
        <v>1.18</v>
      </c>
      <c r="AO315">
        <v>426</v>
      </c>
      <c r="AP315" s="155">
        <v>0.3594</v>
      </c>
      <c r="AQ315" t="s">
        <v>225</v>
      </c>
      <c r="AR315" t="s">
        <v>217</v>
      </c>
      <c r="AS315" t="s">
        <v>217</v>
      </c>
      <c r="AT315" t="s">
        <v>215</v>
      </c>
      <c r="AU315" t="s">
        <v>216</v>
      </c>
      <c r="AV315" t="s">
        <v>225</v>
      </c>
      <c r="AW315" t="s">
        <v>215</v>
      </c>
    </row>
    <row r="316" spans="25:49">
      <c r="Y316">
        <f t="shared" si="9"/>
        <v>316</v>
      </c>
      <c r="Z316" s="160" t="s">
        <v>1533</v>
      </c>
      <c r="AA316" t="s">
        <v>768</v>
      </c>
      <c r="AB316" t="s">
        <v>769</v>
      </c>
      <c r="AC316" s="155">
        <v>3.8E-3</v>
      </c>
      <c r="AD316" s="18">
        <f t="shared" si="8"/>
        <v>3.5</v>
      </c>
      <c r="AF316" s="166">
        <v>1280663.8999999999</v>
      </c>
      <c r="AG316">
        <v>65.2</v>
      </c>
      <c r="AH316" t="s">
        <v>747</v>
      </c>
      <c r="AI316" s="10">
        <v>38884</v>
      </c>
      <c r="AJ316" s="157">
        <v>2.13</v>
      </c>
      <c r="AK316" s="10">
        <v>42604</v>
      </c>
      <c r="AL316" s="157">
        <v>0.19</v>
      </c>
      <c r="AM316" s="155">
        <v>3.2500000000000001E-2</v>
      </c>
      <c r="AN316">
        <v>1.18</v>
      </c>
      <c r="AO316">
        <v>426</v>
      </c>
      <c r="AP316" s="155">
        <v>0.3594</v>
      </c>
      <c r="AQ316" t="s">
        <v>225</v>
      </c>
      <c r="AR316" t="s">
        <v>217</v>
      </c>
      <c r="AS316" t="s">
        <v>217</v>
      </c>
      <c r="AT316" t="s">
        <v>215</v>
      </c>
      <c r="AU316" t="s">
        <v>216</v>
      </c>
      <c r="AV316" t="s">
        <v>225</v>
      </c>
      <c r="AW316" t="s">
        <v>215</v>
      </c>
    </row>
    <row r="317" spans="25:49">
      <c r="Y317">
        <f t="shared" si="9"/>
        <v>317</v>
      </c>
      <c r="Z317" s="160" t="s">
        <v>100</v>
      </c>
      <c r="AA317" t="s">
        <v>770</v>
      </c>
      <c r="AB317" t="s">
        <v>771</v>
      </c>
      <c r="AC317" s="155">
        <v>3.8E-3</v>
      </c>
      <c r="AD317" s="18">
        <f t="shared" si="8"/>
        <v>3.25</v>
      </c>
      <c r="AE317" s="168">
        <v>24791</v>
      </c>
      <c r="AF317" s="166">
        <v>945210</v>
      </c>
      <c r="AG317">
        <v>76.930000000000007</v>
      </c>
      <c r="AH317" t="s">
        <v>747</v>
      </c>
      <c r="AI317" s="10">
        <v>38884</v>
      </c>
      <c r="AJ317" s="157">
        <v>2.6</v>
      </c>
      <c r="AK317" s="10">
        <v>42604</v>
      </c>
      <c r="AL317" s="157">
        <v>0.23</v>
      </c>
      <c r="AM317" s="155">
        <v>3.3700000000000001E-2</v>
      </c>
      <c r="AN317">
        <v>1.22</v>
      </c>
      <c r="AO317">
        <v>85</v>
      </c>
      <c r="AP317" s="155">
        <v>0.2074</v>
      </c>
      <c r="AQ317" t="s">
        <v>225</v>
      </c>
      <c r="AR317" t="s">
        <v>217</v>
      </c>
      <c r="AS317" t="s">
        <v>222</v>
      </c>
      <c r="AT317" t="s">
        <v>215</v>
      </c>
      <c r="AU317" t="s">
        <v>216</v>
      </c>
      <c r="AV317" t="s">
        <v>214</v>
      </c>
      <c r="AW317" t="s">
        <v>225</v>
      </c>
    </row>
    <row r="318" spans="25:49">
      <c r="Y318">
        <f t="shared" si="9"/>
        <v>318</v>
      </c>
      <c r="Z318" s="160" t="s">
        <v>1533</v>
      </c>
      <c r="AA318" t="s">
        <v>770</v>
      </c>
      <c r="AB318" t="s">
        <v>771</v>
      </c>
      <c r="AC318" s="155">
        <v>3.8E-3</v>
      </c>
      <c r="AD318" s="18">
        <f t="shared" si="8"/>
        <v>3.25</v>
      </c>
      <c r="AF318" s="166">
        <v>945210</v>
      </c>
      <c r="AG318">
        <v>76.930000000000007</v>
      </c>
      <c r="AH318" t="s">
        <v>747</v>
      </c>
      <c r="AI318" s="10">
        <v>38884</v>
      </c>
      <c r="AJ318" s="157">
        <v>2.6</v>
      </c>
      <c r="AK318" s="10">
        <v>42604</v>
      </c>
      <c r="AL318" s="157">
        <v>0.23</v>
      </c>
      <c r="AM318" s="155">
        <v>3.3700000000000001E-2</v>
      </c>
      <c r="AN318">
        <v>1.22</v>
      </c>
      <c r="AO318">
        <v>85</v>
      </c>
      <c r="AP318" s="155">
        <v>0.2074</v>
      </c>
      <c r="AQ318" t="s">
        <v>225</v>
      </c>
      <c r="AR318" t="s">
        <v>217</v>
      </c>
      <c r="AS318" t="s">
        <v>222</v>
      </c>
      <c r="AT318" t="s">
        <v>215</v>
      </c>
      <c r="AU318" t="s">
        <v>216</v>
      </c>
      <c r="AV318" t="s">
        <v>214</v>
      </c>
      <c r="AW318" t="s">
        <v>225</v>
      </c>
    </row>
    <row r="319" spans="25:49">
      <c r="Y319">
        <f t="shared" si="9"/>
        <v>319</v>
      </c>
      <c r="Z319" s="160" t="s">
        <v>1048</v>
      </c>
      <c r="AA319" t="s">
        <v>931</v>
      </c>
      <c r="AB319" t="s">
        <v>932</v>
      </c>
      <c r="AC319" s="155">
        <v>3.8E-3</v>
      </c>
      <c r="AD319" s="18">
        <f t="shared" si="8"/>
        <v>3</v>
      </c>
      <c r="AE319" s="168">
        <v>9683</v>
      </c>
      <c r="AF319" s="166">
        <v>381904.5</v>
      </c>
      <c r="AG319">
        <v>81.98</v>
      </c>
      <c r="AH319" t="s">
        <v>888</v>
      </c>
      <c r="AI319" s="10">
        <v>39136</v>
      </c>
      <c r="AJ319" s="157">
        <v>1.01</v>
      </c>
      <c r="AK319" s="10">
        <v>42541</v>
      </c>
      <c r="AL319" s="157">
        <v>0.3</v>
      </c>
      <c r="AM319" s="155">
        <v>1.2200000000000001E-2</v>
      </c>
      <c r="AN319">
        <v>1.27</v>
      </c>
      <c r="AO319">
        <v>861</v>
      </c>
      <c r="AP319" s="155">
        <v>9.9599999999999994E-2</v>
      </c>
      <c r="AQ319" t="s">
        <v>225</v>
      </c>
      <c r="AR319" t="s">
        <v>214</v>
      </c>
      <c r="AS319" t="s">
        <v>225</v>
      </c>
      <c r="AT319" t="s">
        <v>217</v>
      </c>
      <c r="AU319" t="s">
        <v>217</v>
      </c>
      <c r="AV319" t="s">
        <v>215</v>
      </c>
      <c r="AW319" t="s">
        <v>217</v>
      </c>
    </row>
    <row r="320" spans="25:49">
      <c r="Y320">
        <f t="shared" si="9"/>
        <v>320</v>
      </c>
      <c r="Z320" s="160" t="s">
        <v>1155</v>
      </c>
      <c r="AA320" t="s">
        <v>1079</v>
      </c>
      <c r="AB320" t="s">
        <v>1080</v>
      </c>
      <c r="AC320" s="155">
        <v>3.8E-3</v>
      </c>
      <c r="AD320" s="18">
        <f t="shared" si="8"/>
        <v>3</v>
      </c>
      <c r="AF320" s="166">
        <v>673560</v>
      </c>
      <c r="AG320">
        <v>93.36</v>
      </c>
      <c r="AH320" t="s">
        <v>1060</v>
      </c>
      <c r="AI320" s="10">
        <v>39136</v>
      </c>
      <c r="AJ320" s="157">
        <v>1.29</v>
      </c>
      <c r="AK320" s="10">
        <v>42541</v>
      </c>
      <c r="AL320" s="157">
        <v>0.42</v>
      </c>
      <c r="AM320" s="155">
        <v>1.38E-2</v>
      </c>
      <c r="AN320">
        <v>1.34</v>
      </c>
      <c r="AO320">
        <v>589</v>
      </c>
      <c r="AP320" s="155">
        <v>8.8700000000000001E-2</v>
      </c>
      <c r="AQ320" t="s">
        <v>225</v>
      </c>
      <c r="AR320" t="s">
        <v>225</v>
      </c>
      <c r="AS320" t="s">
        <v>215</v>
      </c>
      <c r="AT320" t="s">
        <v>214</v>
      </c>
      <c r="AU320" t="s">
        <v>222</v>
      </c>
      <c r="AV320" t="s">
        <v>213</v>
      </c>
      <c r="AW320" t="s">
        <v>217</v>
      </c>
    </row>
    <row r="321" spans="25:49">
      <c r="Y321">
        <f t="shared" si="9"/>
        <v>321</v>
      </c>
      <c r="Z321" s="160" t="s">
        <v>1533</v>
      </c>
      <c r="AA321" t="s">
        <v>1310</v>
      </c>
      <c r="AB321" t="s">
        <v>1311</v>
      </c>
      <c r="AC321" s="155">
        <v>3.8E-3</v>
      </c>
      <c r="AD321" s="18">
        <f t="shared" si="8"/>
        <v>2.75</v>
      </c>
      <c r="AF321" s="166">
        <v>197473.5</v>
      </c>
      <c r="AG321">
        <v>62.45</v>
      </c>
      <c r="AH321" t="s">
        <v>747</v>
      </c>
      <c r="AI321" s="10">
        <v>39136</v>
      </c>
      <c r="AJ321" s="157">
        <v>0.84</v>
      </c>
      <c r="AK321" s="10">
        <v>42541</v>
      </c>
      <c r="AL321" s="157">
        <v>0.19</v>
      </c>
      <c r="AM321" s="155">
        <v>1.35E-2</v>
      </c>
      <c r="AN321">
        <v>1</v>
      </c>
      <c r="AO321">
        <v>284</v>
      </c>
      <c r="AP321" s="155">
        <v>0.27110000000000001</v>
      </c>
      <c r="AQ321" t="s">
        <v>228</v>
      </c>
      <c r="AR321" t="s">
        <v>217</v>
      </c>
      <c r="AS321" t="s">
        <v>216</v>
      </c>
      <c r="AT321" t="s">
        <v>214</v>
      </c>
      <c r="AU321" t="s">
        <v>214</v>
      </c>
      <c r="AV321" t="s">
        <v>225</v>
      </c>
      <c r="AW321" t="s">
        <v>222</v>
      </c>
    </row>
    <row r="322" spans="25:49">
      <c r="Y322">
        <f t="shared" si="9"/>
        <v>322</v>
      </c>
      <c r="Z322" s="160" t="s">
        <v>100</v>
      </c>
      <c r="AA322" t="s">
        <v>821</v>
      </c>
      <c r="AB322" t="s">
        <v>822</v>
      </c>
      <c r="AC322" s="155">
        <v>3.8999999999999998E-3</v>
      </c>
      <c r="AD322" s="18" t="str">
        <f t="shared" ref="AD322:AD385" si="10">INDEX(alphabet_soup,MATCH(AW322,letters,0),2)</f>
        <v>n/a</v>
      </c>
      <c r="AE322" s="168">
        <v>795</v>
      </c>
      <c r="AG322">
        <v>26.58</v>
      </c>
      <c r="AH322" t="s">
        <v>780</v>
      </c>
      <c r="AI322" s="10">
        <v>42348</v>
      </c>
      <c r="AJ322" t="s">
        <v>212</v>
      </c>
      <c r="AK322" t="s">
        <v>212</v>
      </c>
      <c r="AL322" t="s">
        <v>212</v>
      </c>
      <c r="AM322" t="s">
        <v>212</v>
      </c>
      <c r="AN322">
        <v>1.51</v>
      </c>
      <c r="AO322">
        <v>174</v>
      </c>
      <c r="AP322" s="155">
        <v>0.318</v>
      </c>
      <c r="AQ322" t="s">
        <v>212</v>
      </c>
      <c r="AR322" t="s">
        <v>222</v>
      </c>
      <c r="AS322" t="s">
        <v>212</v>
      </c>
      <c r="AT322" t="s">
        <v>212</v>
      </c>
      <c r="AU322" t="s">
        <v>212</v>
      </c>
      <c r="AV322" t="s">
        <v>212</v>
      </c>
      <c r="AW322" t="s">
        <v>212</v>
      </c>
    </row>
    <row r="323" spans="25:49">
      <c r="Y323">
        <f t="shared" ref="Y323:Y386" si="11">ROW(Z323)</f>
        <v>323</v>
      </c>
      <c r="Z323" s="160" t="s">
        <v>1533</v>
      </c>
      <c r="AA323" t="s">
        <v>821</v>
      </c>
      <c r="AB323" t="s">
        <v>822</v>
      </c>
      <c r="AC323" s="155">
        <v>3.8999999999999998E-3</v>
      </c>
      <c r="AD323" s="18" t="str">
        <f t="shared" si="10"/>
        <v>n/a</v>
      </c>
      <c r="AH323" t="s">
        <v>780</v>
      </c>
      <c r="AI323" s="10">
        <v>42348</v>
      </c>
      <c r="AJ323" t="s">
        <v>212</v>
      </c>
      <c r="AK323" t="s">
        <v>212</v>
      </c>
      <c r="AL323" t="s">
        <v>212</v>
      </c>
      <c r="AM323" t="s">
        <v>212</v>
      </c>
      <c r="AN323">
        <v>1.51</v>
      </c>
      <c r="AO323">
        <v>174</v>
      </c>
      <c r="AP323" s="155">
        <v>0.318</v>
      </c>
      <c r="AQ323" t="s">
        <v>212</v>
      </c>
      <c r="AR323" t="s">
        <v>222</v>
      </c>
      <c r="AS323" t="s">
        <v>212</v>
      </c>
      <c r="AT323" t="s">
        <v>212</v>
      </c>
      <c r="AU323" t="s">
        <v>212</v>
      </c>
      <c r="AV323" t="s">
        <v>212</v>
      </c>
      <c r="AW323" t="s">
        <v>212</v>
      </c>
    </row>
    <row r="324" spans="25:49">
      <c r="Y324">
        <f t="shared" si="11"/>
        <v>324</v>
      </c>
      <c r="Z324" s="160" t="s">
        <v>27</v>
      </c>
      <c r="AA324" t="s">
        <v>680</v>
      </c>
      <c r="AB324" t="s">
        <v>681</v>
      </c>
      <c r="AC324" s="155">
        <v>3.8999999999999998E-3</v>
      </c>
      <c r="AD324" s="18">
        <f t="shared" si="10"/>
        <v>4</v>
      </c>
      <c r="AE324" s="168">
        <v>35352</v>
      </c>
      <c r="AF324" s="166">
        <v>1113946.8999999999</v>
      </c>
      <c r="AG324">
        <v>128.74</v>
      </c>
      <c r="AH324" t="s">
        <v>677</v>
      </c>
      <c r="AI324" s="10">
        <v>40065</v>
      </c>
      <c r="AJ324" t="s">
        <v>212</v>
      </c>
      <c r="AK324" t="s">
        <v>212</v>
      </c>
      <c r="AL324" t="s">
        <v>212</v>
      </c>
      <c r="AM324" s="155">
        <v>0</v>
      </c>
      <c r="AN324">
        <v>-1.18</v>
      </c>
      <c r="AO324">
        <v>1</v>
      </c>
      <c r="AP324" s="155">
        <v>1</v>
      </c>
      <c r="AQ324" t="s">
        <v>215</v>
      </c>
      <c r="AR324" t="s">
        <v>216</v>
      </c>
      <c r="AS324" t="s">
        <v>225</v>
      </c>
      <c r="AT324" t="s">
        <v>215</v>
      </c>
      <c r="AU324" t="s">
        <v>212</v>
      </c>
      <c r="AV324" t="s">
        <v>212</v>
      </c>
      <c r="AW324" t="s">
        <v>213</v>
      </c>
    </row>
    <row r="325" spans="25:49">
      <c r="Y325">
        <f t="shared" si="11"/>
        <v>325</v>
      </c>
      <c r="Z325" s="160" t="s">
        <v>1533</v>
      </c>
      <c r="AA325" t="s">
        <v>1185</v>
      </c>
      <c r="AB325" t="s">
        <v>1186</v>
      </c>
      <c r="AC325" s="155">
        <v>3.8999999999999998E-3</v>
      </c>
      <c r="AD325" s="18">
        <f t="shared" si="10"/>
        <v>3.75</v>
      </c>
      <c r="AF325" s="166">
        <v>4225554</v>
      </c>
      <c r="AG325">
        <v>91.76</v>
      </c>
      <c r="AH325" t="s">
        <v>747</v>
      </c>
      <c r="AI325" s="10">
        <v>38705</v>
      </c>
      <c r="AJ325" s="157">
        <v>1.99</v>
      </c>
      <c r="AK325" s="10">
        <v>42538</v>
      </c>
      <c r="AL325" s="157">
        <v>0.44</v>
      </c>
      <c r="AM325" s="155">
        <v>2.1600000000000001E-2</v>
      </c>
      <c r="AN325">
        <v>1.1399999999999999</v>
      </c>
      <c r="AO325">
        <v>996</v>
      </c>
      <c r="AP325" s="155">
        <v>0.17180000000000001</v>
      </c>
      <c r="AQ325" t="s">
        <v>215</v>
      </c>
      <c r="AR325" t="s">
        <v>217</v>
      </c>
      <c r="AS325" t="s">
        <v>225</v>
      </c>
      <c r="AT325" t="s">
        <v>215</v>
      </c>
      <c r="AU325" t="s">
        <v>217</v>
      </c>
      <c r="AV325" t="s">
        <v>216</v>
      </c>
      <c r="AW325" t="s">
        <v>216</v>
      </c>
    </row>
    <row r="326" spans="25:49">
      <c r="Y326">
        <f t="shared" si="11"/>
        <v>326</v>
      </c>
      <c r="Z326" s="161" t="s">
        <v>24</v>
      </c>
      <c r="AA326" t="s">
        <v>734</v>
      </c>
      <c r="AB326" t="s">
        <v>735</v>
      </c>
      <c r="AC326" s="155">
        <v>3.8999999999999998E-3</v>
      </c>
      <c r="AD326" s="18">
        <f t="shared" si="10"/>
        <v>3.5</v>
      </c>
      <c r="AE326" s="168">
        <v>6431</v>
      </c>
      <c r="AF326" s="166">
        <v>36960</v>
      </c>
      <c r="AG326">
        <v>18.239999999999998</v>
      </c>
      <c r="AH326" t="s">
        <v>707</v>
      </c>
      <c r="AI326" s="10">
        <v>40939</v>
      </c>
      <c r="AJ326" s="157">
        <v>0.54</v>
      </c>
      <c r="AK326" s="10">
        <v>42543</v>
      </c>
      <c r="AL326" s="157">
        <v>0.27</v>
      </c>
      <c r="AM326" s="155">
        <v>2.9399999999999999E-2</v>
      </c>
      <c r="AN326">
        <v>1.95</v>
      </c>
      <c r="AO326">
        <v>181</v>
      </c>
      <c r="AP326" s="155">
        <v>0.57879999999999998</v>
      </c>
      <c r="AQ326" t="s">
        <v>214</v>
      </c>
      <c r="AR326" t="s">
        <v>215</v>
      </c>
      <c r="AS326" t="s">
        <v>222</v>
      </c>
      <c r="AT326" t="s">
        <v>213</v>
      </c>
      <c r="AU326" t="s">
        <v>217</v>
      </c>
      <c r="AV326" t="s">
        <v>213</v>
      </c>
      <c r="AW326" t="s">
        <v>215</v>
      </c>
    </row>
    <row r="327" spans="25:49">
      <c r="Y327">
        <f t="shared" si="11"/>
        <v>327</v>
      </c>
      <c r="Z327" s="160" t="s">
        <v>1048</v>
      </c>
      <c r="AA327" t="s">
        <v>904</v>
      </c>
      <c r="AB327" t="s">
        <v>905</v>
      </c>
      <c r="AC327" s="155">
        <v>3.8999999999999998E-3</v>
      </c>
      <c r="AD327" s="18">
        <f t="shared" si="10"/>
        <v>3.25</v>
      </c>
      <c r="AE327" s="168">
        <v>31609</v>
      </c>
      <c r="AF327" s="166">
        <v>1437034</v>
      </c>
      <c r="AG327">
        <v>101.92</v>
      </c>
      <c r="AH327" t="s">
        <v>882</v>
      </c>
      <c r="AI327" s="10">
        <v>38980</v>
      </c>
      <c r="AJ327" s="157">
        <v>1.24</v>
      </c>
      <c r="AK327" s="10">
        <v>42538</v>
      </c>
      <c r="AL327" s="157">
        <v>0.31</v>
      </c>
      <c r="AM327" s="155">
        <v>1.21E-2</v>
      </c>
      <c r="AN327">
        <v>-1.46</v>
      </c>
      <c r="AO327">
        <v>1456</v>
      </c>
      <c r="AP327" s="155">
        <v>2.98E-2</v>
      </c>
      <c r="AQ327" t="s">
        <v>225</v>
      </c>
      <c r="AR327" t="s">
        <v>217</v>
      </c>
      <c r="AS327" t="s">
        <v>216</v>
      </c>
      <c r="AT327" t="s">
        <v>217</v>
      </c>
      <c r="AU327" t="s">
        <v>217</v>
      </c>
      <c r="AV327" t="s">
        <v>215</v>
      </c>
      <c r="AW327" t="s">
        <v>225</v>
      </c>
    </row>
    <row r="328" spans="25:49">
      <c r="Y328">
        <f t="shared" si="11"/>
        <v>328</v>
      </c>
      <c r="Z328" s="160" t="s">
        <v>1155</v>
      </c>
      <c r="AA328" t="s">
        <v>1129</v>
      </c>
      <c r="AB328" t="s">
        <v>1130</v>
      </c>
      <c r="AC328" s="155">
        <v>3.8999999999999998E-3</v>
      </c>
      <c r="AD328" s="18">
        <f t="shared" si="10"/>
        <v>3.25</v>
      </c>
      <c r="AF328" s="166">
        <v>45985.5</v>
      </c>
      <c r="AG328">
        <v>27.71</v>
      </c>
      <c r="AH328" t="s">
        <v>1060</v>
      </c>
      <c r="AI328" s="10">
        <v>38414</v>
      </c>
      <c r="AJ328" s="157">
        <v>0.68</v>
      </c>
      <c r="AK328" s="10">
        <v>42538</v>
      </c>
      <c r="AL328" s="157">
        <v>0.13</v>
      </c>
      <c r="AM328" s="155">
        <v>2.4299999999999999E-2</v>
      </c>
      <c r="AN328">
        <v>1.47</v>
      </c>
      <c r="AO328">
        <v>165</v>
      </c>
      <c r="AP328" s="155">
        <v>0.12859999999999999</v>
      </c>
      <c r="AQ328" t="s">
        <v>217</v>
      </c>
      <c r="AR328" t="s">
        <v>217</v>
      </c>
      <c r="AS328" t="s">
        <v>213</v>
      </c>
      <c r="AT328" t="s">
        <v>217</v>
      </c>
      <c r="AU328" t="s">
        <v>216</v>
      </c>
      <c r="AV328" t="s">
        <v>217</v>
      </c>
      <c r="AW328" t="s">
        <v>225</v>
      </c>
    </row>
    <row r="329" spans="25:49">
      <c r="Y329">
        <f t="shared" si="11"/>
        <v>329</v>
      </c>
      <c r="Z329" s="160" t="s">
        <v>1048</v>
      </c>
      <c r="AA329" t="s">
        <v>986</v>
      </c>
      <c r="AB329" t="s">
        <v>987</v>
      </c>
      <c r="AC329" s="155">
        <v>3.8999999999999998E-3</v>
      </c>
      <c r="AD329" s="18">
        <f t="shared" si="10"/>
        <v>3</v>
      </c>
      <c r="AE329" s="168">
        <v>8592</v>
      </c>
      <c r="AF329" s="166">
        <v>61032</v>
      </c>
      <c r="AG329">
        <v>25.41</v>
      </c>
      <c r="AH329" t="s">
        <v>888</v>
      </c>
      <c r="AI329" s="10">
        <v>38414</v>
      </c>
      <c r="AJ329" s="157">
        <v>0.62</v>
      </c>
      <c r="AK329" s="10">
        <v>42538</v>
      </c>
      <c r="AL329" s="157">
        <v>0.14000000000000001</v>
      </c>
      <c r="AM329" s="155">
        <v>2.4400000000000002E-2</v>
      </c>
      <c r="AN329">
        <v>-1.6</v>
      </c>
      <c r="AO329">
        <v>353</v>
      </c>
      <c r="AP329" s="155">
        <v>8.2699999999999996E-2</v>
      </c>
      <c r="AQ329" t="s">
        <v>222</v>
      </c>
      <c r="AR329" t="s">
        <v>214</v>
      </c>
      <c r="AS329" t="s">
        <v>216</v>
      </c>
      <c r="AT329" t="s">
        <v>217</v>
      </c>
      <c r="AU329" t="s">
        <v>225</v>
      </c>
      <c r="AV329" t="s">
        <v>215</v>
      </c>
      <c r="AW329" t="s">
        <v>217</v>
      </c>
    </row>
    <row r="330" spans="25:49">
      <c r="Y330">
        <f t="shared" si="11"/>
        <v>330</v>
      </c>
      <c r="Z330" s="160" t="s">
        <v>1533</v>
      </c>
      <c r="AA330" t="s">
        <v>1318</v>
      </c>
      <c r="AB330" t="s">
        <v>1319</v>
      </c>
      <c r="AC330" s="155">
        <v>3.8999999999999998E-3</v>
      </c>
      <c r="AD330" s="18">
        <f t="shared" si="10"/>
        <v>3</v>
      </c>
      <c r="AF330" s="166">
        <v>142760</v>
      </c>
      <c r="AG330">
        <v>33.17</v>
      </c>
      <c r="AH330" t="s">
        <v>811</v>
      </c>
      <c r="AI330" s="10">
        <v>40710</v>
      </c>
      <c r="AJ330" s="157">
        <v>0.23</v>
      </c>
      <c r="AK330" s="10">
        <v>42538</v>
      </c>
      <c r="AL330" s="157">
        <v>0.09</v>
      </c>
      <c r="AM330" s="155">
        <v>7.0000000000000001E-3</v>
      </c>
      <c r="AN330">
        <v>1.02</v>
      </c>
      <c r="AO330">
        <v>74</v>
      </c>
      <c r="AP330" s="155">
        <v>0.28110000000000002</v>
      </c>
      <c r="AQ330" t="s">
        <v>222</v>
      </c>
      <c r="AR330" t="s">
        <v>217</v>
      </c>
      <c r="AS330" t="s">
        <v>217</v>
      </c>
      <c r="AT330" t="s">
        <v>222</v>
      </c>
      <c r="AU330" t="s">
        <v>225</v>
      </c>
      <c r="AV330" t="s">
        <v>214</v>
      </c>
      <c r="AW330" t="s">
        <v>217</v>
      </c>
    </row>
    <row r="331" spans="25:49">
      <c r="Y331">
        <f t="shared" si="11"/>
        <v>331</v>
      </c>
      <c r="Z331" s="160" t="s">
        <v>1533</v>
      </c>
      <c r="AA331" t="s">
        <v>1356</v>
      </c>
      <c r="AB331" t="s">
        <v>1357</v>
      </c>
      <c r="AC331" s="155">
        <v>3.8999999999999998E-3</v>
      </c>
      <c r="AD331" s="18">
        <f t="shared" si="10"/>
        <v>2.75</v>
      </c>
      <c r="AF331" s="166">
        <v>66972.5</v>
      </c>
      <c r="AG331">
        <v>31.15</v>
      </c>
      <c r="AH331" t="s">
        <v>747</v>
      </c>
      <c r="AI331" s="10">
        <v>40710</v>
      </c>
      <c r="AJ331" s="157">
        <v>0.74</v>
      </c>
      <c r="AK331" s="10">
        <v>42538</v>
      </c>
      <c r="AL331" s="157">
        <v>0.17</v>
      </c>
      <c r="AM331" s="155">
        <v>2.3599999999999999E-2</v>
      </c>
      <c r="AN331">
        <v>-0.86</v>
      </c>
      <c r="AO331">
        <v>65</v>
      </c>
      <c r="AP331" s="155">
        <v>0.29149999999999998</v>
      </c>
      <c r="AQ331" t="s">
        <v>214</v>
      </c>
      <c r="AR331" t="s">
        <v>217</v>
      </c>
      <c r="AS331" t="s">
        <v>222</v>
      </c>
      <c r="AT331" t="s">
        <v>217</v>
      </c>
      <c r="AU331" t="s">
        <v>225</v>
      </c>
      <c r="AV331" t="s">
        <v>214</v>
      </c>
      <c r="AW331" t="s">
        <v>222</v>
      </c>
    </row>
    <row r="332" spans="25:49">
      <c r="Y332">
        <f t="shared" si="11"/>
        <v>332</v>
      </c>
      <c r="Z332" s="160" t="s">
        <v>1155</v>
      </c>
      <c r="AA332" t="s">
        <v>1121</v>
      </c>
      <c r="AB332" t="s">
        <v>1122</v>
      </c>
      <c r="AC332" s="155">
        <v>3.8999999999999998E-3</v>
      </c>
      <c r="AD332" s="18">
        <f t="shared" si="10"/>
        <v>2.75</v>
      </c>
      <c r="AF332" s="166">
        <v>62100</v>
      </c>
      <c r="AG332">
        <v>31.07</v>
      </c>
      <c r="AH332" t="s">
        <v>1026</v>
      </c>
      <c r="AI332" s="10">
        <v>38414</v>
      </c>
      <c r="AJ332" s="157">
        <v>0.09</v>
      </c>
      <c r="AK332" s="10">
        <v>42538</v>
      </c>
      <c r="AL332" s="157">
        <v>0.03</v>
      </c>
      <c r="AM332" s="155">
        <v>2.8999999999999998E-3</v>
      </c>
      <c r="AN332">
        <v>-1.1599999999999999</v>
      </c>
      <c r="AO332">
        <v>119</v>
      </c>
      <c r="AP332" s="155">
        <v>0.18559999999999999</v>
      </c>
      <c r="AQ332" t="s">
        <v>214</v>
      </c>
      <c r="AR332" t="s">
        <v>217</v>
      </c>
      <c r="AS332" t="s">
        <v>214</v>
      </c>
      <c r="AT332" t="s">
        <v>216</v>
      </c>
      <c r="AU332" t="s">
        <v>222</v>
      </c>
      <c r="AV332" t="s">
        <v>214</v>
      </c>
      <c r="AW332" t="s">
        <v>222</v>
      </c>
    </row>
    <row r="333" spans="25:49">
      <c r="Y333">
        <f t="shared" si="11"/>
        <v>333</v>
      </c>
      <c r="Z333" s="162" t="s">
        <v>25</v>
      </c>
      <c r="AA333" t="s">
        <v>307</v>
      </c>
      <c r="AB333" t="s">
        <v>306</v>
      </c>
      <c r="AC333" s="155">
        <v>4.0000000000000001E-3</v>
      </c>
      <c r="AD333" s="18" t="str">
        <f t="shared" si="10"/>
        <v>n/a</v>
      </c>
      <c r="AE333" s="168">
        <v>287257</v>
      </c>
      <c r="AF333" s="166">
        <v>301400</v>
      </c>
      <c r="AG333">
        <v>15.07</v>
      </c>
      <c r="AH333" t="s">
        <v>261</v>
      </c>
      <c r="AI333" s="10">
        <v>41199</v>
      </c>
      <c r="AJ333" s="157">
        <v>3.17</v>
      </c>
      <c r="AK333" s="10">
        <v>42622</v>
      </c>
      <c r="AL333" s="157">
        <v>0.04</v>
      </c>
      <c r="AM333" s="155">
        <v>0.21</v>
      </c>
      <c r="AN333">
        <v>-2.77</v>
      </c>
      <c r="AO333" t="s">
        <v>212</v>
      </c>
      <c r="AP333" t="s">
        <v>212</v>
      </c>
      <c r="AQ333" t="s">
        <v>217</v>
      </c>
      <c r="AR333" t="s">
        <v>213</v>
      </c>
      <c r="AS333" t="s">
        <v>212</v>
      </c>
      <c r="AT333" t="s">
        <v>225</v>
      </c>
      <c r="AU333" t="s">
        <v>212</v>
      </c>
      <c r="AV333" t="s">
        <v>212</v>
      </c>
      <c r="AW333" t="s">
        <v>212</v>
      </c>
    </row>
    <row r="334" spans="25:49">
      <c r="Y334">
        <f t="shared" si="11"/>
        <v>334</v>
      </c>
      <c r="Z334" s="160" t="s">
        <v>27</v>
      </c>
      <c r="AA334" t="s">
        <v>684</v>
      </c>
      <c r="AB334" t="s">
        <v>685</v>
      </c>
      <c r="AC334" s="155">
        <v>4.0000000000000001E-3</v>
      </c>
      <c r="AD334" s="18" t="str">
        <f t="shared" si="10"/>
        <v>n/a</v>
      </c>
      <c r="AE334" s="168">
        <v>70320</v>
      </c>
      <c r="AF334" s="166">
        <v>161520.4</v>
      </c>
      <c r="AG334">
        <v>13.13</v>
      </c>
      <c r="AH334" t="s">
        <v>677</v>
      </c>
      <c r="AI334" s="10">
        <v>41775</v>
      </c>
      <c r="AJ334" t="s">
        <v>212</v>
      </c>
      <c r="AK334" t="s">
        <v>212</v>
      </c>
      <c r="AL334" t="s">
        <v>212</v>
      </c>
      <c r="AM334" t="s">
        <v>212</v>
      </c>
      <c r="AN334">
        <v>-1.19</v>
      </c>
      <c r="AO334">
        <v>1</v>
      </c>
      <c r="AP334" s="155">
        <v>1</v>
      </c>
      <c r="AQ334" t="s">
        <v>212</v>
      </c>
      <c r="AR334" t="s">
        <v>215</v>
      </c>
      <c r="AS334" t="s">
        <v>212</v>
      </c>
      <c r="AT334" t="s">
        <v>212</v>
      </c>
      <c r="AU334" t="s">
        <v>212</v>
      </c>
      <c r="AV334" t="s">
        <v>212</v>
      </c>
      <c r="AW334" t="s">
        <v>212</v>
      </c>
    </row>
    <row r="335" spans="25:49">
      <c r="Y335">
        <f t="shared" si="11"/>
        <v>335</v>
      </c>
      <c r="Z335" s="162" t="s">
        <v>25</v>
      </c>
      <c r="AA335" t="s">
        <v>269</v>
      </c>
      <c r="AB335" t="s">
        <v>268</v>
      </c>
      <c r="AC335" s="155">
        <v>4.0000000000000001E-3</v>
      </c>
      <c r="AD335" s="18" t="str">
        <f t="shared" si="10"/>
        <v>n/a</v>
      </c>
      <c r="AE335" s="168">
        <v>2929</v>
      </c>
      <c r="AF335" s="166">
        <v>22530</v>
      </c>
      <c r="AG335">
        <v>15.02</v>
      </c>
      <c r="AH335" t="s">
        <v>25</v>
      </c>
      <c r="AI335" s="10">
        <v>42285</v>
      </c>
      <c r="AJ335" s="157">
        <v>2.5</v>
      </c>
      <c r="AK335" s="10">
        <v>42622</v>
      </c>
      <c r="AL335" s="157">
        <v>0.04</v>
      </c>
      <c r="AM335" s="155">
        <v>0.1661</v>
      </c>
      <c r="AN335">
        <v>3.32</v>
      </c>
      <c r="AO335" t="s">
        <v>212</v>
      </c>
      <c r="AP335" t="s">
        <v>212</v>
      </c>
      <c r="AQ335" t="s">
        <v>212</v>
      </c>
      <c r="AR335" t="s">
        <v>225</v>
      </c>
      <c r="AS335" t="s">
        <v>212</v>
      </c>
      <c r="AT335" t="s">
        <v>212</v>
      </c>
      <c r="AU335" t="s">
        <v>217</v>
      </c>
      <c r="AV335" t="s">
        <v>212</v>
      </c>
      <c r="AW335" t="s">
        <v>212</v>
      </c>
    </row>
    <row r="336" spans="25:49">
      <c r="Y336">
        <f t="shared" si="11"/>
        <v>336</v>
      </c>
      <c r="Z336" s="160" t="s">
        <v>100</v>
      </c>
      <c r="AA336" t="s">
        <v>805</v>
      </c>
      <c r="AB336" t="s">
        <v>806</v>
      </c>
      <c r="AC336" s="155">
        <v>4.0000000000000001E-3</v>
      </c>
      <c r="AD336" s="18" t="str">
        <f t="shared" si="10"/>
        <v>n/a</v>
      </c>
      <c r="AE336" s="168">
        <v>1310</v>
      </c>
      <c r="AF336" s="166">
        <v>6292.5</v>
      </c>
      <c r="AG336">
        <v>25.17</v>
      </c>
      <c r="AH336" t="s">
        <v>780</v>
      </c>
      <c r="AI336" s="10">
        <v>42450</v>
      </c>
      <c r="AJ336" s="157">
        <v>0.19</v>
      </c>
      <c r="AK336" s="10">
        <v>42552</v>
      </c>
      <c r="AL336" s="157">
        <v>0.19</v>
      </c>
      <c r="AM336" s="155">
        <v>7.4999999999999997E-3</v>
      </c>
      <c r="AN336" t="s">
        <v>212</v>
      </c>
      <c r="AO336">
        <v>137</v>
      </c>
      <c r="AP336" s="155">
        <v>0.1154</v>
      </c>
      <c r="AQ336" t="s">
        <v>212</v>
      </c>
      <c r="AR336" t="s">
        <v>222</v>
      </c>
      <c r="AS336" t="s">
        <v>212</v>
      </c>
      <c r="AT336" t="s">
        <v>212</v>
      </c>
      <c r="AU336" t="s">
        <v>212</v>
      </c>
      <c r="AV336" t="s">
        <v>212</v>
      </c>
      <c r="AW336" t="s">
        <v>212</v>
      </c>
    </row>
    <row r="337" spans="25:49">
      <c r="Y337">
        <f t="shared" si="11"/>
        <v>337</v>
      </c>
      <c r="Z337" s="162" t="s">
        <v>25</v>
      </c>
      <c r="AA337" t="s">
        <v>256</v>
      </c>
      <c r="AB337" t="s">
        <v>255</v>
      </c>
      <c r="AC337" s="155">
        <v>4.0000000000000001E-3</v>
      </c>
      <c r="AD337" s="18" t="str">
        <f t="shared" si="10"/>
        <v>n/a</v>
      </c>
      <c r="AE337" s="168">
        <v>918</v>
      </c>
      <c r="AF337" s="166">
        <v>2662</v>
      </c>
      <c r="AG337">
        <v>26.73</v>
      </c>
      <c r="AH337" t="s">
        <v>25</v>
      </c>
      <c r="AI337" s="10">
        <v>42229</v>
      </c>
      <c r="AJ337" s="157">
        <v>0.52</v>
      </c>
      <c r="AK337" s="10">
        <v>42538</v>
      </c>
      <c r="AL337" s="157">
        <v>0.05</v>
      </c>
      <c r="AM337" s="155">
        <v>1.9699999999999999E-2</v>
      </c>
      <c r="AN337">
        <v>1.62</v>
      </c>
      <c r="AO337">
        <v>29</v>
      </c>
      <c r="AP337" s="155">
        <v>0.37590000000000001</v>
      </c>
      <c r="AQ337" t="s">
        <v>212</v>
      </c>
      <c r="AR337" t="s">
        <v>225</v>
      </c>
      <c r="AS337" t="s">
        <v>212</v>
      </c>
      <c r="AT337" t="s">
        <v>212</v>
      </c>
      <c r="AU337" t="s">
        <v>212</v>
      </c>
      <c r="AV337" t="s">
        <v>214</v>
      </c>
      <c r="AW337" t="s">
        <v>212</v>
      </c>
    </row>
    <row r="338" spans="25:49">
      <c r="Y338">
        <f t="shared" si="11"/>
        <v>338</v>
      </c>
      <c r="Z338" s="160" t="s">
        <v>1155</v>
      </c>
      <c r="AA338" t="s">
        <v>1111</v>
      </c>
      <c r="AB338" t="s">
        <v>1112</v>
      </c>
      <c r="AC338" s="155">
        <v>4.0000000000000001E-3</v>
      </c>
      <c r="AD338" s="18" t="str">
        <f t="shared" si="10"/>
        <v>n/a</v>
      </c>
      <c r="AF338" s="166">
        <v>142895.29999999999</v>
      </c>
      <c r="AG338">
        <v>46.3</v>
      </c>
      <c r="AH338" t="s">
        <v>1060</v>
      </c>
      <c r="AI338" s="10">
        <v>42038</v>
      </c>
      <c r="AJ338" s="157">
        <v>0.74</v>
      </c>
      <c r="AK338" s="10">
        <v>42543</v>
      </c>
      <c r="AL338" s="157">
        <v>0.15</v>
      </c>
      <c r="AM338" s="155">
        <v>1.5900000000000001E-2</v>
      </c>
      <c r="AN338">
        <v>1.24</v>
      </c>
      <c r="AO338">
        <v>60</v>
      </c>
      <c r="AP338" s="155">
        <v>0.1898</v>
      </c>
      <c r="AQ338" t="s">
        <v>212</v>
      </c>
      <c r="AR338" t="s">
        <v>222</v>
      </c>
      <c r="AS338" t="s">
        <v>212</v>
      </c>
      <c r="AT338" t="s">
        <v>212</v>
      </c>
      <c r="AU338" t="s">
        <v>212</v>
      </c>
      <c r="AV338" t="s">
        <v>212</v>
      </c>
      <c r="AW338" t="s">
        <v>212</v>
      </c>
    </row>
    <row r="339" spans="25:49">
      <c r="Y339">
        <f t="shared" si="11"/>
        <v>339</v>
      </c>
      <c r="Z339" s="160" t="s">
        <v>1533</v>
      </c>
      <c r="AA339" t="s">
        <v>1450</v>
      </c>
      <c r="AB339" t="s">
        <v>1451</v>
      </c>
      <c r="AC339" s="155">
        <v>4.0000000000000001E-3</v>
      </c>
      <c r="AD339" s="18" t="str">
        <f t="shared" si="10"/>
        <v>n/a</v>
      </c>
      <c r="AF339" s="166">
        <v>7695</v>
      </c>
      <c r="AG339">
        <v>25.93</v>
      </c>
      <c r="AH339" t="s">
        <v>747</v>
      </c>
      <c r="AI339" s="10">
        <v>42031</v>
      </c>
      <c r="AJ339" s="157">
        <v>0.54</v>
      </c>
      <c r="AK339" s="10">
        <v>42538</v>
      </c>
      <c r="AL339" s="157">
        <v>0.08</v>
      </c>
      <c r="AM339" s="155">
        <v>2.1000000000000001E-2</v>
      </c>
      <c r="AN339">
        <v>1.71</v>
      </c>
      <c r="AO339" t="s">
        <v>212</v>
      </c>
      <c r="AP339" t="s">
        <v>212</v>
      </c>
      <c r="AQ339" t="s">
        <v>228</v>
      </c>
      <c r="AR339" t="s">
        <v>217</v>
      </c>
      <c r="AS339" t="s">
        <v>212</v>
      </c>
      <c r="AT339" t="s">
        <v>212</v>
      </c>
      <c r="AU339" t="s">
        <v>228</v>
      </c>
      <c r="AV339" t="s">
        <v>212</v>
      </c>
      <c r="AW339" t="s">
        <v>212</v>
      </c>
    </row>
    <row r="340" spans="25:49">
      <c r="Y340">
        <f t="shared" si="11"/>
        <v>340</v>
      </c>
      <c r="Z340" s="160" t="s">
        <v>1533</v>
      </c>
      <c r="AA340" t="s">
        <v>1460</v>
      </c>
      <c r="AB340" t="s">
        <v>1461</v>
      </c>
      <c r="AC340" s="155">
        <v>4.0000000000000001E-3</v>
      </c>
      <c r="AD340" s="18" t="str">
        <f t="shared" si="10"/>
        <v>n/a</v>
      </c>
      <c r="AF340" s="166">
        <v>6435</v>
      </c>
      <c r="AG340">
        <v>25.8</v>
      </c>
      <c r="AH340" t="s">
        <v>811</v>
      </c>
      <c r="AI340" s="10">
        <v>42450</v>
      </c>
      <c r="AJ340" s="157">
        <v>0.09</v>
      </c>
      <c r="AK340" s="10">
        <v>42552</v>
      </c>
      <c r="AL340" s="157">
        <v>0.09</v>
      </c>
      <c r="AM340" s="155">
        <v>3.3E-3</v>
      </c>
      <c r="AN340" t="s">
        <v>212</v>
      </c>
      <c r="AO340">
        <v>150</v>
      </c>
      <c r="AP340" s="155">
        <v>0.1143</v>
      </c>
      <c r="AQ340" t="s">
        <v>212</v>
      </c>
      <c r="AR340" t="s">
        <v>217</v>
      </c>
      <c r="AS340" t="s">
        <v>212</v>
      </c>
      <c r="AT340" t="s">
        <v>212</v>
      </c>
      <c r="AU340" t="s">
        <v>212</v>
      </c>
      <c r="AV340" t="s">
        <v>225</v>
      </c>
      <c r="AW340" t="s">
        <v>212</v>
      </c>
    </row>
    <row r="341" spans="25:49">
      <c r="Y341">
        <f t="shared" si="11"/>
        <v>341</v>
      </c>
      <c r="Z341" s="160" t="s">
        <v>1533</v>
      </c>
      <c r="AA341" t="s">
        <v>805</v>
      </c>
      <c r="AB341" t="s">
        <v>806</v>
      </c>
      <c r="AC341" s="155">
        <v>4.0000000000000001E-3</v>
      </c>
      <c r="AD341" s="18" t="str">
        <f t="shared" si="10"/>
        <v>n/a</v>
      </c>
      <c r="AF341" s="166">
        <v>6292.5</v>
      </c>
      <c r="AG341">
        <v>25.17</v>
      </c>
      <c r="AH341" t="s">
        <v>780</v>
      </c>
      <c r="AI341" s="10">
        <v>42450</v>
      </c>
      <c r="AJ341" s="157">
        <v>0.19</v>
      </c>
      <c r="AK341" s="10">
        <v>42552</v>
      </c>
      <c r="AL341" s="157">
        <v>0.19</v>
      </c>
      <c r="AM341" s="155">
        <v>7.4999999999999997E-3</v>
      </c>
      <c r="AN341" t="s">
        <v>212</v>
      </c>
      <c r="AO341">
        <v>137</v>
      </c>
      <c r="AP341" s="155">
        <v>0.1154</v>
      </c>
      <c r="AQ341" t="s">
        <v>212</v>
      </c>
      <c r="AR341" t="s">
        <v>222</v>
      </c>
      <c r="AS341" t="s">
        <v>212</v>
      </c>
      <c r="AT341" t="s">
        <v>212</v>
      </c>
      <c r="AU341" t="s">
        <v>212</v>
      </c>
      <c r="AV341" t="s">
        <v>212</v>
      </c>
      <c r="AW341" t="s">
        <v>212</v>
      </c>
    </row>
    <row r="342" spans="25:49">
      <c r="Y342">
        <f t="shared" si="11"/>
        <v>342</v>
      </c>
      <c r="Z342" s="160" t="s">
        <v>1533</v>
      </c>
      <c r="AA342" t="s">
        <v>1476</v>
      </c>
      <c r="AB342" t="s">
        <v>1477</v>
      </c>
      <c r="AC342" s="155">
        <v>4.0000000000000001E-3</v>
      </c>
      <c r="AD342" s="18" t="str">
        <f t="shared" si="10"/>
        <v>n/a</v>
      </c>
      <c r="AF342" s="166">
        <v>2574</v>
      </c>
      <c r="AG342">
        <v>25.8</v>
      </c>
      <c r="AH342" t="s">
        <v>780</v>
      </c>
      <c r="AI342" s="10">
        <v>42479</v>
      </c>
      <c r="AJ342" t="s">
        <v>212</v>
      </c>
      <c r="AK342" t="s">
        <v>212</v>
      </c>
      <c r="AL342" t="s">
        <v>212</v>
      </c>
      <c r="AM342" t="s">
        <v>212</v>
      </c>
      <c r="AN342" t="s">
        <v>212</v>
      </c>
      <c r="AO342">
        <v>114</v>
      </c>
      <c r="AP342" s="155">
        <v>0.1179</v>
      </c>
      <c r="AQ342" t="s">
        <v>212</v>
      </c>
      <c r="AR342" t="s">
        <v>222</v>
      </c>
      <c r="AS342" t="s">
        <v>212</v>
      </c>
      <c r="AT342" t="s">
        <v>212</v>
      </c>
      <c r="AU342" t="s">
        <v>212</v>
      </c>
      <c r="AV342" t="s">
        <v>212</v>
      </c>
      <c r="AW342" t="s">
        <v>212</v>
      </c>
    </row>
    <row r="343" spans="25:49">
      <c r="Y343">
        <f t="shared" si="11"/>
        <v>343</v>
      </c>
      <c r="Z343" s="160" t="s">
        <v>1533</v>
      </c>
      <c r="AA343" t="s">
        <v>1510</v>
      </c>
      <c r="AB343" t="s">
        <v>1511</v>
      </c>
      <c r="AC343" s="155">
        <v>4.0000000000000001E-3</v>
      </c>
      <c r="AD343" s="18" t="str">
        <f t="shared" si="10"/>
        <v>n/a</v>
      </c>
      <c r="AF343" s="166">
        <v>1352</v>
      </c>
      <c r="AG343">
        <v>26.98</v>
      </c>
      <c r="AH343" t="s">
        <v>780</v>
      </c>
      <c r="AI343" s="10">
        <v>42185</v>
      </c>
      <c r="AJ343" s="157">
        <v>0.3</v>
      </c>
      <c r="AK343" s="10">
        <v>42361</v>
      </c>
      <c r="AL343" s="157">
        <v>0.17</v>
      </c>
      <c r="AM343" s="155">
        <v>1.0999999999999999E-2</v>
      </c>
      <c r="AN343">
        <v>2.2999999999999998</v>
      </c>
      <c r="AO343">
        <v>47</v>
      </c>
      <c r="AP343" s="155">
        <v>0.2409</v>
      </c>
      <c r="AQ343" t="s">
        <v>214</v>
      </c>
      <c r="AR343" t="s">
        <v>222</v>
      </c>
      <c r="AS343" t="s">
        <v>212</v>
      </c>
      <c r="AT343" t="s">
        <v>212</v>
      </c>
      <c r="AU343" t="s">
        <v>222</v>
      </c>
      <c r="AV343" t="s">
        <v>212</v>
      </c>
      <c r="AW343" t="s">
        <v>212</v>
      </c>
    </row>
    <row r="344" spans="25:49">
      <c r="Y344">
        <f t="shared" si="11"/>
        <v>344</v>
      </c>
      <c r="Z344" s="160" t="s">
        <v>100</v>
      </c>
      <c r="AA344" t="s">
        <v>823</v>
      </c>
      <c r="AB344" t="s">
        <v>824</v>
      </c>
      <c r="AC344" s="155">
        <v>4.0000000000000001E-3</v>
      </c>
      <c r="AD344" s="18" t="str">
        <f t="shared" si="10"/>
        <v>n/a</v>
      </c>
      <c r="AG344">
        <v>26.91</v>
      </c>
      <c r="AH344" t="s">
        <v>780</v>
      </c>
      <c r="AI344" s="10">
        <v>42551</v>
      </c>
      <c r="AJ344" t="s">
        <v>212</v>
      </c>
      <c r="AK344" t="s">
        <v>212</v>
      </c>
      <c r="AL344" t="s">
        <v>212</v>
      </c>
      <c r="AM344" t="s">
        <v>212</v>
      </c>
      <c r="AN344">
        <v>-0.73</v>
      </c>
      <c r="AO344">
        <v>102</v>
      </c>
      <c r="AP344" s="155">
        <v>0.1129</v>
      </c>
      <c r="AQ344" t="s">
        <v>212</v>
      </c>
      <c r="AR344" t="s">
        <v>222</v>
      </c>
      <c r="AS344" t="s">
        <v>212</v>
      </c>
      <c r="AT344" t="s">
        <v>212</v>
      </c>
      <c r="AU344" t="s">
        <v>212</v>
      </c>
      <c r="AV344" t="s">
        <v>212</v>
      </c>
      <c r="AW344" t="s">
        <v>212</v>
      </c>
    </row>
    <row r="345" spans="25:49">
      <c r="Y345">
        <f t="shared" si="11"/>
        <v>345</v>
      </c>
      <c r="Z345" s="160" t="s">
        <v>1533</v>
      </c>
      <c r="AA345" t="s">
        <v>823</v>
      </c>
      <c r="AB345" t="s">
        <v>824</v>
      </c>
      <c r="AC345" s="155">
        <v>4.0000000000000001E-3</v>
      </c>
      <c r="AD345" s="18" t="str">
        <f t="shared" si="10"/>
        <v>n/a</v>
      </c>
      <c r="AH345" t="s">
        <v>780</v>
      </c>
      <c r="AI345" s="10">
        <v>42551</v>
      </c>
      <c r="AJ345" t="s">
        <v>212</v>
      </c>
      <c r="AK345" t="s">
        <v>212</v>
      </c>
      <c r="AL345" t="s">
        <v>212</v>
      </c>
      <c r="AM345" t="s">
        <v>212</v>
      </c>
      <c r="AN345">
        <v>-0.73</v>
      </c>
      <c r="AO345">
        <v>102</v>
      </c>
      <c r="AP345" s="155">
        <v>0.1129</v>
      </c>
      <c r="AQ345" t="s">
        <v>212</v>
      </c>
      <c r="AR345" t="s">
        <v>222</v>
      </c>
      <c r="AS345" t="s">
        <v>212</v>
      </c>
      <c r="AT345" t="s">
        <v>212</v>
      </c>
      <c r="AU345" t="s">
        <v>212</v>
      </c>
      <c r="AV345" t="s">
        <v>212</v>
      </c>
      <c r="AW345" t="s">
        <v>212</v>
      </c>
    </row>
    <row r="346" spans="25:49">
      <c r="Y346">
        <f t="shared" si="11"/>
        <v>346</v>
      </c>
      <c r="Z346" s="160" t="s">
        <v>1533</v>
      </c>
      <c r="AA346" t="s">
        <v>1332</v>
      </c>
      <c r="AB346" t="s">
        <v>1333</v>
      </c>
      <c r="AC346" s="155">
        <v>4.0000000000000001E-3</v>
      </c>
      <c r="AD346" s="18">
        <f t="shared" si="10"/>
        <v>4</v>
      </c>
      <c r="AF346" s="166">
        <v>111042</v>
      </c>
      <c r="AG346">
        <v>23.88</v>
      </c>
      <c r="AH346" t="s">
        <v>1303</v>
      </c>
      <c r="AI346" s="10">
        <v>41249</v>
      </c>
      <c r="AJ346" s="157">
        <v>0.4</v>
      </c>
      <c r="AK346" s="10">
        <v>42538</v>
      </c>
      <c r="AL346" s="157">
        <v>0.12</v>
      </c>
      <c r="AM346" s="155">
        <v>1.67E-2</v>
      </c>
      <c r="AN346">
        <v>0.59</v>
      </c>
      <c r="AO346">
        <v>509</v>
      </c>
      <c r="AP346" s="155">
        <v>0.17299999999999999</v>
      </c>
      <c r="AQ346" t="s">
        <v>225</v>
      </c>
      <c r="AR346" t="s">
        <v>216</v>
      </c>
      <c r="AS346" t="s">
        <v>212</v>
      </c>
      <c r="AT346" t="s">
        <v>216</v>
      </c>
      <c r="AU346" t="s">
        <v>228</v>
      </c>
      <c r="AV346" t="s">
        <v>215</v>
      </c>
      <c r="AW346" t="s">
        <v>213</v>
      </c>
    </row>
    <row r="347" spans="25:49">
      <c r="Y347">
        <f t="shared" si="11"/>
        <v>347</v>
      </c>
      <c r="Z347" s="160" t="s">
        <v>27</v>
      </c>
      <c r="AA347" t="s">
        <v>70</v>
      </c>
      <c r="AB347" t="s">
        <v>676</v>
      </c>
      <c r="AC347" s="155">
        <v>4.0000000000000001E-3</v>
      </c>
      <c r="AD347" s="18">
        <f t="shared" si="10"/>
        <v>3.5</v>
      </c>
      <c r="AE347" s="168">
        <v>12118232</v>
      </c>
      <c r="AF347" s="166">
        <v>39746723.200000003</v>
      </c>
      <c r="AG347">
        <v>126.18</v>
      </c>
      <c r="AH347" t="s">
        <v>677</v>
      </c>
      <c r="AI347" s="10">
        <v>38309</v>
      </c>
      <c r="AJ347" t="s">
        <v>212</v>
      </c>
      <c r="AK347" t="s">
        <v>212</v>
      </c>
      <c r="AL347" t="s">
        <v>212</v>
      </c>
      <c r="AM347" s="155">
        <v>0</v>
      </c>
      <c r="AN347">
        <v>-1.1599999999999999</v>
      </c>
      <c r="AO347">
        <v>1</v>
      </c>
      <c r="AP347" s="155">
        <v>1</v>
      </c>
      <c r="AQ347" t="s">
        <v>213</v>
      </c>
      <c r="AR347" t="s">
        <v>215</v>
      </c>
      <c r="AS347" t="s">
        <v>217</v>
      </c>
      <c r="AT347" t="s">
        <v>225</v>
      </c>
      <c r="AU347" t="s">
        <v>212</v>
      </c>
      <c r="AV347" t="s">
        <v>212</v>
      </c>
      <c r="AW347" t="s">
        <v>215</v>
      </c>
    </row>
    <row r="348" spans="25:49">
      <c r="Y348">
        <f t="shared" si="11"/>
        <v>348</v>
      </c>
      <c r="Z348" s="14" t="s">
        <v>26</v>
      </c>
      <c r="AA348" s="18" t="s">
        <v>229</v>
      </c>
      <c r="AB348" s="18" t="s">
        <v>230</v>
      </c>
      <c r="AC348" s="156">
        <v>4.0000000000000001E-3</v>
      </c>
      <c r="AD348" s="18">
        <f t="shared" si="10"/>
        <v>3.5</v>
      </c>
      <c r="AE348" s="167">
        <v>105698</v>
      </c>
      <c r="AF348" s="165">
        <v>306432</v>
      </c>
      <c r="AG348" s="18">
        <v>24.26</v>
      </c>
      <c r="AH348" s="18" t="s">
        <v>231</v>
      </c>
      <c r="AI348" s="19">
        <v>41038</v>
      </c>
      <c r="AJ348" s="158">
        <v>1.58</v>
      </c>
      <c r="AK348" s="19">
        <v>42614</v>
      </c>
      <c r="AL348" s="158">
        <v>0.13</v>
      </c>
      <c r="AM348" s="156">
        <v>6.5000000000000002E-2</v>
      </c>
      <c r="AN348" s="18">
        <v>-0.6</v>
      </c>
      <c r="AO348" s="18">
        <v>334</v>
      </c>
      <c r="AP348" s="156">
        <v>0.1027</v>
      </c>
      <c r="AQ348" s="18" t="s">
        <v>225</v>
      </c>
      <c r="AR348" s="18" t="s">
        <v>215</v>
      </c>
      <c r="AS348" s="18" t="s">
        <v>214</v>
      </c>
      <c r="AT348" s="18" t="s">
        <v>222</v>
      </c>
      <c r="AU348" s="18" t="s">
        <v>216</v>
      </c>
      <c r="AV348" s="18" t="s">
        <v>215</v>
      </c>
      <c r="AW348" s="18" t="s">
        <v>215</v>
      </c>
    </row>
    <row r="349" spans="25:49">
      <c r="Y349">
        <f t="shared" si="11"/>
        <v>349</v>
      </c>
      <c r="Z349" s="161" t="s">
        <v>24</v>
      </c>
      <c r="AA349" t="s">
        <v>732</v>
      </c>
      <c r="AB349" t="s">
        <v>733</v>
      </c>
      <c r="AC349" s="155">
        <v>4.0000000000000001E-3</v>
      </c>
      <c r="AD349" s="18">
        <f t="shared" si="10"/>
        <v>3.5</v>
      </c>
      <c r="AE349" s="168">
        <v>67512</v>
      </c>
      <c r="AF349" s="166">
        <v>38962</v>
      </c>
      <c r="AG349">
        <v>16.8</v>
      </c>
      <c r="AH349" t="s">
        <v>707</v>
      </c>
      <c r="AI349" s="10">
        <v>39645</v>
      </c>
      <c r="AJ349" s="157">
        <v>0.73</v>
      </c>
      <c r="AK349" s="10">
        <v>42538</v>
      </c>
      <c r="AL349" s="157">
        <v>0.25</v>
      </c>
      <c r="AM349" s="155">
        <v>4.3299999999999998E-2</v>
      </c>
      <c r="AN349">
        <v>1.91</v>
      </c>
      <c r="AO349">
        <v>157</v>
      </c>
      <c r="AP349" s="155">
        <v>0.64549999999999996</v>
      </c>
      <c r="AQ349" t="s">
        <v>214</v>
      </c>
      <c r="AR349" t="s">
        <v>225</v>
      </c>
      <c r="AS349" t="s">
        <v>222</v>
      </c>
      <c r="AT349" t="s">
        <v>216</v>
      </c>
      <c r="AU349" t="s">
        <v>216</v>
      </c>
      <c r="AV349" t="s">
        <v>216</v>
      </c>
      <c r="AW349" t="s">
        <v>215</v>
      </c>
    </row>
    <row r="350" spans="25:49">
      <c r="Y350">
        <f t="shared" si="11"/>
        <v>350</v>
      </c>
      <c r="Z350" s="161" t="s">
        <v>24</v>
      </c>
      <c r="AA350" t="s">
        <v>720</v>
      </c>
      <c r="AB350" t="s">
        <v>721</v>
      </c>
      <c r="AC350" s="155">
        <v>4.0000000000000001E-3</v>
      </c>
      <c r="AD350" s="18">
        <f t="shared" si="10"/>
        <v>3.5</v>
      </c>
      <c r="AE350" s="168">
        <v>29168</v>
      </c>
      <c r="AF350" s="166">
        <v>220605</v>
      </c>
      <c r="AG350">
        <v>56.4</v>
      </c>
      <c r="AH350" t="s">
        <v>707</v>
      </c>
      <c r="AI350" s="10">
        <v>39022</v>
      </c>
      <c r="AJ350" s="157">
        <v>0.92</v>
      </c>
      <c r="AK350" s="10">
        <v>42538</v>
      </c>
      <c r="AL350" s="157">
        <v>0.16</v>
      </c>
      <c r="AM350" s="155">
        <v>1.61E-2</v>
      </c>
      <c r="AN350">
        <v>-2.83</v>
      </c>
      <c r="AO350">
        <v>38</v>
      </c>
      <c r="AP350" s="155">
        <v>0.31130000000000002</v>
      </c>
      <c r="AQ350" t="s">
        <v>217</v>
      </c>
      <c r="AR350" t="s">
        <v>225</v>
      </c>
      <c r="AS350" t="s">
        <v>215</v>
      </c>
      <c r="AT350" t="s">
        <v>215</v>
      </c>
      <c r="AU350" t="s">
        <v>225</v>
      </c>
      <c r="AV350" t="s">
        <v>217</v>
      </c>
      <c r="AW350" t="s">
        <v>215</v>
      </c>
    </row>
    <row r="351" spans="25:49">
      <c r="Y351">
        <f t="shared" si="11"/>
        <v>351</v>
      </c>
      <c r="Z351" s="160" t="s">
        <v>35</v>
      </c>
      <c r="AA351" t="s">
        <v>1560</v>
      </c>
      <c r="AB351" t="s">
        <v>1561</v>
      </c>
      <c r="AC351" s="155">
        <v>4.0000000000000001E-3</v>
      </c>
      <c r="AD351" s="18">
        <f t="shared" si="10"/>
        <v>3.5</v>
      </c>
      <c r="AH351" t="s">
        <v>1536</v>
      </c>
      <c r="AI351" s="10">
        <v>40683</v>
      </c>
      <c r="AJ351" t="s">
        <v>212</v>
      </c>
      <c r="AK351" s="10">
        <v>42219</v>
      </c>
      <c r="AL351" s="157">
        <v>0.01</v>
      </c>
      <c r="AM351" s="155">
        <v>2.0000000000000001E-4</v>
      </c>
      <c r="AN351">
        <v>1.21</v>
      </c>
      <c r="AO351">
        <v>185</v>
      </c>
      <c r="AP351" s="155">
        <v>0.15989999999999999</v>
      </c>
      <c r="AQ351" t="s">
        <v>222</v>
      </c>
      <c r="AR351" t="s">
        <v>214</v>
      </c>
      <c r="AS351" t="s">
        <v>216</v>
      </c>
      <c r="AT351" t="s">
        <v>222</v>
      </c>
      <c r="AU351" t="s">
        <v>216</v>
      </c>
      <c r="AV351" t="s">
        <v>213</v>
      </c>
      <c r="AW351" t="s">
        <v>215</v>
      </c>
    </row>
    <row r="352" spans="25:49">
      <c r="Y352">
        <f t="shared" si="11"/>
        <v>352</v>
      </c>
      <c r="Z352" s="160" t="s">
        <v>100</v>
      </c>
      <c r="AA352" t="s">
        <v>748</v>
      </c>
      <c r="AB352" t="s">
        <v>749</v>
      </c>
      <c r="AC352" s="155">
        <v>4.0000000000000001E-3</v>
      </c>
      <c r="AD352" s="18">
        <f t="shared" si="10"/>
        <v>3.25</v>
      </c>
      <c r="AE352" s="168">
        <v>969872</v>
      </c>
      <c r="AF352" s="166">
        <v>15924932.800000001</v>
      </c>
      <c r="AG352">
        <v>84.32</v>
      </c>
      <c r="AH352" t="s">
        <v>747</v>
      </c>
      <c r="AI352" s="10">
        <v>37928</v>
      </c>
      <c r="AJ352" s="157">
        <v>2.65</v>
      </c>
      <c r="AK352" s="10">
        <v>42542</v>
      </c>
      <c r="AL352" s="157">
        <v>0.68</v>
      </c>
      <c r="AM352" s="155">
        <v>3.1399999999999997E-2</v>
      </c>
      <c r="AN352">
        <v>1.1599999999999999</v>
      </c>
      <c r="AO352">
        <v>97</v>
      </c>
      <c r="AP352" s="155">
        <v>0.23669999999999999</v>
      </c>
      <c r="AQ352" t="s">
        <v>216</v>
      </c>
      <c r="AR352" t="s">
        <v>217</v>
      </c>
      <c r="AS352" t="s">
        <v>214</v>
      </c>
      <c r="AT352" t="s">
        <v>217</v>
      </c>
      <c r="AU352" t="s">
        <v>215</v>
      </c>
      <c r="AV352" t="s">
        <v>222</v>
      </c>
      <c r="AW352" t="s">
        <v>225</v>
      </c>
    </row>
    <row r="353" spans="25:49">
      <c r="Y353">
        <f t="shared" si="11"/>
        <v>353</v>
      </c>
      <c r="Z353" s="160" t="s">
        <v>1533</v>
      </c>
      <c r="AA353" t="s">
        <v>748</v>
      </c>
      <c r="AB353" t="s">
        <v>749</v>
      </c>
      <c r="AC353" s="155">
        <v>4.0000000000000001E-3</v>
      </c>
      <c r="AD353" s="18">
        <f t="shared" si="10"/>
        <v>3.25</v>
      </c>
      <c r="AF353" s="166">
        <v>15924932.800000001</v>
      </c>
      <c r="AG353">
        <v>84.32</v>
      </c>
      <c r="AH353" t="s">
        <v>747</v>
      </c>
      <c r="AI353" s="10">
        <v>37928</v>
      </c>
      <c r="AJ353" s="157">
        <v>2.65</v>
      </c>
      <c r="AK353" s="10">
        <v>42542</v>
      </c>
      <c r="AL353" s="157">
        <v>0.68</v>
      </c>
      <c r="AM353" s="155">
        <v>3.1399999999999997E-2</v>
      </c>
      <c r="AN353">
        <v>1.1599999999999999</v>
      </c>
      <c r="AO353">
        <v>97</v>
      </c>
      <c r="AP353" s="155">
        <v>0.23669999999999999</v>
      </c>
      <c r="AQ353" t="s">
        <v>216</v>
      </c>
      <c r="AR353" t="s">
        <v>217</v>
      </c>
      <c r="AS353" t="s">
        <v>214</v>
      </c>
      <c r="AT353" t="s">
        <v>217</v>
      </c>
      <c r="AU353" t="s">
        <v>215</v>
      </c>
      <c r="AV353" t="s">
        <v>222</v>
      </c>
      <c r="AW353" t="s">
        <v>225</v>
      </c>
    </row>
    <row r="354" spans="25:49">
      <c r="Y354">
        <f t="shared" si="11"/>
        <v>354</v>
      </c>
      <c r="Z354" s="160" t="s">
        <v>1533</v>
      </c>
      <c r="AA354" t="s">
        <v>1175</v>
      </c>
      <c r="AB354" t="s">
        <v>1176</v>
      </c>
      <c r="AC354" s="155">
        <v>4.0000000000000001E-3</v>
      </c>
      <c r="AD354" s="18">
        <f t="shared" si="10"/>
        <v>3.25</v>
      </c>
      <c r="AF354" s="166">
        <v>9916162.4000000004</v>
      </c>
      <c r="AG354">
        <v>81.81</v>
      </c>
      <c r="AH354" t="s">
        <v>780</v>
      </c>
      <c r="AI354" s="10">
        <v>37735</v>
      </c>
      <c r="AJ354" s="157">
        <v>1.25</v>
      </c>
      <c r="AK354" s="10">
        <v>42538</v>
      </c>
      <c r="AL354" s="157">
        <v>0.19</v>
      </c>
      <c r="AM354" s="155">
        <v>1.52E-2</v>
      </c>
      <c r="AN354">
        <v>1.1599999999999999</v>
      </c>
      <c r="AO354">
        <v>506</v>
      </c>
      <c r="AP354" s="155">
        <v>2.64E-2</v>
      </c>
      <c r="AQ354" t="s">
        <v>216</v>
      </c>
      <c r="AR354" t="s">
        <v>222</v>
      </c>
      <c r="AS354" t="s">
        <v>222</v>
      </c>
      <c r="AT354" t="s">
        <v>222</v>
      </c>
      <c r="AU354" t="s">
        <v>225</v>
      </c>
      <c r="AV354" t="s">
        <v>215</v>
      </c>
      <c r="AW354" t="s">
        <v>225</v>
      </c>
    </row>
    <row r="355" spans="25:49">
      <c r="Y355">
        <f t="shared" si="11"/>
        <v>355</v>
      </c>
      <c r="Z355" s="160" t="s">
        <v>100</v>
      </c>
      <c r="AA355" t="s">
        <v>766</v>
      </c>
      <c r="AB355" t="s">
        <v>767</v>
      </c>
      <c r="AC355" s="155">
        <v>4.0000000000000001E-3</v>
      </c>
      <c r="AD355" s="18">
        <f t="shared" si="10"/>
        <v>3</v>
      </c>
      <c r="AE355" s="168">
        <v>273963</v>
      </c>
      <c r="AF355" s="166">
        <v>1473132.3</v>
      </c>
      <c r="AG355">
        <v>40.770000000000003</v>
      </c>
      <c r="AH355" t="s">
        <v>747</v>
      </c>
      <c r="AI355" s="10">
        <v>41089</v>
      </c>
      <c r="AJ355" s="157">
        <v>1.32</v>
      </c>
      <c r="AK355" s="10">
        <v>42543</v>
      </c>
      <c r="AL355" s="157">
        <v>0.35</v>
      </c>
      <c r="AM355" s="155">
        <v>3.2199999999999999E-2</v>
      </c>
      <c r="AN355">
        <v>1.31</v>
      </c>
      <c r="AO355">
        <v>50</v>
      </c>
      <c r="AP355" s="155">
        <v>0.22950000000000001</v>
      </c>
      <c r="AQ355" t="s">
        <v>215</v>
      </c>
      <c r="AR355" t="s">
        <v>222</v>
      </c>
      <c r="AS355" t="s">
        <v>222</v>
      </c>
      <c r="AT355" t="s">
        <v>222</v>
      </c>
      <c r="AU355" t="s">
        <v>216</v>
      </c>
      <c r="AV355" t="s">
        <v>228</v>
      </c>
      <c r="AW355" t="s">
        <v>217</v>
      </c>
    </row>
    <row r="356" spans="25:49">
      <c r="Y356">
        <f t="shared" si="11"/>
        <v>356</v>
      </c>
      <c r="Z356" s="160" t="s">
        <v>1533</v>
      </c>
      <c r="AA356" t="s">
        <v>766</v>
      </c>
      <c r="AB356" t="s">
        <v>767</v>
      </c>
      <c r="AC356" s="155">
        <v>4.0000000000000001E-3</v>
      </c>
      <c r="AD356" s="18">
        <f t="shared" si="10"/>
        <v>3</v>
      </c>
      <c r="AF356" s="166">
        <v>1473132.3</v>
      </c>
      <c r="AG356">
        <v>40.770000000000003</v>
      </c>
      <c r="AH356" t="s">
        <v>747</v>
      </c>
      <c r="AI356" s="10">
        <v>41089</v>
      </c>
      <c r="AJ356" s="157">
        <v>1.32</v>
      </c>
      <c r="AK356" s="10">
        <v>42543</v>
      </c>
      <c r="AL356" s="157">
        <v>0.35</v>
      </c>
      <c r="AM356" s="155">
        <v>3.2199999999999999E-2</v>
      </c>
      <c r="AN356">
        <v>1.31</v>
      </c>
      <c r="AO356">
        <v>50</v>
      </c>
      <c r="AP356" s="155">
        <v>0.22950000000000001</v>
      </c>
      <c r="AQ356" t="s">
        <v>215</v>
      </c>
      <c r="AR356" t="s">
        <v>222</v>
      </c>
      <c r="AS356" t="s">
        <v>222</v>
      </c>
      <c r="AT356" t="s">
        <v>222</v>
      </c>
      <c r="AU356" t="s">
        <v>216</v>
      </c>
      <c r="AV356" t="s">
        <v>228</v>
      </c>
      <c r="AW356" t="s">
        <v>217</v>
      </c>
    </row>
    <row r="357" spans="25:49">
      <c r="Y357">
        <f t="shared" si="11"/>
        <v>357</v>
      </c>
      <c r="Z357" s="160" t="s">
        <v>35</v>
      </c>
      <c r="AA357" t="s">
        <v>1562</v>
      </c>
      <c r="AB357" t="s">
        <v>1563</v>
      </c>
      <c r="AC357" s="155">
        <v>4.0000000000000001E-3</v>
      </c>
      <c r="AD357" s="18">
        <f t="shared" si="10"/>
        <v>3</v>
      </c>
      <c r="AH357" t="s">
        <v>1536</v>
      </c>
      <c r="AI357" s="10">
        <v>40683</v>
      </c>
      <c r="AJ357" t="s">
        <v>212</v>
      </c>
      <c r="AK357" s="10">
        <v>42219</v>
      </c>
      <c r="AL357" s="157">
        <v>0.01</v>
      </c>
      <c r="AM357" s="155">
        <v>2.0000000000000001E-4</v>
      </c>
      <c r="AN357">
        <v>1.23</v>
      </c>
      <c r="AO357">
        <v>166</v>
      </c>
      <c r="AP357" s="155">
        <v>0.2399</v>
      </c>
      <c r="AQ357" t="s">
        <v>228</v>
      </c>
      <c r="AR357" t="s">
        <v>222</v>
      </c>
      <c r="AS357" t="s">
        <v>225</v>
      </c>
      <c r="AT357" t="s">
        <v>214</v>
      </c>
      <c r="AU357" t="s">
        <v>216</v>
      </c>
      <c r="AV357" t="s">
        <v>216</v>
      </c>
      <c r="AW357" t="s">
        <v>217</v>
      </c>
    </row>
    <row r="358" spans="25:49">
      <c r="Y358">
        <f t="shared" si="11"/>
        <v>358</v>
      </c>
      <c r="Z358" s="160" t="s">
        <v>1155</v>
      </c>
      <c r="AA358" t="s">
        <v>1107</v>
      </c>
      <c r="AB358" t="s">
        <v>1108</v>
      </c>
      <c r="AC358" s="155">
        <v>4.0000000000000001E-3</v>
      </c>
      <c r="AD358" s="18">
        <f t="shared" si="10"/>
        <v>2.5</v>
      </c>
      <c r="AF358" s="166">
        <v>169860</v>
      </c>
      <c r="AG358">
        <v>45.5</v>
      </c>
      <c r="AH358" t="s">
        <v>1051</v>
      </c>
      <c r="AI358" s="10">
        <v>42038</v>
      </c>
      <c r="AJ358" s="157">
        <v>0.64</v>
      </c>
      <c r="AK358" s="10">
        <v>42543</v>
      </c>
      <c r="AL358" s="157">
        <v>0.14000000000000001</v>
      </c>
      <c r="AM358" s="155">
        <v>1.4E-2</v>
      </c>
      <c r="AN358">
        <v>1.24</v>
      </c>
      <c r="AO358">
        <v>46</v>
      </c>
      <c r="AP358" s="155">
        <v>0.23719999999999999</v>
      </c>
      <c r="AQ358" t="s">
        <v>217</v>
      </c>
      <c r="AR358" t="s">
        <v>222</v>
      </c>
      <c r="AS358" t="s">
        <v>212</v>
      </c>
      <c r="AT358" t="s">
        <v>214</v>
      </c>
      <c r="AU358" t="s">
        <v>222</v>
      </c>
      <c r="AV358" t="s">
        <v>212</v>
      </c>
      <c r="AW358" t="s">
        <v>214</v>
      </c>
    </row>
    <row r="359" spans="25:49">
      <c r="Y359">
        <f t="shared" si="11"/>
        <v>359</v>
      </c>
      <c r="Z359" s="14" t="s">
        <v>26</v>
      </c>
      <c r="AA359" s="18" t="s">
        <v>240</v>
      </c>
      <c r="AB359" s="18" t="s">
        <v>241</v>
      </c>
      <c r="AC359" s="156">
        <v>4.0000000000000001E-3</v>
      </c>
      <c r="AD359" s="18">
        <f t="shared" si="10"/>
        <v>2.5</v>
      </c>
      <c r="AE359" s="167"/>
      <c r="AF359" s="165">
        <v>14898</v>
      </c>
      <c r="AG359" s="18">
        <v>24.79</v>
      </c>
      <c r="AH359" s="18" t="s">
        <v>211</v>
      </c>
      <c r="AI359" s="19">
        <v>42564</v>
      </c>
      <c r="AJ359" s="158">
        <v>0.06</v>
      </c>
      <c r="AK359" s="19">
        <v>42614</v>
      </c>
      <c r="AL359" s="158">
        <v>0.06</v>
      </c>
      <c r="AM359" s="156">
        <v>2.3E-3</v>
      </c>
      <c r="AN359" s="18">
        <v>-0.53</v>
      </c>
      <c r="AO359" s="18">
        <v>60</v>
      </c>
      <c r="AP359" s="156">
        <v>0.27689999999999998</v>
      </c>
      <c r="AQ359" s="18" t="s">
        <v>214</v>
      </c>
      <c r="AR359" s="18" t="s">
        <v>228</v>
      </c>
      <c r="AS359" s="18" t="s">
        <v>228</v>
      </c>
      <c r="AT359" s="18" t="s">
        <v>214</v>
      </c>
      <c r="AU359" s="18" t="s">
        <v>222</v>
      </c>
      <c r="AV359" s="18" t="s">
        <v>228</v>
      </c>
      <c r="AW359" s="18" t="s">
        <v>214</v>
      </c>
    </row>
    <row r="360" spans="25:49">
      <c r="Y360">
        <f t="shared" si="11"/>
        <v>360</v>
      </c>
      <c r="Z360" s="160" t="s">
        <v>1533</v>
      </c>
      <c r="AA360" t="s">
        <v>1528</v>
      </c>
      <c r="AB360" t="s">
        <v>1529</v>
      </c>
      <c r="AC360" s="155">
        <v>4.0000000000000001E-3</v>
      </c>
      <c r="AD360" s="18">
        <f t="shared" si="10"/>
        <v>2.25</v>
      </c>
      <c r="AF360" s="166">
        <v>1228.5</v>
      </c>
      <c r="AG360">
        <v>24.53</v>
      </c>
      <c r="AH360" t="s">
        <v>811</v>
      </c>
      <c r="AI360" s="10">
        <v>42185</v>
      </c>
      <c r="AJ360" s="157">
        <v>0.12</v>
      </c>
      <c r="AK360" s="10">
        <v>42361</v>
      </c>
      <c r="AL360" s="157">
        <v>0.06</v>
      </c>
      <c r="AM360" s="155">
        <v>5.0000000000000001E-3</v>
      </c>
      <c r="AN360">
        <v>2.12</v>
      </c>
      <c r="AO360">
        <v>46</v>
      </c>
      <c r="AP360" s="155">
        <v>0.26100000000000001</v>
      </c>
      <c r="AQ360" t="s">
        <v>214</v>
      </c>
      <c r="AR360" t="s">
        <v>217</v>
      </c>
      <c r="AS360" t="s">
        <v>212</v>
      </c>
      <c r="AT360" t="s">
        <v>212</v>
      </c>
      <c r="AU360" t="s">
        <v>214</v>
      </c>
      <c r="AV360" t="s">
        <v>228</v>
      </c>
      <c r="AW360" t="s">
        <v>228</v>
      </c>
    </row>
    <row r="361" spans="25:49">
      <c r="Y361">
        <f t="shared" si="11"/>
        <v>361</v>
      </c>
      <c r="Z361" s="160" t="s">
        <v>1048</v>
      </c>
      <c r="AA361" t="s">
        <v>1005</v>
      </c>
      <c r="AB361" t="s">
        <v>1006</v>
      </c>
      <c r="AC361" s="155">
        <v>4.1000000000000003E-3</v>
      </c>
      <c r="AD361" s="18">
        <f t="shared" si="10"/>
        <v>3.25</v>
      </c>
      <c r="AE361" s="168">
        <v>2095</v>
      </c>
      <c r="AF361" s="166">
        <v>27786</v>
      </c>
      <c r="AG361">
        <v>25.34</v>
      </c>
      <c r="AH361" t="s">
        <v>893</v>
      </c>
      <c r="AI361" s="10">
        <v>38414</v>
      </c>
      <c r="AJ361" s="157">
        <v>0.08</v>
      </c>
      <c r="AK361" s="10">
        <v>42538</v>
      </c>
      <c r="AL361" s="157">
        <v>0.03</v>
      </c>
      <c r="AM361" s="155">
        <v>3.0000000000000001E-3</v>
      </c>
      <c r="AN361">
        <v>-1.34</v>
      </c>
      <c r="AO361">
        <v>302</v>
      </c>
      <c r="AP361" s="155">
        <v>9.8400000000000001E-2</v>
      </c>
      <c r="AQ361" t="s">
        <v>228</v>
      </c>
      <c r="AR361" t="s">
        <v>222</v>
      </c>
      <c r="AS361" t="s">
        <v>225</v>
      </c>
      <c r="AT361" t="s">
        <v>213</v>
      </c>
      <c r="AU361" t="s">
        <v>213</v>
      </c>
      <c r="AV361" t="s">
        <v>215</v>
      </c>
      <c r="AW361" t="s">
        <v>225</v>
      </c>
    </row>
    <row r="362" spans="25:49">
      <c r="Y362">
        <f t="shared" si="11"/>
        <v>362</v>
      </c>
      <c r="Z362" s="162" t="s">
        <v>25</v>
      </c>
      <c r="AA362" t="s">
        <v>295</v>
      </c>
      <c r="AB362" t="s">
        <v>294</v>
      </c>
      <c r="AC362" s="155">
        <v>4.1000000000000003E-3</v>
      </c>
      <c r="AD362" s="18">
        <f t="shared" si="10"/>
        <v>2.25</v>
      </c>
      <c r="AE362" s="168">
        <v>24778</v>
      </c>
      <c r="AF362" s="166">
        <v>107761.5</v>
      </c>
      <c r="AG362">
        <v>21.81</v>
      </c>
      <c r="AH362" t="s">
        <v>25</v>
      </c>
      <c r="AI362" s="10">
        <v>40772</v>
      </c>
      <c r="AJ362" s="157">
        <v>1.82</v>
      </c>
      <c r="AK362" s="10">
        <v>42552</v>
      </c>
      <c r="AL362" s="157">
        <v>0.35</v>
      </c>
      <c r="AM362" s="155">
        <v>8.3599999999999994E-2</v>
      </c>
      <c r="AN362">
        <v>1.52</v>
      </c>
      <c r="AO362">
        <v>24</v>
      </c>
      <c r="AP362" s="155">
        <v>0.66849999999999998</v>
      </c>
      <c r="AQ362" t="s">
        <v>225</v>
      </c>
      <c r="AR362" t="s">
        <v>225</v>
      </c>
      <c r="AS362" t="s">
        <v>228</v>
      </c>
      <c r="AT362" t="s">
        <v>228</v>
      </c>
      <c r="AU362" t="s">
        <v>216</v>
      </c>
      <c r="AV362" t="s">
        <v>228</v>
      </c>
      <c r="AW362" t="s">
        <v>228</v>
      </c>
    </row>
    <row r="363" spans="25:49">
      <c r="Y363">
        <f t="shared" si="11"/>
        <v>363</v>
      </c>
      <c r="Z363" s="160" t="s">
        <v>1048</v>
      </c>
      <c r="AA363" t="s">
        <v>975</v>
      </c>
      <c r="AB363" t="s">
        <v>976</v>
      </c>
      <c r="AC363" s="155">
        <v>4.1999999999999997E-3</v>
      </c>
      <c r="AD363" s="18" t="str">
        <f t="shared" si="10"/>
        <v>n/a</v>
      </c>
      <c r="AE363" s="168">
        <v>6757</v>
      </c>
      <c r="AF363" s="166">
        <v>90807.5</v>
      </c>
      <c r="AG363">
        <v>51.69</v>
      </c>
      <c r="AH363" t="s">
        <v>882</v>
      </c>
      <c r="AI363" s="10">
        <v>40249</v>
      </c>
      <c r="AJ363" s="157">
        <v>0.31</v>
      </c>
      <c r="AK363" s="10">
        <v>42538</v>
      </c>
      <c r="AL363" s="157">
        <v>0.08</v>
      </c>
      <c r="AM363" s="155">
        <v>5.8999999999999999E-3</v>
      </c>
      <c r="AN363">
        <v>1.26</v>
      </c>
      <c r="AO363">
        <v>401</v>
      </c>
      <c r="AP363" s="155">
        <v>3.3599999999999998E-2</v>
      </c>
      <c r="AQ363" t="s">
        <v>212</v>
      </c>
      <c r="AR363" t="s">
        <v>217</v>
      </c>
      <c r="AS363" t="s">
        <v>212</v>
      </c>
      <c r="AT363" t="s">
        <v>212</v>
      </c>
      <c r="AU363" t="s">
        <v>212</v>
      </c>
      <c r="AV363" t="s">
        <v>212</v>
      </c>
      <c r="AW363" t="s">
        <v>212</v>
      </c>
    </row>
    <row r="364" spans="25:49">
      <c r="Y364">
        <f t="shared" si="11"/>
        <v>364</v>
      </c>
      <c r="Z364" s="160" t="s">
        <v>1155</v>
      </c>
      <c r="AA364" t="s">
        <v>1149</v>
      </c>
      <c r="AB364" t="s">
        <v>1150</v>
      </c>
      <c r="AC364" s="155">
        <v>4.1999999999999997E-3</v>
      </c>
      <c r="AD364" s="18" t="str">
        <f t="shared" si="10"/>
        <v>n/a</v>
      </c>
      <c r="AF364" s="166">
        <v>6285</v>
      </c>
      <c r="AG364">
        <v>25.47</v>
      </c>
      <c r="AH364" t="s">
        <v>944</v>
      </c>
      <c r="AI364" s="10">
        <v>42601</v>
      </c>
      <c r="AJ364" t="s">
        <v>212</v>
      </c>
      <c r="AK364" t="s">
        <v>212</v>
      </c>
      <c r="AL364" t="s">
        <v>212</v>
      </c>
      <c r="AM364" t="s">
        <v>212</v>
      </c>
      <c r="AN364" t="s">
        <v>212</v>
      </c>
      <c r="AO364" t="s">
        <v>212</v>
      </c>
      <c r="AP364" t="s">
        <v>212</v>
      </c>
      <c r="AQ364" t="s">
        <v>212</v>
      </c>
      <c r="AR364" t="s">
        <v>225</v>
      </c>
      <c r="AS364" t="s">
        <v>212</v>
      </c>
      <c r="AT364" t="s">
        <v>212</v>
      </c>
      <c r="AU364" t="s">
        <v>212</v>
      </c>
      <c r="AV364" t="s">
        <v>212</v>
      </c>
      <c r="AW364" t="s">
        <v>212</v>
      </c>
    </row>
    <row r="365" spans="25:49">
      <c r="Y365">
        <f t="shared" si="11"/>
        <v>365</v>
      </c>
      <c r="Z365" s="160" t="s">
        <v>837</v>
      </c>
      <c r="AA365" t="s">
        <v>878</v>
      </c>
      <c r="AB365" t="s">
        <v>879</v>
      </c>
      <c r="AC365" s="155">
        <v>4.1999999999999997E-3</v>
      </c>
      <c r="AD365" s="18">
        <f t="shared" si="10"/>
        <v>2.25</v>
      </c>
      <c r="AE365" s="168">
        <v>749</v>
      </c>
      <c r="AF365" s="166">
        <v>5439</v>
      </c>
      <c r="AG365">
        <v>54.65</v>
      </c>
      <c r="AH365" t="s">
        <v>839</v>
      </c>
      <c r="AI365" s="10">
        <v>40207</v>
      </c>
      <c r="AJ365" s="157">
        <v>1.55</v>
      </c>
      <c r="AK365" s="10">
        <v>42614</v>
      </c>
      <c r="AL365" s="157">
        <v>0.13</v>
      </c>
      <c r="AM365" s="155">
        <v>2.8400000000000002E-2</v>
      </c>
      <c r="AN365">
        <v>-0.35</v>
      </c>
      <c r="AO365">
        <v>50</v>
      </c>
      <c r="AP365" s="155">
        <v>0.29139999999999999</v>
      </c>
      <c r="AQ365" t="s">
        <v>228</v>
      </c>
      <c r="AR365" t="s">
        <v>228</v>
      </c>
      <c r="AS365" t="s">
        <v>215</v>
      </c>
      <c r="AT365" t="s">
        <v>222</v>
      </c>
      <c r="AU365" t="s">
        <v>225</v>
      </c>
      <c r="AV365" t="s">
        <v>228</v>
      </c>
      <c r="AW365" t="s">
        <v>228</v>
      </c>
    </row>
    <row r="366" spans="25:49">
      <c r="Y366">
        <f t="shared" si="11"/>
        <v>366</v>
      </c>
      <c r="Z366" s="161" t="s">
        <v>101</v>
      </c>
      <c r="AA366" t="s">
        <v>646</v>
      </c>
      <c r="AB366" t="s">
        <v>647</v>
      </c>
      <c r="AC366" s="155">
        <v>4.3E-3</v>
      </c>
      <c r="AD366" s="18" t="str">
        <f t="shared" si="10"/>
        <v>n/a</v>
      </c>
      <c r="AE366" s="168">
        <v>2250</v>
      </c>
      <c r="AF366" s="166">
        <v>12484.4</v>
      </c>
      <c r="AG366">
        <v>18.91</v>
      </c>
      <c r="AH366" t="s">
        <v>375</v>
      </c>
      <c r="AI366" s="10">
        <v>41835</v>
      </c>
      <c r="AJ366" t="s">
        <v>212</v>
      </c>
      <c r="AK366" t="s">
        <v>212</v>
      </c>
      <c r="AL366" t="s">
        <v>212</v>
      </c>
      <c r="AM366" t="s">
        <v>212</v>
      </c>
      <c r="AN366">
        <v>-4.87</v>
      </c>
      <c r="AO366" t="s">
        <v>212</v>
      </c>
      <c r="AP366" t="s">
        <v>212</v>
      </c>
      <c r="AQ366" t="s">
        <v>212</v>
      </c>
      <c r="AR366" t="s">
        <v>213</v>
      </c>
      <c r="AS366" t="s">
        <v>212</v>
      </c>
      <c r="AT366" t="s">
        <v>212</v>
      </c>
      <c r="AU366" t="s">
        <v>212</v>
      </c>
      <c r="AV366" t="s">
        <v>212</v>
      </c>
      <c r="AW366" t="s">
        <v>212</v>
      </c>
    </row>
    <row r="367" spans="25:49">
      <c r="Y367">
        <f t="shared" si="11"/>
        <v>367</v>
      </c>
      <c r="Z367" s="160" t="s">
        <v>100</v>
      </c>
      <c r="AA367" t="s">
        <v>809</v>
      </c>
      <c r="AB367" t="s">
        <v>810</v>
      </c>
      <c r="AC367" s="155">
        <v>4.3E-3</v>
      </c>
      <c r="AD367" s="18" t="str">
        <f t="shared" si="10"/>
        <v>n/a</v>
      </c>
      <c r="AE367" s="168">
        <v>785</v>
      </c>
      <c r="AF367" s="166">
        <v>3111.3</v>
      </c>
      <c r="AG367">
        <v>24.9</v>
      </c>
      <c r="AH367" t="s">
        <v>811</v>
      </c>
      <c r="AI367" s="10">
        <v>42375</v>
      </c>
      <c r="AJ367" s="157">
        <v>0.19</v>
      </c>
      <c r="AK367" s="10">
        <v>42545</v>
      </c>
      <c r="AL367" s="157">
        <v>0.08</v>
      </c>
      <c r="AM367" s="155">
        <v>7.7999999999999996E-3</v>
      </c>
      <c r="AN367">
        <v>1.28</v>
      </c>
      <c r="AO367">
        <v>35</v>
      </c>
      <c r="AP367" s="155">
        <v>0.35470000000000002</v>
      </c>
      <c r="AQ367" t="s">
        <v>212</v>
      </c>
      <c r="AR367" t="s">
        <v>222</v>
      </c>
      <c r="AS367" t="s">
        <v>212</v>
      </c>
      <c r="AT367" t="s">
        <v>212</v>
      </c>
      <c r="AU367" t="s">
        <v>212</v>
      </c>
      <c r="AV367" t="s">
        <v>228</v>
      </c>
      <c r="AW367" t="s">
        <v>212</v>
      </c>
    </row>
    <row r="368" spans="25:49">
      <c r="Y368">
        <f t="shared" si="11"/>
        <v>368</v>
      </c>
      <c r="Z368" s="160" t="s">
        <v>1533</v>
      </c>
      <c r="AA368" t="s">
        <v>809</v>
      </c>
      <c r="AB368" t="s">
        <v>810</v>
      </c>
      <c r="AC368" s="155">
        <v>4.3E-3</v>
      </c>
      <c r="AD368" s="18" t="str">
        <f t="shared" si="10"/>
        <v>n/a</v>
      </c>
      <c r="AF368" s="166">
        <v>3111.3</v>
      </c>
      <c r="AG368">
        <v>24.9</v>
      </c>
      <c r="AH368" t="s">
        <v>811</v>
      </c>
      <c r="AI368" s="10">
        <v>42375</v>
      </c>
      <c r="AJ368" s="157">
        <v>0.19</v>
      </c>
      <c r="AK368" s="10">
        <v>42545</v>
      </c>
      <c r="AL368" s="157">
        <v>0.08</v>
      </c>
      <c r="AM368" s="155">
        <v>7.7999999999999996E-3</v>
      </c>
      <c r="AN368">
        <v>1.28</v>
      </c>
      <c r="AO368">
        <v>35</v>
      </c>
      <c r="AP368" s="155">
        <v>0.35470000000000002</v>
      </c>
      <c r="AQ368" t="s">
        <v>212</v>
      </c>
      <c r="AR368" t="s">
        <v>222</v>
      </c>
      <c r="AS368" t="s">
        <v>212</v>
      </c>
      <c r="AT368" t="s">
        <v>212</v>
      </c>
      <c r="AU368" t="s">
        <v>212</v>
      </c>
      <c r="AV368" t="s">
        <v>228</v>
      </c>
      <c r="AW368" t="s">
        <v>212</v>
      </c>
    </row>
    <row r="369" spans="25:49">
      <c r="Y369">
        <f t="shared" si="11"/>
        <v>369</v>
      </c>
      <c r="Z369" s="162" t="s">
        <v>25</v>
      </c>
      <c r="AA369" t="s">
        <v>328</v>
      </c>
      <c r="AB369" t="s">
        <v>327</v>
      </c>
      <c r="AC369" s="155">
        <v>4.3E-3</v>
      </c>
      <c r="AD369" s="18">
        <f t="shared" si="10"/>
        <v>3.75</v>
      </c>
      <c r="AE369" s="168">
        <v>7811626</v>
      </c>
      <c r="AF369" s="166">
        <v>4635791.5999999996</v>
      </c>
      <c r="AG369">
        <v>79.099999999999994</v>
      </c>
      <c r="AH369" t="s">
        <v>25</v>
      </c>
      <c r="AI369" s="10">
        <v>36689</v>
      </c>
      <c r="AJ369" s="157">
        <v>3.25</v>
      </c>
      <c r="AK369" s="10">
        <v>42542</v>
      </c>
      <c r="AL369" s="157">
        <v>0.72</v>
      </c>
      <c r="AM369" s="155">
        <v>4.1200000000000001E-2</v>
      </c>
      <c r="AN369">
        <v>1.63</v>
      </c>
      <c r="AO369">
        <v>118</v>
      </c>
      <c r="AP369" s="155">
        <v>0.3528</v>
      </c>
      <c r="AQ369" t="s">
        <v>213</v>
      </c>
      <c r="AR369" t="s">
        <v>217</v>
      </c>
      <c r="AS369" t="s">
        <v>222</v>
      </c>
      <c r="AT369" t="s">
        <v>216</v>
      </c>
      <c r="AU369" t="s">
        <v>225</v>
      </c>
      <c r="AV369" t="s">
        <v>216</v>
      </c>
      <c r="AW369" t="s">
        <v>216</v>
      </c>
    </row>
    <row r="370" spans="25:49">
      <c r="Y370">
        <f t="shared" si="11"/>
        <v>370</v>
      </c>
      <c r="Z370" s="161" t="s">
        <v>24</v>
      </c>
      <c r="AA370" t="s">
        <v>712</v>
      </c>
      <c r="AB370" t="s">
        <v>713</v>
      </c>
      <c r="AC370" s="155">
        <v>4.3E-3</v>
      </c>
      <c r="AD370" s="18">
        <f t="shared" si="10"/>
        <v>3.75</v>
      </c>
      <c r="AE370" s="168">
        <v>1456086</v>
      </c>
      <c r="AF370" s="166">
        <v>1163970.5</v>
      </c>
      <c r="AG370">
        <v>37.270000000000003</v>
      </c>
      <c r="AH370" t="s">
        <v>707</v>
      </c>
      <c r="AI370" s="10">
        <v>36689</v>
      </c>
      <c r="AJ370" s="157">
        <v>1.01</v>
      </c>
      <c r="AK370" s="10">
        <v>42542</v>
      </c>
      <c r="AL370" s="157">
        <v>0.23</v>
      </c>
      <c r="AM370" s="155">
        <v>2.6700000000000002E-2</v>
      </c>
      <c r="AN370">
        <v>2.14</v>
      </c>
      <c r="AO370">
        <v>80</v>
      </c>
      <c r="AP370" s="155">
        <v>0.66579999999999995</v>
      </c>
      <c r="AQ370" t="s">
        <v>216</v>
      </c>
      <c r="AR370" t="s">
        <v>225</v>
      </c>
      <c r="AS370" t="s">
        <v>217</v>
      </c>
      <c r="AT370" t="s">
        <v>215</v>
      </c>
      <c r="AU370" t="s">
        <v>215</v>
      </c>
      <c r="AV370" t="s">
        <v>215</v>
      </c>
      <c r="AW370" t="s">
        <v>216</v>
      </c>
    </row>
    <row r="371" spans="25:49">
      <c r="Y371">
        <f t="shared" si="11"/>
        <v>371</v>
      </c>
      <c r="Z371" s="160" t="s">
        <v>107</v>
      </c>
      <c r="AA371" t="s">
        <v>411</v>
      </c>
      <c r="AB371" t="s">
        <v>412</v>
      </c>
      <c r="AC371" s="155">
        <v>4.4999999999999997E-3</v>
      </c>
      <c r="AD371" s="18" t="str">
        <f t="shared" si="10"/>
        <v>n/a</v>
      </c>
      <c r="AE371" s="168">
        <v>7592</v>
      </c>
      <c r="AF371" s="166">
        <v>13380</v>
      </c>
      <c r="AG371">
        <v>33.450000000000003</v>
      </c>
      <c r="AH371" t="s">
        <v>378</v>
      </c>
      <c r="AI371" s="10">
        <v>42235</v>
      </c>
      <c r="AJ371" s="157">
        <v>0.69</v>
      </c>
      <c r="AK371" s="10">
        <v>42620</v>
      </c>
      <c r="AL371" s="157">
        <v>0.15</v>
      </c>
      <c r="AM371" s="155">
        <v>2.07E-2</v>
      </c>
      <c r="AN371">
        <v>-3.22</v>
      </c>
      <c r="AO371">
        <v>459</v>
      </c>
      <c r="AP371" s="155">
        <v>5.0700000000000002E-2</v>
      </c>
      <c r="AQ371" t="s">
        <v>222</v>
      </c>
      <c r="AR371" t="s">
        <v>217</v>
      </c>
      <c r="AS371" t="s">
        <v>212</v>
      </c>
      <c r="AT371" t="s">
        <v>212</v>
      </c>
      <c r="AU371" t="s">
        <v>228</v>
      </c>
      <c r="AV371" t="s">
        <v>212</v>
      </c>
      <c r="AW371" t="s">
        <v>212</v>
      </c>
    </row>
    <row r="372" spans="25:49">
      <c r="Y372">
        <f t="shared" si="11"/>
        <v>372</v>
      </c>
      <c r="Z372" s="162" t="s">
        <v>25</v>
      </c>
      <c r="AA372" t="s">
        <v>301</v>
      </c>
      <c r="AB372" t="s">
        <v>300</v>
      </c>
      <c r="AC372" s="155">
        <v>4.4999999999999997E-3</v>
      </c>
      <c r="AD372" s="18" t="str">
        <f t="shared" si="10"/>
        <v>n/a</v>
      </c>
      <c r="AE372" s="168">
        <v>7458</v>
      </c>
      <c r="AF372" s="166">
        <v>200124</v>
      </c>
      <c r="AG372">
        <v>59.01</v>
      </c>
      <c r="AH372" t="s">
        <v>253</v>
      </c>
      <c r="AI372" s="10">
        <v>41583</v>
      </c>
      <c r="AJ372" s="157">
        <v>1.61</v>
      </c>
      <c r="AK372" s="10">
        <v>42541</v>
      </c>
      <c r="AL372" s="157">
        <v>0.43</v>
      </c>
      <c r="AM372" s="155">
        <v>2.7400000000000001E-2</v>
      </c>
      <c r="AN372">
        <v>1.29</v>
      </c>
      <c r="AO372">
        <v>175</v>
      </c>
      <c r="AP372" s="155">
        <v>0.34720000000000001</v>
      </c>
      <c r="AQ372" t="s">
        <v>212</v>
      </c>
      <c r="AR372" t="s">
        <v>215</v>
      </c>
      <c r="AS372" t="s">
        <v>212</v>
      </c>
      <c r="AT372" t="s">
        <v>212</v>
      </c>
      <c r="AU372" t="s">
        <v>212</v>
      </c>
      <c r="AV372" t="s">
        <v>212</v>
      </c>
      <c r="AW372" t="s">
        <v>212</v>
      </c>
    </row>
    <row r="373" spans="25:49">
      <c r="Y373">
        <f t="shared" si="11"/>
        <v>373</v>
      </c>
      <c r="Z373" s="160" t="s">
        <v>1155</v>
      </c>
      <c r="AA373" t="s">
        <v>1115</v>
      </c>
      <c r="AB373" t="s">
        <v>1116</v>
      </c>
      <c r="AC373" s="155">
        <v>4.4999999999999997E-3</v>
      </c>
      <c r="AD373" s="18" t="str">
        <f t="shared" si="10"/>
        <v>n/a</v>
      </c>
      <c r="AF373" s="166">
        <v>125596.5</v>
      </c>
      <c r="AG373">
        <v>27.03</v>
      </c>
      <c r="AH373" t="s">
        <v>1051</v>
      </c>
      <c r="AI373" s="10">
        <v>42275</v>
      </c>
      <c r="AJ373" s="157">
        <v>0.23</v>
      </c>
      <c r="AK373" s="10">
        <v>42545</v>
      </c>
      <c r="AL373" s="157">
        <v>0.15</v>
      </c>
      <c r="AM373" s="155">
        <v>8.6E-3</v>
      </c>
      <c r="AN373">
        <v>1.07</v>
      </c>
      <c r="AO373">
        <v>671</v>
      </c>
      <c r="AP373" s="155">
        <v>4.2000000000000003E-2</v>
      </c>
      <c r="AQ373" t="s">
        <v>212</v>
      </c>
      <c r="AR373" t="s">
        <v>222</v>
      </c>
      <c r="AS373" t="s">
        <v>212</v>
      </c>
      <c r="AT373" t="s">
        <v>212</v>
      </c>
      <c r="AU373" t="s">
        <v>212</v>
      </c>
      <c r="AV373" t="s">
        <v>212</v>
      </c>
      <c r="AW373" t="s">
        <v>212</v>
      </c>
    </row>
    <row r="374" spans="25:49">
      <c r="Y374">
        <f t="shared" si="11"/>
        <v>374</v>
      </c>
      <c r="Z374" s="160" t="s">
        <v>1533</v>
      </c>
      <c r="AA374" t="s">
        <v>1388</v>
      </c>
      <c r="AB374" t="s">
        <v>1389</v>
      </c>
      <c r="AC374" s="155">
        <v>4.4999999999999997E-3</v>
      </c>
      <c r="AD374" s="18" t="str">
        <f t="shared" si="10"/>
        <v>n/a</v>
      </c>
      <c r="AF374" s="166">
        <v>27840.400000000001</v>
      </c>
      <c r="AG374">
        <v>55.47</v>
      </c>
      <c r="AH374" t="s">
        <v>780</v>
      </c>
      <c r="AI374" s="10">
        <v>41892</v>
      </c>
      <c r="AJ374" t="s">
        <v>212</v>
      </c>
      <c r="AK374" t="s">
        <v>212</v>
      </c>
      <c r="AL374" t="s">
        <v>212</v>
      </c>
      <c r="AM374" t="s">
        <v>212</v>
      </c>
      <c r="AN374">
        <v>12.92</v>
      </c>
      <c r="AO374" t="s">
        <v>212</v>
      </c>
      <c r="AP374" t="s">
        <v>212</v>
      </c>
      <c r="AQ374" t="s">
        <v>228</v>
      </c>
      <c r="AR374" t="s">
        <v>222</v>
      </c>
      <c r="AS374" t="s">
        <v>222</v>
      </c>
      <c r="AT374" t="s">
        <v>212</v>
      </c>
      <c r="AU374" t="s">
        <v>212</v>
      </c>
      <c r="AV374" t="s">
        <v>212</v>
      </c>
      <c r="AW374" t="s">
        <v>212</v>
      </c>
    </row>
    <row r="375" spans="25:49">
      <c r="Y375">
        <f t="shared" si="11"/>
        <v>375</v>
      </c>
      <c r="Z375" s="161" t="s">
        <v>103</v>
      </c>
      <c r="AA375" t="s">
        <v>541</v>
      </c>
      <c r="AB375" t="s">
        <v>542</v>
      </c>
      <c r="AC375" s="155">
        <v>4.4999999999999997E-3</v>
      </c>
      <c r="AD375" s="18" t="str">
        <f t="shared" si="10"/>
        <v>n/a</v>
      </c>
      <c r="AF375" s="166">
        <v>5604</v>
      </c>
      <c r="AG375">
        <v>56.04</v>
      </c>
      <c r="AH375" t="s">
        <v>429</v>
      </c>
      <c r="AI375" s="10">
        <v>42549</v>
      </c>
      <c r="AJ375" t="s">
        <v>212</v>
      </c>
      <c r="AK375" t="s">
        <v>212</v>
      </c>
      <c r="AL375" t="s">
        <v>212</v>
      </c>
      <c r="AM375" t="s">
        <v>212</v>
      </c>
      <c r="AN375" t="s">
        <v>212</v>
      </c>
      <c r="AO375">
        <v>307</v>
      </c>
      <c r="AP375" s="155">
        <v>0.22439999999999999</v>
      </c>
      <c r="AQ375" t="s">
        <v>212</v>
      </c>
      <c r="AR375" t="s">
        <v>216</v>
      </c>
      <c r="AS375" t="s">
        <v>212</v>
      </c>
      <c r="AT375" t="s">
        <v>212</v>
      </c>
      <c r="AU375" t="s">
        <v>212</v>
      </c>
      <c r="AV375" t="s">
        <v>212</v>
      </c>
      <c r="AW375" t="s">
        <v>212</v>
      </c>
    </row>
    <row r="376" spans="25:49">
      <c r="Y376">
        <f t="shared" si="11"/>
        <v>376</v>
      </c>
      <c r="Z376" s="160" t="s">
        <v>1533</v>
      </c>
      <c r="AA376" t="s">
        <v>1486</v>
      </c>
      <c r="AB376" t="s">
        <v>1487</v>
      </c>
      <c r="AC376" s="155">
        <v>4.4999999999999997E-3</v>
      </c>
      <c r="AD376" s="18" t="str">
        <f t="shared" si="10"/>
        <v>n/a</v>
      </c>
      <c r="AF376" s="166">
        <v>2354</v>
      </c>
      <c r="AG376">
        <v>23.56</v>
      </c>
      <c r="AH376" t="s">
        <v>463</v>
      </c>
      <c r="AI376" s="10">
        <v>42467</v>
      </c>
      <c r="AJ376" t="s">
        <v>212</v>
      </c>
      <c r="AK376" t="s">
        <v>212</v>
      </c>
      <c r="AL376" t="s">
        <v>212</v>
      </c>
      <c r="AM376" t="s">
        <v>212</v>
      </c>
      <c r="AN376" t="s">
        <v>212</v>
      </c>
      <c r="AO376">
        <v>3</v>
      </c>
      <c r="AP376" s="155">
        <v>2.056</v>
      </c>
      <c r="AQ376" t="s">
        <v>212</v>
      </c>
      <c r="AR376" t="s">
        <v>213</v>
      </c>
      <c r="AS376" t="s">
        <v>212</v>
      </c>
      <c r="AT376" t="s">
        <v>212</v>
      </c>
      <c r="AU376" t="s">
        <v>212</v>
      </c>
      <c r="AV376" t="s">
        <v>212</v>
      </c>
      <c r="AW376" t="s">
        <v>212</v>
      </c>
    </row>
    <row r="377" spans="25:49">
      <c r="Y377">
        <f t="shared" si="11"/>
        <v>377</v>
      </c>
      <c r="Z377" s="160" t="s">
        <v>1533</v>
      </c>
      <c r="AA377" t="s">
        <v>1488</v>
      </c>
      <c r="AB377" t="s">
        <v>1489</v>
      </c>
      <c r="AC377" s="155">
        <v>4.4999999999999997E-3</v>
      </c>
      <c r="AD377" s="18" t="str">
        <f t="shared" si="10"/>
        <v>n/a</v>
      </c>
      <c r="AF377" s="166">
        <v>2297</v>
      </c>
      <c r="AG377">
        <v>22.43</v>
      </c>
      <c r="AH377" t="s">
        <v>463</v>
      </c>
      <c r="AI377" s="10">
        <v>42467</v>
      </c>
      <c r="AJ377" t="s">
        <v>212</v>
      </c>
      <c r="AK377" t="s">
        <v>212</v>
      </c>
      <c r="AL377" t="s">
        <v>212</v>
      </c>
      <c r="AM377" t="s">
        <v>212</v>
      </c>
      <c r="AN377">
        <v>2.5</v>
      </c>
      <c r="AO377">
        <v>3</v>
      </c>
      <c r="AP377" s="155">
        <v>2.0428999999999999</v>
      </c>
      <c r="AQ377" t="s">
        <v>212</v>
      </c>
      <c r="AR377" t="s">
        <v>216</v>
      </c>
      <c r="AS377" t="s">
        <v>212</v>
      </c>
      <c r="AT377" t="s">
        <v>212</v>
      </c>
      <c r="AU377" t="s">
        <v>212</v>
      </c>
      <c r="AV377" t="s">
        <v>212</v>
      </c>
      <c r="AW377" t="s">
        <v>212</v>
      </c>
    </row>
    <row r="378" spans="25:49">
      <c r="Y378">
        <f t="shared" si="11"/>
        <v>378</v>
      </c>
      <c r="Z378" s="160" t="s">
        <v>1533</v>
      </c>
      <c r="AA378" t="s">
        <v>1492</v>
      </c>
      <c r="AB378" t="s">
        <v>1493</v>
      </c>
      <c r="AC378" s="155">
        <v>4.4999999999999997E-3</v>
      </c>
      <c r="AD378" s="18" t="str">
        <f t="shared" si="10"/>
        <v>n/a</v>
      </c>
      <c r="AF378" s="166">
        <v>2185</v>
      </c>
      <c r="AG378">
        <v>21.24</v>
      </c>
      <c r="AH378" t="s">
        <v>463</v>
      </c>
      <c r="AI378" s="10">
        <v>42467</v>
      </c>
      <c r="AJ378" t="s">
        <v>212</v>
      </c>
      <c r="AK378" t="s">
        <v>212</v>
      </c>
      <c r="AL378" t="s">
        <v>212</v>
      </c>
      <c r="AM378" t="s">
        <v>212</v>
      </c>
      <c r="AN378">
        <v>3.6</v>
      </c>
      <c r="AO378">
        <v>3</v>
      </c>
      <c r="AP378" s="155">
        <v>2.0630000000000002</v>
      </c>
      <c r="AQ378" t="s">
        <v>212</v>
      </c>
      <c r="AR378" t="s">
        <v>216</v>
      </c>
      <c r="AS378" t="s">
        <v>212</v>
      </c>
      <c r="AT378" t="s">
        <v>212</v>
      </c>
      <c r="AU378" t="s">
        <v>212</v>
      </c>
      <c r="AV378" t="s">
        <v>212</v>
      </c>
      <c r="AW378" t="s">
        <v>212</v>
      </c>
    </row>
    <row r="379" spans="25:49">
      <c r="Y379">
        <f t="shared" si="11"/>
        <v>379</v>
      </c>
      <c r="Z379" s="161" t="s">
        <v>103</v>
      </c>
      <c r="AA379" t="s">
        <v>442</v>
      </c>
      <c r="AB379" t="s">
        <v>443</v>
      </c>
      <c r="AC379" s="155">
        <v>4.4999999999999997E-3</v>
      </c>
      <c r="AD379" s="18">
        <f t="shared" si="10"/>
        <v>3.75</v>
      </c>
      <c r="AE379" s="168">
        <v>95775</v>
      </c>
      <c r="AF379" s="166">
        <v>856240</v>
      </c>
      <c r="AG379">
        <v>27.73</v>
      </c>
      <c r="AH379" t="s">
        <v>429</v>
      </c>
      <c r="AI379" s="10">
        <v>42272</v>
      </c>
      <c r="AJ379" s="157">
        <v>0.27</v>
      </c>
      <c r="AK379" s="10">
        <v>42544</v>
      </c>
      <c r="AL379" s="157">
        <v>0.16</v>
      </c>
      <c r="AM379" s="155">
        <v>9.7000000000000003E-3</v>
      </c>
      <c r="AN379">
        <v>-1.62</v>
      </c>
      <c r="AO379">
        <v>384</v>
      </c>
      <c r="AP379" s="155">
        <v>0.24970000000000001</v>
      </c>
      <c r="AQ379" t="s">
        <v>215</v>
      </c>
      <c r="AR379" t="s">
        <v>216</v>
      </c>
      <c r="AS379" t="s">
        <v>212</v>
      </c>
      <c r="AT379" t="s">
        <v>215</v>
      </c>
      <c r="AU379" t="s">
        <v>228</v>
      </c>
      <c r="AV379" t="s">
        <v>215</v>
      </c>
      <c r="AW379" t="s">
        <v>216</v>
      </c>
    </row>
    <row r="380" spans="25:49">
      <c r="Y380">
        <f t="shared" si="11"/>
        <v>380</v>
      </c>
      <c r="Z380" s="161" t="s">
        <v>103</v>
      </c>
      <c r="AA380" t="s">
        <v>499</v>
      </c>
      <c r="AB380" t="s">
        <v>500</v>
      </c>
      <c r="AC380" s="155">
        <v>4.4999999999999997E-3</v>
      </c>
      <c r="AD380" s="18">
        <f t="shared" si="10"/>
        <v>3.75</v>
      </c>
      <c r="AE380" s="168">
        <v>4794</v>
      </c>
      <c r="AF380" s="166">
        <v>37616</v>
      </c>
      <c r="AG380">
        <v>47.38</v>
      </c>
      <c r="AH380" t="s">
        <v>429</v>
      </c>
      <c r="AI380" s="10">
        <v>42011</v>
      </c>
      <c r="AJ380" s="157">
        <v>1.31</v>
      </c>
      <c r="AK380" s="10">
        <v>42362</v>
      </c>
      <c r="AL380" s="157">
        <v>1.31</v>
      </c>
      <c r="AM380" s="155">
        <v>2.7900000000000001E-2</v>
      </c>
      <c r="AN380">
        <v>-1.67</v>
      </c>
      <c r="AO380">
        <v>549</v>
      </c>
      <c r="AP380" s="155">
        <v>0.25800000000000001</v>
      </c>
      <c r="AQ380" t="s">
        <v>222</v>
      </c>
      <c r="AR380" t="s">
        <v>216</v>
      </c>
      <c r="AS380" t="s">
        <v>217</v>
      </c>
      <c r="AT380" t="s">
        <v>216</v>
      </c>
      <c r="AU380" t="s">
        <v>225</v>
      </c>
      <c r="AV380" t="s">
        <v>216</v>
      </c>
      <c r="AW380" t="s">
        <v>216</v>
      </c>
    </row>
    <row r="381" spans="25:49">
      <c r="Y381">
        <f t="shared" si="11"/>
        <v>381</v>
      </c>
      <c r="Z381" s="160" t="s">
        <v>1533</v>
      </c>
      <c r="AA381" t="s">
        <v>1275</v>
      </c>
      <c r="AB381" t="s">
        <v>1276</v>
      </c>
      <c r="AC381" s="155">
        <v>4.4999999999999997E-3</v>
      </c>
      <c r="AD381" s="18">
        <f t="shared" si="10"/>
        <v>3.5</v>
      </c>
      <c r="AF381" s="166">
        <v>384901.3</v>
      </c>
      <c r="AG381">
        <v>52.09</v>
      </c>
      <c r="AH381" t="s">
        <v>780</v>
      </c>
      <c r="AI381" s="10">
        <v>40007</v>
      </c>
      <c r="AJ381" s="157">
        <v>0.86</v>
      </c>
      <c r="AK381" s="10">
        <v>42543</v>
      </c>
      <c r="AL381" s="157">
        <v>0.18</v>
      </c>
      <c r="AM381" s="155">
        <v>1.66E-2</v>
      </c>
      <c r="AN381">
        <v>0.98</v>
      </c>
      <c r="AO381">
        <v>319</v>
      </c>
      <c r="AP381" s="155">
        <v>0.74060000000000004</v>
      </c>
      <c r="AQ381" t="s">
        <v>215</v>
      </c>
      <c r="AR381" t="s">
        <v>222</v>
      </c>
      <c r="AS381" t="s">
        <v>215</v>
      </c>
      <c r="AT381" t="s">
        <v>222</v>
      </c>
      <c r="AU381" t="s">
        <v>225</v>
      </c>
      <c r="AV381" t="s">
        <v>216</v>
      </c>
      <c r="AW381" t="s">
        <v>215</v>
      </c>
    </row>
    <row r="382" spans="25:49">
      <c r="Y382">
        <f t="shared" si="11"/>
        <v>382</v>
      </c>
      <c r="Z382" s="160" t="s">
        <v>1533</v>
      </c>
      <c r="AA382" t="s">
        <v>1382</v>
      </c>
      <c r="AB382" t="s">
        <v>1383</v>
      </c>
      <c r="AC382" s="155">
        <v>4.4999999999999997E-3</v>
      </c>
      <c r="AD382" s="18">
        <f t="shared" si="10"/>
        <v>3.25</v>
      </c>
      <c r="AF382" s="166">
        <v>33002.5</v>
      </c>
      <c r="AG382">
        <v>89.22</v>
      </c>
      <c r="AH382" t="s">
        <v>780</v>
      </c>
      <c r="AI382" s="10">
        <v>41194</v>
      </c>
      <c r="AJ382" t="s">
        <v>212</v>
      </c>
      <c r="AK382" t="s">
        <v>212</v>
      </c>
      <c r="AL382" t="s">
        <v>212</v>
      </c>
      <c r="AM382" t="s">
        <v>212</v>
      </c>
      <c r="AN382">
        <v>1.17</v>
      </c>
      <c r="AO382" t="s">
        <v>212</v>
      </c>
      <c r="AP382" t="s">
        <v>212</v>
      </c>
      <c r="AQ382" t="s">
        <v>222</v>
      </c>
      <c r="AR382" t="s">
        <v>222</v>
      </c>
      <c r="AS382" t="s">
        <v>216</v>
      </c>
      <c r="AT382" t="s">
        <v>215</v>
      </c>
      <c r="AU382" t="s">
        <v>212</v>
      </c>
      <c r="AV382" t="s">
        <v>212</v>
      </c>
      <c r="AW382" t="s">
        <v>225</v>
      </c>
    </row>
    <row r="383" spans="25:49">
      <c r="Y383">
        <f t="shared" si="11"/>
        <v>383</v>
      </c>
      <c r="Z383" s="160" t="s">
        <v>100</v>
      </c>
      <c r="AA383" t="s">
        <v>764</v>
      </c>
      <c r="AB383" t="s">
        <v>765</v>
      </c>
      <c r="AC383" s="155">
        <v>4.4999999999999997E-3</v>
      </c>
      <c r="AD383" s="18">
        <f t="shared" si="10"/>
        <v>3</v>
      </c>
      <c r="AE383" s="168">
        <v>359905</v>
      </c>
      <c r="AF383" s="166">
        <v>1702137</v>
      </c>
      <c r="AG383">
        <v>26.85</v>
      </c>
      <c r="AH383" t="s">
        <v>747</v>
      </c>
      <c r="AI383" s="10">
        <v>38785</v>
      </c>
      <c r="AJ383" s="157">
        <v>0.79</v>
      </c>
      <c r="AK383" s="10">
        <v>42543</v>
      </c>
      <c r="AL383" s="157">
        <v>0.18</v>
      </c>
      <c r="AM383" s="155">
        <v>2.92E-2</v>
      </c>
      <c r="AN383">
        <v>1.18</v>
      </c>
      <c r="AO383">
        <v>100</v>
      </c>
      <c r="AP383" s="155">
        <v>0.60070000000000001</v>
      </c>
      <c r="AQ383" t="s">
        <v>215</v>
      </c>
      <c r="AR383" t="s">
        <v>222</v>
      </c>
      <c r="AS383" t="s">
        <v>228</v>
      </c>
      <c r="AT383" t="s">
        <v>225</v>
      </c>
      <c r="AU383" t="s">
        <v>216</v>
      </c>
      <c r="AV383" t="s">
        <v>214</v>
      </c>
      <c r="AW383" t="s">
        <v>217</v>
      </c>
    </row>
    <row r="384" spans="25:49">
      <c r="Y384">
        <f t="shared" si="11"/>
        <v>384</v>
      </c>
      <c r="Z384" s="160" t="s">
        <v>100</v>
      </c>
      <c r="AA384" t="s">
        <v>781</v>
      </c>
      <c r="AB384" t="s">
        <v>782</v>
      </c>
      <c r="AC384" s="155">
        <v>4.4999999999999997E-3</v>
      </c>
      <c r="AD384" s="18">
        <f t="shared" si="10"/>
        <v>3</v>
      </c>
      <c r="AE384" s="168">
        <v>89643</v>
      </c>
      <c r="AF384" s="166">
        <v>331542.5</v>
      </c>
      <c r="AG384">
        <v>24.7</v>
      </c>
      <c r="AH384" t="s">
        <v>747</v>
      </c>
      <c r="AI384" s="10">
        <v>41345</v>
      </c>
      <c r="AJ384" s="157">
        <v>1.78</v>
      </c>
      <c r="AK384" s="10">
        <v>42614</v>
      </c>
      <c r="AL384" s="157">
        <v>0.14000000000000001</v>
      </c>
      <c r="AM384" s="155">
        <v>7.2400000000000006E-2</v>
      </c>
      <c r="AN384">
        <v>1.17</v>
      </c>
      <c r="AO384">
        <v>50</v>
      </c>
      <c r="AP384" s="155">
        <v>0.26750000000000002</v>
      </c>
      <c r="AQ384" t="s">
        <v>225</v>
      </c>
      <c r="AR384" t="s">
        <v>222</v>
      </c>
      <c r="AS384" t="s">
        <v>228</v>
      </c>
      <c r="AT384" t="s">
        <v>216</v>
      </c>
      <c r="AU384" t="s">
        <v>213</v>
      </c>
      <c r="AV384" t="s">
        <v>228</v>
      </c>
      <c r="AW384" t="s">
        <v>217</v>
      </c>
    </row>
    <row r="385" spans="25:49">
      <c r="Y385">
        <f t="shared" si="11"/>
        <v>385</v>
      </c>
      <c r="Z385" s="160" t="s">
        <v>107</v>
      </c>
      <c r="AA385" t="s">
        <v>405</v>
      </c>
      <c r="AB385" t="s">
        <v>406</v>
      </c>
      <c r="AC385" s="155">
        <v>4.4999999999999997E-3</v>
      </c>
      <c r="AD385" s="18">
        <f t="shared" si="10"/>
        <v>3</v>
      </c>
      <c r="AE385" s="168">
        <v>11898</v>
      </c>
      <c r="AF385" s="166">
        <v>35352</v>
      </c>
      <c r="AG385">
        <v>29.2</v>
      </c>
      <c r="AH385" t="s">
        <v>378</v>
      </c>
      <c r="AI385" s="10">
        <v>41913</v>
      </c>
      <c r="AJ385" s="157">
        <v>0.56000000000000005</v>
      </c>
      <c r="AK385" s="10">
        <v>42620</v>
      </c>
      <c r="AL385" s="157">
        <v>0.1</v>
      </c>
      <c r="AM385" s="155">
        <v>1.9E-2</v>
      </c>
      <c r="AN385">
        <v>1.08</v>
      </c>
      <c r="AO385">
        <v>460</v>
      </c>
      <c r="AP385" s="155">
        <v>5.4899999999999997E-2</v>
      </c>
      <c r="AQ385" t="s">
        <v>222</v>
      </c>
      <c r="AR385" t="s">
        <v>217</v>
      </c>
      <c r="AS385" t="s">
        <v>212</v>
      </c>
      <c r="AT385" t="s">
        <v>216</v>
      </c>
      <c r="AU385" t="s">
        <v>222</v>
      </c>
      <c r="AV385" t="s">
        <v>212</v>
      </c>
      <c r="AW385" t="s">
        <v>217</v>
      </c>
    </row>
    <row r="386" spans="25:49">
      <c r="Y386">
        <f t="shared" si="11"/>
        <v>386</v>
      </c>
      <c r="Z386" s="160" t="s">
        <v>1533</v>
      </c>
      <c r="AA386" t="s">
        <v>764</v>
      </c>
      <c r="AB386" t="s">
        <v>765</v>
      </c>
      <c r="AC386" s="155">
        <v>4.4999999999999997E-3</v>
      </c>
      <c r="AD386" s="18">
        <f t="shared" ref="AD386:AD449" si="12">INDEX(alphabet_soup,MATCH(AW386,letters,0),2)</f>
        <v>3</v>
      </c>
      <c r="AF386" s="166">
        <v>1702137</v>
      </c>
      <c r="AG386">
        <v>26.85</v>
      </c>
      <c r="AH386" t="s">
        <v>747</v>
      </c>
      <c r="AI386" s="10">
        <v>38785</v>
      </c>
      <c r="AJ386" s="157">
        <v>0.79</v>
      </c>
      <c r="AK386" s="10">
        <v>42543</v>
      </c>
      <c r="AL386" s="157">
        <v>0.18</v>
      </c>
      <c r="AM386" s="155">
        <v>2.92E-2</v>
      </c>
      <c r="AN386">
        <v>1.18</v>
      </c>
      <c r="AO386">
        <v>100</v>
      </c>
      <c r="AP386" s="155">
        <v>0.60070000000000001</v>
      </c>
      <c r="AQ386" t="s">
        <v>215</v>
      </c>
      <c r="AR386" t="s">
        <v>222</v>
      </c>
      <c r="AS386" t="s">
        <v>228</v>
      </c>
      <c r="AT386" t="s">
        <v>225</v>
      </c>
      <c r="AU386" t="s">
        <v>216</v>
      </c>
      <c r="AV386" t="s">
        <v>214</v>
      </c>
      <c r="AW386" t="s">
        <v>217</v>
      </c>
    </row>
    <row r="387" spans="25:49">
      <c r="Y387">
        <f t="shared" ref="Y387:Y450" si="13">ROW(Z387)</f>
        <v>387</v>
      </c>
      <c r="Z387" s="160" t="s">
        <v>1533</v>
      </c>
      <c r="AA387" t="s">
        <v>781</v>
      </c>
      <c r="AB387" t="s">
        <v>782</v>
      </c>
      <c r="AC387" s="155">
        <v>4.4999999999999997E-3</v>
      </c>
      <c r="AD387" s="18">
        <f t="shared" si="12"/>
        <v>3</v>
      </c>
      <c r="AF387" s="166">
        <v>331542.5</v>
      </c>
      <c r="AG387">
        <v>24.7</v>
      </c>
      <c r="AH387" t="s">
        <v>747</v>
      </c>
      <c r="AI387" s="10">
        <v>41345</v>
      </c>
      <c r="AJ387" s="157">
        <v>1.78</v>
      </c>
      <c r="AK387" s="10">
        <v>42614</v>
      </c>
      <c r="AL387" s="157">
        <v>0.14000000000000001</v>
      </c>
      <c r="AM387" s="155">
        <v>7.2400000000000006E-2</v>
      </c>
      <c r="AN387">
        <v>1.17</v>
      </c>
      <c r="AO387">
        <v>50</v>
      </c>
      <c r="AP387" s="155">
        <v>0.26750000000000002</v>
      </c>
      <c r="AQ387" t="s">
        <v>225</v>
      </c>
      <c r="AR387" t="s">
        <v>222</v>
      </c>
      <c r="AS387" t="s">
        <v>228</v>
      </c>
      <c r="AT387" t="s">
        <v>216</v>
      </c>
      <c r="AU387" t="s">
        <v>213</v>
      </c>
      <c r="AV387" t="s">
        <v>228</v>
      </c>
      <c r="AW387" t="s">
        <v>217</v>
      </c>
    </row>
    <row r="388" spans="25:49">
      <c r="Y388">
        <f t="shared" si="13"/>
        <v>388</v>
      </c>
      <c r="Z388" s="160" t="s">
        <v>1533</v>
      </c>
      <c r="AA388" t="s">
        <v>1448</v>
      </c>
      <c r="AB388" t="s">
        <v>1449</v>
      </c>
      <c r="AC388" s="155">
        <v>4.4999999999999997E-3</v>
      </c>
      <c r="AD388" s="18">
        <f t="shared" si="12"/>
        <v>2.75</v>
      </c>
      <c r="AF388" s="166">
        <v>8133</v>
      </c>
      <c r="AG388">
        <v>54.33</v>
      </c>
      <c r="AH388" t="s">
        <v>780</v>
      </c>
      <c r="AI388" s="10">
        <v>40919</v>
      </c>
      <c r="AJ388" s="157">
        <v>0.62</v>
      </c>
      <c r="AK388" s="10">
        <v>42542</v>
      </c>
      <c r="AL388" s="157">
        <v>0.11</v>
      </c>
      <c r="AM388" s="155">
        <v>1.14E-2</v>
      </c>
      <c r="AN388">
        <v>0.66</v>
      </c>
      <c r="AO388">
        <v>3</v>
      </c>
      <c r="AP388" s="155">
        <v>0.7097</v>
      </c>
      <c r="AQ388" t="s">
        <v>214</v>
      </c>
      <c r="AR388" t="s">
        <v>222</v>
      </c>
      <c r="AS388" t="s">
        <v>214</v>
      </c>
      <c r="AT388" t="s">
        <v>213</v>
      </c>
      <c r="AU388" t="s">
        <v>217</v>
      </c>
      <c r="AV388" t="s">
        <v>228</v>
      </c>
      <c r="AW388" t="s">
        <v>222</v>
      </c>
    </row>
    <row r="389" spans="25:49">
      <c r="Y389">
        <f t="shared" si="13"/>
        <v>389</v>
      </c>
      <c r="Z389" s="160" t="s">
        <v>1533</v>
      </c>
      <c r="AA389" t="s">
        <v>1386</v>
      </c>
      <c r="AB389" t="s">
        <v>1387</v>
      </c>
      <c r="AC389" s="155">
        <v>4.4999999999999997E-3</v>
      </c>
      <c r="AD389" s="18">
        <f t="shared" si="12"/>
        <v>2.25</v>
      </c>
      <c r="AF389" s="166">
        <v>30812.3</v>
      </c>
      <c r="AG389">
        <v>57.24</v>
      </c>
      <c r="AH389" t="s">
        <v>780</v>
      </c>
      <c r="AI389" s="10">
        <v>41829</v>
      </c>
      <c r="AJ389" t="s">
        <v>212</v>
      </c>
      <c r="AK389" t="s">
        <v>212</v>
      </c>
      <c r="AL389" t="s">
        <v>212</v>
      </c>
      <c r="AM389" t="s">
        <v>212</v>
      </c>
      <c r="AN389">
        <v>-1.49</v>
      </c>
      <c r="AO389" t="s">
        <v>212</v>
      </c>
      <c r="AP389" t="s">
        <v>212</v>
      </c>
      <c r="AQ389" t="s">
        <v>228</v>
      </c>
      <c r="AR389" t="s">
        <v>222</v>
      </c>
      <c r="AS389" t="s">
        <v>228</v>
      </c>
      <c r="AT389" t="s">
        <v>214</v>
      </c>
      <c r="AU389" t="s">
        <v>212</v>
      </c>
      <c r="AV389" t="s">
        <v>212</v>
      </c>
      <c r="AW389" t="s">
        <v>228</v>
      </c>
    </row>
    <row r="390" spans="25:49">
      <c r="Y390">
        <f t="shared" si="13"/>
        <v>390</v>
      </c>
      <c r="Z390" s="160" t="s">
        <v>1048</v>
      </c>
      <c r="AA390" t="s">
        <v>999</v>
      </c>
      <c r="AB390" t="s">
        <v>1000</v>
      </c>
      <c r="AC390" s="155">
        <v>4.5999999999999999E-3</v>
      </c>
      <c r="AD390" s="18" t="str">
        <f t="shared" si="12"/>
        <v>n/a</v>
      </c>
      <c r="AE390" s="168">
        <v>5797</v>
      </c>
      <c r="AF390" s="166">
        <v>36728.5</v>
      </c>
      <c r="AG390">
        <v>43.13</v>
      </c>
      <c r="AH390" t="s">
        <v>882</v>
      </c>
      <c r="AI390" s="10">
        <v>40515</v>
      </c>
      <c r="AJ390" s="157">
        <v>0.17</v>
      </c>
      <c r="AK390" s="10">
        <v>42538</v>
      </c>
      <c r="AL390" s="157">
        <v>0.06</v>
      </c>
      <c r="AM390" s="155">
        <v>3.8999999999999998E-3</v>
      </c>
      <c r="AN390">
        <v>1.24</v>
      </c>
      <c r="AO390">
        <v>602</v>
      </c>
      <c r="AP390" s="155">
        <v>2.64E-2</v>
      </c>
      <c r="AQ390" t="s">
        <v>212</v>
      </c>
      <c r="AR390" t="s">
        <v>222</v>
      </c>
      <c r="AS390" t="s">
        <v>212</v>
      </c>
      <c r="AT390" t="s">
        <v>212</v>
      </c>
      <c r="AU390" t="s">
        <v>212</v>
      </c>
      <c r="AV390" t="s">
        <v>212</v>
      </c>
      <c r="AW390" t="s">
        <v>212</v>
      </c>
    </row>
    <row r="391" spans="25:49">
      <c r="Y391">
        <f t="shared" si="13"/>
        <v>391</v>
      </c>
      <c r="Z391" s="160" t="s">
        <v>107</v>
      </c>
      <c r="AA391" t="s">
        <v>417</v>
      </c>
      <c r="AB391" t="s">
        <v>418</v>
      </c>
      <c r="AC391" s="155">
        <v>4.7000000000000002E-3</v>
      </c>
      <c r="AD391" s="18" t="str">
        <f t="shared" si="12"/>
        <v>n/a</v>
      </c>
      <c r="AE391" s="168">
        <v>913</v>
      </c>
      <c r="AF391" s="166">
        <v>2882.5</v>
      </c>
      <c r="AG391">
        <v>23.3</v>
      </c>
      <c r="AH391" t="s">
        <v>378</v>
      </c>
      <c r="AI391" s="10">
        <v>42317</v>
      </c>
      <c r="AJ391" s="157">
        <v>1</v>
      </c>
      <c r="AK391" s="10">
        <v>42548</v>
      </c>
      <c r="AL391" s="157">
        <v>0.31</v>
      </c>
      <c r="AM391" s="155">
        <v>4.3499999999999997E-2</v>
      </c>
      <c r="AN391">
        <v>-3.07</v>
      </c>
      <c r="AO391">
        <v>2</v>
      </c>
      <c r="AP391" s="155">
        <v>0.99980000000000002</v>
      </c>
      <c r="AQ391" t="s">
        <v>228</v>
      </c>
      <c r="AR391" t="s">
        <v>217</v>
      </c>
      <c r="AS391" t="s">
        <v>212</v>
      </c>
      <c r="AT391" t="s">
        <v>212</v>
      </c>
      <c r="AU391" t="s">
        <v>225</v>
      </c>
      <c r="AV391" t="s">
        <v>212</v>
      </c>
      <c r="AW391" t="s">
        <v>212</v>
      </c>
    </row>
    <row r="392" spans="25:49">
      <c r="Y392">
        <f t="shared" si="13"/>
        <v>392</v>
      </c>
      <c r="Z392" s="160" t="s">
        <v>1533</v>
      </c>
      <c r="AA392" t="s">
        <v>1374</v>
      </c>
      <c r="AB392" t="s">
        <v>1375</v>
      </c>
      <c r="AC392" s="155">
        <v>4.7000000000000002E-3</v>
      </c>
      <c r="AD392" s="18" t="str">
        <f t="shared" si="12"/>
        <v>n/a</v>
      </c>
      <c r="AF392" s="166">
        <v>49200</v>
      </c>
      <c r="AG392">
        <v>19.670000000000002</v>
      </c>
      <c r="AH392" t="s">
        <v>463</v>
      </c>
      <c r="AI392" s="10">
        <v>42529</v>
      </c>
      <c r="AJ392" t="s">
        <v>212</v>
      </c>
      <c r="AK392" t="s">
        <v>212</v>
      </c>
      <c r="AL392" t="s">
        <v>212</v>
      </c>
      <c r="AM392" t="s">
        <v>212</v>
      </c>
      <c r="AN392">
        <v>-0.99</v>
      </c>
      <c r="AO392">
        <v>3</v>
      </c>
      <c r="AP392" s="155">
        <v>1.84</v>
      </c>
      <c r="AQ392" t="s">
        <v>212</v>
      </c>
      <c r="AR392" t="s">
        <v>216</v>
      </c>
      <c r="AS392" t="s">
        <v>212</v>
      </c>
      <c r="AT392" t="s">
        <v>212</v>
      </c>
      <c r="AU392" t="s">
        <v>212</v>
      </c>
      <c r="AV392" t="s">
        <v>212</v>
      </c>
      <c r="AW392" t="s">
        <v>212</v>
      </c>
    </row>
    <row r="393" spans="25:49">
      <c r="Y393">
        <f t="shared" si="13"/>
        <v>393</v>
      </c>
      <c r="Z393" s="14" t="s">
        <v>26</v>
      </c>
      <c r="AA393" s="18" t="s">
        <v>220</v>
      </c>
      <c r="AB393" s="18" t="s">
        <v>221</v>
      </c>
      <c r="AC393" s="156">
        <v>4.7000000000000002E-3</v>
      </c>
      <c r="AD393" s="18">
        <f t="shared" si="12"/>
        <v>3.5</v>
      </c>
      <c r="AE393" s="167">
        <v>1258611</v>
      </c>
      <c r="AF393" s="165">
        <v>2104128</v>
      </c>
      <c r="AG393" s="18">
        <v>18.71</v>
      </c>
      <c r="AH393" s="18" t="s">
        <v>211</v>
      </c>
      <c r="AI393" s="19">
        <v>40381</v>
      </c>
      <c r="AJ393" s="158">
        <v>0.96</v>
      </c>
      <c r="AK393" s="19">
        <v>42614</v>
      </c>
      <c r="AL393" s="158">
        <v>0.08</v>
      </c>
      <c r="AM393" s="156">
        <v>5.1200000000000002E-2</v>
      </c>
      <c r="AN393" s="18">
        <v>-0.9</v>
      </c>
      <c r="AO393" s="18">
        <v>243</v>
      </c>
      <c r="AP393" s="156">
        <v>0.14119999999999999</v>
      </c>
      <c r="AQ393" s="18" t="s">
        <v>216</v>
      </c>
      <c r="AR393" s="18" t="s">
        <v>216</v>
      </c>
      <c r="AS393" s="18" t="s">
        <v>214</v>
      </c>
      <c r="AT393" s="18" t="s">
        <v>222</v>
      </c>
      <c r="AU393" s="18" t="s">
        <v>216</v>
      </c>
      <c r="AV393" s="18" t="s">
        <v>216</v>
      </c>
      <c r="AW393" s="18" t="s">
        <v>215</v>
      </c>
    </row>
    <row r="394" spans="25:49">
      <c r="Y394">
        <f t="shared" si="13"/>
        <v>394</v>
      </c>
      <c r="Z394" s="161" t="s">
        <v>24</v>
      </c>
      <c r="AA394" t="s">
        <v>714</v>
      </c>
      <c r="AB394" t="s">
        <v>715</v>
      </c>
      <c r="AC394" s="155">
        <v>4.7000000000000002E-3</v>
      </c>
      <c r="AD394" s="18">
        <f t="shared" si="12"/>
        <v>3.5</v>
      </c>
      <c r="AE394" s="168">
        <v>181526</v>
      </c>
      <c r="AF394" s="166">
        <v>1122669</v>
      </c>
      <c r="AG394">
        <v>31.24</v>
      </c>
      <c r="AH394" t="s">
        <v>707</v>
      </c>
      <c r="AI394" s="10">
        <v>37207</v>
      </c>
      <c r="AJ394" s="157">
        <v>1.05</v>
      </c>
      <c r="AK394" s="10">
        <v>42542</v>
      </c>
      <c r="AL394" s="157">
        <v>0.52</v>
      </c>
      <c r="AM394" s="155">
        <v>3.3099999999999997E-2</v>
      </c>
      <c r="AN394">
        <v>1.95</v>
      </c>
      <c r="AO394">
        <v>89</v>
      </c>
      <c r="AP394" s="155">
        <v>0.55349999999999999</v>
      </c>
      <c r="AQ394" t="s">
        <v>215</v>
      </c>
      <c r="AR394" t="s">
        <v>217</v>
      </c>
      <c r="AS394" t="s">
        <v>222</v>
      </c>
      <c r="AT394" t="s">
        <v>216</v>
      </c>
      <c r="AU394" t="s">
        <v>215</v>
      </c>
      <c r="AV394" t="s">
        <v>216</v>
      </c>
      <c r="AW394" t="s">
        <v>215</v>
      </c>
    </row>
    <row r="395" spans="25:49">
      <c r="Y395">
        <f t="shared" si="13"/>
        <v>395</v>
      </c>
      <c r="Z395" s="160" t="s">
        <v>107</v>
      </c>
      <c r="AA395" t="s">
        <v>409</v>
      </c>
      <c r="AB395" t="s">
        <v>410</v>
      </c>
      <c r="AC395" s="155">
        <v>4.7000000000000002E-3</v>
      </c>
      <c r="AD395" s="18">
        <f t="shared" si="12"/>
        <v>2.5</v>
      </c>
      <c r="AE395" s="168">
        <v>5775</v>
      </c>
      <c r="AF395" s="166">
        <v>21220.5</v>
      </c>
      <c r="AG395">
        <v>20.13</v>
      </c>
      <c r="AH395" t="s">
        <v>378</v>
      </c>
      <c r="AI395" s="10">
        <v>39246</v>
      </c>
      <c r="AJ395" s="157">
        <v>0.39</v>
      </c>
      <c r="AK395" s="10">
        <v>42538</v>
      </c>
      <c r="AL395" s="157">
        <v>0.21</v>
      </c>
      <c r="AM395" s="155">
        <v>1.9099999999999999E-2</v>
      </c>
      <c r="AN395">
        <v>1.1000000000000001</v>
      </c>
      <c r="AO395">
        <v>244</v>
      </c>
      <c r="AP395" s="155">
        <v>0.28760000000000002</v>
      </c>
      <c r="AQ395" t="s">
        <v>214</v>
      </c>
      <c r="AR395" t="s">
        <v>217</v>
      </c>
      <c r="AS395" t="s">
        <v>217</v>
      </c>
      <c r="AT395" t="s">
        <v>214</v>
      </c>
      <c r="AU395" t="s">
        <v>222</v>
      </c>
      <c r="AV395" t="s">
        <v>215</v>
      </c>
      <c r="AW395" t="s">
        <v>214</v>
      </c>
    </row>
    <row r="396" spans="25:49">
      <c r="Y396">
        <f t="shared" si="13"/>
        <v>396</v>
      </c>
      <c r="Z396" s="160" t="s">
        <v>100</v>
      </c>
      <c r="AA396" t="s">
        <v>785</v>
      </c>
      <c r="AB396" t="s">
        <v>786</v>
      </c>
      <c r="AC396" s="155">
        <v>4.7999999999999996E-3</v>
      </c>
      <c r="AD396" s="18" t="str">
        <f t="shared" si="12"/>
        <v>n/a</v>
      </c>
      <c r="AE396" s="168">
        <v>135312</v>
      </c>
      <c r="AF396" s="166">
        <v>281528</v>
      </c>
      <c r="AG396">
        <v>27.01</v>
      </c>
      <c r="AH396" t="s">
        <v>747</v>
      </c>
      <c r="AI396" s="10">
        <v>42199</v>
      </c>
      <c r="AJ396" s="157">
        <v>0.78</v>
      </c>
      <c r="AK396" s="10">
        <v>42597</v>
      </c>
      <c r="AL396" s="157">
        <v>0.03</v>
      </c>
      <c r="AM396" s="155">
        <v>2.8899999999999999E-2</v>
      </c>
      <c r="AN396">
        <v>1.02</v>
      </c>
      <c r="AO396">
        <v>140</v>
      </c>
      <c r="AP396" s="155">
        <v>0.37319999999999998</v>
      </c>
      <c r="AQ396" t="s">
        <v>212</v>
      </c>
      <c r="AR396" t="s">
        <v>222</v>
      </c>
      <c r="AS396" t="s">
        <v>212</v>
      </c>
      <c r="AT396" t="s">
        <v>212</v>
      </c>
      <c r="AU396" t="s">
        <v>212</v>
      </c>
      <c r="AV396" t="s">
        <v>212</v>
      </c>
      <c r="AW396" t="s">
        <v>212</v>
      </c>
    </row>
    <row r="397" spans="25:49">
      <c r="Y397">
        <f t="shared" si="13"/>
        <v>397</v>
      </c>
      <c r="Z397" s="162" t="s">
        <v>25</v>
      </c>
      <c r="AA397" t="s">
        <v>260</v>
      </c>
      <c r="AB397" t="s">
        <v>259</v>
      </c>
      <c r="AC397" s="155">
        <v>4.7999999999999996E-3</v>
      </c>
      <c r="AD397" s="18" t="str">
        <f t="shared" si="12"/>
        <v>n/a</v>
      </c>
      <c r="AE397" s="168">
        <v>1295</v>
      </c>
      <c r="AF397" s="166">
        <v>3453</v>
      </c>
      <c r="AG397">
        <v>23.8</v>
      </c>
      <c r="AH397" t="s">
        <v>253</v>
      </c>
      <c r="AI397" s="10">
        <v>42102</v>
      </c>
      <c r="AJ397" s="157">
        <v>0.5</v>
      </c>
      <c r="AK397" s="10">
        <v>42542</v>
      </c>
      <c r="AL397" s="157">
        <v>0.23</v>
      </c>
      <c r="AM397" s="155">
        <v>2.1700000000000001E-2</v>
      </c>
      <c r="AN397">
        <v>-2.84</v>
      </c>
      <c r="AO397">
        <v>121</v>
      </c>
      <c r="AP397" s="155">
        <v>0.36859999999999998</v>
      </c>
      <c r="AQ397" t="s">
        <v>212</v>
      </c>
      <c r="AR397" t="s">
        <v>225</v>
      </c>
      <c r="AS397" t="s">
        <v>212</v>
      </c>
      <c r="AT397" t="s">
        <v>212</v>
      </c>
      <c r="AU397" t="s">
        <v>212</v>
      </c>
      <c r="AV397" t="s">
        <v>212</v>
      </c>
      <c r="AW397" t="s">
        <v>212</v>
      </c>
    </row>
    <row r="398" spans="25:49">
      <c r="Y398">
        <f t="shared" si="13"/>
        <v>398</v>
      </c>
      <c r="Z398" s="160" t="s">
        <v>1533</v>
      </c>
      <c r="AA398" t="s">
        <v>785</v>
      </c>
      <c r="AB398" t="s">
        <v>786</v>
      </c>
      <c r="AC398" s="155">
        <v>4.7999999999999996E-3</v>
      </c>
      <c r="AD398" s="18" t="str">
        <f t="shared" si="12"/>
        <v>n/a</v>
      </c>
      <c r="AF398" s="166">
        <v>281528</v>
      </c>
      <c r="AG398">
        <v>27.01</v>
      </c>
      <c r="AH398" t="s">
        <v>747</v>
      </c>
      <c r="AI398" s="10">
        <v>42199</v>
      </c>
      <c r="AJ398" s="157">
        <v>0.78</v>
      </c>
      <c r="AK398" s="10">
        <v>42597</v>
      </c>
      <c r="AL398" s="157">
        <v>0.03</v>
      </c>
      <c r="AM398" s="155">
        <v>2.8899999999999999E-2</v>
      </c>
      <c r="AN398">
        <v>1.02</v>
      </c>
      <c r="AO398">
        <v>140</v>
      </c>
      <c r="AP398" s="155">
        <v>0.37319999999999998</v>
      </c>
      <c r="AQ398" t="s">
        <v>212</v>
      </c>
      <c r="AR398" t="s">
        <v>222</v>
      </c>
      <c r="AS398" t="s">
        <v>212</v>
      </c>
      <c r="AT398" t="s">
        <v>212</v>
      </c>
      <c r="AU398" t="s">
        <v>212</v>
      </c>
      <c r="AV398" t="s">
        <v>212</v>
      </c>
      <c r="AW398" t="s">
        <v>212</v>
      </c>
    </row>
    <row r="399" spans="25:49">
      <c r="Y399">
        <f t="shared" si="13"/>
        <v>399</v>
      </c>
      <c r="Z399" s="160" t="s">
        <v>1533</v>
      </c>
      <c r="AA399" t="s">
        <v>1420</v>
      </c>
      <c r="AB399" t="s">
        <v>1421</v>
      </c>
      <c r="AC399" s="155">
        <v>4.7999999999999996E-3</v>
      </c>
      <c r="AD399" s="18" t="str">
        <f t="shared" si="12"/>
        <v>n/a</v>
      </c>
      <c r="AF399" s="166">
        <v>17686.5</v>
      </c>
      <c r="AG399">
        <v>27.23</v>
      </c>
      <c r="AH399" t="s">
        <v>814</v>
      </c>
      <c r="AI399" s="10">
        <v>42361</v>
      </c>
      <c r="AJ399" s="157">
        <v>0.16</v>
      </c>
      <c r="AK399" s="10">
        <v>42541</v>
      </c>
      <c r="AL399" s="157">
        <v>7.0000000000000007E-2</v>
      </c>
      <c r="AM399" s="155">
        <v>5.7999999999999996E-3</v>
      </c>
      <c r="AN399">
        <v>1.3</v>
      </c>
      <c r="AO399">
        <v>99</v>
      </c>
      <c r="AP399" s="155">
        <v>0.21229999999999999</v>
      </c>
      <c r="AQ399" t="s">
        <v>212</v>
      </c>
      <c r="AR399" t="s">
        <v>216</v>
      </c>
      <c r="AS399" t="s">
        <v>212</v>
      </c>
      <c r="AT399" t="s">
        <v>212</v>
      </c>
      <c r="AU399" t="s">
        <v>212</v>
      </c>
      <c r="AV399" t="s">
        <v>212</v>
      </c>
      <c r="AW399" t="s">
        <v>212</v>
      </c>
    </row>
    <row r="400" spans="25:49">
      <c r="Y400">
        <f t="shared" si="13"/>
        <v>400</v>
      </c>
      <c r="Z400" s="162" t="s">
        <v>25</v>
      </c>
      <c r="AA400" t="s">
        <v>313</v>
      </c>
      <c r="AB400" t="s">
        <v>312</v>
      </c>
      <c r="AC400" s="155">
        <v>4.7999999999999996E-3</v>
      </c>
      <c r="AD400" s="18">
        <f t="shared" si="12"/>
        <v>3.75</v>
      </c>
      <c r="AE400" s="168">
        <v>161002</v>
      </c>
      <c r="AF400" s="166">
        <v>751212</v>
      </c>
      <c r="AG400">
        <v>29.64</v>
      </c>
      <c r="AH400" t="s">
        <v>253</v>
      </c>
      <c r="AI400" s="10">
        <v>39398</v>
      </c>
      <c r="AJ400" s="157">
        <v>0.7</v>
      </c>
      <c r="AK400" s="10">
        <v>42542</v>
      </c>
      <c r="AL400" s="157">
        <v>0.3</v>
      </c>
      <c r="AM400" s="155">
        <v>2.35E-2</v>
      </c>
      <c r="AN400">
        <v>1.21</v>
      </c>
      <c r="AO400">
        <v>215</v>
      </c>
      <c r="AP400" s="155">
        <v>0.29199999999999998</v>
      </c>
      <c r="AQ400" t="s">
        <v>213</v>
      </c>
      <c r="AR400" t="s">
        <v>225</v>
      </c>
      <c r="AS400" t="s">
        <v>215</v>
      </c>
      <c r="AT400" t="s">
        <v>225</v>
      </c>
      <c r="AU400" t="s">
        <v>225</v>
      </c>
      <c r="AV400" t="s">
        <v>215</v>
      </c>
      <c r="AW400" t="s">
        <v>216</v>
      </c>
    </row>
    <row r="401" spans="25:49">
      <c r="Y401">
        <f t="shared" si="13"/>
        <v>401</v>
      </c>
      <c r="Z401" s="162" t="s">
        <v>25</v>
      </c>
      <c r="AA401" t="s">
        <v>311</v>
      </c>
      <c r="AB401" t="s">
        <v>310</v>
      </c>
      <c r="AC401" s="155">
        <v>4.7999999999999996E-3</v>
      </c>
      <c r="AD401" s="18">
        <f t="shared" si="12"/>
        <v>3.75</v>
      </c>
      <c r="AE401" s="168">
        <v>66828</v>
      </c>
      <c r="AF401" s="166">
        <v>450211</v>
      </c>
      <c r="AG401">
        <v>63.79</v>
      </c>
      <c r="AH401" t="s">
        <v>25</v>
      </c>
      <c r="AI401" s="10">
        <v>39203</v>
      </c>
      <c r="AJ401" s="157">
        <v>2.57</v>
      </c>
      <c r="AK401" s="10">
        <v>42542</v>
      </c>
      <c r="AL401" s="157">
        <v>0.56000000000000005</v>
      </c>
      <c r="AM401" s="155">
        <v>4.0500000000000001E-2</v>
      </c>
      <c r="AN401">
        <v>1.72</v>
      </c>
      <c r="AO401">
        <v>44</v>
      </c>
      <c r="AP401" s="155">
        <v>0.63580000000000003</v>
      </c>
      <c r="AQ401" t="s">
        <v>225</v>
      </c>
      <c r="AR401" t="s">
        <v>222</v>
      </c>
      <c r="AS401" t="s">
        <v>215</v>
      </c>
      <c r="AT401" t="s">
        <v>215</v>
      </c>
      <c r="AU401" t="s">
        <v>215</v>
      </c>
      <c r="AV401" t="s">
        <v>217</v>
      </c>
      <c r="AW401" t="s">
        <v>216</v>
      </c>
    </row>
    <row r="402" spans="25:49">
      <c r="Y402">
        <f t="shared" si="13"/>
        <v>402</v>
      </c>
      <c r="Z402" s="162" t="s">
        <v>25</v>
      </c>
      <c r="AA402" t="s">
        <v>297</v>
      </c>
      <c r="AB402" t="s">
        <v>296</v>
      </c>
      <c r="AC402" s="155">
        <v>4.7999999999999996E-3</v>
      </c>
      <c r="AD402" s="18">
        <f t="shared" si="12"/>
        <v>3.75</v>
      </c>
      <c r="AE402" s="168">
        <v>10455</v>
      </c>
      <c r="AF402" s="166">
        <v>146406</v>
      </c>
      <c r="AG402">
        <v>37.299999999999997</v>
      </c>
      <c r="AH402" t="s">
        <v>253</v>
      </c>
      <c r="AI402" s="10">
        <v>39293</v>
      </c>
      <c r="AJ402" s="157">
        <v>1.2</v>
      </c>
      <c r="AK402" s="10">
        <v>42542</v>
      </c>
      <c r="AL402" s="157">
        <v>0.36</v>
      </c>
      <c r="AM402" s="155">
        <v>3.2000000000000001E-2</v>
      </c>
      <c r="AN402">
        <v>1.1399999999999999</v>
      </c>
      <c r="AO402">
        <v>411</v>
      </c>
      <c r="AP402" s="155">
        <v>0.26219999999999999</v>
      </c>
      <c r="AQ402" t="s">
        <v>225</v>
      </c>
      <c r="AR402" t="s">
        <v>217</v>
      </c>
      <c r="AS402" t="s">
        <v>216</v>
      </c>
      <c r="AT402" t="s">
        <v>225</v>
      </c>
      <c r="AU402" t="s">
        <v>225</v>
      </c>
      <c r="AV402" t="s">
        <v>216</v>
      </c>
      <c r="AW402" t="s">
        <v>216</v>
      </c>
    </row>
    <row r="403" spans="25:49">
      <c r="Y403">
        <f t="shared" si="13"/>
        <v>403</v>
      </c>
      <c r="Z403" s="161" t="s">
        <v>103</v>
      </c>
      <c r="AA403" t="s">
        <v>447</v>
      </c>
      <c r="AB403" t="s">
        <v>448</v>
      </c>
      <c r="AC403" s="155">
        <v>4.7999999999999996E-3</v>
      </c>
      <c r="AD403" s="18">
        <f t="shared" si="12"/>
        <v>3.5</v>
      </c>
      <c r="AE403" s="168">
        <v>166705</v>
      </c>
      <c r="AF403" s="166">
        <v>622440</v>
      </c>
      <c r="AG403">
        <v>22.72</v>
      </c>
      <c r="AH403" t="s">
        <v>429</v>
      </c>
      <c r="AI403" s="10">
        <v>41501</v>
      </c>
      <c r="AJ403" s="157">
        <v>0.37</v>
      </c>
      <c r="AK403" s="10">
        <v>42367</v>
      </c>
      <c r="AL403" s="157">
        <v>0.01</v>
      </c>
      <c r="AM403" s="155">
        <v>1.6299999999999999E-2</v>
      </c>
      <c r="AN403">
        <v>-2.06</v>
      </c>
      <c r="AO403">
        <v>314</v>
      </c>
      <c r="AP403" s="155">
        <v>0.27079999999999999</v>
      </c>
      <c r="AQ403" t="s">
        <v>215</v>
      </c>
      <c r="AR403" t="s">
        <v>216</v>
      </c>
      <c r="AS403" t="s">
        <v>215</v>
      </c>
      <c r="AT403" t="s">
        <v>222</v>
      </c>
      <c r="AU403" t="s">
        <v>214</v>
      </c>
      <c r="AV403" t="s">
        <v>215</v>
      </c>
      <c r="AW403" t="s">
        <v>215</v>
      </c>
    </row>
    <row r="404" spans="25:49">
      <c r="Y404">
        <f t="shared" si="13"/>
        <v>404</v>
      </c>
      <c r="Z404" s="160" t="s">
        <v>107</v>
      </c>
      <c r="AA404" t="s">
        <v>388</v>
      </c>
      <c r="AB404" t="s">
        <v>389</v>
      </c>
      <c r="AC404" s="155">
        <v>4.7999999999999996E-3</v>
      </c>
      <c r="AD404" s="18">
        <f t="shared" si="12"/>
        <v>3.5</v>
      </c>
      <c r="AE404" s="168">
        <v>61195</v>
      </c>
      <c r="AF404" s="166">
        <v>652060.5</v>
      </c>
      <c r="AG404">
        <v>46.34</v>
      </c>
      <c r="AH404" t="s">
        <v>378</v>
      </c>
      <c r="AI404" s="10">
        <v>38884</v>
      </c>
      <c r="AJ404" s="157">
        <v>1.65</v>
      </c>
      <c r="AK404" s="10">
        <v>42541</v>
      </c>
      <c r="AL404" s="157">
        <v>0.83</v>
      </c>
      <c r="AM404" s="155">
        <v>3.5499999999999997E-2</v>
      </c>
      <c r="AN404">
        <v>-1.1399999999999999</v>
      </c>
      <c r="AO404">
        <v>850</v>
      </c>
      <c r="AP404" s="155">
        <v>0.13639999999999999</v>
      </c>
      <c r="AQ404" t="s">
        <v>225</v>
      </c>
      <c r="AR404" t="s">
        <v>222</v>
      </c>
      <c r="AS404" t="s">
        <v>217</v>
      </c>
      <c r="AT404" t="s">
        <v>216</v>
      </c>
      <c r="AU404" t="s">
        <v>215</v>
      </c>
      <c r="AV404" t="s">
        <v>215</v>
      </c>
      <c r="AW404" t="s">
        <v>215</v>
      </c>
    </row>
    <row r="405" spans="25:49">
      <c r="Y405">
        <f t="shared" si="13"/>
        <v>405</v>
      </c>
      <c r="Z405" s="160" t="s">
        <v>107</v>
      </c>
      <c r="AA405" t="s">
        <v>390</v>
      </c>
      <c r="AB405" t="s">
        <v>391</v>
      </c>
      <c r="AC405" s="155">
        <v>4.7999999999999996E-3</v>
      </c>
      <c r="AD405" s="18">
        <f t="shared" si="12"/>
        <v>3.25</v>
      </c>
      <c r="AE405" s="168">
        <v>41452</v>
      </c>
      <c r="AF405" s="166">
        <v>358764</v>
      </c>
      <c r="AG405">
        <v>42.46</v>
      </c>
      <c r="AH405" t="s">
        <v>378</v>
      </c>
      <c r="AI405" s="10">
        <v>38884</v>
      </c>
      <c r="AJ405" s="157">
        <v>1.53</v>
      </c>
      <c r="AK405" s="10">
        <v>42541</v>
      </c>
      <c r="AL405" s="157">
        <v>0.77</v>
      </c>
      <c r="AM405" s="155">
        <v>3.5900000000000001E-2</v>
      </c>
      <c r="AN405">
        <v>-1.18</v>
      </c>
      <c r="AO405">
        <v>282</v>
      </c>
      <c r="AP405" s="155">
        <v>0.189</v>
      </c>
      <c r="AQ405" t="s">
        <v>225</v>
      </c>
      <c r="AR405" t="s">
        <v>222</v>
      </c>
      <c r="AS405" t="s">
        <v>222</v>
      </c>
      <c r="AT405" t="s">
        <v>225</v>
      </c>
      <c r="AU405" t="s">
        <v>216</v>
      </c>
      <c r="AV405" t="s">
        <v>225</v>
      </c>
      <c r="AW405" t="s">
        <v>225</v>
      </c>
    </row>
    <row r="406" spans="25:49">
      <c r="Y406">
        <f t="shared" si="13"/>
        <v>406</v>
      </c>
      <c r="Z406" s="162" t="s">
        <v>25</v>
      </c>
      <c r="AA406" t="s">
        <v>285</v>
      </c>
      <c r="AB406" t="s">
        <v>284</v>
      </c>
      <c r="AC406" s="155">
        <v>4.7999999999999996E-3</v>
      </c>
      <c r="AD406" s="18">
        <f t="shared" si="12"/>
        <v>3.25</v>
      </c>
      <c r="AE406" s="168">
        <v>6395</v>
      </c>
      <c r="AF406" s="166">
        <v>76477</v>
      </c>
      <c r="AG406">
        <v>49.51</v>
      </c>
      <c r="AH406" t="s">
        <v>25</v>
      </c>
      <c r="AI406" s="10">
        <v>39203</v>
      </c>
      <c r="AJ406" s="157">
        <v>1.89</v>
      </c>
      <c r="AK406" s="10">
        <v>42542</v>
      </c>
      <c r="AL406" s="157">
        <v>0.42</v>
      </c>
      <c r="AM406" s="155">
        <v>3.8300000000000001E-2</v>
      </c>
      <c r="AN406">
        <v>1.63</v>
      </c>
      <c r="AO406">
        <v>52</v>
      </c>
      <c r="AP406" s="155">
        <v>0.4556</v>
      </c>
      <c r="AQ406" t="s">
        <v>222</v>
      </c>
      <c r="AR406" t="s">
        <v>217</v>
      </c>
      <c r="AS406" t="s">
        <v>222</v>
      </c>
      <c r="AT406" t="s">
        <v>216</v>
      </c>
      <c r="AU406" t="s">
        <v>217</v>
      </c>
      <c r="AV406" t="s">
        <v>225</v>
      </c>
      <c r="AW406" t="s">
        <v>225</v>
      </c>
    </row>
    <row r="407" spans="25:49">
      <c r="Y407">
        <f t="shared" si="13"/>
        <v>407</v>
      </c>
      <c r="Z407" s="162" t="s">
        <v>25</v>
      </c>
      <c r="AA407" t="s">
        <v>315</v>
      </c>
      <c r="AB407" t="s">
        <v>314</v>
      </c>
      <c r="AC407" s="155">
        <v>4.7999999999999996E-3</v>
      </c>
      <c r="AD407" s="18">
        <f t="shared" si="12"/>
        <v>3</v>
      </c>
      <c r="AE407" s="168">
        <v>1489805</v>
      </c>
      <c r="AF407" s="166">
        <v>1213800</v>
      </c>
      <c r="AG407">
        <v>10.54</v>
      </c>
      <c r="AH407" t="s">
        <v>25</v>
      </c>
      <c r="AI407" s="10">
        <v>39203</v>
      </c>
      <c r="AJ407" s="157">
        <v>1.0900000000000001</v>
      </c>
      <c r="AK407" s="10">
        <v>42542</v>
      </c>
      <c r="AL407" s="157">
        <v>0.27</v>
      </c>
      <c r="AM407" s="155">
        <v>0.1036</v>
      </c>
      <c r="AN407">
        <v>-1.5</v>
      </c>
      <c r="AO407">
        <v>38</v>
      </c>
      <c r="AP407" s="155">
        <v>0.68459999999999999</v>
      </c>
      <c r="AQ407" t="s">
        <v>216</v>
      </c>
      <c r="AR407" t="s">
        <v>217</v>
      </c>
      <c r="AS407" t="s">
        <v>228</v>
      </c>
      <c r="AT407" t="s">
        <v>228</v>
      </c>
      <c r="AU407" t="s">
        <v>213</v>
      </c>
      <c r="AV407" t="s">
        <v>217</v>
      </c>
      <c r="AW407" t="s">
        <v>217</v>
      </c>
    </row>
    <row r="408" spans="25:49">
      <c r="Y408">
        <f t="shared" si="13"/>
        <v>408</v>
      </c>
      <c r="Z408" s="162" t="s">
        <v>25</v>
      </c>
      <c r="AA408" t="s">
        <v>283</v>
      </c>
      <c r="AB408" t="s">
        <v>282</v>
      </c>
      <c r="AC408" s="155">
        <v>4.7999999999999996E-3</v>
      </c>
      <c r="AD408" s="18">
        <f t="shared" si="12"/>
        <v>2.5</v>
      </c>
      <c r="AE408" s="168">
        <v>15975</v>
      </c>
      <c r="AF408" s="166">
        <v>73420</v>
      </c>
      <c r="AG408">
        <v>36.68</v>
      </c>
      <c r="AH408" t="s">
        <v>253</v>
      </c>
      <c r="AI408" s="10">
        <v>39398</v>
      </c>
      <c r="AJ408" s="157">
        <v>0.91</v>
      </c>
      <c r="AK408" s="10">
        <v>42542</v>
      </c>
      <c r="AL408" s="157">
        <v>0.55000000000000004</v>
      </c>
      <c r="AM408" s="155">
        <v>2.4799999999999999E-2</v>
      </c>
      <c r="AN408">
        <v>-1.4</v>
      </c>
      <c r="AO408">
        <v>107</v>
      </c>
      <c r="AP408" s="155">
        <v>0.48070000000000002</v>
      </c>
      <c r="AQ408" t="s">
        <v>228</v>
      </c>
      <c r="AR408" t="s">
        <v>215</v>
      </c>
      <c r="AS408" t="s">
        <v>215</v>
      </c>
      <c r="AT408" t="s">
        <v>215</v>
      </c>
      <c r="AU408" t="s">
        <v>228</v>
      </c>
      <c r="AV408" t="s">
        <v>222</v>
      </c>
      <c r="AW408" t="s">
        <v>214</v>
      </c>
    </row>
    <row r="409" spans="25:49">
      <c r="Y409">
        <f t="shared" si="13"/>
        <v>409</v>
      </c>
      <c r="Z409" s="161" t="s">
        <v>103</v>
      </c>
      <c r="AA409" t="s">
        <v>449</v>
      </c>
      <c r="AB409" t="s">
        <v>450</v>
      </c>
      <c r="AC409" s="155">
        <v>4.8999999999999998E-3</v>
      </c>
      <c r="AD409" s="18">
        <f t="shared" si="12"/>
        <v>3.5</v>
      </c>
      <c r="AE409" s="168">
        <v>252622</v>
      </c>
      <c r="AF409" s="166">
        <v>539258</v>
      </c>
      <c r="AG409">
        <v>17.46</v>
      </c>
      <c r="AH409" t="s">
        <v>429</v>
      </c>
      <c r="AI409" s="10">
        <v>39352</v>
      </c>
      <c r="AJ409" s="157">
        <v>0.46</v>
      </c>
      <c r="AK409" s="10">
        <v>42538</v>
      </c>
      <c r="AL409" s="157">
        <v>7.0000000000000007E-2</v>
      </c>
      <c r="AM409" s="155">
        <v>2.64E-2</v>
      </c>
      <c r="AN409">
        <v>-2.13</v>
      </c>
      <c r="AO409">
        <v>346</v>
      </c>
      <c r="AP409" s="155">
        <v>0.27779999999999999</v>
      </c>
      <c r="AQ409" t="s">
        <v>215</v>
      </c>
      <c r="AR409" t="s">
        <v>215</v>
      </c>
      <c r="AS409" t="s">
        <v>217</v>
      </c>
      <c r="AT409" t="s">
        <v>222</v>
      </c>
      <c r="AU409" t="s">
        <v>225</v>
      </c>
      <c r="AV409" t="s">
        <v>215</v>
      </c>
      <c r="AW409" t="s">
        <v>215</v>
      </c>
    </row>
    <row r="410" spans="25:49">
      <c r="Y410">
        <f t="shared" si="13"/>
        <v>410</v>
      </c>
      <c r="Z410" s="161" t="s">
        <v>103</v>
      </c>
      <c r="AA410" t="s">
        <v>459</v>
      </c>
      <c r="AB410" t="s">
        <v>460</v>
      </c>
      <c r="AC410" s="155">
        <v>4.8999999999999998E-3</v>
      </c>
      <c r="AD410" s="18">
        <f t="shared" si="12"/>
        <v>3.5</v>
      </c>
      <c r="AE410" s="168">
        <v>161277</v>
      </c>
      <c r="AF410" s="166">
        <v>232584</v>
      </c>
      <c r="AG410">
        <v>35.18</v>
      </c>
      <c r="AH410" t="s">
        <v>429</v>
      </c>
      <c r="AI410" s="10">
        <v>40962</v>
      </c>
      <c r="AJ410" s="157">
        <v>1.73</v>
      </c>
      <c r="AK410" s="10">
        <v>42542</v>
      </c>
      <c r="AL410" s="157">
        <v>0.68</v>
      </c>
      <c r="AM410" s="155">
        <v>4.9000000000000002E-2</v>
      </c>
      <c r="AN410">
        <v>-1.82</v>
      </c>
      <c r="AO410">
        <v>102</v>
      </c>
      <c r="AP410" s="155">
        <v>0.22309999999999999</v>
      </c>
      <c r="AQ410" t="s">
        <v>225</v>
      </c>
      <c r="AR410" t="s">
        <v>215</v>
      </c>
      <c r="AS410" t="s">
        <v>222</v>
      </c>
      <c r="AT410" t="s">
        <v>225</v>
      </c>
      <c r="AU410" t="s">
        <v>216</v>
      </c>
      <c r="AV410" t="s">
        <v>217</v>
      </c>
      <c r="AW410" t="s">
        <v>215</v>
      </c>
    </row>
    <row r="411" spans="25:49">
      <c r="Y411">
        <f t="shared" si="13"/>
        <v>411</v>
      </c>
      <c r="Z411" s="161" t="s">
        <v>103</v>
      </c>
      <c r="AA411" t="s">
        <v>453</v>
      </c>
      <c r="AB411" t="s">
        <v>454</v>
      </c>
      <c r="AC411" s="155">
        <v>4.8999999999999998E-3</v>
      </c>
      <c r="AD411" s="18">
        <f t="shared" si="12"/>
        <v>3.5</v>
      </c>
      <c r="AE411" s="168">
        <v>60380</v>
      </c>
      <c r="AF411" s="166">
        <v>297022.5</v>
      </c>
      <c r="AG411">
        <v>27.56</v>
      </c>
      <c r="AH411" t="s">
        <v>429</v>
      </c>
      <c r="AI411" s="10">
        <v>40597</v>
      </c>
      <c r="AJ411" s="157">
        <v>1.02</v>
      </c>
      <c r="AK411" s="10">
        <v>42538</v>
      </c>
      <c r="AL411" s="157">
        <v>0.39</v>
      </c>
      <c r="AM411" s="155">
        <v>3.6799999999999999E-2</v>
      </c>
      <c r="AN411">
        <v>1.81</v>
      </c>
      <c r="AO411">
        <v>121</v>
      </c>
      <c r="AP411" s="155">
        <v>0.30359999999999998</v>
      </c>
      <c r="AQ411" t="s">
        <v>225</v>
      </c>
      <c r="AR411" t="s">
        <v>216</v>
      </c>
      <c r="AS411" t="s">
        <v>214</v>
      </c>
      <c r="AT411" t="s">
        <v>217</v>
      </c>
      <c r="AU411" t="s">
        <v>216</v>
      </c>
      <c r="AV411" t="s">
        <v>217</v>
      </c>
      <c r="AW411" t="s">
        <v>215</v>
      </c>
    </row>
    <row r="412" spans="25:49">
      <c r="Y412">
        <f t="shared" si="13"/>
        <v>412</v>
      </c>
      <c r="Z412" s="161" t="s">
        <v>103</v>
      </c>
      <c r="AA412" t="s">
        <v>492</v>
      </c>
      <c r="AB412" t="s">
        <v>493</v>
      </c>
      <c r="AC412" s="155">
        <v>4.8999999999999998E-3</v>
      </c>
      <c r="AD412" s="18">
        <f t="shared" si="12"/>
        <v>3.25</v>
      </c>
      <c r="AE412" s="168">
        <v>18933</v>
      </c>
      <c r="AF412" s="166">
        <v>74270</v>
      </c>
      <c r="AG412">
        <v>20.99</v>
      </c>
      <c r="AH412" t="s">
        <v>429</v>
      </c>
      <c r="AI412" s="10">
        <v>39252</v>
      </c>
      <c r="AJ412" s="157">
        <v>0.5</v>
      </c>
      <c r="AK412" s="10">
        <v>42538</v>
      </c>
      <c r="AL412" s="157">
        <v>0.08</v>
      </c>
      <c r="AM412" s="155">
        <v>2.3599999999999999E-2</v>
      </c>
      <c r="AN412">
        <v>2.15</v>
      </c>
      <c r="AO412">
        <v>44</v>
      </c>
      <c r="AP412" s="155">
        <v>0.56689999999999996</v>
      </c>
      <c r="AQ412" t="s">
        <v>222</v>
      </c>
      <c r="AR412" t="s">
        <v>215</v>
      </c>
      <c r="AS412" t="s">
        <v>217</v>
      </c>
      <c r="AT412" t="s">
        <v>222</v>
      </c>
      <c r="AU412" t="s">
        <v>225</v>
      </c>
      <c r="AV412" t="s">
        <v>214</v>
      </c>
      <c r="AW412" t="s">
        <v>225</v>
      </c>
    </row>
    <row r="413" spans="25:49">
      <c r="Y413">
        <f t="shared" si="13"/>
        <v>413</v>
      </c>
      <c r="Z413" s="160" t="s">
        <v>1533</v>
      </c>
      <c r="AA413" t="s">
        <v>1279</v>
      </c>
      <c r="AB413" t="s">
        <v>1280</v>
      </c>
      <c r="AC413" s="155">
        <v>4.8999999999999998E-3</v>
      </c>
      <c r="AD413" s="18">
        <f t="shared" si="12"/>
        <v>3.25</v>
      </c>
      <c r="AF413" s="166">
        <v>378269.5</v>
      </c>
      <c r="AG413">
        <v>40.99</v>
      </c>
      <c r="AH413" t="s">
        <v>780</v>
      </c>
      <c r="AI413" s="10">
        <v>39500</v>
      </c>
      <c r="AJ413" s="157">
        <v>0.75</v>
      </c>
      <c r="AK413" s="10">
        <v>42556</v>
      </c>
      <c r="AL413" s="157">
        <v>0.16</v>
      </c>
      <c r="AM413" s="155">
        <v>1.8200000000000001E-2</v>
      </c>
      <c r="AN413">
        <v>0.99</v>
      </c>
      <c r="AO413">
        <v>506</v>
      </c>
      <c r="AP413" s="155">
        <v>0.2026</v>
      </c>
      <c r="AQ413" t="s">
        <v>215</v>
      </c>
      <c r="AR413" t="s">
        <v>214</v>
      </c>
      <c r="AS413" t="s">
        <v>222</v>
      </c>
      <c r="AT413" t="s">
        <v>225</v>
      </c>
      <c r="AU413" t="s">
        <v>225</v>
      </c>
      <c r="AV413" t="s">
        <v>215</v>
      </c>
      <c r="AW413" t="s">
        <v>225</v>
      </c>
    </row>
    <row r="414" spans="25:49">
      <c r="Y414">
        <f t="shared" si="13"/>
        <v>414</v>
      </c>
      <c r="Z414" s="160" t="s">
        <v>100</v>
      </c>
      <c r="AA414" t="s">
        <v>789</v>
      </c>
      <c r="AB414" t="s">
        <v>790</v>
      </c>
      <c r="AC414" s="155">
        <v>4.8999999999999998E-3</v>
      </c>
      <c r="AD414" s="18">
        <f t="shared" si="12"/>
        <v>3</v>
      </c>
      <c r="AE414" s="168">
        <v>43669</v>
      </c>
      <c r="AF414" s="166">
        <v>153995</v>
      </c>
      <c r="AG414">
        <v>32.21</v>
      </c>
      <c r="AH414" t="s">
        <v>747</v>
      </c>
      <c r="AI414" s="10">
        <v>41548</v>
      </c>
      <c r="AJ414" s="157">
        <v>1.1299999999999999</v>
      </c>
      <c r="AK414" s="10">
        <v>42556</v>
      </c>
      <c r="AL414" s="157">
        <v>0.21</v>
      </c>
      <c r="AM414" s="155">
        <v>3.4799999999999998E-2</v>
      </c>
      <c r="AN414">
        <v>1.75</v>
      </c>
      <c r="AO414">
        <v>61</v>
      </c>
      <c r="AP414" s="155">
        <v>0.48459999999999998</v>
      </c>
      <c r="AQ414" t="s">
        <v>222</v>
      </c>
      <c r="AR414" t="s">
        <v>222</v>
      </c>
      <c r="AS414" t="s">
        <v>222</v>
      </c>
      <c r="AT414" t="s">
        <v>214</v>
      </c>
      <c r="AU414" t="s">
        <v>216</v>
      </c>
      <c r="AV414" t="s">
        <v>212</v>
      </c>
      <c r="AW414" t="s">
        <v>217</v>
      </c>
    </row>
    <row r="415" spans="25:49">
      <c r="Y415">
        <f t="shared" si="13"/>
        <v>415</v>
      </c>
      <c r="Z415" s="161" t="s">
        <v>103</v>
      </c>
      <c r="AA415" t="s">
        <v>555</v>
      </c>
      <c r="AB415" t="s">
        <v>556</v>
      </c>
      <c r="AC415" s="155">
        <v>4.8999999999999998E-3</v>
      </c>
      <c r="AD415" s="18">
        <f t="shared" si="12"/>
        <v>3</v>
      </c>
      <c r="AE415" s="168">
        <v>1700</v>
      </c>
      <c r="AF415" s="166">
        <v>2699.5</v>
      </c>
      <c r="AG415">
        <v>53.64</v>
      </c>
      <c r="AH415" t="s">
        <v>429</v>
      </c>
      <c r="AI415" s="10">
        <v>41613</v>
      </c>
      <c r="AJ415" s="157">
        <v>1.01</v>
      </c>
      <c r="AK415" s="10">
        <v>42538</v>
      </c>
      <c r="AL415" s="157">
        <v>0.5</v>
      </c>
      <c r="AM415" s="155">
        <v>1.8700000000000001E-2</v>
      </c>
      <c r="AN415">
        <v>3.52</v>
      </c>
      <c r="AO415">
        <v>401</v>
      </c>
      <c r="AP415" s="155">
        <v>0.18759999999999999</v>
      </c>
      <c r="AQ415" t="s">
        <v>228</v>
      </c>
      <c r="AR415" t="s">
        <v>215</v>
      </c>
      <c r="AS415" t="s">
        <v>217</v>
      </c>
      <c r="AT415" t="s">
        <v>214</v>
      </c>
      <c r="AU415" t="s">
        <v>214</v>
      </c>
      <c r="AV415" t="s">
        <v>215</v>
      </c>
      <c r="AW415" t="s">
        <v>217</v>
      </c>
    </row>
    <row r="416" spans="25:49">
      <c r="Y416">
        <f t="shared" si="13"/>
        <v>416</v>
      </c>
      <c r="Z416" s="160" t="s">
        <v>1533</v>
      </c>
      <c r="AA416" t="s">
        <v>789</v>
      </c>
      <c r="AB416" t="s">
        <v>790</v>
      </c>
      <c r="AC416" s="155">
        <v>4.8999999999999998E-3</v>
      </c>
      <c r="AD416" s="18">
        <f t="shared" si="12"/>
        <v>3</v>
      </c>
      <c r="AF416" s="166">
        <v>153995</v>
      </c>
      <c r="AG416">
        <v>32.21</v>
      </c>
      <c r="AH416" t="s">
        <v>747</v>
      </c>
      <c r="AI416" s="10">
        <v>41548</v>
      </c>
      <c r="AJ416" s="157">
        <v>1.1299999999999999</v>
      </c>
      <c r="AK416" s="10">
        <v>42556</v>
      </c>
      <c r="AL416" s="157">
        <v>0.21</v>
      </c>
      <c r="AM416" s="155">
        <v>3.4799999999999998E-2</v>
      </c>
      <c r="AN416">
        <v>1.75</v>
      </c>
      <c r="AO416">
        <v>61</v>
      </c>
      <c r="AP416" s="155">
        <v>0.48459999999999998</v>
      </c>
      <c r="AQ416" t="s">
        <v>222</v>
      </c>
      <c r="AR416" t="s">
        <v>222</v>
      </c>
      <c r="AS416" t="s">
        <v>222</v>
      </c>
      <c r="AT416" t="s">
        <v>214</v>
      </c>
      <c r="AU416" t="s">
        <v>216</v>
      </c>
      <c r="AV416" t="s">
        <v>212</v>
      </c>
      <c r="AW416" t="s">
        <v>217</v>
      </c>
    </row>
    <row r="417" spans="25:49">
      <c r="Y417">
        <f t="shared" si="13"/>
        <v>417</v>
      </c>
      <c r="Z417" s="160" t="s">
        <v>1048</v>
      </c>
      <c r="AA417" t="s">
        <v>1024</v>
      </c>
      <c r="AB417" t="s">
        <v>1025</v>
      </c>
      <c r="AC417" s="155">
        <v>5.0000000000000001E-3</v>
      </c>
      <c r="AD417" s="18" t="str">
        <f t="shared" si="12"/>
        <v>n/a</v>
      </c>
      <c r="AE417" s="168">
        <v>5507</v>
      </c>
      <c r="AF417" s="166">
        <v>10239.700000000001</v>
      </c>
      <c r="AG417">
        <v>29.09</v>
      </c>
      <c r="AH417" t="s">
        <v>1026</v>
      </c>
      <c r="AI417" s="10">
        <v>42423</v>
      </c>
      <c r="AJ417" s="157">
        <v>0.03</v>
      </c>
      <c r="AK417" s="10">
        <v>42551</v>
      </c>
      <c r="AL417" s="157">
        <v>0.02</v>
      </c>
      <c r="AM417" s="155">
        <v>1E-3</v>
      </c>
      <c r="AN417">
        <v>-1.2</v>
      </c>
      <c r="AO417">
        <v>249</v>
      </c>
      <c r="AP417" s="155">
        <v>0.1671</v>
      </c>
      <c r="AQ417" t="s">
        <v>212</v>
      </c>
      <c r="AR417" t="s">
        <v>222</v>
      </c>
      <c r="AS417" t="s">
        <v>212</v>
      </c>
      <c r="AT417" t="s">
        <v>212</v>
      </c>
      <c r="AU417" t="s">
        <v>212</v>
      </c>
      <c r="AV417" t="s">
        <v>212</v>
      </c>
      <c r="AW417" t="s">
        <v>212</v>
      </c>
    </row>
    <row r="418" spans="25:49">
      <c r="Y418">
        <f t="shared" si="13"/>
        <v>418</v>
      </c>
      <c r="Z418" s="160" t="s">
        <v>107</v>
      </c>
      <c r="AA418" t="s">
        <v>407</v>
      </c>
      <c r="AB418" t="s">
        <v>408</v>
      </c>
      <c r="AC418" s="155">
        <v>5.0000000000000001E-3</v>
      </c>
      <c r="AD418" s="18" t="str">
        <f t="shared" si="12"/>
        <v>n/a</v>
      </c>
      <c r="AE418" s="168">
        <v>5275</v>
      </c>
      <c r="AF418" s="166">
        <v>31369</v>
      </c>
      <c r="AG418">
        <v>24.34</v>
      </c>
      <c r="AH418" t="s">
        <v>378</v>
      </c>
      <c r="AI418" s="10">
        <v>42061</v>
      </c>
      <c r="AJ418" s="157">
        <v>0.64</v>
      </c>
      <c r="AK418" s="10">
        <v>42543</v>
      </c>
      <c r="AL418" s="157">
        <v>0.38</v>
      </c>
      <c r="AM418" s="155">
        <v>2.64E-2</v>
      </c>
      <c r="AN418">
        <v>-1.06</v>
      </c>
      <c r="AO418">
        <v>491</v>
      </c>
      <c r="AP418" s="155">
        <v>7.4099999999999999E-2</v>
      </c>
      <c r="AQ418" t="s">
        <v>222</v>
      </c>
      <c r="AR418" t="s">
        <v>222</v>
      </c>
      <c r="AS418" t="s">
        <v>212</v>
      </c>
      <c r="AT418" t="s">
        <v>212</v>
      </c>
      <c r="AU418" t="s">
        <v>225</v>
      </c>
      <c r="AV418" t="s">
        <v>212</v>
      </c>
      <c r="AW418" t="s">
        <v>212</v>
      </c>
    </row>
    <row r="419" spans="25:49">
      <c r="Y419">
        <f t="shared" si="13"/>
        <v>419</v>
      </c>
      <c r="Z419" s="161" t="s">
        <v>103</v>
      </c>
      <c r="AA419" t="s">
        <v>525</v>
      </c>
      <c r="AB419" t="s">
        <v>526</v>
      </c>
      <c r="AC419" s="155">
        <v>5.0000000000000001E-3</v>
      </c>
      <c r="AD419" s="18" t="str">
        <f t="shared" si="12"/>
        <v>n/a</v>
      </c>
      <c r="AE419" s="168">
        <v>3218</v>
      </c>
      <c r="AF419" s="166">
        <v>12910</v>
      </c>
      <c r="AG419">
        <v>25.82</v>
      </c>
      <c r="AH419" t="s">
        <v>429</v>
      </c>
      <c r="AI419" s="10">
        <v>42452</v>
      </c>
      <c r="AJ419" s="157">
        <v>0.32</v>
      </c>
      <c r="AK419" s="10">
        <v>42620</v>
      </c>
      <c r="AL419" s="157">
        <v>0.22</v>
      </c>
      <c r="AM419" s="155">
        <v>1.26E-2</v>
      </c>
      <c r="AN419">
        <v>-1.63</v>
      </c>
      <c r="AO419">
        <v>492</v>
      </c>
      <c r="AP419" s="155">
        <v>6.2300000000000001E-2</v>
      </c>
      <c r="AQ419" t="s">
        <v>212</v>
      </c>
      <c r="AR419" t="s">
        <v>215</v>
      </c>
      <c r="AS419" t="s">
        <v>212</v>
      </c>
      <c r="AT419" t="s">
        <v>212</v>
      </c>
      <c r="AU419" t="s">
        <v>212</v>
      </c>
      <c r="AV419" t="s">
        <v>212</v>
      </c>
      <c r="AW419" t="s">
        <v>212</v>
      </c>
    </row>
    <row r="420" spans="25:49">
      <c r="Y420">
        <f t="shared" si="13"/>
        <v>420</v>
      </c>
      <c r="Z420" s="160" t="s">
        <v>1048</v>
      </c>
      <c r="AA420" t="s">
        <v>1018</v>
      </c>
      <c r="AB420" t="s">
        <v>1019</v>
      </c>
      <c r="AC420" s="155">
        <v>5.0000000000000001E-3</v>
      </c>
      <c r="AD420" s="18" t="str">
        <f t="shared" si="12"/>
        <v>n/a</v>
      </c>
      <c r="AE420" s="168">
        <v>2048</v>
      </c>
      <c r="AF420" s="166">
        <v>15460</v>
      </c>
      <c r="AG420">
        <v>30.92</v>
      </c>
      <c r="AH420" t="s">
        <v>888</v>
      </c>
      <c r="AI420" s="10">
        <v>42122</v>
      </c>
      <c r="AJ420" s="157">
        <v>0.28999999999999998</v>
      </c>
      <c r="AK420" s="10">
        <v>42542</v>
      </c>
      <c r="AL420" s="157">
        <v>0.05</v>
      </c>
      <c r="AM420" s="155">
        <v>9.2999999999999992E-3</v>
      </c>
      <c r="AN420">
        <v>1.25</v>
      </c>
      <c r="AO420">
        <v>567</v>
      </c>
      <c r="AP420" s="155">
        <v>8.8999999999999996E-2</v>
      </c>
      <c r="AQ420" t="s">
        <v>212</v>
      </c>
      <c r="AR420" t="s">
        <v>228</v>
      </c>
      <c r="AS420" t="s">
        <v>212</v>
      </c>
      <c r="AT420" t="s">
        <v>212</v>
      </c>
      <c r="AU420" t="s">
        <v>212</v>
      </c>
      <c r="AV420" t="s">
        <v>212</v>
      </c>
      <c r="AW420" t="s">
        <v>212</v>
      </c>
    </row>
    <row r="421" spans="25:49">
      <c r="Y421">
        <f t="shared" si="13"/>
        <v>421</v>
      </c>
      <c r="Z421" s="161" t="s">
        <v>103</v>
      </c>
      <c r="AA421" t="s">
        <v>537</v>
      </c>
      <c r="AB421" t="s">
        <v>538</v>
      </c>
      <c r="AC421" s="155">
        <v>5.0000000000000001E-3</v>
      </c>
      <c r="AD421" s="18" t="str">
        <f t="shared" si="12"/>
        <v>n/a</v>
      </c>
      <c r="AE421" s="168">
        <v>1602</v>
      </c>
      <c r="AF421" s="166">
        <v>7032.5</v>
      </c>
      <c r="AG421">
        <v>27.7</v>
      </c>
      <c r="AH421" t="s">
        <v>429</v>
      </c>
      <c r="AI421" s="10">
        <v>42366</v>
      </c>
      <c r="AJ421" t="s">
        <v>212</v>
      </c>
      <c r="AK421" t="s">
        <v>212</v>
      </c>
      <c r="AL421" t="s">
        <v>212</v>
      </c>
      <c r="AM421" t="s">
        <v>212</v>
      </c>
      <c r="AN421">
        <v>-1.96</v>
      </c>
      <c r="AO421">
        <v>524</v>
      </c>
      <c r="AP421" s="155">
        <v>0.1163</v>
      </c>
      <c r="AQ421" t="s">
        <v>212</v>
      </c>
      <c r="AR421" t="s">
        <v>215</v>
      </c>
      <c r="AS421" t="s">
        <v>212</v>
      </c>
      <c r="AT421" t="s">
        <v>212</v>
      </c>
      <c r="AU421" t="s">
        <v>212</v>
      </c>
      <c r="AV421" t="s">
        <v>216</v>
      </c>
      <c r="AW421" t="s">
        <v>212</v>
      </c>
    </row>
    <row r="422" spans="25:49">
      <c r="Y422">
        <f t="shared" si="13"/>
        <v>422</v>
      </c>
      <c r="Z422" s="160" t="s">
        <v>1048</v>
      </c>
      <c r="AA422" t="s">
        <v>1034</v>
      </c>
      <c r="AB422" t="s">
        <v>1035</v>
      </c>
      <c r="AC422" s="155">
        <v>5.0000000000000001E-3</v>
      </c>
      <c r="AD422" s="18" t="str">
        <f t="shared" si="12"/>
        <v>n/a</v>
      </c>
      <c r="AE422" s="168">
        <v>1371</v>
      </c>
      <c r="AF422" s="166">
        <v>4392.8</v>
      </c>
      <c r="AG422">
        <v>29</v>
      </c>
      <c r="AH422" t="s">
        <v>893</v>
      </c>
      <c r="AI422" s="10">
        <v>42423</v>
      </c>
      <c r="AJ422" s="157">
        <v>0.02</v>
      </c>
      <c r="AK422" s="10">
        <v>42551</v>
      </c>
      <c r="AL422" s="157">
        <v>0.02</v>
      </c>
      <c r="AM422" s="155">
        <v>6.9999999999999999E-4</v>
      </c>
      <c r="AN422">
        <v>-1.26</v>
      </c>
      <c r="AO422">
        <v>202</v>
      </c>
      <c r="AP422" s="155">
        <v>0.21299999999999999</v>
      </c>
      <c r="AQ422" t="s">
        <v>212</v>
      </c>
      <c r="AR422" t="s">
        <v>222</v>
      </c>
      <c r="AS422" t="s">
        <v>212</v>
      </c>
      <c r="AT422" t="s">
        <v>212</v>
      </c>
      <c r="AU422" t="s">
        <v>212</v>
      </c>
      <c r="AV422" t="s">
        <v>212</v>
      </c>
      <c r="AW422" t="s">
        <v>212</v>
      </c>
    </row>
    <row r="423" spans="25:49">
      <c r="Y423">
        <f t="shared" si="13"/>
        <v>423</v>
      </c>
      <c r="Z423" s="161" t="s">
        <v>103</v>
      </c>
      <c r="AA423" t="s">
        <v>557</v>
      </c>
      <c r="AB423" t="s">
        <v>558</v>
      </c>
      <c r="AC423" s="155">
        <v>5.0000000000000001E-3</v>
      </c>
      <c r="AD423" s="18" t="str">
        <f t="shared" si="12"/>
        <v>n/a</v>
      </c>
      <c r="AE423" s="168">
        <v>323</v>
      </c>
      <c r="AF423" s="166">
        <v>2393</v>
      </c>
      <c r="AG423">
        <v>25.61</v>
      </c>
      <c r="AH423" t="s">
        <v>429</v>
      </c>
      <c r="AI423" s="10">
        <v>42479</v>
      </c>
      <c r="AJ423" s="157">
        <v>0.06</v>
      </c>
      <c r="AK423" s="10">
        <v>42542</v>
      </c>
      <c r="AL423" s="157">
        <v>0.06</v>
      </c>
      <c r="AM423" s="155">
        <v>2.3999999999999998E-3</v>
      </c>
      <c r="AN423">
        <v>-3.4</v>
      </c>
      <c r="AO423">
        <v>694</v>
      </c>
      <c r="AP423" s="155">
        <v>0.1673</v>
      </c>
      <c r="AQ423" t="s">
        <v>212</v>
      </c>
      <c r="AR423" t="s">
        <v>215</v>
      </c>
      <c r="AS423" t="s">
        <v>212</v>
      </c>
      <c r="AT423" t="s">
        <v>212</v>
      </c>
      <c r="AU423" t="s">
        <v>212</v>
      </c>
      <c r="AV423" t="s">
        <v>212</v>
      </c>
      <c r="AW423" t="s">
        <v>212</v>
      </c>
    </row>
    <row r="424" spans="25:49">
      <c r="Y424">
        <f t="shared" si="13"/>
        <v>424</v>
      </c>
      <c r="Z424" s="161" t="s">
        <v>103</v>
      </c>
      <c r="AA424" t="s">
        <v>573</v>
      </c>
      <c r="AB424" t="s">
        <v>574</v>
      </c>
      <c r="AC424" s="155">
        <v>5.0000000000000001E-3</v>
      </c>
      <c r="AD424" s="18" t="str">
        <f t="shared" si="12"/>
        <v>n/a</v>
      </c>
      <c r="AE424" s="168">
        <v>183</v>
      </c>
      <c r="AF424" s="166">
        <v>1175</v>
      </c>
      <c r="AG424">
        <v>23.59</v>
      </c>
      <c r="AH424" t="s">
        <v>425</v>
      </c>
      <c r="AI424" s="10">
        <v>42011</v>
      </c>
      <c r="AJ424" s="157">
        <v>0.47</v>
      </c>
      <c r="AK424" s="10">
        <v>42360</v>
      </c>
      <c r="AL424" s="157">
        <v>0.47</v>
      </c>
      <c r="AM424" s="155">
        <v>0.02</v>
      </c>
      <c r="AN424">
        <v>-5.93</v>
      </c>
      <c r="AO424">
        <v>4</v>
      </c>
      <c r="AP424" s="155">
        <v>1.2446999999999999</v>
      </c>
      <c r="AQ424" t="s">
        <v>228</v>
      </c>
      <c r="AR424" t="s">
        <v>216</v>
      </c>
      <c r="AS424" t="s">
        <v>222</v>
      </c>
      <c r="AT424" t="s">
        <v>212</v>
      </c>
      <c r="AU424" t="s">
        <v>212</v>
      </c>
      <c r="AV424" t="s">
        <v>212</v>
      </c>
      <c r="AW424" t="s">
        <v>212</v>
      </c>
    </row>
    <row r="425" spans="25:49">
      <c r="Y425">
        <f t="shared" si="13"/>
        <v>425</v>
      </c>
      <c r="Z425" s="160" t="s">
        <v>1533</v>
      </c>
      <c r="AA425" t="s">
        <v>1398</v>
      </c>
      <c r="AB425" t="s">
        <v>1399</v>
      </c>
      <c r="AC425" s="155">
        <v>5.0000000000000001E-3</v>
      </c>
      <c r="AD425" s="18" t="str">
        <f t="shared" si="12"/>
        <v>n/a</v>
      </c>
      <c r="AF425" s="166">
        <v>26487</v>
      </c>
      <c r="AG425">
        <v>29.61</v>
      </c>
      <c r="AH425" t="s">
        <v>926</v>
      </c>
      <c r="AI425" s="10">
        <v>42275</v>
      </c>
      <c r="AJ425" s="157">
        <v>0.31</v>
      </c>
      <c r="AK425" s="10">
        <v>42545</v>
      </c>
      <c r="AL425" s="157">
        <v>0.21</v>
      </c>
      <c r="AM425" s="155">
        <v>1.04E-2</v>
      </c>
      <c r="AN425">
        <v>-1.1200000000000001</v>
      </c>
      <c r="AO425">
        <v>120</v>
      </c>
      <c r="AP425" s="155">
        <v>0.41039999999999999</v>
      </c>
      <c r="AQ425" t="s">
        <v>212</v>
      </c>
      <c r="AR425" t="s">
        <v>217</v>
      </c>
      <c r="AS425" t="s">
        <v>212</v>
      </c>
      <c r="AT425" t="s">
        <v>212</v>
      </c>
      <c r="AU425" t="s">
        <v>212</v>
      </c>
      <c r="AV425" t="s">
        <v>212</v>
      </c>
      <c r="AW425" t="s">
        <v>212</v>
      </c>
    </row>
    <row r="426" spans="25:49">
      <c r="Y426">
        <f t="shared" si="13"/>
        <v>426</v>
      </c>
      <c r="Z426" s="160" t="s">
        <v>1533</v>
      </c>
      <c r="AA426" t="s">
        <v>1400</v>
      </c>
      <c r="AB426" t="s">
        <v>1401</v>
      </c>
      <c r="AC426" s="155">
        <v>5.0000000000000001E-3</v>
      </c>
      <c r="AD426" s="18" t="str">
        <f t="shared" si="12"/>
        <v>n/a</v>
      </c>
      <c r="AF426" s="166">
        <v>26140</v>
      </c>
      <c r="AG426">
        <v>26.07</v>
      </c>
      <c r="AH426" t="s">
        <v>939</v>
      </c>
      <c r="AI426" s="10">
        <v>42275</v>
      </c>
      <c r="AJ426" s="157">
        <v>0.24</v>
      </c>
      <c r="AK426" s="10">
        <v>42545</v>
      </c>
      <c r="AL426" s="157">
        <v>0.17</v>
      </c>
      <c r="AM426" s="155">
        <v>9.2999999999999992E-3</v>
      </c>
      <c r="AN426">
        <v>-0.9</v>
      </c>
      <c r="AO426">
        <v>141</v>
      </c>
      <c r="AP426" s="155">
        <v>0.28389999999999999</v>
      </c>
      <c r="AQ426" t="s">
        <v>212</v>
      </c>
      <c r="AR426" t="s">
        <v>222</v>
      </c>
      <c r="AS426" t="s">
        <v>212</v>
      </c>
      <c r="AT426" t="s">
        <v>212</v>
      </c>
      <c r="AU426" t="s">
        <v>212</v>
      </c>
      <c r="AV426" t="s">
        <v>212</v>
      </c>
      <c r="AW426" t="s">
        <v>212</v>
      </c>
    </row>
    <row r="427" spans="25:49">
      <c r="Y427">
        <f t="shared" si="13"/>
        <v>427</v>
      </c>
      <c r="Z427" s="162" t="s">
        <v>25</v>
      </c>
      <c r="AA427" t="s">
        <v>273</v>
      </c>
      <c r="AB427" t="s">
        <v>272</v>
      </c>
      <c r="AC427" s="155">
        <v>5.0000000000000001E-3</v>
      </c>
      <c r="AD427" s="18" t="str">
        <f t="shared" si="12"/>
        <v>n/a</v>
      </c>
      <c r="AF427" s="166">
        <v>25720</v>
      </c>
      <c r="AG427">
        <v>25.72</v>
      </c>
      <c r="AH427" t="s">
        <v>261</v>
      </c>
      <c r="AI427" s="10">
        <v>42563</v>
      </c>
      <c r="AJ427" s="157">
        <v>0.15</v>
      </c>
      <c r="AK427" s="10">
        <v>42625</v>
      </c>
      <c r="AL427" s="157">
        <v>0.08</v>
      </c>
      <c r="AM427" s="155">
        <v>5.8999999999999999E-3</v>
      </c>
      <c r="AN427" t="s">
        <v>212</v>
      </c>
      <c r="AO427" t="s">
        <v>212</v>
      </c>
      <c r="AP427" t="s">
        <v>212</v>
      </c>
      <c r="AQ427" t="s">
        <v>212</v>
      </c>
      <c r="AR427" t="s">
        <v>222</v>
      </c>
      <c r="AS427" t="s">
        <v>212</v>
      </c>
      <c r="AT427" t="s">
        <v>212</v>
      </c>
      <c r="AU427" t="s">
        <v>212</v>
      </c>
      <c r="AV427" t="s">
        <v>212</v>
      </c>
      <c r="AW427" t="s">
        <v>212</v>
      </c>
    </row>
    <row r="428" spans="25:49">
      <c r="Y428">
        <f t="shared" si="13"/>
        <v>428</v>
      </c>
      <c r="Z428" s="160" t="s">
        <v>1533</v>
      </c>
      <c r="AA428" t="s">
        <v>1404</v>
      </c>
      <c r="AB428" t="s">
        <v>1405</v>
      </c>
      <c r="AC428" s="155">
        <v>5.0000000000000001E-3</v>
      </c>
      <c r="AD428" s="18" t="str">
        <f t="shared" si="12"/>
        <v>n/a</v>
      </c>
      <c r="AF428" s="166">
        <v>25317.5</v>
      </c>
      <c r="AG428">
        <v>26.56</v>
      </c>
      <c r="AH428" t="s">
        <v>944</v>
      </c>
      <c r="AI428" s="10">
        <v>42275</v>
      </c>
      <c r="AJ428" s="157">
        <v>0.13</v>
      </c>
      <c r="AK428" s="10">
        <v>42545</v>
      </c>
      <c r="AL428" s="157">
        <v>0.08</v>
      </c>
      <c r="AM428" s="155">
        <v>4.7000000000000002E-3</v>
      </c>
      <c r="AN428">
        <v>1.04</v>
      </c>
      <c r="AO428">
        <v>100</v>
      </c>
      <c r="AP428" s="155">
        <v>0.36759999999999998</v>
      </c>
      <c r="AQ428" t="s">
        <v>212</v>
      </c>
      <c r="AR428" t="s">
        <v>222</v>
      </c>
      <c r="AS428" t="s">
        <v>212</v>
      </c>
      <c r="AT428" t="s">
        <v>212</v>
      </c>
      <c r="AU428" t="s">
        <v>212</v>
      </c>
      <c r="AV428" t="s">
        <v>212</v>
      </c>
      <c r="AW428" t="s">
        <v>212</v>
      </c>
    </row>
    <row r="429" spans="25:49">
      <c r="Y429">
        <f t="shared" si="13"/>
        <v>429</v>
      </c>
      <c r="Z429" s="160" t="s">
        <v>1533</v>
      </c>
      <c r="AA429" t="s">
        <v>1406</v>
      </c>
      <c r="AB429" t="s">
        <v>1407</v>
      </c>
      <c r="AC429" s="155">
        <v>5.0000000000000001E-3</v>
      </c>
      <c r="AD429" s="18" t="str">
        <f t="shared" si="12"/>
        <v>n/a</v>
      </c>
      <c r="AF429" s="166">
        <v>25220</v>
      </c>
      <c r="AG429">
        <v>25.3</v>
      </c>
      <c r="AH429" t="s">
        <v>780</v>
      </c>
      <c r="AI429" s="10">
        <v>42275</v>
      </c>
      <c r="AJ429" s="157">
        <v>0.21</v>
      </c>
      <c r="AK429" s="10">
        <v>42545</v>
      </c>
      <c r="AL429" s="157">
        <v>0.15</v>
      </c>
      <c r="AM429" s="155">
        <v>8.3999999999999995E-3</v>
      </c>
      <c r="AN429">
        <v>1.29</v>
      </c>
      <c r="AO429">
        <v>160</v>
      </c>
      <c r="AP429" s="155">
        <v>0.27779999999999999</v>
      </c>
      <c r="AQ429" t="s">
        <v>214</v>
      </c>
      <c r="AR429" t="s">
        <v>214</v>
      </c>
      <c r="AS429" t="s">
        <v>212</v>
      </c>
      <c r="AT429" t="s">
        <v>212</v>
      </c>
      <c r="AU429" t="s">
        <v>228</v>
      </c>
      <c r="AV429" t="s">
        <v>212</v>
      </c>
      <c r="AW429" t="s">
        <v>212</v>
      </c>
    </row>
    <row r="430" spans="25:49">
      <c r="Y430">
        <f t="shared" si="13"/>
        <v>430</v>
      </c>
      <c r="Z430" s="160" t="s">
        <v>1533</v>
      </c>
      <c r="AA430" t="s">
        <v>1424</v>
      </c>
      <c r="AB430" t="s">
        <v>1425</v>
      </c>
      <c r="AC430" s="155">
        <v>5.0000000000000001E-3</v>
      </c>
      <c r="AD430" s="18" t="str">
        <f t="shared" si="12"/>
        <v>n/a</v>
      </c>
      <c r="AF430" s="166">
        <v>16523</v>
      </c>
      <c r="AG430">
        <v>25.32</v>
      </c>
      <c r="AH430" t="s">
        <v>446</v>
      </c>
      <c r="AI430" s="10">
        <v>42458</v>
      </c>
      <c r="AJ430" s="157">
        <v>0.12</v>
      </c>
      <c r="AK430" s="10">
        <v>42545</v>
      </c>
      <c r="AL430" s="157">
        <v>0.12</v>
      </c>
      <c r="AM430" s="155">
        <v>4.8999999999999998E-3</v>
      </c>
      <c r="AN430">
        <v>3.82</v>
      </c>
      <c r="AO430">
        <v>59</v>
      </c>
      <c r="AP430" s="155">
        <v>0.45710000000000001</v>
      </c>
      <c r="AQ430" t="s">
        <v>212</v>
      </c>
      <c r="AR430" t="s">
        <v>222</v>
      </c>
      <c r="AS430" t="s">
        <v>212</v>
      </c>
      <c r="AT430" t="s">
        <v>212</v>
      </c>
      <c r="AU430" t="s">
        <v>212</v>
      </c>
      <c r="AV430" t="s">
        <v>212</v>
      </c>
      <c r="AW430" t="s">
        <v>212</v>
      </c>
    </row>
    <row r="431" spans="25:49">
      <c r="Y431">
        <f t="shared" si="13"/>
        <v>431</v>
      </c>
      <c r="Z431" s="160" t="s">
        <v>1533</v>
      </c>
      <c r="AA431" t="s">
        <v>1428</v>
      </c>
      <c r="AB431" t="s">
        <v>1429</v>
      </c>
      <c r="AC431" s="155">
        <v>5.0000000000000001E-3</v>
      </c>
      <c r="AD431" s="18" t="str">
        <f t="shared" si="12"/>
        <v>n/a</v>
      </c>
      <c r="AF431" s="166">
        <v>15588</v>
      </c>
      <c r="AG431">
        <v>26.3</v>
      </c>
      <c r="AH431" t="s">
        <v>992</v>
      </c>
      <c r="AI431" s="10">
        <v>42458</v>
      </c>
      <c r="AJ431" s="157">
        <v>0.08</v>
      </c>
      <c r="AK431" s="10">
        <v>42545</v>
      </c>
      <c r="AL431" s="157">
        <v>0.08</v>
      </c>
      <c r="AM431" s="155">
        <v>3.0999999999999999E-3</v>
      </c>
      <c r="AN431" t="s">
        <v>212</v>
      </c>
      <c r="AO431">
        <v>183</v>
      </c>
      <c r="AP431" s="155">
        <v>0.18690000000000001</v>
      </c>
      <c r="AQ431" t="s">
        <v>212</v>
      </c>
      <c r="AR431" t="s">
        <v>217</v>
      </c>
      <c r="AS431" t="s">
        <v>212</v>
      </c>
      <c r="AT431" t="s">
        <v>212</v>
      </c>
      <c r="AU431" t="s">
        <v>212</v>
      </c>
      <c r="AV431" t="s">
        <v>212</v>
      </c>
      <c r="AW431" t="s">
        <v>212</v>
      </c>
    </row>
    <row r="432" spans="25:49">
      <c r="Y432">
        <f t="shared" si="13"/>
        <v>432</v>
      </c>
      <c r="Z432" s="160" t="s">
        <v>1533</v>
      </c>
      <c r="AA432" t="s">
        <v>1434</v>
      </c>
      <c r="AB432" t="s">
        <v>1435</v>
      </c>
      <c r="AC432" s="155">
        <v>5.0000000000000001E-3</v>
      </c>
      <c r="AD432" s="18" t="str">
        <f t="shared" si="12"/>
        <v>n/a</v>
      </c>
      <c r="AF432" s="166">
        <v>15026</v>
      </c>
      <c r="AG432">
        <v>28.04</v>
      </c>
      <c r="AH432" t="s">
        <v>707</v>
      </c>
      <c r="AI432" s="10">
        <v>42458</v>
      </c>
      <c r="AJ432" s="157">
        <v>0.13</v>
      </c>
      <c r="AK432" s="10">
        <v>42545</v>
      </c>
      <c r="AL432" s="157">
        <v>0.13</v>
      </c>
      <c r="AM432" s="155">
        <v>4.5999999999999999E-3</v>
      </c>
      <c r="AN432">
        <v>-3.14</v>
      </c>
      <c r="AO432">
        <v>53</v>
      </c>
      <c r="AP432" s="155">
        <v>0.46189999999999998</v>
      </c>
      <c r="AQ432" t="s">
        <v>212</v>
      </c>
      <c r="AR432" t="s">
        <v>217</v>
      </c>
      <c r="AS432" t="s">
        <v>212</v>
      </c>
      <c r="AT432" t="s">
        <v>212</v>
      </c>
      <c r="AU432" t="s">
        <v>212</v>
      </c>
      <c r="AV432" t="s">
        <v>212</v>
      </c>
      <c r="AW432" t="s">
        <v>212</v>
      </c>
    </row>
    <row r="433" spans="25:49">
      <c r="Y433">
        <f t="shared" si="13"/>
        <v>433</v>
      </c>
      <c r="Z433" s="160" t="s">
        <v>1533</v>
      </c>
      <c r="AA433" t="s">
        <v>1430</v>
      </c>
      <c r="AB433" t="s">
        <v>1431</v>
      </c>
      <c r="AC433" s="155">
        <v>5.0000000000000001E-3</v>
      </c>
      <c r="AD433" s="18" t="str">
        <f t="shared" si="12"/>
        <v>n/a</v>
      </c>
      <c r="AF433" s="166">
        <v>14952</v>
      </c>
      <c r="AG433">
        <v>24.95</v>
      </c>
      <c r="AH433" t="s">
        <v>496</v>
      </c>
      <c r="AI433" s="10">
        <v>42458</v>
      </c>
      <c r="AJ433" s="157">
        <v>0.18</v>
      </c>
      <c r="AK433" s="10">
        <v>42545</v>
      </c>
      <c r="AL433" s="157">
        <v>0.18</v>
      </c>
      <c r="AM433" s="155">
        <v>7.1000000000000004E-3</v>
      </c>
      <c r="AN433">
        <v>1.63</v>
      </c>
      <c r="AO433">
        <v>49</v>
      </c>
      <c r="AP433" s="155">
        <v>0.42570000000000002</v>
      </c>
      <c r="AQ433" t="s">
        <v>212</v>
      </c>
      <c r="AR433" t="s">
        <v>222</v>
      </c>
      <c r="AS433" t="s">
        <v>212</v>
      </c>
      <c r="AT433" t="s">
        <v>212</v>
      </c>
      <c r="AU433" t="s">
        <v>212</v>
      </c>
      <c r="AV433" t="s">
        <v>212</v>
      </c>
      <c r="AW433" t="s">
        <v>212</v>
      </c>
    </row>
    <row r="434" spans="25:49">
      <c r="Y434">
        <f t="shared" si="13"/>
        <v>434</v>
      </c>
      <c r="Z434" s="160" t="s">
        <v>1533</v>
      </c>
      <c r="AA434" t="s">
        <v>1436</v>
      </c>
      <c r="AB434" t="s">
        <v>1437</v>
      </c>
      <c r="AC434" s="155">
        <v>5.0000000000000001E-3</v>
      </c>
      <c r="AD434" s="18" t="str">
        <f t="shared" si="12"/>
        <v>n/a</v>
      </c>
      <c r="AF434" s="166">
        <v>14459.5</v>
      </c>
      <c r="AG434">
        <v>26.23</v>
      </c>
      <c r="AH434" t="s">
        <v>1017</v>
      </c>
      <c r="AI434" s="10">
        <v>42458</v>
      </c>
      <c r="AJ434" s="157">
        <v>0.12</v>
      </c>
      <c r="AK434" s="10">
        <v>42545</v>
      </c>
      <c r="AL434" s="157">
        <v>0.12</v>
      </c>
      <c r="AM434" s="155">
        <v>4.4000000000000003E-3</v>
      </c>
      <c r="AN434">
        <v>-2.77</v>
      </c>
      <c r="AO434">
        <v>36</v>
      </c>
      <c r="AP434" s="155">
        <v>0.52929999999999999</v>
      </c>
      <c r="AQ434" t="s">
        <v>212</v>
      </c>
      <c r="AR434" t="s">
        <v>222</v>
      </c>
      <c r="AS434" t="s">
        <v>212</v>
      </c>
      <c r="AT434" t="s">
        <v>212</v>
      </c>
      <c r="AU434" t="s">
        <v>212</v>
      </c>
      <c r="AV434" t="s">
        <v>212</v>
      </c>
      <c r="AW434" t="s">
        <v>212</v>
      </c>
    </row>
    <row r="435" spans="25:49">
      <c r="Y435">
        <f t="shared" si="13"/>
        <v>435</v>
      </c>
      <c r="Z435" s="160" t="s">
        <v>35</v>
      </c>
      <c r="AA435" t="s">
        <v>1550</v>
      </c>
      <c r="AB435" t="s">
        <v>1551</v>
      </c>
      <c r="AC435" s="155">
        <v>5.0000000000000001E-3</v>
      </c>
      <c r="AD435" s="18">
        <f t="shared" si="12"/>
        <v>4</v>
      </c>
      <c r="AH435" t="s">
        <v>1536</v>
      </c>
      <c r="AI435" s="10">
        <v>39520</v>
      </c>
      <c r="AJ435" s="157">
        <v>0.05</v>
      </c>
      <c r="AK435" s="10">
        <v>42367</v>
      </c>
      <c r="AL435" s="157">
        <v>0.05</v>
      </c>
      <c r="AM435" s="155">
        <v>8.0000000000000004E-4</v>
      </c>
      <c r="AN435">
        <v>-0.89</v>
      </c>
      <c r="AO435">
        <v>161</v>
      </c>
      <c r="AP435" s="155">
        <v>0.1605</v>
      </c>
      <c r="AQ435" t="s">
        <v>216</v>
      </c>
      <c r="AR435" t="s">
        <v>214</v>
      </c>
      <c r="AS435" t="s">
        <v>213</v>
      </c>
      <c r="AT435" t="s">
        <v>222</v>
      </c>
      <c r="AU435" t="s">
        <v>213</v>
      </c>
      <c r="AV435" t="s">
        <v>216</v>
      </c>
      <c r="AW435" t="s">
        <v>213</v>
      </c>
    </row>
    <row r="436" spans="25:49">
      <c r="Y436">
        <f t="shared" si="13"/>
        <v>436</v>
      </c>
      <c r="Z436" s="14" t="s">
        <v>26</v>
      </c>
      <c r="AA436" s="18" t="s">
        <v>218</v>
      </c>
      <c r="AB436" s="18" t="s">
        <v>219</v>
      </c>
      <c r="AC436" s="156">
        <v>5.0000000000000001E-3</v>
      </c>
      <c r="AD436" s="18">
        <f t="shared" si="12"/>
        <v>3.75</v>
      </c>
      <c r="AE436" s="167">
        <v>1588143</v>
      </c>
      <c r="AF436" s="165">
        <v>3874418</v>
      </c>
      <c r="AG436" s="18">
        <v>30.08</v>
      </c>
      <c r="AH436" s="18" t="s">
        <v>211</v>
      </c>
      <c r="AI436" s="19">
        <v>39366</v>
      </c>
      <c r="AJ436" s="158">
        <v>1.5</v>
      </c>
      <c r="AK436" s="19">
        <v>42597</v>
      </c>
      <c r="AL436" s="158">
        <v>0.12</v>
      </c>
      <c r="AM436" s="156">
        <v>4.9599999999999998E-2</v>
      </c>
      <c r="AN436" s="18">
        <v>-0.65</v>
      </c>
      <c r="AO436" s="18">
        <v>89</v>
      </c>
      <c r="AP436" s="156">
        <v>0.1636</v>
      </c>
      <c r="AQ436" s="18" t="s">
        <v>216</v>
      </c>
      <c r="AR436" s="18" t="s">
        <v>217</v>
      </c>
      <c r="AS436" s="18" t="s">
        <v>216</v>
      </c>
      <c r="AT436" s="18" t="s">
        <v>216</v>
      </c>
      <c r="AU436" s="18" t="s">
        <v>216</v>
      </c>
      <c r="AV436" s="18" t="s">
        <v>217</v>
      </c>
      <c r="AW436" s="18" t="s">
        <v>216</v>
      </c>
    </row>
    <row r="437" spans="25:49">
      <c r="Y437">
        <f t="shared" si="13"/>
        <v>437</v>
      </c>
      <c r="Z437" s="14" t="s">
        <v>26</v>
      </c>
      <c r="AA437" s="18" t="s">
        <v>246</v>
      </c>
      <c r="AB437" s="18" t="s">
        <v>247</v>
      </c>
      <c r="AC437" s="156">
        <v>5.0000000000000001E-3</v>
      </c>
      <c r="AD437" s="18">
        <f t="shared" si="12"/>
        <v>3.75</v>
      </c>
      <c r="AE437" s="167">
        <v>928</v>
      </c>
      <c r="AF437" s="165">
        <v>7769</v>
      </c>
      <c r="AG437" s="18">
        <v>78.569999999999993</v>
      </c>
      <c r="AH437" s="18" t="s">
        <v>211</v>
      </c>
      <c r="AI437" s="19">
        <v>41597</v>
      </c>
      <c r="AJ437" s="158">
        <v>5.09</v>
      </c>
      <c r="AK437" s="19">
        <v>42614</v>
      </c>
      <c r="AL437" s="158">
        <v>0.25</v>
      </c>
      <c r="AM437" s="156">
        <v>6.5500000000000003E-2</v>
      </c>
      <c r="AN437" s="18">
        <v>0.75</v>
      </c>
      <c r="AO437" s="18">
        <v>38</v>
      </c>
      <c r="AP437" s="156">
        <v>0.45479999999999998</v>
      </c>
      <c r="AQ437" s="18" t="s">
        <v>222</v>
      </c>
      <c r="AR437" s="18" t="s">
        <v>225</v>
      </c>
      <c r="AS437" s="18" t="s">
        <v>213</v>
      </c>
      <c r="AT437" s="18" t="s">
        <v>225</v>
      </c>
      <c r="AU437" s="18" t="s">
        <v>213</v>
      </c>
      <c r="AV437" s="18" t="s">
        <v>212</v>
      </c>
      <c r="AW437" s="18" t="s">
        <v>216</v>
      </c>
    </row>
    <row r="438" spans="25:49">
      <c r="Y438">
        <f t="shared" si="13"/>
        <v>438</v>
      </c>
      <c r="Z438" s="162" t="s">
        <v>25</v>
      </c>
      <c r="AA438" t="s">
        <v>309</v>
      </c>
      <c r="AB438" t="s">
        <v>308</v>
      </c>
      <c r="AC438" s="155">
        <v>5.0000000000000001E-3</v>
      </c>
      <c r="AD438" s="18">
        <f t="shared" si="12"/>
        <v>3.5</v>
      </c>
      <c r="AE438" s="168">
        <v>225872</v>
      </c>
      <c r="AF438" s="166">
        <v>362106.5</v>
      </c>
      <c r="AG438">
        <v>23.68</v>
      </c>
      <c r="AH438" t="s">
        <v>25</v>
      </c>
      <c r="AI438" s="10">
        <v>39210</v>
      </c>
      <c r="AJ438" s="157">
        <v>0.63</v>
      </c>
      <c r="AK438" s="10">
        <v>42543</v>
      </c>
      <c r="AL438" s="157">
        <v>0.12</v>
      </c>
      <c r="AM438" s="155">
        <v>2.6599999999999999E-2</v>
      </c>
      <c r="AN438">
        <v>1.7</v>
      </c>
      <c r="AO438">
        <v>155</v>
      </c>
      <c r="AP438" s="155">
        <v>0.34860000000000002</v>
      </c>
      <c r="AQ438" t="s">
        <v>216</v>
      </c>
      <c r="AR438" t="s">
        <v>222</v>
      </c>
      <c r="AS438" t="s">
        <v>215</v>
      </c>
      <c r="AT438" t="s">
        <v>225</v>
      </c>
      <c r="AU438" t="s">
        <v>228</v>
      </c>
      <c r="AV438" t="s">
        <v>216</v>
      </c>
      <c r="AW438" t="s">
        <v>215</v>
      </c>
    </row>
    <row r="439" spans="25:49">
      <c r="Y439">
        <f t="shared" si="13"/>
        <v>439</v>
      </c>
      <c r="Z439" s="162" t="s">
        <v>25</v>
      </c>
      <c r="AA439" t="s">
        <v>317</v>
      </c>
      <c r="AB439" t="s">
        <v>316</v>
      </c>
      <c r="AC439" s="155">
        <v>5.0000000000000001E-3</v>
      </c>
      <c r="AD439" s="18">
        <f t="shared" si="12"/>
        <v>3.5</v>
      </c>
      <c r="AE439" s="168">
        <v>214346</v>
      </c>
      <c r="AF439" s="166">
        <v>2430330</v>
      </c>
      <c r="AG439">
        <v>48.94</v>
      </c>
      <c r="AH439" t="s">
        <v>253</v>
      </c>
      <c r="AI439" s="10">
        <v>39575</v>
      </c>
      <c r="AJ439" s="157">
        <v>1.55</v>
      </c>
      <c r="AK439" s="10">
        <v>42538</v>
      </c>
      <c r="AL439" s="157">
        <v>0.39</v>
      </c>
      <c r="AM439" s="155">
        <v>3.1600000000000003E-2</v>
      </c>
      <c r="AN439">
        <v>1.43</v>
      </c>
      <c r="AO439">
        <v>230</v>
      </c>
      <c r="AP439" s="155">
        <v>0.2787</v>
      </c>
      <c r="AQ439" t="s">
        <v>216</v>
      </c>
      <c r="AR439" t="s">
        <v>217</v>
      </c>
      <c r="AS439" t="s">
        <v>214</v>
      </c>
      <c r="AT439" t="s">
        <v>213</v>
      </c>
      <c r="AU439" t="s">
        <v>222</v>
      </c>
      <c r="AV439" t="s">
        <v>215</v>
      </c>
      <c r="AW439" t="s">
        <v>215</v>
      </c>
    </row>
    <row r="440" spans="25:49">
      <c r="Y440">
        <f t="shared" si="13"/>
        <v>440</v>
      </c>
      <c r="Z440" s="160" t="s">
        <v>1533</v>
      </c>
      <c r="AA440" t="s">
        <v>1458</v>
      </c>
      <c r="AB440" t="s">
        <v>1459</v>
      </c>
      <c r="AC440" s="155">
        <v>5.0000000000000001E-3</v>
      </c>
      <c r="AD440" s="18">
        <f t="shared" si="12"/>
        <v>3.5</v>
      </c>
      <c r="AF440" s="166">
        <v>6707.5</v>
      </c>
      <c r="AG440">
        <v>26.76</v>
      </c>
      <c r="AH440" t="s">
        <v>425</v>
      </c>
      <c r="AI440" s="10">
        <v>42011</v>
      </c>
      <c r="AJ440" s="157">
        <v>0.8</v>
      </c>
      <c r="AK440" s="10">
        <v>42542</v>
      </c>
      <c r="AL440" s="157">
        <v>0.11</v>
      </c>
      <c r="AM440" s="155">
        <v>2.98E-2</v>
      </c>
      <c r="AN440">
        <v>-2.13</v>
      </c>
      <c r="AO440">
        <v>4</v>
      </c>
      <c r="AP440" s="155">
        <v>1.2486999999999999</v>
      </c>
      <c r="AQ440" t="s">
        <v>217</v>
      </c>
      <c r="AR440" t="s">
        <v>216</v>
      </c>
      <c r="AS440" t="s">
        <v>225</v>
      </c>
      <c r="AT440" t="s">
        <v>216</v>
      </c>
      <c r="AU440" t="s">
        <v>212</v>
      </c>
      <c r="AV440" t="s">
        <v>212</v>
      </c>
      <c r="AW440" t="s">
        <v>215</v>
      </c>
    </row>
    <row r="441" spans="25:49">
      <c r="Y441">
        <f t="shared" si="13"/>
        <v>441</v>
      </c>
      <c r="Z441" s="14" t="s">
        <v>26</v>
      </c>
      <c r="AA441" s="18" t="s">
        <v>244</v>
      </c>
      <c r="AB441" s="18" t="s">
        <v>245</v>
      </c>
      <c r="AC441" s="156">
        <v>5.0000000000000001E-3</v>
      </c>
      <c r="AD441" s="18">
        <f t="shared" si="12"/>
        <v>3.25</v>
      </c>
      <c r="AE441" s="167">
        <v>1531</v>
      </c>
      <c r="AF441" s="165">
        <v>9520</v>
      </c>
      <c r="AG441" s="18">
        <v>23.66</v>
      </c>
      <c r="AH441" s="18" t="s">
        <v>211</v>
      </c>
      <c r="AI441" s="19">
        <v>41953</v>
      </c>
      <c r="AJ441" s="158">
        <v>0.69</v>
      </c>
      <c r="AK441" s="19">
        <v>42614</v>
      </c>
      <c r="AL441" s="158">
        <v>0.05</v>
      </c>
      <c r="AM441" s="156">
        <v>2.9000000000000001E-2</v>
      </c>
      <c r="AN441" s="18">
        <v>-0.47</v>
      </c>
      <c r="AO441" s="18">
        <v>27</v>
      </c>
      <c r="AP441" s="156">
        <v>0.70320000000000005</v>
      </c>
      <c r="AQ441" s="18" t="s">
        <v>217</v>
      </c>
      <c r="AR441" s="18" t="s">
        <v>215</v>
      </c>
      <c r="AS441" s="18" t="s">
        <v>216</v>
      </c>
      <c r="AT441" s="18" t="s">
        <v>215</v>
      </c>
      <c r="AU441" s="18" t="s">
        <v>222</v>
      </c>
      <c r="AV441" s="18" t="s">
        <v>212</v>
      </c>
      <c r="AW441" s="18" t="s">
        <v>225</v>
      </c>
    </row>
    <row r="442" spans="25:49">
      <c r="Y442">
        <f t="shared" si="13"/>
        <v>442</v>
      </c>
      <c r="Z442" s="161" t="s">
        <v>103</v>
      </c>
      <c r="AA442" t="s">
        <v>549</v>
      </c>
      <c r="AB442" t="s">
        <v>550</v>
      </c>
      <c r="AC442" s="155">
        <v>5.0000000000000001E-3</v>
      </c>
      <c r="AD442" s="18">
        <f t="shared" si="12"/>
        <v>3.25</v>
      </c>
      <c r="AE442" s="168">
        <v>689</v>
      </c>
      <c r="AF442" s="166">
        <v>3022.5</v>
      </c>
      <c r="AG442">
        <v>20.29</v>
      </c>
      <c r="AH442" t="s">
        <v>429</v>
      </c>
      <c r="AI442" s="10">
        <v>41926</v>
      </c>
      <c r="AJ442" s="157">
        <v>0.22</v>
      </c>
      <c r="AK442" s="10">
        <v>42543</v>
      </c>
      <c r="AL442" s="157">
        <v>0.13</v>
      </c>
      <c r="AM442" s="155">
        <v>1.12E-2</v>
      </c>
      <c r="AN442">
        <v>2.13</v>
      </c>
      <c r="AO442">
        <v>204</v>
      </c>
      <c r="AP442" s="155">
        <v>0.1779</v>
      </c>
      <c r="AQ442" t="s">
        <v>228</v>
      </c>
      <c r="AR442" t="s">
        <v>215</v>
      </c>
      <c r="AS442" t="s">
        <v>225</v>
      </c>
      <c r="AT442" t="s">
        <v>214</v>
      </c>
      <c r="AU442" t="s">
        <v>215</v>
      </c>
      <c r="AV442" t="s">
        <v>212</v>
      </c>
      <c r="AW442" t="s">
        <v>225</v>
      </c>
    </row>
    <row r="443" spans="25:49">
      <c r="Y443">
        <f t="shared" si="13"/>
        <v>443</v>
      </c>
      <c r="Z443" s="160" t="s">
        <v>1048</v>
      </c>
      <c r="AA443" t="s">
        <v>1044</v>
      </c>
      <c r="AB443" t="s">
        <v>1045</v>
      </c>
      <c r="AC443" s="155">
        <v>5.0000000000000001E-3</v>
      </c>
      <c r="AD443" s="18">
        <f t="shared" si="12"/>
        <v>3.25</v>
      </c>
      <c r="AF443" s="166">
        <v>1456.2</v>
      </c>
      <c r="AG443">
        <v>126.63</v>
      </c>
      <c r="AH443" t="s">
        <v>425</v>
      </c>
      <c r="AI443" s="10">
        <v>40511</v>
      </c>
      <c r="AJ443" t="s">
        <v>212</v>
      </c>
      <c r="AK443" t="s">
        <v>212</v>
      </c>
      <c r="AL443" t="s">
        <v>212</v>
      </c>
      <c r="AM443" t="s">
        <v>212</v>
      </c>
      <c r="AN443">
        <v>6.25</v>
      </c>
      <c r="AO443" t="s">
        <v>212</v>
      </c>
      <c r="AP443" t="s">
        <v>212</v>
      </c>
      <c r="AQ443" t="s">
        <v>228</v>
      </c>
      <c r="AR443" t="s">
        <v>216</v>
      </c>
      <c r="AS443" t="s">
        <v>213</v>
      </c>
      <c r="AT443" t="s">
        <v>228</v>
      </c>
      <c r="AU443" t="s">
        <v>212</v>
      </c>
      <c r="AV443" t="s">
        <v>212</v>
      </c>
      <c r="AW443" t="s">
        <v>225</v>
      </c>
    </row>
    <row r="444" spans="25:49">
      <c r="Y444">
        <f t="shared" si="13"/>
        <v>444</v>
      </c>
      <c r="Z444" s="14" t="s">
        <v>26</v>
      </c>
      <c r="AA444" s="18" t="s">
        <v>236</v>
      </c>
      <c r="AB444" s="18" t="s">
        <v>237</v>
      </c>
      <c r="AC444" s="156">
        <v>5.0000000000000001E-3</v>
      </c>
      <c r="AD444" s="18">
        <f t="shared" si="12"/>
        <v>3</v>
      </c>
      <c r="AE444" s="167">
        <v>3957</v>
      </c>
      <c r="AF444" s="165">
        <v>27747.5</v>
      </c>
      <c r="AG444" s="18">
        <v>50.58</v>
      </c>
      <c r="AH444" s="18" t="s">
        <v>211</v>
      </c>
      <c r="AI444" s="19">
        <v>41018</v>
      </c>
      <c r="AJ444" s="158">
        <v>1.1200000000000001</v>
      </c>
      <c r="AK444" s="19">
        <v>42461</v>
      </c>
      <c r="AL444" s="158">
        <v>0.19</v>
      </c>
      <c r="AM444" s="156">
        <v>2.2200000000000001E-2</v>
      </c>
      <c r="AN444" s="18">
        <v>0.52</v>
      </c>
      <c r="AO444" s="18">
        <v>199</v>
      </c>
      <c r="AP444" s="156">
        <v>8.7300000000000003E-2</v>
      </c>
      <c r="AQ444" s="18" t="s">
        <v>217</v>
      </c>
      <c r="AR444" s="18" t="s">
        <v>222</v>
      </c>
      <c r="AS444" s="18" t="s">
        <v>215</v>
      </c>
      <c r="AT444" s="18" t="s">
        <v>225</v>
      </c>
      <c r="AU444" s="18" t="s">
        <v>217</v>
      </c>
      <c r="AV444" s="18" t="s">
        <v>215</v>
      </c>
      <c r="AW444" s="18" t="s">
        <v>217</v>
      </c>
    </row>
    <row r="445" spans="25:49">
      <c r="Y445">
        <f t="shared" si="13"/>
        <v>445</v>
      </c>
      <c r="Z445" s="14" t="s">
        <v>26</v>
      </c>
      <c r="AA445" s="18" t="s">
        <v>248</v>
      </c>
      <c r="AB445" s="18" t="s">
        <v>249</v>
      </c>
      <c r="AC445" s="156">
        <v>5.0000000000000001E-3</v>
      </c>
      <c r="AD445" s="18">
        <f t="shared" si="12"/>
        <v>3</v>
      </c>
      <c r="AE445" s="167">
        <v>708</v>
      </c>
      <c r="AF445" s="165">
        <v>6190</v>
      </c>
      <c r="AG445" s="18">
        <v>24.84</v>
      </c>
      <c r="AH445" s="18" t="s">
        <v>211</v>
      </c>
      <c r="AI445" s="19">
        <v>42066</v>
      </c>
      <c r="AJ445" s="158">
        <v>1.2</v>
      </c>
      <c r="AK445" s="19">
        <v>42614</v>
      </c>
      <c r="AL445" s="158">
        <v>0.1</v>
      </c>
      <c r="AM445" s="156">
        <v>4.8599999999999997E-2</v>
      </c>
      <c r="AN445" s="18">
        <v>-0.52</v>
      </c>
      <c r="AO445" s="18">
        <v>60</v>
      </c>
      <c r="AP445" s="156">
        <v>22.480699999999999</v>
      </c>
      <c r="AQ445" s="18" t="s">
        <v>228</v>
      </c>
      <c r="AR445" s="18" t="s">
        <v>215</v>
      </c>
      <c r="AS445" s="18" t="s">
        <v>217</v>
      </c>
      <c r="AT445" s="18" t="s">
        <v>212</v>
      </c>
      <c r="AU445" s="18" t="s">
        <v>215</v>
      </c>
      <c r="AV445" s="18" t="s">
        <v>212</v>
      </c>
      <c r="AW445" s="18" t="s">
        <v>217</v>
      </c>
    </row>
    <row r="446" spans="25:49">
      <c r="Y446">
        <f t="shared" si="13"/>
        <v>446</v>
      </c>
      <c r="Z446" s="160" t="s">
        <v>1533</v>
      </c>
      <c r="AA446" t="s">
        <v>1255</v>
      </c>
      <c r="AB446" t="s">
        <v>1256</v>
      </c>
      <c r="AC446" s="155">
        <v>5.0000000000000001E-3</v>
      </c>
      <c r="AD446" s="18">
        <f t="shared" si="12"/>
        <v>3</v>
      </c>
      <c r="AF446" s="166">
        <v>612637.5</v>
      </c>
      <c r="AG446">
        <v>78.900000000000006</v>
      </c>
      <c r="AH446" t="s">
        <v>780</v>
      </c>
      <c r="AI446" s="10">
        <v>39035</v>
      </c>
      <c r="AJ446" s="157">
        <v>1.21</v>
      </c>
      <c r="AK446" s="10">
        <v>42542</v>
      </c>
      <c r="AL446" s="157">
        <v>0.26</v>
      </c>
      <c r="AM446" s="155">
        <v>1.54E-2</v>
      </c>
      <c r="AN446">
        <v>1.02</v>
      </c>
      <c r="AO446">
        <v>403</v>
      </c>
      <c r="AP446" s="155">
        <v>0.25069999999999998</v>
      </c>
      <c r="AQ446" t="s">
        <v>215</v>
      </c>
      <c r="AR446" t="s">
        <v>214</v>
      </c>
      <c r="AS446" t="s">
        <v>217</v>
      </c>
      <c r="AT446" t="s">
        <v>222</v>
      </c>
      <c r="AU446" t="s">
        <v>217</v>
      </c>
      <c r="AV446" t="s">
        <v>225</v>
      </c>
      <c r="AW446" t="s">
        <v>217</v>
      </c>
    </row>
    <row r="447" spans="25:49">
      <c r="Y447">
        <f t="shared" si="13"/>
        <v>447</v>
      </c>
      <c r="Z447" s="160" t="s">
        <v>1533</v>
      </c>
      <c r="AA447" t="s">
        <v>1269</v>
      </c>
      <c r="AB447" t="s">
        <v>1270</v>
      </c>
      <c r="AC447" s="155">
        <v>5.0000000000000001E-3</v>
      </c>
      <c r="AD447" s="18">
        <f t="shared" si="12"/>
        <v>3</v>
      </c>
      <c r="AF447" s="166">
        <v>417736</v>
      </c>
      <c r="AG447">
        <v>88.68</v>
      </c>
      <c r="AH447" t="s">
        <v>780</v>
      </c>
      <c r="AI447" s="10">
        <v>38376</v>
      </c>
      <c r="AJ447" s="157">
        <v>1.33</v>
      </c>
      <c r="AK447" s="10">
        <v>42542</v>
      </c>
      <c r="AL447" s="157">
        <v>0.33</v>
      </c>
      <c r="AM447" s="155">
        <v>1.4999999999999999E-2</v>
      </c>
      <c r="AN447">
        <v>1.1200000000000001</v>
      </c>
      <c r="AO447">
        <v>119</v>
      </c>
      <c r="AP447" s="155">
        <v>0.29559999999999997</v>
      </c>
      <c r="AQ447" t="s">
        <v>225</v>
      </c>
      <c r="AR447" t="s">
        <v>214</v>
      </c>
      <c r="AS447" t="s">
        <v>217</v>
      </c>
      <c r="AT447" t="s">
        <v>215</v>
      </c>
      <c r="AU447" t="s">
        <v>217</v>
      </c>
      <c r="AV447" t="s">
        <v>222</v>
      </c>
      <c r="AW447" t="s">
        <v>217</v>
      </c>
    </row>
    <row r="448" spans="25:49">
      <c r="Y448">
        <f t="shared" si="13"/>
        <v>448</v>
      </c>
      <c r="Z448" s="14" t="s">
        <v>26</v>
      </c>
      <c r="AA448" s="18" t="s">
        <v>226</v>
      </c>
      <c r="AB448" s="18" t="s">
        <v>227</v>
      </c>
      <c r="AC448" s="156">
        <v>5.0000000000000001E-3</v>
      </c>
      <c r="AD448" s="18">
        <f t="shared" si="12"/>
        <v>2.75</v>
      </c>
      <c r="AE448" s="167">
        <v>198115</v>
      </c>
      <c r="AF448" s="165">
        <v>468832</v>
      </c>
      <c r="AG448" s="18">
        <v>44.94</v>
      </c>
      <c r="AH448" s="18" t="s">
        <v>211</v>
      </c>
      <c r="AI448" s="19">
        <v>40837</v>
      </c>
      <c r="AJ448" s="18" t="s">
        <v>212</v>
      </c>
      <c r="AK448" s="19">
        <v>42186</v>
      </c>
      <c r="AL448" s="158">
        <v>0.02</v>
      </c>
      <c r="AM448" s="156">
        <v>4.0000000000000002E-4</v>
      </c>
      <c r="AN448" s="18">
        <v>-0.89</v>
      </c>
      <c r="AO448" s="18">
        <v>229</v>
      </c>
      <c r="AP448" s="156">
        <v>0.16250000000000001</v>
      </c>
      <c r="AQ448" s="18" t="s">
        <v>216</v>
      </c>
      <c r="AR448" s="18" t="s">
        <v>217</v>
      </c>
      <c r="AS448" s="18" t="s">
        <v>222</v>
      </c>
      <c r="AT448" s="18" t="s">
        <v>222</v>
      </c>
      <c r="AU448" s="18" t="s">
        <v>228</v>
      </c>
      <c r="AV448" s="18" t="s">
        <v>215</v>
      </c>
      <c r="AW448" s="18" t="s">
        <v>222</v>
      </c>
    </row>
    <row r="449" spans="25:49">
      <c r="Y449">
        <f t="shared" si="13"/>
        <v>449</v>
      </c>
      <c r="Z449" s="14" t="s">
        <v>26</v>
      </c>
      <c r="AA449" s="18" t="s">
        <v>234</v>
      </c>
      <c r="AB449" s="18" t="s">
        <v>235</v>
      </c>
      <c r="AC449" s="156">
        <v>5.0000000000000001E-3</v>
      </c>
      <c r="AD449" s="18">
        <f t="shared" si="12"/>
        <v>2.75</v>
      </c>
      <c r="AE449" s="167">
        <v>26269</v>
      </c>
      <c r="AF449" s="165">
        <v>87360</v>
      </c>
      <c r="AG449" s="18">
        <v>49.77</v>
      </c>
      <c r="AH449" s="18" t="s">
        <v>231</v>
      </c>
      <c r="AI449" s="19">
        <v>41002</v>
      </c>
      <c r="AJ449" s="158">
        <v>1.92</v>
      </c>
      <c r="AK449" s="19">
        <v>42614</v>
      </c>
      <c r="AL449" s="158">
        <v>0.27</v>
      </c>
      <c r="AM449" s="156">
        <v>3.8399999999999997E-2</v>
      </c>
      <c r="AN449" s="18">
        <v>-0.59</v>
      </c>
      <c r="AO449" s="18">
        <v>301</v>
      </c>
      <c r="AP449" s="156">
        <v>0.11119999999999999</v>
      </c>
      <c r="AQ449" s="18" t="s">
        <v>222</v>
      </c>
      <c r="AR449" s="18" t="s">
        <v>222</v>
      </c>
      <c r="AS449" s="18" t="s">
        <v>228</v>
      </c>
      <c r="AT449" s="18" t="s">
        <v>214</v>
      </c>
      <c r="AU449" s="18" t="s">
        <v>216</v>
      </c>
      <c r="AV449" s="18" t="s">
        <v>215</v>
      </c>
      <c r="AW449" s="18" t="s">
        <v>222</v>
      </c>
    </row>
    <row r="450" spans="25:49">
      <c r="Y450">
        <f t="shared" si="13"/>
        <v>450</v>
      </c>
      <c r="Z450" s="160" t="s">
        <v>837</v>
      </c>
      <c r="AA450" t="s">
        <v>862</v>
      </c>
      <c r="AB450" t="s">
        <v>863</v>
      </c>
      <c r="AC450" s="155">
        <v>5.0000000000000001E-3</v>
      </c>
      <c r="AD450" s="18">
        <f t="shared" ref="AD450:AD513" si="14">INDEX(alphabet_soup,MATCH(AW450,letters,0),2)</f>
        <v>2.75</v>
      </c>
      <c r="AE450" s="168">
        <v>12328</v>
      </c>
      <c r="AF450" s="166">
        <v>78503</v>
      </c>
      <c r="AG450">
        <v>53.98</v>
      </c>
      <c r="AH450" t="s">
        <v>839</v>
      </c>
      <c r="AI450" s="10">
        <v>41772</v>
      </c>
      <c r="AJ450" s="157">
        <v>1.25</v>
      </c>
      <c r="AK450" s="10">
        <v>42605</v>
      </c>
      <c r="AL450" s="157">
        <v>0.11</v>
      </c>
      <c r="AM450" s="155">
        <v>2.3E-2</v>
      </c>
      <c r="AN450">
        <v>-0.28999999999999998</v>
      </c>
      <c r="AO450">
        <v>171</v>
      </c>
      <c r="AP450" s="155">
        <v>0.15790000000000001</v>
      </c>
      <c r="AQ450" t="s">
        <v>222</v>
      </c>
      <c r="AR450" t="s">
        <v>228</v>
      </c>
      <c r="AS450" t="s">
        <v>225</v>
      </c>
      <c r="AT450" t="s">
        <v>217</v>
      </c>
      <c r="AU450" t="s">
        <v>225</v>
      </c>
      <c r="AV450" t="s">
        <v>212</v>
      </c>
      <c r="AW450" t="s">
        <v>222</v>
      </c>
    </row>
    <row r="451" spans="25:49">
      <c r="Y451">
        <f t="shared" ref="Y451:Y514" si="15">ROW(Z451)</f>
        <v>451</v>
      </c>
      <c r="Z451" s="14" t="s">
        <v>26</v>
      </c>
      <c r="AA451" s="18" t="s">
        <v>238</v>
      </c>
      <c r="AB451" s="18" t="s">
        <v>239</v>
      </c>
      <c r="AC451" s="156">
        <v>5.0000000000000001E-3</v>
      </c>
      <c r="AD451" s="18">
        <f t="shared" si="14"/>
        <v>2.75</v>
      </c>
      <c r="AE451" s="167">
        <v>1138</v>
      </c>
      <c r="AF451" s="165">
        <v>15211</v>
      </c>
      <c r="AG451" s="18">
        <v>21.14</v>
      </c>
      <c r="AH451" s="18" t="s">
        <v>211</v>
      </c>
      <c r="AI451" s="19">
        <v>41618</v>
      </c>
      <c r="AJ451" s="158">
        <v>0.94</v>
      </c>
      <c r="AK451" s="19">
        <v>42614</v>
      </c>
      <c r="AL451" s="158">
        <v>0.08</v>
      </c>
      <c r="AM451" s="156">
        <v>4.3200000000000002E-2</v>
      </c>
      <c r="AN451" s="18">
        <v>-1.56</v>
      </c>
      <c r="AO451" s="18">
        <v>158</v>
      </c>
      <c r="AP451" s="156">
        <v>0.1477</v>
      </c>
      <c r="AQ451" s="18" t="s">
        <v>214</v>
      </c>
      <c r="AR451" s="18" t="s">
        <v>216</v>
      </c>
      <c r="AS451" s="18" t="s">
        <v>217</v>
      </c>
      <c r="AT451" s="18" t="s">
        <v>214</v>
      </c>
      <c r="AU451" s="18" t="s">
        <v>217</v>
      </c>
      <c r="AV451" s="18" t="s">
        <v>225</v>
      </c>
      <c r="AW451" s="18" t="s">
        <v>222</v>
      </c>
    </row>
    <row r="452" spans="25:49">
      <c r="Y452">
        <f t="shared" si="15"/>
        <v>452</v>
      </c>
      <c r="Z452" s="160" t="s">
        <v>1533</v>
      </c>
      <c r="AA452" t="s">
        <v>1514</v>
      </c>
      <c r="AB452" t="s">
        <v>1515</v>
      </c>
      <c r="AC452" s="155">
        <v>5.0000000000000001E-3</v>
      </c>
      <c r="AD452" s="18">
        <f t="shared" si="14"/>
        <v>2.75</v>
      </c>
      <c r="AF452" s="166">
        <v>1324.2</v>
      </c>
      <c r="AG452">
        <v>186.5</v>
      </c>
      <c r="AH452" t="s">
        <v>425</v>
      </c>
      <c r="AI452" s="10">
        <v>40511</v>
      </c>
      <c r="AJ452" t="s">
        <v>212</v>
      </c>
      <c r="AK452" t="s">
        <v>212</v>
      </c>
      <c r="AL452" t="s">
        <v>212</v>
      </c>
      <c r="AM452" t="s">
        <v>212</v>
      </c>
      <c r="AN452">
        <v>-6.12</v>
      </c>
      <c r="AO452" t="s">
        <v>212</v>
      </c>
      <c r="AP452" t="s">
        <v>212</v>
      </c>
      <c r="AQ452" t="s">
        <v>228</v>
      </c>
      <c r="AR452" t="s">
        <v>216</v>
      </c>
      <c r="AS452" t="s">
        <v>225</v>
      </c>
      <c r="AT452" t="s">
        <v>228</v>
      </c>
      <c r="AU452" t="s">
        <v>212</v>
      </c>
      <c r="AV452" t="s">
        <v>212</v>
      </c>
      <c r="AW452" t="s">
        <v>222</v>
      </c>
    </row>
    <row r="453" spans="25:49">
      <c r="Y453">
        <f t="shared" si="15"/>
        <v>453</v>
      </c>
      <c r="Z453" s="14" t="s">
        <v>26</v>
      </c>
      <c r="AA453" s="18" t="s">
        <v>232</v>
      </c>
      <c r="AB453" s="18" t="s">
        <v>233</v>
      </c>
      <c r="AC453" s="156">
        <v>5.0000000000000001E-3</v>
      </c>
      <c r="AD453" s="18">
        <f t="shared" si="14"/>
        <v>2.5</v>
      </c>
      <c r="AE453" s="167">
        <v>113232</v>
      </c>
      <c r="AF453" s="165">
        <v>207126</v>
      </c>
      <c r="AG453" s="18">
        <v>27.9</v>
      </c>
      <c r="AH453" s="18" t="s">
        <v>211</v>
      </c>
      <c r="AI453" s="19">
        <v>40597</v>
      </c>
      <c r="AJ453" s="18" t="s">
        <v>212</v>
      </c>
      <c r="AK453" s="19">
        <v>41673</v>
      </c>
      <c r="AL453" s="158">
        <v>7.0000000000000007E-2</v>
      </c>
      <c r="AM453" s="156">
        <v>2.8999999999999998E-3</v>
      </c>
      <c r="AN453" s="18">
        <v>-0.94</v>
      </c>
      <c r="AO453" s="18">
        <v>291</v>
      </c>
      <c r="AP453" s="156">
        <v>0.1578</v>
      </c>
      <c r="AQ453" s="18" t="s">
        <v>225</v>
      </c>
      <c r="AR453" s="18" t="s">
        <v>217</v>
      </c>
      <c r="AS453" s="18" t="s">
        <v>214</v>
      </c>
      <c r="AT453" s="18" t="s">
        <v>217</v>
      </c>
      <c r="AU453" s="18" t="s">
        <v>228</v>
      </c>
      <c r="AV453" s="18" t="s">
        <v>216</v>
      </c>
      <c r="AW453" s="18" t="s">
        <v>214</v>
      </c>
    </row>
    <row r="454" spans="25:49">
      <c r="Y454">
        <f t="shared" si="15"/>
        <v>454</v>
      </c>
      <c r="Z454" s="160" t="s">
        <v>100</v>
      </c>
      <c r="AA454" t="s">
        <v>799</v>
      </c>
      <c r="AB454" t="s">
        <v>800</v>
      </c>
      <c r="AC454" s="155">
        <v>5.0000000000000001E-3</v>
      </c>
      <c r="AD454" s="18">
        <f t="shared" si="14"/>
        <v>2.5</v>
      </c>
      <c r="AE454" s="168">
        <v>11095</v>
      </c>
      <c r="AF454" s="166">
        <v>25980</v>
      </c>
      <c r="AG454">
        <v>21.77</v>
      </c>
      <c r="AH454" t="s">
        <v>747</v>
      </c>
      <c r="AI454" s="10">
        <v>41646</v>
      </c>
      <c r="AJ454" s="157">
        <v>0.62</v>
      </c>
      <c r="AK454" s="10">
        <v>42543</v>
      </c>
      <c r="AL454" s="157">
        <v>0.14000000000000001</v>
      </c>
      <c r="AM454" s="155">
        <v>2.87E-2</v>
      </c>
      <c r="AN454">
        <v>-1.1599999999999999</v>
      </c>
      <c r="AO454">
        <v>51</v>
      </c>
      <c r="AP454" s="155">
        <v>0.22470000000000001</v>
      </c>
      <c r="AQ454" t="s">
        <v>214</v>
      </c>
      <c r="AR454" t="s">
        <v>222</v>
      </c>
      <c r="AS454" t="s">
        <v>215</v>
      </c>
      <c r="AT454" t="s">
        <v>214</v>
      </c>
      <c r="AU454" t="s">
        <v>228</v>
      </c>
      <c r="AV454" t="s">
        <v>212</v>
      </c>
      <c r="AW454" t="s">
        <v>214</v>
      </c>
    </row>
    <row r="455" spans="25:49">
      <c r="Y455">
        <f t="shared" si="15"/>
        <v>455</v>
      </c>
      <c r="Z455" s="14" t="s">
        <v>26</v>
      </c>
      <c r="AA455" s="18" t="s">
        <v>250</v>
      </c>
      <c r="AB455" s="18" t="s">
        <v>251</v>
      </c>
      <c r="AC455" s="156">
        <v>5.0000000000000001E-3</v>
      </c>
      <c r="AD455" s="18">
        <f t="shared" si="14"/>
        <v>2.5</v>
      </c>
      <c r="AE455" s="167">
        <v>2236</v>
      </c>
      <c r="AF455" s="165">
        <v>3404</v>
      </c>
      <c r="AG455" s="18">
        <v>16.989999999999998</v>
      </c>
      <c r="AH455" s="18" t="s">
        <v>211</v>
      </c>
      <c r="AI455" s="19">
        <v>41403</v>
      </c>
      <c r="AJ455" s="158">
        <v>0.87</v>
      </c>
      <c r="AK455" s="19">
        <v>42412</v>
      </c>
      <c r="AL455" s="158">
        <v>0.08</v>
      </c>
      <c r="AM455" s="156">
        <v>5.1299999999999998E-2</v>
      </c>
      <c r="AN455" s="18">
        <v>1.19</v>
      </c>
      <c r="AO455" s="18">
        <v>43</v>
      </c>
      <c r="AP455" s="156">
        <v>0.4597</v>
      </c>
      <c r="AQ455" s="18" t="s">
        <v>222</v>
      </c>
      <c r="AR455" s="18" t="s">
        <v>225</v>
      </c>
      <c r="AS455" s="18" t="s">
        <v>217</v>
      </c>
      <c r="AT455" s="18" t="s">
        <v>228</v>
      </c>
      <c r="AU455" s="18" t="s">
        <v>215</v>
      </c>
      <c r="AV455" s="18" t="s">
        <v>217</v>
      </c>
      <c r="AW455" s="18" t="s">
        <v>214</v>
      </c>
    </row>
    <row r="456" spans="25:49">
      <c r="Y456">
        <f t="shared" si="15"/>
        <v>456</v>
      </c>
      <c r="Z456" s="161" t="s">
        <v>103</v>
      </c>
      <c r="AA456" t="s">
        <v>563</v>
      </c>
      <c r="AB456" t="s">
        <v>564</v>
      </c>
      <c r="AC456" s="155">
        <v>5.0000000000000001E-3</v>
      </c>
      <c r="AD456" s="18">
        <f t="shared" si="14"/>
        <v>2.5</v>
      </c>
      <c r="AE456" s="168">
        <v>2135</v>
      </c>
      <c r="AF456" s="166">
        <v>2236.5</v>
      </c>
      <c r="AG456">
        <v>45.81</v>
      </c>
      <c r="AH456" t="s">
        <v>429</v>
      </c>
      <c r="AI456" s="10">
        <v>40967</v>
      </c>
      <c r="AJ456" s="157">
        <v>0.97</v>
      </c>
      <c r="AK456" s="10">
        <v>42538</v>
      </c>
      <c r="AL456" s="157">
        <v>0.19</v>
      </c>
      <c r="AM456" s="155">
        <v>2.18E-2</v>
      </c>
      <c r="AN456">
        <v>6.47</v>
      </c>
      <c r="AO456">
        <v>54</v>
      </c>
      <c r="AP456" s="155">
        <v>0.53249999999999997</v>
      </c>
      <c r="AQ456" t="s">
        <v>228</v>
      </c>
      <c r="AR456" t="s">
        <v>215</v>
      </c>
      <c r="AS456" t="s">
        <v>214</v>
      </c>
      <c r="AT456" t="s">
        <v>228</v>
      </c>
      <c r="AU456" t="s">
        <v>217</v>
      </c>
      <c r="AV456" t="s">
        <v>214</v>
      </c>
      <c r="AW456" t="s">
        <v>214</v>
      </c>
    </row>
    <row r="457" spans="25:49">
      <c r="Y457">
        <f t="shared" si="15"/>
        <v>457</v>
      </c>
      <c r="Z457" s="14" t="s">
        <v>26</v>
      </c>
      <c r="AA457" s="18" t="s">
        <v>242</v>
      </c>
      <c r="AB457" s="18" t="s">
        <v>243</v>
      </c>
      <c r="AC457" s="156">
        <v>5.0000000000000001E-3</v>
      </c>
      <c r="AD457" s="18">
        <f t="shared" si="14"/>
        <v>2.5</v>
      </c>
      <c r="AE457" s="167">
        <v>1932</v>
      </c>
      <c r="AF457" s="165">
        <v>14850</v>
      </c>
      <c r="AG457" s="18">
        <v>30.15</v>
      </c>
      <c r="AH457" s="18" t="s">
        <v>211</v>
      </c>
      <c r="AI457" s="19">
        <v>41078</v>
      </c>
      <c r="AJ457" s="158">
        <v>0.79</v>
      </c>
      <c r="AK457" s="19">
        <v>42430</v>
      </c>
      <c r="AL457" s="158">
        <v>0.11</v>
      </c>
      <c r="AM457" s="156">
        <v>2.6599999999999999E-2</v>
      </c>
      <c r="AN457" s="18">
        <v>3.37</v>
      </c>
      <c r="AO457" s="18">
        <v>179</v>
      </c>
      <c r="AP457" s="156">
        <v>0.1454</v>
      </c>
      <c r="AQ457" s="18" t="s">
        <v>222</v>
      </c>
      <c r="AR457" s="18" t="s">
        <v>222</v>
      </c>
      <c r="AS457" s="18" t="s">
        <v>225</v>
      </c>
      <c r="AT457" s="18" t="s">
        <v>228</v>
      </c>
      <c r="AU457" s="18" t="s">
        <v>225</v>
      </c>
      <c r="AV457" s="18" t="s">
        <v>215</v>
      </c>
      <c r="AW457" s="18" t="s">
        <v>214</v>
      </c>
    </row>
    <row r="458" spans="25:49">
      <c r="Y458">
        <f t="shared" si="15"/>
        <v>458</v>
      </c>
      <c r="Z458" s="160" t="s">
        <v>1533</v>
      </c>
      <c r="AA458" t="s">
        <v>799</v>
      </c>
      <c r="AB458" t="s">
        <v>800</v>
      </c>
      <c r="AC458" s="155">
        <v>5.0000000000000001E-3</v>
      </c>
      <c r="AD458" s="18">
        <f t="shared" si="14"/>
        <v>2.5</v>
      </c>
      <c r="AF458" s="166">
        <v>25980</v>
      </c>
      <c r="AG458">
        <v>21.77</v>
      </c>
      <c r="AH458" t="s">
        <v>747</v>
      </c>
      <c r="AI458" s="10">
        <v>41646</v>
      </c>
      <c r="AJ458" s="157">
        <v>0.62</v>
      </c>
      <c r="AK458" s="10">
        <v>42543</v>
      </c>
      <c r="AL458" s="157">
        <v>0.14000000000000001</v>
      </c>
      <c r="AM458" s="155">
        <v>2.87E-2</v>
      </c>
      <c r="AN458">
        <v>-1.1599999999999999</v>
      </c>
      <c r="AO458">
        <v>51</v>
      </c>
      <c r="AP458" s="155">
        <v>0.22470000000000001</v>
      </c>
      <c r="AQ458" t="s">
        <v>214</v>
      </c>
      <c r="AR458" t="s">
        <v>222</v>
      </c>
      <c r="AS458" t="s">
        <v>215</v>
      </c>
      <c r="AT458" t="s">
        <v>214</v>
      </c>
      <c r="AU458" t="s">
        <v>228</v>
      </c>
      <c r="AV458" t="s">
        <v>212</v>
      </c>
      <c r="AW458" t="s">
        <v>214</v>
      </c>
    </row>
    <row r="459" spans="25:49">
      <c r="Y459">
        <f t="shared" si="15"/>
        <v>459</v>
      </c>
      <c r="Z459" s="160" t="s">
        <v>1533</v>
      </c>
      <c r="AA459" t="s">
        <v>1440</v>
      </c>
      <c r="AB459" t="s">
        <v>1441</v>
      </c>
      <c r="AC459" s="155">
        <v>5.1999999999999998E-3</v>
      </c>
      <c r="AD459" s="18">
        <f t="shared" si="14"/>
        <v>3</v>
      </c>
      <c r="AF459" s="166">
        <v>10634.8</v>
      </c>
      <c r="AG459">
        <v>60.77</v>
      </c>
      <c r="AH459" t="s">
        <v>425</v>
      </c>
      <c r="AI459" s="10">
        <v>41564</v>
      </c>
      <c r="AJ459" t="s">
        <v>212</v>
      </c>
      <c r="AK459" t="s">
        <v>212</v>
      </c>
      <c r="AL459" t="s">
        <v>212</v>
      </c>
      <c r="AM459" t="s">
        <v>212</v>
      </c>
      <c r="AN459">
        <v>1.04</v>
      </c>
      <c r="AO459" t="s">
        <v>212</v>
      </c>
      <c r="AP459" t="s">
        <v>212</v>
      </c>
      <c r="AQ459" t="s">
        <v>228</v>
      </c>
      <c r="AR459" t="s">
        <v>216</v>
      </c>
      <c r="AS459" t="s">
        <v>225</v>
      </c>
      <c r="AT459" t="s">
        <v>214</v>
      </c>
      <c r="AU459" t="s">
        <v>212</v>
      </c>
      <c r="AV459" t="s">
        <v>212</v>
      </c>
      <c r="AW459" t="s">
        <v>217</v>
      </c>
    </row>
    <row r="460" spans="25:49">
      <c r="Y460">
        <f t="shared" si="15"/>
        <v>460</v>
      </c>
      <c r="Z460" s="160" t="s">
        <v>1048</v>
      </c>
      <c r="AA460" t="s">
        <v>935</v>
      </c>
      <c r="AB460" t="s">
        <v>936</v>
      </c>
      <c r="AC460" s="155">
        <v>5.4000000000000003E-3</v>
      </c>
      <c r="AD460" s="18">
        <f t="shared" si="14"/>
        <v>3.25</v>
      </c>
      <c r="AE460" s="168">
        <v>21698</v>
      </c>
      <c r="AF460" s="166">
        <v>312201.7</v>
      </c>
      <c r="AG460">
        <v>57.08</v>
      </c>
      <c r="AH460" t="s">
        <v>882</v>
      </c>
      <c r="AI460" s="10">
        <v>39500</v>
      </c>
      <c r="AJ460" s="157">
        <v>0.38</v>
      </c>
      <c r="AK460" s="10">
        <v>42556</v>
      </c>
      <c r="AL460" s="157">
        <v>0.05</v>
      </c>
      <c r="AM460" s="155">
        <v>6.7000000000000002E-3</v>
      </c>
      <c r="AN460">
        <v>1.52</v>
      </c>
      <c r="AO460">
        <v>602</v>
      </c>
      <c r="AP460" s="155">
        <v>0.12790000000000001</v>
      </c>
      <c r="AQ460" t="s">
        <v>217</v>
      </c>
      <c r="AR460" t="s">
        <v>222</v>
      </c>
      <c r="AS460" t="s">
        <v>213</v>
      </c>
      <c r="AT460" t="s">
        <v>217</v>
      </c>
      <c r="AU460" t="s">
        <v>217</v>
      </c>
      <c r="AV460" t="s">
        <v>217</v>
      </c>
      <c r="AW460" t="s">
        <v>225</v>
      </c>
    </row>
    <row r="461" spans="25:49">
      <c r="Y461">
        <f t="shared" si="15"/>
        <v>461</v>
      </c>
      <c r="Z461" s="160" t="s">
        <v>1155</v>
      </c>
      <c r="AA461" t="s">
        <v>1105</v>
      </c>
      <c r="AB461" t="s">
        <v>1106</v>
      </c>
      <c r="AC461" s="155">
        <v>5.4000000000000003E-3</v>
      </c>
      <c r="AD461" s="18">
        <f t="shared" si="14"/>
        <v>3</v>
      </c>
      <c r="AF461" s="166">
        <v>192630.8</v>
      </c>
      <c r="AG461">
        <v>48.54</v>
      </c>
      <c r="AH461" t="s">
        <v>1051</v>
      </c>
      <c r="AI461" s="10">
        <v>39500</v>
      </c>
      <c r="AJ461" s="157">
        <v>0.45</v>
      </c>
      <c r="AK461" s="10">
        <v>42556</v>
      </c>
      <c r="AL461" s="157">
        <v>0.08</v>
      </c>
      <c r="AM461" s="155">
        <v>9.1999999999999998E-3</v>
      </c>
      <c r="AN461">
        <v>1.4</v>
      </c>
      <c r="AO461">
        <v>401</v>
      </c>
      <c r="AP461" s="155">
        <v>0.1784</v>
      </c>
      <c r="AQ461" t="s">
        <v>222</v>
      </c>
      <c r="AR461" t="s">
        <v>214</v>
      </c>
      <c r="AS461" t="s">
        <v>213</v>
      </c>
      <c r="AT461" t="s">
        <v>214</v>
      </c>
      <c r="AU461" t="s">
        <v>214</v>
      </c>
      <c r="AV461" t="s">
        <v>217</v>
      </c>
      <c r="AW461" t="s">
        <v>217</v>
      </c>
    </row>
    <row r="462" spans="25:49">
      <c r="Y462">
        <f t="shared" si="15"/>
        <v>462</v>
      </c>
      <c r="Z462" s="161" t="s">
        <v>103</v>
      </c>
      <c r="AA462" t="s">
        <v>507</v>
      </c>
      <c r="AB462" t="s">
        <v>508</v>
      </c>
      <c r="AC462" s="155">
        <v>5.4999999999999997E-3</v>
      </c>
      <c r="AD462" s="18" t="str">
        <f t="shared" si="14"/>
        <v>n/a</v>
      </c>
      <c r="AE462" s="168">
        <v>5051</v>
      </c>
      <c r="AF462" s="166">
        <v>27490</v>
      </c>
      <c r="AG462">
        <v>27.42</v>
      </c>
      <c r="AH462" t="s">
        <v>429</v>
      </c>
      <c r="AI462" s="10">
        <v>42522</v>
      </c>
      <c r="AJ462" t="s">
        <v>212</v>
      </c>
      <c r="AK462" t="s">
        <v>212</v>
      </c>
      <c r="AL462" t="s">
        <v>212</v>
      </c>
      <c r="AM462" t="s">
        <v>212</v>
      </c>
      <c r="AN462">
        <v>-2.0099999999999998</v>
      </c>
      <c r="AO462">
        <v>203</v>
      </c>
      <c r="AP462" s="155">
        <v>0.21640000000000001</v>
      </c>
      <c r="AQ462" t="s">
        <v>212</v>
      </c>
      <c r="AR462" t="s">
        <v>215</v>
      </c>
      <c r="AS462" t="s">
        <v>212</v>
      </c>
      <c r="AT462" t="s">
        <v>212</v>
      </c>
      <c r="AU462" t="s">
        <v>212</v>
      </c>
      <c r="AV462" t="s">
        <v>212</v>
      </c>
      <c r="AW462" t="s">
        <v>212</v>
      </c>
    </row>
    <row r="463" spans="25:49">
      <c r="Y463">
        <f t="shared" si="15"/>
        <v>463</v>
      </c>
      <c r="Z463" s="162" t="s">
        <v>25</v>
      </c>
      <c r="AA463" t="s">
        <v>293</v>
      </c>
      <c r="AB463" t="s">
        <v>292</v>
      </c>
      <c r="AC463" s="155">
        <v>5.4999999999999997E-3</v>
      </c>
      <c r="AD463" s="18">
        <f t="shared" si="14"/>
        <v>3</v>
      </c>
      <c r="AE463" s="168">
        <v>4131</v>
      </c>
      <c r="AF463" s="166">
        <v>92967</v>
      </c>
      <c r="AG463">
        <v>44.1</v>
      </c>
      <c r="AH463" t="s">
        <v>253</v>
      </c>
      <c r="AI463" s="10">
        <v>39575</v>
      </c>
      <c r="AJ463" s="157">
        <v>1.02</v>
      </c>
      <c r="AK463" s="10">
        <v>42543</v>
      </c>
      <c r="AL463" s="157">
        <v>0.31</v>
      </c>
      <c r="AM463" s="155">
        <v>2.3199999999999998E-2</v>
      </c>
      <c r="AN463">
        <v>1.29</v>
      </c>
      <c r="AO463">
        <v>78</v>
      </c>
      <c r="AP463" s="155">
        <v>0.308</v>
      </c>
      <c r="AQ463" t="s">
        <v>222</v>
      </c>
      <c r="AR463" t="s">
        <v>222</v>
      </c>
      <c r="AS463" t="s">
        <v>225</v>
      </c>
      <c r="AT463" t="s">
        <v>216</v>
      </c>
      <c r="AU463" t="s">
        <v>216</v>
      </c>
      <c r="AV463" t="s">
        <v>214</v>
      </c>
      <c r="AW463" t="s">
        <v>217</v>
      </c>
    </row>
    <row r="464" spans="25:49">
      <c r="Y464">
        <f t="shared" si="15"/>
        <v>464</v>
      </c>
      <c r="Z464" s="160" t="s">
        <v>100</v>
      </c>
      <c r="AA464" t="s">
        <v>783</v>
      </c>
      <c r="AB464" t="s">
        <v>784</v>
      </c>
      <c r="AC464" s="155">
        <v>5.4999999999999997E-3</v>
      </c>
      <c r="AD464" s="18">
        <f t="shared" si="14"/>
        <v>2.75</v>
      </c>
      <c r="AE464" s="168">
        <v>26194</v>
      </c>
      <c r="AF464" s="166">
        <v>288914.5</v>
      </c>
      <c r="AG464">
        <v>22.26</v>
      </c>
      <c r="AH464" t="s">
        <v>747</v>
      </c>
      <c r="AI464" s="10">
        <v>38610</v>
      </c>
      <c r="AJ464" s="157">
        <v>0.5</v>
      </c>
      <c r="AK464" s="10">
        <v>42538</v>
      </c>
      <c r="AL464" s="157">
        <v>0.15</v>
      </c>
      <c r="AM464" s="155">
        <v>2.23E-2</v>
      </c>
      <c r="AN464">
        <v>0.93</v>
      </c>
      <c r="AO464">
        <v>274</v>
      </c>
      <c r="AP464" s="155">
        <v>0.3306</v>
      </c>
      <c r="AQ464" t="s">
        <v>217</v>
      </c>
      <c r="AR464" t="s">
        <v>222</v>
      </c>
      <c r="AS464" t="s">
        <v>228</v>
      </c>
      <c r="AT464" t="s">
        <v>217</v>
      </c>
      <c r="AU464" t="s">
        <v>217</v>
      </c>
      <c r="AV464" t="s">
        <v>225</v>
      </c>
      <c r="AW464" t="s">
        <v>222</v>
      </c>
    </row>
    <row r="465" spans="25:49">
      <c r="Y465">
        <f t="shared" si="15"/>
        <v>465</v>
      </c>
      <c r="Z465" s="160" t="s">
        <v>1533</v>
      </c>
      <c r="AA465" t="s">
        <v>783</v>
      </c>
      <c r="AB465" t="s">
        <v>784</v>
      </c>
      <c r="AC465" s="155">
        <v>5.4999999999999997E-3</v>
      </c>
      <c r="AD465" s="18">
        <f t="shared" si="14"/>
        <v>2.75</v>
      </c>
      <c r="AF465" s="166">
        <v>288914.5</v>
      </c>
      <c r="AG465">
        <v>22.26</v>
      </c>
      <c r="AH465" t="s">
        <v>747</v>
      </c>
      <c r="AI465" s="10">
        <v>38610</v>
      </c>
      <c r="AJ465" s="157">
        <v>0.5</v>
      </c>
      <c r="AK465" s="10">
        <v>42538</v>
      </c>
      <c r="AL465" s="157">
        <v>0.15</v>
      </c>
      <c r="AM465" s="155">
        <v>2.23E-2</v>
      </c>
      <c r="AN465">
        <v>0.93</v>
      </c>
      <c r="AO465">
        <v>274</v>
      </c>
      <c r="AP465" s="155">
        <v>0.3306</v>
      </c>
      <c r="AQ465" t="s">
        <v>217</v>
      </c>
      <c r="AR465" t="s">
        <v>222</v>
      </c>
      <c r="AS465" t="s">
        <v>228</v>
      </c>
      <c r="AT465" t="s">
        <v>217</v>
      </c>
      <c r="AU465" t="s">
        <v>217</v>
      </c>
      <c r="AV465" t="s">
        <v>225</v>
      </c>
      <c r="AW465" t="s">
        <v>222</v>
      </c>
    </row>
    <row r="466" spans="25:49">
      <c r="Y466">
        <f t="shared" si="15"/>
        <v>466</v>
      </c>
      <c r="Z466" s="160" t="s">
        <v>1533</v>
      </c>
      <c r="AA466" t="s">
        <v>1215</v>
      </c>
      <c r="AB466" t="s">
        <v>1216</v>
      </c>
      <c r="AC466" s="155">
        <v>5.7000000000000002E-3</v>
      </c>
      <c r="AD466" s="18">
        <f t="shared" si="14"/>
        <v>2.75</v>
      </c>
      <c r="AF466" s="166">
        <v>974321</v>
      </c>
      <c r="AG466">
        <v>30.91</v>
      </c>
      <c r="AH466" t="s">
        <v>747</v>
      </c>
      <c r="AI466" s="10">
        <v>38414</v>
      </c>
      <c r="AJ466" s="157">
        <v>0.73</v>
      </c>
      <c r="AK466" s="10">
        <v>42538</v>
      </c>
      <c r="AL466" s="157">
        <v>0.22</v>
      </c>
      <c r="AM466" s="155">
        <v>2.35E-2</v>
      </c>
      <c r="AN466">
        <v>0.94</v>
      </c>
      <c r="AO466">
        <v>65</v>
      </c>
      <c r="AP466" s="155">
        <v>0.33510000000000001</v>
      </c>
      <c r="AQ466" t="s">
        <v>225</v>
      </c>
      <c r="AR466" t="s">
        <v>222</v>
      </c>
      <c r="AS466" t="s">
        <v>222</v>
      </c>
      <c r="AT466" t="s">
        <v>222</v>
      </c>
      <c r="AU466" t="s">
        <v>217</v>
      </c>
      <c r="AV466" t="s">
        <v>228</v>
      </c>
      <c r="AW466" t="s">
        <v>222</v>
      </c>
    </row>
    <row r="467" spans="25:49">
      <c r="Y467">
        <f t="shared" si="15"/>
        <v>467</v>
      </c>
      <c r="Z467" s="160" t="s">
        <v>100</v>
      </c>
      <c r="AA467" t="s">
        <v>819</v>
      </c>
      <c r="AB467" t="s">
        <v>820</v>
      </c>
      <c r="AC467" s="155">
        <v>5.7999999999999996E-3</v>
      </c>
      <c r="AD467" s="18" t="str">
        <f t="shared" si="14"/>
        <v>n/a</v>
      </c>
      <c r="AE467" s="168">
        <v>6384</v>
      </c>
      <c r="AF467" s="166">
        <v>2373</v>
      </c>
      <c r="AG467">
        <v>23.53</v>
      </c>
      <c r="AH467" t="s">
        <v>747</v>
      </c>
      <c r="AI467" s="10">
        <v>42074</v>
      </c>
      <c r="AJ467" s="157">
        <v>0.82</v>
      </c>
      <c r="AK467" s="10">
        <v>42423</v>
      </c>
      <c r="AL467" s="157">
        <v>0.22</v>
      </c>
      <c r="AM467" s="155">
        <v>3.4500000000000003E-2</v>
      </c>
      <c r="AN467">
        <v>2.09</v>
      </c>
      <c r="AO467">
        <v>52</v>
      </c>
      <c r="AP467" s="155">
        <v>0.2525</v>
      </c>
      <c r="AQ467" t="s">
        <v>228</v>
      </c>
      <c r="AR467" t="s">
        <v>222</v>
      </c>
      <c r="AS467" t="s">
        <v>212</v>
      </c>
      <c r="AT467" t="s">
        <v>212</v>
      </c>
      <c r="AU467" t="s">
        <v>228</v>
      </c>
      <c r="AV467" t="s">
        <v>212</v>
      </c>
      <c r="AW467" t="s">
        <v>212</v>
      </c>
    </row>
    <row r="468" spans="25:49">
      <c r="Y468">
        <f t="shared" si="15"/>
        <v>468</v>
      </c>
      <c r="Z468" s="160" t="s">
        <v>1533</v>
      </c>
      <c r="AA468" t="s">
        <v>819</v>
      </c>
      <c r="AB468" t="s">
        <v>820</v>
      </c>
      <c r="AC468" s="155">
        <v>5.7999999999999996E-3</v>
      </c>
      <c r="AD468" s="18" t="str">
        <f t="shared" si="14"/>
        <v>n/a</v>
      </c>
      <c r="AF468" s="166">
        <v>2373</v>
      </c>
      <c r="AG468">
        <v>23.53</v>
      </c>
      <c r="AH468" t="s">
        <v>747</v>
      </c>
      <c r="AI468" s="10">
        <v>42074</v>
      </c>
      <c r="AJ468" s="157">
        <v>0.82</v>
      </c>
      <c r="AK468" s="10">
        <v>42423</v>
      </c>
      <c r="AL468" s="157">
        <v>0.22</v>
      </c>
      <c r="AM468" s="155">
        <v>3.4500000000000003E-2</v>
      </c>
      <c r="AN468">
        <v>2.09</v>
      </c>
      <c r="AO468">
        <v>52</v>
      </c>
      <c r="AP468" s="155">
        <v>0.2525</v>
      </c>
      <c r="AQ468" t="s">
        <v>228</v>
      </c>
      <c r="AR468" t="s">
        <v>222</v>
      </c>
      <c r="AS468" t="s">
        <v>212</v>
      </c>
      <c r="AT468" t="s">
        <v>212</v>
      </c>
      <c r="AU468" t="s">
        <v>228</v>
      </c>
      <c r="AV468" t="s">
        <v>212</v>
      </c>
      <c r="AW468" t="s">
        <v>212</v>
      </c>
    </row>
    <row r="469" spans="25:49">
      <c r="Y469">
        <f t="shared" si="15"/>
        <v>469</v>
      </c>
      <c r="Z469" s="160" t="s">
        <v>1155</v>
      </c>
      <c r="AA469" t="s">
        <v>1153</v>
      </c>
      <c r="AB469" t="s">
        <v>1154</v>
      </c>
      <c r="AC469" s="155">
        <v>5.7999999999999996E-3</v>
      </c>
      <c r="AD469" s="18" t="str">
        <f t="shared" si="14"/>
        <v>n/a</v>
      </c>
      <c r="AF469" s="166">
        <v>2236</v>
      </c>
      <c r="AG469">
        <v>22.13</v>
      </c>
      <c r="AH469" t="s">
        <v>1060</v>
      </c>
      <c r="AI469" s="10">
        <v>42074</v>
      </c>
      <c r="AJ469" s="157">
        <v>0.99</v>
      </c>
      <c r="AK469" s="10">
        <v>42423</v>
      </c>
      <c r="AL469" s="157">
        <v>0.19</v>
      </c>
      <c r="AM469" s="155">
        <v>4.4499999999999998E-2</v>
      </c>
      <c r="AN469">
        <v>1.41</v>
      </c>
      <c r="AO469">
        <v>52</v>
      </c>
      <c r="AP469" s="155">
        <v>0.25269999999999998</v>
      </c>
      <c r="AQ469" t="s">
        <v>212</v>
      </c>
      <c r="AR469" t="s">
        <v>222</v>
      </c>
      <c r="AS469" t="s">
        <v>212</v>
      </c>
      <c r="AT469" t="s">
        <v>212</v>
      </c>
      <c r="AU469" t="s">
        <v>212</v>
      </c>
      <c r="AV469" t="s">
        <v>212</v>
      </c>
      <c r="AW469" t="s">
        <v>212</v>
      </c>
    </row>
    <row r="470" spans="25:49">
      <c r="Y470">
        <f t="shared" si="15"/>
        <v>470</v>
      </c>
      <c r="Z470" s="160" t="s">
        <v>1533</v>
      </c>
      <c r="AA470" t="s">
        <v>1520</v>
      </c>
      <c r="AB470" t="s">
        <v>1521</v>
      </c>
      <c r="AC470" s="155">
        <v>5.7999999999999996E-3</v>
      </c>
      <c r="AD470" s="18" t="str">
        <f t="shared" si="14"/>
        <v>n/a</v>
      </c>
      <c r="AF470" s="166">
        <v>1291.5</v>
      </c>
      <c r="AG470">
        <v>25.82</v>
      </c>
      <c r="AH470" t="s">
        <v>747</v>
      </c>
      <c r="AI470" s="10">
        <v>42074</v>
      </c>
      <c r="AJ470" s="157">
        <v>1.27</v>
      </c>
      <c r="AK470" s="10">
        <v>42423</v>
      </c>
      <c r="AL470" s="157">
        <v>0.79</v>
      </c>
      <c r="AM470" s="155">
        <v>4.9000000000000002E-2</v>
      </c>
      <c r="AN470">
        <v>0.98</v>
      </c>
      <c r="AO470">
        <v>135</v>
      </c>
      <c r="AP470" s="155">
        <v>0.11459999999999999</v>
      </c>
      <c r="AQ470" t="s">
        <v>228</v>
      </c>
      <c r="AR470" t="s">
        <v>214</v>
      </c>
      <c r="AS470" t="s">
        <v>212</v>
      </c>
      <c r="AT470" t="s">
        <v>212</v>
      </c>
      <c r="AU470" t="s">
        <v>228</v>
      </c>
      <c r="AV470" t="s">
        <v>212</v>
      </c>
      <c r="AW470" t="s">
        <v>212</v>
      </c>
    </row>
    <row r="471" spans="25:49">
      <c r="Y471">
        <f t="shared" si="15"/>
        <v>471</v>
      </c>
      <c r="Z471" s="161" t="s">
        <v>103</v>
      </c>
      <c r="AA471" t="s">
        <v>490</v>
      </c>
      <c r="AB471" t="s">
        <v>491</v>
      </c>
      <c r="AC471" s="155">
        <v>5.7999999999999996E-3</v>
      </c>
      <c r="AD471" s="18">
        <f t="shared" si="14"/>
        <v>3.5</v>
      </c>
      <c r="AE471" s="168">
        <v>23563</v>
      </c>
      <c r="AF471" s="166">
        <v>89270</v>
      </c>
      <c r="AG471">
        <v>15.64</v>
      </c>
      <c r="AH471" t="s">
        <v>429</v>
      </c>
      <c r="AI471" s="10">
        <v>41136</v>
      </c>
      <c r="AJ471" s="157">
        <v>0.67</v>
      </c>
      <c r="AK471" s="10">
        <v>42367</v>
      </c>
      <c r="AL471" s="157">
        <v>0.67</v>
      </c>
      <c r="AM471" s="155">
        <v>4.2299999999999997E-2</v>
      </c>
      <c r="AN471">
        <v>1.32</v>
      </c>
      <c r="AO471">
        <v>92</v>
      </c>
      <c r="AP471" s="155">
        <v>0.2369</v>
      </c>
      <c r="AQ471" t="s">
        <v>215</v>
      </c>
      <c r="AR471" t="s">
        <v>225</v>
      </c>
      <c r="AS471" t="s">
        <v>214</v>
      </c>
      <c r="AT471" t="s">
        <v>215</v>
      </c>
      <c r="AU471" t="s">
        <v>216</v>
      </c>
      <c r="AV471" t="s">
        <v>217</v>
      </c>
      <c r="AW471" t="s">
        <v>215</v>
      </c>
    </row>
    <row r="472" spans="25:49">
      <c r="Y472">
        <f t="shared" si="15"/>
        <v>472</v>
      </c>
      <c r="Z472" s="161" t="s">
        <v>103</v>
      </c>
      <c r="AA472" t="s">
        <v>559</v>
      </c>
      <c r="AB472" t="s">
        <v>560</v>
      </c>
      <c r="AC472" s="155">
        <v>5.7999999999999996E-3</v>
      </c>
      <c r="AD472" s="18">
        <f t="shared" si="14"/>
        <v>3.5</v>
      </c>
      <c r="AE472" s="168">
        <v>927</v>
      </c>
      <c r="AF472" s="166">
        <v>2291</v>
      </c>
      <c r="AG472">
        <v>22.66</v>
      </c>
      <c r="AH472" t="s">
        <v>429</v>
      </c>
      <c r="AI472" s="10">
        <v>41983</v>
      </c>
      <c r="AJ472" s="157">
        <v>0.28999999999999998</v>
      </c>
      <c r="AK472" s="10">
        <v>42541</v>
      </c>
      <c r="AL472" s="157">
        <v>0.05</v>
      </c>
      <c r="AM472" s="155">
        <v>1.2800000000000001E-2</v>
      </c>
      <c r="AN472">
        <v>-3.16</v>
      </c>
      <c r="AO472">
        <v>433</v>
      </c>
      <c r="AP472" s="155">
        <v>0.26800000000000002</v>
      </c>
      <c r="AQ472" t="s">
        <v>228</v>
      </c>
      <c r="AR472" t="s">
        <v>225</v>
      </c>
      <c r="AS472" t="s">
        <v>217</v>
      </c>
      <c r="AT472" t="s">
        <v>222</v>
      </c>
      <c r="AU472" t="s">
        <v>216</v>
      </c>
      <c r="AV472" t="s">
        <v>216</v>
      </c>
      <c r="AW472" t="s">
        <v>215</v>
      </c>
    </row>
    <row r="473" spans="25:49">
      <c r="Y473">
        <f t="shared" si="15"/>
        <v>473</v>
      </c>
      <c r="Z473" s="160" t="s">
        <v>1533</v>
      </c>
      <c r="AA473" t="s">
        <v>1265</v>
      </c>
      <c r="AB473" t="s">
        <v>1266</v>
      </c>
      <c r="AC473" s="155">
        <v>5.7999999999999996E-3</v>
      </c>
      <c r="AD473" s="18">
        <f t="shared" si="14"/>
        <v>3.25</v>
      </c>
      <c r="AF473" s="166">
        <v>425796</v>
      </c>
      <c r="AG473">
        <v>31.08</v>
      </c>
      <c r="AH473" t="s">
        <v>811</v>
      </c>
      <c r="AI473" s="10">
        <v>38414</v>
      </c>
      <c r="AJ473" s="157">
        <v>0.19</v>
      </c>
      <c r="AK473" s="10">
        <v>42538</v>
      </c>
      <c r="AL473" s="157">
        <v>7.0000000000000007E-2</v>
      </c>
      <c r="AM473" s="155">
        <v>6.0000000000000001E-3</v>
      </c>
      <c r="AN473">
        <v>0.99</v>
      </c>
      <c r="AO473">
        <v>62</v>
      </c>
      <c r="AP473" s="155">
        <v>0.33450000000000002</v>
      </c>
      <c r="AQ473" t="s">
        <v>225</v>
      </c>
      <c r="AR473" t="s">
        <v>222</v>
      </c>
      <c r="AS473" t="s">
        <v>216</v>
      </c>
      <c r="AT473" t="s">
        <v>225</v>
      </c>
      <c r="AU473" t="s">
        <v>222</v>
      </c>
      <c r="AV473" t="s">
        <v>214</v>
      </c>
      <c r="AW473" t="s">
        <v>225</v>
      </c>
    </row>
    <row r="474" spans="25:49">
      <c r="Y474">
        <f t="shared" si="15"/>
        <v>474</v>
      </c>
      <c r="Z474" s="160" t="s">
        <v>107</v>
      </c>
      <c r="AA474" t="s">
        <v>395</v>
      </c>
      <c r="AB474" t="s">
        <v>396</v>
      </c>
      <c r="AC474" s="155">
        <v>5.7999999999999996E-3</v>
      </c>
      <c r="AD474" s="18">
        <f t="shared" si="14"/>
        <v>3</v>
      </c>
      <c r="AE474" s="168">
        <v>25557</v>
      </c>
      <c r="AF474" s="166">
        <v>248424</v>
      </c>
      <c r="AG474">
        <v>37.53</v>
      </c>
      <c r="AH474" t="s">
        <v>378</v>
      </c>
      <c r="AI474" s="10">
        <v>38884</v>
      </c>
      <c r="AJ474" s="157">
        <v>1.61</v>
      </c>
      <c r="AK474" s="10">
        <v>42541</v>
      </c>
      <c r="AL474" s="157">
        <v>0.78</v>
      </c>
      <c r="AM474" s="155">
        <v>4.2700000000000002E-2</v>
      </c>
      <c r="AN474">
        <v>-1.22</v>
      </c>
      <c r="AO474">
        <v>410</v>
      </c>
      <c r="AP474" s="155">
        <v>0.21579999999999999</v>
      </c>
      <c r="AQ474" t="s">
        <v>225</v>
      </c>
      <c r="AR474" t="s">
        <v>214</v>
      </c>
      <c r="AS474" t="s">
        <v>217</v>
      </c>
      <c r="AT474" t="s">
        <v>222</v>
      </c>
      <c r="AU474" t="s">
        <v>216</v>
      </c>
      <c r="AV474" t="s">
        <v>215</v>
      </c>
      <c r="AW474" t="s">
        <v>217</v>
      </c>
    </row>
    <row r="475" spans="25:49">
      <c r="Y475">
        <f t="shared" si="15"/>
        <v>475</v>
      </c>
      <c r="Z475" s="161" t="s">
        <v>103</v>
      </c>
      <c r="AA475" t="s">
        <v>531</v>
      </c>
      <c r="AB475" t="s">
        <v>532</v>
      </c>
      <c r="AC475" s="155">
        <v>5.7999999999999996E-3</v>
      </c>
      <c r="AD475" s="18">
        <f t="shared" si="14"/>
        <v>3</v>
      </c>
      <c r="AE475" s="168">
        <v>1974</v>
      </c>
      <c r="AF475" s="166">
        <v>10100</v>
      </c>
      <c r="AG475">
        <v>25.38</v>
      </c>
      <c r="AH475" t="s">
        <v>429</v>
      </c>
      <c r="AI475" s="10">
        <v>42306</v>
      </c>
      <c r="AJ475" s="157">
        <v>0.02</v>
      </c>
      <c r="AK475" s="10">
        <v>42359</v>
      </c>
      <c r="AL475" s="157">
        <v>0.02</v>
      </c>
      <c r="AM475" s="155">
        <v>8.0000000000000004E-4</v>
      </c>
      <c r="AN475">
        <v>-1.44</v>
      </c>
      <c r="AO475">
        <v>140</v>
      </c>
      <c r="AP475" s="155">
        <v>0.23280000000000001</v>
      </c>
      <c r="AQ475" t="s">
        <v>214</v>
      </c>
      <c r="AR475" t="s">
        <v>225</v>
      </c>
      <c r="AS475" t="s">
        <v>212</v>
      </c>
      <c r="AT475" t="s">
        <v>212</v>
      </c>
      <c r="AU475" t="s">
        <v>228</v>
      </c>
      <c r="AV475" t="s">
        <v>225</v>
      </c>
      <c r="AW475" t="s">
        <v>217</v>
      </c>
    </row>
    <row r="476" spans="25:49">
      <c r="Y476">
        <f t="shared" si="15"/>
        <v>476</v>
      </c>
      <c r="Z476" s="162" t="s">
        <v>25</v>
      </c>
      <c r="AA476" t="s">
        <v>291</v>
      </c>
      <c r="AB476" t="s">
        <v>290</v>
      </c>
      <c r="AC476" s="155">
        <v>5.7999999999999996E-3</v>
      </c>
      <c r="AD476" s="18">
        <f t="shared" si="14"/>
        <v>2.75</v>
      </c>
      <c r="AE476" s="168">
        <v>12615</v>
      </c>
      <c r="AF476" s="166">
        <v>89838</v>
      </c>
      <c r="AG476">
        <v>28.36</v>
      </c>
      <c r="AH476" t="s">
        <v>253</v>
      </c>
      <c r="AI476" s="10">
        <v>39238</v>
      </c>
      <c r="AJ476" s="157">
        <v>1.26</v>
      </c>
      <c r="AK476" s="10">
        <v>42541</v>
      </c>
      <c r="AL476" s="157">
        <v>0.31</v>
      </c>
      <c r="AM476" s="155">
        <v>4.3999999999999997E-2</v>
      </c>
      <c r="AN476">
        <v>-1.24</v>
      </c>
      <c r="AO476">
        <v>179</v>
      </c>
      <c r="AP476" s="155">
        <v>0.25669999999999998</v>
      </c>
      <c r="AQ476" t="s">
        <v>225</v>
      </c>
      <c r="AR476" t="s">
        <v>222</v>
      </c>
      <c r="AS476" t="s">
        <v>228</v>
      </c>
      <c r="AT476" t="s">
        <v>222</v>
      </c>
      <c r="AU476" t="s">
        <v>213</v>
      </c>
      <c r="AV476" t="s">
        <v>225</v>
      </c>
      <c r="AW476" t="s">
        <v>222</v>
      </c>
    </row>
    <row r="477" spans="25:49">
      <c r="Y477">
        <f t="shared" si="15"/>
        <v>477</v>
      </c>
      <c r="Z477" s="162" t="s">
        <v>25</v>
      </c>
      <c r="AA477" t="s">
        <v>326</v>
      </c>
      <c r="AB477" t="s">
        <v>325</v>
      </c>
      <c r="AC477" s="155">
        <v>5.8999999999999999E-3</v>
      </c>
      <c r="AD477" s="18">
        <f t="shared" si="14"/>
        <v>3.5</v>
      </c>
      <c r="AE477" s="168">
        <v>623255</v>
      </c>
      <c r="AF477" s="166">
        <v>4519167.2</v>
      </c>
      <c r="AG477">
        <v>40.89</v>
      </c>
      <c r="AH477" t="s">
        <v>253</v>
      </c>
      <c r="AI477" s="10">
        <v>39066</v>
      </c>
      <c r="AJ477" s="157">
        <v>1.02</v>
      </c>
      <c r="AK477" s="10">
        <v>42538</v>
      </c>
      <c r="AL477" s="157">
        <v>0.35</v>
      </c>
      <c r="AM477" s="155">
        <v>2.47E-2</v>
      </c>
      <c r="AN477">
        <v>1.23</v>
      </c>
      <c r="AO477">
        <v>135</v>
      </c>
      <c r="AP477" s="155">
        <v>0.36820000000000003</v>
      </c>
      <c r="AQ477" t="s">
        <v>216</v>
      </c>
      <c r="AR477" t="s">
        <v>214</v>
      </c>
      <c r="AS477" t="s">
        <v>225</v>
      </c>
      <c r="AT477" t="s">
        <v>215</v>
      </c>
      <c r="AU477" t="s">
        <v>215</v>
      </c>
      <c r="AV477" t="s">
        <v>225</v>
      </c>
      <c r="AW477" t="s">
        <v>215</v>
      </c>
    </row>
    <row r="478" spans="25:49">
      <c r="Y478">
        <f t="shared" si="15"/>
        <v>478</v>
      </c>
      <c r="Z478" s="161" t="s">
        <v>103</v>
      </c>
      <c r="AA478" t="s">
        <v>464</v>
      </c>
      <c r="AB478" t="s">
        <v>465</v>
      </c>
      <c r="AC478" s="155">
        <v>5.8999999999999999E-3</v>
      </c>
      <c r="AD478" s="18">
        <f t="shared" si="14"/>
        <v>3.5</v>
      </c>
      <c r="AE478" s="168">
        <v>32358</v>
      </c>
      <c r="AF478" s="166">
        <v>213156</v>
      </c>
      <c r="AG478">
        <v>59.21</v>
      </c>
      <c r="AH478" t="s">
        <v>429</v>
      </c>
      <c r="AI478" s="10">
        <v>39160</v>
      </c>
      <c r="AJ478" s="157">
        <v>1.1599999999999999</v>
      </c>
      <c r="AK478" s="10">
        <v>42538</v>
      </c>
      <c r="AL478" s="157">
        <v>0.38</v>
      </c>
      <c r="AM478" s="155">
        <v>1.9699999999999999E-2</v>
      </c>
      <c r="AN478">
        <v>-1.55</v>
      </c>
      <c r="AO478">
        <v>1282</v>
      </c>
      <c r="AP478" s="155">
        <v>0.17030000000000001</v>
      </c>
      <c r="AQ478" t="s">
        <v>217</v>
      </c>
      <c r="AR478" t="s">
        <v>225</v>
      </c>
      <c r="AS478" t="s">
        <v>217</v>
      </c>
      <c r="AT478" t="s">
        <v>225</v>
      </c>
      <c r="AU478" t="s">
        <v>222</v>
      </c>
      <c r="AV478" t="s">
        <v>216</v>
      </c>
      <c r="AW478" t="s">
        <v>215</v>
      </c>
    </row>
    <row r="479" spans="25:49">
      <c r="Y479">
        <f t="shared" si="15"/>
        <v>479</v>
      </c>
      <c r="Z479" s="161" t="s">
        <v>103</v>
      </c>
      <c r="AA479" t="s">
        <v>535</v>
      </c>
      <c r="AB479" t="s">
        <v>536</v>
      </c>
      <c r="AC479" s="155">
        <v>6.0000000000000001E-3</v>
      </c>
      <c r="AD479" s="18" t="str">
        <f t="shared" si="14"/>
        <v>n/a</v>
      </c>
      <c r="AE479" s="168">
        <v>1226</v>
      </c>
      <c r="AF479" s="166">
        <v>7333.5</v>
      </c>
      <c r="AG479">
        <v>49.15</v>
      </c>
      <c r="AH479" t="s">
        <v>429</v>
      </c>
      <c r="AI479" s="10">
        <v>42394</v>
      </c>
      <c r="AJ479" s="157">
        <v>0.4</v>
      </c>
      <c r="AK479" s="10">
        <v>42543</v>
      </c>
      <c r="AL479" s="157">
        <v>0.28999999999999998</v>
      </c>
      <c r="AM479" s="155">
        <v>8.2000000000000007E-3</v>
      </c>
      <c r="AN479">
        <v>1.97</v>
      </c>
      <c r="AO479">
        <v>59</v>
      </c>
      <c r="AP479" s="155">
        <v>0.18729999999999999</v>
      </c>
      <c r="AQ479" t="s">
        <v>212</v>
      </c>
      <c r="AR479" t="s">
        <v>225</v>
      </c>
      <c r="AS479" t="s">
        <v>212</v>
      </c>
      <c r="AT479" t="s">
        <v>212</v>
      </c>
      <c r="AU479" t="s">
        <v>212</v>
      </c>
      <c r="AV479" t="s">
        <v>212</v>
      </c>
      <c r="AW479" t="s">
        <v>212</v>
      </c>
    </row>
    <row r="480" spans="25:49">
      <c r="Y480">
        <f t="shared" si="15"/>
        <v>480</v>
      </c>
      <c r="Z480" s="160" t="s">
        <v>1048</v>
      </c>
      <c r="AA480" t="s">
        <v>1042</v>
      </c>
      <c r="AB480" t="s">
        <v>1043</v>
      </c>
      <c r="AC480" s="155">
        <v>6.0000000000000001E-3</v>
      </c>
      <c r="AD480" s="18" t="str">
        <f t="shared" si="14"/>
        <v>n/a</v>
      </c>
      <c r="AF480" s="166">
        <v>2113.1999999999998</v>
      </c>
      <c r="AG480">
        <v>31.74</v>
      </c>
      <c r="AH480" t="s">
        <v>882</v>
      </c>
      <c r="AI480" s="10">
        <v>41849</v>
      </c>
      <c r="AJ480" t="s">
        <v>212</v>
      </c>
      <c r="AK480" t="s">
        <v>212</v>
      </c>
      <c r="AL480" t="s">
        <v>212</v>
      </c>
      <c r="AM480" t="s">
        <v>212</v>
      </c>
      <c r="AN480">
        <v>-4.6500000000000004</v>
      </c>
      <c r="AO480">
        <v>9</v>
      </c>
      <c r="AP480" s="155">
        <v>1.9903</v>
      </c>
      <c r="AQ480" t="s">
        <v>212</v>
      </c>
      <c r="AR480" t="s">
        <v>214</v>
      </c>
      <c r="AS480" t="s">
        <v>212</v>
      </c>
      <c r="AT480" t="s">
        <v>212</v>
      </c>
      <c r="AU480" t="s">
        <v>212</v>
      </c>
      <c r="AV480" t="s">
        <v>212</v>
      </c>
      <c r="AW480" t="s">
        <v>212</v>
      </c>
    </row>
    <row r="481" spans="25:49">
      <c r="Y481">
        <f t="shared" si="15"/>
        <v>481</v>
      </c>
      <c r="Z481" s="160" t="s">
        <v>1533</v>
      </c>
      <c r="AA481" t="s">
        <v>1372</v>
      </c>
      <c r="AB481" t="s">
        <v>1373</v>
      </c>
      <c r="AC481" s="155">
        <v>6.0000000000000001E-3</v>
      </c>
      <c r="AD481" s="18">
        <f t="shared" si="14"/>
        <v>3.75</v>
      </c>
      <c r="AF481" s="166">
        <v>49072.5</v>
      </c>
      <c r="AG481">
        <v>21.93</v>
      </c>
      <c r="AH481" t="s">
        <v>780</v>
      </c>
      <c r="AI481" s="10">
        <v>41620</v>
      </c>
      <c r="AJ481" s="157">
        <v>2.29</v>
      </c>
      <c r="AK481" s="10">
        <v>42606</v>
      </c>
      <c r="AL481" s="157">
        <v>0.13</v>
      </c>
      <c r="AM481" s="155">
        <v>0.1048</v>
      </c>
      <c r="AN481">
        <v>-0.7</v>
      </c>
      <c r="AO481">
        <v>106</v>
      </c>
      <c r="AP481" s="155">
        <v>0.50449999999999995</v>
      </c>
      <c r="AQ481" t="s">
        <v>225</v>
      </c>
      <c r="AR481" t="s">
        <v>214</v>
      </c>
      <c r="AS481" t="s">
        <v>216</v>
      </c>
      <c r="AT481" t="s">
        <v>216</v>
      </c>
      <c r="AU481" t="s">
        <v>213</v>
      </c>
      <c r="AV481" t="s">
        <v>212</v>
      </c>
      <c r="AW481" t="s">
        <v>216</v>
      </c>
    </row>
    <row r="482" spans="25:49">
      <c r="Y482">
        <f t="shared" si="15"/>
        <v>482</v>
      </c>
      <c r="Z482" s="14" t="s">
        <v>26</v>
      </c>
      <c r="AA482" s="18" t="s">
        <v>63</v>
      </c>
      <c r="AB482" s="18" t="s">
        <v>210</v>
      </c>
      <c r="AC482" s="156">
        <v>6.0000000000000001E-3</v>
      </c>
      <c r="AD482" s="18">
        <f t="shared" si="14"/>
        <v>3.5</v>
      </c>
      <c r="AE482" s="167">
        <v>2220955</v>
      </c>
      <c r="AF482" s="165">
        <v>9301476</v>
      </c>
      <c r="AG482" s="18">
        <v>115.2</v>
      </c>
      <c r="AH482" s="18" t="s">
        <v>211</v>
      </c>
      <c r="AI482" s="19">
        <v>39433</v>
      </c>
      <c r="AJ482" s="158">
        <v>2.71</v>
      </c>
      <c r="AK482" s="19">
        <v>42492</v>
      </c>
      <c r="AL482" s="158">
        <v>0.41</v>
      </c>
      <c r="AM482" s="156">
        <v>2.3400000000000001E-2</v>
      </c>
      <c r="AN482" s="18">
        <v>0.71</v>
      </c>
      <c r="AO482" s="18">
        <v>324</v>
      </c>
      <c r="AP482" s="156">
        <v>9.4399999999999998E-2</v>
      </c>
      <c r="AQ482" s="18" t="s">
        <v>213</v>
      </c>
      <c r="AR482" s="18" t="s">
        <v>214</v>
      </c>
      <c r="AS482" s="18" t="s">
        <v>215</v>
      </c>
      <c r="AT482" s="18" t="s">
        <v>216</v>
      </c>
      <c r="AU482" s="18" t="s">
        <v>217</v>
      </c>
      <c r="AV482" s="18" t="s">
        <v>216</v>
      </c>
      <c r="AW482" s="18" t="s">
        <v>215</v>
      </c>
    </row>
    <row r="483" spans="25:49">
      <c r="Y483">
        <f t="shared" si="15"/>
        <v>483</v>
      </c>
      <c r="Z483" s="161" t="s">
        <v>103</v>
      </c>
      <c r="AA483" t="s">
        <v>517</v>
      </c>
      <c r="AB483" t="s">
        <v>518</v>
      </c>
      <c r="AC483" s="155">
        <v>6.0000000000000001E-3</v>
      </c>
      <c r="AD483" s="18">
        <f t="shared" si="14"/>
        <v>3.5</v>
      </c>
      <c r="AE483" s="168">
        <v>6166</v>
      </c>
      <c r="AF483" s="166">
        <v>16545</v>
      </c>
      <c r="AG483">
        <v>22.08</v>
      </c>
      <c r="AH483" t="s">
        <v>429</v>
      </c>
      <c r="AI483" s="10">
        <v>41726</v>
      </c>
      <c r="AJ483" s="157">
        <v>0.7</v>
      </c>
      <c r="AK483" s="10">
        <v>42543</v>
      </c>
      <c r="AL483" s="157">
        <v>0.24</v>
      </c>
      <c r="AM483" s="155">
        <v>3.1600000000000003E-2</v>
      </c>
      <c r="AN483">
        <v>1.8</v>
      </c>
      <c r="AO483">
        <v>51</v>
      </c>
      <c r="AP483" s="155">
        <v>0.24199999999999999</v>
      </c>
      <c r="AQ483" t="s">
        <v>214</v>
      </c>
      <c r="AR483" t="s">
        <v>225</v>
      </c>
      <c r="AS483" t="s">
        <v>216</v>
      </c>
      <c r="AT483" t="s">
        <v>217</v>
      </c>
      <c r="AU483" t="s">
        <v>216</v>
      </c>
      <c r="AV483" t="s">
        <v>222</v>
      </c>
      <c r="AW483" t="s">
        <v>215</v>
      </c>
    </row>
    <row r="484" spans="25:49">
      <c r="Y484">
        <f t="shared" si="15"/>
        <v>484</v>
      </c>
      <c r="Z484" s="162" t="s">
        <v>25</v>
      </c>
      <c r="AA484" t="s">
        <v>263</v>
      </c>
      <c r="AB484" t="s">
        <v>262</v>
      </c>
      <c r="AC484" s="155">
        <v>6.0000000000000001E-3</v>
      </c>
      <c r="AD484" s="18">
        <f t="shared" si="14"/>
        <v>3.5</v>
      </c>
      <c r="AE484" s="168">
        <v>553</v>
      </c>
      <c r="AF484" s="166">
        <v>13408</v>
      </c>
      <c r="AG484">
        <v>33.520000000000003</v>
      </c>
      <c r="AH484" t="s">
        <v>261</v>
      </c>
      <c r="AI484" s="10">
        <v>40988</v>
      </c>
      <c r="AJ484" s="157">
        <v>1.72</v>
      </c>
      <c r="AK484" s="10">
        <v>42563</v>
      </c>
      <c r="AL484" s="157">
        <v>0.21</v>
      </c>
      <c r="AM484" s="155">
        <v>5.1299999999999998E-2</v>
      </c>
      <c r="AN484">
        <v>3.97</v>
      </c>
      <c r="AO484" t="s">
        <v>212</v>
      </c>
      <c r="AP484" t="s">
        <v>212</v>
      </c>
      <c r="AQ484" t="s">
        <v>214</v>
      </c>
      <c r="AR484" t="s">
        <v>216</v>
      </c>
      <c r="AS484" t="s">
        <v>216</v>
      </c>
      <c r="AT484" t="s">
        <v>222</v>
      </c>
      <c r="AU484" t="s">
        <v>212</v>
      </c>
      <c r="AV484" t="s">
        <v>212</v>
      </c>
      <c r="AW484" t="s">
        <v>215</v>
      </c>
    </row>
    <row r="485" spans="25:49">
      <c r="Y485">
        <f t="shared" si="15"/>
        <v>485</v>
      </c>
      <c r="Z485" s="162" t="s">
        <v>25</v>
      </c>
      <c r="AA485" t="s">
        <v>281</v>
      </c>
      <c r="AB485" t="s">
        <v>280</v>
      </c>
      <c r="AC485" s="155">
        <v>6.0000000000000001E-3</v>
      </c>
      <c r="AD485" s="18">
        <f t="shared" si="14"/>
        <v>3.25</v>
      </c>
      <c r="AE485" s="168">
        <v>7831</v>
      </c>
      <c r="AF485" s="166">
        <v>70184</v>
      </c>
      <c r="AG485">
        <v>45.33</v>
      </c>
      <c r="AH485" t="s">
        <v>253</v>
      </c>
      <c r="AI485" s="10">
        <v>39321</v>
      </c>
      <c r="AJ485" s="157">
        <v>0.91</v>
      </c>
      <c r="AK485" s="10">
        <v>42543</v>
      </c>
      <c r="AL485" s="157">
        <v>0.34</v>
      </c>
      <c r="AM485" s="155">
        <v>0.02</v>
      </c>
      <c r="AN485">
        <v>1.4</v>
      </c>
      <c r="AO485">
        <v>341</v>
      </c>
      <c r="AP485" s="155">
        <v>0.20649999999999999</v>
      </c>
      <c r="AQ485" t="s">
        <v>217</v>
      </c>
      <c r="AR485" t="s">
        <v>214</v>
      </c>
      <c r="AS485" t="s">
        <v>217</v>
      </c>
      <c r="AT485" t="s">
        <v>216</v>
      </c>
      <c r="AU485" t="s">
        <v>217</v>
      </c>
      <c r="AV485" t="s">
        <v>216</v>
      </c>
      <c r="AW485" t="s">
        <v>225</v>
      </c>
    </row>
    <row r="486" spans="25:49">
      <c r="Y486">
        <f t="shared" si="15"/>
        <v>486</v>
      </c>
      <c r="Z486" s="160" t="s">
        <v>1048</v>
      </c>
      <c r="AA486" t="s">
        <v>997</v>
      </c>
      <c r="AB486" t="s">
        <v>998</v>
      </c>
      <c r="AC486" s="155">
        <v>6.0000000000000001E-3</v>
      </c>
      <c r="AD486" s="18">
        <f t="shared" si="14"/>
        <v>3.25</v>
      </c>
      <c r="AE486" s="168">
        <v>4278</v>
      </c>
      <c r="AF486" s="166">
        <v>48143.1</v>
      </c>
      <c r="AG486">
        <v>35.58</v>
      </c>
      <c r="AH486" t="s">
        <v>882</v>
      </c>
      <c r="AI486" s="10">
        <v>38622</v>
      </c>
      <c r="AJ486" s="157">
        <v>0.5</v>
      </c>
      <c r="AK486" s="10">
        <v>42543</v>
      </c>
      <c r="AL486" s="157">
        <v>0.18</v>
      </c>
      <c r="AM486" s="155">
        <v>1.4E-2</v>
      </c>
      <c r="AN486">
        <v>-1.02</v>
      </c>
      <c r="AO486">
        <v>280</v>
      </c>
      <c r="AP486" s="155">
        <v>0.1069</v>
      </c>
      <c r="AQ486" t="s">
        <v>225</v>
      </c>
      <c r="AR486" t="s">
        <v>222</v>
      </c>
      <c r="AS486" t="s">
        <v>215</v>
      </c>
      <c r="AT486" t="s">
        <v>222</v>
      </c>
      <c r="AU486" t="s">
        <v>216</v>
      </c>
      <c r="AV486" t="s">
        <v>222</v>
      </c>
      <c r="AW486" t="s">
        <v>225</v>
      </c>
    </row>
    <row r="487" spans="25:49">
      <c r="Y487">
        <f t="shared" si="15"/>
        <v>487</v>
      </c>
      <c r="Z487" s="160" t="s">
        <v>1533</v>
      </c>
      <c r="AA487" t="s">
        <v>1470</v>
      </c>
      <c r="AB487" t="s">
        <v>1471</v>
      </c>
      <c r="AC487" s="155">
        <v>6.0000000000000001E-3</v>
      </c>
      <c r="AD487" s="18">
        <f t="shared" si="14"/>
        <v>3.25</v>
      </c>
      <c r="AF487" s="166">
        <v>3577.5</v>
      </c>
      <c r="AG487">
        <v>23.71</v>
      </c>
      <c r="AH487" t="s">
        <v>1303</v>
      </c>
      <c r="AI487" s="10">
        <v>41151</v>
      </c>
      <c r="AJ487" s="157">
        <v>0.38</v>
      </c>
      <c r="AK487" s="10">
        <v>42543</v>
      </c>
      <c r="AL487" s="157">
        <v>0.09</v>
      </c>
      <c r="AM487" s="155">
        <v>1.5900000000000001E-2</v>
      </c>
      <c r="AN487">
        <v>0.71</v>
      </c>
      <c r="AO487">
        <v>507</v>
      </c>
      <c r="AP487" s="155">
        <v>0.17860000000000001</v>
      </c>
      <c r="AQ487" t="s">
        <v>214</v>
      </c>
      <c r="AR487" t="s">
        <v>215</v>
      </c>
      <c r="AS487" t="s">
        <v>212</v>
      </c>
      <c r="AT487" t="s">
        <v>214</v>
      </c>
      <c r="AU487" t="s">
        <v>222</v>
      </c>
      <c r="AV487" t="s">
        <v>225</v>
      </c>
      <c r="AW487" t="s">
        <v>225</v>
      </c>
    </row>
    <row r="488" spans="25:49">
      <c r="Y488">
        <f t="shared" si="15"/>
        <v>488</v>
      </c>
      <c r="Z488" s="161" t="s">
        <v>24</v>
      </c>
      <c r="AA488" t="s">
        <v>724</v>
      </c>
      <c r="AB488" t="s">
        <v>725</v>
      </c>
      <c r="AC488" s="155">
        <v>6.0000000000000001E-3</v>
      </c>
      <c r="AD488" s="18">
        <f t="shared" si="14"/>
        <v>3</v>
      </c>
      <c r="AE488" s="168">
        <v>12129</v>
      </c>
      <c r="AF488" s="166">
        <v>125807.5</v>
      </c>
      <c r="AG488">
        <v>38.03</v>
      </c>
      <c r="AH488" t="s">
        <v>707</v>
      </c>
      <c r="AI488" s="10">
        <v>39002</v>
      </c>
      <c r="AJ488" s="157">
        <v>0.4</v>
      </c>
      <c r="AK488" s="10">
        <v>42538</v>
      </c>
      <c r="AL488" s="157">
        <v>0.08</v>
      </c>
      <c r="AM488" s="155">
        <v>1.04E-2</v>
      </c>
      <c r="AN488">
        <v>-3.43</v>
      </c>
      <c r="AO488">
        <v>36</v>
      </c>
      <c r="AP488" s="155">
        <v>0.437</v>
      </c>
      <c r="AQ488" t="s">
        <v>214</v>
      </c>
      <c r="AR488" t="s">
        <v>222</v>
      </c>
      <c r="AS488" t="s">
        <v>216</v>
      </c>
      <c r="AT488" t="s">
        <v>225</v>
      </c>
      <c r="AU488" t="s">
        <v>222</v>
      </c>
      <c r="AV488" t="s">
        <v>225</v>
      </c>
      <c r="AW488" t="s">
        <v>217</v>
      </c>
    </row>
    <row r="489" spans="25:49">
      <c r="Y489">
        <f t="shared" si="15"/>
        <v>489</v>
      </c>
      <c r="Z489" s="160" t="s">
        <v>1533</v>
      </c>
      <c r="AA489" t="s">
        <v>1259</v>
      </c>
      <c r="AB489" t="s">
        <v>1260</v>
      </c>
      <c r="AC489" s="155">
        <v>6.0000000000000001E-3</v>
      </c>
      <c r="AD489" s="18">
        <f t="shared" si="14"/>
        <v>3</v>
      </c>
      <c r="AF489" s="166">
        <v>567207</v>
      </c>
      <c r="AG489">
        <v>53.09</v>
      </c>
      <c r="AH489" t="s">
        <v>1078</v>
      </c>
      <c r="AI489" s="10">
        <v>38819</v>
      </c>
      <c r="AJ489" s="157">
        <v>0.41</v>
      </c>
      <c r="AK489" s="10">
        <v>42543</v>
      </c>
      <c r="AL489" s="157">
        <v>0.14000000000000001</v>
      </c>
      <c r="AM489" s="155">
        <v>7.7999999999999996E-3</v>
      </c>
      <c r="AN489">
        <v>-1.1200000000000001</v>
      </c>
      <c r="AO489">
        <v>101</v>
      </c>
      <c r="AP489" s="155">
        <v>0.49830000000000002</v>
      </c>
      <c r="AQ489" t="s">
        <v>215</v>
      </c>
      <c r="AR489" t="s">
        <v>217</v>
      </c>
      <c r="AS489" t="s">
        <v>222</v>
      </c>
      <c r="AT489" t="s">
        <v>214</v>
      </c>
      <c r="AU489" t="s">
        <v>214</v>
      </c>
      <c r="AV489" t="s">
        <v>222</v>
      </c>
      <c r="AW489" t="s">
        <v>217</v>
      </c>
    </row>
    <row r="490" spans="25:49">
      <c r="Y490">
        <f t="shared" si="15"/>
        <v>490</v>
      </c>
      <c r="Z490" s="160" t="s">
        <v>1533</v>
      </c>
      <c r="AA490" t="s">
        <v>1324</v>
      </c>
      <c r="AB490" t="s">
        <v>1325</v>
      </c>
      <c r="AC490" s="155">
        <v>6.0000000000000001E-3</v>
      </c>
      <c r="AD490" s="18">
        <f t="shared" si="14"/>
        <v>3</v>
      </c>
      <c r="AF490" s="166">
        <v>131616</v>
      </c>
      <c r="AG490">
        <v>73.05</v>
      </c>
      <c r="AH490" t="s">
        <v>1078</v>
      </c>
      <c r="AI490" s="10">
        <v>37742</v>
      </c>
      <c r="AJ490" s="157">
        <v>0.93</v>
      </c>
      <c r="AK490" s="10">
        <v>42538</v>
      </c>
      <c r="AL490" s="157">
        <v>0.28999999999999998</v>
      </c>
      <c r="AM490" s="155">
        <v>1.2699999999999999E-2</v>
      </c>
      <c r="AN490">
        <v>1.0900000000000001</v>
      </c>
      <c r="AO490">
        <v>129</v>
      </c>
      <c r="AP490" s="155">
        <v>0.29909999999999998</v>
      </c>
      <c r="AQ490" t="s">
        <v>214</v>
      </c>
      <c r="AR490" t="s">
        <v>217</v>
      </c>
      <c r="AS490" t="s">
        <v>217</v>
      </c>
      <c r="AT490" t="s">
        <v>217</v>
      </c>
      <c r="AU490" t="s">
        <v>222</v>
      </c>
      <c r="AV490" t="s">
        <v>222</v>
      </c>
      <c r="AW490" t="s">
        <v>217</v>
      </c>
    </row>
    <row r="491" spans="25:49">
      <c r="Y491">
        <f t="shared" si="15"/>
        <v>491</v>
      </c>
      <c r="Z491" s="160" t="s">
        <v>1533</v>
      </c>
      <c r="AA491" t="s">
        <v>1438</v>
      </c>
      <c r="AB491" t="s">
        <v>1439</v>
      </c>
      <c r="AC491" s="155">
        <v>6.0000000000000001E-3</v>
      </c>
      <c r="AD491" s="18">
        <f t="shared" si="14"/>
        <v>3</v>
      </c>
      <c r="AF491" s="166">
        <v>12206</v>
      </c>
      <c r="AG491">
        <v>61.01</v>
      </c>
      <c r="AH491" t="s">
        <v>811</v>
      </c>
      <c r="AI491" s="10">
        <v>41647</v>
      </c>
      <c r="AJ491" s="157">
        <v>0.61</v>
      </c>
      <c r="AK491" s="10">
        <v>42551</v>
      </c>
      <c r="AL491" s="157">
        <v>0.15</v>
      </c>
      <c r="AM491" s="155">
        <v>1.01E-2</v>
      </c>
      <c r="AN491">
        <v>0.78</v>
      </c>
      <c r="AO491">
        <v>51</v>
      </c>
      <c r="AP491" s="155">
        <v>0.3866</v>
      </c>
      <c r="AQ491" t="s">
        <v>214</v>
      </c>
      <c r="AR491" t="s">
        <v>214</v>
      </c>
      <c r="AS491" t="s">
        <v>215</v>
      </c>
      <c r="AT491" t="s">
        <v>225</v>
      </c>
      <c r="AU491" t="s">
        <v>217</v>
      </c>
      <c r="AV491" t="s">
        <v>214</v>
      </c>
      <c r="AW491" t="s">
        <v>217</v>
      </c>
    </row>
    <row r="492" spans="25:49">
      <c r="Y492">
        <f t="shared" si="15"/>
        <v>492</v>
      </c>
      <c r="Z492" s="160" t="s">
        <v>1533</v>
      </c>
      <c r="AA492" t="s">
        <v>1281</v>
      </c>
      <c r="AB492" t="s">
        <v>1282</v>
      </c>
      <c r="AC492" s="155">
        <v>6.0000000000000001E-3</v>
      </c>
      <c r="AD492" s="18">
        <f t="shared" si="14"/>
        <v>2.75</v>
      </c>
      <c r="AF492" s="166">
        <v>370823.5</v>
      </c>
      <c r="AG492">
        <v>44.46</v>
      </c>
      <c r="AH492" t="s">
        <v>811</v>
      </c>
      <c r="AI492" s="10">
        <v>38826</v>
      </c>
      <c r="AJ492" s="157">
        <v>0.36</v>
      </c>
      <c r="AK492" s="10">
        <v>42543</v>
      </c>
      <c r="AL492" s="157">
        <v>7.0000000000000007E-2</v>
      </c>
      <c r="AM492" s="155">
        <v>8.2000000000000007E-3</v>
      </c>
      <c r="AN492">
        <v>1.22</v>
      </c>
      <c r="AO492">
        <v>106</v>
      </c>
      <c r="AP492" s="155">
        <v>0.1221</v>
      </c>
      <c r="AQ492" t="s">
        <v>225</v>
      </c>
      <c r="AR492" t="s">
        <v>214</v>
      </c>
      <c r="AS492" t="s">
        <v>214</v>
      </c>
      <c r="AT492" t="s">
        <v>222</v>
      </c>
      <c r="AU492" t="s">
        <v>222</v>
      </c>
      <c r="AV492" t="s">
        <v>217</v>
      </c>
      <c r="AW492" t="s">
        <v>222</v>
      </c>
    </row>
    <row r="493" spans="25:49">
      <c r="Y493">
        <f t="shared" si="15"/>
        <v>493</v>
      </c>
      <c r="Z493" s="160" t="s">
        <v>1533</v>
      </c>
      <c r="AA493" t="s">
        <v>1314</v>
      </c>
      <c r="AB493" t="s">
        <v>1315</v>
      </c>
      <c r="AC493" s="155">
        <v>6.0000000000000001E-3</v>
      </c>
      <c r="AD493" s="18">
        <f t="shared" si="14"/>
        <v>2.75</v>
      </c>
      <c r="AF493" s="166">
        <v>164338.5</v>
      </c>
      <c r="AG493">
        <v>64.92</v>
      </c>
      <c r="AH493" t="s">
        <v>811</v>
      </c>
      <c r="AI493" s="10">
        <v>41071</v>
      </c>
      <c r="AJ493" t="s">
        <v>212</v>
      </c>
      <c r="AK493" t="s">
        <v>212</v>
      </c>
      <c r="AL493" t="s">
        <v>212</v>
      </c>
      <c r="AM493" t="s">
        <v>212</v>
      </c>
      <c r="AN493">
        <v>1.99</v>
      </c>
      <c r="AO493" t="s">
        <v>212</v>
      </c>
      <c r="AP493" t="s">
        <v>212</v>
      </c>
      <c r="AQ493" t="s">
        <v>222</v>
      </c>
      <c r="AR493" t="s">
        <v>222</v>
      </c>
      <c r="AS493" t="s">
        <v>225</v>
      </c>
      <c r="AT493" t="s">
        <v>228</v>
      </c>
      <c r="AU493" t="s">
        <v>212</v>
      </c>
      <c r="AV493" t="s">
        <v>212</v>
      </c>
      <c r="AW493" t="s">
        <v>222</v>
      </c>
    </row>
    <row r="494" spans="25:49">
      <c r="Y494">
        <f t="shared" si="15"/>
        <v>494</v>
      </c>
      <c r="Z494" s="160" t="s">
        <v>1533</v>
      </c>
      <c r="AA494" t="s">
        <v>1454</v>
      </c>
      <c r="AB494" t="s">
        <v>1455</v>
      </c>
      <c r="AC494" s="155">
        <v>6.0000000000000001E-3</v>
      </c>
      <c r="AD494" s="18">
        <f t="shared" si="14"/>
        <v>2.75</v>
      </c>
      <c r="AF494" s="166">
        <v>7054.5</v>
      </c>
      <c r="AG494">
        <v>47.13</v>
      </c>
      <c r="AH494" t="s">
        <v>1078</v>
      </c>
      <c r="AI494" s="10">
        <v>39836</v>
      </c>
      <c r="AJ494" s="157">
        <v>0.4</v>
      </c>
      <c r="AK494" s="10">
        <v>42556</v>
      </c>
      <c r="AL494" s="157">
        <v>0.2</v>
      </c>
      <c r="AM494" s="155">
        <v>8.6E-3</v>
      </c>
      <c r="AN494">
        <v>1.58</v>
      </c>
      <c r="AO494">
        <v>101</v>
      </c>
      <c r="AP494" s="155">
        <v>0.4577</v>
      </c>
      <c r="AQ494" t="s">
        <v>228</v>
      </c>
      <c r="AR494" t="s">
        <v>217</v>
      </c>
      <c r="AS494" t="s">
        <v>217</v>
      </c>
      <c r="AT494" t="s">
        <v>222</v>
      </c>
      <c r="AU494" t="s">
        <v>214</v>
      </c>
      <c r="AV494" t="s">
        <v>222</v>
      </c>
      <c r="AW494" t="s">
        <v>222</v>
      </c>
    </row>
    <row r="495" spans="25:49">
      <c r="Y495">
        <f t="shared" si="15"/>
        <v>495</v>
      </c>
      <c r="Z495" s="160" t="s">
        <v>1533</v>
      </c>
      <c r="AA495" t="s">
        <v>1462</v>
      </c>
      <c r="AB495" t="s">
        <v>1463</v>
      </c>
      <c r="AC495" s="155">
        <v>6.0000000000000001E-3</v>
      </c>
      <c r="AD495" s="18">
        <f t="shared" si="14"/>
        <v>2.75</v>
      </c>
      <c r="AF495" s="166">
        <v>5933</v>
      </c>
      <c r="AG495">
        <v>59.56</v>
      </c>
      <c r="AH495" t="s">
        <v>780</v>
      </c>
      <c r="AI495" s="10">
        <v>41647</v>
      </c>
      <c r="AJ495" s="157">
        <v>1.03</v>
      </c>
      <c r="AK495" s="10">
        <v>42551</v>
      </c>
      <c r="AL495" s="157">
        <v>0.26</v>
      </c>
      <c r="AM495" s="155">
        <v>1.7399999999999999E-2</v>
      </c>
      <c r="AN495">
        <v>-1.03</v>
      </c>
      <c r="AO495">
        <v>50</v>
      </c>
      <c r="AP495" s="155">
        <v>0.36</v>
      </c>
      <c r="AQ495" t="s">
        <v>214</v>
      </c>
      <c r="AR495" t="s">
        <v>214</v>
      </c>
      <c r="AS495" t="s">
        <v>215</v>
      </c>
      <c r="AT495" t="s">
        <v>222</v>
      </c>
      <c r="AU495" t="s">
        <v>217</v>
      </c>
      <c r="AV495" t="s">
        <v>212</v>
      </c>
      <c r="AW495" t="s">
        <v>222</v>
      </c>
    </row>
    <row r="496" spans="25:49">
      <c r="Y496">
        <f t="shared" si="15"/>
        <v>496</v>
      </c>
      <c r="Z496" s="160" t="s">
        <v>1533</v>
      </c>
      <c r="AA496" t="s">
        <v>1326</v>
      </c>
      <c r="AB496" t="s">
        <v>1327</v>
      </c>
      <c r="AC496" s="155">
        <v>6.0000000000000001E-3</v>
      </c>
      <c r="AD496" s="18">
        <f t="shared" si="14"/>
        <v>2.5</v>
      </c>
      <c r="AF496" s="166">
        <v>123132</v>
      </c>
      <c r="AG496">
        <v>39.6</v>
      </c>
      <c r="AH496" t="s">
        <v>811</v>
      </c>
      <c r="AI496" s="10">
        <v>39121</v>
      </c>
      <c r="AJ496" s="157">
        <v>0.15</v>
      </c>
      <c r="AK496" s="10">
        <v>42543</v>
      </c>
      <c r="AL496" s="157">
        <v>0.04</v>
      </c>
      <c r="AM496" s="155">
        <v>3.8E-3</v>
      </c>
      <c r="AN496">
        <v>0.95</v>
      </c>
      <c r="AO496">
        <v>69</v>
      </c>
      <c r="AP496" s="155">
        <v>0.18179999999999999</v>
      </c>
      <c r="AQ496" t="s">
        <v>225</v>
      </c>
      <c r="AR496" t="s">
        <v>222</v>
      </c>
      <c r="AS496" t="s">
        <v>214</v>
      </c>
      <c r="AT496" t="s">
        <v>222</v>
      </c>
      <c r="AU496" t="s">
        <v>228</v>
      </c>
      <c r="AV496" t="s">
        <v>222</v>
      </c>
      <c r="AW496" t="s">
        <v>214</v>
      </c>
    </row>
    <row r="497" spans="25:49">
      <c r="Y497">
        <f t="shared" si="15"/>
        <v>497</v>
      </c>
      <c r="Z497" s="160" t="s">
        <v>1533</v>
      </c>
      <c r="AA497" t="s">
        <v>1474</v>
      </c>
      <c r="AB497" t="s">
        <v>1475</v>
      </c>
      <c r="AC497" s="155">
        <v>6.0000000000000001E-3</v>
      </c>
      <c r="AD497" s="18">
        <f t="shared" si="14"/>
        <v>2.5</v>
      </c>
      <c r="AF497" s="166">
        <v>2686</v>
      </c>
      <c r="AG497">
        <v>53.74</v>
      </c>
      <c r="AH497" t="s">
        <v>747</v>
      </c>
      <c r="AI497" s="10">
        <v>41647</v>
      </c>
      <c r="AJ497" s="157">
        <v>1.01</v>
      </c>
      <c r="AK497" s="10">
        <v>42551</v>
      </c>
      <c r="AL497" s="157">
        <v>0.25</v>
      </c>
      <c r="AM497" s="155">
        <v>1.8800000000000001E-2</v>
      </c>
      <c r="AN497">
        <v>-0.82</v>
      </c>
      <c r="AO497">
        <v>55</v>
      </c>
      <c r="AP497" s="155">
        <v>0.33460000000000001</v>
      </c>
      <c r="AQ497" t="s">
        <v>228</v>
      </c>
      <c r="AR497" t="s">
        <v>214</v>
      </c>
      <c r="AS497" t="s">
        <v>213</v>
      </c>
      <c r="AT497" t="s">
        <v>228</v>
      </c>
      <c r="AU497" t="s">
        <v>214</v>
      </c>
      <c r="AV497" t="s">
        <v>212</v>
      </c>
      <c r="AW497" t="s">
        <v>214</v>
      </c>
    </row>
    <row r="498" spans="25:49">
      <c r="Y498">
        <f t="shared" si="15"/>
        <v>498</v>
      </c>
      <c r="Z498" s="160" t="s">
        <v>35</v>
      </c>
      <c r="AA498" t="s">
        <v>1556</v>
      </c>
      <c r="AB498" t="s">
        <v>1557</v>
      </c>
      <c r="AC498" s="155">
        <v>6.0000000000000001E-3</v>
      </c>
      <c r="AD498" s="18">
        <f t="shared" si="14"/>
        <v>2.5</v>
      </c>
      <c r="AH498" t="s">
        <v>1536</v>
      </c>
      <c r="AI498" s="10">
        <v>41030</v>
      </c>
      <c r="AJ498" t="s">
        <v>212</v>
      </c>
      <c r="AK498" s="10">
        <v>42124</v>
      </c>
      <c r="AL498" s="157">
        <v>0.1</v>
      </c>
      <c r="AM498" s="155">
        <v>2.3E-3</v>
      </c>
      <c r="AN498">
        <v>-1.04</v>
      </c>
      <c r="AO498">
        <v>166</v>
      </c>
      <c r="AP498" s="155">
        <v>0.71540000000000004</v>
      </c>
      <c r="AQ498" t="s">
        <v>214</v>
      </c>
      <c r="AR498" t="s">
        <v>228</v>
      </c>
      <c r="AS498" t="s">
        <v>217</v>
      </c>
      <c r="AT498" t="s">
        <v>214</v>
      </c>
      <c r="AU498" t="s">
        <v>225</v>
      </c>
      <c r="AV498" t="s">
        <v>215</v>
      </c>
      <c r="AW498" t="s">
        <v>214</v>
      </c>
    </row>
    <row r="499" spans="25:49">
      <c r="Y499">
        <f t="shared" si="15"/>
        <v>499</v>
      </c>
      <c r="Z499" s="160" t="s">
        <v>1048</v>
      </c>
      <c r="AA499" t="s">
        <v>947</v>
      </c>
      <c r="AB499" t="s">
        <v>948</v>
      </c>
      <c r="AC499" s="155">
        <v>6.0000000000000001E-3</v>
      </c>
      <c r="AD499" s="18">
        <f t="shared" si="14"/>
        <v>2.25</v>
      </c>
      <c r="AE499" s="168">
        <v>28889</v>
      </c>
      <c r="AF499" s="166">
        <v>175750</v>
      </c>
      <c r="AG499">
        <v>37.32</v>
      </c>
      <c r="AH499" t="s">
        <v>882</v>
      </c>
      <c r="AI499" s="10">
        <v>41109</v>
      </c>
      <c r="AJ499" s="157">
        <v>0.11</v>
      </c>
      <c r="AK499" s="10">
        <v>42538</v>
      </c>
      <c r="AL499" s="157">
        <v>0.05</v>
      </c>
      <c r="AM499" s="155">
        <v>2.8999999999999998E-3</v>
      </c>
      <c r="AN499">
        <v>-1.46</v>
      </c>
      <c r="AO499">
        <v>201</v>
      </c>
      <c r="AP499" s="155">
        <v>0.14069999999999999</v>
      </c>
      <c r="AQ499" t="s">
        <v>215</v>
      </c>
      <c r="AR499" t="s">
        <v>214</v>
      </c>
      <c r="AS499" t="s">
        <v>212</v>
      </c>
      <c r="AT499" t="s">
        <v>228</v>
      </c>
      <c r="AU499" t="s">
        <v>214</v>
      </c>
      <c r="AV499" t="s">
        <v>214</v>
      </c>
      <c r="AW499" t="s">
        <v>228</v>
      </c>
    </row>
    <row r="500" spans="25:49">
      <c r="Y500">
        <f t="shared" si="15"/>
        <v>500</v>
      </c>
      <c r="Z500" s="161" t="s">
        <v>103</v>
      </c>
      <c r="AA500" t="s">
        <v>440</v>
      </c>
      <c r="AB500" t="s">
        <v>441</v>
      </c>
      <c r="AC500" s="155">
        <v>6.3E-3</v>
      </c>
      <c r="AD500" s="18">
        <f t="shared" si="14"/>
        <v>3.75</v>
      </c>
      <c r="AE500" s="168">
        <v>98734</v>
      </c>
      <c r="AF500" s="166">
        <v>992200</v>
      </c>
      <c r="AG500">
        <v>40.92</v>
      </c>
      <c r="AH500" t="s">
        <v>429</v>
      </c>
      <c r="AI500" s="10">
        <v>39385</v>
      </c>
      <c r="AJ500" s="157">
        <v>1.19</v>
      </c>
      <c r="AK500" s="10">
        <v>42541</v>
      </c>
      <c r="AL500" s="157">
        <v>0.42</v>
      </c>
      <c r="AM500" s="155">
        <v>2.9100000000000001E-2</v>
      </c>
      <c r="AN500">
        <v>-1.6</v>
      </c>
      <c r="AO500">
        <v>597</v>
      </c>
      <c r="AP500" s="155">
        <v>8.5599999999999996E-2</v>
      </c>
      <c r="AQ500" t="s">
        <v>215</v>
      </c>
      <c r="AR500" t="s">
        <v>217</v>
      </c>
      <c r="AS500" t="s">
        <v>215</v>
      </c>
      <c r="AT500" t="s">
        <v>215</v>
      </c>
      <c r="AU500" t="s">
        <v>225</v>
      </c>
      <c r="AV500" t="s">
        <v>216</v>
      </c>
      <c r="AW500" t="s">
        <v>216</v>
      </c>
    </row>
    <row r="501" spans="25:49">
      <c r="Y501">
        <f t="shared" si="15"/>
        <v>501</v>
      </c>
      <c r="Z501" s="161" t="s">
        <v>103</v>
      </c>
      <c r="AA501" t="s">
        <v>438</v>
      </c>
      <c r="AB501" t="s">
        <v>439</v>
      </c>
      <c r="AC501" s="155">
        <v>6.3E-3</v>
      </c>
      <c r="AD501" s="18">
        <f t="shared" si="14"/>
        <v>3.5</v>
      </c>
      <c r="AE501" s="168">
        <v>348620</v>
      </c>
      <c r="AF501" s="166">
        <v>1563320.1</v>
      </c>
      <c r="AG501">
        <v>37.03</v>
      </c>
      <c r="AH501" t="s">
        <v>429</v>
      </c>
      <c r="AI501" s="10">
        <v>39276</v>
      </c>
      <c r="AJ501" s="157">
        <v>1.57</v>
      </c>
      <c r="AK501" s="10">
        <v>42541</v>
      </c>
      <c r="AL501" s="157">
        <v>0.28000000000000003</v>
      </c>
      <c r="AM501" s="155">
        <v>4.19E-2</v>
      </c>
      <c r="AN501">
        <v>1.64</v>
      </c>
      <c r="AO501">
        <v>316</v>
      </c>
      <c r="AP501" s="155">
        <v>0.2641</v>
      </c>
      <c r="AQ501" t="s">
        <v>216</v>
      </c>
      <c r="AR501" t="s">
        <v>217</v>
      </c>
      <c r="AS501" t="s">
        <v>217</v>
      </c>
      <c r="AT501" t="s">
        <v>222</v>
      </c>
      <c r="AU501" t="s">
        <v>216</v>
      </c>
      <c r="AV501" t="s">
        <v>215</v>
      </c>
      <c r="AW501" t="s">
        <v>215</v>
      </c>
    </row>
    <row r="502" spans="25:49">
      <c r="Y502">
        <f t="shared" si="15"/>
        <v>502</v>
      </c>
      <c r="Z502" s="161" t="s">
        <v>103</v>
      </c>
      <c r="AA502" t="s">
        <v>501</v>
      </c>
      <c r="AB502" t="s">
        <v>502</v>
      </c>
      <c r="AC502" s="155">
        <v>6.3E-3</v>
      </c>
      <c r="AD502" s="18">
        <f t="shared" si="14"/>
        <v>3.5</v>
      </c>
      <c r="AE502" s="168">
        <v>9046</v>
      </c>
      <c r="AF502" s="166">
        <v>35680</v>
      </c>
      <c r="AG502">
        <v>22.62</v>
      </c>
      <c r="AH502" t="s">
        <v>429</v>
      </c>
      <c r="AI502" s="10">
        <v>41487</v>
      </c>
      <c r="AJ502" s="157">
        <v>0.56000000000000005</v>
      </c>
      <c r="AK502" s="10">
        <v>42541</v>
      </c>
      <c r="AL502" s="157">
        <v>0.18</v>
      </c>
      <c r="AM502" s="155">
        <v>2.5000000000000001E-2</v>
      </c>
      <c r="AN502">
        <v>-1.92</v>
      </c>
      <c r="AO502">
        <v>277</v>
      </c>
      <c r="AP502" s="155">
        <v>0.3594</v>
      </c>
      <c r="AQ502" t="s">
        <v>217</v>
      </c>
      <c r="AR502" t="s">
        <v>217</v>
      </c>
      <c r="AS502" t="s">
        <v>225</v>
      </c>
      <c r="AT502" t="s">
        <v>222</v>
      </c>
      <c r="AU502" t="s">
        <v>215</v>
      </c>
      <c r="AV502" t="s">
        <v>215</v>
      </c>
      <c r="AW502" t="s">
        <v>215</v>
      </c>
    </row>
    <row r="503" spans="25:49">
      <c r="Y503">
        <f t="shared" si="15"/>
        <v>503</v>
      </c>
      <c r="Z503" s="161" t="s">
        <v>103</v>
      </c>
      <c r="AA503" t="s">
        <v>523</v>
      </c>
      <c r="AB503" t="s">
        <v>524</v>
      </c>
      <c r="AC503" s="155">
        <v>6.3E-3</v>
      </c>
      <c r="AD503" s="18">
        <f t="shared" si="14"/>
        <v>3</v>
      </c>
      <c r="AE503" s="168">
        <v>1528</v>
      </c>
      <c r="AF503" s="166">
        <v>13152</v>
      </c>
      <c r="AG503">
        <v>22.08</v>
      </c>
      <c r="AH503" t="s">
        <v>429</v>
      </c>
      <c r="AI503" s="10">
        <v>41543</v>
      </c>
      <c r="AJ503" s="157">
        <v>0.41</v>
      </c>
      <c r="AK503" s="10">
        <v>42541</v>
      </c>
      <c r="AL503" s="157">
        <v>0.13</v>
      </c>
      <c r="AM503" s="155">
        <v>1.89E-2</v>
      </c>
      <c r="AN503">
        <v>-2.09</v>
      </c>
      <c r="AO503">
        <v>213</v>
      </c>
      <c r="AP503" s="155">
        <v>0.31519999999999998</v>
      </c>
      <c r="AQ503" t="s">
        <v>214</v>
      </c>
      <c r="AR503" t="s">
        <v>217</v>
      </c>
      <c r="AS503" t="s">
        <v>214</v>
      </c>
      <c r="AT503" t="s">
        <v>214</v>
      </c>
      <c r="AU503" t="s">
        <v>225</v>
      </c>
      <c r="AV503" t="s">
        <v>225</v>
      </c>
      <c r="AW503" t="s">
        <v>217</v>
      </c>
    </row>
    <row r="504" spans="25:49">
      <c r="Y504">
        <f t="shared" si="15"/>
        <v>504</v>
      </c>
      <c r="Z504" s="161" t="s">
        <v>103</v>
      </c>
      <c r="AA504" t="s">
        <v>484</v>
      </c>
      <c r="AB504" t="s">
        <v>485</v>
      </c>
      <c r="AC504" s="155">
        <v>6.4000000000000003E-3</v>
      </c>
      <c r="AD504" s="18">
        <f t="shared" si="14"/>
        <v>3.25</v>
      </c>
      <c r="AE504" s="168">
        <v>6492</v>
      </c>
      <c r="AF504" s="166">
        <v>97308</v>
      </c>
      <c r="AG504">
        <v>28.62</v>
      </c>
      <c r="AH504" t="s">
        <v>429</v>
      </c>
      <c r="AI504" s="10">
        <v>38981</v>
      </c>
      <c r="AJ504" s="157">
        <v>0.48</v>
      </c>
      <c r="AK504" s="10">
        <v>42362</v>
      </c>
      <c r="AL504" s="157">
        <v>0.48</v>
      </c>
      <c r="AM504" s="155">
        <v>1.6899999999999998E-2</v>
      </c>
      <c r="AN504">
        <v>-1.65</v>
      </c>
      <c r="AO504">
        <v>99</v>
      </c>
      <c r="AP504" s="155">
        <v>0.46460000000000001</v>
      </c>
      <c r="AQ504" t="s">
        <v>222</v>
      </c>
      <c r="AR504" t="s">
        <v>217</v>
      </c>
      <c r="AS504" t="s">
        <v>225</v>
      </c>
      <c r="AT504" t="s">
        <v>222</v>
      </c>
      <c r="AU504" t="s">
        <v>222</v>
      </c>
      <c r="AV504" t="s">
        <v>217</v>
      </c>
      <c r="AW504" t="s">
        <v>225</v>
      </c>
    </row>
    <row r="505" spans="25:49">
      <c r="Y505">
        <f t="shared" si="15"/>
        <v>505</v>
      </c>
      <c r="Z505" s="160" t="s">
        <v>1533</v>
      </c>
      <c r="AA505" t="s">
        <v>1207</v>
      </c>
      <c r="AB505" t="s">
        <v>1208</v>
      </c>
      <c r="AC505" s="155">
        <v>6.4000000000000003E-3</v>
      </c>
      <c r="AD505" s="18">
        <f t="shared" si="14"/>
        <v>3</v>
      </c>
      <c r="AF505" s="166">
        <v>1400865</v>
      </c>
      <c r="AG505">
        <v>45.8</v>
      </c>
      <c r="AH505" t="s">
        <v>780</v>
      </c>
      <c r="AI505" s="10">
        <v>39210</v>
      </c>
      <c r="AJ505" s="157">
        <v>0.62</v>
      </c>
      <c r="AK505" s="10">
        <v>42543</v>
      </c>
      <c r="AL505" s="157">
        <v>0.16</v>
      </c>
      <c r="AM505" s="155">
        <v>1.35E-2</v>
      </c>
      <c r="AN505">
        <v>1.1499999999999999</v>
      </c>
      <c r="AO505">
        <v>376</v>
      </c>
      <c r="AP505" s="155">
        <v>5.2200000000000003E-2</v>
      </c>
      <c r="AQ505" t="s">
        <v>216</v>
      </c>
      <c r="AR505" t="s">
        <v>214</v>
      </c>
      <c r="AS505" t="s">
        <v>222</v>
      </c>
      <c r="AT505" t="s">
        <v>217</v>
      </c>
      <c r="AU505" t="s">
        <v>217</v>
      </c>
      <c r="AV505" t="s">
        <v>217</v>
      </c>
      <c r="AW505" t="s">
        <v>217</v>
      </c>
    </row>
    <row r="506" spans="25:49">
      <c r="Y506">
        <f t="shared" si="15"/>
        <v>506</v>
      </c>
      <c r="Z506" s="160" t="s">
        <v>1533</v>
      </c>
      <c r="AA506" t="s">
        <v>1229</v>
      </c>
      <c r="AB506" t="s">
        <v>1230</v>
      </c>
      <c r="AC506" s="155">
        <v>6.4000000000000003E-3</v>
      </c>
      <c r="AD506" s="18">
        <f t="shared" si="14"/>
        <v>2.75</v>
      </c>
      <c r="AF506" s="166">
        <v>796670</v>
      </c>
      <c r="AG506">
        <v>41.78</v>
      </c>
      <c r="AH506" t="s">
        <v>747</v>
      </c>
      <c r="AI506" s="10">
        <v>39210</v>
      </c>
      <c r="AJ506" s="157">
        <v>0.78</v>
      </c>
      <c r="AK506" s="10">
        <v>42543</v>
      </c>
      <c r="AL506" s="157">
        <v>0.19</v>
      </c>
      <c r="AM506" s="155">
        <v>1.8700000000000001E-2</v>
      </c>
      <c r="AN506">
        <v>1.27</v>
      </c>
      <c r="AO506">
        <v>188</v>
      </c>
      <c r="AP506" s="155">
        <v>0.10100000000000001</v>
      </c>
      <c r="AQ506" t="s">
        <v>215</v>
      </c>
      <c r="AR506" t="s">
        <v>214</v>
      </c>
      <c r="AS506" t="s">
        <v>228</v>
      </c>
      <c r="AT506" t="s">
        <v>228</v>
      </c>
      <c r="AU506" t="s">
        <v>222</v>
      </c>
      <c r="AV506" t="s">
        <v>217</v>
      </c>
      <c r="AW506" t="s">
        <v>222</v>
      </c>
    </row>
    <row r="507" spans="25:49">
      <c r="Y507">
        <f t="shared" si="15"/>
        <v>507</v>
      </c>
      <c r="Z507" s="161" t="s">
        <v>103</v>
      </c>
      <c r="AA507" t="s">
        <v>533</v>
      </c>
      <c r="AB507" t="s">
        <v>534</v>
      </c>
      <c r="AC507" s="155">
        <v>6.4000000000000003E-3</v>
      </c>
      <c r="AD507" s="18">
        <f t="shared" si="14"/>
        <v>2.5</v>
      </c>
      <c r="AE507" s="168">
        <v>3110</v>
      </c>
      <c r="AF507" s="166">
        <v>7791</v>
      </c>
      <c r="AG507">
        <v>22.44</v>
      </c>
      <c r="AH507" t="s">
        <v>429</v>
      </c>
      <c r="AI507" s="10">
        <v>40280</v>
      </c>
      <c r="AJ507" s="157">
        <v>0.27</v>
      </c>
      <c r="AK507" s="10">
        <v>42543</v>
      </c>
      <c r="AL507" s="157">
        <v>0.02</v>
      </c>
      <c r="AM507" s="155">
        <v>1.24E-2</v>
      </c>
      <c r="AN507">
        <v>-2.02</v>
      </c>
      <c r="AO507">
        <v>93</v>
      </c>
      <c r="AP507" s="155">
        <v>0.17510000000000001</v>
      </c>
      <c r="AQ507" t="s">
        <v>228</v>
      </c>
      <c r="AR507" t="s">
        <v>217</v>
      </c>
      <c r="AS507" t="s">
        <v>222</v>
      </c>
      <c r="AT507" t="s">
        <v>228</v>
      </c>
      <c r="AU507" t="s">
        <v>214</v>
      </c>
      <c r="AV507" t="s">
        <v>217</v>
      </c>
      <c r="AW507" t="s">
        <v>214</v>
      </c>
    </row>
    <row r="508" spans="25:49">
      <c r="Y508">
        <f t="shared" si="15"/>
        <v>508</v>
      </c>
      <c r="Z508" s="160" t="s">
        <v>27</v>
      </c>
      <c r="AA508" t="s">
        <v>697</v>
      </c>
      <c r="AB508" t="s">
        <v>698</v>
      </c>
      <c r="AC508" s="155">
        <v>6.4999999999999997E-3</v>
      </c>
      <c r="AD508" s="18" t="str">
        <f t="shared" si="14"/>
        <v>n/a</v>
      </c>
      <c r="AE508" s="168">
        <v>48380</v>
      </c>
      <c r="AF508" s="166">
        <v>25080</v>
      </c>
      <c r="AG508">
        <v>10.45</v>
      </c>
      <c r="AH508" t="s">
        <v>677</v>
      </c>
      <c r="AI508" s="10">
        <v>41303</v>
      </c>
      <c r="AJ508" s="157">
        <v>1.6</v>
      </c>
      <c r="AK508" s="10">
        <v>42600</v>
      </c>
      <c r="AL508" s="157">
        <v>0.17</v>
      </c>
      <c r="AM508" s="155">
        <v>0.15279999999999999</v>
      </c>
      <c r="AN508">
        <v>-1.04</v>
      </c>
      <c r="AO508" t="s">
        <v>212</v>
      </c>
      <c r="AP508" t="s">
        <v>212</v>
      </c>
      <c r="AQ508" t="s">
        <v>217</v>
      </c>
      <c r="AR508" t="s">
        <v>217</v>
      </c>
      <c r="AS508" t="s">
        <v>212</v>
      </c>
      <c r="AT508" t="s">
        <v>216</v>
      </c>
      <c r="AU508" t="s">
        <v>212</v>
      </c>
      <c r="AV508" t="s">
        <v>212</v>
      </c>
      <c r="AW508" t="s">
        <v>212</v>
      </c>
    </row>
    <row r="509" spans="25:49">
      <c r="Y509">
        <f t="shared" si="15"/>
        <v>509</v>
      </c>
      <c r="Z509" s="161" t="s">
        <v>103</v>
      </c>
      <c r="AA509" t="s">
        <v>521</v>
      </c>
      <c r="AB509" t="s">
        <v>522</v>
      </c>
      <c r="AC509" s="155">
        <v>6.4999999999999997E-3</v>
      </c>
      <c r="AD509" s="18" t="str">
        <f t="shared" si="14"/>
        <v>n/a</v>
      </c>
      <c r="AE509" s="168">
        <v>2891</v>
      </c>
      <c r="AF509" s="166">
        <v>14482.5</v>
      </c>
      <c r="AG509">
        <v>19.18</v>
      </c>
      <c r="AH509" t="s">
        <v>429</v>
      </c>
      <c r="AI509" s="10">
        <v>41136</v>
      </c>
      <c r="AJ509" s="157">
        <v>0.56999999999999995</v>
      </c>
      <c r="AK509" s="10">
        <v>42367</v>
      </c>
      <c r="AL509" s="157">
        <v>0.56999999999999995</v>
      </c>
      <c r="AM509" s="155">
        <v>2.9600000000000001E-2</v>
      </c>
      <c r="AN509">
        <v>2.79</v>
      </c>
      <c r="AO509">
        <v>53</v>
      </c>
      <c r="AP509" s="155">
        <v>0.44209999999999999</v>
      </c>
      <c r="AQ509" t="s">
        <v>212</v>
      </c>
      <c r="AR509" t="s">
        <v>217</v>
      </c>
      <c r="AS509" t="s">
        <v>212</v>
      </c>
      <c r="AT509" t="s">
        <v>212</v>
      </c>
      <c r="AU509" t="s">
        <v>212</v>
      </c>
      <c r="AV509" t="s">
        <v>212</v>
      </c>
      <c r="AW509" t="s">
        <v>212</v>
      </c>
    </row>
    <row r="510" spans="25:49">
      <c r="Y510">
        <f t="shared" si="15"/>
        <v>510</v>
      </c>
      <c r="Z510" s="161" t="s">
        <v>103</v>
      </c>
      <c r="AA510" t="s">
        <v>505</v>
      </c>
      <c r="AB510" t="s">
        <v>506</v>
      </c>
      <c r="AC510" s="155">
        <v>6.4999999999999997E-3</v>
      </c>
      <c r="AD510" s="18" t="str">
        <f t="shared" si="14"/>
        <v>n/a</v>
      </c>
      <c r="AE510" s="168">
        <v>1538</v>
      </c>
      <c r="AF510" s="166">
        <v>29840</v>
      </c>
      <c r="AG510">
        <v>37.56</v>
      </c>
      <c r="AH510" t="s">
        <v>429</v>
      </c>
      <c r="AI510" s="10">
        <v>42346</v>
      </c>
      <c r="AJ510" s="157">
        <v>0.13</v>
      </c>
      <c r="AK510" s="10">
        <v>42543</v>
      </c>
      <c r="AL510" s="157">
        <v>0.13</v>
      </c>
      <c r="AM510" s="155">
        <v>3.3999999999999998E-3</v>
      </c>
      <c r="AN510">
        <v>-2.0099999999999998</v>
      </c>
      <c r="AO510">
        <v>184</v>
      </c>
      <c r="AP510" s="155">
        <v>0.22470000000000001</v>
      </c>
      <c r="AQ510" t="s">
        <v>212</v>
      </c>
      <c r="AR510" t="s">
        <v>222</v>
      </c>
      <c r="AS510" t="s">
        <v>212</v>
      </c>
      <c r="AT510" t="s">
        <v>212</v>
      </c>
      <c r="AU510" t="s">
        <v>212</v>
      </c>
      <c r="AV510" t="s">
        <v>225</v>
      </c>
      <c r="AW510" t="s">
        <v>212</v>
      </c>
    </row>
    <row r="511" spans="25:49">
      <c r="Y511">
        <f t="shared" si="15"/>
        <v>511</v>
      </c>
      <c r="Z511" s="161" t="s">
        <v>103</v>
      </c>
      <c r="AA511" t="s">
        <v>551</v>
      </c>
      <c r="AB511" t="s">
        <v>552</v>
      </c>
      <c r="AC511" s="155">
        <v>6.4999999999999997E-3</v>
      </c>
      <c r="AD511" s="18" t="str">
        <f t="shared" si="14"/>
        <v>n/a</v>
      </c>
      <c r="AE511" s="168">
        <v>1055</v>
      </c>
      <c r="AF511" s="166">
        <v>2902</v>
      </c>
      <c r="AG511">
        <v>29.06</v>
      </c>
      <c r="AH511" t="s">
        <v>429</v>
      </c>
      <c r="AI511" s="10">
        <v>42465</v>
      </c>
      <c r="AJ511" t="s">
        <v>212</v>
      </c>
      <c r="AK511" t="s">
        <v>212</v>
      </c>
      <c r="AL511" t="s">
        <v>212</v>
      </c>
      <c r="AM511" t="s">
        <v>212</v>
      </c>
      <c r="AN511">
        <v>2.6</v>
      </c>
      <c r="AO511">
        <v>3</v>
      </c>
      <c r="AP511" s="155">
        <v>0.94110000000000005</v>
      </c>
      <c r="AQ511" t="s">
        <v>212</v>
      </c>
      <c r="AR511" t="s">
        <v>222</v>
      </c>
      <c r="AS511" t="s">
        <v>212</v>
      </c>
      <c r="AT511" t="s">
        <v>212</v>
      </c>
      <c r="AU511" t="s">
        <v>212</v>
      </c>
      <c r="AV511" t="s">
        <v>212</v>
      </c>
      <c r="AW511" t="s">
        <v>212</v>
      </c>
    </row>
    <row r="512" spans="25:49">
      <c r="Y512">
        <f t="shared" si="15"/>
        <v>512</v>
      </c>
      <c r="Z512" s="162" t="s">
        <v>25</v>
      </c>
      <c r="AA512" t="s">
        <v>67</v>
      </c>
      <c r="AB512" t="s">
        <v>254</v>
      </c>
      <c r="AC512" s="155">
        <v>6.4999999999999997E-3</v>
      </c>
      <c r="AD512" s="18" t="str">
        <f t="shared" si="14"/>
        <v>n/a</v>
      </c>
      <c r="AE512" s="168">
        <v>782</v>
      </c>
      <c r="AF512" s="166">
        <v>2289</v>
      </c>
      <c r="AG512">
        <v>22.67</v>
      </c>
      <c r="AH512" t="s">
        <v>253</v>
      </c>
      <c r="AI512" s="10">
        <v>41911</v>
      </c>
      <c r="AJ512" s="157">
        <v>0.68</v>
      </c>
      <c r="AK512" s="10">
        <v>42545</v>
      </c>
      <c r="AL512" s="157">
        <v>0.37</v>
      </c>
      <c r="AM512" s="155">
        <v>2.98E-2</v>
      </c>
      <c r="AN512">
        <v>-1.83</v>
      </c>
      <c r="AO512">
        <v>126</v>
      </c>
      <c r="AP512" s="155">
        <v>0.36230000000000001</v>
      </c>
      <c r="AQ512" t="s">
        <v>212</v>
      </c>
      <c r="AR512" t="s">
        <v>228</v>
      </c>
      <c r="AS512" t="s">
        <v>212</v>
      </c>
      <c r="AT512" t="s">
        <v>212</v>
      </c>
      <c r="AU512" t="s">
        <v>212</v>
      </c>
      <c r="AV512" t="s">
        <v>212</v>
      </c>
      <c r="AW512" t="s">
        <v>212</v>
      </c>
    </row>
    <row r="513" spans="25:49">
      <c r="Y513">
        <f t="shared" si="15"/>
        <v>513</v>
      </c>
      <c r="Z513" s="161" t="s">
        <v>103</v>
      </c>
      <c r="AA513" t="s">
        <v>451</v>
      </c>
      <c r="AB513" t="s">
        <v>452</v>
      </c>
      <c r="AC513" s="155">
        <v>6.4999999999999997E-3</v>
      </c>
      <c r="AD513" s="18">
        <f t="shared" si="14"/>
        <v>3.75</v>
      </c>
      <c r="AE513" s="168">
        <v>44183</v>
      </c>
      <c r="AF513" s="166">
        <v>314700</v>
      </c>
      <c r="AG513">
        <v>41.96</v>
      </c>
      <c r="AH513" t="s">
        <v>429</v>
      </c>
      <c r="AI513" s="10">
        <v>39580</v>
      </c>
      <c r="AJ513" s="157">
        <v>1.03</v>
      </c>
      <c r="AK513" s="10">
        <v>42538</v>
      </c>
      <c r="AL513" s="157">
        <v>0.14000000000000001</v>
      </c>
      <c r="AM513" s="155">
        <v>2.46E-2</v>
      </c>
      <c r="AN513">
        <v>-1.46</v>
      </c>
      <c r="AO513">
        <v>1001</v>
      </c>
      <c r="AP513" s="155">
        <v>4.4900000000000002E-2</v>
      </c>
      <c r="AQ513" t="s">
        <v>225</v>
      </c>
      <c r="AR513" t="s">
        <v>217</v>
      </c>
      <c r="AS513" t="s">
        <v>215</v>
      </c>
      <c r="AT513" t="s">
        <v>216</v>
      </c>
      <c r="AU513" t="s">
        <v>225</v>
      </c>
      <c r="AV513" t="s">
        <v>216</v>
      </c>
      <c r="AW513" t="s">
        <v>216</v>
      </c>
    </row>
    <row r="514" spans="25:49">
      <c r="Y514">
        <f t="shared" si="15"/>
        <v>514</v>
      </c>
      <c r="Z514" s="161" t="s">
        <v>103</v>
      </c>
      <c r="AA514" t="s">
        <v>476</v>
      </c>
      <c r="AB514" t="s">
        <v>477</v>
      </c>
      <c r="AC514" s="155">
        <v>6.4999999999999997E-3</v>
      </c>
      <c r="AD514" s="18">
        <f t="shared" ref="AD514:AD577" si="16">INDEX(alphabet_soup,MATCH(AW514,letters,0),2)</f>
        <v>3.75</v>
      </c>
      <c r="AE514" s="168">
        <v>33706</v>
      </c>
      <c r="AF514" s="166">
        <v>138685.9</v>
      </c>
      <c r="AG514">
        <v>19.739999999999998</v>
      </c>
      <c r="AH514" t="s">
        <v>429</v>
      </c>
      <c r="AI514" s="10">
        <v>40703</v>
      </c>
      <c r="AJ514" s="157">
        <v>0.44</v>
      </c>
      <c r="AK514" s="10">
        <v>42542</v>
      </c>
      <c r="AL514" s="157">
        <v>0.12</v>
      </c>
      <c r="AM514" s="155">
        <v>2.2100000000000002E-2</v>
      </c>
      <c r="AN514">
        <v>-1.1599999999999999</v>
      </c>
      <c r="AO514">
        <v>653</v>
      </c>
      <c r="AP514" s="155">
        <v>0.20979999999999999</v>
      </c>
      <c r="AQ514" t="s">
        <v>225</v>
      </c>
      <c r="AR514" t="s">
        <v>222</v>
      </c>
      <c r="AS514" t="s">
        <v>215</v>
      </c>
      <c r="AT514" t="s">
        <v>216</v>
      </c>
      <c r="AU514" t="s">
        <v>215</v>
      </c>
      <c r="AV514" t="s">
        <v>216</v>
      </c>
      <c r="AW514" t="s">
        <v>216</v>
      </c>
    </row>
    <row r="515" spans="25:49">
      <c r="Y515">
        <f t="shared" ref="Y515:Y578" si="17">ROW(Z515)</f>
        <v>515</v>
      </c>
      <c r="Z515" s="161" t="s">
        <v>103</v>
      </c>
      <c r="AA515" t="s">
        <v>455</v>
      </c>
      <c r="AB515" t="s">
        <v>456</v>
      </c>
      <c r="AC515" s="155">
        <v>6.4999999999999997E-3</v>
      </c>
      <c r="AD515" s="18">
        <f t="shared" si="16"/>
        <v>3.5</v>
      </c>
      <c r="AE515" s="168">
        <v>15286</v>
      </c>
      <c r="AF515" s="166">
        <v>294777</v>
      </c>
      <c r="AG515">
        <v>46.92</v>
      </c>
      <c r="AH515" t="s">
        <v>429</v>
      </c>
      <c r="AI515" s="10">
        <v>41180</v>
      </c>
      <c r="AJ515" s="157">
        <v>1.1299999999999999</v>
      </c>
      <c r="AK515" s="10">
        <v>42541</v>
      </c>
      <c r="AL515" s="157">
        <v>0.26</v>
      </c>
      <c r="AM515" s="155">
        <v>2.4199999999999999E-2</v>
      </c>
      <c r="AN515">
        <v>-1.61</v>
      </c>
      <c r="AO515">
        <v>2298</v>
      </c>
      <c r="AP515" s="155">
        <v>0.12540000000000001</v>
      </c>
      <c r="AQ515" t="s">
        <v>225</v>
      </c>
      <c r="AR515" t="s">
        <v>222</v>
      </c>
      <c r="AS515" t="s">
        <v>225</v>
      </c>
      <c r="AT515" t="s">
        <v>216</v>
      </c>
      <c r="AU515" t="s">
        <v>222</v>
      </c>
      <c r="AV515" t="s">
        <v>216</v>
      </c>
      <c r="AW515" t="s">
        <v>215</v>
      </c>
    </row>
    <row r="516" spans="25:49">
      <c r="Y516">
        <f t="shared" si="17"/>
        <v>516</v>
      </c>
      <c r="Z516" s="161" t="s">
        <v>101</v>
      </c>
      <c r="AA516" t="s">
        <v>648</v>
      </c>
      <c r="AB516" t="s">
        <v>649</v>
      </c>
      <c r="AC516" s="155">
        <v>6.4999999999999997E-3</v>
      </c>
      <c r="AD516" s="18">
        <f t="shared" si="16"/>
        <v>3.5</v>
      </c>
      <c r="AE516" s="168">
        <v>1480</v>
      </c>
      <c r="AF516" s="166">
        <v>11814</v>
      </c>
      <c r="AG516">
        <v>19.52</v>
      </c>
      <c r="AH516" t="s">
        <v>375</v>
      </c>
      <c r="AI516" s="10">
        <v>40625</v>
      </c>
      <c r="AJ516" t="s">
        <v>212</v>
      </c>
      <c r="AK516" t="s">
        <v>212</v>
      </c>
      <c r="AL516" t="s">
        <v>212</v>
      </c>
      <c r="AM516" t="s">
        <v>212</v>
      </c>
      <c r="AN516">
        <v>1.77</v>
      </c>
      <c r="AO516">
        <v>4</v>
      </c>
      <c r="AP516" s="155">
        <v>1.171</v>
      </c>
      <c r="AQ516" t="s">
        <v>225</v>
      </c>
      <c r="AR516" t="s">
        <v>216</v>
      </c>
      <c r="AS516" t="s">
        <v>216</v>
      </c>
      <c r="AT516" t="s">
        <v>217</v>
      </c>
      <c r="AU516" t="s">
        <v>212</v>
      </c>
      <c r="AV516" t="s">
        <v>212</v>
      </c>
      <c r="AW516" t="s">
        <v>215</v>
      </c>
    </row>
    <row r="517" spans="25:49">
      <c r="Y517">
        <f t="shared" si="17"/>
        <v>517</v>
      </c>
      <c r="Z517" s="160" t="s">
        <v>1572</v>
      </c>
      <c r="AA517" t="s">
        <v>648</v>
      </c>
      <c r="AB517" t="s">
        <v>649</v>
      </c>
      <c r="AC517" s="155">
        <v>6.4999999999999997E-3</v>
      </c>
      <c r="AD517" s="18">
        <f t="shared" si="16"/>
        <v>3.5</v>
      </c>
      <c r="AH517" t="s">
        <v>375</v>
      </c>
      <c r="AI517" s="10">
        <v>40625</v>
      </c>
      <c r="AJ517" t="s">
        <v>212</v>
      </c>
      <c r="AK517" t="s">
        <v>212</v>
      </c>
      <c r="AL517" t="s">
        <v>212</v>
      </c>
      <c r="AM517" t="s">
        <v>212</v>
      </c>
      <c r="AN517">
        <v>1.77</v>
      </c>
      <c r="AO517">
        <v>4</v>
      </c>
      <c r="AP517" s="155">
        <v>1.171</v>
      </c>
      <c r="AQ517" t="s">
        <v>225</v>
      </c>
      <c r="AR517" t="s">
        <v>216</v>
      </c>
      <c r="AS517" t="s">
        <v>216</v>
      </c>
      <c r="AT517" t="s">
        <v>217</v>
      </c>
      <c r="AU517" t="s">
        <v>212</v>
      </c>
      <c r="AV517" t="s">
        <v>212</v>
      </c>
      <c r="AW517" t="s">
        <v>215</v>
      </c>
    </row>
    <row r="518" spans="25:49">
      <c r="Y518">
        <f t="shared" si="17"/>
        <v>518</v>
      </c>
      <c r="Z518" s="161" t="s">
        <v>103</v>
      </c>
      <c r="AA518" t="s">
        <v>511</v>
      </c>
      <c r="AB518" t="s">
        <v>512</v>
      </c>
      <c r="AC518" s="155">
        <v>6.4999999999999997E-3</v>
      </c>
      <c r="AD518" s="18">
        <f t="shared" si="16"/>
        <v>3.25</v>
      </c>
      <c r="AE518" s="168">
        <v>3828</v>
      </c>
      <c r="AF518" s="166">
        <v>21330</v>
      </c>
      <c r="AG518">
        <v>21.33</v>
      </c>
      <c r="AH518" t="s">
        <v>429</v>
      </c>
      <c r="AI518" s="10">
        <v>42061</v>
      </c>
      <c r="AJ518" s="157">
        <v>0.42</v>
      </c>
      <c r="AK518" s="10">
        <v>42543</v>
      </c>
      <c r="AL518" s="157">
        <v>0.21</v>
      </c>
      <c r="AM518" s="155">
        <v>1.9900000000000001E-2</v>
      </c>
      <c r="AN518">
        <v>-1.69</v>
      </c>
      <c r="AO518">
        <v>334</v>
      </c>
      <c r="AP518" s="155">
        <v>9.5899999999999999E-2</v>
      </c>
      <c r="AQ518" t="s">
        <v>214</v>
      </c>
      <c r="AR518" t="s">
        <v>222</v>
      </c>
      <c r="AS518" t="s">
        <v>225</v>
      </c>
      <c r="AT518" t="s">
        <v>222</v>
      </c>
      <c r="AU518" t="s">
        <v>222</v>
      </c>
      <c r="AV518" t="s">
        <v>215</v>
      </c>
      <c r="AW518" t="s">
        <v>225</v>
      </c>
    </row>
    <row r="519" spans="25:49">
      <c r="Y519">
        <f t="shared" si="17"/>
        <v>519</v>
      </c>
      <c r="Z519" s="161" t="s">
        <v>101</v>
      </c>
      <c r="AA519" t="s">
        <v>674</v>
      </c>
      <c r="AB519" t="s">
        <v>675</v>
      </c>
      <c r="AC519" s="155">
        <v>6.4999999999999997E-3</v>
      </c>
      <c r="AD519" s="18">
        <f t="shared" si="16"/>
        <v>3.25</v>
      </c>
      <c r="AE519" s="168">
        <v>3310</v>
      </c>
      <c r="AF519" s="166">
        <v>1387</v>
      </c>
      <c r="AG519">
        <v>27.68</v>
      </c>
      <c r="AH519" t="s">
        <v>375</v>
      </c>
      <c r="AI519" s="10">
        <v>40625</v>
      </c>
      <c r="AJ519" t="s">
        <v>212</v>
      </c>
      <c r="AK519" t="s">
        <v>212</v>
      </c>
      <c r="AL519" t="s">
        <v>212</v>
      </c>
      <c r="AM519" t="s">
        <v>212</v>
      </c>
      <c r="AN519">
        <v>1.4</v>
      </c>
      <c r="AO519">
        <v>4</v>
      </c>
      <c r="AP519" s="155">
        <v>1.0374000000000001</v>
      </c>
      <c r="AQ519" t="s">
        <v>228</v>
      </c>
      <c r="AR519" t="s">
        <v>216</v>
      </c>
      <c r="AS519" t="s">
        <v>225</v>
      </c>
      <c r="AT519" t="s">
        <v>215</v>
      </c>
      <c r="AU519" t="s">
        <v>212</v>
      </c>
      <c r="AV519" t="s">
        <v>212</v>
      </c>
      <c r="AW519" t="s">
        <v>225</v>
      </c>
    </row>
    <row r="520" spans="25:49">
      <c r="Y520">
        <f t="shared" si="17"/>
        <v>520</v>
      </c>
      <c r="Z520" s="160" t="s">
        <v>1533</v>
      </c>
      <c r="AA520" t="s">
        <v>1257</v>
      </c>
      <c r="AB520" t="s">
        <v>1258</v>
      </c>
      <c r="AC520" s="155">
        <v>6.4999999999999997E-3</v>
      </c>
      <c r="AD520" s="18">
        <f t="shared" si="16"/>
        <v>3.25</v>
      </c>
      <c r="AF520" s="166">
        <v>597619</v>
      </c>
      <c r="AG520">
        <v>49.33</v>
      </c>
      <c r="AH520" t="s">
        <v>811</v>
      </c>
      <c r="AI520" s="10">
        <v>39210</v>
      </c>
      <c r="AJ520" s="157">
        <v>0.34</v>
      </c>
      <c r="AK520" s="10">
        <v>42543</v>
      </c>
      <c r="AL520" s="157">
        <v>0.1</v>
      </c>
      <c r="AM520" s="155">
        <v>6.7999999999999996E-3</v>
      </c>
      <c r="AN520">
        <v>1.1200000000000001</v>
      </c>
      <c r="AO520">
        <v>188</v>
      </c>
      <c r="AP520" s="155">
        <v>0.1024</v>
      </c>
      <c r="AQ520" t="s">
        <v>215</v>
      </c>
      <c r="AR520" t="s">
        <v>214</v>
      </c>
      <c r="AS520" t="s">
        <v>225</v>
      </c>
      <c r="AT520" t="s">
        <v>216</v>
      </c>
      <c r="AU520" t="s">
        <v>214</v>
      </c>
      <c r="AV520" t="s">
        <v>225</v>
      </c>
      <c r="AW520" t="s">
        <v>225</v>
      </c>
    </row>
    <row r="521" spans="25:49">
      <c r="Y521">
        <f t="shared" si="17"/>
        <v>521</v>
      </c>
      <c r="Z521" s="160" t="s">
        <v>1533</v>
      </c>
      <c r="AA521" t="s">
        <v>1362</v>
      </c>
      <c r="AB521" t="s">
        <v>1363</v>
      </c>
      <c r="AC521" s="155">
        <v>6.4999999999999997E-3</v>
      </c>
      <c r="AD521" s="18">
        <f t="shared" si="16"/>
        <v>3.25</v>
      </c>
      <c r="AF521" s="166">
        <v>61373.4</v>
      </c>
      <c r="AG521">
        <v>44.28</v>
      </c>
      <c r="AH521" t="s">
        <v>780</v>
      </c>
      <c r="AI521" s="10">
        <v>41449</v>
      </c>
      <c r="AJ521" s="157">
        <v>1.86</v>
      </c>
      <c r="AK521" s="10">
        <v>42606</v>
      </c>
      <c r="AL521" s="157">
        <v>0.08</v>
      </c>
      <c r="AM521" s="155">
        <v>4.2500000000000003E-2</v>
      </c>
      <c r="AN521">
        <v>0.82</v>
      </c>
      <c r="AO521">
        <v>506</v>
      </c>
      <c r="AP521" s="155">
        <v>0.1789</v>
      </c>
      <c r="AQ521" t="s">
        <v>217</v>
      </c>
      <c r="AR521" t="s">
        <v>214</v>
      </c>
      <c r="AS521" t="s">
        <v>225</v>
      </c>
      <c r="AT521" t="s">
        <v>216</v>
      </c>
      <c r="AU521" t="s">
        <v>216</v>
      </c>
      <c r="AV521" t="s">
        <v>222</v>
      </c>
      <c r="AW521" t="s">
        <v>225</v>
      </c>
    </row>
    <row r="522" spans="25:49">
      <c r="Y522">
        <f t="shared" si="17"/>
        <v>522</v>
      </c>
      <c r="Z522" s="160" t="s">
        <v>1571</v>
      </c>
      <c r="AA522" t="s">
        <v>674</v>
      </c>
      <c r="AB522" t="s">
        <v>675</v>
      </c>
      <c r="AC522" s="155">
        <v>6.4999999999999997E-3</v>
      </c>
      <c r="AD522" s="18">
        <f t="shared" si="16"/>
        <v>3.25</v>
      </c>
      <c r="AH522" t="s">
        <v>375</v>
      </c>
      <c r="AI522" s="10">
        <v>40625</v>
      </c>
      <c r="AJ522" t="s">
        <v>212</v>
      </c>
      <c r="AK522" t="s">
        <v>212</v>
      </c>
      <c r="AL522" t="s">
        <v>212</v>
      </c>
      <c r="AM522" t="s">
        <v>212</v>
      </c>
      <c r="AN522">
        <v>1.4</v>
      </c>
      <c r="AO522">
        <v>4</v>
      </c>
      <c r="AP522" s="155">
        <v>1.0374000000000001</v>
      </c>
      <c r="AQ522" t="s">
        <v>228</v>
      </c>
      <c r="AR522" t="s">
        <v>216</v>
      </c>
      <c r="AS522" t="s">
        <v>225</v>
      </c>
      <c r="AT522" t="s">
        <v>215</v>
      </c>
      <c r="AU522" t="s">
        <v>212</v>
      </c>
      <c r="AV522" t="s">
        <v>212</v>
      </c>
      <c r="AW522" t="s">
        <v>225</v>
      </c>
    </row>
    <row r="523" spans="25:49">
      <c r="Y523">
        <f t="shared" si="17"/>
        <v>523</v>
      </c>
      <c r="Z523" s="161" t="s">
        <v>103</v>
      </c>
      <c r="AA523" t="s">
        <v>547</v>
      </c>
      <c r="AB523" t="s">
        <v>548</v>
      </c>
      <c r="AC523" s="155">
        <v>6.4999999999999997E-3</v>
      </c>
      <c r="AD523" s="18">
        <f t="shared" si="16"/>
        <v>3</v>
      </c>
      <c r="AE523" s="168">
        <v>1849</v>
      </c>
      <c r="AF523" s="166">
        <v>3505</v>
      </c>
      <c r="AG523">
        <v>13.96</v>
      </c>
      <c r="AH523" t="s">
        <v>429</v>
      </c>
      <c r="AI523" s="10">
        <v>42080</v>
      </c>
      <c r="AJ523" s="157">
        <v>0.8</v>
      </c>
      <c r="AK523" s="10">
        <v>42614</v>
      </c>
      <c r="AL523" s="157">
        <v>0.05</v>
      </c>
      <c r="AM523" s="155">
        <v>5.6899999999999999E-2</v>
      </c>
      <c r="AN523">
        <v>-1.69</v>
      </c>
      <c r="AO523">
        <v>57</v>
      </c>
      <c r="AP523" s="155">
        <v>0.29670000000000002</v>
      </c>
      <c r="AQ523" t="s">
        <v>228</v>
      </c>
      <c r="AR523" t="s">
        <v>222</v>
      </c>
      <c r="AS523" t="s">
        <v>212</v>
      </c>
      <c r="AT523" t="s">
        <v>222</v>
      </c>
      <c r="AU523" t="s">
        <v>213</v>
      </c>
      <c r="AV523" t="s">
        <v>222</v>
      </c>
      <c r="AW523" t="s">
        <v>217</v>
      </c>
    </row>
    <row r="524" spans="25:49">
      <c r="Y524">
        <f t="shared" si="17"/>
        <v>524</v>
      </c>
      <c r="Z524" s="160" t="s">
        <v>1155</v>
      </c>
      <c r="AA524" t="s">
        <v>1076</v>
      </c>
      <c r="AB524" t="s">
        <v>1077</v>
      </c>
      <c r="AC524" s="155">
        <v>6.4999999999999997E-3</v>
      </c>
      <c r="AD524" s="18">
        <f t="shared" si="16"/>
        <v>3</v>
      </c>
      <c r="AF524" s="166">
        <v>1407649</v>
      </c>
      <c r="AG524">
        <v>41.76</v>
      </c>
      <c r="AH524" t="s">
        <v>1078</v>
      </c>
      <c r="AI524" s="10">
        <v>39142</v>
      </c>
      <c r="AJ524" s="157">
        <v>0.16</v>
      </c>
      <c r="AK524" s="10">
        <v>42538</v>
      </c>
      <c r="AL524" s="157">
        <v>0.1</v>
      </c>
      <c r="AM524" s="155">
        <v>3.8999999999999998E-3</v>
      </c>
      <c r="AN524">
        <v>1.04</v>
      </c>
      <c r="AO524">
        <v>102</v>
      </c>
      <c r="AP524" s="155">
        <v>0.25950000000000001</v>
      </c>
      <c r="AQ524" t="s">
        <v>216</v>
      </c>
      <c r="AR524" t="s">
        <v>222</v>
      </c>
      <c r="AS524" t="s">
        <v>217</v>
      </c>
      <c r="AT524" t="s">
        <v>225</v>
      </c>
      <c r="AU524" t="s">
        <v>228</v>
      </c>
      <c r="AV524" t="s">
        <v>222</v>
      </c>
      <c r="AW524" t="s">
        <v>217</v>
      </c>
    </row>
    <row r="525" spans="25:49">
      <c r="Y525">
        <f t="shared" si="17"/>
        <v>525</v>
      </c>
      <c r="Z525" s="160" t="s">
        <v>1533</v>
      </c>
      <c r="AA525" t="s">
        <v>1293</v>
      </c>
      <c r="AB525" t="s">
        <v>1294</v>
      </c>
      <c r="AC525" s="155">
        <v>6.4999999999999997E-3</v>
      </c>
      <c r="AD525" s="18">
        <f t="shared" si="16"/>
        <v>3</v>
      </c>
      <c r="AF525" s="166">
        <v>246937.5</v>
      </c>
      <c r="AG525">
        <v>39.44</v>
      </c>
      <c r="AH525" t="s">
        <v>747</v>
      </c>
      <c r="AI525" s="10">
        <v>38904</v>
      </c>
      <c r="AJ525" s="157">
        <v>0.57999999999999996</v>
      </c>
      <c r="AK525" s="10">
        <v>42543</v>
      </c>
      <c r="AL525" s="157">
        <v>0.14000000000000001</v>
      </c>
      <c r="AM525" s="155">
        <v>1.47E-2</v>
      </c>
      <c r="AN525">
        <v>0.91</v>
      </c>
      <c r="AO525">
        <v>51</v>
      </c>
      <c r="AP525" s="155">
        <v>0.2147</v>
      </c>
      <c r="AQ525" t="s">
        <v>222</v>
      </c>
      <c r="AR525" t="s">
        <v>214</v>
      </c>
      <c r="AS525" t="s">
        <v>216</v>
      </c>
      <c r="AT525" t="s">
        <v>217</v>
      </c>
      <c r="AU525" t="s">
        <v>214</v>
      </c>
      <c r="AV525" t="s">
        <v>212</v>
      </c>
      <c r="AW525" t="s">
        <v>217</v>
      </c>
    </row>
    <row r="526" spans="25:49">
      <c r="Y526">
        <f t="shared" si="17"/>
        <v>526</v>
      </c>
      <c r="Z526" s="161" t="s">
        <v>103</v>
      </c>
      <c r="AA526" t="s">
        <v>561</v>
      </c>
      <c r="AB526" t="s">
        <v>562</v>
      </c>
      <c r="AC526" s="155">
        <v>6.4999999999999997E-3</v>
      </c>
      <c r="AD526" s="18">
        <f t="shared" si="16"/>
        <v>2.5</v>
      </c>
      <c r="AE526" s="168">
        <v>223</v>
      </c>
      <c r="AF526" s="166">
        <v>2255</v>
      </c>
      <c r="AG526">
        <v>22.72</v>
      </c>
      <c r="AH526" t="s">
        <v>429</v>
      </c>
      <c r="AI526" s="10">
        <v>42228</v>
      </c>
      <c r="AJ526" s="157">
        <v>0.46</v>
      </c>
      <c r="AK526" s="10">
        <v>42542</v>
      </c>
      <c r="AL526" s="157">
        <v>0.19</v>
      </c>
      <c r="AM526" s="155">
        <v>2.0199999999999999E-2</v>
      </c>
      <c r="AN526">
        <v>4.33</v>
      </c>
      <c r="AO526">
        <v>121</v>
      </c>
      <c r="AP526" s="155">
        <v>0.36909999999999998</v>
      </c>
      <c r="AQ526" t="s">
        <v>228</v>
      </c>
      <c r="AR526" t="s">
        <v>222</v>
      </c>
      <c r="AS526" t="s">
        <v>212</v>
      </c>
      <c r="AT526" t="s">
        <v>212</v>
      </c>
      <c r="AU526" t="s">
        <v>214</v>
      </c>
      <c r="AV526" t="s">
        <v>217</v>
      </c>
      <c r="AW526" t="s">
        <v>214</v>
      </c>
    </row>
    <row r="527" spans="25:49">
      <c r="Y527">
        <f t="shared" si="17"/>
        <v>527</v>
      </c>
      <c r="Z527" s="161" t="s">
        <v>24</v>
      </c>
      <c r="AA527" t="s">
        <v>744</v>
      </c>
      <c r="AB527" t="s">
        <v>745</v>
      </c>
      <c r="AC527" s="155">
        <v>6.4999999999999997E-3</v>
      </c>
      <c r="AD527" s="18">
        <f t="shared" si="16"/>
        <v>2.25</v>
      </c>
      <c r="AE527" s="168">
        <v>880</v>
      </c>
      <c r="AF527" s="166">
        <v>1564.5</v>
      </c>
      <c r="AG527">
        <v>10.55</v>
      </c>
      <c r="AH527" t="s">
        <v>707</v>
      </c>
      <c r="AI527" s="10">
        <v>40162</v>
      </c>
      <c r="AJ527" s="157">
        <v>0.33</v>
      </c>
      <c r="AK527" s="10">
        <v>42367</v>
      </c>
      <c r="AL527" s="157">
        <v>0.33</v>
      </c>
      <c r="AM527" s="155">
        <v>3.15E-2</v>
      </c>
      <c r="AN527">
        <v>-2.7</v>
      </c>
      <c r="AO527">
        <v>38</v>
      </c>
      <c r="AP527" s="155">
        <v>0.67720000000000002</v>
      </c>
      <c r="AQ527" t="s">
        <v>228</v>
      </c>
      <c r="AR527" t="s">
        <v>214</v>
      </c>
      <c r="AS527" t="s">
        <v>222</v>
      </c>
      <c r="AT527" t="s">
        <v>228</v>
      </c>
      <c r="AU527" t="s">
        <v>225</v>
      </c>
      <c r="AV527" t="s">
        <v>228</v>
      </c>
      <c r="AW527" t="s">
        <v>228</v>
      </c>
    </row>
    <row r="528" spans="25:49">
      <c r="Y528">
        <f t="shared" si="17"/>
        <v>528</v>
      </c>
      <c r="Z528" s="160" t="s">
        <v>1533</v>
      </c>
      <c r="AA528" t="s">
        <v>1422</v>
      </c>
      <c r="AB528" t="s">
        <v>1423</v>
      </c>
      <c r="AC528" s="155">
        <v>6.4999999999999997E-3</v>
      </c>
      <c r="AD528" s="18">
        <f t="shared" si="16"/>
        <v>2.25</v>
      </c>
      <c r="AF528" s="166">
        <v>17248</v>
      </c>
      <c r="AG528">
        <v>25.01</v>
      </c>
      <c r="AH528" t="s">
        <v>780</v>
      </c>
      <c r="AI528" s="10">
        <v>41852</v>
      </c>
      <c r="AJ528" s="157">
        <v>0.18</v>
      </c>
      <c r="AK528" s="10">
        <v>42542</v>
      </c>
      <c r="AL528" s="157">
        <v>0.04</v>
      </c>
      <c r="AM528" s="155">
        <v>7.1999999999999998E-3</v>
      </c>
      <c r="AN528">
        <v>0.94</v>
      </c>
      <c r="AO528">
        <v>31</v>
      </c>
      <c r="AP528" s="155">
        <v>0.34439999999999998</v>
      </c>
      <c r="AQ528" t="s">
        <v>217</v>
      </c>
      <c r="AR528" t="s">
        <v>214</v>
      </c>
      <c r="AS528" t="s">
        <v>228</v>
      </c>
      <c r="AT528" t="s">
        <v>214</v>
      </c>
      <c r="AU528" t="s">
        <v>214</v>
      </c>
      <c r="AV528" t="s">
        <v>212</v>
      </c>
      <c r="AW528" t="s">
        <v>228</v>
      </c>
    </row>
    <row r="529" spans="25:49">
      <c r="Y529">
        <f t="shared" si="17"/>
        <v>529</v>
      </c>
      <c r="Z529" s="160" t="s">
        <v>1048</v>
      </c>
      <c r="AA529" t="s">
        <v>1046</v>
      </c>
      <c r="AB529" t="s">
        <v>1047</v>
      </c>
      <c r="AC529" s="155">
        <v>6.6E-3</v>
      </c>
      <c r="AD529" s="18" t="str">
        <f t="shared" si="16"/>
        <v>n/a</v>
      </c>
      <c r="AF529" s="166">
        <v>1193</v>
      </c>
      <c r="AG529">
        <v>23.6</v>
      </c>
      <c r="AH529" t="s">
        <v>882</v>
      </c>
      <c r="AI529" s="10">
        <v>42024</v>
      </c>
      <c r="AJ529" s="157">
        <v>0.28000000000000003</v>
      </c>
      <c r="AK529" s="10">
        <v>42447</v>
      </c>
      <c r="AL529" s="157">
        <v>0.28000000000000003</v>
      </c>
      <c r="AM529" s="155">
        <v>1.17E-2</v>
      </c>
      <c r="AN529">
        <v>-8.33</v>
      </c>
      <c r="AO529" t="s">
        <v>212</v>
      </c>
      <c r="AP529" t="s">
        <v>212</v>
      </c>
      <c r="AQ529" t="s">
        <v>212</v>
      </c>
      <c r="AR529" t="s">
        <v>214</v>
      </c>
      <c r="AS529" t="s">
        <v>212</v>
      </c>
      <c r="AT529" t="s">
        <v>212</v>
      </c>
      <c r="AU529" t="s">
        <v>212</v>
      </c>
      <c r="AV529" t="s">
        <v>212</v>
      </c>
      <c r="AW529" t="s">
        <v>212</v>
      </c>
    </row>
    <row r="530" spans="25:49">
      <c r="Y530">
        <f t="shared" si="17"/>
        <v>530</v>
      </c>
      <c r="Z530" s="160" t="s">
        <v>1155</v>
      </c>
      <c r="AA530" t="s">
        <v>1101</v>
      </c>
      <c r="AB530" t="s">
        <v>1102</v>
      </c>
      <c r="AC530" s="155">
        <v>6.6E-3</v>
      </c>
      <c r="AD530" s="18">
        <f t="shared" si="16"/>
        <v>3</v>
      </c>
      <c r="AF530" s="166">
        <v>213282</v>
      </c>
      <c r="AG530">
        <v>41.79</v>
      </c>
      <c r="AH530" t="s">
        <v>1078</v>
      </c>
      <c r="AI530" s="10">
        <v>39066</v>
      </c>
      <c r="AJ530" s="157">
        <v>1</v>
      </c>
      <c r="AK530" s="10">
        <v>42362</v>
      </c>
      <c r="AL530" s="157">
        <v>1</v>
      </c>
      <c r="AM530" s="155">
        <v>2.4E-2</v>
      </c>
      <c r="AN530">
        <v>-1.2</v>
      </c>
      <c r="AO530">
        <v>60</v>
      </c>
      <c r="AP530" s="155">
        <v>0.5847</v>
      </c>
      <c r="AQ530" t="s">
        <v>215</v>
      </c>
      <c r="AR530" t="s">
        <v>222</v>
      </c>
      <c r="AS530" t="s">
        <v>228</v>
      </c>
      <c r="AT530" t="s">
        <v>214</v>
      </c>
      <c r="AU530" t="s">
        <v>216</v>
      </c>
      <c r="AV530" t="s">
        <v>228</v>
      </c>
      <c r="AW530" t="s">
        <v>217</v>
      </c>
    </row>
    <row r="531" spans="25:49">
      <c r="Y531">
        <f t="shared" si="17"/>
        <v>531</v>
      </c>
      <c r="Z531" s="160" t="s">
        <v>1155</v>
      </c>
      <c r="AA531" t="s">
        <v>1113</v>
      </c>
      <c r="AB531" t="s">
        <v>1114</v>
      </c>
      <c r="AC531" s="155">
        <v>6.6E-3</v>
      </c>
      <c r="AD531" s="18">
        <f t="shared" si="16"/>
        <v>2.75</v>
      </c>
      <c r="AF531" s="166">
        <v>139590</v>
      </c>
      <c r="AG531">
        <v>51.6</v>
      </c>
      <c r="AH531" t="s">
        <v>1051</v>
      </c>
      <c r="AI531" s="10">
        <v>39174</v>
      </c>
      <c r="AJ531" s="157">
        <v>0.65</v>
      </c>
      <c r="AK531" s="10">
        <v>42362</v>
      </c>
      <c r="AL531" s="157">
        <v>0.66</v>
      </c>
      <c r="AM531" s="155">
        <v>1.2699999999999999E-2</v>
      </c>
      <c r="AN531">
        <v>1.1399999999999999</v>
      </c>
      <c r="AO531">
        <v>100</v>
      </c>
      <c r="AP531" s="155">
        <v>0.2155</v>
      </c>
      <c r="AQ531" t="s">
        <v>222</v>
      </c>
      <c r="AR531" t="s">
        <v>228</v>
      </c>
      <c r="AS531" t="s">
        <v>214</v>
      </c>
      <c r="AT531" t="s">
        <v>213</v>
      </c>
      <c r="AU531" t="s">
        <v>225</v>
      </c>
      <c r="AV531" t="s">
        <v>228</v>
      </c>
      <c r="AW531" t="s">
        <v>222</v>
      </c>
    </row>
    <row r="532" spans="25:49">
      <c r="Y532">
        <f t="shared" si="17"/>
        <v>532</v>
      </c>
      <c r="Z532" s="160" t="s">
        <v>1533</v>
      </c>
      <c r="AA532" t="s">
        <v>1522</v>
      </c>
      <c r="AB532" t="s">
        <v>1523</v>
      </c>
      <c r="AC532" s="155">
        <v>6.6E-3</v>
      </c>
      <c r="AD532" s="18">
        <f t="shared" si="16"/>
        <v>2.25</v>
      </c>
      <c r="AF532" s="166">
        <v>1292</v>
      </c>
      <c r="AG532">
        <v>26.77</v>
      </c>
      <c r="AH532" t="s">
        <v>780</v>
      </c>
      <c r="AI532" s="10">
        <v>42024</v>
      </c>
      <c r="AJ532" s="157">
        <v>0.27</v>
      </c>
      <c r="AK532" s="10">
        <v>42538</v>
      </c>
      <c r="AL532" s="157">
        <v>0.02</v>
      </c>
      <c r="AM532" s="155">
        <v>1.03E-2</v>
      </c>
      <c r="AN532">
        <v>-6.01</v>
      </c>
      <c r="AO532" t="s">
        <v>212</v>
      </c>
      <c r="AP532" t="s">
        <v>212</v>
      </c>
      <c r="AQ532" t="s">
        <v>228</v>
      </c>
      <c r="AR532" t="s">
        <v>228</v>
      </c>
      <c r="AS532" t="s">
        <v>228</v>
      </c>
      <c r="AT532" t="s">
        <v>228</v>
      </c>
      <c r="AU532" t="s">
        <v>222</v>
      </c>
      <c r="AV532" t="s">
        <v>212</v>
      </c>
      <c r="AW532" t="s">
        <v>228</v>
      </c>
    </row>
    <row r="533" spans="25:49">
      <c r="Y533">
        <f t="shared" si="17"/>
        <v>533</v>
      </c>
      <c r="Z533" s="161" t="s">
        <v>103</v>
      </c>
      <c r="AA533" t="s">
        <v>430</v>
      </c>
      <c r="AB533" t="s">
        <v>431</v>
      </c>
      <c r="AC533" s="155">
        <v>6.7000000000000002E-3</v>
      </c>
      <c r="AD533" s="18">
        <f t="shared" si="16"/>
        <v>3.5</v>
      </c>
      <c r="AE533" s="168">
        <v>74885484</v>
      </c>
      <c r="AF533" s="166">
        <v>30639872</v>
      </c>
      <c r="AG533">
        <v>36.14</v>
      </c>
      <c r="AH533" t="s">
        <v>429</v>
      </c>
      <c r="AI533" s="10">
        <v>37718</v>
      </c>
      <c r="AJ533" s="157">
        <v>0.77</v>
      </c>
      <c r="AK533" s="10">
        <v>42543</v>
      </c>
      <c r="AL533" s="157">
        <v>0.27</v>
      </c>
      <c r="AM533" s="155">
        <v>2.1000000000000001E-2</v>
      </c>
      <c r="AN533">
        <v>-1.72</v>
      </c>
      <c r="AO533">
        <v>844</v>
      </c>
      <c r="AP533" s="155">
        <v>0.21709999999999999</v>
      </c>
      <c r="AQ533" t="s">
        <v>213</v>
      </c>
      <c r="AR533" t="s">
        <v>222</v>
      </c>
      <c r="AS533" t="s">
        <v>217</v>
      </c>
      <c r="AT533" t="s">
        <v>217</v>
      </c>
      <c r="AU533" t="s">
        <v>217</v>
      </c>
      <c r="AV533" t="s">
        <v>216</v>
      </c>
      <c r="AW533" t="s">
        <v>215</v>
      </c>
    </row>
    <row r="534" spans="25:49">
      <c r="Y534">
        <f t="shared" si="17"/>
        <v>534</v>
      </c>
      <c r="Z534" s="161" t="s">
        <v>24</v>
      </c>
      <c r="AA534" t="s">
        <v>710</v>
      </c>
      <c r="AB534" t="s">
        <v>711</v>
      </c>
      <c r="AC534" s="155">
        <v>6.7000000000000002E-3</v>
      </c>
      <c r="AD534" s="18">
        <f t="shared" si="16"/>
        <v>2.75</v>
      </c>
      <c r="AE534" s="168">
        <v>1079808</v>
      </c>
      <c r="AF534" s="166">
        <v>1452759</v>
      </c>
      <c r="AG534">
        <v>14.38</v>
      </c>
      <c r="AH534" t="s">
        <v>707</v>
      </c>
      <c r="AI534" s="10">
        <v>39210</v>
      </c>
      <c r="AJ534" s="157">
        <v>0.24</v>
      </c>
      <c r="AK534" s="10">
        <v>42543</v>
      </c>
      <c r="AL534" s="157">
        <v>0.06</v>
      </c>
      <c r="AM534" s="155">
        <v>1.6299999999999999E-2</v>
      </c>
      <c r="AN534">
        <v>-2.97</v>
      </c>
      <c r="AO534">
        <v>55</v>
      </c>
      <c r="AP534" s="155">
        <v>0.33389999999999997</v>
      </c>
      <c r="AQ534" t="s">
        <v>215</v>
      </c>
      <c r="AR534" t="s">
        <v>228</v>
      </c>
      <c r="AS534" t="s">
        <v>225</v>
      </c>
      <c r="AT534" t="s">
        <v>222</v>
      </c>
      <c r="AU534" t="s">
        <v>222</v>
      </c>
      <c r="AV534" t="s">
        <v>225</v>
      </c>
      <c r="AW534" t="s">
        <v>222</v>
      </c>
    </row>
    <row r="535" spans="25:49">
      <c r="Y535">
        <f t="shared" si="17"/>
        <v>535</v>
      </c>
      <c r="Z535" s="160" t="s">
        <v>1048</v>
      </c>
      <c r="AA535" t="s">
        <v>927</v>
      </c>
      <c r="AB535" t="s">
        <v>928</v>
      </c>
      <c r="AC535" s="155">
        <v>6.7000000000000002E-3</v>
      </c>
      <c r="AD535" s="18">
        <f t="shared" si="16"/>
        <v>2.75</v>
      </c>
      <c r="AE535" s="168">
        <v>46297</v>
      </c>
      <c r="AF535" s="166">
        <v>434160</v>
      </c>
      <c r="AG535">
        <v>48.14</v>
      </c>
      <c r="AH535" t="s">
        <v>882</v>
      </c>
      <c r="AI535" s="10">
        <v>39210</v>
      </c>
      <c r="AJ535" s="157">
        <v>0.36</v>
      </c>
      <c r="AK535" s="10">
        <v>42543</v>
      </c>
      <c r="AL535" s="157">
        <v>0.08</v>
      </c>
      <c r="AM535" s="155">
        <v>7.4000000000000003E-3</v>
      </c>
      <c r="AN535">
        <v>1.4</v>
      </c>
      <c r="AO535">
        <v>526</v>
      </c>
      <c r="AP535" s="155">
        <v>3.9899999999999998E-2</v>
      </c>
      <c r="AQ535" t="s">
        <v>215</v>
      </c>
      <c r="AR535" t="s">
        <v>228</v>
      </c>
      <c r="AS535" t="s">
        <v>216</v>
      </c>
      <c r="AT535" t="s">
        <v>214</v>
      </c>
      <c r="AU535" t="s">
        <v>214</v>
      </c>
      <c r="AV535" t="s">
        <v>222</v>
      </c>
      <c r="AW535" t="s">
        <v>222</v>
      </c>
    </row>
    <row r="536" spans="25:49">
      <c r="Y536">
        <f t="shared" si="17"/>
        <v>536</v>
      </c>
      <c r="Z536" s="160" t="s">
        <v>1155</v>
      </c>
      <c r="AA536" t="s">
        <v>1083</v>
      </c>
      <c r="AB536" t="s">
        <v>1084</v>
      </c>
      <c r="AC536" s="155">
        <v>6.7000000000000002E-3</v>
      </c>
      <c r="AD536" s="18">
        <f t="shared" si="16"/>
        <v>2.25</v>
      </c>
      <c r="AF536" s="166">
        <v>630374</v>
      </c>
      <c r="AG536">
        <v>51.61</v>
      </c>
      <c r="AH536" t="s">
        <v>1051</v>
      </c>
      <c r="AI536" s="10">
        <v>39210</v>
      </c>
      <c r="AJ536" s="157">
        <v>0.52</v>
      </c>
      <c r="AK536" s="10">
        <v>42543</v>
      </c>
      <c r="AL536" s="157">
        <v>0.15</v>
      </c>
      <c r="AM536" s="155">
        <v>0.01</v>
      </c>
      <c r="AN536">
        <v>1.3</v>
      </c>
      <c r="AO536">
        <v>451</v>
      </c>
      <c r="AP536" s="155">
        <v>5.1499999999999997E-2</v>
      </c>
      <c r="AQ536" t="s">
        <v>225</v>
      </c>
      <c r="AR536" t="s">
        <v>228</v>
      </c>
      <c r="AS536" t="s">
        <v>222</v>
      </c>
      <c r="AT536" t="s">
        <v>228</v>
      </c>
      <c r="AU536" t="s">
        <v>228</v>
      </c>
      <c r="AV536" t="s">
        <v>222</v>
      </c>
      <c r="AW536" t="s">
        <v>228</v>
      </c>
    </row>
    <row r="537" spans="25:49">
      <c r="Y537">
        <f t="shared" si="17"/>
        <v>537</v>
      </c>
      <c r="Z537" s="160" t="s">
        <v>1048</v>
      </c>
      <c r="AA537" t="s">
        <v>1003</v>
      </c>
      <c r="AB537" t="s">
        <v>1004</v>
      </c>
      <c r="AC537" s="155">
        <v>6.7999999999999996E-3</v>
      </c>
      <c r="AD537" s="18" t="str">
        <f t="shared" si="16"/>
        <v>n/a</v>
      </c>
      <c r="AE537" s="168">
        <v>5544</v>
      </c>
      <c r="AF537" s="166">
        <v>29818</v>
      </c>
      <c r="AG537">
        <v>34.9</v>
      </c>
      <c r="AH537" t="s">
        <v>882</v>
      </c>
      <c r="AI537" s="10">
        <v>41821</v>
      </c>
      <c r="AJ537" s="157">
        <v>0.32</v>
      </c>
      <c r="AK537" s="10">
        <v>42620</v>
      </c>
      <c r="AL537" s="157">
        <v>0.09</v>
      </c>
      <c r="AM537" s="155">
        <v>8.9999999999999993E-3</v>
      </c>
      <c r="AN537">
        <v>1.06</v>
      </c>
      <c r="AO537">
        <v>496</v>
      </c>
      <c r="AP537" s="155">
        <v>3.9100000000000003E-2</v>
      </c>
      <c r="AQ537" t="s">
        <v>212</v>
      </c>
      <c r="AR537" t="s">
        <v>228</v>
      </c>
      <c r="AS537" t="s">
        <v>212</v>
      </c>
      <c r="AT537" t="s">
        <v>212</v>
      </c>
      <c r="AU537" t="s">
        <v>212</v>
      </c>
      <c r="AV537" t="s">
        <v>212</v>
      </c>
      <c r="AW537" t="s">
        <v>212</v>
      </c>
    </row>
    <row r="538" spans="25:49">
      <c r="Y538">
        <f t="shared" si="17"/>
        <v>538</v>
      </c>
      <c r="Z538" s="160" t="s">
        <v>1533</v>
      </c>
      <c r="AA538" t="s">
        <v>1472</v>
      </c>
      <c r="AB538" t="s">
        <v>1473</v>
      </c>
      <c r="AC538" s="155">
        <v>6.7999999999999996E-3</v>
      </c>
      <c r="AD538" s="18" t="str">
        <f t="shared" si="16"/>
        <v>n/a</v>
      </c>
      <c r="AF538" s="166">
        <v>3108</v>
      </c>
      <c r="AG538">
        <v>15.57</v>
      </c>
      <c r="AH538" t="s">
        <v>811</v>
      </c>
      <c r="AI538" s="10">
        <v>42494</v>
      </c>
      <c r="AJ538" t="s">
        <v>212</v>
      </c>
      <c r="AK538" t="s">
        <v>212</v>
      </c>
      <c r="AL538" t="s">
        <v>212</v>
      </c>
      <c r="AM538" t="s">
        <v>212</v>
      </c>
      <c r="AN538">
        <v>0.98</v>
      </c>
      <c r="AO538">
        <v>74</v>
      </c>
      <c r="AP538" s="155">
        <v>0.33200000000000002</v>
      </c>
      <c r="AQ538" t="s">
        <v>212</v>
      </c>
      <c r="AR538" t="s">
        <v>214</v>
      </c>
      <c r="AS538" t="s">
        <v>212</v>
      </c>
      <c r="AT538" t="s">
        <v>212</v>
      </c>
      <c r="AU538" t="s">
        <v>212</v>
      </c>
      <c r="AV538" t="s">
        <v>212</v>
      </c>
      <c r="AW538" t="s">
        <v>212</v>
      </c>
    </row>
    <row r="539" spans="25:49">
      <c r="Y539">
        <f t="shared" si="17"/>
        <v>539</v>
      </c>
      <c r="Z539" s="160" t="s">
        <v>1533</v>
      </c>
      <c r="AA539" t="s">
        <v>1506</v>
      </c>
      <c r="AB539" t="s">
        <v>1507</v>
      </c>
      <c r="AC539" s="155">
        <v>6.7999999999999996E-3</v>
      </c>
      <c r="AD539" s="18" t="str">
        <f t="shared" si="16"/>
        <v>n/a</v>
      </c>
      <c r="AF539" s="166">
        <v>1622</v>
      </c>
      <c r="AG539">
        <v>16.34</v>
      </c>
      <c r="AH539" t="s">
        <v>944</v>
      </c>
      <c r="AI539" s="10">
        <v>42499</v>
      </c>
      <c r="AJ539" t="s">
        <v>212</v>
      </c>
      <c r="AK539" t="s">
        <v>212</v>
      </c>
      <c r="AL539" t="s">
        <v>212</v>
      </c>
      <c r="AM539" t="s">
        <v>212</v>
      </c>
      <c r="AN539" t="s">
        <v>212</v>
      </c>
      <c r="AO539">
        <v>101</v>
      </c>
      <c r="AP539" s="155">
        <v>0.3125</v>
      </c>
      <c r="AQ539" t="s">
        <v>212</v>
      </c>
      <c r="AR539" t="s">
        <v>214</v>
      </c>
      <c r="AS539" t="s">
        <v>212</v>
      </c>
      <c r="AT539" t="s">
        <v>212</v>
      </c>
      <c r="AU539" t="s">
        <v>212</v>
      </c>
      <c r="AV539" t="s">
        <v>212</v>
      </c>
      <c r="AW539" t="s">
        <v>212</v>
      </c>
    </row>
    <row r="540" spans="25:49">
      <c r="Y540">
        <f t="shared" si="17"/>
        <v>540</v>
      </c>
      <c r="Z540" s="161" t="s">
        <v>103</v>
      </c>
      <c r="AA540" t="s">
        <v>474</v>
      </c>
      <c r="AB540" t="s">
        <v>475</v>
      </c>
      <c r="AC540" s="155">
        <v>6.7999999999999996E-3</v>
      </c>
      <c r="AD540" s="18">
        <f t="shared" si="16"/>
        <v>3.25</v>
      </c>
      <c r="AE540" s="168">
        <v>73934</v>
      </c>
      <c r="AF540" s="166">
        <v>172000</v>
      </c>
      <c r="AG540">
        <v>21.5</v>
      </c>
      <c r="AH540" t="s">
        <v>429</v>
      </c>
      <c r="AI540" s="10">
        <v>41905</v>
      </c>
      <c r="AJ540" s="157">
        <v>0.48</v>
      </c>
      <c r="AK540" s="10">
        <v>42557</v>
      </c>
      <c r="AL540" s="157">
        <v>0.18</v>
      </c>
      <c r="AM540" s="155">
        <v>2.24E-2</v>
      </c>
      <c r="AN540">
        <v>-1.31</v>
      </c>
      <c r="AO540">
        <v>18</v>
      </c>
      <c r="AP540" s="155">
        <v>1.0034000000000001</v>
      </c>
      <c r="AQ540" t="s">
        <v>215</v>
      </c>
      <c r="AR540" t="s">
        <v>222</v>
      </c>
      <c r="AS540" t="s">
        <v>225</v>
      </c>
      <c r="AT540" t="s">
        <v>215</v>
      </c>
      <c r="AU540" t="s">
        <v>222</v>
      </c>
      <c r="AV540" t="s">
        <v>228</v>
      </c>
      <c r="AW540" t="s">
        <v>225</v>
      </c>
    </row>
    <row r="541" spans="25:49">
      <c r="Y541">
        <f t="shared" si="17"/>
        <v>541</v>
      </c>
      <c r="Z541" s="160" t="s">
        <v>1533</v>
      </c>
      <c r="AA541" t="s">
        <v>1209</v>
      </c>
      <c r="AB541" t="s">
        <v>1210</v>
      </c>
      <c r="AC541" s="155">
        <v>6.7999999999999996E-3</v>
      </c>
      <c r="AD541" s="18">
        <f t="shared" si="16"/>
        <v>3.25</v>
      </c>
      <c r="AF541" s="166">
        <v>1369130.5</v>
      </c>
      <c r="AG541">
        <v>46.33</v>
      </c>
      <c r="AH541" t="s">
        <v>1078</v>
      </c>
      <c r="AI541" s="10">
        <v>39071</v>
      </c>
      <c r="AJ541" s="157">
        <v>0.63</v>
      </c>
      <c r="AK541" s="10">
        <v>42538</v>
      </c>
      <c r="AL541" s="157">
        <v>0.21</v>
      </c>
      <c r="AM541" s="155">
        <v>1.35E-2</v>
      </c>
      <c r="AN541">
        <v>1.1399999999999999</v>
      </c>
      <c r="AO541">
        <v>229</v>
      </c>
      <c r="AP541" s="155">
        <v>0.34329999999999999</v>
      </c>
      <c r="AQ541" t="s">
        <v>216</v>
      </c>
      <c r="AR541" t="s">
        <v>222</v>
      </c>
      <c r="AS541" t="s">
        <v>222</v>
      </c>
      <c r="AT541" t="s">
        <v>217</v>
      </c>
      <c r="AU541" t="s">
        <v>217</v>
      </c>
      <c r="AV541" t="s">
        <v>225</v>
      </c>
      <c r="AW541" t="s">
        <v>225</v>
      </c>
    </row>
    <row r="542" spans="25:49">
      <c r="Y542">
        <f t="shared" si="17"/>
        <v>542</v>
      </c>
      <c r="Z542" s="161" t="s">
        <v>103</v>
      </c>
      <c r="AA542" t="s">
        <v>565</v>
      </c>
      <c r="AB542" t="s">
        <v>566</v>
      </c>
      <c r="AC542" s="155">
        <v>6.7999999999999996E-3</v>
      </c>
      <c r="AD542" s="18">
        <f t="shared" si="16"/>
        <v>2.75</v>
      </c>
      <c r="AE542" s="168">
        <v>260</v>
      </c>
      <c r="AF542" s="166">
        <v>2188</v>
      </c>
      <c r="AG542">
        <v>22</v>
      </c>
      <c r="AH542" t="s">
        <v>429</v>
      </c>
      <c r="AI542" s="10">
        <v>42047</v>
      </c>
      <c r="AJ542" s="157">
        <v>1.1399999999999999</v>
      </c>
      <c r="AK542" s="10">
        <v>42536</v>
      </c>
      <c r="AL542" s="157">
        <v>0.86</v>
      </c>
      <c r="AM542" s="155">
        <v>5.21E-2</v>
      </c>
      <c r="AN542">
        <v>-0.59</v>
      </c>
      <c r="AO542">
        <v>159</v>
      </c>
      <c r="AP542" s="155">
        <v>0.37919999999999998</v>
      </c>
      <c r="AQ542" t="s">
        <v>228</v>
      </c>
      <c r="AR542" t="s">
        <v>222</v>
      </c>
      <c r="AS542" t="s">
        <v>214</v>
      </c>
      <c r="AT542" t="s">
        <v>212</v>
      </c>
      <c r="AU542" t="s">
        <v>222</v>
      </c>
      <c r="AV542" t="s">
        <v>215</v>
      </c>
      <c r="AW542" t="s">
        <v>222</v>
      </c>
    </row>
    <row r="543" spans="25:49">
      <c r="Y543">
        <f t="shared" si="17"/>
        <v>543</v>
      </c>
      <c r="Z543" s="160" t="s">
        <v>107</v>
      </c>
      <c r="AA543" t="s">
        <v>413</v>
      </c>
      <c r="AB543" t="s">
        <v>414</v>
      </c>
      <c r="AC543" s="155">
        <v>6.8999999999999999E-3</v>
      </c>
      <c r="AD543" s="18" t="str">
        <f t="shared" si="16"/>
        <v>n/a</v>
      </c>
      <c r="AE543" s="168">
        <v>603</v>
      </c>
      <c r="AF543" s="166">
        <v>12990</v>
      </c>
      <c r="AG543">
        <v>22</v>
      </c>
      <c r="AH543" t="s">
        <v>378</v>
      </c>
      <c r="AI543" s="10">
        <v>42156</v>
      </c>
      <c r="AJ543" s="157">
        <v>0.52</v>
      </c>
      <c r="AK543" s="10">
        <v>42544</v>
      </c>
      <c r="AL543" s="157">
        <v>0.24</v>
      </c>
      <c r="AM543" s="155">
        <v>2.4E-2</v>
      </c>
      <c r="AN543">
        <v>-4.7</v>
      </c>
      <c r="AO543">
        <v>169</v>
      </c>
      <c r="AP543" s="155">
        <v>0.21790000000000001</v>
      </c>
      <c r="AQ543" t="s">
        <v>228</v>
      </c>
      <c r="AR543" t="s">
        <v>214</v>
      </c>
      <c r="AS543" t="s">
        <v>212</v>
      </c>
      <c r="AT543" t="s">
        <v>212</v>
      </c>
      <c r="AU543" t="s">
        <v>214</v>
      </c>
      <c r="AV543" t="s">
        <v>212</v>
      </c>
      <c r="AW543" t="s">
        <v>212</v>
      </c>
    </row>
    <row r="544" spans="25:49">
      <c r="Y544">
        <f t="shared" si="17"/>
        <v>544</v>
      </c>
      <c r="Z544" s="161" t="s">
        <v>103</v>
      </c>
      <c r="AA544" t="s">
        <v>575</v>
      </c>
      <c r="AB544" t="s">
        <v>576</v>
      </c>
      <c r="AC544" s="155">
        <v>6.8999999999999999E-3</v>
      </c>
      <c r="AD544" s="18" t="str">
        <f t="shared" si="16"/>
        <v>n/a</v>
      </c>
      <c r="AH544" t="s">
        <v>429</v>
      </c>
      <c r="AI544" s="10">
        <v>42565</v>
      </c>
      <c r="AJ544" t="s">
        <v>212</v>
      </c>
      <c r="AK544" t="s">
        <v>212</v>
      </c>
      <c r="AL544" t="s">
        <v>212</v>
      </c>
      <c r="AM544" t="s">
        <v>212</v>
      </c>
      <c r="AN544" t="s">
        <v>212</v>
      </c>
      <c r="AO544">
        <v>103</v>
      </c>
      <c r="AP544" s="155">
        <v>0.12</v>
      </c>
      <c r="AQ544" t="s">
        <v>212</v>
      </c>
      <c r="AR544" t="s">
        <v>214</v>
      </c>
      <c r="AS544" t="s">
        <v>212</v>
      </c>
      <c r="AT544" t="s">
        <v>212</v>
      </c>
      <c r="AU544" t="s">
        <v>212</v>
      </c>
      <c r="AV544" t="s">
        <v>212</v>
      </c>
      <c r="AW544" t="s">
        <v>212</v>
      </c>
    </row>
    <row r="545" spans="25:49">
      <c r="Y545">
        <f t="shared" si="17"/>
        <v>545</v>
      </c>
      <c r="Z545" s="161" t="s">
        <v>103</v>
      </c>
      <c r="AA545" t="s">
        <v>482</v>
      </c>
      <c r="AB545" t="s">
        <v>483</v>
      </c>
      <c r="AC545" s="155">
        <v>6.8999999999999999E-3</v>
      </c>
      <c r="AD545" s="18">
        <f t="shared" si="16"/>
        <v>3.5</v>
      </c>
      <c r="AE545" s="168">
        <v>29700</v>
      </c>
      <c r="AF545" s="166">
        <v>119672</v>
      </c>
      <c r="AG545">
        <v>42.77</v>
      </c>
      <c r="AH545" t="s">
        <v>429</v>
      </c>
      <c r="AI545" s="10">
        <v>40773</v>
      </c>
      <c r="AJ545" s="157">
        <v>1.05</v>
      </c>
      <c r="AK545" s="10">
        <v>42543</v>
      </c>
      <c r="AL545" s="157">
        <v>0.46</v>
      </c>
      <c r="AM545" s="155">
        <v>2.4500000000000001E-2</v>
      </c>
      <c r="AN545">
        <v>-1.48</v>
      </c>
      <c r="AO545">
        <v>1042</v>
      </c>
      <c r="AP545" s="155">
        <v>3.7100000000000001E-2</v>
      </c>
      <c r="AQ545" t="s">
        <v>225</v>
      </c>
      <c r="AR545" t="s">
        <v>214</v>
      </c>
      <c r="AS545" t="s">
        <v>215</v>
      </c>
      <c r="AT545" t="s">
        <v>216</v>
      </c>
      <c r="AU545" t="s">
        <v>222</v>
      </c>
      <c r="AV545" t="s">
        <v>216</v>
      </c>
      <c r="AW545" t="s">
        <v>215</v>
      </c>
    </row>
    <row r="546" spans="25:49">
      <c r="Y546">
        <f t="shared" si="17"/>
        <v>546</v>
      </c>
      <c r="Z546" s="162" t="s">
        <v>25</v>
      </c>
      <c r="AA546" t="s">
        <v>289</v>
      </c>
      <c r="AB546" t="s">
        <v>288</v>
      </c>
      <c r="AC546" s="155">
        <v>6.8999999999999999E-3</v>
      </c>
      <c r="AD546" s="18">
        <f t="shared" si="16"/>
        <v>3.5</v>
      </c>
      <c r="AE546" s="168">
        <v>22105</v>
      </c>
      <c r="AF546" s="166">
        <v>83297</v>
      </c>
      <c r="AG546">
        <v>26.96</v>
      </c>
      <c r="AH546" t="s">
        <v>25</v>
      </c>
      <c r="AI546" s="10">
        <v>40708</v>
      </c>
      <c r="AJ546" s="157">
        <v>1.47</v>
      </c>
      <c r="AK546" s="10">
        <v>42543</v>
      </c>
      <c r="AL546" s="157">
        <v>0.37</v>
      </c>
      <c r="AM546" s="155">
        <v>5.4899999999999997E-2</v>
      </c>
      <c r="AN546">
        <v>1.73</v>
      </c>
      <c r="AO546">
        <v>71</v>
      </c>
      <c r="AP546" s="155">
        <v>0.29730000000000001</v>
      </c>
      <c r="AQ546" t="s">
        <v>217</v>
      </c>
      <c r="AR546" t="s">
        <v>214</v>
      </c>
      <c r="AS546" t="s">
        <v>216</v>
      </c>
      <c r="AT546" t="s">
        <v>222</v>
      </c>
      <c r="AU546" t="s">
        <v>216</v>
      </c>
      <c r="AV546" t="s">
        <v>225</v>
      </c>
      <c r="AW546" t="s">
        <v>215</v>
      </c>
    </row>
    <row r="547" spans="25:49">
      <c r="Y547">
        <f t="shared" si="17"/>
        <v>547</v>
      </c>
      <c r="Z547" s="161" t="s">
        <v>103</v>
      </c>
      <c r="AA547" t="s">
        <v>468</v>
      </c>
      <c r="AB547" t="s">
        <v>469</v>
      </c>
      <c r="AC547" s="155">
        <v>6.8999999999999999E-3</v>
      </c>
      <c r="AD547" s="18">
        <f t="shared" si="16"/>
        <v>3.25</v>
      </c>
      <c r="AE547" s="168">
        <v>15095</v>
      </c>
      <c r="AF547" s="166">
        <v>182902</v>
      </c>
      <c r="AG547">
        <v>33.380000000000003</v>
      </c>
      <c r="AH547" t="s">
        <v>429</v>
      </c>
      <c r="AI547" s="10">
        <v>39398</v>
      </c>
      <c r="AJ547" s="157">
        <v>0.93</v>
      </c>
      <c r="AK547" s="10">
        <v>42543</v>
      </c>
      <c r="AL547" s="157">
        <v>0.19</v>
      </c>
      <c r="AM547" s="155">
        <v>2.76E-2</v>
      </c>
      <c r="AN547">
        <v>-1.65</v>
      </c>
      <c r="AO547">
        <v>305</v>
      </c>
      <c r="AP547" s="155">
        <v>0.3256</v>
      </c>
      <c r="AQ547" t="s">
        <v>217</v>
      </c>
      <c r="AR547" t="s">
        <v>214</v>
      </c>
      <c r="AS547" t="s">
        <v>222</v>
      </c>
      <c r="AT547" t="s">
        <v>217</v>
      </c>
      <c r="AU547" t="s">
        <v>215</v>
      </c>
      <c r="AV547" t="s">
        <v>215</v>
      </c>
      <c r="AW547" t="s">
        <v>225</v>
      </c>
    </row>
    <row r="548" spans="25:49">
      <c r="Y548">
        <f t="shared" si="17"/>
        <v>548</v>
      </c>
      <c r="Z548" s="160" t="s">
        <v>1533</v>
      </c>
      <c r="AA548" t="s">
        <v>1336</v>
      </c>
      <c r="AB548" t="s">
        <v>1337</v>
      </c>
      <c r="AC548" s="155">
        <v>7.0000000000000001E-3</v>
      </c>
      <c r="AD548" s="18" t="str">
        <f t="shared" si="16"/>
        <v>n/a</v>
      </c>
      <c r="AF548" s="166">
        <v>106280</v>
      </c>
      <c r="AG548">
        <v>26.57</v>
      </c>
      <c r="AH548" t="s">
        <v>747</v>
      </c>
      <c r="AI548" s="10">
        <v>41898</v>
      </c>
      <c r="AJ548" t="s">
        <v>212</v>
      </c>
      <c r="AK548" t="s">
        <v>212</v>
      </c>
      <c r="AL548" t="s">
        <v>212</v>
      </c>
      <c r="AM548" t="s">
        <v>212</v>
      </c>
      <c r="AN548">
        <v>-2.66</v>
      </c>
      <c r="AO548" t="s">
        <v>212</v>
      </c>
      <c r="AP548" t="s">
        <v>212</v>
      </c>
      <c r="AQ548" t="s">
        <v>214</v>
      </c>
      <c r="AR548" t="s">
        <v>214</v>
      </c>
      <c r="AS548" t="s">
        <v>212</v>
      </c>
      <c r="AT548" t="s">
        <v>216</v>
      </c>
      <c r="AU548" t="s">
        <v>212</v>
      </c>
      <c r="AV548" t="s">
        <v>212</v>
      </c>
      <c r="AW548" t="s">
        <v>212</v>
      </c>
    </row>
    <row r="549" spans="25:49">
      <c r="Y549">
        <f t="shared" si="17"/>
        <v>549</v>
      </c>
      <c r="Z549" s="160" t="s">
        <v>1155</v>
      </c>
      <c r="AA549" t="s">
        <v>1141</v>
      </c>
      <c r="AB549" t="s">
        <v>1142</v>
      </c>
      <c r="AC549" s="155">
        <v>7.0000000000000001E-3</v>
      </c>
      <c r="AD549" s="18" t="str">
        <f t="shared" si="16"/>
        <v>n/a</v>
      </c>
      <c r="AF549" s="166">
        <v>18211.5</v>
      </c>
      <c r="AG549">
        <v>19.100000000000001</v>
      </c>
      <c r="AH549" t="s">
        <v>992</v>
      </c>
      <c r="AI549" s="10">
        <v>41708</v>
      </c>
      <c r="AJ549" s="157">
        <v>0.06</v>
      </c>
      <c r="AK549" s="10">
        <v>42361</v>
      </c>
      <c r="AL549" s="157">
        <v>0.05</v>
      </c>
      <c r="AM549" s="155">
        <v>3.3E-3</v>
      </c>
      <c r="AN549">
        <v>1.46</v>
      </c>
      <c r="AO549">
        <v>42</v>
      </c>
      <c r="AP549" s="155">
        <v>0.33189999999999997</v>
      </c>
      <c r="AQ549" t="s">
        <v>212</v>
      </c>
      <c r="AR549" t="s">
        <v>214</v>
      </c>
      <c r="AS549" t="s">
        <v>212</v>
      </c>
      <c r="AT549" t="s">
        <v>212</v>
      </c>
      <c r="AU549" t="s">
        <v>212</v>
      </c>
      <c r="AV549" t="s">
        <v>212</v>
      </c>
      <c r="AW549" t="s">
        <v>212</v>
      </c>
    </row>
    <row r="550" spans="25:49">
      <c r="Y550">
        <f t="shared" si="17"/>
        <v>550</v>
      </c>
      <c r="Z550" s="160" t="s">
        <v>1533</v>
      </c>
      <c r="AA550" t="s">
        <v>1456</v>
      </c>
      <c r="AB550" t="s">
        <v>1457</v>
      </c>
      <c r="AC550" s="155">
        <v>7.0000000000000001E-3</v>
      </c>
      <c r="AD550" s="18" t="str">
        <f t="shared" si="16"/>
        <v>n/a</v>
      </c>
      <c r="AF550" s="166">
        <v>6793.5</v>
      </c>
      <c r="AG550">
        <v>19.41</v>
      </c>
      <c r="AH550" t="s">
        <v>780</v>
      </c>
      <c r="AI550" s="10">
        <v>42607</v>
      </c>
      <c r="AJ550" t="s">
        <v>212</v>
      </c>
      <c r="AK550" t="s">
        <v>212</v>
      </c>
      <c r="AL550" t="s">
        <v>212</v>
      </c>
      <c r="AM550" t="s">
        <v>212</v>
      </c>
      <c r="AN550" t="s">
        <v>212</v>
      </c>
      <c r="AO550">
        <v>71</v>
      </c>
      <c r="AP550" s="155">
        <v>0.30640000000000001</v>
      </c>
      <c r="AQ550" t="s">
        <v>212</v>
      </c>
      <c r="AR550" t="s">
        <v>228</v>
      </c>
      <c r="AS550" t="s">
        <v>212</v>
      </c>
      <c r="AT550" t="s">
        <v>212</v>
      </c>
      <c r="AU550" t="s">
        <v>212</v>
      </c>
      <c r="AV550" t="s">
        <v>212</v>
      </c>
      <c r="AW550" t="s">
        <v>212</v>
      </c>
    </row>
    <row r="551" spans="25:49">
      <c r="Y551">
        <f t="shared" si="17"/>
        <v>551</v>
      </c>
      <c r="Z551" s="160" t="s">
        <v>100</v>
      </c>
      <c r="AA551" t="s">
        <v>758</v>
      </c>
      <c r="AB551" t="s">
        <v>759</v>
      </c>
      <c r="AC551" s="155">
        <v>7.0000000000000001E-3</v>
      </c>
      <c r="AD551" s="18">
        <f t="shared" si="16"/>
        <v>3.25</v>
      </c>
      <c r="AE551" s="168">
        <v>599329</v>
      </c>
      <c r="AF551" s="166">
        <v>2417257.6</v>
      </c>
      <c r="AG551">
        <v>26.6</v>
      </c>
      <c r="AH551" t="s">
        <v>747</v>
      </c>
      <c r="AI551" s="10">
        <v>37852</v>
      </c>
      <c r="AJ551" s="157">
        <v>0.56999999999999995</v>
      </c>
      <c r="AK551" s="10">
        <v>42543</v>
      </c>
      <c r="AL551" s="157">
        <v>0.15</v>
      </c>
      <c r="AM551" s="155">
        <v>2.1399999999999999E-2</v>
      </c>
      <c r="AN551">
        <v>1.04</v>
      </c>
      <c r="AO551">
        <v>197</v>
      </c>
      <c r="AP551" s="155">
        <v>5.3199999999999997E-2</v>
      </c>
      <c r="AQ551" t="s">
        <v>215</v>
      </c>
      <c r="AR551" t="s">
        <v>214</v>
      </c>
      <c r="AS551" t="s">
        <v>215</v>
      </c>
      <c r="AT551" t="s">
        <v>225</v>
      </c>
      <c r="AU551" t="s">
        <v>225</v>
      </c>
      <c r="AV551" t="s">
        <v>217</v>
      </c>
      <c r="AW551" t="s">
        <v>225</v>
      </c>
    </row>
    <row r="552" spans="25:49">
      <c r="Y552">
        <f t="shared" si="17"/>
        <v>552</v>
      </c>
      <c r="Z552" s="161" t="s">
        <v>103</v>
      </c>
      <c r="AA552" t="s">
        <v>527</v>
      </c>
      <c r="AB552" t="s">
        <v>528</v>
      </c>
      <c r="AC552" s="155">
        <v>7.0000000000000001E-3</v>
      </c>
      <c r="AD552" s="18">
        <f t="shared" si="16"/>
        <v>3.25</v>
      </c>
      <c r="AE552" s="168">
        <v>974</v>
      </c>
      <c r="AF552" s="166">
        <v>11432</v>
      </c>
      <c r="AG552">
        <v>28.34</v>
      </c>
      <c r="AH552" t="s">
        <v>429</v>
      </c>
      <c r="AI552" s="10">
        <v>40520</v>
      </c>
      <c r="AJ552" s="157">
        <v>0.55000000000000004</v>
      </c>
      <c r="AK552" s="10">
        <v>42538</v>
      </c>
      <c r="AL552" s="157">
        <v>0.28000000000000003</v>
      </c>
      <c r="AM552" s="155">
        <v>1.9400000000000001E-2</v>
      </c>
      <c r="AN552">
        <v>1.31</v>
      </c>
      <c r="AO552">
        <v>346</v>
      </c>
      <c r="AP552" s="155">
        <v>0.19950000000000001</v>
      </c>
      <c r="AQ552" t="s">
        <v>214</v>
      </c>
      <c r="AR552" t="s">
        <v>214</v>
      </c>
      <c r="AS552" t="s">
        <v>217</v>
      </c>
      <c r="AT552" t="s">
        <v>215</v>
      </c>
      <c r="AU552" t="s">
        <v>222</v>
      </c>
      <c r="AV552" t="s">
        <v>215</v>
      </c>
      <c r="AW552" t="s">
        <v>225</v>
      </c>
    </row>
    <row r="553" spans="25:49">
      <c r="Y553">
        <f t="shared" si="17"/>
        <v>553</v>
      </c>
      <c r="Z553" s="160" t="s">
        <v>1533</v>
      </c>
      <c r="AA553" t="s">
        <v>758</v>
      </c>
      <c r="AB553" t="s">
        <v>759</v>
      </c>
      <c r="AC553" s="155">
        <v>7.0000000000000001E-3</v>
      </c>
      <c r="AD553" s="18">
        <f t="shared" si="16"/>
        <v>3.25</v>
      </c>
      <c r="AF553" s="166">
        <v>2417257.6</v>
      </c>
      <c r="AG553">
        <v>26.6</v>
      </c>
      <c r="AH553" t="s">
        <v>747</v>
      </c>
      <c r="AI553" s="10">
        <v>37852</v>
      </c>
      <c r="AJ553" s="157">
        <v>0.56999999999999995</v>
      </c>
      <c r="AK553" s="10">
        <v>42543</v>
      </c>
      <c r="AL553" s="157">
        <v>0.15</v>
      </c>
      <c r="AM553" s="155">
        <v>2.1399999999999999E-2</v>
      </c>
      <c r="AN553">
        <v>1.04</v>
      </c>
      <c r="AO553">
        <v>197</v>
      </c>
      <c r="AP553" s="155">
        <v>5.3199999999999997E-2</v>
      </c>
      <c r="AQ553" t="s">
        <v>215</v>
      </c>
      <c r="AR553" t="s">
        <v>214</v>
      </c>
      <c r="AS553" t="s">
        <v>215</v>
      </c>
      <c r="AT553" t="s">
        <v>225</v>
      </c>
      <c r="AU553" t="s">
        <v>225</v>
      </c>
      <c r="AV553" t="s">
        <v>217</v>
      </c>
      <c r="AW553" t="s">
        <v>225</v>
      </c>
    </row>
    <row r="554" spans="25:49">
      <c r="Y554">
        <f t="shared" si="17"/>
        <v>554</v>
      </c>
      <c r="Z554" s="160" t="s">
        <v>1155</v>
      </c>
      <c r="AA554" t="s">
        <v>1119</v>
      </c>
      <c r="AB554" t="s">
        <v>1120</v>
      </c>
      <c r="AC554" s="155">
        <v>7.0000000000000001E-3</v>
      </c>
      <c r="AD554" s="18">
        <f t="shared" si="16"/>
        <v>2.75</v>
      </c>
      <c r="AF554" s="166">
        <v>94085</v>
      </c>
      <c r="AG554">
        <v>30.37</v>
      </c>
      <c r="AH554" t="s">
        <v>1026</v>
      </c>
      <c r="AI554" s="10">
        <v>40652</v>
      </c>
      <c r="AJ554" s="157">
        <v>0.09</v>
      </c>
      <c r="AK554" s="10">
        <v>42543</v>
      </c>
      <c r="AL554" s="157">
        <v>0.03</v>
      </c>
      <c r="AM554" s="155">
        <v>3.0000000000000001E-3</v>
      </c>
      <c r="AN554">
        <v>1.28</v>
      </c>
      <c r="AO554">
        <v>226</v>
      </c>
      <c r="AP554" s="155">
        <v>8.5800000000000001E-2</v>
      </c>
      <c r="AQ554" t="s">
        <v>217</v>
      </c>
      <c r="AR554" t="s">
        <v>214</v>
      </c>
      <c r="AS554" t="s">
        <v>228</v>
      </c>
      <c r="AT554" t="s">
        <v>214</v>
      </c>
      <c r="AU554" t="s">
        <v>213</v>
      </c>
      <c r="AV554" t="s">
        <v>222</v>
      </c>
      <c r="AW554" t="s">
        <v>222</v>
      </c>
    </row>
    <row r="555" spans="25:49">
      <c r="Y555">
        <f t="shared" si="17"/>
        <v>555</v>
      </c>
      <c r="Z555" s="160" t="s">
        <v>1155</v>
      </c>
      <c r="AA555" t="s">
        <v>1123</v>
      </c>
      <c r="AB555" t="s">
        <v>1124</v>
      </c>
      <c r="AC555" s="155">
        <v>7.0000000000000001E-3</v>
      </c>
      <c r="AD555" s="18">
        <f t="shared" si="16"/>
        <v>2.75</v>
      </c>
      <c r="AF555" s="166">
        <v>51720.3</v>
      </c>
      <c r="AG555">
        <v>19.93</v>
      </c>
      <c r="AH555" t="s">
        <v>1078</v>
      </c>
      <c r="AI555" s="10">
        <v>37784</v>
      </c>
      <c r="AJ555" s="157">
        <v>0.08</v>
      </c>
      <c r="AK555" s="10">
        <v>42543</v>
      </c>
      <c r="AL555" s="157">
        <v>0.05</v>
      </c>
      <c r="AM555" s="155">
        <v>4.0000000000000001E-3</v>
      </c>
      <c r="AN555">
        <v>1.23</v>
      </c>
      <c r="AO555">
        <v>101</v>
      </c>
      <c r="AP555" s="155">
        <v>0.1142</v>
      </c>
      <c r="AQ555" t="s">
        <v>222</v>
      </c>
      <c r="AR555" t="s">
        <v>222</v>
      </c>
      <c r="AS555" t="s">
        <v>214</v>
      </c>
      <c r="AT555" t="s">
        <v>217</v>
      </c>
      <c r="AU555" t="s">
        <v>228</v>
      </c>
      <c r="AV555" t="s">
        <v>222</v>
      </c>
      <c r="AW555" t="s">
        <v>222</v>
      </c>
    </row>
    <row r="556" spans="25:49">
      <c r="Y556">
        <f t="shared" si="17"/>
        <v>556</v>
      </c>
      <c r="Z556" s="160" t="s">
        <v>1155</v>
      </c>
      <c r="AA556" t="s">
        <v>1145</v>
      </c>
      <c r="AB556" t="s">
        <v>1146</v>
      </c>
      <c r="AC556" s="155">
        <v>7.0000000000000001E-3</v>
      </c>
      <c r="AD556" s="18">
        <f t="shared" si="16"/>
        <v>2.75</v>
      </c>
      <c r="AF556" s="166">
        <v>8981</v>
      </c>
      <c r="AG556">
        <v>25.9</v>
      </c>
      <c r="AH556" t="s">
        <v>1078</v>
      </c>
      <c r="AI556" s="10">
        <v>39056</v>
      </c>
      <c r="AJ556" s="157">
        <v>0.25</v>
      </c>
      <c r="AK556" s="10">
        <v>42543</v>
      </c>
      <c r="AL556" s="157">
        <v>0.06</v>
      </c>
      <c r="AM556" s="155">
        <v>9.7000000000000003E-3</v>
      </c>
      <c r="AN556">
        <v>-2.11</v>
      </c>
      <c r="AO556">
        <v>1201</v>
      </c>
      <c r="AP556" s="155">
        <v>4.8000000000000001E-2</v>
      </c>
      <c r="AQ556" t="s">
        <v>214</v>
      </c>
      <c r="AR556" t="s">
        <v>214</v>
      </c>
      <c r="AS556" t="s">
        <v>214</v>
      </c>
      <c r="AT556" t="s">
        <v>222</v>
      </c>
      <c r="AU556" t="s">
        <v>222</v>
      </c>
      <c r="AV556" t="s">
        <v>215</v>
      </c>
      <c r="AW556" t="s">
        <v>222</v>
      </c>
    </row>
    <row r="557" spans="25:49">
      <c r="Y557">
        <f t="shared" si="17"/>
        <v>557</v>
      </c>
      <c r="Z557" s="160" t="s">
        <v>1048</v>
      </c>
      <c r="AA557" t="s">
        <v>988</v>
      </c>
      <c r="AB557" t="s">
        <v>989</v>
      </c>
      <c r="AC557" s="155">
        <v>7.0000000000000001E-3</v>
      </c>
      <c r="AD557" s="18">
        <f t="shared" si="16"/>
        <v>2.5</v>
      </c>
      <c r="AE557" s="168">
        <v>17094</v>
      </c>
      <c r="AF557" s="166">
        <v>60310</v>
      </c>
      <c r="AG557">
        <v>32.659999999999997</v>
      </c>
      <c r="AH557" t="s">
        <v>893</v>
      </c>
      <c r="AI557" s="10">
        <v>40652</v>
      </c>
      <c r="AJ557" s="157">
        <v>7.0000000000000007E-2</v>
      </c>
      <c r="AK557" s="10">
        <v>42543</v>
      </c>
      <c r="AL557" s="157">
        <v>0.02</v>
      </c>
      <c r="AM557" s="155">
        <v>2.2000000000000001E-3</v>
      </c>
      <c r="AN557">
        <v>1.28</v>
      </c>
      <c r="AO557">
        <v>263</v>
      </c>
      <c r="AP557" s="155">
        <v>7.6499999999999999E-2</v>
      </c>
      <c r="AQ557" t="s">
        <v>215</v>
      </c>
      <c r="AR557" t="s">
        <v>214</v>
      </c>
      <c r="AS557" t="s">
        <v>228</v>
      </c>
      <c r="AT557" t="s">
        <v>225</v>
      </c>
      <c r="AU557" t="s">
        <v>228</v>
      </c>
      <c r="AV557" t="s">
        <v>214</v>
      </c>
      <c r="AW557" t="s">
        <v>214</v>
      </c>
    </row>
    <row r="558" spans="25:49">
      <c r="Y558">
        <f t="shared" si="17"/>
        <v>558</v>
      </c>
      <c r="Z558" s="161" t="s">
        <v>103</v>
      </c>
      <c r="AA558" t="s">
        <v>503</v>
      </c>
      <c r="AB558" t="s">
        <v>504</v>
      </c>
      <c r="AC558" s="155">
        <v>7.0000000000000001E-3</v>
      </c>
      <c r="AD558" s="18">
        <f t="shared" si="16"/>
        <v>2.5</v>
      </c>
      <c r="AE558" s="168">
        <v>5185</v>
      </c>
      <c r="AF558" s="166">
        <v>32117.3</v>
      </c>
      <c r="AG558">
        <v>25.59</v>
      </c>
      <c r="AH558" t="s">
        <v>429</v>
      </c>
      <c r="AI558" s="10">
        <v>42317</v>
      </c>
      <c r="AJ558" s="157">
        <v>0.64</v>
      </c>
      <c r="AK558" s="10">
        <v>42548</v>
      </c>
      <c r="AL558" s="157">
        <v>0.14000000000000001</v>
      </c>
      <c r="AM558" s="155">
        <v>2.5399999999999999E-2</v>
      </c>
      <c r="AN558">
        <v>-1.0900000000000001</v>
      </c>
      <c r="AO558">
        <v>2</v>
      </c>
      <c r="AP558" s="155">
        <v>0.99990000000000001</v>
      </c>
      <c r="AQ558" t="s">
        <v>222</v>
      </c>
      <c r="AR558" t="s">
        <v>214</v>
      </c>
      <c r="AS558" t="s">
        <v>212</v>
      </c>
      <c r="AT558" t="s">
        <v>212</v>
      </c>
      <c r="AU558" t="s">
        <v>222</v>
      </c>
      <c r="AV558" t="s">
        <v>228</v>
      </c>
      <c r="AW558" t="s">
        <v>214</v>
      </c>
    </row>
    <row r="559" spans="25:49">
      <c r="Y559">
        <f t="shared" si="17"/>
        <v>559</v>
      </c>
      <c r="Z559" s="161" t="s">
        <v>103</v>
      </c>
      <c r="AA559" t="s">
        <v>545</v>
      </c>
      <c r="AB559" t="s">
        <v>546</v>
      </c>
      <c r="AC559" s="155">
        <v>7.0000000000000001E-3</v>
      </c>
      <c r="AD559" s="18">
        <f t="shared" si="16"/>
        <v>2.5</v>
      </c>
      <c r="AE559" s="168">
        <v>1848</v>
      </c>
      <c r="AF559" s="166">
        <v>4577.5</v>
      </c>
      <c r="AG559">
        <v>18.28</v>
      </c>
      <c r="AH559" t="s">
        <v>429</v>
      </c>
      <c r="AI559" s="10">
        <v>41198</v>
      </c>
      <c r="AJ559" s="157">
        <v>0.26</v>
      </c>
      <c r="AK559" s="10">
        <v>42367</v>
      </c>
      <c r="AL559" s="157">
        <v>0.26</v>
      </c>
      <c r="AM559" s="155">
        <v>1.41E-2</v>
      </c>
      <c r="AN559">
        <v>-2.89</v>
      </c>
      <c r="AO559">
        <v>120</v>
      </c>
      <c r="AP559" s="155">
        <v>0.14430000000000001</v>
      </c>
      <c r="AQ559" t="s">
        <v>228</v>
      </c>
      <c r="AR559" t="s">
        <v>214</v>
      </c>
      <c r="AS559" t="s">
        <v>222</v>
      </c>
      <c r="AT559" t="s">
        <v>228</v>
      </c>
      <c r="AU559" t="s">
        <v>214</v>
      </c>
      <c r="AV559" t="s">
        <v>217</v>
      </c>
      <c r="AW559" t="s">
        <v>214</v>
      </c>
    </row>
    <row r="560" spans="25:49">
      <c r="Y560">
        <f t="shared" si="17"/>
        <v>560</v>
      </c>
      <c r="Z560" s="160" t="s">
        <v>1533</v>
      </c>
      <c r="AA560" t="s">
        <v>1516</v>
      </c>
      <c r="AB560" t="s">
        <v>1517</v>
      </c>
      <c r="AC560" s="155">
        <v>7.0000000000000001E-3</v>
      </c>
      <c r="AD560" s="18">
        <f t="shared" si="16"/>
        <v>2.5</v>
      </c>
      <c r="AF560" s="166">
        <v>1301.5</v>
      </c>
      <c r="AG560">
        <v>26</v>
      </c>
      <c r="AH560" t="s">
        <v>811</v>
      </c>
      <c r="AI560" s="10">
        <v>41914</v>
      </c>
      <c r="AJ560" s="157">
        <v>0.32</v>
      </c>
      <c r="AK560" s="10">
        <v>42535</v>
      </c>
      <c r="AL560" s="157">
        <v>0.08</v>
      </c>
      <c r="AM560" s="155">
        <v>1.21E-2</v>
      </c>
      <c r="AN560">
        <v>2.5099999999999998</v>
      </c>
      <c r="AO560">
        <v>322</v>
      </c>
      <c r="AP560" s="155">
        <v>0.2949</v>
      </c>
      <c r="AQ560" t="s">
        <v>228</v>
      </c>
      <c r="AR560" t="s">
        <v>228</v>
      </c>
      <c r="AS560" t="s">
        <v>228</v>
      </c>
      <c r="AT560" t="s">
        <v>228</v>
      </c>
      <c r="AU560" t="s">
        <v>225</v>
      </c>
      <c r="AV560" t="s">
        <v>215</v>
      </c>
      <c r="AW560" t="s">
        <v>214</v>
      </c>
    </row>
    <row r="561" spans="25:49">
      <c r="Y561">
        <f t="shared" si="17"/>
        <v>561</v>
      </c>
      <c r="Z561" s="160" t="s">
        <v>1533</v>
      </c>
      <c r="AA561" t="s">
        <v>1376</v>
      </c>
      <c r="AB561" t="s">
        <v>1377</v>
      </c>
      <c r="AC561" s="155">
        <v>7.1000000000000004E-3</v>
      </c>
      <c r="AD561" s="18" t="str">
        <f t="shared" si="16"/>
        <v>n/a</v>
      </c>
      <c r="AF561" s="166">
        <v>44025</v>
      </c>
      <c r="AG561">
        <v>29.34</v>
      </c>
      <c r="AH561" t="s">
        <v>1303</v>
      </c>
      <c r="AI561" s="10">
        <v>41446</v>
      </c>
      <c r="AJ561" s="157">
        <v>0.49</v>
      </c>
      <c r="AK561" s="10">
        <v>42543</v>
      </c>
      <c r="AL561" s="157">
        <v>0.16</v>
      </c>
      <c r="AM561" s="155">
        <v>1.67E-2</v>
      </c>
      <c r="AN561">
        <v>1.02</v>
      </c>
      <c r="AO561">
        <v>18</v>
      </c>
      <c r="AP561" s="155">
        <v>1.0322</v>
      </c>
      <c r="AQ561" t="s">
        <v>212</v>
      </c>
      <c r="AR561" t="s">
        <v>225</v>
      </c>
      <c r="AS561" t="s">
        <v>212</v>
      </c>
      <c r="AT561" t="s">
        <v>212</v>
      </c>
      <c r="AU561" t="s">
        <v>212</v>
      </c>
      <c r="AV561" t="s">
        <v>212</v>
      </c>
      <c r="AW561" t="s">
        <v>212</v>
      </c>
    </row>
    <row r="562" spans="25:49">
      <c r="Y562">
        <f t="shared" si="17"/>
        <v>562</v>
      </c>
      <c r="Z562" s="160" t="s">
        <v>1533</v>
      </c>
      <c r="AA562" t="s">
        <v>1432</v>
      </c>
      <c r="AB562" t="s">
        <v>1433</v>
      </c>
      <c r="AC562" s="155">
        <v>7.1000000000000004E-3</v>
      </c>
      <c r="AD562" s="18" t="str">
        <f t="shared" si="16"/>
        <v>n/a</v>
      </c>
      <c r="AF562" s="166">
        <v>14883</v>
      </c>
      <c r="AG562">
        <v>27.05</v>
      </c>
      <c r="AH562" t="s">
        <v>1303</v>
      </c>
      <c r="AI562" s="10">
        <v>41446</v>
      </c>
      <c r="AJ562" s="157">
        <v>0.46</v>
      </c>
      <c r="AK562" s="10">
        <v>42543</v>
      </c>
      <c r="AL562" s="157">
        <v>0.12</v>
      </c>
      <c r="AM562" s="155">
        <v>1.6899999999999998E-2</v>
      </c>
      <c r="AN562">
        <v>0.78</v>
      </c>
      <c r="AO562">
        <v>12</v>
      </c>
      <c r="AP562" s="155">
        <v>1.1247</v>
      </c>
      <c r="AQ562" t="s">
        <v>212</v>
      </c>
      <c r="AR562" t="s">
        <v>217</v>
      </c>
      <c r="AS562" t="s">
        <v>212</v>
      </c>
      <c r="AT562" t="s">
        <v>212</v>
      </c>
      <c r="AU562" t="s">
        <v>212</v>
      </c>
      <c r="AV562" t="s">
        <v>212</v>
      </c>
      <c r="AW562" t="s">
        <v>212</v>
      </c>
    </row>
    <row r="563" spans="25:49">
      <c r="Y563">
        <f t="shared" si="17"/>
        <v>563</v>
      </c>
      <c r="Z563" s="161" t="s">
        <v>24</v>
      </c>
      <c r="AA563" t="s">
        <v>736</v>
      </c>
      <c r="AB563" t="s">
        <v>737</v>
      </c>
      <c r="AC563" s="155">
        <v>7.1000000000000004E-3</v>
      </c>
      <c r="AD563" s="18">
        <f t="shared" si="16"/>
        <v>2.5</v>
      </c>
      <c r="AE563" s="168">
        <v>11188</v>
      </c>
      <c r="AF563" s="166">
        <v>29217.4</v>
      </c>
      <c r="AG563">
        <v>8.35</v>
      </c>
      <c r="AH563" t="s">
        <v>707</v>
      </c>
      <c r="AI563" s="10">
        <v>39266</v>
      </c>
      <c r="AJ563" s="157">
        <v>0.27</v>
      </c>
      <c r="AK563" s="10">
        <v>42545</v>
      </c>
      <c r="AL563" s="157">
        <v>7.0000000000000007E-2</v>
      </c>
      <c r="AM563" s="155">
        <v>3.2399999999999998E-2</v>
      </c>
      <c r="AN563">
        <v>-2.12</v>
      </c>
      <c r="AO563">
        <v>31</v>
      </c>
      <c r="AP563" s="155">
        <v>0.52110000000000001</v>
      </c>
      <c r="AQ563" t="s">
        <v>222</v>
      </c>
      <c r="AR563" t="s">
        <v>228</v>
      </c>
      <c r="AS563" t="s">
        <v>214</v>
      </c>
      <c r="AT563" t="s">
        <v>225</v>
      </c>
      <c r="AU563" t="s">
        <v>216</v>
      </c>
      <c r="AV563" t="s">
        <v>222</v>
      </c>
      <c r="AW563" t="s">
        <v>214</v>
      </c>
    </row>
    <row r="564" spans="25:49">
      <c r="Y564">
        <f t="shared" si="17"/>
        <v>564</v>
      </c>
      <c r="Z564" s="162" t="s">
        <v>25</v>
      </c>
      <c r="AA564" t="s">
        <v>279</v>
      </c>
      <c r="AB564" t="s">
        <v>278</v>
      </c>
      <c r="AC564" s="155">
        <v>7.1000000000000004E-3</v>
      </c>
      <c r="AD564" s="18">
        <f t="shared" si="16"/>
        <v>2.25</v>
      </c>
      <c r="AE564" s="168">
        <v>51095</v>
      </c>
      <c r="AF564" s="166">
        <v>44943.6</v>
      </c>
      <c r="AG564">
        <v>22.42</v>
      </c>
      <c r="AH564" t="s">
        <v>253</v>
      </c>
      <c r="AI564" s="10">
        <v>39434</v>
      </c>
      <c r="AJ564" s="157">
        <v>0.97</v>
      </c>
      <c r="AK564" s="10">
        <v>42362</v>
      </c>
      <c r="AL564" s="157">
        <v>0.97</v>
      </c>
      <c r="AM564" s="155">
        <v>4.3400000000000001E-2</v>
      </c>
      <c r="AN564">
        <v>-1.68</v>
      </c>
      <c r="AO564">
        <v>56</v>
      </c>
      <c r="AP564" s="155">
        <v>0.50929999999999997</v>
      </c>
      <c r="AQ564" t="s">
        <v>215</v>
      </c>
      <c r="AR564" t="s">
        <v>228</v>
      </c>
      <c r="AS564" t="s">
        <v>222</v>
      </c>
      <c r="AT564" t="s">
        <v>214</v>
      </c>
      <c r="AU564" t="s">
        <v>214</v>
      </c>
      <c r="AV564" t="s">
        <v>228</v>
      </c>
      <c r="AW564" t="s">
        <v>228</v>
      </c>
    </row>
    <row r="565" spans="25:49">
      <c r="Y565">
        <f t="shared" si="17"/>
        <v>565</v>
      </c>
      <c r="Z565" s="160" t="s">
        <v>1155</v>
      </c>
      <c r="AA565" t="s">
        <v>1125</v>
      </c>
      <c r="AB565" t="s">
        <v>1126</v>
      </c>
      <c r="AC565" s="155">
        <v>7.3000000000000001E-3</v>
      </c>
      <c r="AD565" s="18">
        <f t="shared" si="16"/>
        <v>2.75</v>
      </c>
      <c r="AF565" s="166">
        <v>47866.5</v>
      </c>
      <c r="AG565">
        <v>28.96</v>
      </c>
      <c r="AH565" t="s">
        <v>1060</v>
      </c>
      <c r="AI565" s="10">
        <v>40652</v>
      </c>
      <c r="AJ565" s="157">
        <v>0.42</v>
      </c>
      <c r="AK565" s="10">
        <v>42543</v>
      </c>
      <c r="AL565" s="157">
        <v>0.12</v>
      </c>
      <c r="AM565" s="155">
        <v>1.43E-2</v>
      </c>
      <c r="AN565">
        <v>1.44</v>
      </c>
      <c r="AO565">
        <v>226</v>
      </c>
      <c r="AP565" s="155">
        <v>9.8000000000000004E-2</v>
      </c>
      <c r="AQ565" t="s">
        <v>215</v>
      </c>
      <c r="AR565" t="s">
        <v>214</v>
      </c>
      <c r="AS565" t="s">
        <v>215</v>
      </c>
      <c r="AT565" t="s">
        <v>222</v>
      </c>
      <c r="AU565" t="s">
        <v>228</v>
      </c>
      <c r="AV565" t="s">
        <v>214</v>
      </c>
      <c r="AW565" t="s">
        <v>222</v>
      </c>
    </row>
    <row r="566" spans="25:49">
      <c r="Y566">
        <f t="shared" si="17"/>
        <v>566</v>
      </c>
      <c r="Z566" s="160" t="s">
        <v>107</v>
      </c>
      <c r="AA566" t="s">
        <v>403</v>
      </c>
      <c r="AB566" t="s">
        <v>404</v>
      </c>
      <c r="AC566" s="155">
        <v>7.4999999999999997E-3</v>
      </c>
      <c r="AD566" s="18" t="str">
        <f t="shared" si="16"/>
        <v>n/a</v>
      </c>
      <c r="AE566" s="168">
        <v>18615</v>
      </c>
      <c r="AF566" s="166">
        <v>47628</v>
      </c>
      <c r="AG566">
        <v>26.45</v>
      </c>
      <c r="AH566" t="s">
        <v>378</v>
      </c>
      <c r="AI566" s="10">
        <v>42193</v>
      </c>
      <c r="AJ566" s="157">
        <v>0.06</v>
      </c>
      <c r="AK566" s="10">
        <v>42354</v>
      </c>
      <c r="AL566" s="157">
        <v>0.06</v>
      </c>
      <c r="AM566" s="155">
        <v>2.2000000000000001E-3</v>
      </c>
      <c r="AN566">
        <v>0.96</v>
      </c>
      <c r="AO566">
        <v>351</v>
      </c>
      <c r="AP566" s="155">
        <v>6.8000000000000005E-2</v>
      </c>
      <c r="AQ566" t="s">
        <v>214</v>
      </c>
      <c r="AR566" t="s">
        <v>228</v>
      </c>
      <c r="AS566" t="s">
        <v>212</v>
      </c>
      <c r="AT566" t="s">
        <v>212</v>
      </c>
      <c r="AU566" t="s">
        <v>228</v>
      </c>
      <c r="AV566" t="s">
        <v>212</v>
      </c>
      <c r="AW566" t="s">
        <v>212</v>
      </c>
    </row>
    <row r="567" spans="25:49">
      <c r="Y567">
        <f t="shared" si="17"/>
        <v>567</v>
      </c>
      <c r="Z567" s="161" t="s">
        <v>101</v>
      </c>
      <c r="AA567" t="s">
        <v>664</v>
      </c>
      <c r="AB567" t="s">
        <v>665</v>
      </c>
      <c r="AC567" s="155">
        <v>7.4999999999999997E-3</v>
      </c>
      <c r="AD567" s="18" t="str">
        <f t="shared" si="16"/>
        <v>n/a</v>
      </c>
      <c r="AE567" s="168">
        <v>1723</v>
      </c>
      <c r="AF567" s="166">
        <v>4923.5</v>
      </c>
      <c r="AG567">
        <v>69.64</v>
      </c>
      <c r="AH567" t="s">
        <v>579</v>
      </c>
      <c r="AI567" s="10">
        <v>40736</v>
      </c>
      <c r="AJ567" t="s">
        <v>212</v>
      </c>
      <c r="AK567" t="s">
        <v>212</v>
      </c>
      <c r="AL567" t="s">
        <v>212</v>
      </c>
      <c r="AM567" t="s">
        <v>212</v>
      </c>
      <c r="AN567">
        <v>-3</v>
      </c>
      <c r="AO567" t="s">
        <v>212</v>
      </c>
      <c r="AP567" t="s">
        <v>212</v>
      </c>
      <c r="AQ567" t="s">
        <v>212</v>
      </c>
      <c r="AR567" t="s">
        <v>228</v>
      </c>
      <c r="AS567" t="s">
        <v>212</v>
      </c>
      <c r="AT567" t="s">
        <v>212</v>
      </c>
      <c r="AU567" t="s">
        <v>212</v>
      </c>
      <c r="AV567" t="s">
        <v>212</v>
      </c>
      <c r="AW567" t="s">
        <v>212</v>
      </c>
    </row>
    <row r="568" spans="25:49">
      <c r="Y568">
        <f t="shared" si="17"/>
        <v>568</v>
      </c>
      <c r="Z568" s="161" t="s">
        <v>101</v>
      </c>
      <c r="AA568" t="s">
        <v>666</v>
      </c>
      <c r="AB568" t="s">
        <v>667</v>
      </c>
      <c r="AC568" s="155">
        <v>7.4999999999999997E-3</v>
      </c>
      <c r="AD568" s="18" t="str">
        <f t="shared" si="16"/>
        <v>n/a</v>
      </c>
      <c r="AE568" s="168">
        <v>233</v>
      </c>
      <c r="AF568" s="166">
        <v>3905.7</v>
      </c>
      <c r="AG568">
        <v>66.31</v>
      </c>
      <c r="AH568" t="s">
        <v>579</v>
      </c>
      <c r="AI568" s="10">
        <v>40399</v>
      </c>
      <c r="AJ568" t="s">
        <v>212</v>
      </c>
      <c r="AK568" t="s">
        <v>212</v>
      </c>
      <c r="AL568" t="s">
        <v>212</v>
      </c>
      <c r="AM568" t="s">
        <v>212</v>
      </c>
      <c r="AN568">
        <v>-2.06</v>
      </c>
      <c r="AO568" t="s">
        <v>212</v>
      </c>
      <c r="AP568" t="s">
        <v>212</v>
      </c>
      <c r="AQ568" t="s">
        <v>212</v>
      </c>
      <c r="AR568" t="s">
        <v>214</v>
      </c>
      <c r="AS568" t="s">
        <v>212</v>
      </c>
      <c r="AT568" t="s">
        <v>212</v>
      </c>
      <c r="AU568" t="s">
        <v>212</v>
      </c>
      <c r="AV568" t="s">
        <v>212</v>
      </c>
      <c r="AW568" t="s">
        <v>212</v>
      </c>
    </row>
    <row r="569" spans="25:49">
      <c r="Y569">
        <f t="shared" si="17"/>
        <v>569</v>
      </c>
      <c r="Z569" s="160" t="s">
        <v>1533</v>
      </c>
      <c r="AA569" t="s">
        <v>1484</v>
      </c>
      <c r="AB569" t="s">
        <v>1485</v>
      </c>
      <c r="AC569" s="155">
        <v>7.4999999999999997E-3</v>
      </c>
      <c r="AD569" s="18" t="str">
        <f t="shared" si="16"/>
        <v>n/a</v>
      </c>
      <c r="AF569" s="166">
        <v>2477.6</v>
      </c>
      <c r="AG569">
        <v>24.33</v>
      </c>
      <c r="AH569" t="s">
        <v>780</v>
      </c>
      <c r="AI569" s="10">
        <v>42461</v>
      </c>
      <c r="AJ569" t="s">
        <v>212</v>
      </c>
      <c r="AK569" t="s">
        <v>212</v>
      </c>
      <c r="AL569" t="s">
        <v>212</v>
      </c>
      <c r="AM569" t="s">
        <v>212</v>
      </c>
      <c r="AN569">
        <v>1.1299999999999999</v>
      </c>
      <c r="AO569">
        <v>99</v>
      </c>
      <c r="AP569" s="155">
        <v>0.63690000000000002</v>
      </c>
      <c r="AQ569" t="s">
        <v>212</v>
      </c>
      <c r="AR569" t="s">
        <v>228</v>
      </c>
      <c r="AS569" t="s">
        <v>212</v>
      </c>
      <c r="AT569" t="s">
        <v>212</v>
      </c>
      <c r="AU569" t="s">
        <v>212</v>
      </c>
      <c r="AV569" t="s">
        <v>212</v>
      </c>
      <c r="AW569" t="s">
        <v>212</v>
      </c>
    </row>
    <row r="570" spans="25:49">
      <c r="Y570">
        <f t="shared" si="17"/>
        <v>570</v>
      </c>
      <c r="Z570" s="160" t="s">
        <v>1571</v>
      </c>
      <c r="AA570" t="s">
        <v>664</v>
      </c>
      <c r="AB570" t="s">
        <v>665</v>
      </c>
      <c r="AC570" s="155">
        <v>7.4999999999999997E-3</v>
      </c>
      <c r="AD570" s="18" t="str">
        <f t="shared" si="16"/>
        <v>n/a</v>
      </c>
      <c r="AH570" t="s">
        <v>579</v>
      </c>
      <c r="AI570" s="10">
        <v>40736</v>
      </c>
      <c r="AJ570" t="s">
        <v>212</v>
      </c>
      <c r="AK570" t="s">
        <v>212</v>
      </c>
      <c r="AL570" t="s">
        <v>212</v>
      </c>
      <c r="AM570" t="s">
        <v>212</v>
      </c>
      <c r="AN570">
        <v>-3</v>
      </c>
      <c r="AO570" t="s">
        <v>212</v>
      </c>
      <c r="AP570" t="s">
        <v>212</v>
      </c>
      <c r="AQ570" t="s">
        <v>212</v>
      </c>
      <c r="AR570" t="s">
        <v>228</v>
      </c>
      <c r="AS570" t="s">
        <v>212</v>
      </c>
      <c r="AT570" t="s">
        <v>212</v>
      </c>
      <c r="AU570" t="s">
        <v>212</v>
      </c>
      <c r="AV570" t="s">
        <v>212</v>
      </c>
      <c r="AW570" t="s">
        <v>212</v>
      </c>
    </row>
    <row r="571" spans="25:49">
      <c r="Y571">
        <f t="shared" si="17"/>
        <v>571</v>
      </c>
      <c r="Z571" s="160" t="s">
        <v>1568</v>
      </c>
      <c r="AA571" t="s">
        <v>666</v>
      </c>
      <c r="AB571" t="s">
        <v>667</v>
      </c>
      <c r="AC571" s="155">
        <v>7.4999999999999997E-3</v>
      </c>
      <c r="AD571" s="18" t="str">
        <f t="shared" si="16"/>
        <v>n/a</v>
      </c>
      <c r="AH571" t="s">
        <v>579</v>
      </c>
      <c r="AI571" s="10">
        <v>40399</v>
      </c>
      <c r="AJ571" t="s">
        <v>212</v>
      </c>
      <c r="AK571" t="s">
        <v>212</v>
      </c>
      <c r="AL571" t="s">
        <v>212</v>
      </c>
      <c r="AM571" t="s">
        <v>212</v>
      </c>
      <c r="AN571">
        <v>-2.06</v>
      </c>
      <c r="AO571" t="s">
        <v>212</v>
      </c>
      <c r="AP571" t="s">
        <v>212</v>
      </c>
      <c r="AQ571" t="s">
        <v>212</v>
      </c>
      <c r="AR571" t="s">
        <v>214</v>
      </c>
      <c r="AS571" t="s">
        <v>212</v>
      </c>
      <c r="AT571" t="s">
        <v>212</v>
      </c>
      <c r="AU571" t="s">
        <v>212</v>
      </c>
      <c r="AV571" t="s">
        <v>212</v>
      </c>
      <c r="AW571" t="s">
        <v>212</v>
      </c>
    </row>
    <row r="572" spans="25:49">
      <c r="Y572">
        <f t="shared" si="17"/>
        <v>572</v>
      </c>
      <c r="Z572" s="160" t="s">
        <v>27</v>
      </c>
      <c r="AA572" t="s">
        <v>695</v>
      </c>
      <c r="AB572" t="s">
        <v>696</v>
      </c>
      <c r="AC572" s="155">
        <v>7.4999999999999997E-3</v>
      </c>
      <c r="AD572" s="18">
        <f t="shared" si="16"/>
        <v>3.75</v>
      </c>
      <c r="AE572" s="168">
        <v>169463</v>
      </c>
      <c r="AF572" s="166">
        <v>39833.699999999997</v>
      </c>
      <c r="AG572">
        <v>5.28</v>
      </c>
      <c r="AH572" t="s">
        <v>688</v>
      </c>
      <c r="AI572" s="10">
        <v>39505</v>
      </c>
      <c r="AJ572" t="s">
        <v>212</v>
      </c>
      <c r="AK572" t="s">
        <v>212</v>
      </c>
      <c r="AL572" t="s">
        <v>212</v>
      </c>
      <c r="AM572" s="155">
        <v>0</v>
      </c>
      <c r="AN572">
        <v>2.41</v>
      </c>
      <c r="AO572" t="s">
        <v>212</v>
      </c>
      <c r="AP572" t="s">
        <v>212</v>
      </c>
      <c r="AQ572" t="s">
        <v>215</v>
      </c>
      <c r="AR572" t="s">
        <v>216</v>
      </c>
      <c r="AS572" t="s">
        <v>216</v>
      </c>
      <c r="AT572" t="s">
        <v>216</v>
      </c>
      <c r="AU572" t="s">
        <v>212</v>
      </c>
      <c r="AV572" t="s">
        <v>212</v>
      </c>
      <c r="AW572" t="s">
        <v>216</v>
      </c>
    </row>
    <row r="573" spans="25:49">
      <c r="Y573">
        <f t="shared" si="17"/>
        <v>573</v>
      </c>
      <c r="Z573" s="160" t="s">
        <v>27</v>
      </c>
      <c r="AA573" t="s">
        <v>701</v>
      </c>
      <c r="AB573" t="s">
        <v>702</v>
      </c>
      <c r="AC573" s="155">
        <v>7.4999999999999997E-3</v>
      </c>
      <c r="AD573" s="18">
        <f t="shared" si="16"/>
        <v>3.75</v>
      </c>
      <c r="AE573" s="168">
        <v>53686</v>
      </c>
      <c r="AF573" s="166">
        <v>19295</v>
      </c>
      <c r="AG573">
        <v>13.41</v>
      </c>
      <c r="AH573" t="s">
        <v>703</v>
      </c>
      <c r="AI573" s="10">
        <v>39505</v>
      </c>
      <c r="AJ573" t="s">
        <v>212</v>
      </c>
      <c r="AK573" t="s">
        <v>212</v>
      </c>
      <c r="AL573" t="s">
        <v>212</v>
      </c>
      <c r="AM573" s="155">
        <v>0</v>
      </c>
      <c r="AN573">
        <v>2.15</v>
      </c>
      <c r="AO573" t="s">
        <v>212</v>
      </c>
      <c r="AP573" t="s">
        <v>212</v>
      </c>
      <c r="AQ573" t="s">
        <v>213</v>
      </c>
      <c r="AR573" t="s">
        <v>214</v>
      </c>
      <c r="AS573" t="s">
        <v>213</v>
      </c>
      <c r="AT573" t="s">
        <v>213</v>
      </c>
      <c r="AU573" t="s">
        <v>212</v>
      </c>
      <c r="AV573" t="s">
        <v>212</v>
      </c>
      <c r="AW573" t="s">
        <v>216</v>
      </c>
    </row>
    <row r="574" spans="25:49">
      <c r="Y574">
        <f t="shared" si="17"/>
        <v>574</v>
      </c>
      <c r="Z574" s="161" t="s">
        <v>101</v>
      </c>
      <c r="AA574" t="s">
        <v>634</v>
      </c>
      <c r="AB574" t="s">
        <v>635</v>
      </c>
      <c r="AC574" s="155">
        <v>7.4999999999999997E-3</v>
      </c>
      <c r="AD574" s="18">
        <f t="shared" si="16"/>
        <v>3.75</v>
      </c>
      <c r="AE574" s="168">
        <v>45538</v>
      </c>
      <c r="AF574" s="166">
        <v>40147.199999999997</v>
      </c>
      <c r="AG574">
        <v>12.75</v>
      </c>
      <c r="AH574" t="s">
        <v>375</v>
      </c>
      <c r="AI574" s="10">
        <v>40399</v>
      </c>
      <c r="AJ574" t="s">
        <v>212</v>
      </c>
      <c r="AK574" t="s">
        <v>212</v>
      </c>
      <c r="AL574" t="s">
        <v>212</v>
      </c>
      <c r="AM574" t="s">
        <v>212</v>
      </c>
      <c r="AN574">
        <v>-5.7</v>
      </c>
      <c r="AO574" t="s">
        <v>212</v>
      </c>
      <c r="AP574" t="s">
        <v>212</v>
      </c>
      <c r="AQ574" t="s">
        <v>216</v>
      </c>
      <c r="AR574" t="s">
        <v>215</v>
      </c>
      <c r="AS574" t="s">
        <v>216</v>
      </c>
      <c r="AT574" t="s">
        <v>228</v>
      </c>
      <c r="AU574" t="s">
        <v>212</v>
      </c>
      <c r="AV574" t="s">
        <v>212</v>
      </c>
      <c r="AW574" t="s">
        <v>216</v>
      </c>
    </row>
    <row r="575" spans="25:49">
      <c r="Y575">
        <f t="shared" si="17"/>
        <v>575</v>
      </c>
      <c r="Z575" s="160" t="s">
        <v>1533</v>
      </c>
      <c r="AA575" t="s">
        <v>1291</v>
      </c>
      <c r="AB575" t="s">
        <v>1292</v>
      </c>
      <c r="AC575" s="155">
        <v>7.4999999999999997E-3</v>
      </c>
      <c r="AD575" s="18">
        <f t="shared" si="16"/>
        <v>3.75</v>
      </c>
      <c r="AF575" s="166">
        <v>269880</v>
      </c>
      <c r="AG575">
        <v>20.78</v>
      </c>
      <c r="AH575" t="s">
        <v>780</v>
      </c>
      <c r="AI575" s="10">
        <v>39436</v>
      </c>
      <c r="AJ575" s="157">
        <v>0.54</v>
      </c>
      <c r="AK575" s="10">
        <v>42538</v>
      </c>
      <c r="AL575" s="157">
        <v>0.1</v>
      </c>
      <c r="AM575" s="155">
        <v>2.5999999999999999E-2</v>
      </c>
      <c r="AN575">
        <v>0.78</v>
      </c>
      <c r="AO575">
        <v>505</v>
      </c>
      <c r="AP575" s="155">
        <v>0.18049999999999999</v>
      </c>
      <c r="AQ575" t="s">
        <v>215</v>
      </c>
      <c r="AR575" t="s">
        <v>228</v>
      </c>
      <c r="AS575" t="s">
        <v>215</v>
      </c>
      <c r="AT575" t="s">
        <v>216</v>
      </c>
      <c r="AU575" t="s">
        <v>216</v>
      </c>
      <c r="AV575" t="s">
        <v>213</v>
      </c>
      <c r="AW575" t="s">
        <v>216</v>
      </c>
    </row>
    <row r="576" spans="25:49">
      <c r="Y576">
        <f t="shared" si="17"/>
        <v>576</v>
      </c>
      <c r="Z576" s="160" t="s">
        <v>1571</v>
      </c>
      <c r="AA576" t="s">
        <v>634</v>
      </c>
      <c r="AB576" t="s">
        <v>635</v>
      </c>
      <c r="AC576" s="155">
        <v>7.4999999999999997E-3</v>
      </c>
      <c r="AD576" s="18">
        <f t="shared" si="16"/>
        <v>3.75</v>
      </c>
      <c r="AH576" t="s">
        <v>375</v>
      </c>
      <c r="AI576" s="10">
        <v>40399</v>
      </c>
      <c r="AJ576" t="s">
        <v>212</v>
      </c>
      <c r="AK576" t="s">
        <v>212</v>
      </c>
      <c r="AL576" t="s">
        <v>212</v>
      </c>
      <c r="AM576" t="s">
        <v>212</v>
      </c>
      <c r="AN576">
        <v>-5.7</v>
      </c>
      <c r="AO576" t="s">
        <v>212</v>
      </c>
      <c r="AP576" t="s">
        <v>212</v>
      </c>
      <c r="AQ576" t="s">
        <v>216</v>
      </c>
      <c r="AR576" t="s">
        <v>215</v>
      </c>
      <c r="AS576" t="s">
        <v>216</v>
      </c>
      <c r="AT576" t="s">
        <v>228</v>
      </c>
      <c r="AU576" t="s">
        <v>212</v>
      </c>
      <c r="AV576" t="s">
        <v>212</v>
      </c>
      <c r="AW576" t="s">
        <v>216</v>
      </c>
    </row>
    <row r="577" spans="25:49">
      <c r="Y577">
        <f t="shared" si="17"/>
        <v>577</v>
      </c>
      <c r="Z577" s="160" t="s">
        <v>27</v>
      </c>
      <c r="AA577" t="s">
        <v>686</v>
      </c>
      <c r="AB577" t="s">
        <v>687</v>
      </c>
      <c r="AC577" s="155">
        <v>7.4999999999999997E-3</v>
      </c>
      <c r="AD577" s="18">
        <f t="shared" si="16"/>
        <v>3.5</v>
      </c>
      <c r="AE577" s="168">
        <v>49705</v>
      </c>
      <c r="AF577" s="166">
        <v>144775.20000000001</v>
      </c>
      <c r="AG577">
        <v>27.12</v>
      </c>
      <c r="AH577" t="s">
        <v>688</v>
      </c>
      <c r="AI577" s="10">
        <v>39505</v>
      </c>
      <c r="AJ577" t="s">
        <v>212</v>
      </c>
      <c r="AK577" t="s">
        <v>212</v>
      </c>
      <c r="AL577" t="s">
        <v>212</v>
      </c>
      <c r="AM577" s="155">
        <v>0</v>
      </c>
      <c r="AN577">
        <v>2.5499999999999998</v>
      </c>
      <c r="AO577" t="s">
        <v>212</v>
      </c>
      <c r="AP577" t="s">
        <v>212</v>
      </c>
      <c r="AQ577" t="s">
        <v>225</v>
      </c>
      <c r="AR577" t="s">
        <v>215</v>
      </c>
      <c r="AS577" t="s">
        <v>222</v>
      </c>
      <c r="AT577" t="s">
        <v>216</v>
      </c>
      <c r="AU577" t="s">
        <v>212</v>
      </c>
      <c r="AV577" t="s">
        <v>212</v>
      </c>
      <c r="AW577" t="s">
        <v>215</v>
      </c>
    </row>
    <row r="578" spans="25:49">
      <c r="Y578">
        <f t="shared" si="17"/>
        <v>578</v>
      </c>
      <c r="Z578" s="161" t="s">
        <v>101</v>
      </c>
      <c r="AA578" t="s">
        <v>644</v>
      </c>
      <c r="AB578" t="s">
        <v>645</v>
      </c>
      <c r="AC578" s="155">
        <v>7.4999999999999997E-3</v>
      </c>
      <c r="AD578" s="18">
        <f t="shared" ref="AD578:AD641" si="18">INDEX(alphabet_soup,MATCH(AW578,letters,0),2)</f>
        <v>3.5</v>
      </c>
      <c r="AE578" s="168">
        <v>7772</v>
      </c>
      <c r="AF578" s="166">
        <v>17036.099999999999</v>
      </c>
      <c r="AG578">
        <v>13.89</v>
      </c>
      <c r="AH578" t="s">
        <v>375</v>
      </c>
      <c r="AI578" s="10">
        <v>40399</v>
      </c>
      <c r="AJ578" t="s">
        <v>212</v>
      </c>
      <c r="AK578" t="s">
        <v>212</v>
      </c>
      <c r="AL578" t="s">
        <v>212</v>
      </c>
      <c r="AM578" t="s">
        <v>212</v>
      </c>
      <c r="AN578">
        <v>-5.71</v>
      </c>
      <c r="AO578" t="s">
        <v>212</v>
      </c>
      <c r="AP578" t="s">
        <v>212</v>
      </c>
      <c r="AQ578" t="s">
        <v>225</v>
      </c>
      <c r="AR578" t="s">
        <v>225</v>
      </c>
      <c r="AS578" t="s">
        <v>213</v>
      </c>
      <c r="AT578" t="s">
        <v>214</v>
      </c>
      <c r="AU578" t="s">
        <v>212</v>
      </c>
      <c r="AV578" t="s">
        <v>212</v>
      </c>
      <c r="AW578" t="s">
        <v>215</v>
      </c>
    </row>
    <row r="579" spans="25:49">
      <c r="Y579">
        <f t="shared" ref="Y579:Y642" si="19">ROW(Z579)</f>
        <v>579</v>
      </c>
      <c r="Z579" s="161" t="s">
        <v>101</v>
      </c>
      <c r="AA579" t="s">
        <v>656</v>
      </c>
      <c r="AB579" t="s">
        <v>657</v>
      </c>
      <c r="AC579" s="155">
        <v>7.4999999999999997E-3</v>
      </c>
      <c r="AD579" s="18">
        <f t="shared" si="18"/>
        <v>3.5</v>
      </c>
      <c r="AE579" s="168">
        <v>7415</v>
      </c>
      <c r="AF579" s="166">
        <v>7797</v>
      </c>
      <c r="AG579">
        <v>29.05</v>
      </c>
      <c r="AH579" t="s">
        <v>375</v>
      </c>
      <c r="AI579" s="10">
        <v>40399</v>
      </c>
      <c r="AJ579" t="s">
        <v>212</v>
      </c>
      <c r="AK579" t="s">
        <v>212</v>
      </c>
      <c r="AL579" t="s">
        <v>212</v>
      </c>
      <c r="AM579" t="s">
        <v>212</v>
      </c>
      <c r="AN579">
        <v>-1.77</v>
      </c>
      <c r="AO579" t="s">
        <v>212</v>
      </c>
      <c r="AP579" t="s">
        <v>212</v>
      </c>
      <c r="AQ579" t="s">
        <v>222</v>
      </c>
      <c r="AR579" t="s">
        <v>225</v>
      </c>
      <c r="AS579" t="s">
        <v>217</v>
      </c>
      <c r="AT579" t="s">
        <v>213</v>
      </c>
      <c r="AU579" t="s">
        <v>212</v>
      </c>
      <c r="AV579" t="s">
        <v>212</v>
      </c>
      <c r="AW579" t="s">
        <v>215</v>
      </c>
    </row>
    <row r="580" spans="25:49">
      <c r="Y580">
        <f t="shared" si="19"/>
        <v>580</v>
      </c>
      <c r="Z580" s="160" t="s">
        <v>1572</v>
      </c>
      <c r="AA580" t="s">
        <v>644</v>
      </c>
      <c r="AB580" t="s">
        <v>645</v>
      </c>
      <c r="AC580" s="155">
        <v>7.4999999999999997E-3</v>
      </c>
      <c r="AD580" s="18">
        <f t="shared" si="18"/>
        <v>3.5</v>
      </c>
      <c r="AH580" t="s">
        <v>375</v>
      </c>
      <c r="AI580" s="10">
        <v>40399</v>
      </c>
      <c r="AJ580" t="s">
        <v>212</v>
      </c>
      <c r="AK580" t="s">
        <v>212</v>
      </c>
      <c r="AL580" t="s">
        <v>212</v>
      </c>
      <c r="AM580" t="s">
        <v>212</v>
      </c>
      <c r="AN580">
        <v>-5.71</v>
      </c>
      <c r="AO580" t="s">
        <v>212</v>
      </c>
      <c r="AP580" t="s">
        <v>212</v>
      </c>
      <c r="AQ580" t="s">
        <v>225</v>
      </c>
      <c r="AR580" t="s">
        <v>225</v>
      </c>
      <c r="AS580" t="s">
        <v>213</v>
      </c>
      <c r="AT580" t="s">
        <v>214</v>
      </c>
      <c r="AU580" t="s">
        <v>212</v>
      </c>
      <c r="AV580" t="s">
        <v>212</v>
      </c>
      <c r="AW580" t="s">
        <v>215</v>
      </c>
    </row>
    <row r="581" spans="25:49">
      <c r="Y581">
        <f t="shared" si="19"/>
        <v>581</v>
      </c>
      <c r="Z581" s="160" t="s">
        <v>1568</v>
      </c>
      <c r="AA581" t="s">
        <v>656</v>
      </c>
      <c r="AB581" t="s">
        <v>657</v>
      </c>
      <c r="AC581" s="155">
        <v>7.4999999999999997E-3</v>
      </c>
      <c r="AD581" s="18">
        <f t="shared" si="18"/>
        <v>3.5</v>
      </c>
      <c r="AH581" t="s">
        <v>375</v>
      </c>
      <c r="AI581" s="10">
        <v>40399</v>
      </c>
      <c r="AJ581" t="s">
        <v>212</v>
      </c>
      <c r="AK581" t="s">
        <v>212</v>
      </c>
      <c r="AL581" t="s">
        <v>212</v>
      </c>
      <c r="AM581" t="s">
        <v>212</v>
      </c>
      <c r="AN581">
        <v>-1.77</v>
      </c>
      <c r="AO581" t="s">
        <v>212</v>
      </c>
      <c r="AP581" t="s">
        <v>212</v>
      </c>
      <c r="AQ581" t="s">
        <v>222</v>
      </c>
      <c r="AR581" t="s">
        <v>225</v>
      </c>
      <c r="AS581" t="s">
        <v>217</v>
      </c>
      <c r="AT581" t="s">
        <v>213</v>
      </c>
      <c r="AU581" t="s">
        <v>212</v>
      </c>
      <c r="AV581" t="s">
        <v>212</v>
      </c>
      <c r="AW581" t="s">
        <v>215</v>
      </c>
    </row>
    <row r="582" spans="25:49">
      <c r="Y582">
        <f t="shared" si="19"/>
        <v>582</v>
      </c>
      <c r="Z582" s="161" t="s">
        <v>101</v>
      </c>
      <c r="AA582" t="s">
        <v>672</v>
      </c>
      <c r="AB582" t="s">
        <v>673</v>
      </c>
      <c r="AC582" s="155">
        <v>7.4999999999999997E-3</v>
      </c>
      <c r="AD582" s="18">
        <f t="shared" si="18"/>
        <v>3</v>
      </c>
      <c r="AE582" s="168">
        <v>1618</v>
      </c>
      <c r="AF582" s="166">
        <v>1752.8</v>
      </c>
      <c r="AG582">
        <v>24.31</v>
      </c>
      <c r="AH582" t="s">
        <v>375</v>
      </c>
      <c r="AI582" s="10">
        <v>40736</v>
      </c>
      <c r="AJ582" t="s">
        <v>212</v>
      </c>
      <c r="AK582" t="s">
        <v>212</v>
      </c>
      <c r="AL582" t="s">
        <v>212</v>
      </c>
      <c r="AM582" t="s">
        <v>212</v>
      </c>
      <c r="AN582">
        <v>5.24</v>
      </c>
      <c r="AO582" t="s">
        <v>212</v>
      </c>
      <c r="AP582" t="s">
        <v>212</v>
      </c>
      <c r="AQ582" t="s">
        <v>222</v>
      </c>
      <c r="AR582" t="s">
        <v>215</v>
      </c>
      <c r="AS582" t="s">
        <v>215</v>
      </c>
      <c r="AT582" t="s">
        <v>222</v>
      </c>
      <c r="AU582" t="s">
        <v>212</v>
      </c>
      <c r="AV582" t="s">
        <v>212</v>
      </c>
      <c r="AW582" t="s">
        <v>217</v>
      </c>
    </row>
    <row r="583" spans="25:49">
      <c r="Y583">
        <f t="shared" si="19"/>
        <v>583</v>
      </c>
      <c r="Z583" s="160" t="s">
        <v>1571</v>
      </c>
      <c r="AA583" t="s">
        <v>672</v>
      </c>
      <c r="AB583" t="s">
        <v>673</v>
      </c>
      <c r="AC583" s="155">
        <v>7.4999999999999997E-3</v>
      </c>
      <c r="AD583" s="18">
        <f t="shared" si="18"/>
        <v>3</v>
      </c>
      <c r="AH583" t="s">
        <v>375</v>
      </c>
      <c r="AI583" s="10">
        <v>40736</v>
      </c>
      <c r="AJ583" t="s">
        <v>212</v>
      </c>
      <c r="AK583" t="s">
        <v>212</v>
      </c>
      <c r="AL583" t="s">
        <v>212</v>
      </c>
      <c r="AM583" t="s">
        <v>212</v>
      </c>
      <c r="AN583">
        <v>5.24</v>
      </c>
      <c r="AO583" t="s">
        <v>212</v>
      </c>
      <c r="AP583" t="s">
        <v>212</v>
      </c>
      <c r="AQ583" t="s">
        <v>222</v>
      </c>
      <c r="AR583" t="s">
        <v>215</v>
      </c>
      <c r="AS583" t="s">
        <v>215</v>
      </c>
      <c r="AT583" t="s">
        <v>222</v>
      </c>
      <c r="AU583" t="s">
        <v>212</v>
      </c>
      <c r="AV583" t="s">
        <v>212</v>
      </c>
      <c r="AW583" t="s">
        <v>217</v>
      </c>
    </row>
    <row r="584" spans="25:49">
      <c r="Y584">
        <f t="shared" si="19"/>
        <v>584</v>
      </c>
      <c r="Z584" s="161" t="s">
        <v>101</v>
      </c>
      <c r="AA584" t="s">
        <v>662</v>
      </c>
      <c r="AB584" t="s">
        <v>663</v>
      </c>
      <c r="AC584" s="155">
        <v>7.4999999999999997E-3</v>
      </c>
      <c r="AD584" s="18">
        <f t="shared" si="18"/>
        <v>2.5</v>
      </c>
      <c r="AE584" s="168">
        <v>10996</v>
      </c>
      <c r="AF584" s="166">
        <v>5087.3999999999996</v>
      </c>
      <c r="AG584">
        <v>31.23</v>
      </c>
      <c r="AH584" t="s">
        <v>579</v>
      </c>
      <c r="AI584" s="10">
        <v>40399</v>
      </c>
      <c r="AJ584" t="s">
        <v>212</v>
      </c>
      <c r="AK584" t="s">
        <v>212</v>
      </c>
      <c r="AL584" t="s">
        <v>212</v>
      </c>
      <c r="AM584" t="s">
        <v>212</v>
      </c>
      <c r="AN584">
        <v>-1.76</v>
      </c>
      <c r="AO584" t="s">
        <v>212</v>
      </c>
      <c r="AP584" t="s">
        <v>212</v>
      </c>
      <c r="AQ584" t="s">
        <v>214</v>
      </c>
      <c r="AR584" t="s">
        <v>228</v>
      </c>
      <c r="AS584" t="s">
        <v>213</v>
      </c>
      <c r="AT584" t="s">
        <v>228</v>
      </c>
      <c r="AU584" t="s">
        <v>212</v>
      </c>
      <c r="AV584" t="s">
        <v>212</v>
      </c>
      <c r="AW584" t="s">
        <v>214</v>
      </c>
    </row>
    <row r="585" spans="25:49">
      <c r="Y585">
        <f t="shared" si="19"/>
        <v>585</v>
      </c>
      <c r="Z585" s="161" t="s">
        <v>103</v>
      </c>
      <c r="AA585" t="s">
        <v>494</v>
      </c>
      <c r="AB585" t="s">
        <v>495</v>
      </c>
      <c r="AC585" s="155">
        <v>7.4999999999999997E-3</v>
      </c>
      <c r="AD585" s="18">
        <f t="shared" si="18"/>
        <v>2.5</v>
      </c>
      <c r="AE585" s="168">
        <v>4058</v>
      </c>
      <c r="AF585" s="166">
        <v>45585</v>
      </c>
      <c r="AG585">
        <v>30.24</v>
      </c>
      <c r="AH585" t="s">
        <v>496</v>
      </c>
      <c r="AI585" s="10">
        <v>39980</v>
      </c>
      <c r="AJ585" s="157">
        <v>0.56000000000000005</v>
      </c>
      <c r="AK585" s="10">
        <v>42542</v>
      </c>
      <c r="AL585" s="157">
        <v>0.56000000000000005</v>
      </c>
      <c r="AM585" s="155">
        <v>1.8499999999999999E-2</v>
      </c>
      <c r="AN585">
        <v>1.46</v>
      </c>
      <c r="AO585">
        <v>35</v>
      </c>
      <c r="AP585" s="155">
        <v>0.58220000000000005</v>
      </c>
      <c r="AQ585" t="s">
        <v>225</v>
      </c>
      <c r="AR585" t="s">
        <v>214</v>
      </c>
      <c r="AS585" t="s">
        <v>222</v>
      </c>
      <c r="AT585" t="s">
        <v>217</v>
      </c>
      <c r="AU585" t="s">
        <v>225</v>
      </c>
      <c r="AV585" t="s">
        <v>217</v>
      </c>
      <c r="AW585" t="s">
        <v>214</v>
      </c>
    </row>
    <row r="586" spans="25:49">
      <c r="Y586">
        <f t="shared" si="19"/>
        <v>586</v>
      </c>
      <c r="Z586" s="160" t="s">
        <v>1533</v>
      </c>
      <c r="AA586" t="s">
        <v>1418</v>
      </c>
      <c r="AB586" t="s">
        <v>1419</v>
      </c>
      <c r="AC586" s="155">
        <v>7.4999999999999997E-3</v>
      </c>
      <c r="AD586" s="18">
        <f t="shared" si="18"/>
        <v>2.5</v>
      </c>
      <c r="AF586" s="166">
        <v>17828.099999999999</v>
      </c>
      <c r="AG586">
        <v>23.6</v>
      </c>
      <c r="AH586" t="s">
        <v>1078</v>
      </c>
      <c r="AI586" s="10">
        <v>39372</v>
      </c>
      <c r="AJ586" t="s">
        <v>212</v>
      </c>
      <c r="AK586" t="s">
        <v>212</v>
      </c>
      <c r="AL586" t="s">
        <v>212</v>
      </c>
      <c r="AM586" s="155">
        <v>0</v>
      </c>
      <c r="AN586">
        <v>2.0699999999999998</v>
      </c>
      <c r="AO586">
        <v>20</v>
      </c>
      <c r="AP586" s="155">
        <v>0.5524</v>
      </c>
      <c r="AQ586" t="s">
        <v>214</v>
      </c>
      <c r="AR586" t="s">
        <v>214</v>
      </c>
      <c r="AS586" t="s">
        <v>215</v>
      </c>
      <c r="AT586" t="s">
        <v>214</v>
      </c>
      <c r="AU586" t="s">
        <v>228</v>
      </c>
      <c r="AV586" t="s">
        <v>228</v>
      </c>
      <c r="AW586" t="s">
        <v>214</v>
      </c>
    </row>
    <row r="587" spans="25:49">
      <c r="Y587">
        <f t="shared" si="19"/>
        <v>587</v>
      </c>
      <c r="Z587" s="160" t="s">
        <v>1568</v>
      </c>
      <c r="AA587" t="s">
        <v>662</v>
      </c>
      <c r="AB587" t="s">
        <v>663</v>
      </c>
      <c r="AC587" s="155">
        <v>7.4999999999999997E-3</v>
      </c>
      <c r="AD587" s="18">
        <f t="shared" si="18"/>
        <v>2.5</v>
      </c>
      <c r="AH587" t="s">
        <v>579</v>
      </c>
      <c r="AI587" s="10">
        <v>40399</v>
      </c>
      <c r="AJ587" t="s">
        <v>212</v>
      </c>
      <c r="AK587" t="s">
        <v>212</v>
      </c>
      <c r="AL587" t="s">
        <v>212</v>
      </c>
      <c r="AM587" t="s">
        <v>212</v>
      </c>
      <c r="AN587">
        <v>-1.76</v>
      </c>
      <c r="AO587" t="s">
        <v>212</v>
      </c>
      <c r="AP587" t="s">
        <v>212</v>
      </c>
      <c r="AQ587" t="s">
        <v>214</v>
      </c>
      <c r="AR587" t="s">
        <v>228</v>
      </c>
      <c r="AS587" t="s">
        <v>213</v>
      </c>
      <c r="AT587" t="s">
        <v>228</v>
      </c>
      <c r="AU587" t="s">
        <v>212</v>
      </c>
      <c r="AV587" t="s">
        <v>212</v>
      </c>
      <c r="AW587" t="s">
        <v>214</v>
      </c>
    </row>
    <row r="588" spans="25:49">
      <c r="Y588">
        <f t="shared" si="19"/>
        <v>588</v>
      </c>
      <c r="Z588" s="160" t="s">
        <v>1048</v>
      </c>
      <c r="AA588" t="s">
        <v>995</v>
      </c>
      <c r="AB588" t="s">
        <v>996</v>
      </c>
      <c r="AC588" s="155">
        <v>7.4999999999999997E-3</v>
      </c>
      <c r="AD588" s="18">
        <f t="shared" si="18"/>
        <v>2.25</v>
      </c>
      <c r="AE588" s="168">
        <v>24455</v>
      </c>
      <c r="AF588" s="166">
        <v>55481.5</v>
      </c>
      <c r="AG588">
        <v>29.89</v>
      </c>
      <c r="AH588" t="s">
        <v>888</v>
      </c>
      <c r="AI588" s="10">
        <v>40652</v>
      </c>
      <c r="AJ588" s="157">
        <v>0.23</v>
      </c>
      <c r="AK588" s="10">
        <v>42543</v>
      </c>
      <c r="AL588" s="157">
        <v>0.06</v>
      </c>
      <c r="AM588" s="155">
        <v>7.6E-3</v>
      </c>
      <c r="AN588">
        <v>1.44</v>
      </c>
      <c r="AO588">
        <v>263</v>
      </c>
      <c r="AP588" s="155">
        <v>7.7399999999999997E-2</v>
      </c>
      <c r="AQ588" t="s">
        <v>215</v>
      </c>
      <c r="AR588" t="s">
        <v>228</v>
      </c>
      <c r="AS588" t="s">
        <v>216</v>
      </c>
      <c r="AT588" t="s">
        <v>214</v>
      </c>
      <c r="AU588" t="s">
        <v>228</v>
      </c>
      <c r="AV588" t="s">
        <v>222</v>
      </c>
      <c r="AW588" t="s">
        <v>228</v>
      </c>
    </row>
    <row r="589" spans="25:49">
      <c r="Y589">
        <f t="shared" si="19"/>
        <v>589</v>
      </c>
      <c r="Z589" s="161" t="s">
        <v>101</v>
      </c>
      <c r="AA589" t="s">
        <v>668</v>
      </c>
      <c r="AB589" t="s">
        <v>669</v>
      </c>
      <c r="AC589" s="155">
        <v>7.4999999999999997E-3</v>
      </c>
      <c r="AD589" s="18">
        <f t="shared" si="18"/>
        <v>2.25</v>
      </c>
      <c r="AE589" s="168">
        <v>2066</v>
      </c>
      <c r="AF589" s="166">
        <v>3490.2</v>
      </c>
      <c r="AG589">
        <v>63</v>
      </c>
      <c r="AH589" t="s">
        <v>375</v>
      </c>
      <c r="AI589" s="10">
        <v>40399</v>
      </c>
      <c r="AJ589" t="s">
        <v>212</v>
      </c>
      <c r="AK589" t="s">
        <v>212</v>
      </c>
      <c r="AL589" t="s">
        <v>212</v>
      </c>
      <c r="AM589" t="s">
        <v>212</v>
      </c>
      <c r="AN589">
        <v>1.61</v>
      </c>
      <c r="AO589" t="s">
        <v>212</v>
      </c>
      <c r="AP589" t="s">
        <v>212</v>
      </c>
      <c r="AQ589" t="s">
        <v>214</v>
      </c>
      <c r="AR589" t="s">
        <v>225</v>
      </c>
      <c r="AS589" t="s">
        <v>214</v>
      </c>
      <c r="AT589" t="s">
        <v>225</v>
      </c>
      <c r="AU589" t="s">
        <v>212</v>
      </c>
      <c r="AV589" t="s">
        <v>212</v>
      </c>
      <c r="AW589" t="s">
        <v>228</v>
      </c>
    </row>
    <row r="590" spans="25:49">
      <c r="Y590">
        <f t="shared" si="19"/>
        <v>590</v>
      </c>
      <c r="Z590" s="161" t="s">
        <v>101</v>
      </c>
      <c r="AA590" t="s">
        <v>660</v>
      </c>
      <c r="AB590" t="s">
        <v>661</v>
      </c>
      <c r="AC590" s="155">
        <v>7.4999999999999997E-3</v>
      </c>
      <c r="AD590" s="18">
        <f t="shared" si="18"/>
        <v>2.25</v>
      </c>
      <c r="AE590" s="168">
        <v>443</v>
      </c>
      <c r="AF590" s="166">
        <v>5607.3</v>
      </c>
      <c r="AG590">
        <v>81.62</v>
      </c>
      <c r="AH590" t="s">
        <v>579</v>
      </c>
      <c r="AI590" s="10">
        <v>40399</v>
      </c>
      <c r="AJ590" t="s">
        <v>212</v>
      </c>
      <c r="AK590" t="s">
        <v>212</v>
      </c>
      <c r="AL590" t="s">
        <v>212</v>
      </c>
      <c r="AM590" t="s">
        <v>212</v>
      </c>
      <c r="AN590">
        <v>-1.58</v>
      </c>
      <c r="AO590" t="s">
        <v>212</v>
      </c>
      <c r="AP590" t="s">
        <v>212</v>
      </c>
      <c r="AQ590" t="s">
        <v>228</v>
      </c>
      <c r="AR590" t="s">
        <v>228</v>
      </c>
      <c r="AS590" t="s">
        <v>222</v>
      </c>
      <c r="AT590" t="s">
        <v>222</v>
      </c>
      <c r="AU590" t="s">
        <v>212</v>
      </c>
      <c r="AV590" t="s">
        <v>212</v>
      </c>
      <c r="AW590" t="s">
        <v>228</v>
      </c>
    </row>
    <row r="591" spans="25:49">
      <c r="Y591">
        <f t="shared" si="19"/>
        <v>591</v>
      </c>
      <c r="Z591" s="161" t="s">
        <v>101</v>
      </c>
      <c r="AA591" t="s">
        <v>658</v>
      </c>
      <c r="AB591" t="s">
        <v>659</v>
      </c>
      <c r="AC591" s="155">
        <v>7.4999999999999997E-3</v>
      </c>
      <c r="AD591" s="18">
        <f t="shared" si="18"/>
        <v>2.25</v>
      </c>
      <c r="AE591" s="168">
        <v>200</v>
      </c>
      <c r="AF591" s="166">
        <v>5789</v>
      </c>
      <c r="AG591">
        <v>81.650000000000006</v>
      </c>
      <c r="AH591" t="s">
        <v>579</v>
      </c>
      <c r="AI591" s="10">
        <v>40399</v>
      </c>
      <c r="AJ591" t="s">
        <v>212</v>
      </c>
      <c r="AK591" t="s">
        <v>212</v>
      </c>
      <c r="AL591" t="s">
        <v>212</v>
      </c>
      <c r="AM591" t="s">
        <v>212</v>
      </c>
      <c r="AN591">
        <v>-2.4900000000000002</v>
      </c>
      <c r="AO591" t="s">
        <v>212</v>
      </c>
      <c r="AP591" t="s">
        <v>212</v>
      </c>
      <c r="AQ591" t="s">
        <v>228</v>
      </c>
      <c r="AR591" t="s">
        <v>228</v>
      </c>
      <c r="AS591" t="s">
        <v>214</v>
      </c>
      <c r="AT591" t="s">
        <v>214</v>
      </c>
      <c r="AU591" t="s">
        <v>212</v>
      </c>
      <c r="AV591" t="s">
        <v>212</v>
      </c>
      <c r="AW591" t="s">
        <v>228</v>
      </c>
    </row>
    <row r="592" spans="25:49">
      <c r="Y592">
        <f t="shared" si="19"/>
        <v>592</v>
      </c>
      <c r="Z592" s="160" t="s">
        <v>1533</v>
      </c>
      <c r="AA592" t="s">
        <v>1378</v>
      </c>
      <c r="AB592" t="s">
        <v>1379</v>
      </c>
      <c r="AC592" s="155">
        <v>7.4999999999999997E-3</v>
      </c>
      <c r="AD592" s="18">
        <f t="shared" si="18"/>
        <v>2.25</v>
      </c>
      <c r="AF592" s="166">
        <v>34221.599999999999</v>
      </c>
      <c r="AG592">
        <v>17.64</v>
      </c>
      <c r="AH592" t="s">
        <v>747</v>
      </c>
      <c r="AI592" s="10">
        <v>39393</v>
      </c>
      <c r="AJ592" t="s">
        <v>212</v>
      </c>
      <c r="AK592" t="s">
        <v>212</v>
      </c>
      <c r="AL592" t="s">
        <v>212</v>
      </c>
      <c r="AM592" s="155">
        <v>0</v>
      </c>
      <c r="AN592">
        <v>1.99</v>
      </c>
      <c r="AO592" t="s">
        <v>212</v>
      </c>
      <c r="AP592" t="s">
        <v>212</v>
      </c>
      <c r="AQ592" t="s">
        <v>214</v>
      </c>
      <c r="AR592" t="s">
        <v>214</v>
      </c>
      <c r="AS592" t="s">
        <v>214</v>
      </c>
      <c r="AT592" t="s">
        <v>222</v>
      </c>
      <c r="AU592" t="s">
        <v>228</v>
      </c>
      <c r="AV592" t="s">
        <v>212</v>
      </c>
      <c r="AW592" t="s">
        <v>228</v>
      </c>
    </row>
    <row r="593" spans="25:49">
      <c r="Y593">
        <f t="shared" si="19"/>
        <v>593</v>
      </c>
      <c r="Z593" s="160" t="s">
        <v>1533</v>
      </c>
      <c r="AA593" t="s">
        <v>1446</v>
      </c>
      <c r="AB593" t="s">
        <v>1447</v>
      </c>
      <c r="AC593" s="155">
        <v>7.4999999999999997E-3</v>
      </c>
      <c r="AD593" s="18">
        <f t="shared" si="18"/>
        <v>2.25</v>
      </c>
      <c r="AF593" s="166">
        <v>8614.4</v>
      </c>
      <c r="AG593">
        <v>67.83</v>
      </c>
      <c r="AH593" t="s">
        <v>780</v>
      </c>
      <c r="AI593" s="10">
        <v>39224</v>
      </c>
      <c r="AJ593" t="s">
        <v>212</v>
      </c>
      <c r="AK593" t="s">
        <v>212</v>
      </c>
      <c r="AL593" t="s">
        <v>212</v>
      </c>
      <c r="AM593" s="155">
        <v>0</v>
      </c>
      <c r="AN593">
        <v>-0.83</v>
      </c>
      <c r="AO593" t="s">
        <v>212</v>
      </c>
      <c r="AP593" t="s">
        <v>212</v>
      </c>
      <c r="AQ593" t="s">
        <v>228</v>
      </c>
      <c r="AR593" t="s">
        <v>228</v>
      </c>
      <c r="AS593" t="s">
        <v>216</v>
      </c>
      <c r="AT593" t="s">
        <v>228</v>
      </c>
      <c r="AU593" t="s">
        <v>228</v>
      </c>
      <c r="AV593" t="s">
        <v>212</v>
      </c>
      <c r="AW593" t="s">
        <v>228</v>
      </c>
    </row>
    <row r="594" spans="25:49">
      <c r="Y594">
        <f t="shared" si="19"/>
        <v>594</v>
      </c>
      <c r="Z594" s="160" t="s">
        <v>1533</v>
      </c>
      <c r="AA594" t="s">
        <v>1498</v>
      </c>
      <c r="AB594" t="s">
        <v>1499</v>
      </c>
      <c r="AC594" s="155">
        <v>7.4999999999999997E-3</v>
      </c>
      <c r="AD594" s="18">
        <f t="shared" si="18"/>
        <v>2.25</v>
      </c>
      <c r="AF594" s="166">
        <v>2058.1</v>
      </c>
      <c r="AG594">
        <v>16.36</v>
      </c>
      <c r="AH594" t="s">
        <v>780</v>
      </c>
      <c r="AI594" s="10">
        <v>39295</v>
      </c>
      <c r="AJ594" t="s">
        <v>212</v>
      </c>
      <c r="AK594" t="s">
        <v>212</v>
      </c>
      <c r="AL594" t="s">
        <v>212</v>
      </c>
      <c r="AM594" s="155">
        <v>0</v>
      </c>
      <c r="AN594">
        <v>-1.85</v>
      </c>
      <c r="AO594" t="s">
        <v>212</v>
      </c>
      <c r="AP594" t="s">
        <v>212</v>
      </c>
      <c r="AQ594" t="s">
        <v>214</v>
      </c>
      <c r="AR594" t="s">
        <v>228</v>
      </c>
      <c r="AS594" t="s">
        <v>225</v>
      </c>
      <c r="AT594" t="s">
        <v>228</v>
      </c>
      <c r="AU594" t="s">
        <v>228</v>
      </c>
      <c r="AV594" t="s">
        <v>212</v>
      </c>
      <c r="AW594" t="s">
        <v>228</v>
      </c>
    </row>
    <row r="595" spans="25:49">
      <c r="Y595">
        <f t="shared" si="19"/>
        <v>595</v>
      </c>
      <c r="Z595" s="160" t="s">
        <v>1572</v>
      </c>
      <c r="AA595" t="s">
        <v>658</v>
      </c>
      <c r="AB595" t="s">
        <v>659</v>
      </c>
      <c r="AC595" s="155">
        <v>7.4999999999999997E-3</v>
      </c>
      <c r="AD595" s="18">
        <f t="shared" si="18"/>
        <v>2.25</v>
      </c>
      <c r="AH595" t="s">
        <v>579</v>
      </c>
      <c r="AI595" s="10">
        <v>40399</v>
      </c>
      <c r="AJ595" t="s">
        <v>212</v>
      </c>
      <c r="AK595" t="s">
        <v>212</v>
      </c>
      <c r="AL595" t="s">
        <v>212</v>
      </c>
      <c r="AM595" t="s">
        <v>212</v>
      </c>
      <c r="AN595">
        <v>-2.4900000000000002</v>
      </c>
      <c r="AO595" t="s">
        <v>212</v>
      </c>
      <c r="AP595" t="s">
        <v>212</v>
      </c>
      <c r="AQ595" t="s">
        <v>228</v>
      </c>
      <c r="AR595" t="s">
        <v>228</v>
      </c>
      <c r="AS595" t="s">
        <v>214</v>
      </c>
      <c r="AT595" t="s">
        <v>214</v>
      </c>
      <c r="AU595" t="s">
        <v>212</v>
      </c>
      <c r="AV595" t="s">
        <v>212</v>
      </c>
      <c r="AW595" t="s">
        <v>228</v>
      </c>
    </row>
    <row r="596" spans="25:49">
      <c r="Y596">
        <f t="shared" si="19"/>
        <v>596</v>
      </c>
      <c r="Z596" s="160" t="s">
        <v>1571</v>
      </c>
      <c r="AA596" t="s">
        <v>660</v>
      </c>
      <c r="AB596" t="s">
        <v>661</v>
      </c>
      <c r="AC596" s="155">
        <v>7.4999999999999997E-3</v>
      </c>
      <c r="AD596" s="18">
        <f t="shared" si="18"/>
        <v>2.25</v>
      </c>
      <c r="AH596" t="s">
        <v>579</v>
      </c>
      <c r="AI596" s="10">
        <v>40399</v>
      </c>
      <c r="AJ596" t="s">
        <v>212</v>
      </c>
      <c r="AK596" t="s">
        <v>212</v>
      </c>
      <c r="AL596" t="s">
        <v>212</v>
      </c>
      <c r="AM596" t="s">
        <v>212</v>
      </c>
      <c r="AN596">
        <v>-1.58</v>
      </c>
      <c r="AO596" t="s">
        <v>212</v>
      </c>
      <c r="AP596" t="s">
        <v>212</v>
      </c>
      <c r="AQ596" t="s">
        <v>228</v>
      </c>
      <c r="AR596" t="s">
        <v>228</v>
      </c>
      <c r="AS596" t="s">
        <v>222</v>
      </c>
      <c r="AT596" t="s">
        <v>222</v>
      </c>
      <c r="AU596" t="s">
        <v>212</v>
      </c>
      <c r="AV596" t="s">
        <v>212</v>
      </c>
      <c r="AW596" t="s">
        <v>228</v>
      </c>
    </row>
    <row r="597" spans="25:49">
      <c r="Y597">
        <f t="shared" si="19"/>
        <v>597</v>
      </c>
      <c r="Z597" s="160" t="s">
        <v>1571</v>
      </c>
      <c r="AA597" t="s">
        <v>668</v>
      </c>
      <c r="AB597" t="s">
        <v>669</v>
      </c>
      <c r="AC597" s="155">
        <v>7.4999999999999997E-3</v>
      </c>
      <c r="AD597" s="18">
        <f t="shared" si="18"/>
        <v>2.25</v>
      </c>
      <c r="AH597" t="s">
        <v>375</v>
      </c>
      <c r="AI597" s="10">
        <v>40399</v>
      </c>
      <c r="AJ597" t="s">
        <v>212</v>
      </c>
      <c r="AK597" t="s">
        <v>212</v>
      </c>
      <c r="AL597" t="s">
        <v>212</v>
      </c>
      <c r="AM597" t="s">
        <v>212</v>
      </c>
      <c r="AN597">
        <v>1.61</v>
      </c>
      <c r="AO597" t="s">
        <v>212</v>
      </c>
      <c r="AP597" t="s">
        <v>212</v>
      </c>
      <c r="AQ597" t="s">
        <v>214</v>
      </c>
      <c r="AR597" t="s">
        <v>225</v>
      </c>
      <c r="AS597" t="s">
        <v>214</v>
      </c>
      <c r="AT597" t="s">
        <v>225</v>
      </c>
      <c r="AU597" t="s">
        <v>212</v>
      </c>
      <c r="AV597" t="s">
        <v>212</v>
      </c>
      <c r="AW597" t="s">
        <v>228</v>
      </c>
    </row>
    <row r="598" spans="25:49">
      <c r="Y598">
        <f t="shared" si="19"/>
        <v>598</v>
      </c>
      <c r="Z598" s="161" t="s">
        <v>103</v>
      </c>
      <c r="AA598" t="s">
        <v>513</v>
      </c>
      <c r="AB598" t="s">
        <v>514</v>
      </c>
      <c r="AC598" s="155">
        <v>7.6E-3</v>
      </c>
      <c r="AD598" s="18">
        <f t="shared" si="18"/>
        <v>2.5</v>
      </c>
      <c r="AE598" s="168">
        <v>4678</v>
      </c>
      <c r="AF598" s="166">
        <v>19818.5</v>
      </c>
      <c r="AG598">
        <v>30.5</v>
      </c>
      <c r="AH598" t="s">
        <v>496</v>
      </c>
      <c r="AI598" s="10">
        <v>39737</v>
      </c>
      <c r="AJ598" s="157">
        <v>0.48</v>
      </c>
      <c r="AK598" s="10">
        <v>42538</v>
      </c>
      <c r="AL598" s="157">
        <v>0.12</v>
      </c>
      <c r="AM598" s="155">
        <v>1.5599999999999999E-2</v>
      </c>
      <c r="AN598">
        <v>-1.75</v>
      </c>
      <c r="AO598">
        <v>88</v>
      </c>
      <c r="AP598" s="155">
        <v>0.25609999999999999</v>
      </c>
      <c r="AQ598" t="s">
        <v>217</v>
      </c>
      <c r="AR598" t="s">
        <v>228</v>
      </c>
      <c r="AS598" t="s">
        <v>214</v>
      </c>
      <c r="AT598" t="s">
        <v>222</v>
      </c>
      <c r="AU598" t="s">
        <v>214</v>
      </c>
      <c r="AV598" t="s">
        <v>213</v>
      </c>
      <c r="AW598" t="s">
        <v>214</v>
      </c>
    </row>
    <row r="599" spans="25:49">
      <c r="Y599">
        <f t="shared" si="19"/>
        <v>599</v>
      </c>
      <c r="Z599" s="161" t="s">
        <v>24</v>
      </c>
      <c r="AA599" t="s">
        <v>742</v>
      </c>
      <c r="AB599" t="s">
        <v>743</v>
      </c>
      <c r="AC599" s="155">
        <v>7.6E-3</v>
      </c>
      <c r="AD599" s="18">
        <f t="shared" si="18"/>
        <v>2.25</v>
      </c>
      <c r="AE599" s="168">
        <v>3590</v>
      </c>
      <c r="AF599" s="166">
        <v>3156</v>
      </c>
      <c r="AG599">
        <v>10.37</v>
      </c>
      <c r="AH599" t="s">
        <v>707</v>
      </c>
      <c r="AI599" s="10">
        <v>40668</v>
      </c>
      <c r="AJ599" s="157">
        <v>0.28999999999999998</v>
      </c>
      <c r="AK599" s="10">
        <v>42367</v>
      </c>
      <c r="AL599" s="157">
        <v>0.28999999999999998</v>
      </c>
      <c r="AM599" s="155">
        <v>2.75E-2</v>
      </c>
      <c r="AN599">
        <v>3.02</v>
      </c>
      <c r="AO599">
        <v>75</v>
      </c>
      <c r="AP599" s="155">
        <v>0.375</v>
      </c>
      <c r="AQ599" t="s">
        <v>228</v>
      </c>
      <c r="AR599" t="s">
        <v>228</v>
      </c>
      <c r="AS599" t="s">
        <v>225</v>
      </c>
      <c r="AT599" t="s">
        <v>222</v>
      </c>
      <c r="AU599" t="s">
        <v>222</v>
      </c>
      <c r="AV599" t="s">
        <v>225</v>
      </c>
      <c r="AW599" t="s">
        <v>228</v>
      </c>
    </row>
    <row r="600" spans="25:49">
      <c r="Y600">
        <f t="shared" si="19"/>
        <v>600</v>
      </c>
      <c r="Z600" s="160" t="s">
        <v>27</v>
      </c>
      <c r="AA600" t="s">
        <v>682</v>
      </c>
      <c r="AB600" t="s">
        <v>683</v>
      </c>
      <c r="AC600" s="155">
        <v>7.7999999999999996E-3</v>
      </c>
      <c r="AD600" s="18">
        <f t="shared" si="18"/>
        <v>3.25</v>
      </c>
      <c r="AE600" s="168">
        <v>78465</v>
      </c>
      <c r="AF600" s="166">
        <v>213500</v>
      </c>
      <c r="AG600">
        <v>42.77</v>
      </c>
      <c r="AH600" t="s">
        <v>677</v>
      </c>
      <c r="AI600" s="10">
        <v>39087</v>
      </c>
      <c r="AJ600" t="s">
        <v>212</v>
      </c>
      <c r="AK600" s="10">
        <v>39797</v>
      </c>
      <c r="AL600" s="157">
        <v>0.26</v>
      </c>
      <c r="AM600" s="155">
        <v>0</v>
      </c>
      <c r="AN600">
        <v>1.22</v>
      </c>
      <c r="AO600">
        <v>7</v>
      </c>
      <c r="AP600" s="155">
        <v>0.49890000000000001</v>
      </c>
      <c r="AQ600" t="s">
        <v>215</v>
      </c>
      <c r="AR600" t="s">
        <v>214</v>
      </c>
      <c r="AS600" t="s">
        <v>222</v>
      </c>
      <c r="AT600" t="s">
        <v>225</v>
      </c>
      <c r="AU600" t="s">
        <v>212</v>
      </c>
      <c r="AV600" t="s">
        <v>212</v>
      </c>
      <c r="AW600" t="s">
        <v>225</v>
      </c>
    </row>
    <row r="601" spans="25:49">
      <c r="Y601">
        <f t="shared" si="19"/>
        <v>601</v>
      </c>
      <c r="Z601" s="162" t="s">
        <v>25</v>
      </c>
      <c r="AA601" t="s">
        <v>258</v>
      </c>
      <c r="AB601" t="s">
        <v>257</v>
      </c>
      <c r="AC601" s="155">
        <v>7.9000000000000008E-3</v>
      </c>
      <c r="AD601" s="18" t="str">
        <f t="shared" si="18"/>
        <v>n/a</v>
      </c>
      <c r="AE601" s="168">
        <v>691</v>
      </c>
      <c r="AF601" s="166">
        <v>2892</v>
      </c>
      <c r="AG601">
        <v>30.4</v>
      </c>
      <c r="AH601" t="s">
        <v>25</v>
      </c>
      <c r="AI601" s="10">
        <v>42341</v>
      </c>
      <c r="AJ601" s="157">
        <v>0.89</v>
      </c>
      <c r="AK601" s="10">
        <v>42605</v>
      </c>
      <c r="AL601" s="157">
        <v>0.05</v>
      </c>
      <c r="AM601" s="155">
        <v>3.0800000000000001E-2</v>
      </c>
      <c r="AN601">
        <v>1.59</v>
      </c>
      <c r="AO601">
        <v>62</v>
      </c>
      <c r="AP601" s="155">
        <v>0.31859999999999999</v>
      </c>
      <c r="AQ601" t="s">
        <v>212</v>
      </c>
      <c r="AR601" t="s">
        <v>214</v>
      </c>
      <c r="AS601" t="s">
        <v>212</v>
      </c>
      <c r="AT601" t="s">
        <v>212</v>
      </c>
      <c r="AU601" t="s">
        <v>212</v>
      </c>
      <c r="AV601" t="s">
        <v>212</v>
      </c>
      <c r="AW601" t="s">
        <v>212</v>
      </c>
    </row>
    <row r="602" spans="25:49">
      <c r="Y602">
        <f t="shared" si="19"/>
        <v>602</v>
      </c>
      <c r="Z602" s="160" t="s">
        <v>1533</v>
      </c>
      <c r="AA602" t="s">
        <v>1412</v>
      </c>
      <c r="AB602" t="s">
        <v>1413</v>
      </c>
      <c r="AC602" s="155">
        <v>7.9000000000000008E-3</v>
      </c>
      <c r="AD602" s="18" t="str">
        <f t="shared" si="18"/>
        <v>n/a</v>
      </c>
      <c r="AF602" s="166">
        <v>22439</v>
      </c>
      <c r="AG602">
        <v>23.98</v>
      </c>
      <c r="AH602" t="s">
        <v>780</v>
      </c>
      <c r="AI602" s="10">
        <v>42340</v>
      </c>
      <c r="AJ602" s="157">
        <v>0.03</v>
      </c>
      <c r="AK602" s="10">
        <v>42541</v>
      </c>
      <c r="AL602" s="157">
        <v>0.03</v>
      </c>
      <c r="AM602" s="155">
        <v>1.2999999999999999E-3</v>
      </c>
      <c r="AN602">
        <v>1.24</v>
      </c>
      <c r="AO602">
        <v>51</v>
      </c>
      <c r="AP602" s="155">
        <v>0.22520000000000001</v>
      </c>
      <c r="AQ602" t="s">
        <v>225</v>
      </c>
      <c r="AR602" t="s">
        <v>228</v>
      </c>
      <c r="AS602" t="s">
        <v>212</v>
      </c>
      <c r="AT602" t="s">
        <v>212</v>
      </c>
      <c r="AU602" t="s">
        <v>228</v>
      </c>
      <c r="AV602" t="s">
        <v>212</v>
      </c>
      <c r="AW602" t="s">
        <v>212</v>
      </c>
    </row>
    <row r="603" spans="25:49">
      <c r="Y603">
        <f t="shared" si="19"/>
        <v>603</v>
      </c>
      <c r="Z603" s="160" t="s">
        <v>1533</v>
      </c>
      <c r="AA603" t="s">
        <v>1530</v>
      </c>
      <c r="AB603" t="s">
        <v>1531</v>
      </c>
      <c r="AC603" s="155">
        <v>7.9000000000000008E-3</v>
      </c>
      <c r="AD603" s="18" t="str">
        <f t="shared" si="18"/>
        <v>n/a</v>
      </c>
      <c r="AH603" t="s">
        <v>1532</v>
      </c>
      <c r="AI603" s="10">
        <v>42530</v>
      </c>
      <c r="AJ603" t="s">
        <v>212</v>
      </c>
      <c r="AK603" t="s">
        <v>212</v>
      </c>
      <c r="AL603" t="s">
        <v>212</v>
      </c>
      <c r="AM603" t="s">
        <v>212</v>
      </c>
      <c r="AN603" t="s">
        <v>212</v>
      </c>
      <c r="AO603">
        <v>25</v>
      </c>
      <c r="AP603" s="155">
        <v>0.42780000000000001</v>
      </c>
      <c r="AQ603" t="s">
        <v>212</v>
      </c>
      <c r="AR603" t="s">
        <v>225</v>
      </c>
      <c r="AS603" t="s">
        <v>212</v>
      </c>
      <c r="AT603" t="s">
        <v>212</v>
      </c>
      <c r="AU603" t="s">
        <v>212</v>
      </c>
      <c r="AV603" t="s">
        <v>212</v>
      </c>
      <c r="AW603" t="s">
        <v>212</v>
      </c>
    </row>
    <row r="604" spans="25:49">
      <c r="Y604">
        <f t="shared" si="19"/>
        <v>604</v>
      </c>
      <c r="Z604" s="160" t="s">
        <v>1533</v>
      </c>
      <c r="AA604" t="s">
        <v>1368</v>
      </c>
      <c r="AB604" t="s">
        <v>1369</v>
      </c>
      <c r="AC604" s="155">
        <v>7.9000000000000008E-3</v>
      </c>
      <c r="AD604" s="18">
        <f t="shared" si="18"/>
        <v>2.25</v>
      </c>
      <c r="AF604" s="166">
        <v>55688.5</v>
      </c>
      <c r="AG604">
        <v>22.85</v>
      </c>
      <c r="AH604" t="s">
        <v>747</v>
      </c>
      <c r="AI604" s="10">
        <v>41934</v>
      </c>
      <c r="AJ604" s="157">
        <v>0.33</v>
      </c>
      <c r="AK604" s="10">
        <v>42541</v>
      </c>
      <c r="AL604" s="157">
        <v>0.06</v>
      </c>
      <c r="AM604" s="155">
        <v>1.44E-2</v>
      </c>
      <c r="AN604">
        <v>-1.56</v>
      </c>
      <c r="AO604">
        <v>40</v>
      </c>
      <c r="AP604" s="155">
        <v>0.27910000000000001</v>
      </c>
      <c r="AQ604" t="s">
        <v>222</v>
      </c>
      <c r="AR604" t="s">
        <v>228</v>
      </c>
      <c r="AS604" t="s">
        <v>212</v>
      </c>
      <c r="AT604" t="s">
        <v>228</v>
      </c>
      <c r="AU604" t="s">
        <v>228</v>
      </c>
      <c r="AV604" t="s">
        <v>212</v>
      </c>
      <c r="AW604" t="s">
        <v>228</v>
      </c>
    </row>
    <row r="605" spans="25:49">
      <c r="Y605">
        <f t="shared" si="19"/>
        <v>605</v>
      </c>
      <c r="Z605" s="160" t="s">
        <v>1533</v>
      </c>
      <c r="AA605" t="s">
        <v>1416</v>
      </c>
      <c r="AB605" t="s">
        <v>1417</v>
      </c>
      <c r="AC605" s="155">
        <v>7.9000000000000008E-3</v>
      </c>
      <c r="AD605" s="18">
        <f t="shared" si="18"/>
        <v>2.25</v>
      </c>
      <c r="AF605" s="166">
        <v>20077</v>
      </c>
      <c r="AG605">
        <v>23.56</v>
      </c>
      <c r="AH605" t="s">
        <v>780</v>
      </c>
      <c r="AI605" s="10">
        <v>41983</v>
      </c>
      <c r="AJ605" s="157">
        <v>0.06</v>
      </c>
      <c r="AK605" s="10">
        <v>42367</v>
      </c>
      <c r="AL605" s="157">
        <v>0.06</v>
      </c>
      <c r="AM605" s="155">
        <v>2.7000000000000001E-3</v>
      </c>
      <c r="AN605">
        <v>1.44</v>
      </c>
      <c r="AO605">
        <v>101</v>
      </c>
      <c r="AP605" s="155">
        <v>0.13730000000000001</v>
      </c>
      <c r="AQ605" t="s">
        <v>222</v>
      </c>
      <c r="AR605" t="s">
        <v>228</v>
      </c>
      <c r="AS605" t="s">
        <v>228</v>
      </c>
      <c r="AT605" t="s">
        <v>214</v>
      </c>
      <c r="AU605" t="s">
        <v>212</v>
      </c>
      <c r="AV605" t="s">
        <v>212</v>
      </c>
      <c r="AW605" t="s">
        <v>228</v>
      </c>
    </row>
    <row r="606" spans="25:49">
      <c r="Y606">
        <f t="shared" si="19"/>
        <v>606</v>
      </c>
      <c r="Z606" s="160" t="s">
        <v>1048</v>
      </c>
      <c r="AA606" t="s">
        <v>1001</v>
      </c>
      <c r="AB606" t="s">
        <v>1002</v>
      </c>
      <c r="AC606" s="155">
        <v>8.0000000000000002E-3</v>
      </c>
      <c r="AD606" s="18" t="str">
        <f t="shared" si="18"/>
        <v>n/a</v>
      </c>
      <c r="AE606" s="168">
        <v>17109</v>
      </c>
      <c r="AF606" s="166">
        <v>36192</v>
      </c>
      <c r="AG606">
        <v>22.73</v>
      </c>
      <c r="AH606" t="s">
        <v>893</v>
      </c>
      <c r="AI606" s="10">
        <v>42103</v>
      </c>
      <c r="AJ606" t="s">
        <v>212</v>
      </c>
      <c r="AK606" t="s">
        <v>212</v>
      </c>
      <c r="AL606" t="s">
        <v>212</v>
      </c>
      <c r="AM606" t="s">
        <v>212</v>
      </c>
      <c r="AN606">
        <v>1.44</v>
      </c>
      <c r="AO606">
        <v>51</v>
      </c>
      <c r="AP606" s="155">
        <v>0.3513</v>
      </c>
      <c r="AQ606" t="s">
        <v>212</v>
      </c>
      <c r="AR606" t="s">
        <v>214</v>
      </c>
      <c r="AS606" t="s">
        <v>212</v>
      </c>
      <c r="AT606" t="s">
        <v>212</v>
      </c>
      <c r="AU606" t="s">
        <v>212</v>
      </c>
      <c r="AV606" t="s">
        <v>212</v>
      </c>
      <c r="AW606" t="s">
        <v>212</v>
      </c>
    </row>
    <row r="607" spans="25:49">
      <c r="Y607">
        <f t="shared" si="19"/>
        <v>607</v>
      </c>
      <c r="Z607" s="160" t="s">
        <v>107</v>
      </c>
      <c r="AA607" t="s">
        <v>423</v>
      </c>
      <c r="AB607" t="s">
        <v>424</v>
      </c>
      <c r="AC607" s="155">
        <v>8.0000000000000002E-3</v>
      </c>
      <c r="AD607" s="18" t="str">
        <f t="shared" si="18"/>
        <v>n/a</v>
      </c>
      <c r="AE607" s="168">
        <v>100</v>
      </c>
      <c r="AF607" s="166">
        <v>2122.1999999999998</v>
      </c>
      <c r="AG607">
        <v>162</v>
      </c>
      <c r="AH607" t="s">
        <v>425</v>
      </c>
      <c r="AI607" s="10">
        <v>40511</v>
      </c>
      <c r="AJ607" t="s">
        <v>212</v>
      </c>
      <c r="AK607" t="s">
        <v>212</v>
      </c>
      <c r="AL607" t="s">
        <v>212</v>
      </c>
      <c r="AM607" t="s">
        <v>212</v>
      </c>
      <c r="AN607" t="s">
        <v>212</v>
      </c>
      <c r="AO607" t="s">
        <v>212</v>
      </c>
      <c r="AP607" t="s">
        <v>212</v>
      </c>
      <c r="AQ607" t="s">
        <v>228</v>
      </c>
      <c r="AR607" t="s">
        <v>216</v>
      </c>
      <c r="AS607" t="s">
        <v>217</v>
      </c>
      <c r="AT607" t="s">
        <v>212</v>
      </c>
      <c r="AU607" t="s">
        <v>212</v>
      </c>
      <c r="AV607" t="s">
        <v>212</v>
      </c>
      <c r="AW607" t="s">
        <v>212</v>
      </c>
    </row>
    <row r="608" spans="25:49">
      <c r="Y608">
        <f t="shared" si="19"/>
        <v>608</v>
      </c>
      <c r="Z608" s="160" t="s">
        <v>1533</v>
      </c>
      <c r="AA608" t="s">
        <v>1502</v>
      </c>
      <c r="AB608" t="s">
        <v>1503</v>
      </c>
      <c r="AC608" s="155">
        <v>8.0000000000000002E-3</v>
      </c>
      <c r="AD608" s="18" t="str">
        <f t="shared" si="18"/>
        <v>n/a</v>
      </c>
      <c r="AF608" s="166">
        <v>1977</v>
      </c>
      <c r="AG608">
        <v>39.119999999999997</v>
      </c>
      <c r="AH608" t="s">
        <v>463</v>
      </c>
      <c r="AI608" s="10">
        <v>42263</v>
      </c>
      <c r="AJ608" t="s">
        <v>212</v>
      </c>
      <c r="AK608" t="s">
        <v>212</v>
      </c>
      <c r="AL608" t="s">
        <v>212</v>
      </c>
      <c r="AM608" t="s">
        <v>212</v>
      </c>
      <c r="AN608">
        <v>7.68</v>
      </c>
      <c r="AO608">
        <v>6</v>
      </c>
      <c r="AP608" s="155">
        <v>1.9981</v>
      </c>
      <c r="AQ608" t="s">
        <v>212</v>
      </c>
      <c r="AR608" t="s">
        <v>215</v>
      </c>
      <c r="AS608" t="s">
        <v>212</v>
      </c>
      <c r="AT608" t="s">
        <v>212</v>
      </c>
      <c r="AU608" t="s">
        <v>212</v>
      </c>
      <c r="AV608" t="s">
        <v>212</v>
      </c>
      <c r="AW608" t="s">
        <v>212</v>
      </c>
    </row>
    <row r="609" spans="25:49">
      <c r="Y609">
        <f t="shared" si="19"/>
        <v>609</v>
      </c>
      <c r="Z609" s="161" t="s">
        <v>103</v>
      </c>
      <c r="AA609" t="s">
        <v>567</v>
      </c>
      <c r="AB609" t="s">
        <v>568</v>
      </c>
      <c r="AC609" s="155">
        <v>8.0000000000000002E-3</v>
      </c>
      <c r="AD609" s="18" t="str">
        <f t="shared" si="18"/>
        <v>n/a</v>
      </c>
      <c r="AF609" s="166">
        <v>1793</v>
      </c>
      <c r="AG609">
        <v>110</v>
      </c>
      <c r="AH609" t="s">
        <v>425</v>
      </c>
      <c r="AI609" s="10">
        <v>40511</v>
      </c>
      <c r="AJ609" t="s">
        <v>212</v>
      </c>
      <c r="AK609" t="s">
        <v>212</v>
      </c>
      <c r="AL609" t="s">
        <v>212</v>
      </c>
      <c r="AM609" t="s">
        <v>212</v>
      </c>
      <c r="AN609" t="s">
        <v>212</v>
      </c>
      <c r="AO609" t="s">
        <v>212</v>
      </c>
      <c r="AP609" t="s">
        <v>212</v>
      </c>
      <c r="AQ609" t="s">
        <v>228</v>
      </c>
      <c r="AR609" t="s">
        <v>216</v>
      </c>
      <c r="AS609" t="s">
        <v>216</v>
      </c>
      <c r="AT609" t="s">
        <v>212</v>
      </c>
      <c r="AU609" t="s">
        <v>212</v>
      </c>
      <c r="AV609" t="s">
        <v>212</v>
      </c>
      <c r="AW609" t="s">
        <v>212</v>
      </c>
    </row>
    <row r="610" spans="25:49">
      <c r="Y610">
        <f t="shared" si="19"/>
        <v>610</v>
      </c>
      <c r="Z610" s="161" t="s">
        <v>103</v>
      </c>
      <c r="AA610" t="s">
        <v>480</v>
      </c>
      <c r="AB610" t="s">
        <v>481</v>
      </c>
      <c r="AC610" s="155">
        <v>8.0000000000000002E-3</v>
      </c>
      <c r="AD610" s="18">
        <f t="shared" si="18"/>
        <v>3.5</v>
      </c>
      <c r="AE610" s="168">
        <v>42071</v>
      </c>
      <c r="AF610" s="166">
        <v>124501</v>
      </c>
      <c r="AG610">
        <v>20.54</v>
      </c>
      <c r="AH610" t="s">
        <v>429</v>
      </c>
      <c r="AI610" s="10">
        <v>40652</v>
      </c>
      <c r="AJ610" s="157">
        <v>0.61</v>
      </c>
      <c r="AK610" s="10">
        <v>42543</v>
      </c>
      <c r="AL610" s="157">
        <v>0.19</v>
      </c>
      <c r="AM610" s="155">
        <v>3.0099999999999998E-2</v>
      </c>
      <c r="AN610">
        <v>-1.83</v>
      </c>
      <c r="AO610">
        <v>161</v>
      </c>
      <c r="AP610" s="155">
        <v>0.1525</v>
      </c>
      <c r="AQ610" t="s">
        <v>225</v>
      </c>
      <c r="AR610" t="s">
        <v>214</v>
      </c>
      <c r="AS610" t="s">
        <v>215</v>
      </c>
      <c r="AT610" t="s">
        <v>217</v>
      </c>
      <c r="AU610" t="s">
        <v>215</v>
      </c>
      <c r="AV610" t="s">
        <v>225</v>
      </c>
      <c r="AW610" t="s">
        <v>215</v>
      </c>
    </row>
    <row r="611" spans="25:49">
      <c r="Y611">
        <f t="shared" si="19"/>
        <v>611</v>
      </c>
      <c r="Z611" s="161" t="s">
        <v>103</v>
      </c>
      <c r="AA611" t="s">
        <v>488</v>
      </c>
      <c r="AB611" t="s">
        <v>489</v>
      </c>
      <c r="AC611" s="155">
        <v>8.0000000000000002E-3</v>
      </c>
      <c r="AD611" s="18">
        <f t="shared" si="18"/>
        <v>3.25</v>
      </c>
      <c r="AE611" s="168">
        <v>32066</v>
      </c>
      <c r="AF611" s="166">
        <v>94223</v>
      </c>
      <c r="AG611">
        <v>32.15</v>
      </c>
      <c r="AH611" t="s">
        <v>429</v>
      </c>
      <c r="AI611" s="10">
        <v>40955</v>
      </c>
      <c r="AJ611" s="157">
        <v>0.9</v>
      </c>
      <c r="AK611" s="10">
        <v>42543</v>
      </c>
      <c r="AL611" s="157">
        <v>0.28999999999999998</v>
      </c>
      <c r="AM611" s="155">
        <v>2.81E-2</v>
      </c>
      <c r="AN611">
        <v>-1.7</v>
      </c>
      <c r="AO611">
        <v>210</v>
      </c>
      <c r="AP611" s="155">
        <v>0.1109</v>
      </c>
      <c r="AQ611" t="s">
        <v>217</v>
      </c>
      <c r="AR611" t="s">
        <v>214</v>
      </c>
      <c r="AS611" t="s">
        <v>216</v>
      </c>
      <c r="AT611" t="s">
        <v>222</v>
      </c>
      <c r="AU611" t="s">
        <v>225</v>
      </c>
      <c r="AV611" t="s">
        <v>225</v>
      </c>
      <c r="AW611" t="s">
        <v>225</v>
      </c>
    </row>
    <row r="612" spans="25:49">
      <c r="Y612">
        <f t="shared" si="19"/>
        <v>612</v>
      </c>
      <c r="Z612" s="160" t="s">
        <v>107</v>
      </c>
      <c r="AA612" t="s">
        <v>397</v>
      </c>
      <c r="AB612" t="s">
        <v>398</v>
      </c>
      <c r="AC612" s="155">
        <v>8.0000000000000002E-3</v>
      </c>
      <c r="AD612" s="18">
        <f t="shared" si="18"/>
        <v>2.75</v>
      </c>
      <c r="AE612" s="168">
        <v>49878</v>
      </c>
      <c r="AF612" s="166">
        <v>186116</v>
      </c>
      <c r="AG612">
        <v>23.08</v>
      </c>
      <c r="AH612" t="s">
        <v>378</v>
      </c>
      <c r="AI612" s="10">
        <v>39444</v>
      </c>
      <c r="AJ612" s="157">
        <v>0.32</v>
      </c>
      <c r="AK612" s="10">
        <v>42538</v>
      </c>
      <c r="AL612" s="157">
        <v>0.24</v>
      </c>
      <c r="AM612" s="155">
        <v>1.3899999999999999E-2</v>
      </c>
      <c r="AN612">
        <v>-1.18</v>
      </c>
      <c r="AO612">
        <v>113</v>
      </c>
      <c r="AP612" s="155">
        <v>0.26440000000000002</v>
      </c>
      <c r="AQ612" t="s">
        <v>225</v>
      </c>
      <c r="AR612" t="s">
        <v>228</v>
      </c>
      <c r="AS612" t="s">
        <v>213</v>
      </c>
      <c r="AT612" t="s">
        <v>217</v>
      </c>
      <c r="AU612" t="s">
        <v>214</v>
      </c>
      <c r="AV612" t="s">
        <v>222</v>
      </c>
      <c r="AW612" t="s">
        <v>222</v>
      </c>
    </row>
    <row r="613" spans="25:49">
      <c r="Y613">
        <f t="shared" si="19"/>
        <v>613</v>
      </c>
      <c r="Z613" s="161" t="s">
        <v>103</v>
      </c>
      <c r="AA613" t="s">
        <v>571</v>
      </c>
      <c r="AB613" t="s">
        <v>572</v>
      </c>
      <c r="AC613" s="155">
        <v>8.0000000000000002E-3</v>
      </c>
      <c r="AD613" s="18">
        <f t="shared" si="18"/>
        <v>2.75</v>
      </c>
      <c r="AE613" s="168">
        <v>800</v>
      </c>
      <c r="AF613" s="166">
        <v>1241.5999999999999</v>
      </c>
      <c r="AG613">
        <v>64</v>
      </c>
      <c r="AH613" t="s">
        <v>425</v>
      </c>
      <c r="AI613" s="10">
        <v>40511</v>
      </c>
      <c r="AJ613" t="s">
        <v>212</v>
      </c>
      <c r="AK613" t="s">
        <v>212</v>
      </c>
      <c r="AL613" t="s">
        <v>212</v>
      </c>
      <c r="AM613" t="s">
        <v>212</v>
      </c>
      <c r="AN613" t="s">
        <v>212</v>
      </c>
      <c r="AO613" t="s">
        <v>212</v>
      </c>
      <c r="AP613" t="s">
        <v>212</v>
      </c>
      <c r="AQ613" t="s">
        <v>228</v>
      </c>
      <c r="AR613" t="s">
        <v>216</v>
      </c>
      <c r="AS613" t="s">
        <v>225</v>
      </c>
      <c r="AT613" t="s">
        <v>228</v>
      </c>
      <c r="AU613" t="s">
        <v>212</v>
      </c>
      <c r="AV613" t="s">
        <v>212</v>
      </c>
      <c r="AW613" t="s">
        <v>222</v>
      </c>
    </row>
    <row r="614" spans="25:49">
      <c r="Y614">
        <f t="shared" si="19"/>
        <v>614</v>
      </c>
      <c r="Z614" s="160" t="s">
        <v>1533</v>
      </c>
      <c r="AA614" t="s">
        <v>1354</v>
      </c>
      <c r="AB614" t="s">
        <v>1355</v>
      </c>
      <c r="AC614" s="155">
        <v>8.0000000000000002E-3</v>
      </c>
      <c r="AD614" s="18">
        <f t="shared" si="18"/>
        <v>2.25</v>
      </c>
      <c r="AF614" s="166">
        <v>73718.5</v>
      </c>
      <c r="AG614">
        <v>24.06</v>
      </c>
      <c r="AH614" t="s">
        <v>747</v>
      </c>
      <c r="AI614" s="10">
        <v>41905</v>
      </c>
      <c r="AJ614" s="157">
        <v>1.1599999999999999</v>
      </c>
      <c r="AK614" s="10">
        <v>42535</v>
      </c>
      <c r="AL614" s="157">
        <v>0.11</v>
      </c>
      <c r="AM614" s="155">
        <v>4.82E-2</v>
      </c>
      <c r="AN614">
        <v>1.38</v>
      </c>
      <c r="AO614">
        <v>21</v>
      </c>
      <c r="AP614" s="155">
        <v>0.64739999999999998</v>
      </c>
      <c r="AQ614" t="s">
        <v>217</v>
      </c>
      <c r="AR614" t="s">
        <v>228</v>
      </c>
      <c r="AS614" t="s">
        <v>212</v>
      </c>
      <c r="AT614" t="s">
        <v>228</v>
      </c>
      <c r="AU614" t="s">
        <v>222</v>
      </c>
      <c r="AV614" t="s">
        <v>212</v>
      </c>
      <c r="AW614" t="s">
        <v>228</v>
      </c>
    </row>
    <row r="615" spans="25:49">
      <c r="Y615">
        <f t="shared" si="19"/>
        <v>615</v>
      </c>
      <c r="Z615" s="161" t="s">
        <v>103</v>
      </c>
      <c r="AA615" t="s">
        <v>444</v>
      </c>
      <c r="AB615" t="s">
        <v>445</v>
      </c>
      <c r="AC615" s="155">
        <v>8.3999999999999995E-3</v>
      </c>
      <c r="AD615" s="18">
        <f t="shared" si="18"/>
        <v>2.25</v>
      </c>
      <c r="AE615" s="168">
        <v>188962</v>
      </c>
      <c r="AF615" s="166">
        <v>677968.5</v>
      </c>
      <c r="AG615">
        <v>24.14</v>
      </c>
      <c r="AH615" t="s">
        <v>446</v>
      </c>
      <c r="AI615" s="10">
        <v>40435</v>
      </c>
      <c r="AJ615" s="157">
        <v>0.23</v>
      </c>
      <c r="AK615" s="10">
        <v>42367</v>
      </c>
      <c r="AL615" s="157">
        <v>0.24</v>
      </c>
      <c r="AM615" s="155">
        <v>9.7000000000000003E-3</v>
      </c>
      <c r="AN615">
        <v>1.9</v>
      </c>
      <c r="AO615">
        <v>30</v>
      </c>
      <c r="AP615" s="155">
        <v>0.49869999999999998</v>
      </c>
      <c r="AQ615" t="s">
        <v>216</v>
      </c>
      <c r="AR615" t="s">
        <v>228</v>
      </c>
      <c r="AS615" t="s">
        <v>214</v>
      </c>
      <c r="AT615" t="s">
        <v>222</v>
      </c>
      <c r="AU615" t="s">
        <v>228</v>
      </c>
      <c r="AV615" t="s">
        <v>214</v>
      </c>
      <c r="AW615" t="s">
        <v>228</v>
      </c>
    </row>
    <row r="616" spans="25:49">
      <c r="Y616">
        <f t="shared" si="19"/>
        <v>616</v>
      </c>
      <c r="Z616" s="160" t="s">
        <v>1048</v>
      </c>
      <c r="AA616" t="s">
        <v>1007</v>
      </c>
      <c r="AB616" t="s">
        <v>1008</v>
      </c>
      <c r="AC616" s="155">
        <v>8.5000000000000006E-3</v>
      </c>
      <c r="AD616" s="18" t="str">
        <f t="shared" si="18"/>
        <v>n/a</v>
      </c>
      <c r="AE616" s="168">
        <v>10188</v>
      </c>
      <c r="AF616" s="166">
        <v>20610</v>
      </c>
      <c r="AG616">
        <v>21.39</v>
      </c>
      <c r="AH616" t="s">
        <v>944</v>
      </c>
      <c r="AI616" s="10">
        <v>41989</v>
      </c>
      <c r="AJ616" s="157">
        <v>0.15</v>
      </c>
      <c r="AK616" s="10">
        <v>42359</v>
      </c>
      <c r="AL616" s="157">
        <v>0.15</v>
      </c>
      <c r="AM616" s="155">
        <v>7.1000000000000004E-3</v>
      </c>
      <c r="AN616">
        <v>-3.35</v>
      </c>
      <c r="AO616">
        <v>76</v>
      </c>
      <c r="AP616" s="155">
        <v>0.1905</v>
      </c>
      <c r="AQ616" t="s">
        <v>212</v>
      </c>
      <c r="AR616" t="s">
        <v>228</v>
      </c>
      <c r="AS616" t="s">
        <v>212</v>
      </c>
      <c r="AT616" t="s">
        <v>212</v>
      </c>
      <c r="AU616" t="s">
        <v>212</v>
      </c>
      <c r="AV616" t="s">
        <v>212</v>
      </c>
      <c r="AW616" t="s">
        <v>212</v>
      </c>
    </row>
    <row r="617" spans="25:49">
      <c r="Y617">
        <f t="shared" si="19"/>
        <v>617</v>
      </c>
      <c r="Z617" s="162" t="s">
        <v>25</v>
      </c>
      <c r="AA617" t="s">
        <v>275</v>
      </c>
      <c r="AB617" t="s">
        <v>274</v>
      </c>
      <c r="AC617" s="155">
        <v>8.5000000000000006E-3</v>
      </c>
      <c r="AD617" s="18" t="str">
        <f t="shared" si="18"/>
        <v>n/a</v>
      </c>
      <c r="AE617" s="168">
        <v>2748</v>
      </c>
      <c r="AF617" s="166">
        <v>27730</v>
      </c>
      <c r="AG617">
        <v>27.73</v>
      </c>
      <c r="AH617" t="s">
        <v>261</v>
      </c>
      <c r="AI617" s="10">
        <v>42129</v>
      </c>
      <c r="AJ617" s="157">
        <v>2.0699999999999998</v>
      </c>
      <c r="AK617" s="10">
        <v>42622</v>
      </c>
      <c r="AL617" s="157">
        <v>0.16</v>
      </c>
      <c r="AM617" s="155">
        <v>7.4700000000000003E-2</v>
      </c>
      <c r="AN617">
        <v>3.61</v>
      </c>
      <c r="AO617" t="s">
        <v>212</v>
      </c>
      <c r="AP617" t="s">
        <v>212</v>
      </c>
      <c r="AQ617" t="s">
        <v>212</v>
      </c>
      <c r="AR617" t="s">
        <v>215</v>
      </c>
      <c r="AS617" t="s">
        <v>212</v>
      </c>
      <c r="AT617" t="s">
        <v>212</v>
      </c>
      <c r="AU617" t="s">
        <v>212</v>
      </c>
      <c r="AV617" t="s">
        <v>212</v>
      </c>
      <c r="AW617" t="s">
        <v>212</v>
      </c>
    </row>
    <row r="618" spans="25:49">
      <c r="Y618">
        <f t="shared" si="19"/>
        <v>618</v>
      </c>
      <c r="Z618" s="160" t="s">
        <v>1533</v>
      </c>
      <c r="AA618" t="s">
        <v>1402</v>
      </c>
      <c r="AB618" t="s">
        <v>1403</v>
      </c>
      <c r="AC618" s="155">
        <v>8.5000000000000006E-3</v>
      </c>
      <c r="AD618" s="18" t="str">
        <f t="shared" si="18"/>
        <v>n/a</v>
      </c>
      <c r="AF618" s="166">
        <v>25224</v>
      </c>
      <c r="AG618">
        <v>32.15</v>
      </c>
      <c r="AH618" t="s">
        <v>944</v>
      </c>
      <c r="AI618" s="10">
        <v>41989</v>
      </c>
      <c r="AJ618" s="157">
        <v>0.4</v>
      </c>
      <c r="AK618" s="10">
        <v>42359</v>
      </c>
      <c r="AL618" s="157">
        <v>0.4</v>
      </c>
      <c r="AM618" s="155">
        <v>1.26E-2</v>
      </c>
      <c r="AN618">
        <v>-2.2799999999999998</v>
      </c>
      <c r="AO618">
        <v>36</v>
      </c>
      <c r="AP618" s="155">
        <v>0.35449999999999998</v>
      </c>
      <c r="AQ618" t="s">
        <v>212</v>
      </c>
      <c r="AR618" t="s">
        <v>228</v>
      </c>
      <c r="AS618" t="s">
        <v>212</v>
      </c>
      <c r="AT618" t="s">
        <v>212</v>
      </c>
      <c r="AU618" t="s">
        <v>212</v>
      </c>
      <c r="AV618" t="s">
        <v>212</v>
      </c>
      <c r="AW618" t="s">
        <v>212</v>
      </c>
    </row>
    <row r="619" spans="25:49">
      <c r="Y619">
        <f t="shared" si="19"/>
        <v>619</v>
      </c>
      <c r="Z619" s="160" t="s">
        <v>1155</v>
      </c>
      <c r="AA619" t="s">
        <v>1135</v>
      </c>
      <c r="AB619" t="s">
        <v>1136</v>
      </c>
      <c r="AC619" s="155">
        <v>8.5000000000000006E-3</v>
      </c>
      <c r="AD619" s="18" t="str">
        <f t="shared" si="18"/>
        <v>n/a</v>
      </c>
      <c r="AF619" s="166">
        <v>23970</v>
      </c>
      <c r="AG619">
        <v>23.97</v>
      </c>
      <c r="AH619" t="s">
        <v>1033</v>
      </c>
      <c r="AI619" s="10">
        <v>42593</v>
      </c>
      <c r="AJ619" t="s">
        <v>212</v>
      </c>
      <c r="AK619" t="s">
        <v>212</v>
      </c>
      <c r="AL619" t="s">
        <v>212</v>
      </c>
      <c r="AM619" t="s">
        <v>212</v>
      </c>
      <c r="AN619" t="s">
        <v>212</v>
      </c>
      <c r="AO619" t="s">
        <v>212</v>
      </c>
      <c r="AP619" t="s">
        <v>212</v>
      </c>
      <c r="AQ619" t="s">
        <v>212</v>
      </c>
      <c r="AR619" t="s">
        <v>217</v>
      </c>
      <c r="AS619" t="s">
        <v>212</v>
      </c>
      <c r="AT619" t="s">
        <v>212</v>
      </c>
      <c r="AU619" t="s">
        <v>212</v>
      </c>
      <c r="AV619" t="s">
        <v>212</v>
      </c>
      <c r="AW619" t="s">
        <v>212</v>
      </c>
    </row>
    <row r="620" spans="25:49">
      <c r="Y620">
        <f t="shared" si="19"/>
        <v>620</v>
      </c>
      <c r="Z620" s="160" t="s">
        <v>100</v>
      </c>
      <c r="AA620" t="s">
        <v>797</v>
      </c>
      <c r="AB620" t="s">
        <v>798</v>
      </c>
      <c r="AC620" s="155">
        <v>8.5000000000000006E-3</v>
      </c>
      <c r="AD620" s="18">
        <f t="shared" si="18"/>
        <v>3.75</v>
      </c>
      <c r="AE620" s="168">
        <v>9488</v>
      </c>
      <c r="AF620" s="166">
        <v>30780</v>
      </c>
      <c r="AG620">
        <v>30.78</v>
      </c>
      <c r="AH620" t="s">
        <v>425</v>
      </c>
      <c r="AI620" s="10">
        <v>41912</v>
      </c>
      <c r="AJ620" s="157">
        <v>2.46</v>
      </c>
      <c r="AK620" s="10">
        <v>42622</v>
      </c>
      <c r="AL620" s="157">
        <v>0.17</v>
      </c>
      <c r="AM620" s="155">
        <v>7.9899999999999999E-2</v>
      </c>
      <c r="AN620">
        <v>2.87</v>
      </c>
      <c r="AO620" t="s">
        <v>212</v>
      </c>
      <c r="AP620" t="s">
        <v>212</v>
      </c>
      <c r="AQ620" t="s">
        <v>217</v>
      </c>
      <c r="AR620" t="s">
        <v>215</v>
      </c>
      <c r="AS620" t="s">
        <v>215</v>
      </c>
      <c r="AT620" t="s">
        <v>216</v>
      </c>
      <c r="AU620" t="s">
        <v>212</v>
      </c>
      <c r="AV620" t="s">
        <v>212</v>
      </c>
      <c r="AW620" t="s">
        <v>216</v>
      </c>
    </row>
    <row r="621" spans="25:49">
      <c r="Y621">
        <f t="shared" si="19"/>
        <v>621</v>
      </c>
      <c r="Z621" s="160" t="s">
        <v>1533</v>
      </c>
      <c r="AA621" t="s">
        <v>797</v>
      </c>
      <c r="AB621" t="s">
        <v>798</v>
      </c>
      <c r="AC621" s="155">
        <v>8.5000000000000006E-3</v>
      </c>
      <c r="AD621" s="18">
        <f t="shared" si="18"/>
        <v>3.75</v>
      </c>
      <c r="AF621" s="166">
        <v>30780</v>
      </c>
      <c r="AG621">
        <v>30.78</v>
      </c>
      <c r="AH621" t="s">
        <v>425</v>
      </c>
      <c r="AI621" s="10">
        <v>41912</v>
      </c>
      <c r="AJ621" s="157">
        <v>2.46</v>
      </c>
      <c r="AK621" s="10">
        <v>42622</v>
      </c>
      <c r="AL621" s="157">
        <v>0.17</v>
      </c>
      <c r="AM621" s="155">
        <v>7.9899999999999999E-2</v>
      </c>
      <c r="AN621">
        <v>2.87</v>
      </c>
      <c r="AO621" t="s">
        <v>212</v>
      </c>
      <c r="AP621" t="s">
        <v>212</v>
      </c>
      <c r="AQ621" t="s">
        <v>217</v>
      </c>
      <c r="AR621" t="s">
        <v>215</v>
      </c>
      <c r="AS621" t="s">
        <v>215</v>
      </c>
      <c r="AT621" t="s">
        <v>216</v>
      </c>
      <c r="AU621" t="s">
        <v>212</v>
      </c>
      <c r="AV621" t="s">
        <v>212</v>
      </c>
      <c r="AW621" t="s">
        <v>216</v>
      </c>
    </row>
    <row r="622" spans="25:49">
      <c r="Y622">
        <f t="shared" si="19"/>
        <v>622</v>
      </c>
      <c r="Z622" s="161" t="s">
        <v>24</v>
      </c>
      <c r="AA622" t="s">
        <v>738</v>
      </c>
      <c r="AB622" t="s">
        <v>739</v>
      </c>
      <c r="AC622" s="155">
        <v>8.5000000000000006E-3</v>
      </c>
      <c r="AD622" s="18">
        <f t="shared" si="18"/>
        <v>3.5</v>
      </c>
      <c r="AE622" s="168">
        <v>16486</v>
      </c>
      <c r="AF622" s="166">
        <v>18232.5</v>
      </c>
      <c r="AG622">
        <v>11.05</v>
      </c>
      <c r="AH622" t="s">
        <v>425</v>
      </c>
      <c r="AI622" s="10">
        <v>41814</v>
      </c>
      <c r="AJ622" s="157">
        <v>1.19</v>
      </c>
      <c r="AK622" s="10">
        <v>42622</v>
      </c>
      <c r="AL622" s="157">
        <v>0.35</v>
      </c>
      <c r="AM622" s="155">
        <v>0.1072</v>
      </c>
      <c r="AN622">
        <v>-2.41</v>
      </c>
      <c r="AO622" t="s">
        <v>212</v>
      </c>
      <c r="AP622" t="s">
        <v>212</v>
      </c>
      <c r="AQ622" t="s">
        <v>225</v>
      </c>
      <c r="AR622" t="s">
        <v>216</v>
      </c>
      <c r="AS622" t="s">
        <v>228</v>
      </c>
      <c r="AT622" t="s">
        <v>225</v>
      </c>
      <c r="AU622" t="s">
        <v>212</v>
      </c>
      <c r="AV622" t="s">
        <v>212</v>
      </c>
      <c r="AW622" t="s">
        <v>215</v>
      </c>
    </row>
    <row r="623" spans="25:49">
      <c r="Y623">
        <f t="shared" si="19"/>
        <v>623</v>
      </c>
      <c r="Z623" s="160" t="s">
        <v>1048</v>
      </c>
      <c r="AA623" t="s">
        <v>1013</v>
      </c>
      <c r="AB623" t="s">
        <v>1014</v>
      </c>
      <c r="AC623" s="155">
        <v>8.5000000000000006E-3</v>
      </c>
      <c r="AD623" s="18">
        <f t="shared" si="18"/>
        <v>3.5</v>
      </c>
      <c r="AE623" s="168">
        <v>12035</v>
      </c>
      <c r="AF623" s="166">
        <v>18080</v>
      </c>
      <c r="AG623">
        <v>18.079999999999998</v>
      </c>
      <c r="AH623" t="s">
        <v>425</v>
      </c>
      <c r="AI623" s="10">
        <v>42038</v>
      </c>
      <c r="AJ623" s="157">
        <v>2.9</v>
      </c>
      <c r="AK623" s="10">
        <v>42622</v>
      </c>
      <c r="AL623" s="157">
        <v>0.16</v>
      </c>
      <c r="AM623" s="155">
        <v>0.16070000000000001</v>
      </c>
      <c r="AN623">
        <v>3.31</v>
      </c>
      <c r="AO623" t="s">
        <v>212</v>
      </c>
      <c r="AP623" t="s">
        <v>212</v>
      </c>
      <c r="AQ623" t="s">
        <v>225</v>
      </c>
      <c r="AR623" t="s">
        <v>215</v>
      </c>
      <c r="AS623" t="s">
        <v>228</v>
      </c>
      <c r="AT623" t="s">
        <v>215</v>
      </c>
      <c r="AU623" t="s">
        <v>212</v>
      </c>
      <c r="AV623" t="s">
        <v>212</v>
      </c>
      <c r="AW623" t="s">
        <v>215</v>
      </c>
    </row>
    <row r="624" spans="25:49">
      <c r="Y624">
        <f t="shared" si="19"/>
        <v>624</v>
      </c>
      <c r="Z624" s="160" t="s">
        <v>1533</v>
      </c>
      <c r="AA624" t="s">
        <v>1380</v>
      </c>
      <c r="AB624" t="s">
        <v>1381</v>
      </c>
      <c r="AC624" s="155">
        <v>8.5000000000000006E-3</v>
      </c>
      <c r="AD624" s="18">
        <f t="shared" si="18"/>
        <v>3.5</v>
      </c>
      <c r="AF624" s="166">
        <v>34050</v>
      </c>
      <c r="AG624">
        <v>34.049999999999997</v>
      </c>
      <c r="AH624" t="s">
        <v>425</v>
      </c>
      <c r="AI624" s="10">
        <v>41724</v>
      </c>
      <c r="AJ624" t="s">
        <v>212</v>
      </c>
      <c r="AK624" t="s">
        <v>212</v>
      </c>
      <c r="AL624" t="s">
        <v>212</v>
      </c>
      <c r="AM624" t="s">
        <v>212</v>
      </c>
      <c r="AN624">
        <v>1.38</v>
      </c>
      <c r="AO624" t="s">
        <v>212</v>
      </c>
      <c r="AP624" t="s">
        <v>212</v>
      </c>
      <c r="AQ624" t="s">
        <v>217</v>
      </c>
      <c r="AR624" t="s">
        <v>216</v>
      </c>
      <c r="AS624" t="s">
        <v>217</v>
      </c>
      <c r="AT624" t="s">
        <v>225</v>
      </c>
      <c r="AU624" t="s">
        <v>212</v>
      </c>
      <c r="AV624" t="s">
        <v>212</v>
      </c>
      <c r="AW624" t="s">
        <v>215</v>
      </c>
    </row>
    <row r="625" spans="25:49">
      <c r="Y625">
        <f t="shared" si="19"/>
        <v>625</v>
      </c>
      <c r="Z625" s="161" t="s">
        <v>103</v>
      </c>
      <c r="AA625" t="s">
        <v>519</v>
      </c>
      <c r="AB625" t="s">
        <v>520</v>
      </c>
      <c r="AC625" s="155">
        <v>8.5000000000000006E-3</v>
      </c>
      <c r="AD625" s="18">
        <f t="shared" si="18"/>
        <v>3.25</v>
      </c>
      <c r="AE625" s="168">
        <v>3267</v>
      </c>
      <c r="AF625" s="166">
        <v>15387</v>
      </c>
      <c r="AG625">
        <v>13.26</v>
      </c>
      <c r="AH625" t="s">
        <v>429</v>
      </c>
      <c r="AI625" s="10">
        <v>40759</v>
      </c>
      <c r="AJ625" s="157">
        <v>0.36</v>
      </c>
      <c r="AK625" s="10">
        <v>42549</v>
      </c>
      <c r="AL625" s="157">
        <v>7.0000000000000007E-2</v>
      </c>
      <c r="AM625" s="155">
        <v>2.6800000000000001E-2</v>
      </c>
      <c r="AN625">
        <v>1.65</v>
      </c>
      <c r="AO625">
        <v>54</v>
      </c>
      <c r="AP625" s="155">
        <v>0.22939999999999999</v>
      </c>
      <c r="AQ625" t="s">
        <v>214</v>
      </c>
      <c r="AR625" t="s">
        <v>228</v>
      </c>
      <c r="AS625" t="s">
        <v>216</v>
      </c>
      <c r="AT625" t="s">
        <v>215</v>
      </c>
      <c r="AU625" t="s">
        <v>225</v>
      </c>
      <c r="AV625" t="s">
        <v>222</v>
      </c>
      <c r="AW625" t="s">
        <v>225</v>
      </c>
    </row>
    <row r="626" spans="25:49">
      <c r="Y626">
        <f t="shared" si="19"/>
        <v>626</v>
      </c>
      <c r="Z626" s="160" t="s">
        <v>1533</v>
      </c>
      <c r="AA626" t="s">
        <v>1408</v>
      </c>
      <c r="AB626" t="s">
        <v>1409</v>
      </c>
      <c r="AC626" s="155">
        <v>8.5000000000000006E-3</v>
      </c>
      <c r="AD626" s="18">
        <f t="shared" si="18"/>
        <v>2.75</v>
      </c>
      <c r="AF626" s="166">
        <v>24601.3</v>
      </c>
      <c r="AG626">
        <v>66.489999999999995</v>
      </c>
      <c r="AH626" t="s">
        <v>780</v>
      </c>
      <c r="AI626" s="10">
        <v>40205</v>
      </c>
      <c r="AJ626" t="s">
        <v>212</v>
      </c>
      <c r="AK626" t="s">
        <v>212</v>
      </c>
      <c r="AL626" t="s">
        <v>212</v>
      </c>
      <c r="AM626" t="s">
        <v>212</v>
      </c>
      <c r="AN626">
        <v>1.85</v>
      </c>
      <c r="AO626" t="s">
        <v>212</v>
      </c>
      <c r="AP626" t="s">
        <v>212</v>
      </c>
      <c r="AQ626" t="s">
        <v>222</v>
      </c>
      <c r="AR626" t="s">
        <v>228</v>
      </c>
      <c r="AS626" t="s">
        <v>216</v>
      </c>
      <c r="AT626" t="s">
        <v>228</v>
      </c>
      <c r="AU626" t="s">
        <v>212</v>
      </c>
      <c r="AV626" t="s">
        <v>212</v>
      </c>
      <c r="AW626" t="s">
        <v>222</v>
      </c>
    </row>
    <row r="627" spans="25:49">
      <c r="Y627">
        <f t="shared" si="19"/>
        <v>627</v>
      </c>
      <c r="Z627" s="160" t="s">
        <v>100</v>
      </c>
      <c r="AA627" t="s">
        <v>803</v>
      </c>
      <c r="AB627" t="s">
        <v>804</v>
      </c>
      <c r="AC627" s="155">
        <v>8.5000000000000006E-3</v>
      </c>
      <c r="AD627" s="18">
        <f t="shared" si="18"/>
        <v>2.5</v>
      </c>
      <c r="AE627" s="168">
        <v>2327</v>
      </c>
      <c r="AF627" s="166">
        <v>7063</v>
      </c>
      <c r="AG627">
        <v>20.09</v>
      </c>
      <c r="AH627" t="s">
        <v>747</v>
      </c>
      <c r="AI627" s="10">
        <v>41646</v>
      </c>
      <c r="AJ627" s="157">
        <v>0.95</v>
      </c>
      <c r="AK627" s="10">
        <v>42605</v>
      </c>
      <c r="AL627" s="157">
        <v>0.08</v>
      </c>
      <c r="AM627" s="155">
        <v>4.7100000000000003E-2</v>
      </c>
      <c r="AN627">
        <v>-2.35</v>
      </c>
      <c r="AO627">
        <v>100</v>
      </c>
      <c r="AP627" s="155">
        <v>0.26569999999999999</v>
      </c>
      <c r="AQ627" t="s">
        <v>228</v>
      </c>
      <c r="AR627" t="s">
        <v>228</v>
      </c>
      <c r="AS627" t="s">
        <v>222</v>
      </c>
      <c r="AT627" t="s">
        <v>228</v>
      </c>
      <c r="AU627" t="s">
        <v>216</v>
      </c>
      <c r="AV627" t="s">
        <v>212</v>
      </c>
      <c r="AW627" t="s">
        <v>214</v>
      </c>
    </row>
    <row r="628" spans="25:49">
      <c r="Y628">
        <f t="shared" si="19"/>
        <v>628</v>
      </c>
      <c r="Z628" s="160" t="s">
        <v>1533</v>
      </c>
      <c r="AA628" t="s">
        <v>803</v>
      </c>
      <c r="AB628" t="s">
        <v>804</v>
      </c>
      <c r="AC628" s="155">
        <v>8.5000000000000006E-3</v>
      </c>
      <c r="AD628" s="18">
        <f t="shared" si="18"/>
        <v>2.5</v>
      </c>
      <c r="AF628" s="166">
        <v>7063</v>
      </c>
      <c r="AG628">
        <v>20.09</v>
      </c>
      <c r="AH628" t="s">
        <v>747</v>
      </c>
      <c r="AI628" s="10">
        <v>41646</v>
      </c>
      <c r="AJ628" s="157">
        <v>0.95</v>
      </c>
      <c r="AK628" s="10">
        <v>42605</v>
      </c>
      <c r="AL628" s="157">
        <v>0.08</v>
      </c>
      <c r="AM628" s="155">
        <v>4.7100000000000003E-2</v>
      </c>
      <c r="AN628">
        <v>-2.35</v>
      </c>
      <c r="AO628">
        <v>100</v>
      </c>
      <c r="AP628" s="155">
        <v>0.26569999999999999</v>
      </c>
      <c r="AQ628" t="s">
        <v>228</v>
      </c>
      <c r="AR628" t="s">
        <v>228</v>
      </c>
      <c r="AS628" t="s">
        <v>222</v>
      </c>
      <c r="AT628" t="s">
        <v>228</v>
      </c>
      <c r="AU628" t="s">
        <v>216</v>
      </c>
      <c r="AV628" t="s">
        <v>212</v>
      </c>
      <c r="AW628" t="s">
        <v>214</v>
      </c>
    </row>
    <row r="629" spans="25:49">
      <c r="Y629">
        <f t="shared" si="19"/>
        <v>629</v>
      </c>
      <c r="Z629" s="160" t="s">
        <v>1533</v>
      </c>
      <c r="AA629" t="s">
        <v>1468</v>
      </c>
      <c r="AB629" t="s">
        <v>1469</v>
      </c>
      <c r="AC629" s="155">
        <v>8.5000000000000006E-3</v>
      </c>
      <c r="AD629" s="18">
        <f t="shared" si="18"/>
        <v>2.5</v>
      </c>
      <c r="AF629" s="166">
        <v>4915</v>
      </c>
      <c r="AG629">
        <v>19.7</v>
      </c>
      <c r="AH629" t="s">
        <v>747</v>
      </c>
      <c r="AI629" s="10">
        <v>41646</v>
      </c>
      <c r="AJ629" s="157">
        <v>0.71</v>
      </c>
      <c r="AK629" s="10">
        <v>42605</v>
      </c>
      <c r="AL629" s="157">
        <v>0.05</v>
      </c>
      <c r="AM629" s="155">
        <v>3.5999999999999997E-2</v>
      </c>
      <c r="AN629">
        <v>-3.29</v>
      </c>
      <c r="AO629">
        <v>102</v>
      </c>
      <c r="AP629" s="155">
        <v>0.26790000000000003</v>
      </c>
      <c r="AQ629" t="s">
        <v>228</v>
      </c>
      <c r="AR629" t="s">
        <v>228</v>
      </c>
      <c r="AS629" t="s">
        <v>214</v>
      </c>
      <c r="AT629" t="s">
        <v>214</v>
      </c>
      <c r="AU629" t="s">
        <v>215</v>
      </c>
      <c r="AV629" t="s">
        <v>212</v>
      </c>
      <c r="AW629" t="s">
        <v>214</v>
      </c>
    </row>
    <row r="630" spans="25:49">
      <c r="Y630">
        <f t="shared" si="19"/>
        <v>630</v>
      </c>
      <c r="Z630" s="161" t="s">
        <v>103</v>
      </c>
      <c r="AA630" t="s">
        <v>515</v>
      </c>
      <c r="AB630" t="s">
        <v>516</v>
      </c>
      <c r="AC630" s="155">
        <v>8.6E-3</v>
      </c>
      <c r="AD630" s="18">
        <f t="shared" si="18"/>
        <v>2.75</v>
      </c>
      <c r="AE630" s="168">
        <v>6118</v>
      </c>
      <c r="AF630" s="166">
        <v>18291</v>
      </c>
      <c r="AG630">
        <v>26.2</v>
      </c>
      <c r="AH630" t="s">
        <v>429</v>
      </c>
      <c r="AI630" s="10">
        <v>41955</v>
      </c>
      <c r="AJ630" s="157">
        <v>0.02</v>
      </c>
      <c r="AK630" s="10">
        <v>42354</v>
      </c>
      <c r="AL630" s="157">
        <v>0.02</v>
      </c>
      <c r="AM630" s="155">
        <v>6.9999999999999999E-4</v>
      </c>
      <c r="AN630">
        <v>-1.81</v>
      </c>
      <c r="AO630">
        <v>47</v>
      </c>
      <c r="AP630" s="155">
        <v>0.61380000000000001</v>
      </c>
      <c r="AQ630" t="s">
        <v>222</v>
      </c>
      <c r="AR630" t="s">
        <v>228</v>
      </c>
      <c r="AS630" t="s">
        <v>216</v>
      </c>
      <c r="AT630" t="s">
        <v>222</v>
      </c>
      <c r="AU630" t="s">
        <v>228</v>
      </c>
      <c r="AV630" t="s">
        <v>214</v>
      </c>
      <c r="AW630" t="s">
        <v>222</v>
      </c>
    </row>
    <row r="631" spans="25:49">
      <c r="Y631">
        <f t="shared" si="19"/>
        <v>631</v>
      </c>
      <c r="Z631" s="160" t="s">
        <v>1533</v>
      </c>
      <c r="AA631" t="s">
        <v>1195</v>
      </c>
      <c r="AB631" t="s">
        <v>1196</v>
      </c>
      <c r="AC631" s="155">
        <v>8.8999999999999999E-3</v>
      </c>
      <c r="AD631" s="18">
        <f t="shared" si="18"/>
        <v>4</v>
      </c>
      <c r="AF631" s="166">
        <v>2795482.8</v>
      </c>
      <c r="AG631">
        <v>38.86</v>
      </c>
      <c r="AH631" t="s">
        <v>463</v>
      </c>
      <c r="AI631" s="10">
        <v>38887</v>
      </c>
      <c r="AJ631" t="s">
        <v>212</v>
      </c>
      <c r="AK631" s="10">
        <v>39805</v>
      </c>
      <c r="AL631" s="157">
        <v>0</v>
      </c>
      <c r="AM631" s="155">
        <v>0</v>
      </c>
      <c r="AN631">
        <v>-0.96</v>
      </c>
      <c r="AO631">
        <v>11</v>
      </c>
      <c r="AP631" s="155">
        <v>1</v>
      </c>
      <c r="AQ631" t="s">
        <v>216</v>
      </c>
      <c r="AR631" t="s">
        <v>225</v>
      </c>
      <c r="AS631" t="s">
        <v>225</v>
      </c>
      <c r="AT631" t="s">
        <v>216</v>
      </c>
      <c r="AU631" t="s">
        <v>212</v>
      </c>
      <c r="AV631" t="s">
        <v>212</v>
      </c>
      <c r="AW631" t="s">
        <v>213</v>
      </c>
    </row>
    <row r="632" spans="25:49">
      <c r="Y632">
        <f t="shared" si="19"/>
        <v>632</v>
      </c>
      <c r="Z632" s="160" t="s">
        <v>1533</v>
      </c>
      <c r="AA632" t="s">
        <v>1199</v>
      </c>
      <c r="AB632" t="s">
        <v>1200</v>
      </c>
      <c r="AC632" s="155">
        <v>8.8999999999999999E-3</v>
      </c>
      <c r="AD632" s="18">
        <f t="shared" si="18"/>
        <v>3.75</v>
      </c>
      <c r="AF632" s="166">
        <v>2172723.4</v>
      </c>
      <c r="AG632">
        <v>17.09</v>
      </c>
      <c r="AH632" t="s">
        <v>425</v>
      </c>
      <c r="AI632" s="10">
        <v>38909</v>
      </c>
      <c r="AJ632" t="s">
        <v>212</v>
      </c>
      <c r="AK632" s="10">
        <v>39805</v>
      </c>
      <c r="AL632" s="157">
        <v>0.03</v>
      </c>
      <c r="AM632" s="155">
        <v>0</v>
      </c>
      <c r="AN632">
        <v>-1.89</v>
      </c>
      <c r="AO632">
        <v>12</v>
      </c>
      <c r="AP632" s="155">
        <v>1.9997</v>
      </c>
      <c r="AQ632" t="s">
        <v>213</v>
      </c>
      <c r="AR632" t="s">
        <v>215</v>
      </c>
      <c r="AS632" t="s">
        <v>215</v>
      </c>
      <c r="AT632" t="s">
        <v>215</v>
      </c>
      <c r="AU632" t="s">
        <v>212</v>
      </c>
      <c r="AV632" t="s">
        <v>212</v>
      </c>
      <c r="AW632" t="s">
        <v>216</v>
      </c>
    </row>
    <row r="633" spans="25:49">
      <c r="Y633">
        <f t="shared" si="19"/>
        <v>633</v>
      </c>
      <c r="Z633" s="160" t="s">
        <v>1533</v>
      </c>
      <c r="AA633" t="s">
        <v>1203</v>
      </c>
      <c r="AB633" t="s">
        <v>1204</v>
      </c>
      <c r="AC633" s="155">
        <v>8.8999999999999999E-3</v>
      </c>
      <c r="AD633" s="18">
        <f t="shared" si="18"/>
        <v>3.75</v>
      </c>
      <c r="AF633" s="166">
        <v>1467180</v>
      </c>
      <c r="AG633">
        <v>68.31</v>
      </c>
      <c r="AH633" t="s">
        <v>425</v>
      </c>
      <c r="AI633" s="10">
        <v>38887</v>
      </c>
      <c r="AJ633" s="157">
        <v>0.42</v>
      </c>
      <c r="AK633" s="10">
        <v>42543</v>
      </c>
      <c r="AL633" s="157">
        <v>0.09</v>
      </c>
      <c r="AM633" s="155">
        <v>6.1999999999999998E-3</v>
      </c>
      <c r="AN633">
        <v>1.97</v>
      </c>
      <c r="AO633">
        <v>518</v>
      </c>
      <c r="AP633" s="155">
        <v>1.2667999999999999</v>
      </c>
      <c r="AQ633" t="s">
        <v>216</v>
      </c>
      <c r="AR633" t="s">
        <v>215</v>
      </c>
      <c r="AS633" t="s">
        <v>217</v>
      </c>
      <c r="AT633" t="s">
        <v>215</v>
      </c>
      <c r="AU633" t="s">
        <v>212</v>
      </c>
      <c r="AV633" t="s">
        <v>212</v>
      </c>
      <c r="AW633" t="s">
        <v>216</v>
      </c>
    </row>
    <row r="634" spans="25:49">
      <c r="Y634">
        <f t="shared" si="19"/>
        <v>634</v>
      </c>
      <c r="Z634" s="161" t="s">
        <v>101</v>
      </c>
      <c r="AA634" t="s">
        <v>614</v>
      </c>
      <c r="AB634" t="s">
        <v>615</v>
      </c>
      <c r="AC634" s="155">
        <v>8.9999999999999993E-3</v>
      </c>
      <c r="AD634" s="18">
        <f t="shared" si="18"/>
        <v>3.75</v>
      </c>
      <c r="AE634" s="168">
        <v>938668</v>
      </c>
      <c r="AF634" s="166">
        <v>353519.7</v>
      </c>
      <c r="AG634">
        <v>17.809999999999999</v>
      </c>
      <c r="AH634" t="s">
        <v>375</v>
      </c>
      <c r="AI634" s="10">
        <v>39919</v>
      </c>
      <c r="AJ634" t="s">
        <v>212</v>
      </c>
      <c r="AK634" s="10">
        <v>40137</v>
      </c>
      <c r="AL634" s="157">
        <v>7.35</v>
      </c>
      <c r="AM634" s="155">
        <v>0.18329999999999999</v>
      </c>
      <c r="AN634">
        <v>-3.64</v>
      </c>
      <c r="AO634">
        <v>7</v>
      </c>
      <c r="AP634" s="155">
        <v>3.3050999999999999</v>
      </c>
      <c r="AQ634" t="s">
        <v>216</v>
      </c>
      <c r="AR634" t="s">
        <v>217</v>
      </c>
      <c r="AS634" t="s">
        <v>216</v>
      </c>
      <c r="AT634" t="s">
        <v>222</v>
      </c>
      <c r="AU634" t="s">
        <v>212</v>
      </c>
      <c r="AV634" t="s">
        <v>212</v>
      </c>
      <c r="AW634" t="s">
        <v>216</v>
      </c>
    </row>
    <row r="635" spans="25:49">
      <c r="Y635">
        <f t="shared" si="19"/>
        <v>635</v>
      </c>
      <c r="Z635" s="160" t="s">
        <v>1572</v>
      </c>
      <c r="AA635" t="s">
        <v>614</v>
      </c>
      <c r="AB635" t="s">
        <v>615</v>
      </c>
      <c r="AC635" s="155">
        <v>8.9999999999999993E-3</v>
      </c>
      <c r="AD635" s="18">
        <f t="shared" si="18"/>
        <v>3.75</v>
      </c>
      <c r="AH635" t="s">
        <v>375</v>
      </c>
      <c r="AI635" s="10">
        <v>39919</v>
      </c>
      <c r="AJ635" t="s">
        <v>212</v>
      </c>
      <c r="AK635" s="10">
        <v>40137</v>
      </c>
      <c r="AL635" s="157">
        <v>7.35</v>
      </c>
      <c r="AM635" s="155">
        <v>0.18329999999999999</v>
      </c>
      <c r="AN635">
        <v>-3.64</v>
      </c>
      <c r="AO635">
        <v>7</v>
      </c>
      <c r="AP635" s="155">
        <v>3.3050999999999999</v>
      </c>
      <c r="AQ635" t="s">
        <v>216</v>
      </c>
      <c r="AR635" t="s">
        <v>217</v>
      </c>
      <c r="AS635" t="s">
        <v>216</v>
      </c>
      <c r="AT635" t="s">
        <v>222</v>
      </c>
      <c r="AU635" t="s">
        <v>212</v>
      </c>
      <c r="AV635" t="s">
        <v>212</v>
      </c>
      <c r="AW635" t="s">
        <v>216</v>
      </c>
    </row>
    <row r="636" spans="25:49">
      <c r="Y636">
        <f t="shared" si="19"/>
        <v>636</v>
      </c>
      <c r="Z636" s="161" t="s">
        <v>103</v>
      </c>
      <c r="AA636" t="s">
        <v>472</v>
      </c>
      <c r="AB636" t="s">
        <v>473</v>
      </c>
      <c r="AC636" s="155">
        <v>8.9999999999999993E-3</v>
      </c>
      <c r="AD636" s="18">
        <f t="shared" si="18"/>
        <v>3</v>
      </c>
      <c r="AE636" s="168">
        <v>80748</v>
      </c>
      <c r="AF636" s="166">
        <v>172081</v>
      </c>
      <c r="AG636">
        <v>15.92</v>
      </c>
      <c r="AH636" t="s">
        <v>429</v>
      </c>
      <c r="AI636" s="10">
        <v>39444</v>
      </c>
      <c r="AJ636" s="157">
        <v>0.13</v>
      </c>
      <c r="AK636" s="10">
        <v>42538</v>
      </c>
      <c r="AL636" s="157">
        <v>0.03</v>
      </c>
      <c r="AM636" s="155">
        <v>8.3000000000000001E-3</v>
      </c>
      <c r="AN636">
        <v>1.37</v>
      </c>
      <c r="AO636">
        <v>104</v>
      </c>
      <c r="AP636" s="155">
        <v>0.25359999999999999</v>
      </c>
      <c r="AQ636" t="s">
        <v>225</v>
      </c>
      <c r="AR636" t="s">
        <v>228</v>
      </c>
      <c r="AS636" t="s">
        <v>222</v>
      </c>
      <c r="AT636" t="s">
        <v>216</v>
      </c>
      <c r="AU636" t="s">
        <v>228</v>
      </c>
      <c r="AV636" t="s">
        <v>217</v>
      </c>
      <c r="AW636" t="s">
        <v>217</v>
      </c>
    </row>
    <row r="637" spans="25:49">
      <c r="Y637">
        <f t="shared" si="19"/>
        <v>637</v>
      </c>
      <c r="Z637" s="160" t="s">
        <v>1533</v>
      </c>
      <c r="AA637" t="s">
        <v>1396</v>
      </c>
      <c r="AB637" t="s">
        <v>1397</v>
      </c>
      <c r="AC637" s="155">
        <v>8.9999999999999993E-3</v>
      </c>
      <c r="AD637" s="18">
        <f t="shared" si="18"/>
        <v>2.25</v>
      </c>
      <c r="AF637" s="166">
        <v>26987.4</v>
      </c>
      <c r="AG637">
        <v>10.47</v>
      </c>
      <c r="AH637" t="s">
        <v>811</v>
      </c>
      <c r="AI637" s="10">
        <v>41834</v>
      </c>
      <c r="AJ637" s="157">
        <v>0</v>
      </c>
      <c r="AK637" s="10">
        <v>41984</v>
      </c>
      <c r="AL637" s="157">
        <v>0</v>
      </c>
      <c r="AM637" s="155">
        <v>2.9999999999999997E-4</v>
      </c>
      <c r="AN637">
        <v>2.15</v>
      </c>
      <c r="AO637">
        <v>54</v>
      </c>
      <c r="AP637" s="155">
        <v>0.37140000000000001</v>
      </c>
      <c r="AQ637" t="s">
        <v>214</v>
      </c>
      <c r="AR637" t="s">
        <v>228</v>
      </c>
      <c r="AS637" t="s">
        <v>228</v>
      </c>
      <c r="AT637" t="s">
        <v>228</v>
      </c>
      <c r="AU637" t="s">
        <v>228</v>
      </c>
      <c r="AV637" t="s">
        <v>214</v>
      </c>
      <c r="AW637" t="s">
        <v>228</v>
      </c>
    </row>
    <row r="638" spans="25:49">
      <c r="Y638">
        <f t="shared" si="19"/>
        <v>638</v>
      </c>
      <c r="Z638" s="161" t="s">
        <v>101</v>
      </c>
      <c r="AA638" t="s">
        <v>591</v>
      </c>
      <c r="AB638" t="s">
        <v>592</v>
      </c>
      <c r="AC638" s="155">
        <v>9.1999999999999998E-3</v>
      </c>
      <c r="AD638" s="18">
        <f t="shared" si="18"/>
        <v>4</v>
      </c>
      <c r="AE638" s="168">
        <v>2646565</v>
      </c>
      <c r="AF638" s="166">
        <v>2007570.6</v>
      </c>
      <c r="AG638">
        <v>33.18</v>
      </c>
      <c r="AH638" t="s">
        <v>372</v>
      </c>
      <c r="AI638" s="10">
        <v>39567</v>
      </c>
      <c r="AJ638" t="s">
        <v>212</v>
      </c>
      <c r="AK638" s="10">
        <v>39715</v>
      </c>
      <c r="AL638" s="157">
        <v>0.17</v>
      </c>
      <c r="AM638" s="155">
        <v>0</v>
      </c>
      <c r="AN638">
        <v>-2.41</v>
      </c>
      <c r="AO638">
        <v>8</v>
      </c>
      <c r="AP638" s="155">
        <v>2.0078</v>
      </c>
      <c r="AQ638" t="s">
        <v>213</v>
      </c>
      <c r="AR638" t="s">
        <v>216</v>
      </c>
      <c r="AS638" t="s">
        <v>215</v>
      </c>
      <c r="AT638" t="s">
        <v>217</v>
      </c>
      <c r="AU638" t="s">
        <v>212</v>
      </c>
      <c r="AV638" t="s">
        <v>212</v>
      </c>
      <c r="AW638" t="s">
        <v>213</v>
      </c>
    </row>
    <row r="639" spans="25:49">
      <c r="Y639">
        <f t="shared" si="19"/>
        <v>639</v>
      </c>
      <c r="Z639" s="160" t="s">
        <v>1572</v>
      </c>
      <c r="AA639" t="s">
        <v>591</v>
      </c>
      <c r="AB639" t="s">
        <v>592</v>
      </c>
      <c r="AC639" s="155">
        <v>9.1999999999999998E-3</v>
      </c>
      <c r="AD639" s="18">
        <f t="shared" si="18"/>
        <v>4</v>
      </c>
      <c r="AH639" t="s">
        <v>372</v>
      </c>
      <c r="AI639" s="10">
        <v>39567</v>
      </c>
      <c r="AJ639" t="s">
        <v>212</v>
      </c>
      <c r="AK639" s="10">
        <v>39715</v>
      </c>
      <c r="AL639" s="157">
        <v>0.17</v>
      </c>
      <c r="AM639" s="155">
        <v>0</v>
      </c>
      <c r="AN639">
        <v>-2.41</v>
      </c>
      <c r="AO639">
        <v>8</v>
      </c>
      <c r="AP639" s="155">
        <v>2.0078</v>
      </c>
      <c r="AQ639" t="s">
        <v>213</v>
      </c>
      <c r="AR639" t="s">
        <v>216</v>
      </c>
      <c r="AS639" t="s">
        <v>215</v>
      </c>
      <c r="AT639" t="s">
        <v>217</v>
      </c>
      <c r="AU639" t="s">
        <v>212</v>
      </c>
      <c r="AV639" t="s">
        <v>212</v>
      </c>
      <c r="AW639" t="s">
        <v>213</v>
      </c>
    </row>
    <row r="640" spans="25:49">
      <c r="Y640">
        <f t="shared" si="19"/>
        <v>640</v>
      </c>
      <c r="Z640" s="160" t="s">
        <v>1533</v>
      </c>
      <c r="AA640" t="s">
        <v>1223</v>
      </c>
      <c r="AB640" t="s">
        <v>1224</v>
      </c>
      <c r="AC640" s="155">
        <v>9.1999999999999998E-3</v>
      </c>
      <c r="AD640" s="18">
        <f t="shared" si="18"/>
        <v>3.5</v>
      </c>
      <c r="AF640" s="166">
        <v>905295.4</v>
      </c>
      <c r="AG640">
        <v>24.66</v>
      </c>
      <c r="AH640" t="s">
        <v>425</v>
      </c>
      <c r="AI640" s="10">
        <v>39987</v>
      </c>
      <c r="AJ640" t="s">
        <v>212</v>
      </c>
      <c r="AK640" t="s">
        <v>212</v>
      </c>
      <c r="AL640" t="s">
        <v>212</v>
      </c>
      <c r="AM640" s="155">
        <v>0</v>
      </c>
      <c r="AN640">
        <v>-2.87</v>
      </c>
      <c r="AO640">
        <v>12</v>
      </c>
      <c r="AP640" s="155">
        <v>2.9996999999999998</v>
      </c>
      <c r="AQ640" t="s">
        <v>216</v>
      </c>
      <c r="AR640" t="s">
        <v>215</v>
      </c>
      <c r="AS640" t="s">
        <v>215</v>
      </c>
      <c r="AT640" t="s">
        <v>222</v>
      </c>
      <c r="AU640" t="s">
        <v>212</v>
      </c>
      <c r="AV640" t="s">
        <v>212</v>
      </c>
      <c r="AW640" t="s">
        <v>215</v>
      </c>
    </row>
    <row r="641" spans="25:49">
      <c r="Y641">
        <f t="shared" si="19"/>
        <v>641</v>
      </c>
      <c r="Z641" s="161" t="s">
        <v>101</v>
      </c>
      <c r="AA641" t="s">
        <v>604</v>
      </c>
      <c r="AB641" t="s">
        <v>605</v>
      </c>
      <c r="AC641" s="155">
        <v>9.2999999999999992E-3</v>
      </c>
      <c r="AD641" s="18">
        <f t="shared" si="18"/>
        <v>4</v>
      </c>
      <c r="AE641" s="168">
        <v>723142</v>
      </c>
      <c r="AF641" s="166">
        <v>678868.1</v>
      </c>
      <c r="AG641">
        <v>21.54</v>
      </c>
      <c r="AH641" t="s">
        <v>375</v>
      </c>
      <c r="AI641" s="10">
        <v>40043</v>
      </c>
      <c r="AJ641" t="s">
        <v>212</v>
      </c>
      <c r="AK641" t="s">
        <v>212</v>
      </c>
      <c r="AL641" t="s">
        <v>212</v>
      </c>
      <c r="AM641" s="155">
        <v>0</v>
      </c>
      <c r="AN641">
        <v>-1.18</v>
      </c>
      <c r="AO641">
        <v>7</v>
      </c>
      <c r="AP641" s="155">
        <v>1.0051000000000001</v>
      </c>
      <c r="AQ641" t="s">
        <v>213</v>
      </c>
      <c r="AR641" t="s">
        <v>217</v>
      </c>
      <c r="AS641" t="s">
        <v>215</v>
      </c>
      <c r="AT641" t="s">
        <v>222</v>
      </c>
      <c r="AU641" t="s">
        <v>212</v>
      </c>
      <c r="AV641" t="s">
        <v>212</v>
      </c>
      <c r="AW641" t="s">
        <v>213</v>
      </c>
    </row>
    <row r="642" spans="25:49">
      <c r="Y642">
        <f t="shared" si="19"/>
        <v>642</v>
      </c>
      <c r="Z642" s="160" t="s">
        <v>1572</v>
      </c>
      <c r="AA642" t="s">
        <v>604</v>
      </c>
      <c r="AB642" t="s">
        <v>605</v>
      </c>
      <c r="AC642" s="155">
        <v>9.2999999999999992E-3</v>
      </c>
      <c r="AD642" s="18">
        <f t="shared" ref="AD642:AD705" si="20">INDEX(alphabet_soup,MATCH(AW642,letters,0),2)</f>
        <v>4</v>
      </c>
      <c r="AH642" t="s">
        <v>375</v>
      </c>
      <c r="AI642" s="10">
        <v>40043</v>
      </c>
      <c r="AJ642" t="s">
        <v>212</v>
      </c>
      <c r="AK642" t="s">
        <v>212</v>
      </c>
      <c r="AL642" t="s">
        <v>212</v>
      </c>
      <c r="AM642" s="155">
        <v>0</v>
      </c>
      <c r="AN642">
        <v>-1.18</v>
      </c>
      <c r="AO642">
        <v>7</v>
      </c>
      <c r="AP642" s="155">
        <v>1.0051000000000001</v>
      </c>
      <c r="AQ642" t="s">
        <v>213</v>
      </c>
      <c r="AR642" t="s">
        <v>217</v>
      </c>
      <c r="AS642" t="s">
        <v>215</v>
      </c>
      <c r="AT642" t="s">
        <v>222</v>
      </c>
      <c r="AU642" t="s">
        <v>212</v>
      </c>
      <c r="AV642" t="s">
        <v>212</v>
      </c>
      <c r="AW642" t="s">
        <v>213</v>
      </c>
    </row>
    <row r="643" spans="25:49">
      <c r="Y643">
        <f t="shared" ref="Y643:Y706" si="21">ROW(Z643)</f>
        <v>643</v>
      </c>
      <c r="Z643" s="160" t="s">
        <v>1533</v>
      </c>
      <c r="AA643" t="s">
        <v>1189</v>
      </c>
      <c r="AB643" t="s">
        <v>1190</v>
      </c>
      <c r="AC643" s="155">
        <v>9.4000000000000004E-3</v>
      </c>
      <c r="AD643" s="18">
        <f t="shared" si="20"/>
        <v>2.5</v>
      </c>
      <c r="AF643" s="166">
        <v>3067792</v>
      </c>
      <c r="AG643">
        <v>22.28</v>
      </c>
      <c r="AH643" t="s">
        <v>780</v>
      </c>
      <c r="AI643" s="10">
        <v>41704</v>
      </c>
      <c r="AJ643" s="157">
        <v>0.04</v>
      </c>
      <c r="AK643" s="10">
        <v>42543</v>
      </c>
      <c r="AL643" s="157">
        <v>0.02</v>
      </c>
      <c r="AM643" s="155">
        <v>1.8E-3</v>
      </c>
      <c r="AN643">
        <v>1.35</v>
      </c>
      <c r="AO643">
        <v>5</v>
      </c>
      <c r="AP643" s="155">
        <v>1</v>
      </c>
      <c r="AQ643" t="s">
        <v>216</v>
      </c>
      <c r="AR643" t="s">
        <v>228</v>
      </c>
      <c r="AS643" t="s">
        <v>228</v>
      </c>
      <c r="AT643" t="s">
        <v>214</v>
      </c>
      <c r="AU643" t="s">
        <v>228</v>
      </c>
      <c r="AV643" t="s">
        <v>212</v>
      </c>
      <c r="AW643" t="s">
        <v>214</v>
      </c>
    </row>
    <row r="644" spans="25:49">
      <c r="Y644">
        <f t="shared" si="21"/>
        <v>644</v>
      </c>
      <c r="Z644" s="160" t="s">
        <v>100</v>
      </c>
      <c r="AA644" t="s">
        <v>812</v>
      </c>
      <c r="AB644" t="s">
        <v>813</v>
      </c>
      <c r="AC644" s="155">
        <v>9.4999999999999998E-3</v>
      </c>
      <c r="AD644" s="18" t="str">
        <f t="shared" si="20"/>
        <v>n/a</v>
      </c>
      <c r="AE644" s="168">
        <v>586</v>
      </c>
      <c r="AF644" s="166">
        <v>2836.3</v>
      </c>
      <c r="AG644">
        <v>22.76</v>
      </c>
      <c r="AH644" t="s">
        <v>814</v>
      </c>
      <c r="AI644" s="10">
        <v>42383</v>
      </c>
      <c r="AJ644" t="s">
        <v>212</v>
      </c>
      <c r="AK644" t="s">
        <v>212</v>
      </c>
      <c r="AL644" t="s">
        <v>212</v>
      </c>
      <c r="AM644" t="s">
        <v>212</v>
      </c>
      <c r="AN644">
        <v>0.78</v>
      </c>
      <c r="AO644">
        <v>35</v>
      </c>
      <c r="AP644" s="155">
        <v>0.56369999999999998</v>
      </c>
      <c r="AQ644" t="s">
        <v>212</v>
      </c>
      <c r="AR644" t="s">
        <v>217</v>
      </c>
      <c r="AS644" t="s">
        <v>212</v>
      </c>
      <c r="AT644" t="s">
        <v>212</v>
      </c>
      <c r="AU644" t="s">
        <v>212</v>
      </c>
      <c r="AV644" t="s">
        <v>212</v>
      </c>
      <c r="AW644" t="s">
        <v>212</v>
      </c>
    </row>
    <row r="645" spans="25:49">
      <c r="Y645">
        <f t="shared" si="21"/>
        <v>645</v>
      </c>
      <c r="Z645" s="160" t="s">
        <v>100</v>
      </c>
      <c r="AA645" t="s">
        <v>817</v>
      </c>
      <c r="AB645" t="s">
        <v>818</v>
      </c>
      <c r="AC645" s="155">
        <v>9.4999999999999998E-3</v>
      </c>
      <c r="AD645" s="18" t="str">
        <f t="shared" si="20"/>
        <v>n/a</v>
      </c>
      <c r="AE645" s="168">
        <v>377</v>
      </c>
      <c r="AF645" s="166">
        <v>2581.3000000000002</v>
      </c>
      <c r="AG645">
        <v>20.64</v>
      </c>
      <c r="AH645" t="s">
        <v>814</v>
      </c>
      <c r="AI645" s="10">
        <v>42383</v>
      </c>
      <c r="AJ645" t="s">
        <v>212</v>
      </c>
      <c r="AK645" t="s">
        <v>212</v>
      </c>
      <c r="AL645" t="s">
        <v>212</v>
      </c>
      <c r="AM645" t="s">
        <v>212</v>
      </c>
      <c r="AN645">
        <v>1.43</v>
      </c>
      <c r="AO645">
        <v>35</v>
      </c>
      <c r="AP645" s="155">
        <v>0.33610000000000001</v>
      </c>
      <c r="AQ645" t="s">
        <v>212</v>
      </c>
      <c r="AR645" t="s">
        <v>225</v>
      </c>
      <c r="AS645" t="s">
        <v>212</v>
      </c>
      <c r="AT645" t="s">
        <v>212</v>
      </c>
      <c r="AU645" t="s">
        <v>212</v>
      </c>
      <c r="AV645" t="s">
        <v>212</v>
      </c>
      <c r="AW645" t="s">
        <v>212</v>
      </c>
    </row>
    <row r="646" spans="25:49">
      <c r="Y646">
        <f t="shared" si="21"/>
        <v>646</v>
      </c>
      <c r="Z646" s="160" t="s">
        <v>1533</v>
      </c>
      <c r="AA646" t="s">
        <v>1410</v>
      </c>
      <c r="AB646" t="s">
        <v>1411</v>
      </c>
      <c r="AC646" s="155">
        <v>9.4999999999999998E-3</v>
      </c>
      <c r="AD646" s="18" t="str">
        <f t="shared" si="20"/>
        <v>n/a</v>
      </c>
      <c r="AF646" s="166">
        <v>23420</v>
      </c>
      <c r="AG646">
        <v>23.42</v>
      </c>
      <c r="AH646" t="s">
        <v>1303</v>
      </c>
      <c r="AI646" s="10">
        <v>41975</v>
      </c>
      <c r="AJ646" t="s">
        <v>212</v>
      </c>
      <c r="AK646" t="s">
        <v>212</v>
      </c>
      <c r="AL646" t="s">
        <v>212</v>
      </c>
      <c r="AM646" t="s">
        <v>212</v>
      </c>
      <c r="AN646">
        <v>1.51</v>
      </c>
      <c r="AO646" t="s">
        <v>212</v>
      </c>
      <c r="AP646" t="s">
        <v>212</v>
      </c>
      <c r="AQ646" t="s">
        <v>212</v>
      </c>
      <c r="AR646" t="s">
        <v>214</v>
      </c>
      <c r="AS646" t="s">
        <v>212</v>
      </c>
      <c r="AT646" t="s">
        <v>212</v>
      </c>
      <c r="AU646" t="s">
        <v>212</v>
      </c>
      <c r="AV646" t="s">
        <v>212</v>
      </c>
      <c r="AW646" t="s">
        <v>212</v>
      </c>
    </row>
    <row r="647" spans="25:49">
      <c r="Y647">
        <f t="shared" si="21"/>
        <v>647</v>
      </c>
      <c r="Z647" s="160" t="s">
        <v>1533</v>
      </c>
      <c r="AA647" t="s">
        <v>812</v>
      </c>
      <c r="AB647" t="s">
        <v>813</v>
      </c>
      <c r="AC647" s="155">
        <v>9.4999999999999998E-3</v>
      </c>
      <c r="AD647" s="18" t="str">
        <f t="shared" si="20"/>
        <v>n/a</v>
      </c>
      <c r="AF647" s="166">
        <v>2836.3</v>
      </c>
      <c r="AG647">
        <v>22.76</v>
      </c>
      <c r="AH647" t="s">
        <v>814</v>
      </c>
      <c r="AI647" s="10">
        <v>42383</v>
      </c>
      <c r="AJ647" t="s">
        <v>212</v>
      </c>
      <c r="AK647" t="s">
        <v>212</v>
      </c>
      <c r="AL647" t="s">
        <v>212</v>
      </c>
      <c r="AM647" t="s">
        <v>212</v>
      </c>
      <c r="AN647">
        <v>0.78</v>
      </c>
      <c r="AO647">
        <v>35</v>
      </c>
      <c r="AP647" s="155">
        <v>0.56369999999999998</v>
      </c>
      <c r="AQ647" t="s">
        <v>212</v>
      </c>
      <c r="AR647" t="s">
        <v>217</v>
      </c>
      <c r="AS647" t="s">
        <v>212</v>
      </c>
      <c r="AT647" t="s">
        <v>212</v>
      </c>
      <c r="AU647" t="s">
        <v>212</v>
      </c>
      <c r="AV647" t="s">
        <v>212</v>
      </c>
      <c r="AW647" t="s">
        <v>212</v>
      </c>
    </row>
    <row r="648" spans="25:49">
      <c r="Y648">
        <f t="shared" si="21"/>
        <v>648</v>
      </c>
      <c r="Z648" s="160" t="s">
        <v>1533</v>
      </c>
      <c r="AA648" t="s">
        <v>817</v>
      </c>
      <c r="AB648" t="s">
        <v>818</v>
      </c>
      <c r="AC648" s="155">
        <v>9.4999999999999998E-3</v>
      </c>
      <c r="AD648" s="18" t="str">
        <f t="shared" si="20"/>
        <v>n/a</v>
      </c>
      <c r="AF648" s="166">
        <v>2581.3000000000002</v>
      </c>
      <c r="AG648">
        <v>20.64</v>
      </c>
      <c r="AH648" t="s">
        <v>814</v>
      </c>
      <c r="AI648" s="10">
        <v>42383</v>
      </c>
      <c r="AJ648" t="s">
        <v>212</v>
      </c>
      <c r="AK648" t="s">
        <v>212</v>
      </c>
      <c r="AL648" t="s">
        <v>212</v>
      </c>
      <c r="AM648" t="s">
        <v>212</v>
      </c>
      <c r="AN648">
        <v>1.43</v>
      </c>
      <c r="AO648">
        <v>35</v>
      </c>
      <c r="AP648" s="155">
        <v>0.33610000000000001</v>
      </c>
      <c r="AQ648" t="s">
        <v>212</v>
      </c>
      <c r="AR648" t="s">
        <v>225</v>
      </c>
      <c r="AS648" t="s">
        <v>212</v>
      </c>
      <c r="AT648" t="s">
        <v>212</v>
      </c>
      <c r="AU648" t="s">
        <v>212</v>
      </c>
      <c r="AV648" t="s">
        <v>212</v>
      </c>
      <c r="AW648" t="s">
        <v>212</v>
      </c>
    </row>
    <row r="649" spans="25:49">
      <c r="Y649">
        <f t="shared" si="21"/>
        <v>649</v>
      </c>
      <c r="Z649" s="160" t="s">
        <v>1533</v>
      </c>
      <c r="AA649" t="s">
        <v>1482</v>
      </c>
      <c r="AB649" t="s">
        <v>1483</v>
      </c>
      <c r="AC649" s="155">
        <v>9.4999999999999998E-3</v>
      </c>
      <c r="AD649" s="18" t="str">
        <f t="shared" si="20"/>
        <v>n/a</v>
      </c>
      <c r="AF649" s="166">
        <v>2507</v>
      </c>
      <c r="AG649">
        <v>25.92</v>
      </c>
      <c r="AH649" t="s">
        <v>811</v>
      </c>
      <c r="AI649" s="10">
        <v>42486</v>
      </c>
      <c r="AJ649" t="s">
        <v>212</v>
      </c>
      <c r="AK649" t="s">
        <v>212</v>
      </c>
      <c r="AL649" t="s">
        <v>212</v>
      </c>
      <c r="AM649" t="s">
        <v>212</v>
      </c>
      <c r="AN649" t="s">
        <v>212</v>
      </c>
      <c r="AO649">
        <v>36</v>
      </c>
      <c r="AP649" s="155">
        <v>0.42530000000000001</v>
      </c>
      <c r="AQ649" t="s">
        <v>212</v>
      </c>
      <c r="AR649" t="s">
        <v>228</v>
      </c>
      <c r="AS649" t="s">
        <v>212</v>
      </c>
      <c r="AT649" t="s">
        <v>212</v>
      </c>
      <c r="AU649" t="s">
        <v>212</v>
      </c>
      <c r="AV649" t="s">
        <v>228</v>
      </c>
      <c r="AW649" t="s">
        <v>212</v>
      </c>
    </row>
    <row r="650" spans="25:49">
      <c r="Y650">
        <f t="shared" si="21"/>
        <v>650</v>
      </c>
      <c r="Z650" s="160" t="s">
        <v>1533</v>
      </c>
      <c r="AA650" t="s">
        <v>1504</v>
      </c>
      <c r="AB650" t="s">
        <v>1505</v>
      </c>
      <c r="AC650" s="155">
        <v>9.4999999999999998E-3</v>
      </c>
      <c r="AD650" s="18" t="str">
        <f t="shared" si="20"/>
        <v>n/a</v>
      </c>
      <c r="AF650" s="166">
        <v>1708.5</v>
      </c>
      <c r="AG650">
        <v>33.67</v>
      </c>
      <c r="AH650" t="s">
        <v>425</v>
      </c>
      <c r="AI650" s="10">
        <v>42341</v>
      </c>
      <c r="AJ650" t="s">
        <v>212</v>
      </c>
      <c r="AK650" t="s">
        <v>212</v>
      </c>
      <c r="AL650" t="s">
        <v>212</v>
      </c>
      <c r="AM650" t="s">
        <v>212</v>
      </c>
      <c r="AN650">
        <v>-4.1100000000000003</v>
      </c>
      <c r="AO650">
        <v>5</v>
      </c>
      <c r="AP650" s="155">
        <v>3.0457000000000001</v>
      </c>
      <c r="AQ650" t="s">
        <v>212</v>
      </c>
      <c r="AR650" t="s">
        <v>215</v>
      </c>
      <c r="AS650" t="s">
        <v>212</v>
      </c>
      <c r="AT650" t="s">
        <v>212</v>
      </c>
      <c r="AU650" t="s">
        <v>212</v>
      </c>
      <c r="AV650" t="s">
        <v>212</v>
      </c>
      <c r="AW650" t="s">
        <v>212</v>
      </c>
    </row>
    <row r="651" spans="25:49">
      <c r="Y651">
        <f t="shared" si="21"/>
        <v>651</v>
      </c>
      <c r="Z651" s="160" t="s">
        <v>1533</v>
      </c>
      <c r="AA651" t="s">
        <v>1508</v>
      </c>
      <c r="AB651" t="s">
        <v>1509</v>
      </c>
      <c r="AC651" s="155">
        <v>9.4999999999999998E-3</v>
      </c>
      <c r="AD651" s="18" t="str">
        <f t="shared" si="20"/>
        <v>n/a</v>
      </c>
      <c r="AF651" s="166">
        <v>1461</v>
      </c>
      <c r="AG651">
        <v>29.62</v>
      </c>
      <c r="AH651" t="s">
        <v>425</v>
      </c>
      <c r="AI651" s="10">
        <v>42263</v>
      </c>
      <c r="AJ651" t="s">
        <v>212</v>
      </c>
      <c r="AK651" t="s">
        <v>212</v>
      </c>
      <c r="AL651" t="s">
        <v>212</v>
      </c>
      <c r="AM651" t="s">
        <v>212</v>
      </c>
      <c r="AN651">
        <v>3.17</v>
      </c>
      <c r="AO651">
        <v>5</v>
      </c>
      <c r="AP651" s="155">
        <v>2.0009999999999999</v>
      </c>
      <c r="AQ651" t="s">
        <v>228</v>
      </c>
      <c r="AR651" t="s">
        <v>225</v>
      </c>
      <c r="AS651" t="s">
        <v>212</v>
      </c>
      <c r="AT651" t="s">
        <v>212</v>
      </c>
      <c r="AU651" t="s">
        <v>212</v>
      </c>
      <c r="AV651" t="s">
        <v>212</v>
      </c>
      <c r="AW651" t="s">
        <v>212</v>
      </c>
    </row>
    <row r="652" spans="25:49">
      <c r="Y652">
        <f t="shared" si="21"/>
        <v>652</v>
      </c>
      <c r="Z652" s="161" t="s">
        <v>101</v>
      </c>
      <c r="AA652" t="s">
        <v>632</v>
      </c>
      <c r="AB652" t="s">
        <v>633</v>
      </c>
      <c r="AC652" s="155">
        <v>9.4999999999999998E-3</v>
      </c>
      <c r="AD652" s="18">
        <f t="shared" si="20"/>
        <v>3.75</v>
      </c>
      <c r="AE652" s="168">
        <v>45023</v>
      </c>
      <c r="AF652" s="166">
        <v>40378</v>
      </c>
      <c r="AG652">
        <v>62.57</v>
      </c>
      <c r="AH652" t="s">
        <v>372</v>
      </c>
      <c r="AI652" s="10">
        <v>40197</v>
      </c>
      <c r="AJ652" s="157">
        <v>0.33</v>
      </c>
      <c r="AK652" s="10">
        <v>42543</v>
      </c>
      <c r="AL652" s="157">
        <v>0.08</v>
      </c>
      <c r="AM652" s="155">
        <v>5.3E-3</v>
      </c>
      <c r="AN652">
        <v>1.01</v>
      </c>
      <c r="AO652">
        <v>23</v>
      </c>
      <c r="AP652" s="155">
        <v>1.6093999999999999</v>
      </c>
      <c r="AQ652" t="s">
        <v>216</v>
      </c>
      <c r="AR652" t="s">
        <v>222</v>
      </c>
      <c r="AS652" t="s">
        <v>214</v>
      </c>
      <c r="AT652" t="s">
        <v>216</v>
      </c>
      <c r="AU652" t="s">
        <v>212</v>
      </c>
      <c r="AV652" t="s">
        <v>212</v>
      </c>
      <c r="AW652" t="s">
        <v>216</v>
      </c>
    </row>
    <row r="653" spans="25:49">
      <c r="Y653">
        <f t="shared" si="21"/>
        <v>653</v>
      </c>
      <c r="Z653" s="160" t="s">
        <v>27</v>
      </c>
      <c r="AA653" t="s">
        <v>691</v>
      </c>
      <c r="AB653" t="s">
        <v>692</v>
      </c>
      <c r="AC653" s="155">
        <v>9.4999999999999998E-3</v>
      </c>
      <c r="AD653" s="18">
        <f t="shared" si="20"/>
        <v>3.75</v>
      </c>
      <c r="AE653" s="168">
        <v>44963</v>
      </c>
      <c r="AF653" s="166">
        <v>100305</v>
      </c>
      <c r="AG653">
        <v>44.54</v>
      </c>
      <c r="AH653" t="s">
        <v>688</v>
      </c>
      <c r="AI653" s="10">
        <v>39783</v>
      </c>
      <c r="AJ653" t="s">
        <v>212</v>
      </c>
      <c r="AK653" t="s">
        <v>212</v>
      </c>
      <c r="AL653" t="s">
        <v>212</v>
      </c>
      <c r="AM653" s="155">
        <v>0</v>
      </c>
      <c r="AN653">
        <v>-2.34</v>
      </c>
      <c r="AO653">
        <v>7</v>
      </c>
      <c r="AP653" s="155">
        <v>2.0002</v>
      </c>
      <c r="AQ653" t="s">
        <v>225</v>
      </c>
      <c r="AR653" t="s">
        <v>225</v>
      </c>
      <c r="AS653" t="s">
        <v>222</v>
      </c>
      <c r="AT653" t="s">
        <v>216</v>
      </c>
      <c r="AU653" t="s">
        <v>212</v>
      </c>
      <c r="AV653" t="s">
        <v>212</v>
      </c>
      <c r="AW653" t="s">
        <v>216</v>
      </c>
    </row>
    <row r="654" spans="25:49">
      <c r="Y654">
        <f t="shared" si="21"/>
        <v>654</v>
      </c>
      <c r="Z654" s="162" t="s">
        <v>25</v>
      </c>
      <c r="AA654" t="s">
        <v>299</v>
      </c>
      <c r="AB654" t="s">
        <v>298</v>
      </c>
      <c r="AC654" s="155">
        <v>9.4999999999999998E-3</v>
      </c>
      <c r="AD654" s="18">
        <f t="shared" si="20"/>
        <v>3.75</v>
      </c>
      <c r="AE654" s="168">
        <v>40528</v>
      </c>
      <c r="AF654" s="166">
        <v>195806.4</v>
      </c>
      <c r="AG654">
        <v>117.31</v>
      </c>
      <c r="AH654" t="s">
        <v>261</v>
      </c>
      <c r="AI654" s="10">
        <v>39112</v>
      </c>
      <c r="AJ654" s="157">
        <v>1.0900000000000001</v>
      </c>
      <c r="AK654" s="10">
        <v>42543</v>
      </c>
      <c r="AL654" s="157">
        <v>0.16</v>
      </c>
      <c r="AM654" s="155">
        <v>9.4000000000000004E-3</v>
      </c>
      <c r="AN654">
        <v>3.3</v>
      </c>
      <c r="AO654">
        <v>130</v>
      </c>
      <c r="AP654" s="155">
        <v>1.5626</v>
      </c>
      <c r="AQ654" t="s">
        <v>225</v>
      </c>
      <c r="AR654" t="s">
        <v>222</v>
      </c>
      <c r="AS654" t="s">
        <v>215</v>
      </c>
      <c r="AT654" t="s">
        <v>215</v>
      </c>
      <c r="AU654" t="s">
        <v>212</v>
      </c>
      <c r="AV654" t="s">
        <v>212</v>
      </c>
      <c r="AW654" t="s">
        <v>216</v>
      </c>
    </row>
    <row r="655" spans="25:49">
      <c r="Y655">
        <f t="shared" si="21"/>
        <v>655</v>
      </c>
      <c r="Z655" s="160" t="s">
        <v>1533</v>
      </c>
      <c r="AA655" t="s">
        <v>1225</v>
      </c>
      <c r="AB655" t="s">
        <v>1226</v>
      </c>
      <c r="AC655" s="155">
        <v>9.4999999999999998E-3</v>
      </c>
      <c r="AD655" s="18">
        <f t="shared" si="20"/>
        <v>3.75</v>
      </c>
      <c r="AF655" s="166">
        <v>833940</v>
      </c>
      <c r="AG655">
        <v>82.2</v>
      </c>
      <c r="AH655" t="s">
        <v>425</v>
      </c>
      <c r="AI655" s="10">
        <v>38887</v>
      </c>
      <c r="AJ655" s="157">
        <v>0.17</v>
      </c>
      <c r="AK655" s="10">
        <v>42543</v>
      </c>
      <c r="AL655" s="157">
        <v>0.04</v>
      </c>
      <c r="AM655" s="155">
        <v>2.0999999999999999E-3</v>
      </c>
      <c r="AN655">
        <v>-2.15</v>
      </c>
      <c r="AO655">
        <v>120</v>
      </c>
      <c r="AP655" s="155">
        <v>1.2059</v>
      </c>
      <c r="AQ655" t="s">
        <v>216</v>
      </c>
      <c r="AR655" t="s">
        <v>217</v>
      </c>
      <c r="AS655" t="s">
        <v>225</v>
      </c>
      <c r="AT655" t="s">
        <v>215</v>
      </c>
      <c r="AU655" t="s">
        <v>212</v>
      </c>
      <c r="AV655" t="s">
        <v>212</v>
      </c>
      <c r="AW655" t="s">
        <v>216</v>
      </c>
    </row>
    <row r="656" spans="25:49">
      <c r="Y656">
        <f t="shared" si="21"/>
        <v>656</v>
      </c>
      <c r="Z656" s="160" t="s">
        <v>1533</v>
      </c>
      <c r="AA656" t="s">
        <v>1277</v>
      </c>
      <c r="AB656" t="s">
        <v>1278</v>
      </c>
      <c r="AC656" s="155">
        <v>9.4999999999999998E-3</v>
      </c>
      <c r="AD656" s="18">
        <f t="shared" si="20"/>
        <v>3.75</v>
      </c>
      <c r="AF656" s="166">
        <v>381449.3</v>
      </c>
      <c r="AG656">
        <v>48.9</v>
      </c>
      <c r="AH656" t="s">
        <v>463</v>
      </c>
      <c r="AI656" s="10">
        <v>38887</v>
      </c>
      <c r="AJ656" t="s">
        <v>212</v>
      </c>
      <c r="AK656" s="10">
        <v>39805</v>
      </c>
      <c r="AL656" s="157">
        <v>0</v>
      </c>
      <c r="AM656" s="155">
        <v>0</v>
      </c>
      <c r="AN656">
        <v>1.06</v>
      </c>
      <c r="AO656">
        <v>11</v>
      </c>
      <c r="AP656" s="155">
        <v>1</v>
      </c>
      <c r="AQ656" t="s">
        <v>215</v>
      </c>
      <c r="AR656" t="s">
        <v>217</v>
      </c>
      <c r="AS656" t="s">
        <v>216</v>
      </c>
      <c r="AT656" t="s">
        <v>216</v>
      </c>
      <c r="AU656" t="s">
        <v>212</v>
      </c>
      <c r="AV656" t="s">
        <v>212</v>
      </c>
      <c r="AW656" t="s">
        <v>216</v>
      </c>
    </row>
    <row r="657" spans="25:49">
      <c r="Y657">
        <f t="shared" si="21"/>
        <v>657</v>
      </c>
      <c r="Z657" s="160" t="s">
        <v>1533</v>
      </c>
      <c r="AA657" t="s">
        <v>1283</v>
      </c>
      <c r="AB657" t="s">
        <v>1284</v>
      </c>
      <c r="AC657" s="155">
        <v>9.4999999999999998E-3</v>
      </c>
      <c r="AD657" s="18">
        <f t="shared" si="20"/>
        <v>3.75</v>
      </c>
      <c r="AF657" s="166">
        <v>351201.1</v>
      </c>
      <c r="AG657">
        <v>21.06</v>
      </c>
      <c r="AH657" t="s">
        <v>463</v>
      </c>
      <c r="AI657" s="10">
        <v>38887</v>
      </c>
      <c r="AJ657" t="s">
        <v>212</v>
      </c>
      <c r="AK657" s="10">
        <v>39805</v>
      </c>
      <c r="AL657" s="157">
        <v>0.03</v>
      </c>
      <c r="AM657" s="155">
        <v>0</v>
      </c>
      <c r="AN657">
        <v>-0.89</v>
      </c>
      <c r="AO657">
        <v>10</v>
      </c>
      <c r="AP657" s="155">
        <v>1.0001</v>
      </c>
      <c r="AQ657" t="s">
        <v>216</v>
      </c>
      <c r="AR657" t="s">
        <v>222</v>
      </c>
      <c r="AS657" t="s">
        <v>215</v>
      </c>
      <c r="AT657" t="s">
        <v>213</v>
      </c>
      <c r="AU657" t="s">
        <v>212</v>
      </c>
      <c r="AV657" t="s">
        <v>212</v>
      </c>
      <c r="AW657" t="s">
        <v>216</v>
      </c>
    </row>
    <row r="658" spans="25:49">
      <c r="Y658">
        <f t="shared" si="21"/>
        <v>658</v>
      </c>
      <c r="Z658" s="160" t="s">
        <v>1533</v>
      </c>
      <c r="AA658" t="s">
        <v>1442</v>
      </c>
      <c r="AB658" t="s">
        <v>1443</v>
      </c>
      <c r="AC658" s="155">
        <v>9.4999999999999998E-3</v>
      </c>
      <c r="AD658" s="18">
        <f t="shared" si="20"/>
        <v>3.75</v>
      </c>
      <c r="AF658" s="166">
        <v>10466.200000000001</v>
      </c>
      <c r="AG658">
        <v>29.35</v>
      </c>
      <c r="AH658" t="s">
        <v>1303</v>
      </c>
      <c r="AI658" s="10">
        <v>40772</v>
      </c>
      <c r="AJ658" t="s">
        <v>212</v>
      </c>
      <c r="AK658" t="s">
        <v>212</v>
      </c>
      <c r="AL658" t="s">
        <v>212</v>
      </c>
      <c r="AM658" t="s">
        <v>212</v>
      </c>
      <c r="AN658">
        <v>-0.59</v>
      </c>
      <c r="AO658" t="s">
        <v>212</v>
      </c>
      <c r="AP658" t="s">
        <v>212</v>
      </c>
      <c r="AQ658" t="s">
        <v>217</v>
      </c>
      <c r="AR658" t="s">
        <v>222</v>
      </c>
      <c r="AS658" t="s">
        <v>215</v>
      </c>
      <c r="AT658" t="s">
        <v>216</v>
      </c>
      <c r="AU658" t="s">
        <v>212</v>
      </c>
      <c r="AV658" t="s">
        <v>212</v>
      </c>
      <c r="AW658" t="s">
        <v>216</v>
      </c>
    </row>
    <row r="659" spans="25:49">
      <c r="Y659">
        <f t="shared" si="21"/>
        <v>659</v>
      </c>
      <c r="Z659" s="160" t="s">
        <v>1571</v>
      </c>
      <c r="AA659" t="s">
        <v>632</v>
      </c>
      <c r="AB659" t="s">
        <v>633</v>
      </c>
      <c r="AC659" s="155">
        <v>9.4999999999999998E-3</v>
      </c>
      <c r="AD659" s="18">
        <f t="shared" si="20"/>
        <v>3.75</v>
      </c>
      <c r="AH659" t="s">
        <v>372</v>
      </c>
      <c r="AI659" s="10">
        <v>40197</v>
      </c>
      <c r="AJ659" s="157">
        <v>0.33</v>
      </c>
      <c r="AK659" s="10">
        <v>42543</v>
      </c>
      <c r="AL659" s="157">
        <v>0.08</v>
      </c>
      <c r="AM659" s="155">
        <v>5.3E-3</v>
      </c>
      <c r="AN659">
        <v>1.01</v>
      </c>
      <c r="AO659">
        <v>23</v>
      </c>
      <c r="AP659" s="155">
        <v>1.6093999999999999</v>
      </c>
      <c r="AQ659" t="s">
        <v>216</v>
      </c>
      <c r="AR659" t="s">
        <v>222</v>
      </c>
      <c r="AS659" t="s">
        <v>214</v>
      </c>
      <c r="AT659" t="s">
        <v>216</v>
      </c>
      <c r="AU659" t="s">
        <v>212</v>
      </c>
      <c r="AV659" t="s">
        <v>212</v>
      </c>
      <c r="AW659" t="s">
        <v>216</v>
      </c>
    </row>
    <row r="660" spans="25:49">
      <c r="Y660">
        <f t="shared" si="21"/>
        <v>660</v>
      </c>
      <c r="Z660" s="160" t="s">
        <v>1048</v>
      </c>
      <c r="AA660" t="s">
        <v>971</v>
      </c>
      <c r="AB660" t="s">
        <v>972</v>
      </c>
      <c r="AC660" s="155">
        <v>9.4999999999999998E-3</v>
      </c>
      <c r="AD660" s="18">
        <f t="shared" si="20"/>
        <v>3.5</v>
      </c>
      <c r="AE660" s="168">
        <v>840288</v>
      </c>
      <c r="AF660" s="166">
        <v>107073.8</v>
      </c>
      <c r="AG660">
        <v>19.64</v>
      </c>
      <c r="AH660" t="s">
        <v>425</v>
      </c>
      <c r="AI660" s="10">
        <v>40218</v>
      </c>
      <c r="AJ660" t="s">
        <v>212</v>
      </c>
      <c r="AK660" t="s">
        <v>212</v>
      </c>
      <c r="AL660" t="s">
        <v>212</v>
      </c>
      <c r="AM660" t="s">
        <v>212</v>
      </c>
      <c r="AN660">
        <v>4.0999999999999996</v>
      </c>
      <c r="AO660">
        <v>12</v>
      </c>
      <c r="AP660" s="155">
        <v>2.9963000000000002</v>
      </c>
      <c r="AQ660" t="s">
        <v>215</v>
      </c>
      <c r="AR660" t="s">
        <v>214</v>
      </c>
      <c r="AS660" t="s">
        <v>216</v>
      </c>
      <c r="AT660" t="s">
        <v>217</v>
      </c>
      <c r="AU660" t="s">
        <v>212</v>
      </c>
      <c r="AV660" t="s">
        <v>212</v>
      </c>
      <c r="AW660" t="s">
        <v>215</v>
      </c>
    </row>
    <row r="661" spans="25:49">
      <c r="Y661">
        <f t="shared" si="21"/>
        <v>661</v>
      </c>
      <c r="Z661" s="160" t="s">
        <v>1048</v>
      </c>
      <c r="AA661" t="s">
        <v>949</v>
      </c>
      <c r="AB661" t="s">
        <v>950</v>
      </c>
      <c r="AC661" s="155">
        <v>9.4999999999999998E-3</v>
      </c>
      <c r="AD661" s="18">
        <f t="shared" si="20"/>
        <v>3.5</v>
      </c>
      <c r="AE661" s="168">
        <v>794375</v>
      </c>
      <c r="AF661" s="166">
        <v>176077.9</v>
      </c>
      <c r="AG661">
        <v>30.82</v>
      </c>
      <c r="AH661" t="s">
        <v>425</v>
      </c>
      <c r="AI661" s="10">
        <v>39105</v>
      </c>
      <c r="AJ661" t="s">
        <v>212</v>
      </c>
      <c r="AK661" s="10">
        <v>39805</v>
      </c>
      <c r="AL661" s="157">
        <v>7.0000000000000007E-2</v>
      </c>
      <c r="AM661" s="155">
        <v>0</v>
      </c>
      <c r="AN661">
        <v>2.72</v>
      </c>
      <c r="AO661">
        <v>12</v>
      </c>
      <c r="AP661" s="155">
        <v>1.9945999999999999</v>
      </c>
      <c r="AQ661" t="s">
        <v>215</v>
      </c>
      <c r="AR661" t="s">
        <v>222</v>
      </c>
      <c r="AS661" t="s">
        <v>216</v>
      </c>
      <c r="AT661" t="s">
        <v>216</v>
      </c>
      <c r="AU661" t="s">
        <v>212</v>
      </c>
      <c r="AV661" t="s">
        <v>212</v>
      </c>
      <c r="AW661" t="s">
        <v>215</v>
      </c>
    </row>
    <row r="662" spans="25:49">
      <c r="Y662">
        <f t="shared" si="21"/>
        <v>662</v>
      </c>
      <c r="Z662" s="161" t="s">
        <v>103</v>
      </c>
      <c r="AA662" t="s">
        <v>461</v>
      </c>
      <c r="AB662" t="s">
        <v>462</v>
      </c>
      <c r="AC662" s="155">
        <v>9.4999999999999998E-3</v>
      </c>
      <c r="AD662" s="18">
        <f t="shared" si="20"/>
        <v>3.5</v>
      </c>
      <c r="AE662" s="168">
        <v>629963</v>
      </c>
      <c r="AF662" s="166">
        <v>230047.5</v>
      </c>
      <c r="AG662">
        <v>24.79</v>
      </c>
      <c r="AH662" t="s">
        <v>463</v>
      </c>
      <c r="AI662" s="10">
        <v>39385</v>
      </c>
      <c r="AJ662" t="s">
        <v>212</v>
      </c>
      <c r="AK662" s="10">
        <v>39805</v>
      </c>
      <c r="AL662" s="157">
        <v>7.67</v>
      </c>
      <c r="AM662" s="155">
        <v>0</v>
      </c>
      <c r="AN662">
        <v>1.69</v>
      </c>
      <c r="AO662">
        <v>8</v>
      </c>
      <c r="AP662" s="155">
        <v>0.99309999999999998</v>
      </c>
      <c r="AQ662" t="s">
        <v>216</v>
      </c>
      <c r="AR662" t="s">
        <v>222</v>
      </c>
      <c r="AS662" t="s">
        <v>213</v>
      </c>
      <c r="AT662" t="s">
        <v>222</v>
      </c>
      <c r="AU662" t="s">
        <v>212</v>
      </c>
      <c r="AV662" t="s">
        <v>212</v>
      </c>
      <c r="AW662" t="s">
        <v>215</v>
      </c>
    </row>
    <row r="663" spans="25:49">
      <c r="Y663">
        <f t="shared" si="21"/>
        <v>663</v>
      </c>
      <c r="Z663" s="160" t="s">
        <v>1048</v>
      </c>
      <c r="AA663" t="s">
        <v>922</v>
      </c>
      <c r="AB663" t="s">
        <v>923</v>
      </c>
      <c r="AC663" s="155">
        <v>9.4999999999999998E-3</v>
      </c>
      <c r="AD663" s="18">
        <f t="shared" si="20"/>
        <v>3.5</v>
      </c>
      <c r="AE663" s="168">
        <v>483308</v>
      </c>
      <c r="AF663" s="166">
        <v>440400.5</v>
      </c>
      <c r="AG663">
        <v>55.61</v>
      </c>
      <c r="AH663" t="s">
        <v>463</v>
      </c>
      <c r="AI663" s="10">
        <v>39105</v>
      </c>
      <c r="AJ663" t="s">
        <v>212</v>
      </c>
      <c r="AK663" s="10">
        <v>39805</v>
      </c>
      <c r="AL663" s="157">
        <v>0.36</v>
      </c>
      <c r="AM663" s="155">
        <v>0</v>
      </c>
      <c r="AN663">
        <v>1.38</v>
      </c>
      <c r="AO663">
        <v>12</v>
      </c>
      <c r="AP663" s="155">
        <v>0.99870000000000003</v>
      </c>
      <c r="AQ663" t="s">
        <v>215</v>
      </c>
      <c r="AR663" t="s">
        <v>222</v>
      </c>
      <c r="AS663" t="s">
        <v>222</v>
      </c>
      <c r="AT663" t="s">
        <v>215</v>
      </c>
      <c r="AU663" t="s">
        <v>212</v>
      </c>
      <c r="AV663" t="s">
        <v>212</v>
      </c>
      <c r="AW663" t="s">
        <v>215</v>
      </c>
    </row>
    <row r="664" spans="25:49">
      <c r="Y664">
        <f t="shared" si="21"/>
        <v>664</v>
      </c>
      <c r="Z664" s="160" t="s">
        <v>27</v>
      </c>
      <c r="AA664" t="s">
        <v>693</v>
      </c>
      <c r="AB664" t="s">
        <v>694</v>
      </c>
      <c r="AC664" s="155">
        <v>9.4999999999999998E-3</v>
      </c>
      <c r="AD664" s="18">
        <f t="shared" si="20"/>
        <v>3.5</v>
      </c>
      <c r="AE664" s="168">
        <v>37760</v>
      </c>
      <c r="AF664" s="166">
        <v>76289.399999999994</v>
      </c>
      <c r="AG664">
        <v>69.739999999999995</v>
      </c>
      <c r="AH664" t="s">
        <v>688</v>
      </c>
      <c r="AI664" s="10">
        <v>39783</v>
      </c>
      <c r="AJ664" t="s">
        <v>212</v>
      </c>
      <c r="AK664" t="s">
        <v>212</v>
      </c>
      <c r="AL664" t="s">
        <v>212</v>
      </c>
      <c r="AM664" s="155">
        <v>0</v>
      </c>
      <c r="AN664">
        <v>2.4300000000000002</v>
      </c>
      <c r="AO664">
        <v>7</v>
      </c>
      <c r="AP664" s="155">
        <v>1.9995000000000001</v>
      </c>
      <c r="AQ664" t="s">
        <v>217</v>
      </c>
      <c r="AR664" t="s">
        <v>217</v>
      </c>
      <c r="AS664" t="s">
        <v>216</v>
      </c>
      <c r="AT664" t="s">
        <v>216</v>
      </c>
      <c r="AU664" t="s">
        <v>212</v>
      </c>
      <c r="AV664" t="s">
        <v>212</v>
      </c>
      <c r="AW664" t="s">
        <v>215</v>
      </c>
    </row>
    <row r="665" spans="25:49">
      <c r="Y665">
        <f t="shared" si="21"/>
        <v>665</v>
      </c>
      <c r="Z665" s="162" t="s">
        <v>25</v>
      </c>
      <c r="AA665" t="s">
        <v>265</v>
      </c>
      <c r="AB665" t="s">
        <v>264</v>
      </c>
      <c r="AC665" s="155">
        <v>9.4999999999999998E-3</v>
      </c>
      <c r="AD665" s="18">
        <f t="shared" si="20"/>
        <v>3.5</v>
      </c>
      <c r="AE665" s="168">
        <v>29798</v>
      </c>
      <c r="AF665" s="166">
        <v>18480</v>
      </c>
      <c r="AG665">
        <v>17.55</v>
      </c>
      <c r="AH665" t="s">
        <v>261</v>
      </c>
      <c r="AI665" s="10">
        <v>40253</v>
      </c>
      <c r="AJ665" t="s">
        <v>212</v>
      </c>
      <c r="AK665" t="s">
        <v>212</v>
      </c>
      <c r="AL665" t="s">
        <v>212</v>
      </c>
      <c r="AM665" t="s">
        <v>212</v>
      </c>
      <c r="AN665">
        <v>-1.58</v>
      </c>
      <c r="AO665">
        <v>7</v>
      </c>
      <c r="AP665" s="155">
        <v>1.0667</v>
      </c>
      <c r="AQ665" t="s">
        <v>222</v>
      </c>
      <c r="AR665" t="s">
        <v>225</v>
      </c>
      <c r="AS665" t="s">
        <v>225</v>
      </c>
      <c r="AT665" t="s">
        <v>213</v>
      </c>
      <c r="AU665" t="s">
        <v>212</v>
      </c>
      <c r="AV665" t="s">
        <v>212</v>
      </c>
      <c r="AW665" t="s">
        <v>215</v>
      </c>
    </row>
    <row r="666" spans="25:49">
      <c r="Y666">
        <f t="shared" si="21"/>
        <v>666</v>
      </c>
      <c r="Z666" s="161" t="s">
        <v>101</v>
      </c>
      <c r="AA666" t="s">
        <v>636</v>
      </c>
      <c r="AB666" t="s">
        <v>637</v>
      </c>
      <c r="AC666" s="155">
        <v>9.4999999999999998E-3</v>
      </c>
      <c r="AD666" s="18">
        <f t="shared" si="20"/>
        <v>3.5</v>
      </c>
      <c r="AE666" s="168">
        <v>7629</v>
      </c>
      <c r="AF666" s="166">
        <v>27690</v>
      </c>
      <c r="AG666">
        <v>27.56</v>
      </c>
      <c r="AH666" t="s">
        <v>375</v>
      </c>
      <c r="AI666" s="10">
        <v>40638</v>
      </c>
      <c r="AJ666" t="s">
        <v>212</v>
      </c>
      <c r="AK666" t="s">
        <v>212</v>
      </c>
      <c r="AL666" t="s">
        <v>212</v>
      </c>
      <c r="AM666" t="s">
        <v>212</v>
      </c>
      <c r="AN666">
        <v>-0.62</v>
      </c>
      <c r="AO666">
        <v>4</v>
      </c>
      <c r="AP666" s="155">
        <v>1.0041</v>
      </c>
      <c r="AQ666" t="s">
        <v>215</v>
      </c>
      <c r="AR666" t="s">
        <v>228</v>
      </c>
      <c r="AS666" t="s">
        <v>225</v>
      </c>
      <c r="AT666" t="s">
        <v>216</v>
      </c>
      <c r="AU666" t="s">
        <v>212</v>
      </c>
      <c r="AV666" t="s">
        <v>212</v>
      </c>
      <c r="AW666" t="s">
        <v>215</v>
      </c>
    </row>
    <row r="667" spans="25:49">
      <c r="Y667">
        <f t="shared" si="21"/>
        <v>667</v>
      </c>
      <c r="Z667" s="161" t="s">
        <v>101</v>
      </c>
      <c r="AA667" t="s">
        <v>670</v>
      </c>
      <c r="AB667" t="s">
        <v>671</v>
      </c>
      <c r="AC667" s="155">
        <v>9.4999999999999998E-3</v>
      </c>
      <c r="AD667" s="18">
        <f t="shared" si="20"/>
        <v>3.5</v>
      </c>
      <c r="AE667" s="168">
        <v>1142</v>
      </c>
      <c r="AF667" s="166">
        <v>2625</v>
      </c>
      <c r="AG667">
        <v>26.18</v>
      </c>
      <c r="AH667" t="s">
        <v>372</v>
      </c>
      <c r="AI667" s="10">
        <v>40638</v>
      </c>
      <c r="AJ667" t="s">
        <v>212</v>
      </c>
      <c r="AK667" t="s">
        <v>212</v>
      </c>
      <c r="AL667" t="s">
        <v>212</v>
      </c>
      <c r="AM667" t="s">
        <v>212</v>
      </c>
      <c r="AN667">
        <v>2.33</v>
      </c>
      <c r="AO667">
        <v>4</v>
      </c>
      <c r="AP667" s="155">
        <v>2.0007000000000001</v>
      </c>
      <c r="AQ667" t="s">
        <v>214</v>
      </c>
      <c r="AR667" t="s">
        <v>215</v>
      </c>
      <c r="AS667" t="s">
        <v>217</v>
      </c>
      <c r="AT667" t="s">
        <v>213</v>
      </c>
      <c r="AU667" t="s">
        <v>212</v>
      </c>
      <c r="AV667" t="s">
        <v>212</v>
      </c>
      <c r="AW667" t="s">
        <v>215</v>
      </c>
    </row>
    <row r="668" spans="25:49">
      <c r="Y668">
        <f t="shared" si="21"/>
        <v>668</v>
      </c>
      <c r="Z668" s="160" t="s">
        <v>1533</v>
      </c>
      <c r="AA668" t="s">
        <v>1261</v>
      </c>
      <c r="AB668" t="s">
        <v>1262</v>
      </c>
      <c r="AC668" s="155">
        <v>9.4999999999999998E-3</v>
      </c>
      <c r="AD668" s="18">
        <f t="shared" si="20"/>
        <v>3.5</v>
      </c>
      <c r="AF668" s="166">
        <v>570619.1</v>
      </c>
      <c r="AG668">
        <v>13.06</v>
      </c>
      <c r="AH668" t="s">
        <v>425</v>
      </c>
      <c r="AI668" s="10">
        <v>39757</v>
      </c>
      <c r="AJ668" t="s">
        <v>212</v>
      </c>
      <c r="AK668" t="s">
        <v>212</v>
      </c>
      <c r="AL668" t="s">
        <v>212</v>
      </c>
      <c r="AM668" t="s">
        <v>212</v>
      </c>
      <c r="AN668">
        <v>-2.88</v>
      </c>
      <c r="AO668">
        <v>10</v>
      </c>
      <c r="AP668" s="155">
        <v>3.2719999999999998</v>
      </c>
      <c r="AQ668" t="s">
        <v>216</v>
      </c>
      <c r="AR668" t="s">
        <v>225</v>
      </c>
      <c r="AS668" t="s">
        <v>225</v>
      </c>
      <c r="AT668" t="s">
        <v>222</v>
      </c>
      <c r="AU668" t="s">
        <v>212</v>
      </c>
      <c r="AV668" t="s">
        <v>212</v>
      </c>
      <c r="AW668" t="s">
        <v>215</v>
      </c>
    </row>
    <row r="669" spans="25:49">
      <c r="Y669">
        <f t="shared" si="21"/>
        <v>669</v>
      </c>
      <c r="Z669" s="160" t="s">
        <v>1533</v>
      </c>
      <c r="AA669" t="s">
        <v>1297</v>
      </c>
      <c r="AB669" t="s">
        <v>1298</v>
      </c>
      <c r="AC669" s="155">
        <v>9.4999999999999998E-3</v>
      </c>
      <c r="AD669" s="18">
        <f t="shared" si="20"/>
        <v>3.5</v>
      </c>
      <c r="AF669" s="166">
        <v>246354.5</v>
      </c>
      <c r="AG669">
        <v>17.38</v>
      </c>
      <c r="AH669" t="s">
        <v>425</v>
      </c>
      <c r="AI669" s="10">
        <v>38909</v>
      </c>
      <c r="AJ669" t="s">
        <v>212</v>
      </c>
      <c r="AK669" s="10">
        <v>39805</v>
      </c>
      <c r="AL669" s="157">
        <v>0.03</v>
      </c>
      <c r="AM669" s="155">
        <v>0</v>
      </c>
      <c r="AN669">
        <v>-1.78</v>
      </c>
      <c r="AO669">
        <v>11</v>
      </c>
      <c r="AP669" s="155">
        <v>2.0003000000000002</v>
      </c>
      <c r="AQ669" t="s">
        <v>216</v>
      </c>
      <c r="AR669" t="s">
        <v>222</v>
      </c>
      <c r="AS669" t="s">
        <v>215</v>
      </c>
      <c r="AT669" t="s">
        <v>216</v>
      </c>
      <c r="AU669" t="s">
        <v>212</v>
      </c>
      <c r="AV669" t="s">
        <v>212</v>
      </c>
      <c r="AW669" t="s">
        <v>215</v>
      </c>
    </row>
    <row r="670" spans="25:49">
      <c r="Y670">
        <f t="shared" si="21"/>
        <v>670</v>
      </c>
      <c r="Z670" s="160" t="s">
        <v>1533</v>
      </c>
      <c r="AA670" t="s">
        <v>1299</v>
      </c>
      <c r="AB670" t="s">
        <v>1300</v>
      </c>
      <c r="AC670" s="155">
        <v>9.4999999999999998E-3</v>
      </c>
      <c r="AD670" s="18">
        <f t="shared" si="20"/>
        <v>3.5</v>
      </c>
      <c r="AF670" s="166">
        <v>233535.5</v>
      </c>
      <c r="AG670">
        <v>13.92</v>
      </c>
      <c r="AH670" t="s">
        <v>425</v>
      </c>
      <c r="AI670" s="10">
        <v>40218</v>
      </c>
      <c r="AJ670" t="s">
        <v>212</v>
      </c>
      <c r="AK670" t="s">
        <v>212</v>
      </c>
      <c r="AL670" t="s">
        <v>212</v>
      </c>
      <c r="AM670" t="s">
        <v>212</v>
      </c>
      <c r="AN670">
        <v>-2.68</v>
      </c>
      <c r="AO670">
        <v>12</v>
      </c>
      <c r="AP670" s="155">
        <v>2.9984999999999999</v>
      </c>
      <c r="AQ670" t="s">
        <v>216</v>
      </c>
      <c r="AR670" t="s">
        <v>214</v>
      </c>
      <c r="AS670" t="s">
        <v>215</v>
      </c>
      <c r="AT670" t="s">
        <v>217</v>
      </c>
      <c r="AU670" t="s">
        <v>212</v>
      </c>
      <c r="AV670" t="s">
        <v>212</v>
      </c>
      <c r="AW670" t="s">
        <v>215</v>
      </c>
    </row>
    <row r="671" spans="25:49">
      <c r="Y671">
        <f t="shared" si="21"/>
        <v>671</v>
      </c>
      <c r="Z671" s="160" t="s">
        <v>1533</v>
      </c>
      <c r="AA671" t="s">
        <v>1301</v>
      </c>
      <c r="AB671" t="s">
        <v>1302</v>
      </c>
      <c r="AC671" s="155">
        <v>9.4999999999999998E-3</v>
      </c>
      <c r="AD671" s="18">
        <f t="shared" si="20"/>
        <v>3.5</v>
      </c>
      <c r="AF671" s="166">
        <v>232251.1</v>
      </c>
      <c r="AG671">
        <v>134.04</v>
      </c>
      <c r="AH671" t="s">
        <v>1303</v>
      </c>
      <c r="AI671" s="10">
        <v>40421</v>
      </c>
      <c r="AJ671" t="s">
        <v>212</v>
      </c>
      <c r="AK671" t="s">
        <v>212</v>
      </c>
      <c r="AL671" t="s">
        <v>212</v>
      </c>
      <c r="AM671" t="s">
        <v>212</v>
      </c>
      <c r="AN671">
        <v>0.64</v>
      </c>
      <c r="AO671" t="s">
        <v>212</v>
      </c>
      <c r="AP671" t="s">
        <v>212</v>
      </c>
      <c r="AQ671" t="s">
        <v>225</v>
      </c>
      <c r="AR671" t="s">
        <v>228</v>
      </c>
      <c r="AS671" t="s">
        <v>228</v>
      </c>
      <c r="AT671" t="s">
        <v>213</v>
      </c>
      <c r="AU671" t="s">
        <v>212</v>
      </c>
      <c r="AV671" t="s">
        <v>212</v>
      </c>
      <c r="AW671" t="s">
        <v>215</v>
      </c>
    </row>
    <row r="672" spans="25:49">
      <c r="Y672">
        <f t="shared" si="21"/>
        <v>672</v>
      </c>
      <c r="Z672" s="160" t="s">
        <v>1533</v>
      </c>
      <c r="AA672" t="s">
        <v>1308</v>
      </c>
      <c r="AB672" t="s">
        <v>1309</v>
      </c>
      <c r="AC672" s="155">
        <v>9.4999999999999998E-3</v>
      </c>
      <c r="AD672" s="18">
        <f t="shared" si="20"/>
        <v>3.5</v>
      </c>
      <c r="AF672" s="166">
        <v>206283</v>
      </c>
      <c r="AG672">
        <v>30.97</v>
      </c>
      <c r="AH672" t="s">
        <v>425</v>
      </c>
      <c r="AI672" s="10">
        <v>40709</v>
      </c>
      <c r="AJ672" t="s">
        <v>212</v>
      </c>
      <c r="AK672" s="10">
        <v>41620</v>
      </c>
      <c r="AL672" s="157">
        <v>0.86</v>
      </c>
      <c r="AM672" s="155">
        <v>6.3E-3</v>
      </c>
      <c r="AN672">
        <v>3.06</v>
      </c>
      <c r="AO672">
        <v>12</v>
      </c>
      <c r="AP672" s="155">
        <v>3.0059999999999998</v>
      </c>
      <c r="AQ672" t="s">
        <v>215</v>
      </c>
      <c r="AR672" t="s">
        <v>215</v>
      </c>
      <c r="AS672" t="s">
        <v>222</v>
      </c>
      <c r="AT672" t="s">
        <v>222</v>
      </c>
      <c r="AU672" t="s">
        <v>212</v>
      </c>
      <c r="AV672" t="s">
        <v>212</v>
      </c>
      <c r="AW672" t="s">
        <v>215</v>
      </c>
    </row>
    <row r="673" spans="25:49">
      <c r="Y673">
        <f t="shared" si="21"/>
        <v>673</v>
      </c>
      <c r="Z673" s="160" t="s">
        <v>1155</v>
      </c>
      <c r="AA673" t="s">
        <v>1127</v>
      </c>
      <c r="AB673" t="s">
        <v>1128</v>
      </c>
      <c r="AC673" s="155">
        <v>9.4999999999999998E-3</v>
      </c>
      <c r="AD673" s="18">
        <f t="shared" si="20"/>
        <v>3.5</v>
      </c>
      <c r="AF673" s="166">
        <v>47066.5</v>
      </c>
      <c r="AG673">
        <v>25.26</v>
      </c>
      <c r="AH673" t="s">
        <v>425</v>
      </c>
      <c r="AI673" s="10">
        <v>39821</v>
      </c>
      <c r="AJ673" t="s">
        <v>212</v>
      </c>
      <c r="AK673" s="10">
        <v>41620</v>
      </c>
      <c r="AL673" s="157">
        <v>3.13</v>
      </c>
      <c r="AM673" s="155">
        <v>3.2099999999999997E-2</v>
      </c>
      <c r="AN673">
        <v>3.83</v>
      </c>
      <c r="AO673">
        <v>16</v>
      </c>
      <c r="AP673" s="155">
        <v>3.0476999999999999</v>
      </c>
      <c r="AQ673" t="s">
        <v>225</v>
      </c>
      <c r="AR673" t="s">
        <v>225</v>
      </c>
      <c r="AS673" t="s">
        <v>214</v>
      </c>
      <c r="AT673" t="s">
        <v>217</v>
      </c>
      <c r="AU673" t="s">
        <v>212</v>
      </c>
      <c r="AV673" t="s">
        <v>212</v>
      </c>
      <c r="AW673" t="s">
        <v>215</v>
      </c>
    </row>
    <row r="674" spans="25:49">
      <c r="Y674">
        <f t="shared" si="21"/>
        <v>674</v>
      </c>
      <c r="Z674" s="160" t="s">
        <v>1155</v>
      </c>
      <c r="AA674" t="s">
        <v>1143</v>
      </c>
      <c r="AB674" t="s">
        <v>1144</v>
      </c>
      <c r="AC674" s="155">
        <v>9.4999999999999998E-3</v>
      </c>
      <c r="AD674" s="18">
        <f t="shared" si="20"/>
        <v>3.5</v>
      </c>
      <c r="AF674" s="166">
        <v>9444.6</v>
      </c>
      <c r="AG674">
        <v>30.31</v>
      </c>
      <c r="AH674" t="s">
        <v>425</v>
      </c>
      <c r="AI674" s="10">
        <v>39821</v>
      </c>
      <c r="AJ674" t="s">
        <v>212</v>
      </c>
      <c r="AK674" t="s">
        <v>212</v>
      </c>
      <c r="AL674" t="s">
        <v>212</v>
      </c>
      <c r="AM674" t="s">
        <v>212</v>
      </c>
      <c r="AN674">
        <v>-3.78</v>
      </c>
      <c r="AO674">
        <v>8</v>
      </c>
      <c r="AP674" s="155">
        <v>3.3172000000000001</v>
      </c>
      <c r="AQ674" t="s">
        <v>217</v>
      </c>
      <c r="AR674" t="s">
        <v>225</v>
      </c>
      <c r="AS674" t="s">
        <v>216</v>
      </c>
      <c r="AT674" t="s">
        <v>217</v>
      </c>
      <c r="AU674" t="s">
        <v>212</v>
      </c>
      <c r="AV674" t="s">
        <v>212</v>
      </c>
      <c r="AW674" t="s">
        <v>215</v>
      </c>
    </row>
    <row r="675" spans="25:49">
      <c r="Y675">
        <f t="shared" si="21"/>
        <v>675</v>
      </c>
      <c r="Z675" s="160" t="s">
        <v>1571</v>
      </c>
      <c r="AA675" t="s">
        <v>636</v>
      </c>
      <c r="AB675" t="s">
        <v>637</v>
      </c>
      <c r="AC675" s="155">
        <v>9.4999999999999998E-3</v>
      </c>
      <c r="AD675" s="18">
        <f t="shared" si="20"/>
        <v>3.5</v>
      </c>
      <c r="AH675" t="s">
        <v>375</v>
      </c>
      <c r="AI675" s="10">
        <v>40638</v>
      </c>
      <c r="AJ675" t="s">
        <v>212</v>
      </c>
      <c r="AK675" t="s">
        <v>212</v>
      </c>
      <c r="AL675" t="s">
        <v>212</v>
      </c>
      <c r="AM675" t="s">
        <v>212</v>
      </c>
      <c r="AN675">
        <v>-0.62</v>
      </c>
      <c r="AO675">
        <v>4</v>
      </c>
      <c r="AP675" s="155">
        <v>1.0041</v>
      </c>
      <c r="AQ675" t="s">
        <v>215</v>
      </c>
      <c r="AR675" t="s">
        <v>228</v>
      </c>
      <c r="AS675" t="s">
        <v>225</v>
      </c>
      <c r="AT675" t="s">
        <v>216</v>
      </c>
      <c r="AU675" t="s">
        <v>212</v>
      </c>
      <c r="AV675" t="s">
        <v>212</v>
      </c>
      <c r="AW675" t="s">
        <v>215</v>
      </c>
    </row>
    <row r="676" spans="25:49">
      <c r="Y676">
        <f t="shared" si="21"/>
        <v>676</v>
      </c>
      <c r="Z676" s="160" t="s">
        <v>1571</v>
      </c>
      <c r="AA676" t="s">
        <v>670</v>
      </c>
      <c r="AB676" t="s">
        <v>671</v>
      </c>
      <c r="AC676" s="155">
        <v>9.4999999999999998E-3</v>
      </c>
      <c r="AD676" s="18">
        <f t="shared" si="20"/>
        <v>3.5</v>
      </c>
      <c r="AH676" t="s">
        <v>372</v>
      </c>
      <c r="AI676" s="10">
        <v>40638</v>
      </c>
      <c r="AJ676" t="s">
        <v>212</v>
      </c>
      <c r="AK676" t="s">
        <v>212</v>
      </c>
      <c r="AL676" t="s">
        <v>212</v>
      </c>
      <c r="AM676" t="s">
        <v>212</v>
      </c>
      <c r="AN676">
        <v>2.33</v>
      </c>
      <c r="AO676">
        <v>4</v>
      </c>
      <c r="AP676" s="155">
        <v>2.0007000000000001</v>
      </c>
      <c r="AQ676" t="s">
        <v>214</v>
      </c>
      <c r="AR676" t="s">
        <v>215</v>
      </c>
      <c r="AS676" t="s">
        <v>217</v>
      </c>
      <c r="AT676" t="s">
        <v>213</v>
      </c>
      <c r="AU676" t="s">
        <v>212</v>
      </c>
      <c r="AV676" t="s">
        <v>212</v>
      </c>
      <c r="AW676" t="s">
        <v>215</v>
      </c>
    </row>
    <row r="677" spans="25:49">
      <c r="Y677">
        <f t="shared" si="21"/>
        <v>677</v>
      </c>
      <c r="Z677" s="160" t="s">
        <v>1048</v>
      </c>
      <c r="AA677" t="s">
        <v>912</v>
      </c>
      <c r="AB677" t="s">
        <v>913</v>
      </c>
      <c r="AC677" s="155">
        <v>9.4999999999999998E-3</v>
      </c>
      <c r="AD677" s="18">
        <f t="shared" si="20"/>
        <v>3.25</v>
      </c>
      <c r="AE677" s="168">
        <v>6892631</v>
      </c>
      <c r="AF677" s="166">
        <v>640029.69999999995</v>
      </c>
      <c r="AG677">
        <v>29.84</v>
      </c>
      <c r="AH677" t="s">
        <v>425</v>
      </c>
      <c r="AI677" s="10">
        <v>39757</v>
      </c>
      <c r="AJ677" t="s">
        <v>212</v>
      </c>
      <c r="AK677" t="s">
        <v>212</v>
      </c>
      <c r="AL677" t="s">
        <v>212</v>
      </c>
      <c r="AM677" s="155">
        <v>0</v>
      </c>
      <c r="AN677">
        <v>4.1100000000000003</v>
      </c>
      <c r="AO677">
        <v>9</v>
      </c>
      <c r="AP677" s="155">
        <v>3.3788999999999998</v>
      </c>
      <c r="AQ677" t="s">
        <v>216</v>
      </c>
      <c r="AR677" t="s">
        <v>217</v>
      </c>
      <c r="AS677" t="s">
        <v>216</v>
      </c>
      <c r="AT677" t="s">
        <v>217</v>
      </c>
      <c r="AU677" t="s">
        <v>212</v>
      </c>
      <c r="AV677" t="s">
        <v>212</v>
      </c>
      <c r="AW677" t="s">
        <v>225</v>
      </c>
    </row>
    <row r="678" spans="25:49">
      <c r="Y678">
        <f t="shared" si="21"/>
        <v>678</v>
      </c>
      <c r="Z678" s="161" t="s">
        <v>101</v>
      </c>
      <c r="AA678" t="s">
        <v>628</v>
      </c>
      <c r="AB678" t="s">
        <v>629</v>
      </c>
      <c r="AC678" s="155">
        <v>9.4999999999999998E-3</v>
      </c>
      <c r="AD678" s="18">
        <f t="shared" si="20"/>
        <v>3.25</v>
      </c>
      <c r="AE678" s="168">
        <v>476157</v>
      </c>
      <c r="AF678" s="166">
        <v>67999</v>
      </c>
      <c r="AG678">
        <v>25.8</v>
      </c>
      <c r="AH678" t="s">
        <v>372</v>
      </c>
      <c r="AI678" s="10">
        <v>39919</v>
      </c>
      <c r="AJ678" t="s">
        <v>212</v>
      </c>
      <c r="AK678" s="10">
        <v>41534</v>
      </c>
      <c r="AL678" s="157">
        <v>0.08</v>
      </c>
      <c r="AM678" s="155">
        <v>1.1999999999999999E-3</v>
      </c>
      <c r="AN678">
        <v>3.71</v>
      </c>
      <c r="AO678">
        <v>14</v>
      </c>
      <c r="AP678" s="155">
        <v>3.3445999999999998</v>
      </c>
      <c r="AQ678" t="s">
        <v>215</v>
      </c>
      <c r="AR678" t="s">
        <v>225</v>
      </c>
      <c r="AS678" t="s">
        <v>228</v>
      </c>
      <c r="AT678" t="s">
        <v>214</v>
      </c>
      <c r="AU678" t="s">
        <v>212</v>
      </c>
      <c r="AV678" t="s">
        <v>212</v>
      </c>
      <c r="AW678" t="s">
        <v>225</v>
      </c>
    </row>
    <row r="679" spans="25:49">
      <c r="Y679">
        <f t="shared" si="21"/>
        <v>679</v>
      </c>
      <c r="Z679" s="162" t="s">
        <v>25</v>
      </c>
      <c r="AA679" t="s">
        <v>287</v>
      </c>
      <c r="AB679" t="s">
        <v>286</v>
      </c>
      <c r="AC679" s="155">
        <v>9.4999999999999998E-3</v>
      </c>
      <c r="AD679" s="18">
        <f t="shared" si="20"/>
        <v>3.25</v>
      </c>
      <c r="AE679" s="168">
        <v>165766</v>
      </c>
      <c r="AF679" s="166">
        <v>77004</v>
      </c>
      <c r="AG679">
        <v>22.57</v>
      </c>
      <c r="AH679" t="s">
        <v>261</v>
      </c>
      <c r="AI679" s="10">
        <v>40010</v>
      </c>
      <c r="AJ679" t="s">
        <v>212</v>
      </c>
      <c r="AK679" s="10">
        <v>41261</v>
      </c>
      <c r="AL679" s="157">
        <v>0.01</v>
      </c>
      <c r="AM679" s="155">
        <v>2.0000000000000001E-4</v>
      </c>
      <c r="AN679">
        <v>5.18</v>
      </c>
      <c r="AO679">
        <v>15</v>
      </c>
      <c r="AP679" s="155">
        <v>3.1153</v>
      </c>
      <c r="AQ679" t="s">
        <v>213</v>
      </c>
      <c r="AR679" t="s">
        <v>214</v>
      </c>
      <c r="AS679" t="s">
        <v>213</v>
      </c>
      <c r="AT679" t="s">
        <v>214</v>
      </c>
      <c r="AU679" t="s">
        <v>212</v>
      </c>
      <c r="AV679" t="s">
        <v>212</v>
      </c>
      <c r="AW679" t="s">
        <v>225</v>
      </c>
    </row>
    <row r="680" spans="25:49">
      <c r="Y680">
        <f t="shared" si="21"/>
        <v>680</v>
      </c>
      <c r="Z680" s="161" t="s">
        <v>24</v>
      </c>
      <c r="AA680" t="s">
        <v>728</v>
      </c>
      <c r="AB680" t="s">
        <v>729</v>
      </c>
      <c r="AC680" s="155">
        <v>9.4999999999999998E-3</v>
      </c>
      <c r="AD680" s="18">
        <f t="shared" si="20"/>
        <v>3.25</v>
      </c>
      <c r="AE680" s="168">
        <v>128812</v>
      </c>
      <c r="AF680" s="166">
        <v>53810.7</v>
      </c>
      <c r="AG680">
        <v>49.3</v>
      </c>
      <c r="AH680" t="s">
        <v>425</v>
      </c>
      <c r="AI680" s="10">
        <v>39112</v>
      </c>
      <c r="AJ680" t="s">
        <v>212</v>
      </c>
      <c r="AK680" s="10">
        <v>39805</v>
      </c>
      <c r="AL680" s="157">
        <v>6.08</v>
      </c>
      <c r="AM680" s="155">
        <v>0</v>
      </c>
      <c r="AN680">
        <v>4.09</v>
      </c>
      <c r="AO680">
        <v>10</v>
      </c>
      <c r="AP680" s="155">
        <v>2.0021</v>
      </c>
      <c r="AQ680" t="s">
        <v>225</v>
      </c>
      <c r="AR680" t="s">
        <v>222</v>
      </c>
      <c r="AS680" t="s">
        <v>216</v>
      </c>
      <c r="AT680" t="s">
        <v>217</v>
      </c>
      <c r="AU680" t="s">
        <v>212</v>
      </c>
      <c r="AV680" t="s">
        <v>212</v>
      </c>
      <c r="AW680" t="s">
        <v>225</v>
      </c>
    </row>
    <row r="681" spans="25:49">
      <c r="Y681">
        <f t="shared" si="21"/>
        <v>681</v>
      </c>
      <c r="Z681" s="161" t="s">
        <v>101</v>
      </c>
      <c r="AA681" t="s">
        <v>624</v>
      </c>
      <c r="AB681" t="s">
        <v>625</v>
      </c>
      <c r="AC681" s="155">
        <v>9.4999999999999998E-3</v>
      </c>
      <c r="AD681" s="18">
        <f t="shared" si="20"/>
        <v>3.25</v>
      </c>
      <c r="AE681" s="168">
        <v>40515</v>
      </c>
      <c r="AF681" s="166">
        <v>136857</v>
      </c>
      <c r="AG681">
        <v>20.45</v>
      </c>
      <c r="AH681" t="s">
        <v>375</v>
      </c>
      <c r="AI681" s="10">
        <v>39567</v>
      </c>
      <c r="AJ681" t="s">
        <v>212</v>
      </c>
      <c r="AK681" s="10">
        <v>39805</v>
      </c>
      <c r="AL681" s="157">
        <v>0</v>
      </c>
      <c r="AM681" s="155">
        <v>0</v>
      </c>
      <c r="AN681">
        <v>-0.99</v>
      </c>
      <c r="AO681">
        <v>7</v>
      </c>
      <c r="AP681" s="155">
        <v>2.0065</v>
      </c>
      <c r="AQ681" t="s">
        <v>216</v>
      </c>
      <c r="AR681" t="s">
        <v>214</v>
      </c>
      <c r="AS681" t="s">
        <v>225</v>
      </c>
      <c r="AT681" t="s">
        <v>216</v>
      </c>
      <c r="AU681" t="s">
        <v>212</v>
      </c>
      <c r="AV681" t="s">
        <v>212</v>
      </c>
      <c r="AW681" t="s">
        <v>225</v>
      </c>
    </row>
    <row r="682" spans="25:49">
      <c r="Y682">
        <f t="shared" si="21"/>
        <v>682</v>
      </c>
      <c r="Z682" s="161" t="s">
        <v>101</v>
      </c>
      <c r="AA682" t="s">
        <v>640</v>
      </c>
      <c r="AB682" t="s">
        <v>641</v>
      </c>
      <c r="AC682" s="155">
        <v>9.4999999999999998E-3</v>
      </c>
      <c r="AD682" s="18">
        <f t="shared" si="20"/>
        <v>3.25</v>
      </c>
      <c r="AE682" s="168">
        <v>36361</v>
      </c>
      <c r="AF682" s="166">
        <v>24632.799999999999</v>
      </c>
      <c r="AG682">
        <v>3.33</v>
      </c>
      <c r="AH682" t="s">
        <v>372</v>
      </c>
      <c r="AI682" s="10">
        <v>40357</v>
      </c>
      <c r="AJ682" t="s">
        <v>212</v>
      </c>
      <c r="AK682" t="s">
        <v>212</v>
      </c>
      <c r="AL682" t="s">
        <v>212</v>
      </c>
      <c r="AM682" t="s">
        <v>212</v>
      </c>
      <c r="AN682">
        <v>-7.43</v>
      </c>
      <c r="AO682" t="s">
        <v>212</v>
      </c>
      <c r="AP682" t="s">
        <v>212</v>
      </c>
      <c r="AQ682" t="s">
        <v>215</v>
      </c>
      <c r="AR682" t="s">
        <v>214</v>
      </c>
      <c r="AS682" t="s">
        <v>216</v>
      </c>
      <c r="AT682" t="s">
        <v>222</v>
      </c>
      <c r="AU682" t="s">
        <v>212</v>
      </c>
      <c r="AV682" t="s">
        <v>212</v>
      </c>
      <c r="AW682" t="s">
        <v>225</v>
      </c>
    </row>
    <row r="683" spans="25:49">
      <c r="Y683">
        <f t="shared" si="21"/>
        <v>683</v>
      </c>
      <c r="Z683" s="161" t="s">
        <v>101</v>
      </c>
      <c r="AA683" t="s">
        <v>626</v>
      </c>
      <c r="AB683" t="s">
        <v>627</v>
      </c>
      <c r="AC683" s="155">
        <v>9.4999999999999998E-3</v>
      </c>
      <c r="AD683" s="18">
        <f t="shared" si="20"/>
        <v>3.25</v>
      </c>
      <c r="AE683" s="168">
        <v>32702</v>
      </c>
      <c r="AF683" s="166">
        <v>73928.600000000006</v>
      </c>
      <c r="AG683">
        <v>24.11</v>
      </c>
      <c r="AH683" t="s">
        <v>372</v>
      </c>
      <c r="AI683" s="10">
        <v>40995</v>
      </c>
      <c r="AJ683" t="s">
        <v>212</v>
      </c>
      <c r="AK683" t="s">
        <v>212</v>
      </c>
      <c r="AL683" t="s">
        <v>212</v>
      </c>
      <c r="AM683" t="s">
        <v>212</v>
      </c>
      <c r="AN683">
        <v>-3.61</v>
      </c>
      <c r="AO683">
        <v>7</v>
      </c>
      <c r="AP683" s="155">
        <v>3.0108999999999999</v>
      </c>
      <c r="AQ683" t="s">
        <v>225</v>
      </c>
      <c r="AR683" t="s">
        <v>225</v>
      </c>
      <c r="AS683" t="s">
        <v>216</v>
      </c>
      <c r="AT683" t="s">
        <v>214</v>
      </c>
      <c r="AU683" t="s">
        <v>212</v>
      </c>
      <c r="AV683" t="s">
        <v>212</v>
      </c>
      <c r="AW683" t="s">
        <v>225</v>
      </c>
    </row>
    <row r="684" spans="25:49">
      <c r="Y684">
        <f t="shared" si="21"/>
        <v>684</v>
      </c>
      <c r="Z684" s="161" t="s">
        <v>24</v>
      </c>
      <c r="AA684" t="s">
        <v>740</v>
      </c>
      <c r="AB684" t="s">
        <v>741</v>
      </c>
      <c r="AC684" s="155">
        <v>9.4999999999999998E-3</v>
      </c>
      <c r="AD684" s="18">
        <f t="shared" si="20"/>
        <v>3.25</v>
      </c>
      <c r="AE684" s="168">
        <v>5228</v>
      </c>
      <c r="AF684" s="166">
        <v>5856.8</v>
      </c>
      <c r="AG684">
        <v>26.36</v>
      </c>
      <c r="AH684" t="s">
        <v>463</v>
      </c>
      <c r="AI684" s="10">
        <v>39609</v>
      </c>
      <c r="AJ684" t="s">
        <v>212</v>
      </c>
      <c r="AK684" s="10">
        <v>39805</v>
      </c>
      <c r="AL684" s="157">
        <v>24.31</v>
      </c>
      <c r="AM684" s="155">
        <v>0</v>
      </c>
      <c r="AN684">
        <v>2.08</v>
      </c>
      <c r="AO684">
        <v>8</v>
      </c>
      <c r="AP684" s="155">
        <v>0.99919999999999998</v>
      </c>
      <c r="AQ684" t="s">
        <v>222</v>
      </c>
      <c r="AR684" t="s">
        <v>222</v>
      </c>
      <c r="AS684" t="s">
        <v>215</v>
      </c>
      <c r="AT684" t="s">
        <v>222</v>
      </c>
      <c r="AU684" t="s">
        <v>212</v>
      </c>
      <c r="AV684" t="s">
        <v>212</v>
      </c>
      <c r="AW684" t="s">
        <v>225</v>
      </c>
    </row>
    <row r="685" spans="25:49">
      <c r="Y685">
        <f t="shared" si="21"/>
        <v>685</v>
      </c>
      <c r="Z685" s="160" t="s">
        <v>1533</v>
      </c>
      <c r="AA685" t="s">
        <v>1249</v>
      </c>
      <c r="AB685" t="s">
        <v>1250</v>
      </c>
      <c r="AC685" s="155">
        <v>9.4999999999999998E-3</v>
      </c>
      <c r="AD685" s="18">
        <f t="shared" si="20"/>
        <v>3.25</v>
      </c>
      <c r="AF685" s="166">
        <v>647466.1</v>
      </c>
      <c r="AG685">
        <v>69.489999999999995</v>
      </c>
      <c r="AH685" t="s">
        <v>425</v>
      </c>
      <c r="AI685" s="10">
        <v>39987</v>
      </c>
      <c r="AJ685" s="157">
        <v>0.21</v>
      </c>
      <c r="AK685" s="10">
        <v>42543</v>
      </c>
      <c r="AL685" s="157">
        <v>0.08</v>
      </c>
      <c r="AM685" s="155">
        <v>3.0999999999999999E-3</v>
      </c>
      <c r="AN685">
        <v>2.94</v>
      </c>
      <c r="AO685">
        <v>519</v>
      </c>
      <c r="AP685" s="155">
        <v>2.5291000000000001</v>
      </c>
      <c r="AQ685" t="s">
        <v>216</v>
      </c>
      <c r="AR685" t="s">
        <v>214</v>
      </c>
      <c r="AS685" t="s">
        <v>222</v>
      </c>
      <c r="AT685" t="s">
        <v>222</v>
      </c>
      <c r="AU685" t="s">
        <v>212</v>
      </c>
      <c r="AV685" t="s">
        <v>212</v>
      </c>
      <c r="AW685" t="s">
        <v>225</v>
      </c>
    </row>
    <row r="686" spans="25:49">
      <c r="Y686">
        <f t="shared" si="21"/>
        <v>686</v>
      </c>
      <c r="Z686" s="160" t="s">
        <v>1533</v>
      </c>
      <c r="AA686" t="s">
        <v>1271</v>
      </c>
      <c r="AB686" t="s">
        <v>1272</v>
      </c>
      <c r="AC686" s="155">
        <v>9.4999999999999998E-3</v>
      </c>
      <c r="AD686" s="18">
        <f t="shared" si="20"/>
        <v>3.25</v>
      </c>
      <c r="AF686" s="166">
        <v>410196.4</v>
      </c>
      <c r="AG686">
        <v>25.63</v>
      </c>
      <c r="AH686" t="s">
        <v>425</v>
      </c>
      <c r="AI686" s="10">
        <v>38909</v>
      </c>
      <c r="AJ686" t="s">
        <v>212</v>
      </c>
      <c r="AK686" s="10">
        <v>39805</v>
      </c>
      <c r="AL686" s="157">
        <v>0.01</v>
      </c>
      <c r="AM686" s="155">
        <v>0</v>
      </c>
      <c r="AN686">
        <v>2.1</v>
      </c>
      <c r="AO686">
        <v>13</v>
      </c>
      <c r="AP686" s="155">
        <v>1.9978</v>
      </c>
      <c r="AQ686" t="s">
        <v>216</v>
      </c>
      <c r="AR686" t="s">
        <v>222</v>
      </c>
      <c r="AS686" t="s">
        <v>225</v>
      </c>
      <c r="AT686" t="s">
        <v>225</v>
      </c>
      <c r="AU686" t="s">
        <v>212</v>
      </c>
      <c r="AV686" t="s">
        <v>212</v>
      </c>
      <c r="AW686" t="s">
        <v>225</v>
      </c>
    </row>
    <row r="687" spans="25:49">
      <c r="Y687">
        <f t="shared" si="21"/>
        <v>687</v>
      </c>
      <c r="Z687" s="160" t="s">
        <v>1533</v>
      </c>
      <c r="AA687" t="s">
        <v>1267</v>
      </c>
      <c r="AB687" t="s">
        <v>1268</v>
      </c>
      <c r="AC687" s="155">
        <v>9.4999999999999998E-3</v>
      </c>
      <c r="AD687" s="18">
        <f t="shared" si="20"/>
        <v>3.25</v>
      </c>
      <c r="AF687" s="166">
        <v>395366.3</v>
      </c>
      <c r="AG687">
        <v>91.77</v>
      </c>
      <c r="AH687" t="s">
        <v>425</v>
      </c>
      <c r="AI687" s="10">
        <v>39757</v>
      </c>
      <c r="AJ687" t="s">
        <v>212</v>
      </c>
      <c r="AK687" s="10">
        <v>40443</v>
      </c>
      <c r="AL687" s="157">
        <v>0.1</v>
      </c>
      <c r="AM687" s="155">
        <v>2E-3</v>
      </c>
      <c r="AN687">
        <v>2.98</v>
      </c>
      <c r="AO687">
        <v>15</v>
      </c>
      <c r="AP687" s="155">
        <v>3.0884</v>
      </c>
      <c r="AQ687" t="s">
        <v>216</v>
      </c>
      <c r="AR687" t="s">
        <v>217</v>
      </c>
      <c r="AS687" t="s">
        <v>222</v>
      </c>
      <c r="AT687" t="s">
        <v>222</v>
      </c>
      <c r="AU687" t="s">
        <v>212</v>
      </c>
      <c r="AV687" t="s">
        <v>212</v>
      </c>
      <c r="AW687" t="s">
        <v>225</v>
      </c>
    </row>
    <row r="688" spans="25:49">
      <c r="Y688">
        <f t="shared" si="21"/>
        <v>688</v>
      </c>
      <c r="Z688" s="160" t="s">
        <v>1155</v>
      </c>
      <c r="AA688" t="s">
        <v>1109</v>
      </c>
      <c r="AB688" t="s">
        <v>1110</v>
      </c>
      <c r="AC688" s="155">
        <v>9.4999999999999998E-3</v>
      </c>
      <c r="AD688" s="18">
        <f t="shared" si="20"/>
        <v>3.25</v>
      </c>
      <c r="AF688" s="166">
        <v>143937.79999999999</v>
      </c>
      <c r="AG688">
        <v>78.349999999999994</v>
      </c>
      <c r="AH688" t="s">
        <v>425</v>
      </c>
      <c r="AI688" s="10">
        <v>38887</v>
      </c>
      <c r="AJ688" s="157">
        <v>0.28000000000000003</v>
      </c>
      <c r="AK688" s="10">
        <v>42543</v>
      </c>
      <c r="AL688" s="157">
        <v>0.08</v>
      </c>
      <c r="AM688" s="155">
        <v>3.5000000000000001E-3</v>
      </c>
      <c r="AN688">
        <v>2.63</v>
      </c>
      <c r="AO688">
        <v>412</v>
      </c>
      <c r="AP688" s="155">
        <v>1.1554</v>
      </c>
      <c r="AQ688" t="s">
        <v>225</v>
      </c>
      <c r="AR688" t="s">
        <v>228</v>
      </c>
      <c r="AS688" t="s">
        <v>222</v>
      </c>
      <c r="AT688" t="s">
        <v>216</v>
      </c>
      <c r="AU688" t="s">
        <v>212</v>
      </c>
      <c r="AV688" t="s">
        <v>212</v>
      </c>
      <c r="AW688" t="s">
        <v>225</v>
      </c>
    </row>
    <row r="689" spans="25:49">
      <c r="Y689">
        <f t="shared" si="21"/>
        <v>689</v>
      </c>
      <c r="Z689" s="160" t="s">
        <v>1533</v>
      </c>
      <c r="AA689" t="s">
        <v>1338</v>
      </c>
      <c r="AB689" t="s">
        <v>1339</v>
      </c>
      <c r="AC689" s="155">
        <v>9.4999999999999998E-3</v>
      </c>
      <c r="AD689" s="18">
        <f t="shared" si="20"/>
        <v>3.25</v>
      </c>
      <c r="AF689" s="166">
        <v>100702</v>
      </c>
      <c r="AG689">
        <v>71.540000000000006</v>
      </c>
      <c r="AH689" t="s">
        <v>425</v>
      </c>
      <c r="AI689" s="10">
        <v>40218</v>
      </c>
      <c r="AJ689" s="157">
        <v>0.36</v>
      </c>
      <c r="AK689" s="10">
        <v>42543</v>
      </c>
      <c r="AL689" s="157">
        <v>0.1</v>
      </c>
      <c r="AM689" s="155">
        <v>5.1000000000000004E-3</v>
      </c>
      <c r="AN689">
        <v>2.72</v>
      </c>
      <c r="AO689">
        <v>42</v>
      </c>
      <c r="AP689" s="155">
        <v>2.6808999999999998</v>
      </c>
      <c r="AQ689" t="s">
        <v>215</v>
      </c>
      <c r="AR689" t="s">
        <v>214</v>
      </c>
      <c r="AS689" t="s">
        <v>222</v>
      </c>
      <c r="AT689" t="s">
        <v>217</v>
      </c>
      <c r="AU689" t="s">
        <v>212</v>
      </c>
      <c r="AV689" t="s">
        <v>212</v>
      </c>
      <c r="AW689" t="s">
        <v>225</v>
      </c>
    </row>
    <row r="690" spans="25:49">
      <c r="Y690">
        <f t="shared" si="21"/>
        <v>690</v>
      </c>
      <c r="Z690" s="160" t="s">
        <v>1155</v>
      </c>
      <c r="AA690" t="s">
        <v>1133</v>
      </c>
      <c r="AB690" t="s">
        <v>1134</v>
      </c>
      <c r="AC690" s="155">
        <v>9.4999999999999998E-3</v>
      </c>
      <c r="AD690" s="18">
        <f t="shared" si="20"/>
        <v>3.25</v>
      </c>
      <c r="AF690" s="166">
        <v>26407.8</v>
      </c>
      <c r="AG690">
        <v>14.51</v>
      </c>
      <c r="AH690" t="s">
        <v>463</v>
      </c>
      <c r="AI690" s="10">
        <v>38887</v>
      </c>
      <c r="AJ690" t="s">
        <v>212</v>
      </c>
      <c r="AK690" s="10">
        <v>39805</v>
      </c>
      <c r="AL690" s="157">
        <v>11.3</v>
      </c>
      <c r="AM690" s="155">
        <v>0</v>
      </c>
      <c r="AN690">
        <v>-1.19</v>
      </c>
      <c r="AO690">
        <v>8</v>
      </c>
      <c r="AP690" s="155">
        <v>0.99929999999999997</v>
      </c>
      <c r="AQ690" t="s">
        <v>225</v>
      </c>
      <c r="AR690" t="s">
        <v>222</v>
      </c>
      <c r="AS690" t="s">
        <v>217</v>
      </c>
      <c r="AT690" t="s">
        <v>215</v>
      </c>
      <c r="AU690" t="s">
        <v>212</v>
      </c>
      <c r="AV690" t="s">
        <v>212</v>
      </c>
      <c r="AW690" t="s">
        <v>225</v>
      </c>
    </row>
    <row r="691" spans="25:49">
      <c r="Y691">
        <f t="shared" si="21"/>
        <v>691</v>
      </c>
      <c r="Z691" s="160" t="s">
        <v>1155</v>
      </c>
      <c r="AA691" t="s">
        <v>1151</v>
      </c>
      <c r="AB691" t="s">
        <v>1152</v>
      </c>
      <c r="AC691" s="155">
        <v>9.4999999999999998E-3</v>
      </c>
      <c r="AD691" s="18">
        <f t="shared" si="20"/>
        <v>3.25</v>
      </c>
      <c r="AF691" s="166">
        <v>3860.9</v>
      </c>
      <c r="AG691">
        <v>23.07</v>
      </c>
      <c r="AH691" t="s">
        <v>425</v>
      </c>
      <c r="AI691" s="10">
        <v>40218</v>
      </c>
      <c r="AJ691" t="s">
        <v>212</v>
      </c>
      <c r="AK691" t="s">
        <v>212</v>
      </c>
      <c r="AL691" t="s">
        <v>212</v>
      </c>
      <c r="AM691" t="s">
        <v>212</v>
      </c>
      <c r="AN691">
        <v>-3.8</v>
      </c>
      <c r="AO691">
        <v>9</v>
      </c>
      <c r="AP691" s="155">
        <v>2.9986999999999999</v>
      </c>
      <c r="AQ691" t="s">
        <v>217</v>
      </c>
      <c r="AR691" t="s">
        <v>214</v>
      </c>
      <c r="AS691" t="s">
        <v>216</v>
      </c>
      <c r="AT691" t="s">
        <v>217</v>
      </c>
      <c r="AU691" t="s">
        <v>212</v>
      </c>
      <c r="AV691" t="s">
        <v>212</v>
      </c>
      <c r="AW691" t="s">
        <v>225</v>
      </c>
    </row>
    <row r="692" spans="25:49">
      <c r="Y692">
        <f t="shared" si="21"/>
        <v>692</v>
      </c>
      <c r="Z692" s="160" t="s">
        <v>1571</v>
      </c>
      <c r="AA692" t="s">
        <v>624</v>
      </c>
      <c r="AB692" t="s">
        <v>625</v>
      </c>
      <c r="AC692" s="155">
        <v>9.4999999999999998E-3</v>
      </c>
      <c r="AD692" s="18">
        <f t="shared" si="20"/>
        <v>3.25</v>
      </c>
      <c r="AH692" t="s">
        <v>375</v>
      </c>
      <c r="AI692" s="10">
        <v>39567</v>
      </c>
      <c r="AJ692" t="s">
        <v>212</v>
      </c>
      <c r="AK692" s="10">
        <v>39805</v>
      </c>
      <c r="AL692" s="157">
        <v>0</v>
      </c>
      <c r="AM692" s="155">
        <v>0</v>
      </c>
      <c r="AN692">
        <v>-0.99</v>
      </c>
      <c r="AO692">
        <v>7</v>
      </c>
      <c r="AP692" s="155">
        <v>2.0065</v>
      </c>
      <c r="AQ692" t="s">
        <v>216</v>
      </c>
      <c r="AR692" t="s">
        <v>214</v>
      </c>
      <c r="AS692" t="s">
        <v>225</v>
      </c>
      <c r="AT692" t="s">
        <v>216</v>
      </c>
      <c r="AU692" t="s">
        <v>212</v>
      </c>
      <c r="AV692" t="s">
        <v>212</v>
      </c>
      <c r="AW692" t="s">
        <v>225</v>
      </c>
    </row>
    <row r="693" spans="25:49">
      <c r="Y693">
        <f t="shared" si="21"/>
        <v>693</v>
      </c>
      <c r="Z693" s="160" t="s">
        <v>1572</v>
      </c>
      <c r="AA693" t="s">
        <v>640</v>
      </c>
      <c r="AB693" t="s">
        <v>641</v>
      </c>
      <c r="AC693" s="155">
        <v>9.4999999999999998E-3</v>
      </c>
      <c r="AD693" s="18">
        <f t="shared" si="20"/>
        <v>3.25</v>
      </c>
      <c r="AH693" t="s">
        <v>372</v>
      </c>
      <c r="AI693" s="10">
        <v>40357</v>
      </c>
      <c r="AJ693" t="s">
        <v>212</v>
      </c>
      <c r="AK693" t="s">
        <v>212</v>
      </c>
      <c r="AL693" t="s">
        <v>212</v>
      </c>
      <c r="AM693" t="s">
        <v>212</v>
      </c>
      <c r="AN693">
        <v>-7.43</v>
      </c>
      <c r="AO693" t="s">
        <v>212</v>
      </c>
      <c r="AP693" t="s">
        <v>212</v>
      </c>
      <c r="AQ693" t="s">
        <v>215</v>
      </c>
      <c r="AR693" t="s">
        <v>214</v>
      </c>
      <c r="AS693" t="s">
        <v>216</v>
      </c>
      <c r="AT693" t="s">
        <v>222</v>
      </c>
      <c r="AU693" t="s">
        <v>212</v>
      </c>
      <c r="AV693" t="s">
        <v>212</v>
      </c>
      <c r="AW693" t="s">
        <v>225</v>
      </c>
    </row>
    <row r="694" spans="25:49">
      <c r="Y694">
        <f t="shared" si="21"/>
        <v>694</v>
      </c>
      <c r="Z694" s="160" t="s">
        <v>1572</v>
      </c>
      <c r="AA694" t="s">
        <v>628</v>
      </c>
      <c r="AB694" t="s">
        <v>629</v>
      </c>
      <c r="AC694" s="155">
        <v>9.4999999999999998E-3</v>
      </c>
      <c r="AD694" s="18">
        <f t="shared" si="20"/>
        <v>3.25</v>
      </c>
      <c r="AH694" t="s">
        <v>372</v>
      </c>
      <c r="AI694" s="10">
        <v>39919</v>
      </c>
      <c r="AJ694" t="s">
        <v>212</v>
      </c>
      <c r="AK694" s="10">
        <v>41534</v>
      </c>
      <c r="AL694" s="157">
        <v>0.08</v>
      </c>
      <c r="AM694" s="155">
        <v>1.1999999999999999E-3</v>
      </c>
      <c r="AN694">
        <v>3.71</v>
      </c>
      <c r="AO694">
        <v>14</v>
      </c>
      <c r="AP694" s="155">
        <v>3.3445999999999998</v>
      </c>
      <c r="AQ694" t="s">
        <v>215</v>
      </c>
      <c r="AR694" t="s">
        <v>225</v>
      </c>
      <c r="AS694" t="s">
        <v>228</v>
      </c>
      <c r="AT694" t="s">
        <v>214</v>
      </c>
      <c r="AU694" t="s">
        <v>212</v>
      </c>
      <c r="AV694" t="s">
        <v>212</v>
      </c>
      <c r="AW694" t="s">
        <v>225</v>
      </c>
    </row>
    <row r="695" spans="25:49">
      <c r="Y695">
        <f t="shared" si="21"/>
        <v>695</v>
      </c>
      <c r="Z695" s="160" t="s">
        <v>1572</v>
      </c>
      <c r="AA695" t="s">
        <v>626</v>
      </c>
      <c r="AB695" t="s">
        <v>627</v>
      </c>
      <c r="AC695" s="155">
        <v>9.4999999999999998E-3</v>
      </c>
      <c r="AD695" s="18">
        <f t="shared" si="20"/>
        <v>3.25</v>
      </c>
      <c r="AH695" t="s">
        <v>372</v>
      </c>
      <c r="AI695" s="10">
        <v>40995</v>
      </c>
      <c r="AJ695" t="s">
        <v>212</v>
      </c>
      <c r="AK695" t="s">
        <v>212</v>
      </c>
      <c r="AL695" t="s">
        <v>212</v>
      </c>
      <c r="AM695" t="s">
        <v>212</v>
      </c>
      <c r="AN695">
        <v>-3.61</v>
      </c>
      <c r="AO695">
        <v>7</v>
      </c>
      <c r="AP695" s="155">
        <v>3.0108999999999999</v>
      </c>
      <c r="AQ695" t="s">
        <v>225</v>
      </c>
      <c r="AR695" t="s">
        <v>225</v>
      </c>
      <c r="AS695" t="s">
        <v>216</v>
      </c>
      <c r="AT695" t="s">
        <v>214</v>
      </c>
      <c r="AU695" t="s">
        <v>212</v>
      </c>
      <c r="AV695" t="s">
        <v>212</v>
      </c>
      <c r="AW695" t="s">
        <v>225</v>
      </c>
    </row>
    <row r="696" spans="25:49">
      <c r="Y696">
        <f t="shared" si="21"/>
        <v>696</v>
      </c>
      <c r="Z696" s="160" t="s">
        <v>1048</v>
      </c>
      <c r="AA696" t="s">
        <v>914</v>
      </c>
      <c r="AB696" t="s">
        <v>915</v>
      </c>
      <c r="AC696" s="155">
        <v>9.4999999999999998E-3</v>
      </c>
      <c r="AD696" s="18">
        <f t="shared" si="20"/>
        <v>3</v>
      </c>
      <c r="AE696" s="168">
        <v>4194720</v>
      </c>
      <c r="AF696" s="166">
        <v>575515</v>
      </c>
      <c r="AG696">
        <v>72.78</v>
      </c>
      <c r="AH696" t="s">
        <v>425</v>
      </c>
      <c r="AI696" s="10">
        <v>39757</v>
      </c>
      <c r="AJ696" t="s">
        <v>212</v>
      </c>
      <c r="AK696" s="10">
        <v>41984</v>
      </c>
      <c r="AL696" s="157">
        <v>0.48</v>
      </c>
      <c r="AM696" s="155">
        <v>7.7999999999999996E-3</v>
      </c>
      <c r="AN696">
        <v>4.29</v>
      </c>
      <c r="AO696">
        <v>17</v>
      </c>
      <c r="AP696" s="155">
        <v>3.1915</v>
      </c>
      <c r="AQ696" t="s">
        <v>216</v>
      </c>
      <c r="AR696" t="s">
        <v>228</v>
      </c>
      <c r="AS696" t="s">
        <v>228</v>
      </c>
      <c r="AT696" t="s">
        <v>217</v>
      </c>
      <c r="AU696" t="s">
        <v>212</v>
      </c>
      <c r="AV696" t="s">
        <v>212</v>
      </c>
      <c r="AW696" t="s">
        <v>217</v>
      </c>
    </row>
    <row r="697" spans="25:49">
      <c r="Y697">
        <f t="shared" si="21"/>
        <v>697</v>
      </c>
      <c r="Z697" s="161" t="s">
        <v>24</v>
      </c>
      <c r="AA697" t="s">
        <v>726</v>
      </c>
      <c r="AB697" t="s">
        <v>727</v>
      </c>
      <c r="AC697" s="155">
        <v>9.4999999999999998E-3</v>
      </c>
      <c r="AD697" s="18">
        <f t="shared" si="20"/>
        <v>3</v>
      </c>
      <c r="AE697" s="168">
        <v>2039129</v>
      </c>
      <c r="AF697" s="166">
        <v>81831</v>
      </c>
      <c r="AG697">
        <v>14.64</v>
      </c>
      <c r="AH697" t="s">
        <v>425</v>
      </c>
      <c r="AI697" s="10">
        <v>39758</v>
      </c>
      <c r="AJ697" t="s">
        <v>212</v>
      </c>
      <c r="AK697" t="s">
        <v>212</v>
      </c>
      <c r="AL697" t="s">
        <v>212</v>
      </c>
      <c r="AM697" s="155">
        <v>0</v>
      </c>
      <c r="AN697">
        <v>6.18</v>
      </c>
      <c r="AO697">
        <v>8</v>
      </c>
      <c r="AP697" s="155">
        <v>3.2505999999999999</v>
      </c>
      <c r="AQ697" t="s">
        <v>215</v>
      </c>
      <c r="AR697" t="s">
        <v>217</v>
      </c>
      <c r="AS697" t="s">
        <v>216</v>
      </c>
      <c r="AT697" t="s">
        <v>228</v>
      </c>
      <c r="AU697" t="s">
        <v>212</v>
      </c>
      <c r="AV697" t="s">
        <v>212</v>
      </c>
      <c r="AW697" t="s">
        <v>217</v>
      </c>
    </row>
    <row r="698" spans="25:49">
      <c r="Y698">
        <f t="shared" si="21"/>
        <v>698</v>
      </c>
      <c r="Z698" s="161" t="s">
        <v>103</v>
      </c>
      <c r="AA698" t="s">
        <v>470</v>
      </c>
      <c r="AB698" t="s">
        <v>471</v>
      </c>
      <c r="AC698" s="155">
        <v>9.4999999999999998E-3</v>
      </c>
      <c r="AD698" s="18">
        <f t="shared" si="20"/>
        <v>3</v>
      </c>
      <c r="AE698" s="168">
        <v>1289154</v>
      </c>
      <c r="AF698" s="166">
        <v>178319</v>
      </c>
      <c r="AG698">
        <v>25.48</v>
      </c>
      <c r="AH698" t="s">
        <v>425</v>
      </c>
      <c r="AI698" s="10">
        <v>39799</v>
      </c>
      <c r="AJ698" t="s">
        <v>212</v>
      </c>
      <c r="AK698" t="s">
        <v>212</v>
      </c>
      <c r="AL698" t="s">
        <v>212</v>
      </c>
      <c r="AM698" s="155">
        <v>0</v>
      </c>
      <c r="AN698">
        <v>5.0599999999999996</v>
      </c>
      <c r="AO698">
        <v>9</v>
      </c>
      <c r="AP698" s="155">
        <v>3.0701000000000001</v>
      </c>
      <c r="AQ698" t="s">
        <v>215</v>
      </c>
      <c r="AR698" t="s">
        <v>217</v>
      </c>
      <c r="AS698" t="s">
        <v>216</v>
      </c>
      <c r="AT698" t="s">
        <v>214</v>
      </c>
      <c r="AU698" t="s">
        <v>212</v>
      </c>
      <c r="AV698" t="s">
        <v>212</v>
      </c>
      <c r="AW698" t="s">
        <v>217</v>
      </c>
    </row>
    <row r="699" spans="25:49">
      <c r="Y699">
        <f t="shared" si="21"/>
        <v>699</v>
      </c>
      <c r="Z699" s="161" t="s">
        <v>103</v>
      </c>
      <c r="AA699" t="s">
        <v>466</v>
      </c>
      <c r="AB699" t="s">
        <v>467</v>
      </c>
      <c r="AC699" s="155">
        <v>9.4999999999999998E-3</v>
      </c>
      <c r="AD699" s="18">
        <f t="shared" si="20"/>
        <v>3</v>
      </c>
      <c r="AE699" s="168">
        <v>1243903</v>
      </c>
      <c r="AF699" s="166">
        <v>187427</v>
      </c>
      <c r="AG699">
        <v>58.6</v>
      </c>
      <c r="AH699" t="s">
        <v>425</v>
      </c>
      <c r="AI699" s="10">
        <v>39799</v>
      </c>
      <c r="AJ699" t="s">
        <v>212</v>
      </c>
      <c r="AK699" s="10">
        <v>41261</v>
      </c>
      <c r="AL699" s="157">
        <v>0.09</v>
      </c>
      <c r="AM699" s="155">
        <v>3.3E-3</v>
      </c>
      <c r="AN699">
        <v>-5.16</v>
      </c>
      <c r="AO699">
        <v>14</v>
      </c>
      <c r="AP699" s="155">
        <v>3.2275</v>
      </c>
      <c r="AQ699" t="s">
        <v>215</v>
      </c>
      <c r="AR699" t="s">
        <v>217</v>
      </c>
      <c r="AS699" t="s">
        <v>228</v>
      </c>
      <c r="AT699" t="s">
        <v>214</v>
      </c>
      <c r="AU699" t="s">
        <v>212</v>
      </c>
      <c r="AV699" t="s">
        <v>212</v>
      </c>
      <c r="AW699" t="s">
        <v>217</v>
      </c>
    </row>
    <row r="700" spans="25:49">
      <c r="Y700">
        <f t="shared" si="21"/>
        <v>700</v>
      </c>
      <c r="Z700" s="161" t="s">
        <v>103</v>
      </c>
      <c r="AA700" t="s">
        <v>497</v>
      </c>
      <c r="AB700" t="s">
        <v>498</v>
      </c>
      <c r="AC700" s="155">
        <v>9.4999999999999998E-3</v>
      </c>
      <c r="AD700" s="18">
        <f t="shared" si="20"/>
        <v>3</v>
      </c>
      <c r="AE700" s="168">
        <v>237398</v>
      </c>
      <c r="AF700" s="166">
        <v>45561.599999999999</v>
      </c>
      <c r="AG700">
        <v>16.34</v>
      </c>
      <c r="AH700" t="s">
        <v>425</v>
      </c>
      <c r="AI700" s="10">
        <v>39385</v>
      </c>
      <c r="AJ700" t="s">
        <v>212</v>
      </c>
      <c r="AK700" s="10">
        <v>39715</v>
      </c>
      <c r="AL700" s="157">
        <v>3.71</v>
      </c>
      <c r="AM700" s="155">
        <v>0</v>
      </c>
      <c r="AN700">
        <v>3.37</v>
      </c>
      <c r="AO700">
        <v>6</v>
      </c>
      <c r="AP700" s="155">
        <v>1.9993000000000001</v>
      </c>
      <c r="AQ700" t="s">
        <v>225</v>
      </c>
      <c r="AR700" t="s">
        <v>222</v>
      </c>
      <c r="AS700" t="s">
        <v>216</v>
      </c>
      <c r="AT700" t="s">
        <v>225</v>
      </c>
      <c r="AU700" t="s">
        <v>212</v>
      </c>
      <c r="AV700" t="s">
        <v>212</v>
      </c>
      <c r="AW700" t="s">
        <v>217</v>
      </c>
    </row>
    <row r="701" spans="25:49">
      <c r="Y701">
        <f t="shared" si="21"/>
        <v>701</v>
      </c>
      <c r="Z701" s="161" t="s">
        <v>24</v>
      </c>
      <c r="AA701" t="s">
        <v>722</v>
      </c>
      <c r="AB701" t="s">
        <v>723</v>
      </c>
      <c r="AC701" s="155">
        <v>9.4999999999999998E-3</v>
      </c>
      <c r="AD701" s="18">
        <f t="shared" si="20"/>
        <v>3</v>
      </c>
      <c r="AE701" s="168">
        <v>151851</v>
      </c>
      <c r="AF701" s="166">
        <v>137011.5</v>
      </c>
      <c r="AG701">
        <v>35</v>
      </c>
      <c r="AH701" t="s">
        <v>425</v>
      </c>
      <c r="AI701" s="10">
        <v>39112</v>
      </c>
      <c r="AJ701" s="157">
        <v>0.38</v>
      </c>
      <c r="AK701" s="10">
        <v>42543</v>
      </c>
      <c r="AL701" s="157">
        <v>0.12</v>
      </c>
      <c r="AM701" s="155">
        <v>1.0699999999999999E-2</v>
      </c>
      <c r="AN701">
        <v>4.16</v>
      </c>
      <c r="AO701">
        <v>91</v>
      </c>
      <c r="AP701" s="155">
        <v>1.5716000000000001</v>
      </c>
      <c r="AQ701" t="s">
        <v>215</v>
      </c>
      <c r="AR701" t="s">
        <v>228</v>
      </c>
      <c r="AS701" t="s">
        <v>228</v>
      </c>
      <c r="AT701" t="s">
        <v>217</v>
      </c>
      <c r="AU701" t="s">
        <v>212</v>
      </c>
      <c r="AV701" t="s">
        <v>212</v>
      </c>
      <c r="AW701" t="s">
        <v>217</v>
      </c>
    </row>
    <row r="702" spans="25:49">
      <c r="Y702">
        <f t="shared" si="21"/>
        <v>702</v>
      </c>
      <c r="Z702" s="162" t="s">
        <v>25</v>
      </c>
      <c r="AA702" t="s">
        <v>277</v>
      </c>
      <c r="AB702" t="s">
        <v>276</v>
      </c>
      <c r="AC702" s="155">
        <v>9.4999999999999998E-3</v>
      </c>
      <c r="AD702" s="18">
        <f t="shared" si="20"/>
        <v>3</v>
      </c>
      <c r="AE702" s="168">
        <v>53271</v>
      </c>
      <c r="AF702" s="166">
        <v>38192.6</v>
      </c>
      <c r="AG702">
        <v>36.29</v>
      </c>
      <c r="AH702" t="s">
        <v>261</v>
      </c>
      <c r="AI702" s="10">
        <v>39112</v>
      </c>
      <c r="AJ702" t="s">
        <v>212</v>
      </c>
      <c r="AK702" s="10">
        <v>39805</v>
      </c>
      <c r="AL702" s="157">
        <v>4.59</v>
      </c>
      <c r="AM702" s="155">
        <v>0</v>
      </c>
      <c r="AN702">
        <v>-3.2</v>
      </c>
      <c r="AO702">
        <v>10</v>
      </c>
      <c r="AP702" s="155">
        <v>2.5905</v>
      </c>
      <c r="AQ702" t="s">
        <v>216</v>
      </c>
      <c r="AR702" t="s">
        <v>228</v>
      </c>
      <c r="AS702" t="s">
        <v>217</v>
      </c>
      <c r="AT702" t="s">
        <v>216</v>
      </c>
      <c r="AU702" t="s">
        <v>212</v>
      </c>
      <c r="AV702" t="s">
        <v>212</v>
      </c>
      <c r="AW702" t="s">
        <v>217</v>
      </c>
    </row>
    <row r="703" spans="25:49">
      <c r="Y703">
        <f t="shared" si="21"/>
        <v>703</v>
      </c>
      <c r="Z703" s="161" t="s">
        <v>101</v>
      </c>
      <c r="AA703" t="s">
        <v>630</v>
      </c>
      <c r="AB703" t="s">
        <v>631</v>
      </c>
      <c r="AC703" s="155">
        <v>9.4999999999999998E-3</v>
      </c>
      <c r="AD703" s="18">
        <f t="shared" si="20"/>
        <v>3</v>
      </c>
      <c r="AE703" s="168">
        <v>17620</v>
      </c>
      <c r="AF703" s="166">
        <v>61809.8</v>
      </c>
      <c r="AG703">
        <v>92.09</v>
      </c>
      <c r="AH703" t="s">
        <v>372</v>
      </c>
      <c r="AI703" s="10">
        <v>40197</v>
      </c>
      <c r="AJ703" s="157">
        <v>1.06</v>
      </c>
      <c r="AK703" s="10">
        <v>42543</v>
      </c>
      <c r="AL703" s="157">
        <v>0.22</v>
      </c>
      <c r="AM703" s="155">
        <v>1.1599999999999999E-2</v>
      </c>
      <c r="AN703">
        <v>2.46</v>
      </c>
      <c r="AO703">
        <v>41</v>
      </c>
      <c r="AP703" s="155">
        <v>1.3735999999999999</v>
      </c>
      <c r="AQ703" t="s">
        <v>225</v>
      </c>
      <c r="AR703" t="s">
        <v>228</v>
      </c>
      <c r="AS703" t="s">
        <v>214</v>
      </c>
      <c r="AT703" t="s">
        <v>217</v>
      </c>
      <c r="AU703" t="s">
        <v>212</v>
      </c>
      <c r="AV703" t="s">
        <v>212</v>
      </c>
      <c r="AW703" t="s">
        <v>217</v>
      </c>
    </row>
    <row r="704" spans="25:49">
      <c r="Y704">
        <f t="shared" si="21"/>
        <v>704</v>
      </c>
      <c r="Z704" s="161" t="s">
        <v>101</v>
      </c>
      <c r="AA704" t="s">
        <v>638</v>
      </c>
      <c r="AB704" t="s">
        <v>639</v>
      </c>
      <c r="AC704" s="155">
        <v>9.4999999999999998E-3</v>
      </c>
      <c r="AD704" s="18">
        <f t="shared" si="20"/>
        <v>3</v>
      </c>
      <c r="AE704" s="168">
        <v>9823</v>
      </c>
      <c r="AF704" s="166">
        <v>26383.5</v>
      </c>
      <c r="AG704">
        <v>13.4</v>
      </c>
      <c r="AH704" t="s">
        <v>375</v>
      </c>
      <c r="AI704" s="10">
        <v>39919</v>
      </c>
      <c r="AJ704" t="s">
        <v>212</v>
      </c>
      <c r="AK704" s="10">
        <v>40260</v>
      </c>
      <c r="AL704" s="157">
        <v>0.14000000000000001</v>
      </c>
      <c r="AM704" s="155">
        <v>0.1227</v>
      </c>
      <c r="AN704">
        <v>-2</v>
      </c>
      <c r="AO704">
        <v>6</v>
      </c>
      <c r="AP704" s="155">
        <v>3.3224999999999998</v>
      </c>
      <c r="AQ704" t="s">
        <v>225</v>
      </c>
      <c r="AR704" t="s">
        <v>222</v>
      </c>
      <c r="AS704" t="s">
        <v>225</v>
      </c>
      <c r="AT704" t="s">
        <v>225</v>
      </c>
      <c r="AU704" t="s">
        <v>212</v>
      </c>
      <c r="AV704" t="s">
        <v>212</v>
      </c>
      <c r="AW704" t="s">
        <v>217</v>
      </c>
    </row>
    <row r="705" spans="25:49">
      <c r="Y705">
        <f t="shared" si="21"/>
        <v>705</v>
      </c>
      <c r="Z705" s="160" t="s">
        <v>1048</v>
      </c>
      <c r="AA705" t="s">
        <v>1027</v>
      </c>
      <c r="AB705" t="s">
        <v>1028</v>
      </c>
      <c r="AC705" s="155">
        <v>9.4999999999999998E-3</v>
      </c>
      <c r="AD705" s="18">
        <f t="shared" si="20"/>
        <v>3</v>
      </c>
      <c r="AE705" s="168">
        <v>1188</v>
      </c>
      <c r="AF705" s="166">
        <v>11078.9</v>
      </c>
      <c r="AG705">
        <v>45.47</v>
      </c>
      <c r="AH705" t="s">
        <v>463</v>
      </c>
      <c r="AI705" s="10">
        <v>39105</v>
      </c>
      <c r="AJ705" t="s">
        <v>212</v>
      </c>
      <c r="AK705" s="10">
        <v>39715</v>
      </c>
      <c r="AL705" s="157">
        <v>0.16</v>
      </c>
      <c r="AM705" s="155">
        <v>0</v>
      </c>
      <c r="AN705">
        <v>1.08</v>
      </c>
      <c r="AO705">
        <v>7</v>
      </c>
      <c r="AP705" s="155">
        <v>0.99939999999999996</v>
      </c>
      <c r="AQ705" t="s">
        <v>214</v>
      </c>
      <c r="AR705" t="s">
        <v>214</v>
      </c>
      <c r="AS705" t="s">
        <v>222</v>
      </c>
      <c r="AT705" t="s">
        <v>225</v>
      </c>
      <c r="AU705" t="s">
        <v>212</v>
      </c>
      <c r="AV705" t="s">
        <v>212</v>
      </c>
      <c r="AW705" t="s">
        <v>217</v>
      </c>
    </row>
    <row r="706" spans="25:49">
      <c r="Y706">
        <f t="shared" si="21"/>
        <v>706</v>
      </c>
      <c r="Z706" s="160" t="s">
        <v>102</v>
      </c>
      <c r="AA706" t="s">
        <v>373</v>
      </c>
      <c r="AB706" t="s">
        <v>374</v>
      </c>
      <c r="AC706" s="155">
        <v>9.4999999999999998E-3</v>
      </c>
      <c r="AD706" s="18">
        <f t="shared" ref="AD706:AD743" si="22">INDEX(alphabet_soup,MATCH(AW706,letters,0),2)</f>
        <v>3</v>
      </c>
      <c r="AE706" s="168">
        <v>1140</v>
      </c>
      <c r="AF706" s="166">
        <v>2532</v>
      </c>
      <c r="AG706">
        <v>25.29</v>
      </c>
      <c r="AH706" t="s">
        <v>375</v>
      </c>
      <c r="AI706" s="10">
        <v>40631</v>
      </c>
      <c r="AJ706" t="s">
        <v>212</v>
      </c>
      <c r="AK706" t="s">
        <v>212</v>
      </c>
      <c r="AL706" t="s">
        <v>212</v>
      </c>
      <c r="AM706" t="s">
        <v>212</v>
      </c>
      <c r="AN706">
        <v>-1.67</v>
      </c>
      <c r="AO706">
        <v>4</v>
      </c>
      <c r="AP706" s="155">
        <v>1.0046999999999999</v>
      </c>
      <c r="AQ706" t="s">
        <v>217</v>
      </c>
      <c r="AR706" t="s">
        <v>222</v>
      </c>
      <c r="AS706" t="s">
        <v>222</v>
      </c>
      <c r="AT706" t="s">
        <v>225</v>
      </c>
      <c r="AU706" t="s">
        <v>212</v>
      </c>
      <c r="AV706" t="s">
        <v>212</v>
      </c>
      <c r="AW706" t="s">
        <v>217</v>
      </c>
    </row>
    <row r="707" spans="25:49">
      <c r="Y707">
        <f t="shared" ref="Y707:Y735" si="23">ROW(Z707)</f>
        <v>707</v>
      </c>
      <c r="Z707" s="160" t="s">
        <v>1048</v>
      </c>
      <c r="AA707" t="s">
        <v>1009</v>
      </c>
      <c r="AB707" t="s">
        <v>1010</v>
      </c>
      <c r="AC707" s="155">
        <v>9.4999999999999998E-3</v>
      </c>
      <c r="AD707" s="18">
        <f t="shared" si="22"/>
        <v>3</v>
      </c>
      <c r="AE707" s="168">
        <v>1063</v>
      </c>
      <c r="AF707" s="166">
        <v>20267</v>
      </c>
      <c r="AG707">
        <v>62.34</v>
      </c>
      <c r="AH707" t="s">
        <v>425</v>
      </c>
      <c r="AI707" s="10">
        <v>39105</v>
      </c>
      <c r="AJ707" s="157">
        <v>0.05</v>
      </c>
      <c r="AK707" s="10">
        <v>42452</v>
      </c>
      <c r="AL707" s="157">
        <v>0.06</v>
      </c>
      <c r="AM707" s="155">
        <v>8.9999999999999998E-4</v>
      </c>
      <c r="AN707">
        <v>2.56</v>
      </c>
      <c r="AO707">
        <v>610</v>
      </c>
      <c r="AP707" s="155">
        <v>1.2617</v>
      </c>
      <c r="AQ707" t="s">
        <v>228</v>
      </c>
      <c r="AR707" t="s">
        <v>228</v>
      </c>
      <c r="AS707" t="s">
        <v>222</v>
      </c>
      <c r="AT707" t="s">
        <v>216</v>
      </c>
      <c r="AU707" t="s">
        <v>212</v>
      </c>
      <c r="AV707" t="s">
        <v>212</v>
      </c>
      <c r="AW707" t="s">
        <v>217</v>
      </c>
    </row>
    <row r="708" spans="25:49">
      <c r="Y708">
        <f t="shared" si="23"/>
        <v>708</v>
      </c>
      <c r="Z708" s="160" t="s">
        <v>1533</v>
      </c>
      <c r="AA708" t="s">
        <v>1217</v>
      </c>
      <c r="AB708" t="s">
        <v>1218</v>
      </c>
      <c r="AC708" s="155">
        <v>9.4999999999999998E-3</v>
      </c>
      <c r="AD708" s="18">
        <f t="shared" si="22"/>
        <v>3</v>
      </c>
      <c r="AF708" s="166">
        <v>944828.5</v>
      </c>
      <c r="AG708">
        <v>119.02</v>
      </c>
      <c r="AH708" t="s">
        <v>425</v>
      </c>
      <c r="AI708" s="10">
        <v>40218</v>
      </c>
      <c r="AJ708" t="s">
        <v>212</v>
      </c>
      <c r="AK708" s="10">
        <v>42088</v>
      </c>
      <c r="AL708" s="157">
        <v>0.01</v>
      </c>
      <c r="AM708" s="155">
        <v>1E-4</v>
      </c>
      <c r="AN708">
        <v>-3.18</v>
      </c>
      <c r="AO708">
        <v>120</v>
      </c>
      <c r="AP708" s="155">
        <v>2.6669999999999998</v>
      </c>
      <c r="AQ708" t="s">
        <v>216</v>
      </c>
      <c r="AR708" t="s">
        <v>214</v>
      </c>
      <c r="AS708" t="s">
        <v>222</v>
      </c>
      <c r="AT708" t="s">
        <v>214</v>
      </c>
      <c r="AU708" t="s">
        <v>212</v>
      </c>
      <c r="AV708" t="s">
        <v>212</v>
      </c>
      <c r="AW708" t="s">
        <v>217</v>
      </c>
    </row>
    <row r="709" spans="25:49">
      <c r="Y709">
        <f t="shared" si="23"/>
        <v>709</v>
      </c>
      <c r="Z709" s="160" t="s">
        <v>1533</v>
      </c>
      <c r="AA709" t="s">
        <v>1247</v>
      </c>
      <c r="AB709" t="s">
        <v>1248</v>
      </c>
      <c r="AC709" s="155">
        <v>9.4999999999999998E-3</v>
      </c>
      <c r="AD709" s="18">
        <f t="shared" si="22"/>
        <v>3</v>
      </c>
      <c r="AF709" s="166">
        <v>689005.8</v>
      </c>
      <c r="AG709">
        <v>14.54</v>
      </c>
      <c r="AH709" t="s">
        <v>425</v>
      </c>
      <c r="AI709" s="10">
        <v>40218</v>
      </c>
      <c r="AJ709" t="s">
        <v>212</v>
      </c>
      <c r="AK709" t="s">
        <v>212</v>
      </c>
      <c r="AL709" t="s">
        <v>212</v>
      </c>
      <c r="AM709" s="155">
        <v>0</v>
      </c>
      <c r="AN709">
        <v>3.15</v>
      </c>
      <c r="AO709">
        <v>13</v>
      </c>
      <c r="AP709" s="155">
        <v>2.9980000000000002</v>
      </c>
      <c r="AQ709" t="s">
        <v>216</v>
      </c>
      <c r="AR709" t="s">
        <v>214</v>
      </c>
      <c r="AS709" t="s">
        <v>225</v>
      </c>
      <c r="AT709" t="s">
        <v>214</v>
      </c>
      <c r="AU709" t="s">
        <v>212</v>
      </c>
      <c r="AV709" t="s">
        <v>212</v>
      </c>
      <c r="AW709" t="s">
        <v>217</v>
      </c>
    </row>
    <row r="710" spans="25:49">
      <c r="Y710">
        <f t="shared" si="23"/>
        <v>710</v>
      </c>
      <c r="Z710" s="160" t="s">
        <v>1533</v>
      </c>
      <c r="AA710" t="s">
        <v>1342</v>
      </c>
      <c r="AB710" t="s">
        <v>1343</v>
      </c>
      <c r="AC710" s="155">
        <v>9.4999999999999998E-3</v>
      </c>
      <c r="AD710" s="18">
        <f t="shared" si="22"/>
        <v>3</v>
      </c>
      <c r="AF710" s="166">
        <v>97225</v>
      </c>
      <c r="AG710">
        <v>39.94</v>
      </c>
      <c r="AH710" t="s">
        <v>425</v>
      </c>
      <c r="AI710" s="10">
        <v>40248</v>
      </c>
      <c r="AJ710" t="s">
        <v>212</v>
      </c>
      <c r="AK710" s="10">
        <v>41996</v>
      </c>
      <c r="AL710" s="157">
        <v>0.01</v>
      </c>
      <c r="AM710" s="155">
        <v>2.0000000000000001E-4</v>
      </c>
      <c r="AN710">
        <v>-5.69</v>
      </c>
      <c r="AO710">
        <v>42</v>
      </c>
      <c r="AP710" s="155">
        <v>2.8982999999999999</v>
      </c>
      <c r="AQ710" t="s">
        <v>215</v>
      </c>
      <c r="AR710" t="s">
        <v>214</v>
      </c>
      <c r="AS710" t="s">
        <v>214</v>
      </c>
      <c r="AT710" t="s">
        <v>214</v>
      </c>
      <c r="AU710" t="s">
        <v>212</v>
      </c>
      <c r="AV710" t="s">
        <v>212</v>
      </c>
      <c r="AW710" t="s">
        <v>217</v>
      </c>
    </row>
    <row r="711" spans="25:49">
      <c r="Y711">
        <f t="shared" si="23"/>
        <v>711</v>
      </c>
      <c r="Z711" s="160" t="s">
        <v>1155</v>
      </c>
      <c r="AA711" t="s">
        <v>1137</v>
      </c>
      <c r="AB711" t="s">
        <v>1138</v>
      </c>
      <c r="AC711" s="155">
        <v>9.4999999999999998E-3</v>
      </c>
      <c r="AD711" s="18">
        <f t="shared" si="22"/>
        <v>3</v>
      </c>
      <c r="AF711" s="166">
        <v>24072</v>
      </c>
      <c r="AG711">
        <v>59.34</v>
      </c>
      <c r="AH711" t="s">
        <v>425</v>
      </c>
      <c r="AI711" s="10">
        <v>40218</v>
      </c>
      <c r="AJ711" s="157">
        <v>0.03</v>
      </c>
      <c r="AK711" s="10">
        <v>42452</v>
      </c>
      <c r="AL711" s="157">
        <v>0.01</v>
      </c>
      <c r="AM711" s="155">
        <v>5.0000000000000001E-4</v>
      </c>
      <c r="AN711">
        <v>3.6</v>
      </c>
      <c r="AO711">
        <v>413</v>
      </c>
      <c r="AP711" s="155">
        <v>2.7330999999999999</v>
      </c>
      <c r="AQ711" t="s">
        <v>217</v>
      </c>
      <c r="AR711" t="s">
        <v>214</v>
      </c>
      <c r="AS711" t="s">
        <v>214</v>
      </c>
      <c r="AT711" t="s">
        <v>217</v>
      </c>
      <c r="AU711" t="s">
        <v>212</v>
      </c>
      <c r="AV711" t="s">
        <v>212</v>
      </c>
      <c r="AW711" t="s">
        <v>217</v>
      </c>
    </row>
    <row r="712" spans="25:49">
      <c r="Y712">
        <f t="shared" si="23"/>
        <v>712</v>
      </c>
      <c r="Z712" s="160" t="s">
        <v>1155</v>
      </c>
      <c r="AA712" t="s">
        <v>1147</v>
      </c>
      <c r="AB712" t="s">
        <v>1148</v>
      </c>
      <c r="AC712" s="155">
        <v>9.4999999999999998E-3</v>
      </c>
      <c r="AD712" s="18">
        <f t="shared" si="22"/>
        <v>3</v>
      </c>
      <c r="AF712" s="166">
        <v>8036.5</v>
      </c>
      <c r="AG712">
        <v>31.67</v>
      </c>
      <c r="AH712" t="s">
        <v>425</v>
      </c>
      <c r="AI712" s="10">
        <v>38909</v>
      </c>
      <c r="AJ712" t="s">
        <v>212</v>
      </c>
      <c r="AK712" s="10">
        <v>39805</v>
      </c>
      <c r="AL712" s="157">
        <v>0.01</v>
      </c>
      <c r="AM712" s="155">
        <v>0</v>
      </c>
      <c r="AN712">
        <v>-2.54</v>
      </c>
      <c r="AO712">
        <v>9</v>
      </c>
      <c r="AP712" s="155">
        <v>1.9996</v>
      </c>
      <c r="AQ712" t="s">
        <v>222</v>
      </c>
      <c r="AR712" t="s">
        <v>222</v>
      </c>
      <c r="AS712" t="s">
        <v>215</v>
      </c>
      <c r="AT712" t="s">
        <v>216</v>
      </c>
      <c r="AU712" t="s">
        <v>212</v>
      </c>
      <c r="AV712" t="s">
        <v>212</v>
      </c>
      <c r="AW712" t="s">
        <v>217</v>
      </c>
    </row>
    <row r="713" spans="25:49">
      <c r="Y713">
        <f t="shared" si="23"/>
        <v>713</v>
      </c>
      <c r="Z713" s="160" t="s">
        <v>1571</v>
      </c>
      <c r="AA713" t="s">
        <v>638</v>
      </c>
      <c r="AB713" t="s">
        <v>639</v>
      </c>
      <c r="AC713" s="155">
        <v>9.4999999999999998E-3</v>
      </c>
      <c r="AD713" s="18">
        <f t="shared" si="22"/>
        <v>3</v>
      </c>
      <c r="AH713" t="s">
        <v>375</v>
      </c>
      <c r="AI713" s="10">
        <v>39919</v>
      </c>
      <c r="AJ713" t="s">
        <v>212</v>
      </c>
      <c r="AK713" s="10">
        <v>40260</v>
      </c>
      <c r="AL713" s="157">
        <v>0.14000000000000001</v>
      </c>
      <c r="AM713" s="155">
        <v>0.1227</v>
      </c>
      <c r="AN713">
        <v>-2</v>
      </c>
      <c r="AO713">
        <v>6</v>
      </c>
      <c r="AP713" s="155">
        <v>3.3224999999999998</v>
      </c>
      <c r="AQ713" t="s">
        <v>225</v>
      </c>
      <c r="AR713" t="s">
        <v>222</v>
      </c>
      <c r="AS713" t="s">
        <v>225</v>
      </c>
      <c r="AT713" t="s">
        <v>225</v>
      </c>
      <c r="AU713" t="s">
        <v>212</v>
      </c>
      <c r="AV713" t="s">
        <v>212</v>
      </c>
      <c r="AW713" t="s">
        <v>217</v>
      </c>
    </row>
    <row r="714" spans="25:49">
      <c r="Y714">
        <f t="shared" si="23"/>
        <v>714</v>
      </c>
      <c r="Z714" s="160" t="s">
        <v>1572</v>
      </c>
      <c r="AA714" t="s">
        <v>630</v>
      </c>
      <c r="AB714" t="s">
        <v>631</v>
      </c>
      <c r="AC714" s="155">
        <v>9.4999999999999998E-3</v>
      </c>
      <c r="AD714" s="18">
        <f t="shared" si="22"/>
        <v>3</v>
      </c>
      <c r="AH714" t="s">
        <v>372</v>
      </c>
      <c r="AI714" s="10">
        <v>40197</v>
      </c>
      <c r="AJ714" s="157">
        <v>1.06</v>
      </c>
      <c r="AK714" s="10">
        <v>42543</v>
      </c>
      <c r="AL714" s="157">
        <v>0.22</v>
      </c>
      <c r="AM714" s="155">
        <v>1.1599999999999999E-2</v>
      </c>
      <c r="AN714">
        <v>2.46</v>
      </c>
      <c r="AO714">
        <v>41</v>
      </c>
      <c r="AP714" s="155">
        <v>1.3735999999999999</v>
      </c>
      <c r="AQ714" t="s">
        <v>225</v>
      </c>
      <c r="AR714" t="s">
        <v>228</v>
      </c>
      <c r="AS714" t="s">
        <v>214</v>
      </c>
      <c r="AT714" t="s">
        <v>217</v>
      </c>
      <c r="AU714" t="s">
        <v>212</v>
      </c>
      <c r="AV714" t="s">
        <v>212</v>
      </c>
      <c r="AW714" t="s">
        <v>217</v>
      </c>
    </row>
    <row r="715" spans="25:49">
      <c r="Y715">
        <f t="shared" si="23"/>
        <v>715</v>
      </c>
      <c r="Z715" s="162" t="s">
        <v>25</v>
      </c>
      <c r="AA715" t="s">
        <v>271</v>
      </c>
      <c r="AB715" t="s">
        <v>270</v>
      </c>
      <c r="AC715" s="155">
        <v>9.4999999999999998E-3</v>
      </c>
      <c r="AD715" s="18">
        <f t="shared" si="22"/>
        <v>2.75</v>
      </c>
      <c r="AE715" s="168">
        <v>96549</v>
      </c>
      <c r="AF715" s="166">
        <v>24158.9</v>
      </c>
      <c r="AG715">
        <v>13.22</v>
      </c>
      <c r="AH715" t="s">
        <v>261</v>
      </c>
      <c r="AI715" s="10">
        <v>40010</v>
      </c>
      <c r="AJ715" t="s">
        <v>212</v>
      </c>
      <c r="AK715" s="10">
        <v>40260</v>
      </c>
      <c r="AL715" s="157">
        <v>0.04</v>
      </c>
      <c r="AM715" s="155">
        <v>0</v>
      </c>
      <c r="AN715">
        <v>-4.9400000000000004</v>
      </c>
      <c r="AO715">
        <v>8</v>
      </c>
      <c r="AP715" s="155">
        <v>3.2486999999999999</v>
      </c>
      <c r="AQ715" t="s">
        <v>215</v>
      </c>
      <c r="AR715" t="s">
        <v>217</v>
      </c>
      <c r="AS715" t="s">
        <v>222</v>
      </c>
      <c r="AT715" t="s">
        <v>217</v>
      </c>
      <c r="AU715" t="s">
        <v>212</v>
      </c>
      <c r="AV715" t="s">
        <v>212</v>
      </c>
      <c r="AW715" t="s">
        <v>222</v>
      </c>
    </row>
    <row r="716" spans="25:49">
      <c r="Y716">
        <f t="shared" si="23"/>
        <v>716</v>
      </c>
      <c r="Z716" s="161" t="s">
        <v>101</v>
      </c>
      <c r="AA716" t="s">
        <v>654</v>
      </c>
      <c r="AB716" t="s">
        <v>655</v>
      </c>
      <c r="AC716" s="155">
        <v>9.4999999999999998E-3</v>
      </c>
      <c r="AD716" s="18">
        <f t="shared" si="22"/>
        <v>2.75</v>
      </c>
      <c r="AE716" s="168">
        <v>2882</v>
      </c>
      <c r="AF716" s="166">
        <v>7815</v>
      </c>
      <c r="AG716">
        <v>52.56</v>
      </c>
      <c r="AH716" t="s">
        <v>372</v>
      </c>
      <c r="AI716" s="10">
        <v>39919</v>
      </c>
      <c r="AJ716" t="s">
        <v>212</v>
      </c>
      <c r="AK716" s="10">
        <v>40890</v>
      </c>
      <c r="AL716" s="157">
        <v>1.68</v>
      </c>
      <c r="AM716" s="155">
        <v>2.5000000000000001E-3</v>
      </c>
      <c r="AN716">
        <v>1.8</v>
      </c>
      <c r="AO716">
        <v>9</v>
      </c>
      <c r="AP716" s="155">
        <v>3.1427</v>
      </c>
      <c r="AQ716" t="s">
        <v>217</v>
      </c>
      <c r="AR716" t="s">
        <v>214</v>
      </c>
      <c r="AS716" t="s">
        <v>214</v>
      </c>
      <c r="AT716" t="s">
        <v>225</v>
      </c>
      <c r="AU716" t="s">
        <v>212</v>
      </c>
      <c r="AV716" t="s">
        <v>212</v>
      </c>
      <c r="AW716" t="s">
        <v>222</v>
      </c>
    </row>
    <row r="717" spans="25:49">
      <c r="Y717">
        <f t="shared" si="23"/>
        <v>717</v>
      </c>
      <c r="Z717" s="160" t="s">
        <v>1533</v>
      </c>
      <c r="AA717" t="s">
        <v>1370</v>
      </c>
      <c r="AB717" t="s">
        <v>1371</v>
      </c>
      <c r="AC717" s="155">
        <v>9.4999999999999998E-3</v>
      </c>
      <c r="AD717" s="18">
        <f t="shared" si="22"/>
        <v>2.75</v>
      </c>
      <c r="AF717" s="166">
        <v>55218.400000000001</v>
      </c>
      <c r="AG717">
        <v>18.190000000000001</v>
      </c>
      <c r="AH717" t="s">
        <v>425</v>
      </c>
      <c r="AI717" s="10">
        <v>40248</v>
      </c>
      <c r="AJ717" t="s">
        <v>212</v>
      </c>
      <c r="AK717" s="10">
        <v>40624</v>
      </c>
      <c r="AL717" s="157">
        <v>0.75</v>
      </c>
      <c r="AM717" t="s">
        <v>212</v>
      </c>
      <c r="AN717">
        <v>5.6</v>
      </c>
      <c r="AO717">
        <v>8</v>
      </c>
      <c r="AP717" s="155">
        <v>3.9596</v>
      </c>
      <c r="AQ717" t="s">
        <v>225</v>
      </c>
      <c r="AR717" t="s">
        <v>217</v>
      </c>
      <c r="AS717" t="s">
        <v>225</v>
      </c>
      <c r="AT717" t="s">
        <v>214</v>
      </c>
      <c r="AU717" t="s">
        <v>212</v>
      </c>
      <c r="AV717" t="s">
        <v>212</v>
      </c>
      <c r="AW717" t="s">
        <v>222</v>
      </c>
    </row>
    <row r="718" spans="25:49">
      <c r="Y718">
        <f t="shared" si="23"/>
        <v>718</v>
      </c>
      <c r="Z718" s="160" t="s">
        <v>1048</v>
      </c>
      <c r="AA718" t="s">
        <v>1038</v>
      </c>
      <c r="AB718" t="s">
        <v>1039</v>
      </c>
      <c r="AC718" s="155">
        <v>9.4999999999999998E-3</v>
      </c>
      <c r="AD718" s="18">
        <f t="shared" si="22"/>
        <v>2.75</v>
      </c>
      <c r="AF718" s="166">
        <v>3483.2</v>
      </c>
      <c r="AG718">
        <v>28.36</v>
      </c>
      <c r="AH718" t="s">
        <v>425</v>
      </c>
      <c r="AI718" s="10">
        <v>39105</v>
      </c>
      <c r="AJ718" t="s">
        <v>212</v>
      </c>
      <c r="AK718" s="10">
        <v>39805</v>
      </c>
      <c r="AL718" s="157">
        <v>0.17</v>
      </c>
      <c r="AM718" s="155">
        <v>0</v>
      </c>
      <c r="AN718">
        <v>-2.67</v>
      </c>
      <c r="AO718">
        <v>7</v>
      </c>
      <c r="AP718" s="155">
        <v>2.0009999999999999</v>
      </c>
      <c r="AQ718" t="s">
        <v>228</v>
      </c>
      <c r="AR718" t="s">
        <v>222</v>
      </c>
      <c r="AS718" t="s">
        <v>215</v>
      </c>
      <c r="AT718" t="s">
        <v>216</v>
      </c>
      <c r="AU718" t="s">
        <v>212</v>
      </c>
      <c r="AV718" t="s">
        <v>212</v>
      </c>
      <c r="AW718" t="s">
        <v>222</v>
      </c>
    </row>
    <row r="719" spans="25:49">
      <c r="Y719">
        <f t="shared" si="23"/>
        <v>719</v>
      </c>
      <c r="Z719" s="160" t="s">
        <v>35</v>
      </c>
      <c r="AA719" t="s">
        <v>1566</v>
      </c>
      <c r="AB719" t="s">
        <v>1567</v>
      </c>
      <c r="AC719" s="155">
        <v>9.4999999999999998E-3</v>
      </c>
      <c r="AD719" s="18">
        <f t="shared" si="22"/>
        <v>2.75</v>
      </c>
      <c r="AH719" t="s">
        <v>372</v>
      </c>
      <c r="AI719" s="10">
        <v>40584</v>
      </c>
      <c r="AJ719" t="s">
        <v>212</v>
      </c>
      <c r="AK719" t="s">
        <v>212</v>
      </c>
      <c r="AL719" t="s">
        <v>212</v>
      </c>
      <c r="AM719" t="s">
        <v>212</v>
      </c>
      <c r="AN719">
        <v>1.48</v>
      </c>
      <c r="AO719">
        <v>3</v>
      </c>
      <c r="AP719" s="155">
        <v>2.0038999999999998</v>
      </c>
      <c r="AQ719" t="s">
        <v>217</v>
      </c>
      <c r="AR719" t="s">
        <v>228</v>
      </c>
      <c r="AS719" t="s">
        <v>215</v>
      </c>
      <c r="AT719" t="s">
        <v>215</v>
      </c>
      <c r="AU719" t="s">
        <v>212</v>
      </c>
      <c r="AV719" t="s">
        <v>212</v>
      </c>
      <c r="AW719" t="s">
        <v>222</v>
      </c>
    </row>
    <row r="720" spans="25:49">
      <c r="Y720">
        <f t="shared" si="23"/>
        <v>720</v>
      </c>
      <c r="Z720" s="160" t="s">
        <v>1571</v>
      </c>
      <c r="AA720" t="s">
        <v>654</v>
      </c>
      <c r="AB720" t="s">
        <v>655</v>
      </c>
      <c r="AC720" s="155">
        <v>9.4999999999999998E-3</v>
      </c>
      <c r="AD720" s="18">
        <f t="shared" si="22"/>
        <v>2.75</v>
      </c>
      <c r="AH720" t="s">
        <v>372</v>
      </c>
      <c r="AI720" s="10">
        <v>39919</v>
      </c>
      <c r="AJ720" t="s">
        <v>212</v>
      </c>
      <c r="AK720" s="10">
        <v>40890</v>
      </c>
      <c r="AL720" s="157">
        <v>1.68</v>
      </c>
      <c r="AM720" s="155">
        <v>2.5000000000000001E-3</v>
      </c>
      <c r="AN720">
        <v>1.8</v>
      </c>
      <c r="AO720">
        <v>9</v>
      </c>
      <c r="AP720" s="155">
        <v>3.1427</v>
      </c>
      <c r="AQ720" t="s">
        <v>217</v>
      </c>
      <c r="AR720" t="s">
        <v>214</v>
      </c>
      <c r="AS720" t="s">
        <v>214</v>
      </c>
      <c r="AT720" t="s">
        <v>225</v>
      </c>
      <c r="AU720" t="s">
        <v>212</v>
      </c>
      <c r="AV720" t="s">
        <v>212</v>
      </c>
      <c r="AW720" t="s">
        <v>222</v>
      </c>
    </row>
    <row r="721" spans="25:49">
      <c r="Y721">
        <f t="shared" si="23"/>
        <v>721</v>
      </c>
      <c r="Z721" s="161" t="s">
        <v>24</v>
      </c>
      <c r="AA721" t="s">
        <v>716</v>
      </c>
      <c r="AB721" t="s">
        <v>717</v>
      </c>
      <c r="AC721" s="155">
        <v>9.4999999999999998E-3</v>
      </c>
      <c r="AD721" s="18">
        <f t="shared" si="22"/>
        <v>2.5</v>
      </c>
      <c r="AE721" s="168">
        <v>3321989</v>
      </c>
      <c r="AF721" s="166">
        <v>476451</v>
      </c>
      <c r="AG721">
        <v>29.04</v>
      </c>
      <c r="AH721" t="s">
        <v>425</v>
      </c>
      <c r="AI721" s="10">
        <v>39758</v>
      </c>
      <c r="AJ721" t="s">
        <v>212</v>
      </c>
      <c r="AK721" s="10">
        <v>40351</v>
      </c>
      <c r="AL721" s="157">
        <v>0.05</v>
      </c>
      <c r="AM721" s="155">
        <v>6.9999999999999999E-4</v>
      </c>
      <c r="AN721">
        <v>-6.39</v>
      </c>
      <c r="AO721">
        <v>17</v>
      </c>
      <c r="AP721" s="155">
        <v>3.1074999999999999</v>
      </c>
      <c r="AQ721" t="s">
        <v>216</v>
      </c>
      <c r="AR721" t="s">
        <v>228</v>
      </c>
      <c r="AS721" t="s">
        <v>228</v>
      </c>
      <c r="AT721" t="s">
        <v>228</v>
      </c>
      <c r="AU721" t="s">
        <v>212</v>
      </c>
      <c r="AV721" t="s">
        <v>212</v>
      </c>
      <c r="AW721" t="s">
        <v>214</v>
      </c>
    </row>
    <row r="722" spans="25:49">
      <c r="Y722">
        <f t="shared" si="23"/>
        <v>722</v>
      </c>
      <c r="Z722" s="161" t="s">
        <v>103</v>
      </c>
      <c r="AA722" t="s">
        <v>509</v>
      </c>
      <c r="AB722" t="s">
        <v>510</v>
      </c>
      <c r="AC722" s="155">
        <v>9.4999999999999998E-3</v>
      </c>
      <c r="AD722" s="18">
        <f t="shared" si="22"/>
        <v>2.5</v>
      </c>
      <c r="AE722" s="168">
        <v>13388</v>
      </c>
      <c r="AF722" s="166">
        <v>27215</v>
      </c>
      <c r="AG722">
        <v>54.93</v>
      </c>
      <c r="AH722" t="s">
        <v>425</v>
      </c>
      <c r="AI722" s="10">
        <v>39966</v>
      </c>
      <c r="AJ722" t="s">
        <v>212</v>
      </c>
      <c r="AK722" s="10">
        <v>40442</v>
      </c>
      <c r="AL722" s="157">
        <v>0.03</v>
      </c>
      <c r="AM722" s="155">
        <v>5.9999999999999995E-4</v>
      </c>
      <c r="AN722">
        <v>-3.57</v>
      </c>
      <c r="AO722">
        <v>9</v>
      </c>
      <c r="AP722" s="155">
        <v>2.0038999999999998</v>
      </c>
      <c r="AQ722" t="s">
        <v>222</v>
      </c>
      <c r="AR722" t="s">
        <v>228</v>
      </c>
      <c r="AS722" t="s">
        <v>214</v>
      </c>
      <c r="AT722" t="s">
        <v>225</v>
      </c>
      <c r="AU722" t="s">
        <v>212</v>
      </c>
      <c r="AV722" t="s">
        <v>212</v>
      </c>
      <c r="AW722" t="s">
        <v>214</v>
      </c>
    </row>
    <row r="723" spans="25:49">
      <c r="Y723">
        <f t="shared" si="23"/>
        <v>723</v>
      </c>
      <c r="Z723" s="161" t="s">
        <v>103</v>
      </c>
      <c r="AA723" t="s">
        <v>543</v>
      </c>
      <c r="AB723" t="s">
        <v>544</v>
      </c>
      <c r="AC723" s="155">
        <v>9.4999999999999998E-3</v>
      </c>
      <c r="AD723" s="18">
        <f t="shared" si="22"/>
        <v>2.25</v>
      </c>
      <c r="AE723" s="168">
        <v>4054</v>
      </c>
      <c r="AF723" s="166">
        <v>4774</v>
      </c>
      <c r="AG723">
        <v>24.01</v>
      </c>
      <c r="AH723" t="s">
        <v>429</v>
      </c>
      <c r="AI723" s="10">
        <v>42193</v>
      </c>
      <c r="AJ723" s="157">
        <v>0.2</v>
      </c>
      <c r="AK723" s="10">
        <v>42354</v>
      </c>
      <c r="AL723" s="157">
        <v>0.2</v>
      </c>
      <c r="AM723" s="155">
        <v>8.3000000000000001E-3</v>
      </c>
      <c r="AN723">
        <v>1.53</v>
      </c>
      <c r="AO723">
        <v>148</v>
      </c>
      <c r="AP723" s="155">
        <v>0.1135</v>
      </c>
      <c r="AQ723" t="s">
        <v>228</v>
      </c>
      <c r="AR723" t="s">
        <v>228</v>
      </c>
      <c r="AS723" t="s">
        <v>212</v>
      </c>
      <c r="AT723" t="s">
        <v>214</v>
      </c>
      <c r="AU723" t="s">
        <v>228</v>
      </c>
      <c r="AV723" t="s">
        <v>225</v>
      </c>
      <c r="AW723" t="s">
        <v>228</v>
      </c>
    </row>
    <row r="724" spans="25:49">
      <c r="Y724">
        <f t="shared" si="23"/>
        <v>724</v>
      </c>
      <c r="Z724" s="161" t="s">
        <v>101</v>
      </c>
      <c r="AA724" t="s">
        <v>652</v>
      </c>
      <c r="AB724" t="s">
        <v>653</v>
      </c>
      <c r="AC724" s="155">
        <v>9.4999999999999998E-3</v>
      </c>
      <c r="AD724" s="18">
        <f t="shared" si="22"/>
        <v>2.25</v>
      </c>
      <c r="AE724" s="168">
        <v>970</v>
      </c>
      <c r="AF724" s="166">
        <v>9199.4</v>
      </c>
      <c r="AG724">
        <v>67.8</v>
      </c>
      <c r="AH724" t="s">
        <v>372</v>
      </c>
      <c r="AI724" s="10">
        <v>40357</v>
      </c>
      <c r="AJ724" t="s">
        <v>212</v>
      </c>
      <c r="AK724" t="s">
        <v>212</v>
      </c>
      <c r="AL724" t="s">
        <v>212</v>
      </c>
      <c r="AM724" t="s">
        <v>212</v>
      </c>
      <c r="AN724">
        <v>6.76</v>
      </c>
      <c r="AO724" t="s">
        <v>212</v>
      </c>
      <c r="AP724" t="s">
        <v>212</v>
      </c>
      <c r="AQ724" t="s">
        <v>222</v>
      </c>
      <c r="AR724" t="s">
        <v>222</v>
      </c>
      <c r="AS724" t="s">
        <v>228</v>
      </c>
      <c r="AT724" t="s">
        <v>214</v>
      </c>
      <c r="AU724" t="s">
        <v>212</v>
      </c>
      <c r="AV724" t="s">
        <v>212</v>
      </c>
      <c r="AW724" t="s">
        <v>228</v>
      </c>
    </row>
    <row r="725" spans="25:49">
      <c r="Y725">
        <f t="shared" si="23"/>
        <v>725</v>
      </c>
      <c r="Z725" s="160" t="s">
        <v>1533</v>
      </c>
      <c r="AA725" t="s">
        <v>1350</v>
      </c>
      <c r="AB725" t="s">
        <v>1351</v>
      </c>
      <c r="AC725" s="155">
        <v>9.4999999999999998E-3</v>
      </c>
      <c r="AD725" s="18">
        <f t="shared" si="22"/>
        <v>2.25</v>
      </c>
      <c r="AF725" s="166">
        <v>82435.8</v>
      </c>
      <c r="AG725">
        <v>16.57</v>
      </c>
      <c r="AH725" t="s">
        <v>1033</v>
      </c>
      <c r="AI725" s="10">
        <v>41976</v>
      </c>
      <c r="AJ725" s="157">
        <v>1.1100000000000001</v>
      </c>
      <c r="AK725" s="10">
        <v>42563</v>
      </c>
      <c r="AL725" s="157">
        <v>0.25</v>
      </c>
      <c r="AM725" s="155">
        <v>6.7199999999999996E-2</v>
      </c>
      <c r="AN725">
        <v>-4.38</v>
      </c>
      <c r="AO725" t="s">
        <v>212</v>
      </c>
      <c r="AP725" t="s">
        <v>212</v>
      </c>
      <c r="AQ725" t="s">
        <v>228</v>
      </c>
      <c r="AR725" t="s">
        <v>214</v>
      </c>
      <c r="AS725" t="s">
        <v>212</v>
      </c>
      <c r="AT725" t="s">
        <v>228</v>
      </c>
      <c r="AU725" t="s">
        <v>213</v>
      </c>
      <c r="AV725" t="s">
        <v>212</v>
      </c>
      <c r="AW725" t="s">
        <v>228</v>
      </c>
    </row>
    <row r="726" spans="25:49">
      <c r="Y726">
        <f t="shared" si="23"/>
        <v>726</v>
      </c>
      <c r="Z726" s="160" t="s">
        <v>1572</v>
      </c>
      <c r="AA726" t="s">
        <v>652</v>
      </c>
      <c r="AB726" t="s">
        <v>653</v>
      </c>
      <c r="AC726" s="155">
        <v>9.4999999999999998E-3</v>
      </c>
      <c r="AD726" s="18">
        <f t="shared" si="22"/>
        <v>2.25</v>
      </c>
      <c r="AH726" t="s">
        <v>372</v>
      </c>
      <c r="AI726" s="10">
        <v>40357</v>
      </c>
      <c r="AJ726" t="s">
        <v>212</v>
      </c>
      <c r="AK726" t="s">
        <v>212</v>
      </c>
      <c r="AL726" t="s">
        <v>212</v>
      </c>
      <c r="AM726" t="s">
        <v>212</v>
      </c>
      <c r="AN726">
        <v>6.76</v>
      </c>
      <c r="AO726" t="s">
        <v>212</v>
      </c>
      <c r="AP726" t="s">
        <v>212</v>
      </c>
      <c r="AQ726" t="s">
        <v>222</v>
      </c>
      <c r="AR726" t="s">
        <v>222</v>
      </c>
      <c r="AS726" t="s">
        <v>228</v>
      </c>
      <c r="AT726" t="s">
        <v>214</v>
      </c>
      <c r="AU726" t="s">
        <v>212</v>
      </c>
      <c r="AV726" t="s">
        <v>212</v>
      </c>
      <c r="AW726" t="s">
        <v>228</v>
      </c>
    </row>
    <row r="727" spans="25:49">
      <c r="Y727">
        <f t="shared" si="23"/>
        <v>727</v>
      </c>
      <c r="Z727" s="160" t="s">
        <v>1048</v>
      </c>
      <c r="AA727" t="s">
        <v>977</v>
      </c>
      <c r="AB727" t="s">
        <v>978</v>
      </c>
      <c r="AC727" s="155">
        <v>9.9000000000000008E-3</v>
      </c>
      <c r="AD727" s="18">
        <f t="shared" si="22"/>
        <v>3</v>
      </c>
      <c r="AE727" s="168">
        <v>130255</v>
      </c>
      <c r="AF727" s="166">
        <v>85230</v>
      </c>
      <c r="AG727">
        <v>85.1</v>
      </c>
      <c r="AH727" t="s">
        <v>425</v>
      </c>
      <c r="AI727" s="10">
        <v>40218</v>
      </c>
      <c r="AJ727" t="s">
        <v>212</v>
      </c>
      <c r="AK727" s="10">
        <v>41080</v>
      </c>
      <c r="AL727" s="157">
        <v>0.01</v>
      </c>
      <c r="AM727" s="155">
        <v>2.0000000000000001E-4</v>
      </c>
      <c r="AN727">
        <v>4.37</v>
      </c>
      <c r="AO727">
        <v>1992</v>
      </c>
      <c r="AP727" s="155">
        <v>2.5960000000000001</v>
      </c>
      <c r="AQ727" t="s">
        <v>225</v>
      </c>
      <c r="AR727" t="s">
        <v>228</v>
      </c>
      <c r="AS727" t="s">
        <v>214</v>
      </c>
      <c r="AT727" t="s">
        <v>217</v>
      </c>
      <c r="AU727" t="s">
        <v>212</v>
      </c>
      <c r="AV727" t="s">
        <v>212</v>
      </c>
      <c r="AW727" t="s">
        <v>217</v>
      </c>
    </row>
    <row r="728" spans="25:49">
      <c r="Y728">
        <f t="shared" si="23"/>
        <v>728</v>
      </c>
      <c r="Z728" s="160" t="s">
        <v>1048</v>
      </c>
      <c r="AA728" t="s">
        <v>951</v>
      </c>
      <c r="AB728" t="s">
        <v>952</v>
      </c>
      <c r="AC728" s="155">
        <v>0.01</v>
      </c>
      <c r="AD728" s="18">
        <f t="shared" si="22"/>
        <v>3.5</v>
      </c>
      <c r="AE728" s="168">
        <v>138974</v>
      </c>
      <c r="AF728" s="166">
        <v>169271</v>
      </c>
      <c r="AG728">
        <v>88.98</v>
      </c>
      <c r="AH728" t="s">
        <v>425</v>
      </c>
      <c r="AI728" s="10">
        <v>39105</v>
      </c>
      <c r="AJ728" s="157">
        <v>0.23</v>
      </c>
      <c r="AK728" s="10">
        <v>42543</v>
      </c>
      <c r="AL728" s="157">
        <v>0.06</v>
      </c>
      <c r="AM728" s="155">
        <v>2.5999999999999999E-3</v>
      </c>
      <c r="AN728">
        <v>-2.87</v>
      </c>
      <c r="AO728">
        <v>1993</v>
      </c>
      <c r="AP728" s="155">
        <v>1.2388999999999999</v>
      </c>
      <c r="AQ728" t="s">
        <v>215</v>
      </c>
      <c r="AR728" t="s">
        <v>228</v>
      </c>
      <c r="AS728" t="s">
        <v>222</v>
      </c>
      <c r="AT728" t="s">
        <v>216</v>
      </c>
      <c r="AU728" t="s">
        <v>212</v>
      </c>
      <c r="AV728" t="s">
        <v>212</v>
      </c>
      <c r="AW728" t="s">
        <v>215</v>
      </c>
    </row>
    <row r="729" spans="25:49">
      <c r="Y729">
        <f t="shared" si="23"/>
        <v>729</v>
      </c>
      <c r="Z729" s="160" t="s">
        <v>102</v>
      </c>
      <c r="AA729" t="s">
        <v>370</v>
      </c>
      <c r="AB729" t="s">
        <v>371</v>
      </c>
      <c r="AC729" s="155">
        <v>1.0200000000000001E-2</v>
      </c>
      <c r="AD729" s="18">
        <f t="shared" si="22"/>
        <v>3</v>
      </c>
      <c r="AE729" s="168">
        <v>141</v>
      </c>
      <c r="AF729" s="166">
        <v>3449.5</v>
      </c>
      <c r="AG729">
        <v>69</v>
      </c>
      <c r="AH729" t="s">
        <v>372</v>
      </c>
      <c r="AI729" s="10">
        <v>40647</v>
      </c>
      <c r="AJ729" s="157">
        <v>0.94</v>
      </c>
      <c r="AK729" s="10">
        <v>42543</v>
      </c>
      <c r="AL729" s="157">
        <v>0.24</v>
      </c>
      <c r="AM729" s="155">
        <v>1.3599999999999999E-2</v>
      </c>
      <c r="AN729">
        <v>4.3099999999999996</v>
      </c>
      <c r="AO729">
        <v>5</v>
      </c>
      <c r="AP729" s="155">
        <v>1.9899</v>
      </c>
      <c r="AQ729" t="s">
        <v>222</v>
      </c>
      <c r="AR729" t="s">
        <v>215</v>
      </c>
      <c r="AS729" t="s">
        <v>222</v>
      </c>
      <c r="AT729" t="s">
        <v>215</v>
      </c>
      <c r="AU729" t="s">
        <v>212</v>
      </c>
      <c r="AV729" t="s">
        <v>212</v>
      </c>
      <c r="AW729" t="s">
        <v>217</v>
      </c>
    </row>
    <row r="730" spans="25:49">
      <c r="Y730">
        <f t="shared" si="23"/>
        <v>730</v>
      </c>
      <c r="Z730" s="160" t="s">
        <v>1533</v>
      </c>
      <c r="AA730" t="s">
        <v>1394</v>
      </c>
      <c r="AB730" t="s">
        <v>1395</v>
      </c>
      <c r="AC730" s="155">
        <v>1.2500000000000001E-2</v>
      </c>
      <c r="AD730" s="18">
        <f t="shared" si="22"/>
        <v>2.5</v>
      </c>
      <c r="AF730" s="166">
        <v>27339</v>
      </c>
      <c r="AG730">
        <v>42.18</v>
      </c>
      <c r="AH730" t="s">
        <v>780</v>
      </c>
      <c r="AI730" s="10">
        <v>40715</v>
      </c>
      <c r="AJ730" s="157">
        <v>0.15</v>
      </c>
      <c r="AK730" s="10">
        <v>42362</v>
      </c>
      <c r="AL730" s="157">
        <v>0.15</v>
      </c>
      <c r="AM730" s="155">
        <v>3.5999999999999999E-3</v>
      </c>
      <c r="AN730">
        <v>-1.02</v>
      </c>
      <c r="AO730">
        <v>447</v>
      </c>
      <c r="AP730" s="155">
        <v>6.7000000000000004E-2</v>
      </c>
      <c r="AQ730" t="s">
        <v>222</v>
      </c>
      <c r="AR730" t="s">
        <v>228</v>
      </c>
      <c r="AS730" t="s">
        <v>214</v>
      </c>
      <c r="AT730" t="s">
        <v>228</v>
      </c>
      <c r="AU730" t="s">
        <v>214</v>
      </c>
      <c r="AV730" t="s">
        <v>225</v>
      </c>
      <c r="AW730" t="s">
        <v>214</v>
      </c>
    </row>
    <row r="731" spans="25:49">
      <c r="Y731">
        <f t="shared" si="23"/>
        <v>731</v>
      </c>
      <c r="Z731" s="160" t="s">
        <v>27</v>
      </c>
      <c r="AA731" t="s">
        <v>699</v>
      </c>
      <c r="AB731" t="s">
        <v>700</v>
      </c>
      <c r="AC731" s="155">
        <v>1.35E-2</v>
      </c>
      <c r="AD731" s="18">
        <f t="shared" si="22"/>
        <v>3</v>
      </c>
      <c r="AE731" s="168">
        <v>48985</v>
      </c>
      <c r="AF731" s="166">
        <v>22608.5</v>
      </c>
      <c r="AG731">
        <v>43.65</v>
      </c>
      <c r="AH731" t="s">
        <v>688</v>
      </c>
      <c r="AI731" s="10">
        <v>40833</v>
      </c>
      <c r="AJ731" t="s">
        <v>212</v>
      </c>
      <c r="AK731" t="s">
        <v>212</v>
      </c>
      <c r="AL731" t="s">
        <v>212</v>
      </c>
      <c r="AM731" t="s">
        <v>212</v>
      </c>
      <c r="AN731">
        <v>3.53</v>
      </c>
      <c r="AO731" t="s">
        <v>212</v>
      </c>
      <c r="AP731" t="s">
        <v>212</v>
      </c>
      <c r="AQ731" t="s">
        <v>222</v>
      </c>
      <c r="AR731" t="s">
        <v>214</v>
      </c>
      <c r="AS731" t="s">
        <v>213</v>
      </c>
      <c r="AT731" t="s">
        <v>217</v>
      </c>
      <c r="AU731" t="s">
        <v>212</v>
      </c>
      <c r="AV731" t="s">
        <v>212</v>
      </c>
      <c r="AW731" t="s">
        <v>217</v>
      </c>
    </row>
    <row r="732" spans="25:49">
      <c r="Y732">
        <f t="shared" si="23"/>
        <v>732</v>
      </c>
      <c r="Z732" s="160" t="s">
        <v>27</v>
      </c>
      <c r="AA732" t="s">
        <v>689</v>
      </c>
      <c r="AB732" t="s">
        <v>690</v>
      </c>
      <c r="AC732" s="155">
        <v>1.35E-2</v>
      </c>
      <c r="AD732" s="18">
        <f t="shared" si="22"/>
        <v>2.5</v>
      </c>
      <c r="AE732" s="168">
        <v>624434</v>
      </c>
      <c r="AF732" s="166">
        <v>113955</v>
      </c>
      <c r="AG732">
        <v>13.14</v>
      </c>
      <c r="AH732" t="s">
        <v>688</v>
      </c>
      <c r="AI732" s="10">
        <v>40833</v>
      </c>
      <c r="AJ732" t="s">
        <v>212</v>
      </c>
      <c r="AK732" t="s">
        <v>212</v>
      </c>
      <c r="AL732" t="s">
        <v>212</v>
      </c>
      <c r="AM732" t="s">
        <v>212</v>
      </c>
      <c r="AN732">
        <v>-3.52</v>
      </c>
      <c r="AO732" t="s">
        <v>212</v>
      </c>
      <c r="AP732" t="s">
        <v>212</v>
      </c>
      <c r="AQ732" t="s">
        <v>215</v>
      </c>
      <c r="AR732" t="s">
        <v>214</v>
      </c>
      <c r="AS732" t="s">
        <v>228</v>
      </c>
      <c r="AT732" t="s">
        <v>217</v>
      </c>
      <c r="AU732" t="s">
        <v>212</v>
      </c>
      <c r="AV732" t="s">
        <v>212</v>
      </c>
      <c r="AW732" t="s">
        <v>214</v>
      </c>
    </row>
    <row r="733" spans="25:49">
      <c r="Y733">
        <f t="shared" si="23"/>
        <v>733</v>
      </c>
      <c r="Z733" s="160" t="s">
        <v>1533</v>
      </c>
      <c r="AA733" t="s">
        <v>1219</v>
      </c>
      <c r="AB733" t="s">
        <v>1220</v>
      </c>
      <c r="AC733" s="155">
        <v>1.52E-2</v>
      </c>
      <c r="AD733" s="18">
        <f t="shared" si="22"/>
        <v>3.25</v>
      </c>
      <c r="AF733" s="166">
        <v>907531</v>
      </c>
      <c r="AG733">
        <v>130.58000000000001</v>
      </c>
      <c r="AH733" t="s">
        <v>425</v>
      </c>
      <c r="AI733" s="10">
        <v>41801</v>
      </c>
      <c r="AJ733" t="s">
        <v>212</v>
      </c>
      <c r="AK733" t="s">
        <v>212</v>
      </c>
      <c r="AL733" t="s">
        <v>212</v>
      </c>
      <c r="AM733" t="s">
        <v>212</v>
      </c>
      <c r="AN733">
        <v>1.86</v>
      </c>
      <c r="AO733" t="s">
        <v>212</v>
      </c>
      <c r="AP733" t="s">
        <v>212</v>
      </c>
      <c r="AQ733" t="s">
        <v>225</v>
      </c>
      <c r="AR733" t="s">
        <v>228</v>
      </c>
      <c r="AS733" t="s">
        <v>225</v>
      </c>
      <c r="AT733" t="s">
        <v>215</v>
      </c>
      <c r="AU733" t="s">
        <v>212</v>
      </c>
      <c r="AV733" t="s">
        <v>212</v>
      </c>
      <c r="AW733" t="s">
        <v>225</v>
      </c>
    </row>
    <row r="734" spans="25:49">
      <c r="Y734">
        <f t="shared" si="23"/>
        <v>734</v>
      </c>
      <c r="Z734" s="160" t="s">
        <v>1533</v>
      </c>
      <c r="AA734" t="s">
        <v>1231</v>
      </c>
      <c r="AB734" t="s">
        <v>1232</v>
      </c>
      <c r="AC734" s="155">
        <v>1.52E-2</v>
      </c>
      <c r="AD734" s="18">
        <f t="shared" si="22"/>
        <v>3</v>
      </c>
      <c r="AF734" s="166">
        <v>742947.9</v>
      </c>
      <c r="AG734">
        <v>131.6</v>
      </c>
      <c r="AH734" t="s">
        <v>425</v>
      </c>
      <c r="AI734" s="10">
        <v>41801</v>
      </c>
      <c r="AJ734" t="s">
        <v>212</v>
      </c>
      <c r="AK734" t="s">
        <v>212</v>
      </c>
      <c r="AL734" t="s">
        <v>212</v>
      </c>
      <c r="AM734" t="s">
        <v>212</v>
      </c>
      <c r="AN734">
        <v>1.92</v>
      </c>
      <c r="AO734" t="s">
        <v>212</v>
      </c>
      <c r="AP734" t="s">
        <v>212</v>
      </c>
      <c r="AQ734" t="s">
        <v>222</v>
      </c>
      <c r="AR734" t="s">
        <v>228</v>
      </c>
      <c r="AS734" t="s">
        <v>225</v>
      </c>
      <c r="AT734" t="s">
        <v>216</v>
      </c>
      <c r="AU734" t="s">
        <v>212</v>
      </c>
      <c r="AV734" t="s">
        <v>212</v>
      </c>
      <c r="AW734" t="s">
        <v>217</v>
      </c>
    </row>
    <row r="735" spans="25:49">
      <c r="Y735">
        <f t="shared" si="23"/>
        <v>735</v>
      </c>
      <c r="Z735" s="161" t="s">
        <v>101</v>
      </c>
      <c r="AA735" t="s">
        <v>650</v>
      </c>
      <c r="AB735" t="s">
        <v>651</v>
      </c>
      <c r="AC735" s="155">
        <v>1.6400000000000001E-2</v>
      </c>
      <c r="AD735" s="18" t="str">
        <f t="shared" si="22"/>
        <v>n/a</v>
      </c>
      <c r="AE735" s="168">
        <v>11062</v>
      </c>
      <c r="AF735" s="166">
        <v>10251</v>
      </c>
      <c r="AG735">
        <v>22.67</v>
      </c>
      <c r="AH735" t="s">
        <v>375</v>
      </c>
      <c r="AI735" s="10">
        <v>42054</v>
      </c>
      <c r="AJ735" t="s">
        <v>212</v>
      </c>
      <c r="AK735" t="s">
        <v>212</v>
      </c>
      <c r="AL735" t="s">
        <v>212</v>
      </c>
      <c r="AM735" t="s">
        <v>212</v>
      </c>
      <c r="AN735">
        <v>0.92</v>
      </c>
      <c r="AO735">
        <v>5</v>
      </c>
      <c r="AP735" s="155">
        <v>2.4695</v>
      </c>
      <c r="AQ735" t="s">
        <v>228</v>
      </c>
      <c r="AR735" t="s">
        <v>228</v>
      </c>
      <c r="AS735" t="s">
        <v>212</v>
      </c>
      <c r="AT735" t="s">
        <v>212</v>
      </c>
      <c r="AU735" t="s">
        <v>212</v>
      </c>
      <c r="AV735" t="s">
        <v>212</v>
      </c>
      <c r="AW735" t="s">
        <v>212</v>
      </c>
    </row>
    <row r="736" spans="25:49">
      <c r="Y736">
        <f t="shared" ref="Y736:Y742" si="24">ROW(Z736)</f>
        <v>736</v>
      </c>
      <c r="Z736" s="160" t="s">
        <v>1571</v>
      </c>
      <c r="AA736" t="s">
        <v>650</v>
      </c>
      <c r="AB736" t="s">
        <v>651</v>
      </c>
      <c r="AC736" s="155">
        <v>1.6400000000000001E-2</v>
      </c>
      <c r="AD736" s="18" t="str">
        <f t="shared" si="22"/>
        <v>n/a</v>
      </c>
      <c r="AH736" t="s">
        <v>375</v>
      </c>
      <c r="AI736" s="10">
        <v>42054</v>
      </c>
      <c r="AJ736" t="s">
        <v>212</v>
      </c>
      <c r="AK736" t="s">
        <v>212</v>
      </c>
      <c r="AL736" t="s">
        <v>212</v>
      </c>
      <c r="AM736" t="s">
        <v>212</v>
      </c>
      <c r="AN736">
        <v>0.92</v>
      </c>
      <c r="AO736">
        <v>5</v>
      </c>
      <c r="AP736" s="155">
        <v>2.4695</v>
      </c>
      <c r="AQ736" t="s">
        <v>228</v>
      </c>
      <c r="AR736" t="s">
        <v>228</v>
      </c>
      <c r="AS736" t="s">
        <v>212</v>
      </c>
      <c r="AT736" t="s">
        <v>212</v>
      </c>
      <c r="AU736" t="s">
        <v>212</v>
      </c>
      <c r="AV736" t="s">
        <v>212</v>
      </c>
      <c r="AW736" t="s">
        <v>212</v>
      </c>
    </row>
    <row r="737" spans="25:49">
      <c r="Y737">
        <f t="shared" si="24"/>
        <v>737</v>
      </c>
      <c r="Z737" s="160" t="s">
        <v>837</v>
      </c>
      <c r="AA737" t="s">
        <v>858</v>
      </c>
      <c r="AB737" t="s">
        <v>859</v>
      </c>
      <c r="AC737" s="155">
        <v>1.6500000000000001E-2</v>
      </c>
      <c r="AD737" s="18">
        <f t="shared" si="22"/>
        <v>3</v>
      </c>
      <c r="AE737" s="168">
        <v>29822</v>
      </c>
      <c r="AF737" s="166">
        <v>116358</v>
      </c>
      <c r="AG737">
        <v>28.49</v>
      </c>
      <c r="AH737" t="s">
        <v>839</v>
      </c>
      <c r="AI737" s="10">
        <v>40737</v>
      </c>
      <c r="AJ737" s="157">
        <v>1.37</v>
      </c>
      <c r="AK737" s="10">
        <v>42614</v>
      </c>
      <c r="AL737" s="157">
        <v>0.11</v>
      </c>
      <c r="AM737" s="155">
        <v>4.8300000000000003E-2</v>
      </c>
      <c r="AN737">
        <v>0.75</v>
      </c>
      <c r="AO737">
        <v>78</v>
      </c>
      <c r="AP737" s="155">
        <v>0.39329999999999998</v>
      </c>
      <c r="AQ737" t="s">
        <v>225</v>
      </c>
      <c r="AR737" t="s">
        <v>228</v>
      </c>
      <c r="AS737" t="s">
        <v>213</v>
      </c>
      <c r="AT737" t="s">
        <v>228</v>
      </c>
      <c r="AU737" t="s">
        <v>213</v>
      </c>
      <c r="AV737" t="s">
        <v>214</v>
      </c>
      <c r="AW737" t="s">
        <v>217</v>
      </c>
    </row>
    <row r="738" spans="25:49">
      <c r="Y738">
        <f t="shared" si="24"/>
        <v>738</v>
      </c>
      <c r="Z738" s="160" t="s">
        <v>1048</v>
      </c>
      <c r="AA738" t="s">
        <v>937</v>
      </c>
      <c r="AB738" t="s">
        <v>938</v>
      </c>
      <c r="AC738" s="155">
        <v>2.0400000000000001E-2</v>
      </c>
      <c r="AD738" s="18">
        <f t="shared" si="22"/>
        <v>3.5</v>
      </c>
      <c r="AE738" s="168">
        <v>192654</v>
      </c>
      <c r="AF738" s="166">
        <v>257712</v>
      </c>
      <c r="AG738">
        <v>10.87</v>
      </c>
      <c r="AH738" t="s">
        <v>939</v>
      </c>
      <c r="AI738" s="10">
        <v>39014</v>
      </c>
      <c r="AJ738" s="157">
        <v>0.19</v>
      </c>
      <c r="AK738" s="10">
        <v>42538</v>
      </c>
      <c r="AL738" s="157">
        <v>0.04</v>
      </c>
      <c r="AM738" s="155">
        <v>1.77E-2</v>
      </c>
      <c r="AN738">
        <v>-0.97</v>
      </c>
      <c r="AO738">
        <v>65</v>
      </c>
      <c r="AP738" s="155">
        <v>0.44769999999999999</v>
      </c>
      <c r="AQ738" t="s">
        <v>216</v>
      </c>
      <c r="AR738" t="s">
        <v>228</v>
      </c>
      <c r="AS738" t="s">
        <v>217</v>
      </c>
      <c r="AT738" t="s">
        <v>217</v>
      </c>
      <c r="AU738" t="s">
        <v>213</v>
      </c>
      <c r="AV738" t="s">
        <v>225</v>
      </c>
      <c r="AW738" t="s">
        <v>215</v>
      </c>
    </row>
    <row r="739" spans="25:49">
      <c r="Y739">
        <f t="shared" si="24"/>
        <v>739</v>
      </c>
      <c r="Z739" s="160" t="s">
        <v>1048</v>
      </c>
      <c r="AA739" t="s">
        <v>1031</v>
      </c>
      <c r="AB739" t="s">
        <v>1032</v>
      </c>
      <c r="AC739" s="155">
        <v>2.7799999999999998E-2</v>
      </c>
      <c r="AD739" s="18">
        <f t="shared" si="22"/>
        <v>2.5</v>
      </c>
      <c r="AE739" s="168">
        <v>5635</v>
      </c>
      <c r="AF739" s="166">
        <v>7254</v>
      </c>
      <c r="AG739">
        <v>8.1199999999999992</v>
      </c>
      <c r="AH739" t="s">
        <v>1033</v>
      </c>
      <c r="AI739" s="10">
        <v>41288</v>
      </c>
      <c r="AJ739" s="157">
        <v>0.83</v>
      </c>
      <c r="AK739" s="10">
        <v>42587</v>
      </c>
      <c r="AL739" s="157">
        <v>0.14000000000000001</v>
      </c>
      <c r="AM739" s="155">
        <v>0.10299999999999999</v>
      </c>
      <c r="AN739">
        <v>-1.81</v>
      </c>
      <c r="AO739">
        <v>29</v>
      </c>
      <c r="AP739" s="155">
        <v>0.56740000000000002</v>
      </c>
      <c r="AQ739" t="s">
        <v>214</v>
      </c>
      <c r="AR739" t="s">
        <v>228</v>
      </c>
      <c r="AS739" t="s">
        <v>212</v>
      </c>
      <c r="AT739" t="s">
        <v>216</v>
      </c>
      <c r="AU739" t="s">
        <v>222</v>
      </c>
      <c r="AV739" t="s">
        <v>222</v>
      </c>
      <c r="AW739" t="s">
        <v>214</v>
      </c>
    </row>
    <row r="740" spans="25:49">
      <c r="Y740">
        <f t="shared" si="24"/>
        <v>740</v>
      </c>
      <c r="Z740" s="160" t="s">
        <v>1573</v>
      </c>
      <c r="AA740" t="s">
        <v>1574</v>
      </c>
      <c r="AB740" t="s">
        <v>1581</v>
      </c>
      <c r="AC740" s="155">
        <v>3.5000000000000001E-3</v>
      </c>
      <c r="AD740" s="18">
        <f t="shared" si="22"/>
        <v>4</v>
      </c>
      <c r="AE740" s="168">
        <v>393774</v>
      </c>
      <c r="AF740" s="166">
        <v>4934204.8</v>
      </c>
      <c r="AG740">
        <v>101.36</v>
      </c>
      <c r="AH740" t="s">
        <v>588</v>
      </c>
      <c r="AI740" s="10">
        <v>40133</v>
      </c>
      <c r="AJ740" s="157">
        <v>0.67</v>
      </c>
      <c r="AK740" s="10">
        <v>42614</v>
      </c>
      <c r="AL740" s="157">
        <v>0.11</v>
      </c>
      <c r="AM740" s="155">
        <v>6.6E-3</v>
      </c>
      <c r="AN740">
        <v>-0.06</v>
      </c>
      <c r="AO740">
        <v>559</v>
      </c>
      <c r="AP740" s="155">
        <v>9.8299999999999998E-2</v>
      </c>
      <c r="AQ740" t="s">
        <v>215</v>
      </c>
      <c r="AR740" t="s">
        <v>214</v>
      </c>
      <c r="AS740" t="s">
        <v>216</v>
      </c>
      <c r="AT740" t="s">
        <v>215</v>
      </c>
      <c r="AU740" t="s">
        <v>216</v>
      </c>
      <c r="AV740" t="s">
        <v>213</v>
      </c>
      <c r="AW740" t="s">
        <v>213</v>
      </c>
    </row>
    <row r="741" spans="25:49">
      <c r="Y741">
        <f t="shared" si="24"/>
        <v>741</v>
      </c>
      <c r="Z741" s="160" t="s">
        <v>1573</v>
      </c>
      <c r="AA741" t="s">
        <v>1580</v>
      </c>
      <c r="AB741" t="s">
        <v>1579</v>
      </c>
      <c r="AC741" s="155">
        <v>2.5000000000000001E-3</v>
      </c>
      <c r="AD741" s="18">
        <f t="shared" si="22"/>
        <v>3</v>
      </c>
      <c r="AE741" s="168">
        <v>570651</v>
      </c>
      <c r="AF741" s="166">
        <v>2048218.8</v>
      </c>
      <c r="AG741">
        <v>50.17</v>
      </c>
      <c r="AH741" t="s">
        <v>588</v>
      </c>
      <c r="AI741" s="10">
        <v>41542</v>
      </c>
      <c r="AJ741" s="157">
        <v>0.22</v>
      </c>
      <c r="AK741" s="10">
        <v>42461</v>
      </c>
      <c r="AL741" s="157">
        <v>0.04</v>
      </c>
      <c r="AM741" s="155">
        <v>4.4000000000000003E-3</v>
      </c>
      <c r="AN741">
        <v>-0.06</v>
      </c>
      <c r="AO741">
        <v>327</v>
      </c>
      <c r="AP741" s="155">
        <v>0.1172</v>
      </c>
      <c r="AQ741" t="s">
        <v>225</v>
      </c>
      <c r="AR741" t="s">
        <v>217</v>
      </c>
      <c r="AS741" t="s">
        <v>215</v>
      </c>
      <c r="AT741" t="s">
        <v>217</v>
      </c>
      <c r="AU741" t="s">
        <v>215</v>
      </c>
      <c r="AV741" t="s">
        <v>212</v>
      </c>
      <c r="AW741" t="s">
        <v>217</v>
      </c>
    </row>
    <row r="742" spans="25:49">
      <c r="Y742">
        <f t="shared" si="24"/>
        <v>742</v>
      </c>
      <c r="Z742" s="160" t="s">
        <v>1573</v>
      </c>
      <c r="AA742" t="s">
        <v>1578</v>
      </c>
      <c r="AB742" t="s">
        <v>1577</v>
      </c>
      <c r="AC742" s="155">
        <v>3.0000000000000001E-3</v>
      </c>
      <c r="AD742" s="18">
        <f t="shared" si="22"/>
        <v>3.75</v>
      </c>
      <c r="AE742" s="168">
        <v>161502</v>
      </c>
      <c r="AF742" s="166">
        <v>907353</v>
      </c>
      <c r="AG742">
        <v>50.16</v>
      </c>
      <c r="AH742" t="s">
        <v>588</v>
      </c>
      <c r="AI742" s="10">
        <v>39490</v>
      </c>
      <c r="AJ742" s="157">
        <v>0.61</v>
      </c>
      <c r="AK742" s="10">
        <v>42614</v>
      </c>
      <c r="AL742" s="157">
        <v>0.05</v>
      </c>
      <c r="AM742" s="155">
        <v>1.2200000000000001E-2</v>
      </c>
      <c r="AN742">
        <v>-0.05</v>
      </c>
      <c r="AO742">
        <v>193</v>
      </c>
      <c r="AP742" s="155">
        <v>8.77E-2</v>
      </c>
      <c r="AQ742" t="s">
        <v>217</v>
      </c>
      <c r="AR742" t="s">
        <v>222</v>
      </c>
      <c r="AS742" t="s">
        <v>213</v>
      </c>
      <c r="AT742" t="s">
        <v>225</v>
      </c>
      <c r="AU742" t="s">
        <v>213</v>
      </c>
      <c r="AV742" t="s">
        <v>216</v>
      </c>
      <c r="AW742" t="s">
        <v>216</v>
      </c>
    </row>
    <row r="743" spans="25:49">
      <c r="Y743">
        <f>ROW(Z743)</f>
        <v>743</v>
      </c>
      <c r="Z743" s="160" t="s">
        <v>1573</v>
      </c>
      <c r="AA743" t="s">
        <v>1576</v>
      </c>
      <c r="AB743" t="s">
        <v>1575</v>
      </c>
      <c r="AC743" s="155">
        <v>2E-3</v>
      </c>
      <c r="AD743" s="18">
        <f t="shared" si="22"/>
        <v>2.75</v>
      </c>
      <c r="AE743" s="168">
        <v>7457</v>
      </c>
      <c r="AF743" s="166">
        <v>12051</v>
      </c>
      <c r="AG743">
        <v>40.159999999999997</v>
      </c>
      <c r="AH743" t="s">
        <v>588</v>
      </c>
      <c r="AI743" s="10">
        <v>41556</v>
      </c>
      <c r="AJ743" s="157">
        <v>0.13</v>
      </c>
      <c r="AK743" s="10">
        <v>42614</v>
      </c>
      <c r="AL743" s="157">
        <v>0.03</v>
      </c>
      <c r="AM743" s="155">
        <v>3.2000000000000002E-3</v>
      </c>
      <c r="AN743">
        <v>-0.12</v>
      </c>
      <c r="AO743">
        <v>60</v>
      </c>
      <c r="AP743" s="155">
        <v>0.2329</v>
      </c>
      <c r="AQ743" t="s">
        <v>214</v>
      </c>
      <c r="AR743" t="s">
        <v>215</v>
      </c>
      <c r="AS743" t="s">
        <v>217</v>
      </c>
      <c r="AT743" t="s">
        <v>214</v>
      </c>
      <c r="AU743" t="s">
        <v>217</v>
      </c>
      <c r="AV743" t="s">
        <v>212</v>
      </c>
      <c r="AW743" t="s">
        <v>222</v>
      </c>
    </row>
    <row r="752" spans="25:49">
      <c r="Z752" s="160"/>
    </row>
    <row r="754" spans="31:58">
      <c r="AE754"/>
      <c r="AF754"/>
    </row>
    <row r="755" spans="31:58">
      <c r="AE755" s="155"/>
      <c r="AF755"/>
      <c r="AH755" s="155"/>
      <c r="AI755" s="155"/>
      <c r="AJ755" s="155"/>
      <c r="AK755" s="155"/>
      <c r="AL755" s="155"/>
      <c r="AY755" s="157"/>
      <c r="AZ755" s="157"/>
      <c r="BA755" s="157"/>
      <c r="BB755" s="157"/>
      <c r="BD755" s="155"/>
      <c r="BE755" s="159"/>
      <c r="BF755" s="159"/>
    </row>
    <row r="756" spans="31:58">
      <c r="AE756" s="155"/>
      <c r="AF756"/>
      <c r="AH756" s="155"/>
      <c r="AI756" s="155"/>
      <c r="AJ756" s="155"/>
      <c r="AY756" s="157"/>
      <c r="AZ756" s="157"/>
      <c r="BD756" s="155"/>
      <c r="BE756" s="159"/>
      <c r="BF756" s="159"/>
    </row>
    <row r="757" spans="31:58">
      <c r="AE757" s="155"/>
      <c r="AF757"/>
      <c r="AH757" s="155"/>
      <c r="AI757" s="155"/>
      <c r="AJ757" s="155"/>
      <c r="AK757" s="155"/>
      <c r="AL757" s="155"/>
      <c r="AY757" s="157"/>
      <c r="AZ757" s="157"/>
      <c r="BA757" s="157"/>
      <c r="BB757" s="157"/>
      <c r="BD757" s="155"/>
      <c r="BE757" s="159"/>
      <c r="BF757" s="159"/>
    </row>
    <row r="758" spans="31:58">
      <c r="AE758" s="155"/>
      <c r="AF758"/>
      <c r="AH758" s="155"/>
      <c r="AI758" s="155"/>
      <c r="AJ758" s="155"/>
      <c r="AY758" s="157"/>
      <c r="AZ758" s="157"/>
      <c r="BD758" s="155"/>
      <c r="BE758" s="159"/>
      <c r="BF758" s="159"/>
    </row>
  </sheetData>
  <autoFilter ref="Z1:AW739">
    <sortState ref="Z154:AW167">
      <sortCondition ref="AD1:AD297"/>
    </sortState>
  </autoFilter>
  <sortState ref="Z2:AW739">
    <sortCondition ref="AC2:AC739"/>
    <sortCondition descending="1" ref="AD2:AD739"/>
    <sortCondition descending="1" ref="AE2:AE739"/>
    <sortCondition descending="1" ref="AF2:AF739"/>
    <sortCondition ref="AG2:AG739"/>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K107"/>
  <sheetViews>
    <sheetView workbookViewId="0">
      <selection activeCell="E6" sqref="E6"/>
    </sheetView>
  </sheetViews>
  <sheetFormatPr defaultColWidth="11" defaultRowHeight="15.75"/>
  <cols>
    <col min="2" max="6" width="10.875" style="1"/>
    <col min="16" max="16" width="10.875" style="1"/>
    <col min="17" max="17" width="17.375" style="1" bestFit="1" customWidth="1"/>
    <col min="18" max="23" width="10.875" style="1"/>
  </cols>
  <sheetData>
    <row r="1" spans="2:37">
      <c r="P1" s="1" t="s">
        <v>1628</v>
      </c>
      <c r="Q1" s="1">
        <v>2</v>
      </c>
      <c r="S1" s="278">
        <v>10</v>
      </c>
      <c r="T1" s="278">
        <v>9.5</v>
      </c>
      <c r="U1" s="278">
        <v>9</v>
      </c>
      <c r="V1" s="278">
        <v>8.5</v>
      </c>
      <c r="W1" s="278">
        <v>8</v>
      </c>
      <c r="X1" s="278">
        <v>7.5</v>
      </c>
      <c r="Y1" s="278">
        <v>7</v>
      </c>
      <c r="Z1" s="278">
        <v>6.5</v>
      </c>
      <c r="AA1" s="278">
        <v>6</v>
      </c>
      <c r="AB1" s="278">
        <v>5</v>
      </c>
      <c r="AC1" s="278">
        <v>4.5</v>
      </c>
      <c r="AD1" s="278">
        <v>4</v>
      </c>
      <c r="AE1" s="278">
        <v>3.5</v>
      </c>
      <c r="AF1" s="278">
        <v>3</v>
      </c>
      <c r="AG1" s="278">
        <v>2.5</v>
      </c>
      <c r="AH1" s="278">
        <v>2</v>
      </c>
      <c r="AI1" s="278">
        <v>1.5</v>
      </c>
      <c r="AJ1" s="278">
        <v>1</v>
      </c>
      <c r="AK1" s="278">
        <v>0.5</v>
      </c>
    </row>
    <row r="2" spans="2:37">
      <c r="C2" s="1" t="s">
        <v>146</v>
      </c>
      <c r="E2" s="1" t="s">
        <v>1574</v>
      </c>
      <c r="P2" s="1" t="s">
        <v>1627</v>
      </c>
      <c r="Q2" s="1">
        <f ca="1">(Portfolio_Return-RF)/((Portfolio_Risk^(1/3)))</f>
        <v>0.31280346411628923</v>
      </c>
      <c r="R2" s="1" t="s">
        <v>1626</v>
      </c>
      <c r="S2" s="278">
        <f t="shared" ref="S2:AK2" ca="1" si="0">MAX(S7:S107)</f>
        <v>2.1996852741755665E-2</v>
      </c>
      <c r="T2" s="278">
        <f t="shared" ca="1" si="0"/>
        <v>2.2388248027116222E-2</v>
      </c>
      <c r="U2" s="278">
        <f t="shared" ca="1" si="0"/>
        <v>2.2814432875801517E-2</v>
      </c>
      <c r="V2" s="278">
        <f t="shared" ca="1" si="0"/>
        <v>2.330148676234783E-2</v>
      </c>
      <c r="W2" s="278">
        <f t="shared" ca="1" si="0"/>
        <v>2.3849435082669703E-2</v>
      </c>
      <c r="X2" s="278">
        <f t="shared" ca="1" si="0"/>
        <v>2.4466962529641048E-2</v>
      </c>
      <c r="Y2" s="278">
        <f t="shared" ca="1" si="0"/>
        <v>2.5168978916115328E-2</v>
      </c>
      <c r="Z2" s="278">
        <f t="shared" ca="1" si="0"/>
        <v>2.5989044018970085E-2</v>
      </c>
      <c r="AA2" s="278">
        <f t="shared" ca="1" si="0"/>
        <v>2.6937072317526435E-2</v>
      </c>
      <c r="AB2" s="278">
        <f t="shared" ca="1" si="0"/>
        <v>2.9407182105411815E-2</v>
      </c>
      <c r="AC2" s="278">
        <f t="shared" ca="1" si="0"/>
        <v>3.1058481972804166E-2</v>
      </c>
      <c r="AD2" s="278">
        <f t="shared" ca="1" si="0"/>
        <v>3.3113601969601614E-2</v>
      </c>
      <c r="AE2" s="278">
        <f t="shared" ca="1" si="0"/>
        <v>3.5765114480537416E-2</v>
      </c>
      <c r="AF2" s="278">
        <f t="shared" ca="1" si="0"/>
        <v>3.9293846376932895E-2</v>
      </c>
      <c r="AG2" s="278">
        <f t="shared" ca="1" si="0"/>
        <v>4.4236550921512574E-2</v>
      </c>
      <c r="AH2" s="278">
        <f t="shared" ca="1" si="0"/>
        <v>5.1649365253977633E-2</v>
      </c>
      <c r="AI2" s="278">
        <f t="shared" ca="1" si="0"/>
        <v>6.400239916221348E-2</v>
      </c>
      <c r="AJ2" s="278">
        <f t="shared" ca="1" si="0"/>
        <v>8.6279143310873191E-2</v>
      </c>
      <c r="AK2" s="278">
        <f t="shared" ca="1" si="0"/>
        <v>0.11112883139997089</v>
      </c>
    </row>
    <row r="3" spans="2:37">
      <c r="P3" s="1" t="s">
        <v>1629</v>
      </c>
      <c r="Q3" s="1">
        <v>0.33</v>
      </c>
      <c r="R3" s="1" t="s">
        <v>148</v>
      </c>
      <c r="S3" s="279">
        <f t="shared" ref="S3:AK3" ca="1" si="1">INDEX(utility_universe,MATCH(S2,S7:S107,0),1)</f>
        <v>2.9153562911415801E-2</v>
      </c>
      <c r="T3" s="279">
        <f t="shared" ca="1" si="1"/>
        <v>3.0367482872525494E-2</v>
      </c>
      <c r="U3" s="279">
        <f t="shared" ca="1" si="1"/>
        <v>3.1581402833635183E-2</v>
      </c>
      <c r="V3" s="279">
        <f t="shared" ca="1" si="1"/>
        <v>3.1581402833635183E-2</v>
      </c>
      <c r="W3" s="279">
        <f t="shared" ca="1" si="1"/>
        <v>3.2795322794744869E-2</v>
      </c>
      <c r="X3" s="279">
        <f t="shared" ca="1" si="1"/>
        <v>3.4009242755854568E-2</v>
      </c>
      <c r="Y3" s="279">
        <f t="shared" ca="1" si="1"/>
        <v>3.5223162716964254E-2</v>
      </c>
      <c r="Z3" s="279">
        <f t="shared" ca="1" si="1"/>
        <v>3.7651002639183639E-2</v>
      </c>
      <c r="AA3" s="279">
        <f t="shared" ca="1" si="1"/>
        <v>3.8864922600293325E-2</v>
      </c>
      <c r="AB3" s="279">
        <f t="shared" ca="1" si="1"/>
        <v>4.3720602444732089E-2</v>
      </c>
      <c r="AC3" s="279">
        <f t="shared" ca="1" si="1"/>
        <v>4.736236232806116E-2</v>
      </c>
      <c r="AD3" s="279">
        <f t="shared" ca="1" si="1"/>
        <v>5.2218042172499923E-2</v>
      </c>
      <c r="AE3" s="279">
        <f t="shared" ca="1" si="1"/>
        <v>5.7073722016938687E-2</v>
      </c>
      <c r="AF3" s="279">
        <f t="shared" ca="1" si="1"/>
        <v>6.4357241783596836E-2</v>
      </c>
      <c r="AG3" s="279">
        <f t="shared" ca="1" si="1"/>
        <v>7.4068601472474349E-2</v>
      </c>
      <c r="AH3" s="279">
        <f t="shared" ca="1" si="1"/>
        <v>8.8635641005790647E-2</v>
      </c>
      <c r="AI3" s="279">
        <f t="shared" ca="1" si="1"/>
        <v>0.11291404022798447</v>
      </c>
      <c r="AJ3" s="279">
        <f t="shared" ca="1" si="1"/>
        <v>0.13597851948906858</v>
      </c>
      <c r="AK3" s="279">
        <f t="shared" ca="1" si="1"/>
        <v>0.13597851948906858</v>
      </c>
    </row>
    <row r="4" spans="2:37">
      <c r="B4" s="1" t="s">
        <v>118</v>
      </c>
      <c r="C4" s="1" t="s">
        <v>147</v>
      </c>
      <c r="D4" s="1" t="s">
        <v>148</v>
      </c>
      <c r="E4" s="1" t="s">
        <v>44</v>
      </c>
      <c r="F4" s="1" t="s">
        <v>1630</v>
      </c>
      <c r="R4" s="1" t="s">
        <v>147</v>
      </c>
      <c r="S4" s="279">
        <f ca="1">INDEX($B$4:$E$105,MATCH(S$3,$D$4:$D$105,1),2)</f>
        <v>0.88</v>
      </c>
      <c r="T4" s="279">
        <f ca="1">INDEX($B$4:$E$105,MATCH(T$3,$D$4:$D$105,1),2)</f>
        <v>0.87</v>
      </c>
      <c r="U4" s="279">
        <f t="shared" ref="U4:AK4" ca="1" si="2">INDEX($B$4:$E$105,MATCH(U$3,$D$4:$D$105,1),2)</f>
        <v>0.86</v>
      </c>
      <c r="V4" s="279">
        <f t="shared" ca="1" si="2"/>
        <v>0.86</v>
      </c>
      <c r="W4" s="279">
        <f t="shared" ca="1" si="2"/>
        <v>0.85</v>
      </c>
      <c r="X4" s="279">
        <f t="shared" ca="1" si="2"/>
        <v>0.84</v>
      </c>
      <c r="Y4" s="279">
        <f t="shared" ca="1" si="2"/>
        <v>0.83</v>
      </c>
      <c r="Z4" s="279">
        <f t="shared" ca="1" si="2"/>
        <v>0.81</v>
      </c>
      <c r="AA4" s="279">
        <f t="shared" ca="1" si="2"/>
        <v>0.8</v>
      </c>
      <c r="AB4" s="279">
        <f t="shared" ca="1" si="2"/>
        <v>0.76</v>
      </c>
      <c r="AC4" s="279">
        <f t="shared" ca="1" si="2"/>
        <v>0.73</v>
      </c>
      <c r="AD4" s="279">
        <f t="shared" ca="1" si="2"/>
        <v>0.69</v>
      </c>
      <c r="AE4" s="279">
        <f t="shared" ca="1" si="2"/>
        <v>0.65</v>
      </c>
      <c r="AF4" s="279">
        <f t="shared" ca="1" si="2"/>
        <v>0.59000000000000008</v>
      </c>
      <c r="AG4" s="279">
        <f t="shared" ca="1" si="2"/>
        <v>0.51</v>
      </c>
      <c r="AH4" s="279">
        <f t="shared" ca="1" si="2"/>
        <v>0.39</v>
      </c>
      <c r="AI4" s="279">
        <f t="shared" ca="1" si="2"/>
        <v>0.18999999999999995</v>
      </c>
      <c r="AJ4" s="279">
        <f t="shared" ca="1" si="2"/>
        <v>0</v>
      </c>
      <c r="AK4" s="279">
        <f t="shared" ca="1" si="2"/>
        <v>0</v>
      </c>
    </row>
    <row r="5" spans="2:37">
      <c r="B5" s="1">
        <v>0</v>
      </c>
      <c r="C5" s="1">
        <f t="shared" ref="C5:C36" si="3">1-B5</f>
        <v>1</v>
      </c>
      <c r="D5" s="1">
        <f ca="1">(RF*C5)+(Portfolio_Return*B5)</f>
        <v>1.4586523378099514E-2</v>
      </c>
      <c r="E5" s="1">
        <f ca="1">(Portfolio_Risk*B5)+(C5*RFrisk)+(C5*RFCoVar)</f>
        <v>5.2969322078799353E-3</v>
      </c>
      <c r="F5" s="1">
        <f ca="1">D5/E5</f>
        <v>2.7537681823452447</v>
      </c>
      <c r="S5" s="279"/>
      <c r="T5" s="279"/>
      <c r="U5" s="279"/>
      <c r="V5" s="279"/>
      <c r="W5" s="279"/>
      <c r="X5" s="279"/>
      <c r="Y5" s="279"/>
      <c r="Z5" s="279"/>
      <c r="AA5" s="279"/>
      <c r="AB5" s="279"/>
      <c r="AC5" s="279"/>
      <c r="AD5" s="279"/>
      <c r="AE5" s="279"/>
      <c r="AF5" s="279"/>
      <c r="AG5" s="279"/>
      <c r="AH5" s="279"/>
      <c r="AI5" s="279"/>
      <c r="AJ5" s="279"/>
      <c r="AK5" s="279"/>
    </row>
    <row r="6" spans="2:37">
      <c r="B6" s="1">
        <v>0.01</v>
      </c>
      <c r="C6" s="1">
        <f t="shared" si="3"/>
        <v>0.99</v>
      </c>
      <c r="D6" s="1">
        <f t="shared" ref="D6:D36" ca="1" si="4">(RF*C6)+(Portfolio_Return*B6)</f>
        <v>1.5800443339209207E-2</v>
      </c>
      <c r="E6" s="1">
        <f t="shared" ref="E6:E36" ca="1" si="5">(Portfolio_Risk*B6)+(C6*RFrisk)+(C6*RFCoVar)</f>
        <v>5.8284238315694219E-3</v>
      </c>
      <c r="F6" s="1">
        <f t="shared" ref="F6:F69" ca="1" si="6">D6/E6</f>
        <v>2.7109290257216272</v>
      </c>
      <c r="P6" s="1" t="s">
        <v>148</v>
      </c>
      <c r="Q6" s="1" t="s">
        <v>44</v>
      </c>
      <c r="R6" s="1" t="s">
        <v>126</v>
      </c>
      <c r="S6" s="1">
        <f>S1</f>
        <v>10</v>
      </c>
      <c r="T6" s="1">
        <f t="shared" ref="T6:AJ6" si="7">T1</f>
        <v>9.5</v>
      </c>
      <c r="U6" s="1">
        <f t="shared" si="7"/>
        <v>9</v>
      </c>
      <c r="V6" s="1">
        <f t="shared" si="7"/>
        <v>8.5</v>
      </c>
      <c r="W6" s="1">
        <f t="shared" si="7"/>
        <v>8</v>
      </c>
      <c r="X6" s="1">
        <f t="shared" si="7"/>
        <v>7.5</v>
      </c>
      <c r="Y6" s="1">
        <f t="shared" si="7"/>
        <v>7</v>
      </c>
      <c r="Z6" s="1">
        <f t="shared" si="7"/>
        <v>6.5</v>
      </c>
      <c r="AA6" s="1">
        <f t="shared" si="7"/>
        <v>6</v>
      </c>
      <c r="AB6" s="1">
        <f t="shared" si="7"/>
        <v>5</v>
      </c>
      <c r="AC6" s="1">
        <f t="shared" si="7"/>
        <v>4.5</v>
      </c>
      <c r="AD6" s="1">
        <f t="shared" si="7"/>
        <v>4</v>
      </c>
      <c r="AE6" s="1">
        <f t="shared" si="7"/>
        <v>3.5</v>
      </c>
      <c r="AF6" s="1">
        <f t="shared" si="7"/>
        <v>3</v>
      </c>
      <c r="AG6" s="1">
        <f t="shared" si="7"/>
        <v>2.5</v>
      </c>
      <c r="AH6" s="1">
        <f t="shared" si="7"/>
        <v>2</v>
      </c>
      <c r="AI6" s="1">
        <f t="shared" si="7"/>
        <v>1.5</v>
      </c>
      <c r="AJ6" s="1">
        <f t="shared" si="7"/>
        <v>1</v>
      </c>
      <c r="AK6">
        <v>0.5</v>
      </c>
    </row>
    <row r="7" spans="2:37">
      <c r="B7" s="1">
        <v>0.02</v>
      </c>
      <c r="C7" s="1">
        <f t="shared" si="3"/>
        <v>0.98</v>
      </c>
      <c r="D7" s="1">
        <f t="shared" ca="1" si="4"/>
        <v>1.7014363300318896E-2</v>
      </c>
      <c r="E7" s="1">
        <f t="shared" ca="1" si="5"/>
        <v>6.3599154552589094E-3</v>
      </c>
      <c r="F7" s="1">
        <f t="shared" ca="1" si="6"/>
        <v>2.6752499180236744</v>
      </c>
      <c r="P7" s="1">
        <f ca="1">utility!D5</f>
        <v>1.4586523378099514E-2</v>
      </c>
      <c r="Q7" s="277">
        <f t="shared" ref="Q7:Q38" ca="1" si="8">(P7-RF)/$Q$2</f>
        <v>0</v>
      </c>
      <c r="R7" s="1">
        <f ca="1">P7-((0.5*PortfolioManagement!$AY$22)*(Q7^1.5))</f>
        <v>1.4586523378099514E-2</v>
      </c>
      <c r="S7" s="1">
        <f t="shared" ref="S7:AB16" ca="1" si="9">$P7-(($Q$3*S$6)*($Q7^$Q$1))</f>
        <v>1.4586523378099514E-2</v>
      </c>
      <c r="T7" s="1">
        <f t="shared" ca="1" si="9"/>
        <v>1.4586523378099514E-2</v>
      </c>
      <c r="U7" s="1">
        <f t="shared" ca="1" si="9"/>
        <v>1.4586523378099514E-2</v>
      </c>
      <c r="V7" s="1">
        <f t="shared" ca="1" si="9"/>
        <v>1.4586523378099514E-2</v>
      </c>
      <c r="W7" s="1">
        <f t="shared" ca="1" si="9"/>
        <v>1.4586523378099514E-2</v>
      </c>
      <c r="X7" s="1">
        <f t="shared" ca="1" si="9"/>
        <v>1.4586523378099514E-2</v>
      </c>
      <c r="Y7" s="1">
        <f t="shared" ca="1" si="9"/>
        <v>1.4586523378099514E-2</v>
      </c>
      <c r="Z7" s="1">
        <f t="shared" ca="1" si="9"/>
        <v>1.4586523378099514E-2</v>
      </c>
      <c r="AA7" s="1">
        <f t="shared" ca="1" si="9"/>
        <v>1.4586523378099514E-2</v>
      </c>
      <c r="AB7" s="1">
        <f t="shared" ca="1" si="9"/>
        <v>1.4586523378099514E-2</v>
      </c>
      <c r="AC7" s="1">
        <f t="shared" ref="AC7:AK16" ca="1" si="10">$P7-(($Q$3*AC$6)*($Q7^$Q$1))</f>
        <v>1.4586523378099514E-2</v>
      </c>
      <c r="AD7" s="1">
        <f t="shared" ca="1" si="10"/>
        <v>1.4586523378099514E-2</v>
      </c>
      <c r="AE7" s="1">
        <f t="shared" ca="1" si="10"/>
        <v>1.4586523378099514E-2</v>
      </c>
      <c r="AF7" s="1">
        <f t="shared" ca="1" si="10"/>
        <v>1.4586523378099514E-2</v>
      </c>
      <c r="AG7" s="1">
        <f t="shared" ca="1" si="10"/>
        <v>1.4586523378099514E-2</v>
      </c>
      <c r="AH7" s="1">
        <f t="shared" ca="1" si="10"/>
        <v>1.4586523378099514E-2</v>
      </c>
      <c r="AI7" s="1">
        <f t="shared" ca="1" si="10"/>
        <v>1.4586523378099514E-2</v>
      </c>
      <c r="AJ7" s="1">
        <f t="shared" ca="1" si="10"/>
        <v>1.4586523378099514E-2</v>
      </c>
      <c r="AK7" s="1">
        <f t="shared" ca="1" si="10"/>
        <v>1.4586523378099514E-2</v>
      </c>
    </row>
    <row r="8" spans="2:37">
      <c r="B8" s="1">
        <v>0.03</v>
      </c>
      <c r="C8" s="1">
        <f t="shared" si="3"/>
        <v>0.97</v>
      </c>
      <c r="D8" s="1">
        <f t="shared" ca="1" si="4"/>
        <v>1.8228283261428585E-2</v>
      </c>
      <c r="E8" s="1">
        <f t="shared" ca="1" si="5"/>
        <v>6.8914070789483951E-3</v>
      </c>
      <c r="F8" s="1">
        <f t="shared" ca="1" si="6"/>
        <v>2.6450742283258295</v>
      </c>
      <c r="P8" s="1">
        <f ca="1">utility!D6</f>
        <v>1.5800443339209207E-2</v>
      </c>
      <c r="Q8" s="277">
        <f t="shared" ca="1" si="8"/>
        <v>3.880775312188999E-3</v>
      </c>
      <c r="R8" s="1">
        <f ca="1">P8-((0.5*PortfolioManagement!$AY$22)*(Q8^1.5))</f>
        <v>1.5202482444120542E-2</v>
      </c>
      <c r="S8" s="1">
        <f t="shared" ca="1" si="9"/>
        <v>1.575074396303101E-2</v>
      </c>
      <c r="T8" s="1">
        <f t="shared" ca="1" si="9"/>
        <v>1.5753228931839922E-2</v>
      </c>
      <c r="U8" s="1">
        <f t="shared" ca="1" si="9"/>
        <v>1.5755713900648831E-2</v>
      </c>
      <c r="V8" s="1">
        <f t="shared" ca="1" si="9"/>
        <v>1.5758198869457739E-2</v>
      </c>
      <c r="W8" s="1">
        <f t="shared" ca="1" si="9"/>
        <v>1.5760683838266652E-2</v>
      </c>
      <c r="X8" s="1">
        <f t="shared" ca="1" si="9"/>
        <v>1.576316880707556E-2</v>
      </c>
      <c r="Y8" s="1">
        <f t="shared" ca="1" si="9"/>
        <v>1.5765653775884469E-2</v>
      </c>
      <c r="Z8" s="1">
        <f t="shared" ca="1" si="9"/>
        <v>1.5768138744693381E-2</v>
      </c>
      <c r="AA8" s="1">
        <f t="shared" ca="1" si="9"/>
        <v>1.5770623713502289E-2</v>
      </c>
      <c r="AB8" s="1">
        <f t="shared" ca="1" si="9"/>
        <v>1.577559365112011E-2</v>
      </c>
      <c r="AC8" s="1">
        <f t="shared" ca="1" si="10"/>
        <v>1.5778078619929019E-2</v>
      </c>
      <c r="AD8" s="1">
        <f t="shared" ca="1" si="10"/>
        <v>1.5780563588737927E-2</v>
      </c>
      <c r="AE8" s="1">
        <f t="shared" ca="1" si="10"/>
        <v>1.5783048557546839E-2</v>
      </c>
      <c r="AF8" s="1">
        <f t="shared" ca="1" si="10"/>
        <v>1.5785533526355748E-2</v>
      </c>
      <c r="AG8" s="1">
        <f t="shared" ca="1" si="10"/>
        <v>1.5788018495164657E-2</v>
      </c>
      <c r="AH8" s="1">
        <f t="shared" ca="1" si="10"/>
        <v>1.5790503463973569E-2</v>
      </c>
      <c r="AI8" s="1">
        <f t="shared" ca="1" si="10"/>
        <v>1.5792988432782477E-2</v>
      </c>
      <c r="AJ8" s="1">
        <f t="shared" ca="1" si="10"/>
        <v>1.5795473401591386E-2</v>
      </c>
      <c r="AK8" s="1">
        <f t="shared" ca="1" si="10"/>
        <v>1.5797958370400298E-2</v>
      </c>
    </row>
    <row r="9" spans="2:37">
      <c r="B9" s="1">
        <v>0.04</v>
      </c>
      <c r="C9" s="1">
        <f t="shared" si="3"/>
        <v>0.96</v>
      </c>
      <c r="D9" s="1">
        <f t="shared" ca="1" si="4"/>
        <v>1.9442203222538278E-2</v>
      </c>
      <c r="E9" s="1">
        <f t="shared" ca="1" si="5"/>
        <v>7.4228987026378817E-3</v>
      </c>
      <c r="F9" s="1">
        <f t="shared" ca="1" si="6"/>
        <v>2.6192197955805439</v>
      </c>
      <c r="P9" s="1">
        <f ca="1">utility!D7</f>
        <v>1.7014363300318896E-2</v>
      </c>
      <c r="Q9" s="277">
        <f t="shared" ca="1" si="8"/>
        <v>7.7615506243779867E-3</v>
      </c>
      <c r="R9" s="1">
        <f ca="1">P9-((0.5*PortfolioManagement!$AY$22)*(Q9^1.5))</f>
        <v>1.5323074485112612E-2</v>
      </c>
      <c r="S9" s="1">
        <f t="shared" ca="1" si="9"/>
        <v>1.6815565795606113E-2</v>
      </c>
      <c r="T9" s="1">
        <f t="shared" ca="1" si="9"/>
        <v>1.6825505670841755E-2</v>
      </c>
      <c r="U9" s="1">
        <f t="shared" ca="1" si="9"/>
        <v>1.6835445546077393E-2</v>
      </c>
      <c r="V9" s="1">
        <f t="shared" ca="1" si="9"/>
        <v>1.6845385421313031E-2</v>
      </c>
      <c r="W9" s="1">
        <f t="shared" ca="1" si="9"/>
        <v>1.6855325296548672E-2</v>
      </c>
      <c r="X9" s="1">
        <f t="shared" ca="1" si="9"/>
        <v>1.686526517178431E-2</v>
      </c>
      <c r="Y9" s="1">
        <f t="shared" ca="1" si="9"/>
        <v>1.6875205047019948E-2</v>
      </c>
      <c r="Z9" s="1">
        <f t="shared" ca="1" si="9"/>
        <v>1.6885144922255589E-2</v>
      </c>
      <c r="AA9" s="1">
        <f t="shared" ca="1" si="9"/>
        <v>1.6895084797491227E-2</v>
      </c>
      <c r="AB9" s="1">
        <f t="shared" ca="1" si="9"/>
        <v>1.6914964547962506E-2</v>
      </c>
      <c r="AC9" s="1">
        <f t="shared" ca="1" si="10"/>
        <v>1.6924904423198144E-2</v>
      </c>
      <c r="AD9" s="1">
        <f t="shared" ca="1" si="10"/>
        <v>1.6934844298433782E-2</v>
      </c>
      <c r="AE9" s="1">
        <f t="shared" ca="1" si="10"/>
        <v>1.6944784173669424E-2</v>
      </c>
      <c r="AF9" s="1">
        <f t="shared" ca="1" si="10"/>
        <v>1.6954724048905061E-2</v>
      </c>
      <c r="AG9" s="1">
        <f t="shared" ca="1" si="10"/>
        <v>1.6964663924140699E-2</v>
      </c>
      <c r="AH9" s="1">
        <f t="shared" ca="1" si="10"/>
        <v>1.6974603799376341E-2</v>
      </c>
      <c r="AI9" s="1">
        <f t="shared" ca="1" si="10"/>
        <v>1.6984543674611979E-2</v>
      </c>
      <c r="AJ9" s="1">
        <f t="shared" ca="1" si="10"/>
        <v>1.6994483549847617E-2</v>
      </c>
      <c r="AK9" s="1">
        <f t="shared" ca="1" si="10"/>
        <v>1.7004423425083258E-2</v>
      </c>
    </row>
    <row r="10" spans="2:37">
      <c r="B10" s="1">
        <v>0.05</v>
      </c>
      <c r="C10" s="1">
        <f t="shared" si="3"/>
        <v>0.95</v>
      </c>
      <c r="D10" s="1">
        <f t="shared" ca="1" si="4"/>
        <v>2.0656123183647967E-2</v>
      </c>
      <c r="E10" s="1">
        <f t="shared" ca="1" si="5"/>
        <v>7.9543903263273683E-3</v>
      </c>
      <c r="F10" s="1">
        <f t="shared" ca="1" si="6"/>
        <v>2.5968204144169942</v>
      </c>
      <c r="P10" s="1">
        <f ca="1">utility!D8</f>
        <v>1.8228283261428585E-2</v>
      </c>
      <c r="Q10" s="277">
        <f t="shared" ca="1" si="8"/>
        <v>1.1642325936566974E-2</v>
      </c>
      <c r="R10" s="1">
        <f ca="1">P10-((0.5*PortfolioManagement!$AY$22)*(Q10^1.5))</f>
        <v>1.5121187307729803E-2</v>
      </c>
      <c r="S10" s="1">
        <f t="shared" ca="1" si="9"/>
        <v>1.7780988875824827E-2</v>
      </c>
      <c r="T10" s="1">
        <f t="shared" ca="1" si="9"/>
        <v>1.7803353595105015E-2</v>
      </c>
      <c r="U10" s="1">
        <f t="shared" ca="1" si="9"/>
        <v>1.7825718314385203E-2</v>
      </c>
      <c r="V10" s="1">
        <f t="shared" ca="1" si="9"/>
        <v>1.7848083033665391E-2</v>
      </c>
      <c r="W10" s="1">
        <f t="shared" ca="1" si="9"/>
        <v>1.7870447752945579E-2</v>
      </c>
      <c r="X10" s="1">
        <f t="shared" ca="1" si="9"/>
        <v>1.7892812472225766E-2</v>
      </c>
      <c r="Y10" s="1">
        <f t="shared" ca="1" si="9"/>
        <v>1.7915177191505954E-2</v>
      </c>
      <c r="Z10" s="1">
        <f t="shared" ca="1" si="9"/>
        <v>1.7937541910786142E-2</v>
      </c>
      <c r="AA10" s="1">
        <f t="shared" ca="1" si="9"/>
        <v>1.795990663006633E-2</v>
      </c>
      <c r="AB10" s="1">
        <f t="shared" ca="1" si="9"/>
        <v>1.8004636068626706E-2</v>
      </c>
      <c r="AC10" s="1">
        <f t="shared" ca="1" si="10"/>
        <v>1.8027000787906894E-2</v>
      </c>
      <c r="AD10" s="1">
        <f t="shared" ca="1" si="10"/>
        <v>1.8049365507187082E-2</v>
      </c>
      <c r="AE10" s="1">
        <f t="shared" ca="1" si="10"/>
        <v>1.807173022646727E-2</v>
      </c>
      <c r="AF10" s="1">
        <f t="shared" ca="1" si="10"/>
        <v>1.8094094945747458E-2</v>
      </c>
      <c r="AG10" s="1">
        <f t="shared" ca="1" si="10"/>
        <v>1.8116459665027645E-2</v>
      </c>
      <c r="AH10" s="1">
        <f t="shared" ca="1" si="10"/>
        <v>1.8138824384307833E-2</v>
      </c>
      <c r="AI10" s="1">
        <f t="shared" ca="1" si="10"/>
        <v>1.8161189103588021E-2</v>
      </c>
      <c r="AJ10" s="1">
        <f t="shared" ca="1" si="10"/>
        <v>1.8183553822868209E-2</v>
      </c>
      <c r="AK10" s="1">
        <f t="shared" ca="1" si="10"/>
        <v>1.8205918542148397E-2</v>
      </c>
    </row>
    <row r="11" spans="2:37">
      <c r="B11" s="1">
        <v>0.06</v>
      </c>
      <c r="C11" s="1">
        <f t="shared" si="3"/>
        <v>0.94</v>
      </c>
      <c r="D11" s="1">
        <f t="shared" ca="1" si="4"/>
        <v>2.1870043144757656E-2</v>
      </c>
      <c r="E11" s="1">
        <f t="shared" ca="1" si="5"/>
        <v>8.4858819500168558E-3</v>
      </c>
      <c r="F11" s="1">
        <f t="shared" ca="1" si="6"/>
        <v>2.5772268897417567</v>
      </c>
      <c r="P11" s="1">
        <f ca="1">utility!D9</f>
        <v>1.9442203222538278E-2</v>
      </c>
      <c r="Q11" s="277">
        <f t="shared" ca="1" si="8"/>
        <v>1.5523101248755973E-2</v>
      </c>
      <c r="R11" s="1">
        <f ca="1">P11-((0.5*PortfolioManagement!$AY$22)*(Q11^1.5))</f>
        <v>1.4658516061828974E-2</v>
      </c>
      <c r="S11" s="1">
        <f t="shared" ca="1" si="9"/>
        <v>1.8647013203687151E-2</v>
      </c>
      <c r="T11" s="1">
        <f t="shared" ca="1" si="9"/>
        <v>1.8686772704629706E-2</v>
      </c>
      <c r="U11" s="1">
        <f t="shared" ca="1" si="9"/>
        <v>1.8726532205572265E-2</v>
      </c>
      <c r="V11" s="1">
        <f t="shared" ca="1" si="9"/>
        <v>1.876629170651482E-2</v>
      </c>
      <c r="W11" s="1">
        <f t="shared" ca="1" si="9"/>
        <v>1.8806051207457375E-2</v>
      </c>
      <c r="X11" s="1">
        <f t="shared" ca="1" si="9"/>
        <v>1.8845810708399933E-2</v>
      </c>
      <c r="Y11" s="1">
        <f t="shared" ca="1" si="9"/>
        <v>1.8885570209342489E-2</v>
      </c>
      <c r="Z11" s="1">
        <f t="shared" ca="1" si="9"/>
        <v>1.8925329710285044E-2</v>
      </c>
      <c r="AA11" s="1">
        <f t="shared" ca="1" si="9"/>
        <v>1.8965089211227602E-2</v>
      </c>
      <c r="AB11" s="1">
        <f t="shared" ca="1" si="9"/>
        <v>1.9044608213112713E-2</v>
      </c>
      <c r="AC11" s="1">
        <f t="shared" ca="1" si="10"/>
        <v>1.9084367714055271E-2</v>
      </c>
      <c r="AD11" s="1">
        <f t="shared" ca="1" si="10"/>
        <v>1.9124127214997826E-2</v>
      </c>
      <c r="AE11" s="1">
        <f t="shared" ca="1" si="10"/>
        <v>1.9163886715940385E-2</v>
      </c>
      <c r="AF11" s="1">
        <f t="shared" ca="1" si="10"/>
        <v>1.920364621688294E-2</v>
      </c>
      <c r="AG11" s="1">
        <f t="shared" ca="1" si="10"/>
        <v>1.9243405717825495E-2</v>
      </c>
      <c r="AH11" s="1">
        <f t="shared" ca="1" si="10"/>
        <v>1.9283165218768054E-2</v>
      </c>
      <c r="AI11" s="1">
        <f t="shared" ca="1" si="10"/>
        <v>1.9322924719710609E-2</v>
      </c>
      <c r="AJ11" s="1">
        <f t="shared" ca="1" si="10"/>
        <v>1.9362684220653164E-2</v>
      </c>
      <c r="AK11" s="1">
        <f t="shared" ca="1" si="10"/>
        <v>1.9402443721595723E-2</v>
      </c>
    </row>
    <row r="12" spans="2:37">
      <c r="B12" s="1">
        <v>7.0000000000000007E-2</v>
      </c>
      <c r="C12" s="1">
        <f t="shared" si="3"/>
        <v>0.92999999999999994</v>
      </c>
      <c r="D12" s="1">
        <f t="shared" ca="1" si="4"/>
        <v>2.3083963105867349E-2</v>
      </c>
      <c r="E12" s="1">
        <f t="shared" ca="1" si="5"/>
        <v>9.0173735737063415E-3</v>
      </c>
      <c r="F12" s="1">
        <f t="shared" ca="1" si="6"/>
        <v>2.5599430828925196</v>
      </c>
      <c r="P12" s="1">
        <f ca="1">utility!D10</f>
        <v>2.0656123183647967E-2</v>
      </c>
      <c r="Q12" s="277">
        <f t="shared" ca="1" si="8"/>
        <v>1.9403876560944961E-2</v>
      </c>
      <c r="R12" s="1">
        <f ca="1">P12-((0.5*PortfolioManagement!$AY$22)*(Q12^1.5))</f>
        <v>1.3970717137123619E-2</v>
      </c>
      <c r="S12" s="1">
        <f t="shared" ca="1" si="9"/>
        <v>1.9413638779193082E-2</v>
      </c>
      <c r="T12" s="1">
        <f t="shared" ca="1" si="9"/>
        <v>1.9475762999415825E-2</v>
      </c>
      <c r="U12" s="1">
        <f t="shared" ca="1" si="9"/>
        <v>1.9537887219638572E-2</v>
      </c>
      <c r="V12" s="1">
        <f t="shared" ca="1" si="9"/>
        <v>1.9600011439861315E-2</v>
      </c>
      <c r="W12" s="1">
        <f t="shared" ca="1" si="9"/>
        <v>1.9662135660084061E-2</v>
      </c>
      <c r="X12" s="1">
        <f t="shared" ca="1" si="9"/>
        <v>1.9724259880306804E-2</v>
      </c>
      <c r="Y12" s="1">
        <f t="shared" ca="1" si="9"/>
        <v>1.9786384100529547E-2</v>
      </c>
      <c r="Z12" s="1">
        <f t="shared" ca="1" si="9"/>
        <v>1.9848508320752294E-2</v>
      </c>
      <c r="AA12" s="1">
        <f t="shared" ca="1" si="9"/>
        <v>1.9910632540975037E-2</v>
      </c>
      <c r="AB12" s="1">
        <f t="shared" ca="1" si="9"/>
        <v>2.0034880981420526E-2</v>
      </c>
      <c r="AC12" s="1">
        <f t="shared" ca="1" si="10"/>
        <v>2.0097005201643269E-2</v>
      </c>
      <c r="AD12" s="1">
        <f t="shared" ca="1" si="10"/>
        <v>2.0159129421866012E-2</v>
      </c>
      <c r="AE12" s="1">
        <f t="shared" ca="1" si="10"/>
        <v>2.0221253642088759E-2</v>
      </c>
      <c r="AF12" s="1">
        <f t="shared" ca="1" si="10"/>
        <v>2.0283377862311502E-2</v>
      </c>
      <c r="AG12" s="1">
        <f t="shared" ca="1" si="10"/>
        <v>2.0345502082534245E-2</v>
      </c>
      <c r="AH12" s="1">
        <f t="shared" ca="1" si="10"/>
        <v>2.0407626302756991E-2</v>
      </c>
      <c r="AI12" s="1">
        <f t="shared" ca="1" si="10"/>
        <v>2.0469750522979734E-2</v>
      </c>
      <c r="AJ12" s="1">
        <f t="shared" ca="1" si="10"/>
        <v>2.0531874743202477E-2</v>
      </c>
      <c r="AK12" s="1">
        <f t="shared" ca="1" si="10"/>
        <v>2.0593998963425224E-2</v>
      </c>
    </row>
    <row r="13" spans="2:37">
      <c r="B13" s="1">
        <v>0.08</v>
      </c>
      <c r="C13" s="1">
        <f t="shared" si="3"/>
        <v>0.92</v>
      </c>
      <c r="D13" s="1">
        <f t="shared" ca="1" si="4"/>
        <v>2.4297883066977041E-2</v>
      </c>
      <c r="E13" s="1">
        <f t="shared" ca="1" si="5"/>
        <v>9.5488651973958272E-3</v>
      </c>
      <c r="F13" s="1">
        <f t="shared" ca="1" si="6"/>
        <v>2.5445833158900992</v>
      </c>
      <c r="P13" s="1">
        <f ca="1">utility!D11</f>
        <v>2.1870043144757656E-2</v>
      </c>
      <c r="Q13" s="277">
        <f t="shared" ca="1" si="8"/>
        <v>2.3284651873133947E-2</v>
      </c>
      <c r="R13" s="1">
        <f ca="1">P13-((0.5*PortfolioManagement!$AY$22)*(Q13^1.5))</f>
        <v>1.3081848670126895E-2</v>
      </c>
      <c r="S13" s="1">
        <f t="shared" ca="1" si="9"/>
        <v>2.0080865602342624E-2</v>
      </c>
      <c r="T13" s="1">
        <f t="shared" ca="1" si="9"/>
        <v>2.0170324479463375E-2</v>
      </c>
      <c r="U13" s="1">
        <f t="shared" ca="1" si="9"/>
        <v>2.0259783356584127E-2</v>
      </c>
      <c r="V13" s="1">
        <f t="shared" ca="1" si="9"/>
        <v>2.0349242233704878E-2</v>
      </c>
      <c r="W13" s="1">
        <f t="shared" ca="1" si="9"/>
        <v>2.043870111082563E-2</v>
      </c>
      <c r="X13" s="1">
        <f t="shared" ca="1" si="9"/>
        <v>2.0528159987946382E-2</v>
      </c>
      <c r="Y13" s="1">
        <f t="shared" ca="1" si="9"/>
        <v>2.0617618865067133E-2</v>
      </c>
      <c r="Z13" s="1">
        <f t="shared" ca="1" si="9"/>
        <v>2.0707077742187885E-2</v>
      </c>
      <c r="AA13" s="1">
        <f t="shared" ca="1" si="9"/>
        <v>2.0796536619308637E-2</v>
      </c>
      <c r="AB13" s="1">
        <f t="shared" ca="1" si="9"/>
        <v>2.097545437355014E-2</v>
      </c>
      <c r="AC13" s="1">
        <f t="shared" ca="1" si="10"/>
        <v>2.1064913250670891E-2</v>
      </c>
      <c r="AD13" s="1">
        <f t="shared" ca="1" si="10"/>
        <v>2.1154372127791643E-2</v>
      </c>
      <c r="AE13" s="1">
        <f t="shared" ca="1" si="10"/>
        <v>2.1243831004912395E-2</v>
      </c>
      <c r="AF13" s="1">
        <f t="shared" ca="1" si="10"/>
        <v>2.1333289882033146E-2</v>
      </c>
      <c r="AG13" s="1">
        <f t="shared" ca="1" si="10"/>
        <v>2.1422748759153898E-2</v>
      </c>
      <c r="AH13" s="1">
        <f t="shared" ca="1" si="10"/>
        <v>2.1512207636274649E-2</v>
      </c>
      <c r="AI13" s="1">
        <f t="shared" ca="1" si="10"/>
        <v>2.1601666513395401E-2</v>
      </c>
      <c r="AJ13" s="1">
        <f t="shared" ca="1" si="10"/>
        <v>2.1691125390516153E-2</v>
      </c>
      <c r="AK13" s="1">
        <f t="shared" ca="1" si="10"/>
        <v>2.1780584267636904E-2</v>
      </c>
    </row>
    <row r="14" spans="2:37">
      <c r="B14" s="1">
        <v>0.09</v>
      </c>
      <c r="C14" s="1">
        <f t="shared" si="3"/>
        <v>0.91</v>
      </c>
      <c r="D14" s="1">
        <f t="shared" ca="1" si="4"/>
        <v>2.5511803028086727E-2</v>
      </c>
      <c r="E14" s="1">
        <f t="shared" ca="1" si="5"/>
        <v>1.0080356821085315E-2</v>
      </c>
      <c r="F14" s="1">
        <f t="shared" ca="1" si="6"/>
        <v>2.5308432509772967</v>
      </c>
      <c r="P14" s="1">
        <f ca="1">utility!D12</f>
        <v>2.3083963105867349E-2</v>
      </c>
      <c r="Q14" s="277">
        <f t="shared" ca="1" si="8"/>
        <v>2.7165427185322947E-2</v>
      </c>
      <c r="R14" s="1">
        <f ca="1">P14-((0.5*PortfolioManagement!$AY$22)*(Q14^1.5))</f>
        <v>1.2009572350844055E-2</v>
      </c>
      <c r="S14" s="1">
        <f t="shared" ca="1" si="9"/>
        <v>2.0648693673135776E-2</v>
      </c>
      <c r="T14" s="1">
        <f t="shared" ca="1" si="9"/>
        <v>2.0770457144772353E-2</v>
      </c>
      <c r="U14" s="1">
        <f t="shared" ca="1" si="9"/>
        <v>2.089222061640893E-2</v>
      </c>
      <c r="V14" s="1">
        <f t="shared" ca="1" si="9"/>
        <v>2.1013984088045511E-2</v>
      </c>
      <c r="W14" s="1">
        <f t="shared" ca="1" si="9"/>
        <v>2.1135747559682089E-2</v>
      </c>
      <c r="X14" s="1">
        <f t="shared" ca="1" si="9"/>
        <v>2.125751103131867E-2</v>
      </c>
      <c r="Y14" s="1">
        <f t="shared" ca="1" si="9"/>
        <v>2.1379274502955247E-2</v>
      </c>
      <c r="Z14" s="1">
        <f t="shared" ca="1" si="9"/>
        <v>2.1501037974591825E-2</v>
      </c>
      <c r="AA14" s="1">
        <f t="shared" ca="1" si="9"/>
        <v>2.1622801446228405E-2</v>
      </c>
      <c r="AB14" s="1">
        <f t="shared" ca="1" si="9"/>
        <v>2.186632838950156E-2</v>
      </c>
      <c r="AC14" s="1">
        <f t="shared" ca="1" si="10"/>
        <v>2.1988091861138141E-2</v>
      </c>
      <c r="AD14" s="1">
        <f t="shared" ca="1" si="10"/>
        <v>2.2109855332774719E-2</v>
      </c>
      <c r="AE14" s="1">
        <f t="shared" ca="1" si="10"/>
        <v>2.2231618804411296E-2</v>
      </c>
      <c r="AF14" s="1">
        <f t="shared" ca="1" si="10"/>
        <v>2.2353382276047877E-2</v>
      </c>
      <c r="AG14" s="1">
        <f t="shared" ca="1" si="10"/>
        <v>2.2475145747684454E-2</v>
      </c>
      <c r="AH14" s="1">
        <f t="shared" ca="1" si="10"/>
        <v>2.2596909219321035E-2</v>
      </c>
      <c r="AI14" s="1">
        <f t="shared" ca="1" si="10"/>
        <v>2.2718672690957613E-2</v>
      </c>
      <c r="AJ14" s="1">
        <f t="shared" ca="1" si="10"/>
        <v>2.284043616259419E-2</v>
      </c>
      <c r="AK14" s="1">
        <f t="shared" ca="1" si="10"/>
        <v>2.2962199634230771E-2</v>
      </c>
    </row>
    <row r="15" spans="2:37">
      <c r="B15" s="1">
        <v>0.1</v>
      </c>
      <c r="C15" s="1">
        <f t="shared" si="3"/>
        <v>0.9</v>
      </c>
      <c r="D15" s="1">
        <f t="shared" ca="1" si="4"/>
        <v>2.672572298919642E-2</v>
      </c>
      <c r="E15" s="1">
        <f t="shared" ca="1" si="5"/>
        <v>1.0611848444774802E-2</v>
      </c>
      <c r="F15" s="1">
        <f t="shared" ca="1" si="6"/>
        <v>2.5184795211013378</v>
      </c>
      <c r="P15" s="1">
        <f ca="1">utility!D13</f>
        <v>2.4297883066977041E-2</v>
      </c>
      <c r="Q15" s="277">
        <f t="shared" ca="1" si="8"/>
        <v>3.1046202497511947E-2</v>
      </c>
      <c r="R15" s="1">
        <f ca="1">P15-((0.5*PortfolioManagement!$AY$22)*(Q15^1.5))</f>
        <v>1.0767572545326769E-2</v>
      </c>
      <c r="S15" s="1">
        <f t="shared" ca="1" si="9"/>
        <v>2.1117122991572534E-2</v>
      </c>
      <c r="T15" s="1">
        <f t="shared" ca="1" si="9"/>
        <v>2.1276160995342762E-2</v>
      </c>
      <c r="U15" s="1">
        <f t="shared" ca="1" si="9"/>
        <v>2.1435198999112986E-2</v>
      </c>
      <c r="V15" s="1">
        <f t="shared" ca="1" si="9"/>
        <v>2.159423700288321E-2</v>
      </c>
      <c r="W15" s="1">
        <f t="shared" ca="1" si="9"/>
        <v>2.1753275006653437E-2</v>
      </c>
      <c r="X15" s="1">
        <f t="shared" ca="1" si="9"/>
        <v>2.1912313010423661E-2</v>
      </c>
      <c r="Y15" s="1">
        <f t="shared" ca="1" si="9"/>
        <v>2.2071351014193885E-2</v>
      </c>
      <c r="Z15" s="1">
        <f t="shared" ca="1" si="9"/>
        <v>2.2230389017964113E-2</v>
      </c>
      <c r="AA15" s="1">
        <f t="shared" ca="1" si="9"/>
        <v>2.2389427021734336E-2</v>
      </c>
      <c r="AB15" s="1">
        <f t="shared" ca="1" si="9"/>
        <v>2.2707503029274788E-2</v>
      </c>
      <c r="AC15" s="1">
        <f t="shared" ca="1" si="10"/>
        <v>2.2866541033045012E-2</v>
      </c>
      <c r="AD15" s="1">
        <f t="shared" ca="1" si="10"/>
        <v>2.3025579036815239E-2</v>
      </c>
      <c r="AE15" s="1">
        <f t="shared" ca="1" si="10"/>
        <v>2.3184617040585463E-2</v>
      </c>
      <c r="AF15" s="1">
        <f t="shared" ca="1" si="10"/>
        <v>2.3343655044355691E-2</v>
      </c>
      <c r="AG15" s="1">
        <f t="shared" ca="1" si="10"/>
        <v>2.3502693048125915E-2</v>
      </c>
      <c r="AH15" s="1">
        <f t="shared" ca="1" si="10"/>
        <v>2.3661731051896139E-2</v>
      </c>
      <c r="AI15" s="1">
        <f t="shared" ca="1" si="10"/>
        <v>2.3820769055666366E-2</v>
      </c>
      <c r="AJ15" s="1">
        <f t="shared" ca="1" si="10"/>
        <v>2.397980705943659E-2</v>
      </c>
      <c r="AK15" s="1">
        <f t="shared" ca="1" si="10"/>
        <v>2.4138845063206817E-2</v>
      </c>
    </row>
    <row r="16" spans="2:37">
      <c r="B16" s="1">
        <v>0.11</v>
      </c>
      <c r="C16" s="1">
        <f t="shared" si="3"/>
        <v>0.89</v>
      </c>
      <c r="D16" s="1">
        <f t="shared" ca="1" si="4"/>
        <v>2.7939642950306112E-2</v>
      </c>
      <c r="E16" s="1">
        <f t="shared" ca="1" si="5"/>
        <v>1.114334006846429E-2</v>
      </c>
      <c r="F16" s="1">
        <f t="shared" ca="1" si="6"/>
        <v>2.5072951896510318</v>
      </c>
      <c r="P16" s="1">
        <f ca="1">utility!D14</f>
        <v>2.5511803028086727E-2</v>
      </c>
      <c r="Q16" s="277">
        <f t="shared" ca="1" si="8"/>
        <v>3.4926977809700922E-2</v>
      </c>
      <c r="R16" s="1">
        <f ca="1">P16-((0.5*PortfolioManagement!$AY$22)*(Q16^1.5))</f>
        <v>9.3668588606928421E-3</v>
      </c>
      <c r="S16" s="1">
        <f t="shared" ca="1" si="9"/>
        <v>2.1486153557652904E-2</v>
      </c>
      <c r="T16" s="1">
        <f t="shared" ca="1" si="9"/>
        <v>2.1687436031174595E-2</v>
      </c>
      <c r="U16" s="1">
        <f t="shared" ca="1" si="9"/>
        <v>2.1888718504696286E-2</v>
      </c>
      <c r="V16" s="1">
        <f t="shared" ca="1" si="9"/>
        <v>2.2090000978217977E-2</v>
      </c>
      <c r="W16" s="1">
        <f t="shared" ca="1" si="9"/>
        <v>2.2291283451739669E-2</v>
      </c>
      <c r="X16" s="1">
        <f t="shared" ca="1" si="9"/>
        <v>2.249256592526136E-2</v>
      </c>
      <c r="Y16" s="1">
        <f t="shared" ca="1" si="9"/>
        <v>2.2693848398783051E-2</v>
      </c>
      <c r="Z16" s="1">
        <f t="shared" ca="1" si="9"/>
        <v>2.2895130872304742E-2</v>
      </c>
      <c r="AA16" s="1">
        <f t="shared" ca="1" si="9"/>
        <v>2.3096413345826433E-2</v>
      </c>
      <c r="AB16" s="1">
        <f t="shared" ca="1" si="9"/>
        <v>2.3498978292869815E-2</v>
      </c>
      <c r="AC16" s="1">
        <f t="shared" ca="1" si="10"/>
        <v>2.3700260766391507E-2</v>
      </c>
      <c r="AD16" s="1">
        <f t="shared" ca="1" si="10"/>
        <v>2.3901543239913198E-2</v>
      </c>
      <c r="AE16" s="1">
        <f t="shared" ca="1" si="10"/>
        <v>2.4102825713434889E-2</v>
      </c>
      <c r="AF16" s="1">
        <f t="shared" ca="1" si="10"/>
        <v>2.430410818695658E-2</v>
      </c>
      <c r="AG16" s="1">
        <f t="shared" ca="1" si="10"/>
        <v>2.4505390660478271E-2</v>
      </c>
      <c r="AH16" s="1">
        <f t="shared" ca="1" si="10"/>
        <v>2.4706673133999962E-2</v>
      </c>
      <c r="AI16" s="1">
        <f t="shared" ca="1" si="10"/>
        <v>2.4907955607521653E-2</v>
      </c>
      <c r="AJ16" s="1">
        <f t="shared" ca="1" si="10"/>
        <v>2.5109238081043345E-2</v>
      </c>
      <c r="AK16" s="1">
        <f t="shared" ca="1" si="10"/>
        <v>2.5310520554565036E-2</v>
      </c>
    </row>
    <row r="17" spans="2:37">
      <c r="B17" s="1">
        <v>0.12</v>
      </c>
      <c r="C17" s="1">
        <f t="shared" si="3"/>
        <v>0.88</v>
      </c>
      <c r="D17" s="1">
        <f t="shared" ca="1" si="4"/>
        <v>2.9153562911415801E-2</v>
      </c>
      <c r="E17" s="1">
        <f t="shared" ca="1" si="5"/>
        <v>1.1674831692153774E-2</v>
      </c>
      <c r="F17" s="1">
        <f t="shared" ca="1" si="6"/>
        <v>2.497129181828706</v>
      </c>
      <c r="P17" s="1">
        <f ca="1">utility!D15</f>
        <v>2.672572298919642E-2</v>
      </c>
      <c r="Q17" s="277">
        <f t="shared" ca="1" si="8"/>
        <v>3.8807753121889922E-2</v>
      </c>
      <c r="R17" s="1">
        <f ca="1">P17-((0.5*PortfolioManagement!$AY$22)*(Q17^1.5))</f>
        <v>7.8165391872647566E-3</v>
      </c>
      <c r="S17" s="1">
        <f t="shared" ref="S17:AB26" ca="1" si="11">$P17-(($Q$3*S$6)*($Q17^$Q$1))</f>
        <v>2.175578537137688E-2</v>
      </c>
      <c r="T17" s="1">
        <f t="shared" ca="1" si="11"/>
        <v>2.2004282252267859E-2</v>
      </c>
      <c r="U17" s="1">
        <f t="shared" ca="1" si="11"/>
        <v>2.2252779133158835E-2</v>
      </c>
      <c r="V17" s="1">
        <f t="shared" ca="1" si="11"/>
        <v>2.2501276014049811E-2</v>
      </c>
      <c r="W17" s="1">
        <f t="shared" ca="1" si="11"/>
        <v>2.274977289494079E-2</v>
      </c>
      <c r="X17" s="1">
        <f t="shared" ca="1" si="11"/>
        <v>2.2998269775831765E-2</v>
      </c>
      <c r="Y17" s="1">
        <f t="shared" ca="1" si="11"/>
        <v>2.3246766656722744E-2</v>
      </c>
      <c r="Z17" s="1">
        <f t="shared" ca="1" si="11"/>
        <v>2.349526353761372E-2</v>
      </c>
      <c r="AA17" s="1">
        <f t="shared" ca="1" si="11"/>
        <v>2.3743760418504699E-2</v>
      </c>
      <c r="AB17" s="1">
        <f t="shared" ca="1" si="11"/>
        <v>2.424075418028665E-2</v>
      </c>
      <c r="AC17" s="1">
        <f t="shared" ref="AC17:AK26" ca="1" si="12">$P17-(($Q$3*AC$6)*($Q17^$Q$1))</f>
        <v>2.4489251061177629E-2</v>
      </c>
      <c r="AD17" s="1">
        <f t="shared" ca="1" si="12"/>
        <v>2.4737747942068605E-2</v>
      </c>
      <c r="AE17" s="1">
        <f t="shared" ca="1" si="12"/>
        <v>2.498624482295958E-2</v>
      </c>
      <c r="AF17" s="1">
        <f t="shared" ca="1" si="12"/>
        <v>2.5234741703850559E-2</v>
      </c>
      <c r="AG17" s="1">
        <f t="shared" ca="1" si="12"/>
        <v>2.5483238584741535E-2</v>
      </c>
      <c r="AH17" s="1">
        <f t="shared" ca="1" si="12"/>
        <v>2.573173546563251E-2</v>
      </c>
      <c r="AI17" s="1">
        <f t="shared" ca="1" si="12"/>
        <v>2.5980232346523489E-2</v>
      </c>
      <c r="AJ17" s="1">
        <f t="shared" ca="1" si="12"/>
        <v>2.6228729227414465E-2</v>
      </c>
      <c r="AK17" s="1">
        <f t="shared" ca="1" si="12"/>
        <v>2.6477226108305444E-2</v>
      </c>
    </row>
    <row r="18" spans="2:37">
      <c r="B18" s="1">
        <v>0.13</v>
      </c>
      <c r="C18" s="1">
        <f t="shared" si="3"/>
        <v>0.87</v>
      </c>
      <c r="D18" s="1">
        <f t="shared" ca="1" si="4"/>
        <v>3.0367482872525494E-2</v>
      </c>
      <c r="E18" s="1">
        <f t="shared" ca="1" si="5"/>
        <v>1.2206323315843261E-2</v>
      </c>
      <c r="F18" s="1">
        <f t="shared" ca="1" si="6"/>
        <v>2.4878484771175824</v>
      </c>
      <c r="P18" s="1">
        <f ca="1">utility!D16</f>
        <v>2.7939642950306112E-2</v>
      </c>
      <c r="Q18" s="277">
        <f t="shared" ca="1" si="8"/>
        <v>4.2688528434078922E-2</v>
      </c>
      <c r="R18" s="1">
        <f ca="1">P18-((0.5*PortfolioManagement!$AY$22)*(Q18^1.5))</f>
        <v>6.1243117388503077E-3</v>
      </c>
      <c r="S18" s="1">
        <f t="shared" ca="1" si="11"/>
        <v>2.1926018432744467E-2</v>
      </c>
      <c r="T18" s="1">
        <f t="shared" ca="1" si="11"/>
        <v>2.2226699658622551E-2</v>
      </c>
      <c r="U18" s="1">
        <f t="shared" ca="1" si="11"/>
        <v>2.2527380884500632E-2</v>
      </c>
      <c r="V18" s="1">
        <f t="shared" ca="1" si="11"/>
        <v>2.2828062110378716E-2</v>
      </c>
      <c r="W18" s="1">
        <f t="shared" ca="1" si="11"/>
        <v>2.3128743336256797E-2</v>
      </c>
      <c r="X18" s="1">
        <f t="shared" ca="1" si="11"/>
        <v>2.3429424562134878E-2</v>
      </c>
      <c r="Y18" s="1">
        <f t="shared" ca="1" si="11"/>
        <v>2.3730105788012962E-2</v>
      </c>
      <c r="Z18" s="1">
        <f t="shared" ca="1" si="11"/>
        <v>2.4030787013891046E-2</v>
      </c>
      <c r="AA18" s="1">
        <f t="shared" ca="1" si="11"/>
        <v>2.4331468239769127E-2</v>
      </c>
      <c r="AB18" s="1">
        <f t="shared" ca="1" si="11"/>
        <v>2.4932830691525291E-2</v>
      </c>
      <c r="AC18" s="1">
        <f t="shared" ca="1" si="12"/>
        <v>2.5233511917403372E-2</v>
      </c>
      <c r="AD18" s="1">
        <f t="shared" ca="1" si="12"/>
        <v>2.5534193143281453E-2</v>
      </c>
      <c r="AE18" s="1">
        <f t="shared" ca="1" si="12"/>
        <v>2.5834874369159537E-2</v>
      </c>
      <c r="AF18" s="1">
        <f t="shared" ca="1" si="12"/>
        <v>2.6135555595037618E-2</v>
      </c>
      <c r="AG18" s="1">
        <f t="shared" ca="1" si="12"/>
        <v>2.6436236820915702E-2</v>
      </c>
      <c r="AH18" s="1">
        <f t="shared" ca="1" si="12"/>
        <v>2.6736918046793783E-2</v>
      </c>
      <c r="AI18" s="1">
        <f t="shared" ca="1" si="12"/>
        <v>2.7037599272671867E-2</v>
      </c>
      <c r="AJ18" s="1">
        <f t="shared" ca="1" si="12"/>
        <v>2.7338280498549947E-2</v>
      </c>
      <c r="AK18" s="1">
        <f t="shared" ca="1" si="12"/>
        <v>2.7638961724428032E-2</v>
      </c>
    </row>
    <row r="19" spans="2:37">
      <c r="B19" s="1">
        <v>0.14000000000000001</v>
      </c>
      <c r="C19" s="1">
        <f t="shared" si="3"/>
        <v>0.86</v>
      </c>
      <c r="D19" s="1">
        <f t="shared" ca="1" si="4"/>
        <v>3.1581402833635183E-2</v>
      </c>
      <c r="E19" s="1">
        <f t="shared" ca="1" si="5"/>
        <v>1.273781493953275E-2</v>
      </c>
      <c r="F19" s="1">
        <f t="shared" ca="1" si="6"/>
        <v>2.4793422563881005</v>
      </c>
      <c r="P19" s="1">
        <f ca="1">utility!D17</f>
        <v>2.9153562911415801E-2</v>
      </c>
      <c r="Q19" s="277">
        <f t="shared" ca="1" si="8"/>
        <v>4.6569303746267908E-2</v>
      </c>
      <c r="R19" s="1">
        <f ca="1">P19-((0.5*PortfolioManagement!$AY$22)*(Q19^1.5))</f>
        <v>4.296795281825562E-3</v>
      </c>
      <c r="S19" s="1">
        <f t="shared" ca="1" si="11"/>
        <v>2.1996852741755665E-2</v>
      </c>
      <c r="T19" s="1">
        <f t="shared" ca="1" si="11"/>
        <v>2.2354688250238671E-2</v>
      </c>
      <c r="U19" s="1">
        <f t="shared" ca="1" si="11"/>
        <v>2.2712523758721681E-2</v>
      </c>
      <c r="V19" s="1">
        <f t="shared" ca="1" si="11"/>
        <v>2.3070359267204688E-2</v>
      </c>
      <c r="W19" s="1">
        <f t="shared" ca="1" si="11"/>
        <v>2.3428194775687694E-2</v>
      </c>
      <c r="X19" s="1">
        <f t="shared" ca="1" si="11"/>
        <v>2.3786030284170701E-2</v>
      </c>
      <c r="Y19" s="1">
        <f t="shared" ca="1" si="11"/>
        <v>2.4143865792653707E-2</v>
      </c>
      <c r="Z19" s="1">
        <f t="shared" ca="1" si="11"/>
        <v>2.4501701301136714E-2</v>
      </c>
      <c r="AA19" s="1">
        <f t="shared" ca="1" si="11"/>
        <v>2.485953680961972E-2</v>
      </c>
      <c r="AB19" s="1">
        <f t="shared" ca="1" si="11"/>
        <v>2.5575207826585733E-2</v>
      </c>
      <c r="AC19" s="1">
        <f t="shared" ca="1" si="12"/>
        <v>2.5933043335068739E-2</v>
      </c>
      <c r="AD19" s="1">
        <f t="shared" ca="1" si="12"/>
        <v>2.6290878843551746E-2</v>
      </c>
      <c r="AE19" s="1">
        <f t="shared" ca="1" si="12"/>
        <v>2.6648714352034752E-2</v>
      </c>
      <c r="AF19" s="1">
        <f t="shared" ca="1" si="12"/>
        <v>2.7006549860517759E-2</v>
      </c>
      <c r="AG19" s="1">
        <f t="shared" ca="1" si="12"/>
        <v>2.7364385369000769E-2</v>
      </c>
      <c r="AH19" s="1">
        <f t="shared" ca="1" si="12"/>
        <v>2.7722220877483775E-2</v>
      </c>
      <c r="AI19" s="1">
        <f t="shared" ca="1" si="12"/>
        <v>2.8080056385966782E-2</v>
      </c>
      <c r="AJ19" s="1">
        <f t="shared" ca="1" si="12"/>
        <v>2.8437891894449788E-2</v>
      </c>
      <c r="AK19" s="1">
        <f t="shared" ca="1" si="12"/>
        <v>2.8795727402932795E-2</v>
      </c>
    </row>
    <row r="20" spans="2:37">
      <c r="B20" s="1">
        <v>0.15</v>
      </c>
      <c r="C20" s="1">
        <f t="shared" si="3"/>
        <v>0.85</v>
      </c>
      <c r="D20" s="1">
        <f t="shared" ca="1" si="4"/>
        <v>3.2795322794744869E-2</v>
      </c>
      <c r="E20" s="1">
        <f t="shared" ca="1" si="5"/>
        <v>1.3269306563222234E-2</v>
      </c>
      <c r="F20" s="1">
        <f t="shared" ca="1" si="6"/>
        <v>2.4715174556025223</v>
      </c>
      <c r="P20" s="1">
        <f ca="1">utility!D18</f>
        <v>3.0367482872525494E-2</v>
      </c>
      <c r="Q20" s="277">
        <f t="shared" ca="1" si="8"/>
        <v>5.0450079058456908E-2</v>
      </c>
      <c r="R20" s="1">
        <f ca="1">P20-((0.5*PortfolioManagement!$AY$22)*(Q20^1.5))</f>
        <v>2.339760188986767E-3</v>
      </c>
      <c r="S20" s="1">
        <f t="shared" ca="1" si="11"/>
        <v>2.1968288298410472E-2</v>
      </c>
      <c r="T20" s="1">
        <f t="shared" ca="1" si="11"/>
        <v>2.2388248027116222E-2</v>
      </c>
      <c r="U20" s="1">
        <f t="shared" ca="1" si="11"/>
        <v>2.2808207755821971E-2</v>
      </c>
      <c r="V20" s="1">
        <f t="shared" ca="1" si="11"/>
        <v>2.3228167484527724E-2</v>
      </c>
      <c r="W20" s="1">
        <f t="shared" ca="1" si="11"/>
        <v>2.3648127213233477E-2</v>
      </c>
      <c r="X20" s="1">
        <f t="shared" ca="1" si="11"/>
        <v>2.4068086941939227E-2</v>
      </c>
      <c r="Y20" s="1">
        <f t="shared" ca="1" si="11"/>
        <v>2.4488046670644976E-2</v>
      </c>
      <c r="Z20" s="1">
        <f t="shared" ca="1" si="11"/>
        <v>2.4908006399350729E-2</v>
      </c>
      <c r="AA20" s="1">
        <f t="shared" ca="1" si="11"/>
        <v>2.5327966128056482E-2</v>
      </c>
      <c r="AB20" s="1">
        <f t="shared" ca="1" si="11"/>
        <v>2.6167885585467981E-2</v>
      </c>
      <c r="AC20" s="1">
        <f t="shared" ca="1" si="12"/>
        <v>2.6587845314173734E-2</v>
      </c>
      <c r="AD20" s="1">
        <f t="shared" ca="1" si="12"/>
        <v>2.7007805042879484E-2</v>
      </c>
      <c r="AE20" s="1">
        <f t="shared" ca="1" si="12"/>
        <v>2.7427764771585237E-2</v>
      </c>
      <c r="AF20" s="1">
        <f t="shared" ca="1" si="12"/>
        <v>2.7847724500290987E-2</v>
      </c>
      <c r="AG20" s="1">
        <f t="shared" ca="1" si="12"/>
        <v>2.8267684228996739E-2</v>
      </c>
      <c r="AH20" s="1">
        <f t="shared" ca="1" si="12"/>
        <v>2.8687643957702489E-2</v>
      </c>
      <c r="AI20" s="1">
        <f t="shared" ca="1" si="12"/>
        <v>2.9107603686408242E-2</v>
      </c>
      <c r="AJ20" s="1">
        <f t="shared" ca="1" si="12"/>
        <v>2.9527563415113992E-2</v>
      </c>
      <c r="AK20" s="1">
        <f t="shared" ca="1" si="12"/>
        <v>2.9947523143819745E-2</v>
      </c>
    </row>
    <row r="21" spans="2:37">
      <c r="B21" s="1">
        <v>0.16</v>
      </c>
      <c r="C21" s="1">
        <f t="shared" si="3"/>
        <v>0.84</v>
      </c>
      <c r="D21" s="1">
        <f t="shared" ca="1" si="4"/>
        <v>3.4009242755854568E-2</v>
      </c>
      <c r="E21" s="1">
        <f t="shared" ca="1" si="5"/>
        <v>1.3800798186911722E-2</v>
      </c>
      <c r="F21" s="1">
        <f t="shared" ca="1" si="6"/>
        <v>2.4642953469247852</v>
      </c>
      <c r="P21" s="1">
        <f ca="1">utility!D19</f>
        <v>3.1581402833635183E-2</v>
      </c>
      <c r="Q21" s="277">
        <f t="shared" ca="1" si="8"/>
        <v>5.4330854370645894E-2</v>
      </c>
      <c r="R21" s="1">
        <f ca="1">P21-((0.5*PortfolioManagement!$AY$22)*(Q21^1.5))</f>
        <v>2.5829563208883133E-4</v>
      </c>
      <c r="S21" s="1">
        <f t="shared" ca="1" si="11"/>
        <v>2.1840325102708887E-2</v>
      </c>
      <c r="T21" s="1">
        <f t="shared" ca="1" si="11"/>
        <v>2.23273789892552E-2</v>
      </c>
      <c r="U21" s="1">
        <f t="shared" ca="1" si="11"/>
        <v>2.2814432875801517E-2</v>
      </c>
      <c r="V21" s="1">
        <f t="shared" ca="1" si="11"/>
        <v>2.330148676234783E-2</v>
      </c>
      <c r="W21" s="1">
        <f t="shared" ca="1" si="11"/>
        <v>2.3788540648894147E-2</v>
      </c>
      <c r="X21" s="1">
        <f t="shared" ca="1" si="11"/>
        <v>2.427559453544046E-2</v>
      </c>
      <c r="Y21" s="1">
        <f t="shared" ca="1" si="11"/>
        <v>2.4762648421986777E-2</v>
      </c>
      <c r="Z21" s="1">
        <f t="shared" ca="1" si="11"/>
        <v>2.524970230853309E-2</v>
      </c>
      <c r="AA21" s="1">
        <f t="shared" ca="1" si="11"/>
        <v>2.5736756195079404E-2</v>
      </c>
      <c r="AB21" s="1">
        <f t="shared" ca="1" si="11"/>
        <v>2.6710863968172037E-2</v>
      </c>
      <c r="AC21" s="1">
        <f t="shared" ca="1" si="12"/>
        <v>2.719791785471835E-2</v>
      </c>
      <c r="AD21" s="1">
        <f t="shared" ca="1" si="12"/>
        <v>2.7684971741264663E-2</v>
      </c>
      <c r="AE21" s="1">
        <f t="shared" ca="1" si="12"/>
        <v>2.817202562781098E-2</v>
      </c>
      <c r="AF21" s="1">
        <f t="shared" ca="1" si="12"/>
        <v>2.8659079514357293E-2</v>
      </c>
      <c r="AG21" s="1">
        <f t="shared" ca="1" si="12"/>
        <v>2.914613340090361E-2</v>
      </c>
      <c r="AH21" s="1">
        <f t="shared" ca="1" si="12"/>
        <v>2.9633187287449923E-2</v>
      </c>
      <c r="AI21" s="1">
        <f t="shared" ca="1" si="12"/>
        <v>3.012024117399624E-2</v>
      </c>
      <c r="AJ21" s="1">
        <f t="shared" ca="1" si="12"/>
        <v>3.0607295060542553E-2</v>
      </c>
      <c r="AK21" s="1">
        <f t="shared" ca="1" si="12"/>
        <v>3.109434894708887E-2</v>
      </c>
    </row>
    <row r="22" spans="2:37">
      <c r="B22" s="1">
        <v>0.17</v>
      </c>
      <c r="C22" s="1">
        <f t="shared" si="3"/>
        <v>0.83</v>
      </c>
      <c r="D22" s="1">
        <f t="shared" ca="1" si="4"/>
        <v>3.5223162716964254E-2</v>
      </c>
      <c r="E22" s="1">
        <f t="shared" ca="1" si="5"/>
        <v>1.4332289810601207E-2</v>
      </c>
      <c r="F22" s="1">
        <f t="shared" ca="1" si="6"/>
        <v>2.4576088805370535</v>
      </c>
      <c r="P22" s="1">
        <f ca="1">utility!D20</f>
        <v>3.2795322794744869E-2</v>
      </c>
      <c r="Q22" s="277">
        <f t="shared" ca="1" si="8"/>
        <v>5.8211629682834873E-2</v>
      </c>
      <c r="R22" s="1">
        <f ca="1">P22-((0.5*PortfolioManagement!$AY$22)*(Q22^1.5))</f>
        <v>-1.9430660306801947E-3</v>
      </c>
      <c r="S22" s="1">
        <f t="shared" ca="1" si="11"/>
        <v>2.1612963154650909E-2</v>
      </c>
      <c r="T22" s="1">
        <f t="shared" ca="1" si="11"/>
        <v>2.217208113665561E-2</v>
      </c>
      <c r="U22" s="1">
        <f t="shared" ca="1" si="11"/>
        <v>2.2731199118660308E-2</v>
      </c>
      <c r="V22" s="1">
        <f t="shared" ca="1" si="11"/>
        <v>2.3290317100665005E-2</v>
      </c>
      <c r="W22" s="1">
        <f t="shared" ca="1" si="11"/>
        <v>2.3849435082669703E-2</v>
      </c>
      <c r="X22" s="1">
        <f t="shared" ca="1" si="11"/>
        <v>2.4408553064674401E-2</v>
      </c>
      <c r="Y22" s="1">
        <f t="shared" ca="1" si="11"/>
        <v>2.4967671046679098E-2</v>
      </c>
      <c r="Z22" s="1">
        <f t="shared" ca="1" si="11"/>
        <v>2.5526789028683796E-2</v>
      </c>
      <c r="AA22" s="1">
        <f t="shared" ca="1" si="11"/>
        <v>2.6085907010688497E-2</v>
      </c>
      <c r="AB22" s="1">
        <f t="shared" ca="1" si="11"/>
        <v>2.7204142974697889E-2</v>
      </c>
      <c r="AC22" s="1">
        <f t="shared" ca="1" si="12"/>
        <v>2.776326095670259E-2</v>
      </c>
      <c r="AD22" s="1">
        <f t="shared" ca="1" si="12"/>
        <v>2.8322378938707288E-2</v>
      </c>
      <c r="AE22" s="1">
        <f t="shared" ca="1" si="12"/>
        <v>2.8881496920711985E-2</v>
      </c>
      <c r="AF22" s="1">
        <f t="shared" ca="1" si="12"/>
        <v>2.9440614902716683E-2</v>
      </c>
      <c r="AG22" s="1">
        <f t="shared" ca="1" si="12"/>
        <v>2.9999732884721381E-2</v>
      </c>
      <c r="AH22" s="1">
        <f t="shared" ca="1" si="12"/>
        <v>3.0558850866726078E-2</v>
      </c>
      <c r="AI22" s="1">
        <f t="shared" ca="1" si="12"/>
        <v>3.1117968848730776E-2</v>
      </c>
      <c r="AJ22" s="1">
        <f t="shared" ca="1" si="12"/>
        <v>3.1677086830735474E-2</v>
      </c>
      <c r="AK22" s="1">
        <f t="shared" ca="1" si="12"/>
        <v>3.2236204812740171E-2</v>
      </c>
    </row>
    <row r="23" spans="2:37">
      <c r="B23" s="1">
        <v>0.18</v>
      </c>
      <c r="C23" s="1">
        <f t="shared" si="3"/>
        <v>0.82000000000000006</v>
      </c>
      <c r="D23" s="1">
        <f t="shared" ca="1" si="4"/>
        <v>3.6437082678073947E-2</v>
      </c>
      <c r="E23" s="1">
        <f t="shared" ca="1" si="5"/>
        <v>1.4863781434290693E-2</v>
      </c>
      <c r="F23" s="1">
        <f t="shared" ca="1" si="6"/>
        <v>2.4514005967562009</v>
      </c>
      <c r="P23" s="1">
        <f ca="1">utility!D21</f>
        <v>3.4009242755854568E-2</v>
      </c>
      <c r="Q23" s="277">
        <f t="shared" ca="1" si="8"/>
        <v>6.2092404995023893E-2</v>
      </c>
      <c r="R23" s="1">
        <f ca="1">P23-((0.5*PortfolioManagement!$AY$22)*(Q23^1.5))</f>
        <v>-4.2602545298198735E-3</v>
      </c>
      <c r="S23" s="1">
        <f t="shared" ca="1" si="11"/>
        <v>2.1286202454236541E-2</v>
      </c>
      <c r="T23" s="1">
        <f t="shared" ca="1" si="11"/>
        <v>2.1922354469317444E-2</v>
      </c>
      <c r="U23" s="1">
        <f t="shared" ca="1" si="11"/>
        <v>2.2558506484398347E-2</v>
      </c>
      <c r="V23" s="1">
        <f t="shared" ca="1" si="11"/>
        <v>2.3194658499479246E-2</v>
      </c>
      <c r="W23" s="1">
        <f t="shared" ca="1" si="11"/>
        <v>2.3830810514560145E-2</v>
      </c>
      <c r="X23" s="1">
        <f t="shared" ca="1" si="11"/>
        <v>2.4466962529641048E-2</v>
      </c>
      <c r="Y23" s="1">
        <f t="shared" ca="1" si="11"/>
        <v>2.5103114544721951E-2</v>
      </c>
      <c r="Z23" s="1">
        <f t="shared" ca="1" si="11"/>
        <v>2.5739266559802854E-2</v>
      </c>
      <c r="AA23" s="1">
        <f t="shared" ca="1" si="11"/>
        <v>2.6375418574883753E-2</v>
      </c>
      <c r="AB23" s="1">
        <f t="shared" ca="1" si="11"/>
        <v>2.7647722605045555E-2</v>
      </c>
      <c r="AC23" s="1">
        <f t="shared" ca="1" si="12"/>
        <v>2.8283874620126458E-2</v>
      </c>
      <c r="AD23" s="1">
        <f t="shared" ca="1" si="12"/>
        <v>2.8920026635207357E-2</v>
      </c>
      <c r="AE23" s="1">
        <f t="shared" ca="1" si="12"/>
        <v>2.955617865028826E-2</v>
      </c>
      <c r="AF23" s="1">
        <f t="shared" ca="1" si="12"/>
        <v>3.0192330665369159E-2</v>
      </c>
      <c r="AG23" s="1">
        <f t="shared" ca="1" si="12"/>
        <v>3.0828482680450062E-2</v>
      </c>
      <c r="AH23" s="1">
        <f t="shared" ca="1" si="12"/>
        <v>3.1464634695530964E-2</v>
      </c>
      <c r="AI23" s="1">
        <f t="shared" ca="1" si="12"/>
        <v>3.2100786710611867E-2</v>
      </c>
      <c r="AJ23" s="1">
        <f t="shared" ca="1" si="12"/>
        <v>3.2736938725692763E-2</v>
      </c>
      <c r="AK23" s="1">
        <f t="shared" ca="1" si="12"/>
        <v>3.3373090740773666E-2</v>
      </c>
    </row>
    <row r="24" spans="2:37">
      <c r="B24" s="1">
        <v>0.19</v>
      </c>
      <c r="C24" s="1">
        <f t="shared" si="3"/>
        <v>0.81</v>
      </c>
      <c r="D24" s="1">
        <f t="shared" ca="1" si="4"/>
        <v>3.7651002639183639E-2</v>
      </c>
      <c r="E24" s="1">
        <f t="shared" ca="1" si="5"/>
        <v>1.5395273057980182E-2</v>
      </c>
      <c r="F24" s="1">
        <f t="shared" ca="1" si="6"/>
        <v>2.4456209706307961</v>
      </c>
      <c r="P24" s="1">
        <f ca="1">utility!D22</f>
        <v>3.5223162716964254E-2</v>
      </c>
      <c r="Q24" s="277">
        <f t="shared" ca="1" si="8"/>
        <v>6.5973180307212873E-2</v>
      </c>
      <c r="R24" s="1">
        <f ca="1">P24-((0.5*PortfolioManagement!$AY$22)*(Q24^1.5))</f>
        <v>-6.6895881005061691E-3</v>
      </c>
      <c r="S24" s="1">
        <f t="shared" ca="1" si="11"/>
        <v>2.0860043001465788E-2</v>
      </c>
      <c r="T24" s="1">
        <f t="shared" ca="1" si="11"/>
        <v>2.1578198987240709E-2</v>
      </c>
      <c r="U24" s="1">
        <f t="shared" ca="1" si="11"/>
        <v>2.2296354973015631E-2</v>
      </c>
      <c r="V24" s="1">
        <f t="shared" ca="1" si="11"/>
        <v>2.3014510958790556E-2</v>
      </c>
      <c r="W24" s="1">
        <f t="shared" ca="1" si="11"/>
        <v>2.3732666944565481E-2</v>
      </c>
      <c r="X24" s="1">
        <f t="shared" ca="1" si="11"/>
        <v>2.4450822930340406E-2</v>
      </c>
      <c r="Y24" s="1">
        <f t="shared" ca="1" si="11"/>
        <v>2.5168978916115328E-2</v>
      </c>
      <c r="Z24" s="1">
        <f t="shared" ca="1" si="11"/>
        <v>2.5887134901890249E-2</v>
      </c>
      <c r="AA24" s="1">
        <f t="shared" ca="1" si="11"/>
        <v>2.6605290887665174E-2</v>
      </c>
      <c r="AB24" s="1">
        <f t="shared" ca="1" si="11"/>
        <v>2.8041602859215021E-2</v>
      </c>
      <c r="AC24" s="1">
        <f t="shared" ca="1" si="12"/>
        <v>2.8759758844989942E-2</v>
      </c>
      <c r="AD24" s="1">
        <f t="shared" ca="1" si="12"/>
        <v>2.9477914830764868E-2</v>
      </c>
      <c r="AE24" s="1">
        <f t="shared" ca="1" si="12"/>
        <v>3.0196070816539793E-2</v>
      </c>
      <c r="AF24" s="1">
        <f t="shared" ca="1" si="12"/>
        <v>3.0914226802314714E-2</v>
      </c>
      <c r="AG24" s="1">
        <f t="shared" ca="1" si="12"/>
        <v>3.1632382788089636E-2</v>
      </c>
      <c r="AH24" s="1">
        <f t="shared" ca="1" si="12"/>
        <v>3.2350538773864561E-2</v>
      </c>
      <c r="AI24" s="1">
        <f t="shared" ca="1" si="12"/>
        <v>3.3068694759639486E-2</v>
      </c>
      <c r="AJ24" s="1">
        <f t="shared" ca="1" si="12"/>
        <v>3.3786850745414404E-2</v>
      </c>
      <c r="AK24" s="1">
        <f t="shared" ca="1" si="12"/>
        <v>3.4505006731189329E-2</v>
      </c>
    </row>
    <row r="25" spans="2:37">
      <c r="B25" s="1">
        <v>0.2</v>
      </c>
      <c r="C25" s="1">
        <f t="shared" si="3"/>
        <v>0.8</v>
      </c>
      <c r="D25" s="1">
        <f t="shared" ca="1" si="4"/>
        <v>3.8864922600293325E-2</v>
      </c>
      <c r="E25" s="1">
        <f t="shared" ca="1" si="5"/>
        <v>1.5926764681669668E-2</v>
      </c>
      <c r="F25" s="1">
        <f t="shared" ca="1" si="6"/>
        <v>2.4402270879925472</v>
      </c>
      <c r="P25" s="1">
        <f ca="1">utility!D23</f>
        <v>3.6437082678073947E-2</v>
      </c>
      <c r="Q25" s="277">
        <f t="shared" ca="1" si="8"/>
        <v>6.9853955619401872E-2</v>
      </c>
      <c r="R25" s="1">
        <f ca="1">P25-((0.5*PortfolioManagement!$AY$22)*(Q25^1.5))</f>
        <v>-9.2277153324957506E-3</v>
      </c>
      <c r="S25" s="1">
        <f t="shared" ca="1" si="11"/>
        <v>2.0334484796338634E-2</v>
      </c>
      <c r="T25" s="1">
        <f t="shared" ca="1" si="11"/>
        <v>2.1139614690425402E-2</v>
      </c>
      <c r="U25" s="1">
        <f t="shared" ca="1" si="11"/>
        <v>2.1944744584512167E-2</v>
      </c>
      <c r="V25" s="1">
        <f t="shared" ca="1" si="11"/>
        <v>2.2749874478598935E-2</v>
      </c>
      <c r="W25" s="1">
        <f t="shared" ca="1" si="11"/>
        <v>2.3555004372685699E-2</v>
      </c>
      <c r="X25" s="1">
        <f t="shared" ca="1" si="11"/>
        <v>2.4360134266772464E-2</v>
      </c>
      <c r="Y25" s="1">
        <f t="shared" ca="1" si="11"/>
        <v>2.5165264160859228E-2</v>
      </c>
      <c r="Z25" s="1">
        <f t="shared" ca="1" si="11"/>
        <v>2.5970394054945993E-2</v>
      </c>
      <c r="AA25" s="1">
        <f t="shared" ca="1" si="11"/>
        <v>2.6775523949032761E-2</v>
      </c>
      <c r="AB25" s="1">
        <f t="shared" ca="1" si="11"/>
        <v>2.838578373720629E-2</v>
      </c>
      <c r="AC25" s="1">
        <f t="shared" ca="1" si="12"/>
        <v>2.9190913631293058E-2</v>
      </c>
      <c r="AD25" s="1">
        <f t="shared" ca="1" si="12"/>
        <v>2.9996043525379823E-2</v>
      </c>
      <c r="AE25" s="1">
        <f t="shared" ca="1" si="12"/>
        <v>3.0801173419466588E-2</v>
      </c>
      <c r="AF25" s="1">
        <f t="shared" ca="1" si="12"/>
        <v>3.1606303313553352E-2</v>
      </c>
      <c r="AG25" s="1">
        <f t="shared" ca="1" si="12"/>
        <v>3.2411433207640117E-2</v>
      </c>
      <c r="AH25" s="1">
        <f t="shared" ca="1" si="12"/>
        <v>3.3216563101726881E-2</v>
      </c>
      <c r="AI25" s="1">
        <f t="shared" ca="1" si="12"/>
        <v>3.4021692995813653E-2</v>
      </c>
      <c r="AJ25" s="1">
        <f t="shared" ca="1" si="12"/>
        <v>3.4826822889900418E-2</v>
      </c>
      <c r="AK25" s="1">
        <f t="shared" ca="1" si="12"/>
        <v>3.5631952783987182E-2</v>
      </c>
    </row>
    <row r="26" spans="2:37">
      <c r="B26" s="1">
        <v>0.21</v>
      </c>
      <c r="C26" s="1">
        <f t="shared" si="3"/>
        <v>0.79</v>
      </c>
      <c r="D26" s="1">
        <f t="shared" ca="1" si="4"/>
        <v>4.0078842561403018E-2</v>
      </c>
      <c r="E26" s="1">
        <f t="shared" ca="1" si="5"/>
        <v>1.6458256305359152E-2</v>
      </c>
      <c r="F26" s="1">
        <f t="shared" ca="1" si="6"/>
        <v>2.4351815780358526</v>
      </c>
      <c r="P26" s="1">
        <f ca="1">utility!D24</f>
        <v>3.7651002639183639E-2</v>
      </c>
      <c r="Q26" s="277">
        <f t="shared" ca="1" si="8"/>
        <v>7.3734730931590872E-2</v>
      </c>
      <c r="R26" s="1">
        <f ca="1">P26-((0.5*PortfolioManagement!$AY$22)*(Q26^1.5))</f>
        <v>-1.1871568524547897E-2</v>
      </c>
      <c r="S26" s="1">
        <f t="shared" ca="1" si="11"/>
        <v>1.9709527838855094E-2</v>
      </c>
      <c r="T26" s="1">
        <f t="shared" ca="1" si="11"/>
        <v>2.0606601578871522E-2</v>
      </c>
      <c r="U26" s="1">
        <f t="shared" ca="1" si="11"/>
        <v>2.1503675318887951E-2</v>
      </c>
      <c r="V26" s="1">
        <f t="shared" ca="1" si="11"/>
        <v>2.2400749058904379E-2</v>
      </c>
      <c r="W26" s="1">
        <f t="shared" ca="1" si="11"/>
        <v>2.3297822798920804E-2</v>
      </c>
      <c r="X26" s="1">
        <f t="shared" ca="1" si="11"/>
        <v>2.4194896538937232E-2</v>
      </c>
      <c r="Y26" s="1">
        <f t="shared" ca="1" si="11"/>
        <v>2.5091970278953657E-2</v>
      </c>
      <c r="Z26" s="1">
        <f t="shared" ca="1" si="11"/>
        <v>2.5989044018970085E-2</v>
      </c>
      <c r="AA26" s="1">
        <f t="shared" ca="1" si="11"/>
        <v>2.6886117758986514E-2</v>
      </c>
      <c r="AB26" s="1">
        <f t="shared" ca="1" si="11"/>
        <v>2.8680265239019367E-2</v>
      </c>
      <c r="AC26" s="1">
        <f t="shared" ca="1" si="12"/>
        <v>2.9577338979035795E-2</v>
      </c>
      <c r="AD26" s="1">
        <f t="shared" ca="1" si="12"/>
        <v>3.047441271905222E-2</v>
      </c>
      <c r="AE26" s="1">
        <f t="shared" ca="1" si="12"/>
        <v>3.1371486459068648E-2</v>
      </c>
      <c r="AF26" s="1">
        <f t="shared" ca="1" si="12"/>
        <v>3.2268560199085077E-2</v>
      </c>
      <c r="AG26" s="1">
        <f t="shared" ca="1" si="12"/>
        <v>3.3165633939101505E-2</v>
      </c>
      <c r="AH26" s="1">
        <f t="shared" ca="1" si="12"/>
        <v>3.4062707679117933E-2</v>
      </c>
      <c r="AI26" s="1">
        <f t="shared" ca="1" si="12"/>
        <v>3.4959781419134361E-2</v>
      </c>
      <c r="AJ26" s="1">
        <f t="shared" ca="1" si="12"/>
        <v>3.5856855159150783E-2</v>
      </c>
      <c r="AK26" s="1">
        <f t="shared" ca="1" si="12"/>
        <v>3.6753928899167211E-2</v>
      </c>
    </row>
    <row r="27" spans="2:37">
      <c r="B27" s="1">
        <v>0.22</v>
      </c>
      <c r="C27" s="1">
        <f t="shared" si="3"/>
        <v>0.78</v>
      </c>
      <c r="D27" s="1">
        <f t="shared" ca="1" si="4"/>
        <v>4.129276252251271E-2</v>
      </c>
      <c r="E27" s="1">
        <f t="shared" ca="1" si="5"/>
        <v>1.698974792904864E-2</v>
      </c>
      <c r="F27" s="1">
        <f t="shared" ca="1" si="6"/>
        <v>2.4304517462505371</v>
      </c>
      <c r="P27" s="1">
        <f ca="1">utility!D25</f>
        <v>3.8864922600293325E-2</v>
      </c>
      <c r="Q27" s="277">
        <f t="shared" ca="1" si="8"/>
        <v>7.7615506243779844E-2</v>
      </c>
      <c r="R27" s="1">
        <f ca="1">P27-((0.5*PortfolioManagement!$AY$22)*(Q27^1.5))</f>
        <v>-1.4618325771901482E-2</v>
      </c>
      <c r="S27" s="1">
        <f t="shared" ref="S27:AB36" ca="1" si="13">$P27-(($Q$3*S$6)*($Q27^$Q$1))</f>
        <v>1.8985172129015172E-2</v>
      </c>
      <c r="T27" s="1">
        <f t="shared" ca="1" si="13"/>
        <v>1.9979159652579081E-2</v>
      </c>
      <c r="U27" s="1">
        <f t="shared" ca="1" si="13"/>
        <v>2.0973147176142987E-2</v>
      </c>
      <c r="V27" s="1">
        <f t="shared" ca="1" si="13"/>
        <v>2.1967134699706896E-2</v>
      </c>
      <c r="W27" s="1">
        <f t="shared" ca="1" si="13"/>
        <v>2.2961122223270805E-2</v>
      </c>
      <c r="X27" s="1">
        <f t="shared" ca="1" si="13"/>
        <v>2.3955109746834711E-2</v>
      </c>
      <c r="Y27" s="1">
        <f t="shared" ca="1" si="13"/>
        <v>2.4949097270398617E-2</v>
      </c>
      <c r="Z27" s="1">
        <f t="shared" ca="1" si="13"/>
        <v>2.5943084793962526E-2</v>
      </c>
      <c r="AA27" s="1">
        <f t="shared" ca="1" si="13"/>
        <v>2.6937072317526435E-2</v>
      </c>
      <c r="AB27" s="1">
        <f t="shared" ca="1" si="13"/>
        <v>2.8925047364654247E-2</v>
      </c>
      <c r="AC27" s="1">
        <f t="shared" ref="AC27:AK36" ca="1" si="14">$P27-(($Q$3*AC$6)*($Q27^$Q$1))</f>
        <v>2.9919034888218156E-2</v>
      </c>
      <c r="AD27" s="1">
        <f t="shared" ca="1" si="14"/>
        <v>3.0913022411782065E-2</v>
      </c>
      <c r="AE27" s="1">
        <f t="shared" ca="1" si="14"/>
        <v>3.1907009935345974E-2</v>
      </c>
      <c r="AF27" s="1">
        <f t="shared" ca="1" si="14"/>
        <v>3.2900997458909884E-2</v>
      </c>
      <c r="AG27" s="1">
        <f t="shared" ca="1" si="14"/>
        <v>3.3894984982473786E-2</v>
      </c>
      <c r="AH27" s="1">
        <f t="shared" ca="1" si="14"/>
        <v>3.4888972506037695E-2</v>
      </c>
      <c r="AI27" s="1">
        <f t="shared" ca="1" si="14"/>
        <v>3.5882960029601604E-2</v>
      </c>
      <c r="AJ27" s="1">
        <f t="shared" ca="1" si="14"/>
        <v>3.6876947553165507E-2</v>
      </c>
      <c r="AK27" s="1">
        <f t="shared" ca="1" si="14"/>
        <v>3.7870935076729416E-2</v>
      </c>
    </row>
    <row r="28" spans="2:37">
      <c r="B28" s="1">
        <v>0.23</v>
      </c>
      <c r="C28" s="1">
        <f t="shared" si="3"/>
        <v>0.77</v>
      </c>
      <c r="D28" s="1">
        <f t="shared" ca="1" si="4"/>
        <v>4.2506682483622403E-2</v>
      </c>
      <c r="E28" s="1">
        <f t="shared" ca="1" si="5"/>
        <v>1.7521239552738127E-2</v>
      </c>
      <c r="F28" s="1">
        <f t="shared" ca="1" si="6"/>
        <v>2.426008865165004</v>
      </c>
      <c r="P28" s="1">
        <f ca="1">utility!D26</f>
        <v>4.0078842561403018E-2</v>
      </c>
      <c r="Q28" s="277">
        <f t="shared" ca="1" si="8"/>
        <v>8.1496281555968844E-2</v>
      </c>
      <c r="R28" s="1">
        <f ca="1">P28-((0.5*PortfolioManagement!$AY$22)*(Q28^1.5))</f>
        <v>-1.746537979031125E-2</v>
      </c>
      <c r="S28" s="1">
        <f t="shared" ca="1" si="13"/>
        <v>1.8161417666818849E-2</v>
      </c>
      <c r="T28" s="1">
        <f t="shared" ca="1" si="13"/>
        <v>1.9257288911548057E-2</v>
      </c>
      <c r="U28" s="1">
        <f t="shared" ca="1" si="13"/>
        <v>2.0353160156277268E-2</v>
      </c>
      <c r="V28" s="1">
        <f t="shared" ca="1" si="13"/>
        <v>2.1449031401006475E-2</v>
      </c>
      <c r="W28" s="1">
        <f t="shared" ca="1" si="13"/>
        <v>2.2544902645735686E-2</v>
      </c>
      <c r="X28" s="1">
        <f t="shared" ca="1" si="13"/>
        <v>2.3640773890464893E-2</v>
      </c>
      <c r="Y28" s="1">
        <f t="shared" ca="1" si="13"/>
        <v>2.4736645135194101E-2</v>
      </c>
      <c r="Z28" s="1">
        <f t="shared" ca="1" si="13"/>
        <v>2.5832516379923308E-2</v>
      </c>
      <c r="AA28" s="1">
        <f t="shared" ca="1" si="13"/>
        <v>2.6928387624652519E-2</v>
      </c>
      <c r="AB28" s="1">
        <f t="shared" ca="1" si="13"/>
        <v>2.9120130114110934E-2</v>
      </c>
      <c r="AC28" s="1">
        <f t="shared" ca="1" si="14"/>
        <v>3.0216001358840144E-2</v>
      </c>
      <c r="AD28" s="1">
        <f t="shared" ca="1" si="14"/>
        <v>3.1311872603569352E-2</v>
      </c>
      <c r="AE28" s="1">
        <f t="shared" ca="1" si="14"/>
        <v>3.2407743848298559E-2</v>
      </c>
      <c r="AF28" s="1">
        <f t="shared" ca="1" si="14"/>
        <v>3.3503615093027767E-2</v>
      </c>
      <c r="AG28" s="1">
        <f t="shared" ca="1" si="14"/>
        <v>3.4599486337756974E-2</v>
      </c>
      <c r="AH28" s="1">
        <f t="shared" ca="1" si="14"/>
        <v>3.5695357582486181E-2</v>
      </c>
      <c r="AI28" s="1">
        <f t="shared" ca="1" si="14"/>
        <v>3.6791228827215396E-2</v>
      </c>
      <c r="AJ28" s="1">
        <f t="shared" ca="1" si="14"/>
        <v>3.7887100071944603E-2</v>
      </c>
      <c r="AK28" s="1">
        <f t="shared" ca="1" si="14"/>
        <v>3.898297131667381E-2</v>
      </c>
    </row>
    <row r="29" spans="2:37">
      <c r="B29" s="1">
        <v>0.24</v>
      </c>
      <c r="C29" s="1">
        <f t="shared" si="3"/>
        <v>0.76</v>
      </c>
      <c r="D29" s="1">
        <f t="shared" ca="1" si="4"/>
        <v>4.3720602444732089E-2</v>
      </c>
      <c r="E29" s="1">
        <f t="shared" ca="1" si="5"/>
        <v>1.8052731176427615E-2</v>
      </c>
      <c r="F29" s="1">
        <f t="shared" ca="1" si="6"/>
        <v>2.4218275903770361</v>
      </c>
      <c r="P29" s="1">
        <f ca="1">utility!D27</f>
        <v>4.129276252251271E-2</v>
      </c>
      <c r="Q29" s="277">
        <f t="shared" ca="1" si="8"/>
        <v>8.5377056868157844E-2</v>
      </c>
      <c r="R29" s="1">
        <f ca="1">P29-((0.5*PortfolioManagement!$AY$22)*(Q29^1.5))</f>
        <v>-2.0410312011291024E-2</v>
      </c>
      <c r="S29" s="1">
        <f t="shared" ca="1" si="13"/>
        <v>1.7238264452266134E-2</v>
      </c>
      <c r="T29" s="1">
        <f t="shared" ca="1" si="13"/>
        <v>1.8440989355778464E-2</v>
      </c>
      <c r="U29" s="1">
        <f t="shared" ca="1" si="13"/>
        <v>1.9643714259290793E-2</v>
      </c>
      <c r="V29" s="1">
        <f t="shared" ca="1" si="13"/>
        <v>2.0846439162803123E-2</v>
      </c>
      <c r="W29" s="1">
        <f t="shared" ca="1" si="13"/>
        <v>2.2049164066315449E-2</v>
      </c>
      <c r="X29" s="1">
        <f t="shared" ca="1" si="13"/>
        <v>2.3251888969827779E-2</v>
      </c>
      <c r="Y29" s="1">
        <f t="shared" ca="1" si="13"/>
        <v>2.4454613873340109E-2</v>
      </c>
      <c r="Z29" s="1">
        <f t="shared" ca="1" si="13"/>
        <v>2.5657338776852438E-2</v>
      </c>
      <c r="AA29" s="1">
        <f t="shared" ca="1" si="13"/>
        <v>2.6860063680364768E-2</v>
      </c>
      <c r="AB29" s="1">
        <f t="shared" ca="1" si="13"/>
        <v>2.926551348738942E-2</v>
      </c>
      <c r="AC29" s="1">
        <f t="shared" ca="1" si="14"/>
        <v>3.046823839090175E-2</v>
      </c>
      <c r="AD29" s="1">
        <f t="shared" ca="1" si="14"/>
        <v>3.167096329441408E-2</v>
      </c>
      <c r="AE29" s="1">
        <f t="shared" ca="1" si="14"/>
        <v>3.287368819792641E-2</v>
      </c>
      <c r="AF29" s="1">
        <f t="shared" ca="1" si="14"/>
        <v>3.4076413101438739E-2</v>
      </c>
      <c r="AG29" s="1">
        <f t="shared" ca="1" si="14"/>
        <v>3.5279138004951069E-2</v>
      </c>
      <c r="AH29" s="1">
        <f t="shared" ca="1" si="14"/>
        <v>3.6481862908463392E-2</v>
      </c>
      <c r="AI29" s="1">
        <f t="shared" ca="1" si="14"/>
        <v>3.7684587811975721E-2</v>
      </c>
      <c r="AJ29" s="1">
        <f t="shared" ca="1" si="14"/>
        <v>3.8887312715488051E-2</v>
      </c>
      <c r="AK29" s="1">
        <f t="shared" ca="1" si="14"/>
        <v>4.0090037619000381E-2</v>
      </c>
    </row>
    <row r="30" spans="2:37">
      <c r="B30" s="1">
        <v>0.25</v>
      </c>
      <c r="C30" s="1">
        <f t="shared" si="3"/>
        <v>0.75</v>
      </c>
      <c r="D30" s="1">
        <f t="shared" ca="1" si="4"/>
        <v>4.4934522405841781E-2</v>
      </c>
      <c r="E30" s="1">
        <f t="shared" ca="1" si="5"/>
        <v>1.8584222800117099E-2</v>
      </c>
      <c r="F30" s="1">
        <f t="shared" ca="1" si="6"/>
        <v>2.4178854767904876</v>
      </c>
      <c r="P30" s="1">
        <f ca="1">utility!D28</f>
        <v>4.2506682483622403E-2</v>
      </c>
      <c r="Q30" s="277">
        <f t="shared" ca="1" si="8"/>
        <v>8.9257832180346844E-2</v>
      </c>
      <c r="R30" s="1">
        <f ca="1">P30-((0.5*PortfolioManagement!$AY$22)*(Q30^1.5))</f>
        <v>-2.345087085499107E-2</v>
      </c>
      <c r="S30" s="1">
        <f t="shared" ca="1" si="13"/>
        <v>1.6215712485357029E-2</v>
      </c>
      <c r="T30" s="1">
        <f t="shared" ca="1" si="13"/>
        <v>1.7530260985270298E-2</v>
      </c>
      <c r="U30" s="1">
        <f t="shared" ca="1" si="13"/>
        <v>1.8844809485183567E-2</v>
      </c>
      <c r="V30" s="1">
        <f t="shared" ca="1" si="13"/>
        <v>2.0159357985096837E-2</v>
      </c>
      <c r="W30" s="1">
        <f t="shared" ca="1" si="13"/>
        <v>2.1473906485010106E-2</v>
      </c>
      <c r="X30" s="1">
        <f t="shared" ca="1" si="13"/>
        <v>2.2788454984923375E-2</v>
      </c>
      <c r="Y30" s="1">
        <f t="shared" ca="1" si="13"/>
        <v>2.4103003484836641E-2</v>
      </c>
      <c r="Z30" s="1">
        <f t="shared" ca="1" si="13"/>
        <v>2.541755198474991E-2</v>
      </c>
      <c r="AA30" s="1">
        <f t="shared" ca="1" si="13"/>
        <v>2.6732100484663179E-2</v>
      </c>
      <c r="AB30" s="1">
        <f t="shared" ca="1" si="13"/>
        <v>2.9361197484489718E-2</v>
      </c>
      <c r="AC30" s="1">
        <f t="shared" ca="1" si="14"/>
        <v>3.0675745984402987E-2</v>
      </c>
      <c r="AD30" s="1">
        <f t="shared" ca="1" si="14"/>
        <v>3.1990294484316256E-2</v>
      </c>
      <c r="AE30" s="1">
        <f t="shared" ca="1" si="14"/>
        <v>3.3304842984229518E-2</v>
      </c>
      <c r="AF30" s="1">
        <f t="shared" ca="1" si="14"/>
        <v>3.4619391484142795E-2</v>
      </c>
      <c r="AG30" s="1">
        <f t="shared" ca="1" si="14"/>
        <v>3.5933939984056057E-2</v>
      </c>
      <c r="AH30" s="1">
        <f t="shared" ca="1" si="14"/>
        <v>3.7248488483969326E-2</v>
      </c>
      <c r="AI30" s="1">
        <f t="shared" ca="1" si="14"/>
        <v>3.8563036983882595E-2</v>
      </c>
      <c r="AJ30" s="1">
        <f t="shared" ca="1" si="14"/>
        <v>3.9877585483795865E-2</v>
      </c>
      <c r="AK30" s="1">
        <f t="shared" ca="1" si="14"/>
        <v>4.1192133983709134E-2</v>
      </c>
    </row>
    <row r="31" spans="2:37">
      <c r="B31" s="1">
        <v>0.26</v>
      </c>
      <c r="C31" s="1">
        <f t="shared" si="3"/>
        <v>0.74</v>
      </c>
      <c r="D31" s="1">
        <f t="shared" ca="1" si="4"/>
        <v>4.6148442366951474E-2</v>
      </c>
      <c r="E31" s="1">
        <f t="shared" ca="1" si="5"/>
        <v>1.9115714423806589E-2</v>
      </c>
      <c r="F31" s="1">
        <f t="shared" ca="1" si="6"/>
        <v>2.4141625755550362</v>
      </c>
      <c r="P31" s="1">
        <f ca="1">utility!D29</f>
        <v>4.3720602444732089E-2</v>
      </c>
      <c r="Q31" s="277">
        <f t="shared" ca="1" si="8"/>
        <v>9.3138607492535816E-2</v>
      </c>
      <c r="R31" s="1">
        <f ca="1">P31-((0.5*PortfolioManagement!$AY$22)*(Q31^1.5))</f>
        <v>-2.6584953352314013E-2</v>
      </c>
      <c r="S31" s="1">
        <f t="shared" ca="1" si="13"/>
        <v>1.5093761766091545E-2</v>
      </c>
      <c r="T31" s="1">
        <f t="shared" ca="1" si="13"/>
        <v>1.6525103800023571E-2</v>
      </c>
      <c r="U31" s="1">
        <f t="shared" ca="1" si="13"/>
        <v>1.79564458339556E-2</v>
      </c>
      <c r="V31" s="1">
        <f t="shared" ca="1" si="13"/>
        <v>1.9387787867887626E-2</v>
      </c>
      <c r="W31" s="1">
        <f t="shared" ca="1" si="13"/>
        <v>2.0819129901819656E-2</v>
      </c>
      <c r="X31" s="1">
        <f t="shared" ca="1" si="13"/>
        <v>2.2250471935751682E-2</v>
      </c>
      <c r="Y31" s="1">
        <f t="shared" ca="1" si="13"/>
        <v>2.3681813969683708E-2</v>
      </c>
      <c r="Z31" s="1">
        <f t="shared" ca="1" si="13"/>
        <v>2.5113156003615737E-2</v>
      </c>
      <c r="AA31" s="1">
        <f t="shared" ca="1" si="13"/>
        <v>2.6544498037547763E-2</v>
      </c>
      <c r="AB31" s="1">
        <f t="shared" ca="1" si="13"/>
        <v>2.9407182105411815E-2</v>
      </c>
      <c r="AC31" s="1">
        <f t="shared" ca="1" si="14"/>
        <v>3.0838524139343845E-2</v>
      </c>
      <c r="AD31" s="1">
        <f t="shared" ca="1" si="14"/>
        <v>3.2269866173275874E-2</v>
      </c>
      <c r="AE31" s="1">
        <f t="shared" ca="1" si="14"/>
        <v>3.37012082072079E-2</v>
      </c>
      <c r="AF31" s="1">
        <f t="shared" ca="1" si="14"/>
        <v>3.5132550241139926E-2</v>
      </c>
      <c r="AG31" s="1">
        <f t="shared" ca="1" si="14"/>
        <v>3.6563892275071952E-2</v>
      </c>
      <c r="AH31" s="1">
        <f t="shared" ca="1" si="14"/>
        <v>3.7995234309003978E-2</v>
      </c>
      <c r="AI31" s="1">
        <f t="shared" ca="1" si="14"/>
        <v>3.9426576342936004E-2</v>
      </c>
      <c r="AJ31" s="1">
        <f t="shared" ca="1" si="14"/>
        <v>4.0857918376868037E-2</v>
      </c>
      <c r="AK31" s="1">
        <f t="shared" ca="1" si="14"/>
        <v>4.2289260410800063E-2</v>
      </c>
    </row>
    <row r="32" spans="2:37">
      <c r="B32" s="1">
        <v>0.27</v>
      </c>
      <c r="C32" s="1">
        <f t="shared" si="3"/>
        <v>0.73</v>
      </c>
      <c r="D32" s="1">
        <f t="shared" ca="1" si="4"/>
        <v>4.736236232806116E-2</v>
      </c>
      <c r="E32" s="1">
        <f t="shared" ca="1" si="5"/>
        <v>1.9647206047496073E-2</v>
      </c>
      <c r="F32" s="1">
        <f t="shared" ca="1" si="6"/>
        <v>2.4106410964269003</v>
      </c>
      <c r="P32" s="1">
        <f ca="1">utility!D30</f>
        <v>4.4934522405841781E-2</v>
      </c>
      <c r="Q32" s="277">
        <f t="shared" ca="1" si="8"/>
        <v>9.7019382804724816E-2</v>
      </c>
      <c r="R32" s="1">
        <f ca="1">P32-((0.5*PortfolioManagement!$AY$22)*(Q32^1.5))</f>
        <v>-2.9810589480241068E-2</v>
      </c>
      <c r="S32" s="1">
        <f t="shared" ca="1" si="13"/>
        <v>1.3872412294469658E-2</v>
      </c>
      <c r="T32" s="1">
        <f t="shared" ca="1" si="13"/>
        <v>1.5425517800038265E-2</v>
      </c>
      <c r="U32" s="1">
        <f t="shared" ca="1" si="13"/>
        <v>1.6978623305606871E-2</v>
      </c>
      <c r="V32" s="1">
        <f t="shared" ca="1" si="13"/>
        <v>1.8531728811175475E-2</v>
      </c>
      <c r="W32" s="1">
        <f t="shared" ca="1" si="13"/>
        <v>2.0084834316744082E-2</v>
      </c>
      <c r="X32" s="1">
        <f t="shared" ca="1" si="13"/>
        <v>2.1637939822312689E-2</v>
      </c>
      <c r="Y32" s="1">
        <f t="shared" ca="1" si="13"/>
        <v>2.3191045327881295E-2</v>
      </c>
      <c r="Z32" s="1">
        <f t="shared" ca="1" si="13"/>
        <v>2.4744150833449902E-2</v>
      </c>
      <c r="AA32" s="1">
        <f t="shared" ca="1" si="13"/>
        <v>2.6297256339018509E-2</v>
      </c>
      <c r="AB32" s="1">
        <f t="shared" ca="1" si="13"/>
        <v>2.9403467350155719E-2</v>
      </c>
      <c r="AC32" s="1">
        <f t="shared" ca="1" si="14"/>
        <v>3.0956572855724326E-2</v>
      </c>
      <c r="AD32" s="1">
        <f t="shared" ca="1" si="14"/>
        <v>3.2509678361292933E-2</v>
      </c>
      <c r="AE32" s="1">
        <f t="shared" ca="1" si="14"/>
        <v>3.406278386686154E-2</v>
      </c>
      <c r="AF32" s="1">
        <f t="shared" ca="1" si="14"/>
        <v>3.5615889372430147E-2</v>
      </c>
      <c r="AG32" s="1">
        <f t="shared" ca="1" si="14"/>
        <v>3.7168994877998754E-2</v>
      </c>
      <c r="AH32" s="1">
        <f t="shared" ca="1" si="14"/>
        <v>3.8722100383567354E-2</v>
      </c>
      <c r="AI32" s="1">
        <f t="shared" ca="1" si="14"/>
        <v>4.0275205889135961E-2</v>
      </c>
      <c r="AJ32" s="1">
        <f t="shared" ca="1" si="14"/>
        <v>4.1828311394704568E-2</v>
      </c>
      <c r="AK32" s="1">
        <f t="shared" ca="1" si="14"/>
        <v>4.3381416900273174E-2</v>
      </c>
    </row>
    <row r="33" spans="2:37">
      <c r="B33" s="1">
        <v>0.28000000000000003</v>
      </c>
      <c r="C33" s="1">
        <f t="shared" si="3"/>
        <v>0.72</v>
      </c>
      <c r="D33" s="1">
        <f t="shared" ca="1" si="4"/>
        <v>4.8576282289170852E-2</v>
      </c>
      <c r="E33" s="1">
        <f t="shared" ca="1" si="5"/>
        <v>2.0178697671185564E-2</v>
      </c>
      <c r="F33" s="1">
        <f t="shared" ca="1" si="6"/>
        <v>2.407305123488519</v>
      </c>
      <c r="P33" s="1">
        <f ca="1">utility!D31</f>
        <v>4.6148442366951474E-2</v>
      </c>
      <c r="Q33" s="277">
        <f t="shared" ca="1" si="8"/>
        <v>0.10090015811691382</v>
      </c>
      <c r="R33" s="1">
        <f ca="1">P33-((0.5*PortfolioManagement!$AY$22)*(Q33^1.5))</f>
        <v>-3.3125928716033558E-2</v>
      </c>
      <c r="S33" s="1">
        <f t="shared" ca="1" si="13"/>
        <v>1.2551664070491381E-2</v>
      </c>
      <c r="T33" s="1">
        <f t="shared" ca="1" si="13"/>
        <v>1.4231502985314386E-2</v>
      </c>
      <c r="U33" s="1">
        <f t="shared" ca="1" si="13"/>
        <v>1.5911341900137391E-2</v>
      </c>
      <c r="V33" s="1">
        <f t="shared" ca="1" si="13"/>
        <v>1.7591180814960396E-2</v>
      </c>
      <c r="W33" s="1">
        <f t="shared" ca="1" si="13"/>
        <v>1.9271019729783401E-2</v>
      </c>
      <c r="X33" s="1">
        <f t="shared" ca="1" si="13"/>
        <v>2.0950858644606406E-2</v>
      </c>
      <c r="Y33" s="1">
        <f t="shared" ca="1" si="13"/>
        <v>2.2630697559429411E-2</v>
      </c>
      <c r="Z33" s="1">
        <f t="shared" ca="1" si="13"/>
        <v>2.4310536474252416E-2</v>
      </c>
      <c r="AA33" s="1">
        <f t="shared" ca="1" si="13"/>
        <v>2.5990375389075421E-2</v>
      </c>
      <c r="AB33" s="1">
        <f t="shared" ca="1" si="13"/>
        <v>2.9350053218721427E-2</v>
      </c>
      <c r="AC33" s="1">
        <f t="shared" ca="1" si="14"/>
        <v>3.1029892133544432E-2</v>
      </c>
      <c r="AD33" s="1">
        <f t="shared" ca="1" si="14"/>
        <v>3.2709731048367441E-2</v>
      </c>
      <c r="AE33" s="1">
        <f t="shared" ca="1" si="14"/>
        <v>3.4389569963190439E-2</v>
      </c>
      <c r="AF33" s="1">
        <f t="shared" ca="1" si="14"/>
        <v>3.6069408878013451E-2</v>
      </c>
      <c r="AG33" s="1">
        <f t="shared" ca="1" si="14"/>
        <v>3.7749247792836449E-2</v>
      </c>
      <c r="AH33" s="1">
        <f t="shared" ca="1" si="14"/>
        <v>3.9429086707659454E-2</v>
      </c>
      <c r="AI33" s="1">
        <f t="shared" ca="1" si="14"/>
        <v>4.1108925622482459E-2</v>
      </c>
      <c r="AJ33" s="1">
        <f t="shared" ca="1" si="14"/>
        <v>4.2788764537305464E-2</v>
      </c>
      <c r="AK33" s="1">
        <f t="shared" ca="1" si="14"/>
        <v>4.4468603452128469E-2</v>
      </c>
    </row>
    <row r="34" spans="2:37">
      <c r="B34" s="1">
        <v>0.28999999999999998</v>
      </c>
      <c r="C34" s="1">
        <f t="shared" si="3"/>
        <v>0.71</v>
      </c>
      <c r="D34" s="1">
        <f t="shared" ca="1" si="4"/>
        <v>4.9790202250280545E-2</v>
      </c>
      <c r="E34" s="1">
        <f t="shared" ca="1" si="5"/>
        <v>2.0710189294875045E-2</v>
      </c>
      <c r="F34" s="1">
        <f t="shared" ca="1" si="6"/>
        <v>2.4041403746416581</v>
      </c>
      <c r="P34" s="1">
        <f ca="1">utility!D32</f>
        <v>4.736236232806116E-2</v>
      </c>
      <c r="Q34" s="277">
        <f t="shared" ca="1" si="8"/>
        <v>0.10478093342910279</v>
      </c>
      <c r="R34" s="1">
        <f ca="1">P34-((0.5*PortfolioManagement!$AY$22)*(Q34^1.5))</f>
        <v>-3.65292284218059E-2</v>
      </c>
      <c r="S34" s="1">
        <f t="shared" ca="1" si="13"/>
        <v>1.1131517094156725E-2</v>
      </c>
      <c r="T34" s="1">
        <f t="shared" ca="1" si="13"/>
        <v>1.2943059355851945E-2</v>
      </c>
      <c r="U34" s="1">
        <f t="shared" ca="1" si="13"/>
        <v>1.4754601617547172E-2</v>
      </c>
      <c r="V34" s="1">
        <f t="shared" ca="1" si="13"/>
        <v>1.6566143879242393E-2</v>
      </c>
      <c r="W34" s="1">
        <f t="shared" ca="1" si="13"/>
        <v>1.8377686140937613E-2</v>
      </c>
      <c r="X34" s="1">
        <f t="shared" ca="1" si="13"/>
        <v>2.0189228402632837E-2</v>
      </c>
      <c r="Y34" s="1">
        <f t="shared" ca="1" si="13"/>
        <v>2.2000770664328057E-2</v>
      </c>
      <c r="Z34" s="1">
        <f t="shared" ca="1" si="13"/>
        <v>2.3812312926023278E-2</v>
      </c>
      <c r="AA34" s="1">
        <f t="shared" ca="1" si="13"/>
        <v>2.5623855187718501E-2</v>
      </c>
      <c r="AB34" s="1">
        <f t="shared" ca="1" si="13"/>
        <v>2.9246939711108942E-2</v>
      </c>
      <c r="AC34" s="1">
        <f t="shared" ca="1" si="14"/>
        <v>3.1058481972804166E-2</v>
      </c>
      <c r="AD34" s="1">
        <f t="shared" ca="1" si="14"/>
        <v>3.287002423449939E-2</v>
      </c>
      <c r="AE34" s="1">
        <f t="shared" ca="1" si="14"/>
        <v>3.468156649619461E-2</v>
      </c>
      <c r="AF34" s="1">
        <f t="shared" ca="1" si="14"/>
        <v>3.6493108757889831E-2</v>
      </c>
      <c r="AG34" s="1">
        <f t="shared" ca="1" si="14"/>
        <v>3.8304651019585051E-2</v>
      </c>
      <c r="AH34" s="1">
        <f t="shared" ca="1" si="14"/>
        <v>4.0116193281280271E-2</v>
      </c>
      <c r="AI34" s="1">
        <f t="shared" ca="1" si="14"/>
        <v>4.1927735542975492E-2</v>
      </c>
      <c r="AJ34" s="1">
        <f t="shared" ca="1" si="14"/>
        <v>4.3739277804670719E-2</v>
      </c>
      <c r="AK34" s="1">
        <f t="shared" ca="1" si="14"/>
        <v>4.5550820066365939E-2</v>
      </c>
    </row>
    <row r="35" spans="2:37">
      <c r="B35" s="1">
        <v>0.3</v>
      </c>
      <c r="C35" s="1">
        <f t="shared" si="3"/>
        <v>0.7</v>
      </c>
      <c r="D35" s="1">
        <f t="shared" ca="1" si="4"/>
        <v>5.1004122211390231E-2</v>
      </c>
      <c r="E35" s="1">
        <f t="shared" ca="1" si="5"/>
        <v>2.1241680918564536E-2</v>
      </c>
      <c r="F35" s="1">
        <f t="shared" ca="1" si="6"/>
        <v>2.4011339972070802</v>
      </c>
      <c r="P35" s="1">
        <f ca="1">utility!D33</f>
        <v>4.8576282289170852E-2</v>
      </c>
      <c r="Q35" s="277">
        <f t="shared" ca="1" si="8"/>
        <v>0.10866170874129179</v>
      </c>
      <c r="R35" s="1">
        <f ca="1">P35-((0.5*PortfolioManagement!$AY$22)*(Q35^1.5))</f>
        <v>-4.0018843751015554E-2</v>
      </c>
      <c r="S35" s="1">
        <f t="shared" ca="1" si="13"/>
        <v>9.6119713654656685E-3</v>
      </c>
      <c r="T35" s="1">
        <f t="shared" ca="1" si="13"/>
        <v>1.1560186911650928E-2</v>
      </c>
      <c r="U35" s="1">
        <f t="shared" ca="1" si="13"/>
        <v>1.3508402457836181E-2</v>
      </c>
      <c r="V35" s="1">
        <f t="shared" ca="1" si="13"/>
        <v>1.5456618004021441E-2</v>
      </c>
      <c r="W35" s="1">
        <f t="shared" ca="1" si="13"/>
        <v>1.7404833550206705E-2</v>
      </c>
      <c r="X35" s="1">
        <f t="shared" ca="1" si="13"/>
        <v>1.9353049096391964E-2</v>
      </c>
      <c r="Y35" s="1">
        <f t="shared" ca="1" si="13"/>
        <v>2.1301264642577224E-2</v>
      </c>
      <c r="Z35" s="1">
        <f t="shared" ca="1" si="13"/>
        <v>2.3249480188762484E-2</v>
      </c>
      <c r="AA35" s="1">
        <f t="shared" ca="1" si="13"/>
        <v>2.5197695734947741E-2</v>
      </c>
      <c r="AB35" s="1">
        <f t="shared" ca="1" si="13"/>
        <v>2.909412682731826E-2</v>
      </c>
      <c r="AC35" s="1">
        <f t="shared" ca="1" si="14"/>
        <v>3.1042342373503517E-2</v>
      </c>
      <c r="AD35" s="1">
        <f t="shared" ca="1" si="14"/>
        <v>3.299055791968878E-2</v>
      </c>
      <c r="AE35" s="1">
        <f t="shared" ca="1" si="14"/>
        <v>3.493877346587404E-2</v>
      </c>
      <c r="AF35" s="1">
        <f t="shared" ca="1" si="14"/>
        <v>3.6886989012059293E-2</v>
      </c>
      <c r="AG35" s="1">
        <f t="shared" ca="1" si="14"/>
        <v>3.883520455824456E-2</v>
      </c>
      <c r="AH35" s="1">
        <f t="shared" ca="1" si="14"/>
        <v>4.0783420104429813E-2</v>
      </c>
      <c r="AI35" s="1">
        <f t="shared" ca="1" si="14"/>
        <v>4.2731635650615073E-2</v>
      </c>
      <c r="AJ35" s="1">
        <f t="shared" ca="1" si="14"/>
        <v>4.4679851196800333E-2</v>
      </c>
      <c r="AK35" s="1">
        <f t="shared" ca="1" si="14"/>
        <v>4.6628066742985592E-2</v>
      </c>
    </row>
    <row r="36" spans="2:37">
      <c r="B36" s="1">
        <v>0.31</v>
      </c>
      <c r="C36" s="1">
        <f t="shared" si="3"/>
        <v>0.69</v>
      </c>
      <c r="D36" s="1">
        <f t="shared" ca="1" si="4"/>
        <v>5.2218042172499923E-2</v>
      </c>
      <c r="E36" s="1">
        <f t="shared" ca="1" si="5"/>
        <v>2.177317254225402E-2</v>
      </c>
      <c r="F36" s="1">
        <f t="shared" ca="1" si="6"/>
        <v>2.3982743934611821</v>
      </c>
      <c r="P36" s="1">
        <f ca="1">utility!D34</f>
        <v>4.9790202250280545E-2</v>
      </c>
      <c r="Q36" s="277">
        <f t="shared" ca="1" si="8"/>
        <v>0.11254248405348079</v>
      </c>
      <c r="R36" s="1">
        <f ca="1">P36-((0.5*PortfolioManagement!$AY$22)*(Q36^1.5))</f>
        <v>-4.359321882966876E-2</v>
      </c>
      <c r="S36" s="1">
        <f t="shared" ca="1" si="13"/>
        <v>7.9930268844182195E-3</v>
      </c>
      <c r="T36" s="1">
        <f t="shared" ca="1" si="13"/>
        <v>1.0082885652711336E-2</v>
      </c>
      <c r="U36" s="1">
        <f t="shared" ca="1" si="13"/>
        <v>1.2172744421004453E-2</v>
      </c>
      <c r="V36" s="1">
        <f t="shared" ca="1" si="13"/>
        <v>1.4262603189297569E-2</v>
      </c>
      <c r="W36" s="1">
        <f t="shared" ca="1" si="13"/>
        <v>1.6352461957590686E-2</v>
      </c>
      <c r="X36" s="1">
        <f t="shared" ca="1" si="13"/>
        <v>1.8442320725883803E-2</v>
      </c>
      <c r="Y36" s="1">
        <f t="shared" ca="1" si="13"/>
        <v>2.0532179494176919E-2</v>
      </c>
      <c r="Z36" s="1">
        <f t="shared" ca="1" si="13"/>
        <v>2.2622038262470036E-2</v>
      </c>
      <c r="AA36" s="1">
        <f t="shared" ca="1" si="13"/>
        <v>2.4711897030763152E-2</v>
      </c>
      <c r="AB36" s="1">
        <f t="shared" ca="1" si="13"/>
        <v>2.8891614567349382E-2</v>
      </c>
      <c r="AC36" s="1">
        <f t="shared" ca="1" si="14"/>
        <v>3.0981473335642499E-2</v>
      </c>
      <c r="AD36" s="1">
        <f t="shared" ca="1" si="14"/>
        <v>3.3071332103935619E-2</v>
      </c>
      <c r="AE36" s="1">
        <f t="shared" ca="1" si="14"/>
        <v>3.5161190872228729E-2</v>
      </c>
      <c r="AF36" s="1">
        <f t="shared" ca="1" si="14"/>
        <v>3.7251049640521852E-2</v>
      </c>
      <c r="AG36" s="1">
        <f t="shared" ca="1" si="14"/>
        <v>3.9340908408814962E-2</v>
      </c>
      <c r="AH36" s="1">
        <f t="shared" ca="1" si="14"/>
        <v>4.1430767177108078E-2</v>
      </c>
      <c r="AI36" s="1">
        <f t="shared" ca="1" si="14"/>
        <v>4.3520625945401195E-2</v>
      </c>
      <c r="AJ36" s="1">
        <f t="shared" ca="1" si="14"/>
        <v>4.5610484713694312E-2</v>
      </c>
      <c r="AK36" s="1">
        <f t="shared" ca="1" si="14"/>
        <v>4.7700343481987428E-2</v>
      </c>
    </row>
    <row r="37" spans="2:37">
      <c r="B37" s="1">
        <v>0.32</v>
      </c>
      <c r="C37" s="1">
        <f t="shared" ref="C37:C68" si="15">1-B37</f>
        <v>0.67999999999999994</v>
      </c>
      <c r="D37" s="1">
        <f t="shared" ref="D37:D68" ca="1" si="16">(RF*C37)+(Portfolio_Return*B37)</f>
        <v>5.3431962133609616E-2</v>
      </c>
      <c r="E37" s="1">
        <f t="shared" ref="E37:E68" ca="1" si="17">(Portfolio_Risk*B37)+(C37*RFrisk)+(C37*RFCoVar)</f>
        <v>2.2304664165943504E-2</v>
      </c>
      <c r="F37" s="1">
        <f t="shared" ca="1" si="6"/>
        <v>2.3955510711160444</v>
      </c>
      <c r="P37" s="1">
        <f ca="1">utility!D35</f>
        <v>5.1004122211390231E-2</v>
      </c>
      <c r="Q37" s="277">
        <f t="shared" ca="1" si="8"/>
        <v>0.11642325936566976</v>
      </c>
      <c r="R37" s="1">
        <f ca="1">P37-((0.5*PortfolioManagement!$AY$22)*(Q37^1.5))</f>
        <v>-4.7250879012421983E-2</v>
      </c>
      <c r="S37" s="1">
        <f t="shared" ref="S37:AB46" ca="1" si="18">$P37-(($Q$3*S$6)*($Q37^$Q$1))</f>
        <v>6.2746836510143914E-3</v>
      </c>
      <c r="T37" s="1">
        <f t="shared" ca="1" si="18"/>
        <v>8.5111555790331819E-3</v>
      </c>
      <c r="U37" s="1">
        <f t="shared" ca="1" si="18"/>
        <v>1.0747627507051973E-2</v>
      </c>
      <c r="V37" s="1">
        <f t="shared" ca="1" si="18"/>
        <v>1.2984099435070763E-2</v>
      </c>
      <c r="W37" s="1">
        <f t="shared" ca="1" si="18"/>
        <v>1.5220571363089561E-2</v>
      </c>
      <c r="X37" s="1">
        <f t="shared" ca="1" si="18"/>
        <v>1.7457043291108351E-2</v>
      </c>
      <c r="Y37" s="1">
        <f t="shared" ca="1" si="18"/>
        <v>1.9693515219127142E-2</v>
      </c>
      <c r="Z37" s="1">
        <f t="shared" ca="1" si="18"/>
        <v>2.1929987147145936E-2</v>
      </c>
      <c r="AA37" s="1">
        <f t="shared" ca="1" si="18"/>
        <v>2.416645907516473E-2</v>
      </c>
      <c r="AB37" s="1">
        <f t="shared" ca="1" si="18"/>
        <v>2.8639402931202311E-2</v>
      </c>
      <c r="AC37" s="1">
        <f t="shared" ref="AC37:AK46" ca="1" si="19">$P37-(($Q$3*AC$6)*($Q37^$Q$1))</f>
        <v>3.0875874859221102E-2</v>
      </c>
      <c r="AD37" s="1">
        <f t="shared" ca="1" si="19"/>
        <v>3.3112346787239899E-2</v>
      </c>
      <c r="AE37" s="1">
        <f t="shared" ca="1" si="19"/>
        <v>3.534881871525869E-2</v>
      </c>
      <c r="AF37" s="1">
        <f t="shared" ca="1" si="19"/>
        <v>3.758529064327748E-2</v>
      </c>
      <c r="AG37" s="1">
        <f t="shared" ca="1" si="19"/>
        <v>3.9821762571296271E-2</v>
      </c>
      <c r="AH37" s="1">
        <f t="shared" ca="1" si="19"/>
        <v>4.2058234499315061E-2</v>
      </c>
      <c r="AI37" s="1">
        <f t="shared" ca="1" si="19"/>
        <v>4.4294706427333852E-2</v>
      </c>
      <c r="AJ37" s="1">
        <f t="shared" ca="1" si="19"/>
        <v>4.653117835535265E-2</v>
      </c>
      <c r="AK37" s="1">
        <f t="shared" ca="1" si="19"/>
        <v>4.876765028337144E-2</v>
      </c>
    </row>
    <row r="38" spans="2:37">
      <c r="B38" s="1">
        <v>0.33</v>
      </c>
      <c r="C38" s="1">
        <f t="shared" si="15"/>
        <v>0.66999999999999993</v>
      </c>
      <c r="D38" s="1">
        <f t="shared" ca="1" si="16"/>
        <v>5.4645882094719309E-2</v>
      </c>
      <c r="E38" s="1">
        <f t="shared" ca="1" si="17"/>
        <v>2.2836155789632995E-2</v>
      </c>
      <c r="F38" s="1">
        <f t="shared" ca="1" si="6"/>
        <v>2.3929545146791775</v>
      </c>
      <c r="P38" s="1">
        <f ca="1">utility!D36</f>
        <v>5.2218042172499923E-2</v>
      </c>
      <c r="Q38" s="277">
        <f t="shared" ca="1" si="8"/>
        <v>0.12030403467785876</v>
      </c>
      <c r="R38" s="1">
        <f ca="1">P38-((0.5*PortfolioManagement!$AY$22)*(Q38^1.5))</f>
        <v>-5.0990424050758598E-2</v>
      </c>
      <c r="S38" s="1">
        <f t="shared" ca="1" si="18"/>
        <v>4.4569416652541563E-3</v>
      </c>
      <c r="T38" s="1">
        <f t="shared" ca="1" si="18"/>
        <v>6.844996690616445E-3</v>
      </c>
      <c r="U38" s="1">
        <f t="shared" ca="1" si="18"/>
        <v>9.2330517159787337E-3</v>
      </c>
      <c r="V38" s="1">
        <f t="shared" ca="1" si="18"/>
        <v>1.1621106741341022E-2</v>
      </c>
      <c r="W38" s="1">
        <f t="shared" ca="1" si="18"/>
        <v>1.4009161766703311E-2</v>
      </c>
      <c r="X38" s="1">
        <f t="shared" ca="1" si="18"/>
        <v>1.63972167920656E-2</v>
      </c>
      <c r="Y38" s="1">
        <f t="shared" ca="1" si="18"/>
        <v>1.8785271817427888E-2</v>
      </c>
      <c r="Z38" s="1">
        <f t="shared" ca="1" si="18"/>
        <v>2.1173326842790177E-2</v>
      </c>
      <c r="AA38" s="1">
        <f t="shared" ca="1" si="18"/>
        <v>2.3561381868152466E-2</v>
      </c>
      <c r="AB38" s="1">
        <f t="shared" ca="1" si="18"/>
        <v>2.833749191887704E-2</v>
      </c>
      <c r="AC38" s="1">
        <f t="shared" ca="1" si="19"/>
        <v>3.0725546944239329E-2</v>
      </c>
      <c r="AD38" s="1">
        <f t="shared" ca="1" si="19"/>
        <v>3.3113601969601614E-2</v>
      </c>
      <c r="AE38" s="1">
        <f t="shared" ca="1" si="19"/>
        <v>3.5501656994963909E-2</v>
      </c>
      <c r="AF38" s="1">
        <f t="shared" ca="1" si="19"/>
        <v>3.7889712020326191E-2</v>
      </c>
      <c r="AG38" s="1">
        <f t="shared" ca="1" si="19"/>
        <v>4.027776704568848E-2</v>
      </c>
      <c r="AH38" s="1">
        <f t="shared" ca="1" si="19"/>
        <v>4.2665822071050769E-2</v>
      </c>
      <c r="AI38" s="1">
        <f t="shared" ca="1" si="19"/>
        <v>4.5053877096413057E-2</v>
      </c>
      <c r="AJ38" s="1">
        <f t="shared" ca="1" si="19"/>
        <v>4.7441932121775346E-2</v>
      </c>
      <c r="AK38" s="1">
        <f t="shared" ca="1" si="19"/>
        <v>4.9829987147137635E-2</v>
      </c>
    </row>
    <row r="39" spans="2:37">
      <c r="B39" s="1">
        <v>0.34</v>
      </c>
      <c r="C39" s="1">
        <f t="shared" si="15"/>
        <v>0.65999999999999992</v>
      </c>
      <c r="D39" s="1">
        <f t="shared" ca="1" si="16"/>
        <v>5.5859802055829001E-2</v>
      </c>
      <c r="E39" s="1">
        <f t="shared" ca="1" si="17"/>
        <v>2.3367647413322479E-2</v>
      </c>
      <c r="F39" s="1">
        <f t="shared" ca="1" si="6"/>
        <v>2.3904760743686135</v>
      </c>
      <c r="P39" s="1">
        <f ca="1">utility!D37</f>
        <v>5.3431962133609616E-2</v>
      </c>
      <c r="Q39" s="277">
        <f t="shared" ref="Q39:Q70" ca="1" si="20">(P39-RF)/$Q$2</f>
        <v>0.12418480999004776</v>
      </c>
      <c r="R39" s="1">
        <f ca="1">P39-((0.5*PortfolioManagement!$AY$22)*(Q39^1.5))</f>
        <v>-5.4810522039592642E-2</v>
      </c>
      <c r="S39" s="1">
        <f t="shared" ca="1" si="18"/>
        <v>2.5398009271375352E-3</v>
      </c>
      <c r="T39" s="1">
        <f t="shared" ca="1" si="18"/>
        <v>5.0844089874611392E-3</v>
      </c>
      <c r="U39" s="1">
        <f t="shared" ca="1" si="18"/>
        <v>7.6290170477847433E-3</v>
      </c>
      <c r="V39" s="1">
        <f t="shared" ca="1" si="18"/>
        <v>1.0173625108108347E-2</v>
      </c>
      <c r="W39" s="1">
        <f t="shared" ca="1" si="18"/>
        <v>1.2718233168431951E-2</v>
      </c>
      <c r="X39" s="1">
        <f t="shared" ca="1" si="18"/>
        <v>1.5262841228755555E-2</v>
      </c>
      <c r="Y39" s="1">
        <f t="shared" ca="1" si="18"/>
        <v>1.7807449289079159E-2</v>
      </c>
      <c r="Z39" s="1">
        <f t="shared" ca="1" si="18"/>
        <v>2.0352057349402763E-2</v>
      </c>
      <c r="AA39" s="1">
        <f t="shared" ca="1" si="18"/>
        <v>2.2896665409726367E-2</v>
      </c>
      <c r="AB39" s="1">
        <f t="shared" ca="1" si="18"/>
        <v>2.7985881530373576E-2</v>
      </c>
      <c r="AC39" s="1">
        <f t="shared" ca="1" si="19"/>
        <v>3.053048959069718E-2</v>
      </c>
      <c r="AD39" s="1">
        <f t="shared" ca="1" si="19"/>
        <v>3.3075097651020784E-2</v>
      </c>
      <c r="AE39" s="1">
        <f t="shared" ca="1" si="19"/>
        <v>3.5619705711344388E-2</v>
      </c>
      <c r="AF39" s="1">
        <f t="shared" ca="1" si="19"/>
        <v>3.8164313771667992E-2</v>
      </c>
      <c r="AG39" s="1">
        <f t="shared" ca="1" si="19"/>
        <v>4.0708921831991596E-2</v>
      </c>
      <c r="AH39" s="1">
        <f t="shared" ca="1" si="19"/>
        <v>4.32535298923152E-2</v>
      </c>
      <c r="AI39" s="1">
        <f t="shared" ca="1" si="19"/>
        <v>4.5798137952638804E-2</v>
      </c>
      <c r="AJ39" s="1">
        <f t="shared" ca="1" si="19"/>
        <v>4.8342746012962408E-2</v>
      </c>
      <c r="AK39" s="1">
        <f t="shared" ca="1" si="19"/>
        <v>5.0887354073286012E-2</v>
      </c>
    </row>
    <row r="40" spans="2:37">
      <c r="B40" s="1">
        <v>0.35</v>
      </c>
      <c r="C40" s="1">
        <f t="shared" si="15"/>
        <v>0.65</v>
      </c>
      <c r="D40" s="1">
        <f t="shared" ca="1" si="16"/>
        <v>5.7073722016938687E-2</v>
      </c>
      <c r="E40" s="1">
        <f t="shared" ca="1" si="17"/>
        <v>2.3899139037011966E-2</v>
      </c>
      <c r="F40" s="1">
        <f t="shared" ca="1" si="6"/>
        <v>2.388107869850463</v>
      </c>
      <c r="P40" s="1">
        <f ca="1">utility!D38</f>
        <v>5.4645882094719309E-2</v>
      </c>
      <c r="Q40" s="277">
        <f t="shared" ca="1" si="20"/>
        <v>0.12806558530223677</v>
      </c>
      <c r="R40" s="1">
        <f ca="1">P40-((0.5*PortfolioManagement!$AY$22)*(Q40^1.5))</f>
        <v>-5.8709904031834376E-2</v>
      </c>
      <c r="S40" s="1">
        <f t="shared" ca="1" si="18"/>
        <v>5.2326143666450026E-4</v>
      </c>
      <c r="T40" s="1">
        <f t="shared" ca="1" si="18"/>
        <v>3.2293924695672438E-3</v>
      </c>
      <c r="U40" s="1">
        <f t="shared" ca="1" si="18"/>
        <v>5.9355235024699873E-3</v>
      </c>
      <c r="V40" s="1">
        <f t="shared" ca="1" si="18"/>
        <v>8.6416545353727239E-3</v>
      </c>
      <c r="W40" s="1">
        <f t="shared" ca="1" si="18"/>
        <v>1.1347785568275467E-2</v>
      </c>
      <c r="X40" s="1">
        <f t="shared" ca="1" si="18"/>
        <v>1.4053916601178204E-2</v>
      </c>
      <c r="Y40" s="1">
        <f t="shared" ca="1" si="18"/>
        <v>1.6760047634080948E-2</v>
      </c>
      <c r="Z40" s="1">
        <f t="shared" ca="1" si="18"/>
        <v>1.9466178666983691E-2</v>
      </c>
      <c r="AA40" s="1">
        <f t="shared" ca="1" si="18"/>
        <v>2.2172309699886428E-2</v>
      </c>
      <c r="AB40" s="1">
        <f t="shared" ca="1" si="18"/>
        <v>2.7584571765691904E-2</v>
      </c>
      <c r="AC40" s="1">
        <f t="shared" ca="1" si="19"/>
        <v>3.0290702798594648E-2</v>
      </c>
      <c r="AD40" s="1">
        <f t="shared" ca="1" si="19"/>
        <v>3.2996833831497388E-2</v>
      </c>
      <c r="AE40" s="1">
        <f t="shared" ca="1" si="19"/>
        <v>3.5702964864400125E-2</v>
      </c>
      <c r="AF40" s="1">
        <f t="shared" ca="1" si="19"/>
        <v>3.8409095897302868E-2</v>
      </c>
      <c r="AG40" s="1">
        <f t="shared" ca="1" si="19"/>
        <v>4.1115226930205605E-2</v>
      </c>
      <c r="AH40" s="1">
        <f t="shared" ca="1" si="19"/>
        <v>4.3821357963108348E-2</v>
      </c>
      <c r="AI40" s="1">
        <f t="shared" ca="1" si="19"/>
        <v>4.6527488996011085E-2</v>
      </c>
      <c r="AJ40" s="1">
        <f t="shared" ca="1" si="19"/>
        <v>4.9233620028913828E-2</v>
      </c>
      <c r="AK40" s="1">
        <f t="shared" ca="1" si="19"/>
        <v>5.1939751061816572E-2</v>
      </c>
    </row>
    <row r="41" spans="2:37">
      <c r="B41" s="1">
        <v>0.36</v>
      </c>
      <c r="C41" s="1">
        <f t="shared" si="15"/>
        <v>0.64</v>
      </c>
      <c r="D41" s="1">
        <f t="shared" ca="1" si="16"/>
        <v>5.8287641978048373E-2</v>
      </c>
      <c r="E41" s="1">
        <f t="shared" ca="1" si="17"/>
        <v>2.4430630660701454E-2</v>
      </c>
      <c r="F41" s="1">
        <f t="shared" ca="1" si="6"/>
        <v>2.3858427065416907</v>
      </c>
      <c r="P41" s="1">
        <f ca="1">utility!D39</f>
        <v>5.5859802055829001E-2</v>
      </c>
      <c r="Q41" s="277">
        <f t="shared" ca="1" si="20"/>
        <v>0.13194636061442577</v>
      </c>
      <c r="R41" s="1">
        <f ca="1">P41-((0.5*PortfolioManagement!$AY$22)*(Q41^1.5))</f>
        <v>-6.2687359229032513E-2</v>
      </c>
      <c r="S41" s="1">
        <f t="shared" ca="1" si="18"/>
        <v>-1.592676806164893E-3</v>
      </c>
      <c r="T41" s="1">
        <f t="shared" ca="1" si="18"/>
        <v>1.2799471369348003E-3</v>
      </c>
      <c r="U41" s="1">
        <f t="shared" ca="1" si="18"/>
        <v>4.1525710800344937E-3</v>
      </c>
      <c r="V41" s="1">
        <f t="shared" ca="1" si="18"/>
        <v>7.025195023134187E-3</v>
      </c>
      <c r="W41" s="1">
        <f t="shared" ca="1" si="18"/>
        <v>9.8978189662338872E-3</v>
      </c>
      <c r="X41" s="1">
        <f t="shared" ca="1" si="18"/>
        <v>1.2770442909333581E-2</v>
      </c>
      <c r="Y41" s="1">
        <f t="shared" ca="1" si="18"/>
        <v>1.5643066852433274E-2</v>
      </c>
      <c r="Z41" s="1">
        <f t="shared" ca="1" si="18"/>
        <v>1.8515690795532974E-2</v>
      </c>
      <c r="AA41" s="1">
        <f t="shared" ca="1" si="18"/>
        <v>2.1388314738632667E-2</v>
      </c>
      <c r="AB41" s="1">
        <f t="shared" ca="1" si="18"/>
        <v>2.7133562624832054E-2</v>
      </c>
      <c r="AC41" s="1">
        <f t="shared" ca="1" si="19"/>
        <v>3.0006186567931747E-2</v>
      </c>
      <c r="AD41" s="1">
        <f t="shared" ca="1" si="19"/>
        <v>3.2878810511031448E-2</v>
      </c>
      <c r="AE41" s="1">
        <f t="shared" ca="1" si="19"/>
        <v>3.5751434454131134E-2</v>
      </c>
      <c r="AF41" s="1">
        <f t="shared" ca="1" si="19"/>
        <v>3.8624058397230834E-2</v>
      </c>
      <c r="AG41" s="1">
        <f t="shared" ca="1" si="19"/>
        <v>4.1496682340330528E-2</v>
      </c>
      <c r="AH41" s="1">
        <f t="shared" ca="1" si="19"/>
        <v>4.4369306283430221E-2</v>
      </c>
      <c r="AI41" s="1">
        <f t="shared" ca="1" si="19"/>
        <v>4.7241930226529921E-2</v>
      </c>
      <c r="AJ41" s="1">
        <f t="shared" ca="1" si="19"/>
        <v>5.0114554169629615E-2</v>
      </c>
      <c r="AK41" s="1">
        <f t="shared" ca="1" si="19"/>
        <v>5.2987178112729308E-2</v>
      </c>
    </row>
    <row r="42" spans="2:37">
      <c r="B42" s="1">
        <v>0.37</v>
      </c>
      <c r="C42" s="1">
        <f t="shared" si="15"/>
        <v>0.63</v>
      </c>
      <c r="D42" s="1">
        <f t="shared" ca="1" si="16"/>
        <v>5.9501561939158065E-2</v>
      </c>
      <c r="E42" s="1">
        <f t="shared" ca="1" si="17"/>
        <v>2.4962122284390941E-2</v>
      </c>
      <c r="F42" s="1">
        <f t="shared" ca="1" si="6"/>
        <v>2.3836740026053382</v>
      </c>
      <c r="P42" s="1">
        <f ca="1">utility!D40</f>
        <v>5.7073722016938687E-2</v>
      </c>
      <c r="Q42" s="277">
        <f t="shared" ca="1" si="20"/>
        <v>0.13582713592661474</v>
      </c>
      <c r="R42" s="1">
        <f ca="1">P42-((0.5*PortfolioManagement!$AY$22)*(Q42^1.5))</f>
        <v>-6.674173067119793E-2</v>
      </c>
      <c r="S42" s="1">
        <f t="shared" ca="1" si="18"/>
        <v>-3.8080138013506723E-3</v>
      </c>
      <c r="T42" s="1">
        <f t="shared" ca="1" si="18"/>
        <v>-7.6392701043620503E-4</v>
      </c>
      <c r="U42" s="1">
        <f t="shared" ca="1" si="18"/>
        <v>2.2801597804782692E-3</v>
      </c>
      <c r="V42" s="1">
        <f t="shared" ca="1" si="18"/>
        <v>5.3242465713927364E-3</v>
      </c>
      <c r="W42" s="1">
        <f t="shared" ca="1" si="18"/>
        <v>8.3683333623072037E-3</v>
      </c>
      <c r="X42" s="1">
        <f t="shared" ca="1" si="18"/>
        <v>1.1412420153221671E-2</v>
      </c>
      <c r="Y42" s="1">
        <f t="shared" ca="1" si="18"/>
        <v>1.4456506944136138E-2</v>
      </c>
      <c r="Z42" s="1">
        <f t="shared" ca="1" si="18"/>
        <v>1.7500593735050606E-2</v>
      </c>
      <c r="AA42" s="1">
        <f t="shared" ca="1" si="18"/>
        <v>2.0544680525965073E-2</v>
      </c>
      <c r="AB42" s="1">
        <f t="shared" ca="1" si="18"/>
        <v>2.6632854107794007E-2</v>
      </c>
      <c r="AC42" s="1">
        <f t="shared" ca="1" si="19"/>
        <v>2.9676940898708478E-2</v>
      </c>
      <c r="AD42" s="1">
        <f t="shared" ca="1" si="19"/>
        <v>3.2721027689622942E-2</v>
      </c>
      <c r="AE42" s="1">
        <f t="shared" ca="1" si="19"/>
        <v>3.5765114480537416E-2</v>
      </c>
      <c r="AF42" s="1">
        <f t="shared" ca="1" si="19"/>
        <v>3.8809201271451876E-2</v>
      </c>
      <c r="AG42" s="1">
        <f t="shared" ca="1" si="19"/>
        <v>4.1853288062366351E-2</v>
      </c>
      <c r="AH42" s="1">
        <f t="shared" ca="1" si="19"/>
        <v>4.4897374853280818E-2</v>
      </c>
      <c r="AI42" s="1">
        <f t="shared" ca="1" si="19"/>
        <v>4.7941461644195285E-2</v>
      </c>
      <c r="AJ42" s="1">
        <f t="shared" ca="1" si="19"/>
        <v>5.0985548435109752E-2</v>
      </c>
      <c r="AK42" s="1">
        <f t="shared" ca="1" si="19"/>
        <v>5.402963522602422E-2</v>
      </c>
    </row>
    <row r="43" spans="2:37">
      <c r="B43" s="1">
        <v>0.38</v>
      </c>
      <c r="C43" s="1">
        <f t="shared" si="15"/>
        <v>0.62</v>
      </c>
      <c r="D43" s="1">
        <f t="shared" ca="1" si="16"/>
        <v>6.0715481900267765E-2</v>
      </c>
      <c r="E43" s="1">
        <f t="shared" ca="1" si="17"/>
        <v>2.5493613908080429E-2</v>
      </c>
      <c r="F43" s="1">
        <f t="shared" ca="1" si="6"/>
        <v>2.3815957250777791</v>
      </c>
      <c r="P43" s="1">
        <f ca="1">utility!D41</f>
        <v>5.8287641978048373E-2</v>
      </c>
      <c r="Q43" s="277">
        <f t="shared" ca="1" si="20"/>
        <v>0.13970791123880372</v>
      </c>
      <c r="R43" s="1">
        <f ca="1">P43-((0.5*PortfolioManagement!$AY$22)*(Q43^1.5))</f>
        <v>-7.0871911361102796E-2</v>
      </c>
      <c r="S43" s="1">
        <f t="shared" ca="1" si="18"/>
        <v>-6.1227495488928377E-3</v>
      </c>
      <c r="T43" s="1">
        <f t="shared" ca="1" si="18"/>
        <v>-2.9022299725457792E-3</v>
      </c>
      <c r="U43" s="1">
        <f t="shared" ca="1" si="18"/>
        <v>3.1828960380128613E-4</v>
      </c>
      <c r="V43" s="1">
        <f t="shared" ca="1" si="18"/>
        <v>3.5388091801483446E-3</v>
      </c>
      <c r="W43" s="1">
        <f t="shared" ca="1" si="18"/>
        <v>6.759328756495403E-3</v>
      </c>
      <c r="X43" s="1">
        <f t="shared" ca="1" si="18"/>
        <v>9.9798483328424684E-3</v>
      </c>
      <c r="Y43" s="1">
        <f t="shared" ca="1" si="18"/>
        <v>1.3200367909189527E-2</v>
      </c>
      <c r="Z43" s="1">
        <f t="shared" ca="1" si="18"/>
        <v>1.6420887485536585E-2</v>
      </c>
      <c r="AA43" s="1">
        <f t="shared" ca="1" si="18"/>
        <v>1.9641407061883651E-2</v>
      </c>
      <c r="AB43" s="1">
        <f t="shared" ca="1" si="18"/>
        <v>2.6082446214577767E-2</v>
      </c>
      <c r="AC43" s="1">
        <f t="shared" ca="1" si="19"/>
        <v>2.9302965790924829E-2</v>
      </c>
      <c r="AD43" s="1">
        <f t="shared" ca="1" si="19"/>
        <v>3.2523485367271884E-2</v>
      </c>
      <c r="AE43" s="1">
        <f t="shared" ca="1" si="19"/>
        <v>3.574400494361895E-2</v>
      </c>
      <c r="AF43" s="1">
        <f t="shared" ca="1" si="19"/>
        <v>3.8964524519966015E-2</v>
      </c>
      <c r="AG43" s="1">
        <f t="shared" ca="1" si="19"/>
        <v>4.2185044096313074E-2</v>
      </c>
      <c r="AH43" s="1">
        <f t="shared" ca="1" si="19"/>
        <v>4.5405563672660132E-2</v>
      </c>
      <c r="AI43" s="1">
        <f t="shared" ca="1" si="19"/>
        <v>4.862608324900719E-2</v>
      </c>
      <c r="AJ43" s="1">
        <f t="shared" ca="1" si="19"/>
        <v>5.1846602825354249E-2</v>
      </c>
      <c r="AK43" s="1">
        <f t="shared" ca="1" si="19"/>
        <v>5.5067122401701314E-2</v>
      </c>
    </row>
    <row r="44" spans="2:37">
      <c r="B44" s="1">
        <v>0.39</v>
      </c>
      <c r="C44" s="1">
        <f t="shared" si="15"/>
        <v>0.61</v>
      </c>
      <c r="D44" s="1">
        <f t="shared" ca="1" si="16"/>
        <v>6.1929401861377457E-2</v>
      </c>
      <c r="E44" s="1">
        <f t="shared" ca="1" si="17"/>
        <v>2.6025105531769913E-2</v>
      </c>
      <c r="F44" s="1">
        <f t="shared" ca="1" si="6"/>
        <v>2.3796023338225352</v>
      </c>
      <c r="P44" s="1">
        <f ca="1">utility!D42</f>
        <v>5.9501561939158065E-2</v>
      </c>
      <c r="Q44" s="277">
        <f t="shared" ca="1" si="20"/>
        <v>0.14358868655099272</v>
      </c>
      <c r="R44" s="1">
        <f ca="1">P44-((0.5*PortfolioManagement!$AY$22)*(Q44^1.5))</f>
        <v>-7.5076840768311309E-2</v>
      </c>
      <c r="S44" s="1">
        <f t="shared" ca="1" si="18"/>
        <v>-8.5368840487914238E-3</v>
      </c>
      <c r="T44" s="1">
        <f t="shared" ca="1" si="18"/>
        <v>-5.134961749393957E-3</v>
      </c>
      <c r="U44" s="1">
        <f t="shared" ca="1" si="18"/>
        <v>-1.7330394499964763E-3</v>
      </c>
      <c r="V44" s="1">
        <f t="shared" ca="1" si="18"/>
        <v>1.6688828494009975E-3</v>
      </c>
      <c r="W44" s="1">
        <f t="shared" ca="1" si="18"/>
        <v>5.0708051487984712E-3</v>
      </c>
      <c r="X44" s="1">
        <f t="shared" ca="1" si="18"/>
        <v>8.472727448195945E-3</v>
      </c>
      <c r="Y44" s="1">
        <f t="shared" ca="1" si="18"/>
        <v>1.1874649747593426E-2</v>
      </c>
      <c r="Z44" s="1">
        <f t="shared" ca="1" si="18"/>
        <v>1.5276572046990899E-2</v>
      </c>
      <c r="AA44" s="1">
        <f t="shared" ca="1" si="18"/>
        <v>1.8678494346388373E-2</v>
      </c>
      <c r="AB44" s="1">
        <f t="shared" ca="1" si="18"/>
        <v>2.5482338945183321E-2</v>
      </c>
      <c r="AC44" s="1">
        <f t="shared" ca="1" si="19"/>
        <v>2.8884261244580794E-2</v>
      </c>
      <c r="AD44" s="1">
        <f t="shared" ca="1" si="19"/>
        <v>3.2286183543978268E-2</v>
      </c>
      <c r="AE44" s="1">
        <f t="shared" ca="1" si="19"/>
        <v>3.5688105843375742E-2</v>
      </c>
      <c r="AF44" s="1">
        <f t="shared" ca="1" si="19"/>
        <v>3.9090028142773223E-2</v>
      </c>
      <c r="AG44" s="1">
        <f t="shared" ca="1" si="19"/>
        <v>4.249195044217069E-2</v>
      </c>
      <c r="AH44" s="1">
        <f t="shared" ca="1" si="19"/>
        <v>4.589387274156817E-2</v>
      </c>
      <c r="AI44" s="1">
        <f t="shared" ca="1" si="19"/>
        <v>4.9295795040965644E-2</v>
      </c>
      <c r="AJ44" s="1">
        <f t="shared" ca="1" si="19"/>
        <v>5.2697717340363118E-2</v>
      </c>
      <c r="AK44" s="1">
        <f t="shared" ca="1" si="19"/>
        <v>5.6099639639760591E-2</v>
      </c>
    </row>
    <row r="45" spans="2:37">
      <c r="B45" s="1">
        <v>0.4</v>
      </c>
      <c r="C45" s="1">
        <f t="shared" si="15"/>
        <v>0.6</v>
      </c>
      <c r="D45" s="1">
        <f t="shared" ca="1" si="16"/>
        <v>6.3143321822487136E-2</v>
      </c>
      <c r="E45" s="1">
        <f t="shared" ca="1" si="17"/>
        <v>2.6556597155459404E-2</v>
      </c>
      <c r="F45" s="1">
        <f t="shared" ca="1" si="6"/>
        <v>2.3776887322141862</v>
      </c>
      <c r="P45" s="1">
        <f ca="1">utility!D43</f>
        <v>6.0715481900267765E-2</v>
      </c>
      <c r="Q45" s="277">
        <f t="shared" ca="1" si="20"/>
        <v>0.14746946186318174</v>
      </c>
      <c r="R45" s="1">
        <f ca="1">P45-((0.5*PortfolioManagement!$AY$22)*(Q45^1.5))</f>
        <v>-7.9355501666404094E-2</v>
      </c>
      <c r="S45" s="1">
        <f t="shared" ca="1" si="18"/>
        <v>-1.1050417301046417E-2</v>
      </c>
      <c r="T45" s="1">
        <f t="shared" ca="1" si="18"/>
        <v>-7.4621223409807036E-3</v>
      </c>
      <c r="U45" s="1">
        <f t="shared" ca="1" si="18"/>
        <v>-3.8738273809149903E-3</v>
      </c>
      <c r="V45" s="1">
        <f t="shared" ca="1" si="18"/>
        <v>-2.8553242084928404E-4</v>
      </c>
      <c r="W45" s="1">
        <f t="shared" ca="1" si="18"/>
        <v>3.3027625392164223E-3</v>
      </c>
      <c r="X45" s="1">
        <f t="shared" ca="1" si="18"/>
        <v>6.8910574992821355E-3</v>
      </c>
      <c r="Y45" s="1">
        <f t="shared" ca="1" si="18"/>
        <v>1.0479352459347842E-2</v>
      </c>
      <c r="Z45" s="1">
        <f t="shared" ca="1" si="18"/>
        <v>1.4067647419413555E-2</v>
      </c>
      <c r="AA45" s="1">
        <f t="shared" ca="1" si="18"/>
        <v>1.7655942379479261E-2</v>
      </c>
      <c r="AB45" s="1">
        <f t="shared" ca="1" si="18"/>
        <v>2.4832532299610674E-2</v>
      </c>
      <c r="AC45" s="1">
        <f t="shared" ca="1" si="19"/>
        <v>2.8420827259676387E-2</v>
      </c>
      <c r="AD45" s="1">
        <f t="shared" ca="1" si="19"/>
        <v>3.2009122219742094E-2</v>
      </c>
      <c r="AE45" s="1">
        <f t="shared" ca="1" si="19"/>
        <v>3.55974171798078E-2</v>
      </c>
      <c r="AF45" s="1">
        <f t="shared" ca="1" si="19"/>
        <v>3.9185712139873513E-2</v>
      </c>
      <c r="AG45" s="1">
        <f t="shared" ca="1" si="19"/>
        <v>4.2774007099939219E-2</v>
      </c>
      <c r="AH45" s="1">
        <f t="shared" ca="1" si="19"/>
        <v>4.6362302060004926E-2</v>
      </c>
      <c r="AI45" s="1">
        <f t="shared" ca="1" si="19"/>
        <v>4.9950597020070639E-2</v>
      </c>
      <c r="AJ45" s="1">
        <f t="shared" ca="1" si="19"/>
        <v>5.3538891980136345E-2</v>
      </c>
      <c r="AK45" s="1">
        <f t="shared" ca="1" si="19"/>
        <v>5.7127186940202059E-2</v>
      </c>
    </row>
    <row r="46" spans="2:37">
      <c r="B46" s="1">
        <v>0.41</v>
      </c>
      <c r="C46" s="1">
        <f t="shared" si="15"/>
        <v>0.59000000000000008</v>
      </c>
      <c r="D46" s="1">
        <f t="shared" ca="1" si="16"/>
        <v>6.4357241783596836E-2</v>
      </c>
      <c r="E46" s="1">
        <f t="shared" ca="1" si="17"/>
        <v>2.7088088779148888E-2</v>
      </c>
      <c r="F46" s="1">
        <f t="shared" ca="1" si="6"/>
        <v>2.375850223628031</v>
      </c>
      <c r="P46" s="1">
        <f ca="1">utility!D44</f>
        <v>6.1929401861377457E-2</v>
      </c>
      <c r="Q46" s="277">
        <f t="shared" ca="1" si="20"/>
        <v>0.15135023717537074</v>
      </c>
      <c r="R46" s="1">
        <f ca="1">P46-((0.5*PortfolioManagement!$AY$22)*(Q46^1.5))</f>
        <v>-8.3706917263641906E-2</v>
      </c>
      <c r="S46" s="1">
        <f t="shared" ca="1" si="18"/>
        <v>-1.3663349305657775E-2</v>
      </c>
      <c r="T46" s="1">
        <f t="shared" ca="1" si="18"/>
        <v>-9.883711747306019E-3</v>
      </c>
      <c r="U46" s="1">
        <f t="shared" ca="1" si="18"/>
        <v>-6.1040741889542491E-3</v>
      </c>
      <c r="V46" s="1">
        <f t="shared" ca="1" si="18"/>
        <v>-2.324436630602493E-3</v>
      </c>
      <c r="W46" s="1">
        <f t="shared" ca="1" si="18"/>
        <v>1.455200927749277E-3</v>
      </c>
      <c r="X46" s="1">
        <f t="shared" ca="1" si="18"/>
        <v>5.234838486101033E-3</v>
      </c>
      <c r="Y46" s="1">
        <f t="shared" ca="1" si="18"/>
        <v>9.014476044452796E-3</v>
      </c>
      <c r="Z46" s="1">
        <f t="shared" ca="1" si="18"/>
        <v>1.2794113602804559E-2</v>
      </c>
      <c r="AA46" s="1">
        <f t="shared" ca="1" si="18"/>
        <v>1.6573751161156322E-2</v>
      </c>
      <c r="AB46" s="1">
        <f t="shared" ca="1" si="18"/>
        <v>2.4133026277859841E-2</v>
      </c>
      <c r="AC46" s="1">
        <f t="shared" ca="1" si="19"/>
        <v>2.7912663836211604E-2</v>
      </c>
      <c r="AD46" s="1">
        <f t="shared" ca="1" si="19"/>
        <v>3.1692301394563367E-2</v>
      </c>
      <c r="AE46" s="1">
        <f t="shared" ca="1" si="19"/>
        <v>3.547193895291513E-2</v>
      </c>
      <c r="AF46" s="1">
        <f t="shared" ca="1" si="19"/>
        <v>3.9251576511266886E-2</v>
      </c>
      <c r="AG46" s="1">
        <f t="shared" ca="1" si="19"/>
        <v>4.3031214069618649E-2</v>
      </c>
      <c r="AH46" s="1">
        <f t="shared" ca="1" si="19"/>
        <v>4.6810851627970412E-2</v>
      </c>
      <c r="AI46" s="1">
        <f t="shared" ca="1" si="19"/>
        <v>5.0590489186322175E-2</v>
      </c>
      <c r="AJ46" s="1">
        <f t="shared" ca="1" si="19"/>
        <v>5.4370126744673938E-2</v>
      </c>
      <c r="AK46" s="1">
        <f t="shared" ca="1" si="19"/>
        <v>5.8149764303025694E-2</v>
      </c>
    </row>
    <row r="47" spans="2:37">
      <c r="B47" s="1">
        <v>0.42</v>
      </c>
      <c r="C47" s="1">
        <f t="shared" si="15"/>
        <v>0.58000000000000007</v>
      </c>
      <c r="D47" s="1">
        <f t="shared" ca="1" si="16"/>
        <v>6.5571161744706521E-2</v>
      </c>
      <c r="E47" s="1">
        <f t="shared" ca="1" si="17"/>
        <v>2.7619580402838372E-2</v>
      </c>
      <c r="F47" s="1">
        <f t="shared" ca="1" si="6"/>
        <v>2.3740824729534267</v>
      </c>
      <c r="P47" s="1">
        <f ca="1">utility!D45</f>
        <v>6.3143321822487136E-2</v>
      </c>
      <c r="Q47" s="277">
        <f t="shared" ca="1" si="20"/>
        <v>0.15523101248755969</v>
      </c>
      <c r="R47" s="1">
        <f ca="1">P47-((0.5*PortfolioManagement!$AY$22)*(Q47^1.5))</f>
        <v>-8.813014859296614E-2</v>
      </c>
      <c r="S47" s="1">
        <f t="shared" ref="S47:AB56" ca="1" si="21">$P47-(($Q$3*S$6)*($Q47^$Q$1))</f>
        <v>-1.6375680062625478E-2</v>
      </c>
      <c r="T47" s="1">
        <f t="shared" ca="1" si="21"/>
        <v>-1.2399729968369841E-2</v>
      </c>
      <c r="U47" s="1">
        <f t="shared" ca="1" si="21"/>
        <v>-8.4237798741142178E-3</v>
      </c>
      <c r="V47" s="1">
        <f t="shared" ca="1" si="21"/>
        <v>-4.4478297798585809E-3</v>
      </c>
      <c r="W47" s="1">
        <f t="shared" ca="1" si="21"/>
        <v>-4.7187968560294391E-4</v>
      </c>
      <c r="X47" s="1">
        <f t="shared" ca="1" si="21"/>
        <v>3.5040704086526792E-3</v>
      </c>
      <c r="Y47" s="1">
        <f t="shared" ca="1" si="21"/>
        <v>7.4800205029083092E-3</v>
      </c>
      <c r="Z47" s="1">
        <f t="shared" ca="1" si="21"/>
        <v>1.1455970597163946E-2</v>
      </c>
      <c r="AA47" s="1">
        <f t="shared" ca="1" si="21"/>
        <v>1.5431920691419576E-2</v>
      </c>
      <c r="AB47" s="1">
        <f t="shared" ca="1" si="21"/>
        <v>2.3383820879930829E-2</v>
      </c>
      <c r="AC47" s="1">
        <f t="shared" ref="AC47:AK56" ca="1" si="22">$P47-(($Q$3*AC$6)*($Q47^$Q$1))</f>
        <v>2.7359770974186459E-2</v>
      </c>
      <c r="AD47" s="1">
        <f t="shared" ca="1" si="22"/>
        <v>3.1335721068442096E-2</v>
      </c>
      <c r="AE47" s="1">
        <f t="shared" ca="1" si="22"/>
        <v>3.5311671162697719E-2</v>
      </c>
      <c r="AF47" s="1">
        <f t="shared" ca="1" si="22"/>
        <v>3.9287621256953356E-2</v>
      </c>
      <c r="AG47" s="1">
        <f t="shared" ca="1" si="22"/>
        <v>4.3263571351208979E-2</v>
      </c>
      <c r="AH47" s="1">
        <f t="shared" ca="1" si="22"/>
        <v>4.7239521445464616E-2</v>
      </c>
      <c r="AI47" s="1">
        <f t="shared" ca="1" si="22"/>
        <v>5.1215471539720246E-2</v>
      </c>
      <c r="AJ47" s="1">
        <f t="shared" ca="1" si="22"/>
        <v>5.5191421633975876E-2</v>
      </c>
      <c r="AK47" s="1">
        <f t="shared" ca="1" si="22"/>
        <v>5.9167371728231506E-2</v>
      </c>
    </row>
    <row r="48" spans="2:37">
      <c r="B48" s="1">
        <v>0.43</v>
      </c>
      <c r="C48" s="1">
        <f t="shared" si="15"/>
        <v>0.57000000000000006</v>
      </c>
      <c r="D48" s="1">
        <f t="shared" ca="1" si="16"/>
        <v>6.6785081705816207E-2</v>
      </c>
      <c r="E48" s="1">
        <f t="shared" ca="1" si="17"/>
        <v>2.8151072026527859E-2</v>
      </c>
      <c r="F48" s="1">
        <f t="shared" ca="1" si="6"/>
        <v>2.3723814724669103</v>
      </c>
      <c r="P48" s="1">
        <f ca="1">utility!D46</f>
        <v>6.4357241783596836E-2</v>
      </c>
      <c r="Q48" s="277">
        <f t="shared" ca="1" si="20"/>
        <v>0.15911178779974872</v>
      </c>
      <c r="R48" s="1">
        <f ca="1">P48-((0.5*PortfolioManagement!$AY$22)*(Q48^1.5))</f>
        <v>-9.2624292131952751E-2</v>
      </c>
      <c r="S48" s="1">
        <f t="shared" ca="1" si="21"/>
        <v>-1.9187409571949643E-2</v>
      </c>
      <c r="T48" s="1">
        <f t="shared" ca="1" si="21"/>
        <v>-1.5010177004172329E-2</v>
      </c>
      <c r="U48" s="1">
        <f t="shared" ca="1" si="21"/>
        <v>-1.0832944436395001E-2</v>
      </c>
      <c r="V48" s="1">
        <f t="shared" ca="1" si="21"/>
        <v>-6.6557118686176725E-3</v>
      </c>
      <c r="W48" s="1">
        <f t="shared" ca="1" si="21"/>
        <v>-2.4784793008403444E-3</v>
      </c>
      <c r="X48" s="1">
        <f t="shared" ca="1" si="21"/>
        <v>1.6987532669369698E-3</v>
      </c>
      <c r="Y48" s="1">
        <f t="shared" ca="1" si="21"/>
        <v>5.8759858347142979E-3</v>
      </c>
      <c r="Z48" s="1">
        <f t="shared" ca="1" si="21"/>
        <v>1.0053218402491626E-2</v>
      </c>
      <c r="AA48" s="1">
        <f t="shared" ca="1" si="21"/>
        <v>1.4230450970268947E-2</v>
      </c>
      <c r="AB48" s="1">
        <f t="shared" ca="1" si="21"/>
        <v>2.2584916105823596E-2</v>
      </c>
      <c r="AC48" s="1">
        <f t="shared" ca="1" si="22"/>
        <v>2.6762148673600918E-2</v>
      </c>
      <c r="AD48" s="1">
        <f t="shared" ca="1" si="22"/>
        <v>3.0939381241378246E-2</v>
      </c>
      <c r="AE48" s="1">
        <f t="shared" ca="1" si="22"/>
        <v>3.5116613809155567E-2</v>
      </c>
      <c r="AF48" s="1">
        <f t="shared" ca="1" si="22"/>
        <v>3.9293846376932895E-2</v>
      </c>
      <c r="AG48" s="1">
        <f t="shared" ca="1" si="22"/>
        <v>4.3471078944710216E-2</v>
      </c>
      <c r="AH48" s="1">
        <f t="shared" ca="1" si="22"/>
        <v>4.7648311512487537E-2</v>
      </c>
      <c r="AI48" s="1">
        <f t="shared" ca="1" si="22"/>
        <v>5.1825544080264865E-2</v>
      </c>
      <c r="AJ48" s="1">
        <f t="shared" ca="1" si="22"/>
        <v>5.6002776648042187E-2</v>
      </c>
      <c r="AK48" s="1">
        <f t="shared" ca="1" si="22"/>
        <v>6.0180009215819515E-2</v>
      </c>
    </row>
    <row r="49" spans="2:37">
      <c r="B49" s="1">
        <v>0.44</v>
      </c>
      <c r="C49" s="1">
        <f t="shared" si="15"/>
        <v>0.56000000000000005</v>
      </c>
      <c r="D49" s="1">
        <f t="shared" ca="1" si="16"/>
        <v>6.7999001666925907E-2</v>
      </c>
      <c r="E49" s="1">
        <f t="shared" ca="1" si="17"/>
        <v>2.8682563650217343E-2</v>
      </c>
      <c r="F49" s="1">
        <f t="shared" ca="1" si="6"/>
        <v>2.3707435114995601</v>
      </c>
      <c r="P49" s="1">
        <f ca="1">utility!D47</f>
        <v>6.5571161744706521E-2</v>
      </c>
      <c r="Q49" s="277">
        <f t="shared" ca="1" si="20"/>
        <v>0.16299256311193769</v>
      </c>
      <c r="R49" s="1">
        <f ca="1">P49-((0.5*PortfolioManagement!$AY$22)*(Q49^1.5))</f>
        <v>-9.7188477627308048E-2</v>
      </c>
      <c r="S49" s="1">
        <f t="shared" ca="1" si="21"/>
        <v>-2.2098537833630152E-2</v>
      </c>
      <c r="T49" s="1">
        <f t="shared" ca="1" si="21"/>
        <v>-1.7715052854713323E-2</v>
      </c>
      <c r="U49" s="1">
        <f t="shared" ca="1" si="21"/>
        <v>-1.333156787579648E-2</v>
      </c>
      <c r="V49" s="1">
        <f t="shared" ca="1" si="21"/>
        <v>-8.94808289687965E-3</v>
      </c>
      <c r="W49" s="1">
        <f t="shared" ca="1" si="21"/>
        <v>-4.5645979179628066E-3</v>
      </c>
      <c r="X49" s="1">
        <f t="shared" ca="1" si="21"/>
        <v>-1.8111293904597703E-4</v>
      </c>
      <c r="Y49" s="1">
        <f t="shared" ca="1" si="21"/>
        <v>4.2023720398708525E-3</v>
      </c>
      <c r="Z49" s="1">
        <f t="shared" ca="1" si="21"/>
        <v>8.585857018787689E-3</v>
      </c>
      <c r="AA49" s="1">
        <f t="shared" ca="1" si="21"/>
        <v>1.2969341997704525E-2</v>
      </c>
      <c r="AB49" s="1">
        <f t="shared" ca="1" si="21"/>
        <v>2.1736311955538185E-2</v>
      </c>
      <c r="AC49" s="1">
        <f t="shared" ca="1" si="22"/>
        <v>2.6119796934455021E-2</v>
      </c>
      <c r="AD49" s="1">
        <f t="shared" ca="1" si="22"/>
        <v>3.0503281913371857E-2</v>
      </c>
      <c r="AE49" s="1">
        <f t="shared" ca="1" si="22"/>
        <v>3.4886766892288687E-2</v>
      </c>
      <c r="AF49" s="1">
        <f t="shared" ca="1" si="22"/>
        <v>3.9270251871205523E-2</v>
      </c>
      <c r="AG49" s="1">
        <f t="shared" ca="1" si="22"/>
        <v>4.3653736850122353E-2</v>
      </c>
      <c r="AH49" s="1">
        <f t="shared" ca="1" si="22"/>
        <v>4.8037221829039189E-2</v>
      </c>
      <c r="AI49" s="1">
        <f t="shared" ca="1" si="22"/>
        <v>5.2420706807956019E-2</v>
      </c>
      <c r="AJ49" s="1">
        <f t="shared" ca="1" si="22"/>
        <v>5.6804191786872855E-2</v>
      </c>
      <c r="AK49" s="1">
        <f t="shared" ca="1" si="22"/>
        <v>6.1187676765789692E-2</v>
      </c>
    </row>
    <row r="50" spans="2:37">
      <c r="B50" s="1">
        <v>0.45</v>
      </c>
      <c r="C50" s="1">
        <f t="shared" si="15"/>
        <v>0.55000000000000004</v>
      </c>
      <c r="D50" s="1">
        <f t="shared" ca="1" si="16"/>
        <v>6.9212921628035606E-2</v>
      </c>
      <c r="E50" s="1">
        <f t="shared" ca="1" si="17"/>
        <v>2.9214055273906834E-2</v>
      </c>
      <c r="F50" s="1">
        <f t="shared" ca="1" si="6"/>
        <v>2.3691651494154127</v>
      </c>
      <c r="P50" s="1">
        <f ca="1">utility!D48</f>
        <v>6.6785081705816207E-2</v>
      </c>
      <c r="Q50" s="277">
        <f t="shared" ca="1" si="20"/>
        <v>0.16687333842412666</v>
      </c>
      <c r="R50" s="1">
        <f ca="1">P50-((0.5*PortfolioManagement!$AY$22)*(Q50^1.5))</f>
        <v>-0.10182186610184543</v>
      </c>
      <c r="S50" s="1">
        <f t="shared" ca="1" si="21"/>
        <v>-2.5109064847667062E-2</v>
      </c>
      <c r="T50" s="1">
        <f t="shared" ca="1" si="21"/>
        <v>-2.0514357519992893E-2</v>
      </c>
      <c r="U50" s="1">
        <f t="shared" ca="1" si="21"/>
        <v>-1.5919650192318724E-2</v>
      </c>
      <c r="V50" s="1">
        <f t="shared" ca="1" si="21"/>
        <v>-1.1324942864644569E-2</v>
      </c>
      <c r="W50" s="1">
        <f t="shared" ca="1" si="21"/>
        <v>-6.7302355369703998E-3</v>
      </c>
      <c r="X50" s="1">
        <f t="shared" ca="1" si="21"/>
        <v>-2.1355282092962308E-3</v>
      </c>
      <c r="Y50" s="1">
        <f t="shared" ca="1" si="21"/>
        <v>2.4591791183779244E-3</v>
      </c>
      <c r="Z50" s="1">
        <f t="shared" ca="1" si="21"/>
        <v>7.0538864460520934E-3</v>
      </c>
      <c r="AA50" s="1">
        <f t="shared" ca="1" si="21"/>
        <v>1.1648593773726255E-2</v>
      </c>
      <c r="AB50" s="1">
        <f t="shared" ca="1" si="21"/>
        <v>2.0838008429074573E-2</v>
      </c>
      <c r="AC50" s="1">
        <f t="shared" ca="1" si="22"/>
        <v>2.5432715756748742E-2</v>
      </c>
      <c r="AD50" s="1">
        <f t="shared" ca="1" si="22"/>
        <v>3.0027423084422904E-2</v>
      </c>
      <c r="AE50" s="1">
        <f t="shared" ca="1" si="22"/>
        <v>3.4622130412097066E-2</v>
      </c>
      <c r="AF50" s="1">
        <f t="shared" ca="1" si="22"/>
        <v>3.9216837739771235E-2</v>
      </c>
      <c r="AG50" s="1">
        <f t="shared" ca="1" si="22"/>
        <v>4.381154506744539E-2</v>
      </c>
      <c r="AH50" s="1">
        <f t="shared" ca="1" si="22"/>
        <v>4.8406252395119559E-2</v>
      </c>
      <c r="AI50" s="1">
        <f t="shared" ca="1" si="22"/>
        <v>5.3000959722793721E-2</v>
      </c>
      <c r="AJ50" s="1">
        <f t="shared" ca="1" si="22"/>
        <v>5.7595667050467883E-2</v>
      </c>
      <c r="AK50" s="1">
        <f t="shared" ca="1" si="22"/>
        <v>6.2190374378142045E-2</v>
      </c>
    </row>
    <row r="51" spans="2:37">
      <c r="B51" s="1">
        <v>0.46</v>
      </c>
      <c r="C51" s="1">
        <f t="shared" si="15"/>
        <v>0.54</v>
      </c>
      <c r="D51" s="1">
        <f t="shared" ca="1" si="16"/>
        <v>7.0426841589145292E-2</v>
      </c>
      <c r="E51" s="1">
        <f t="shared" ca="1" si="17"/>
        <v>2.9745546897596318E-2</v>
      </c>
      <c r="F51" s="1">
        <f t="shared" ca="1" si="6"/>
        <v>2.3676431914868021</v>
      </c>
      <c r="P51" s="1">
        <f ca="1">utility!D49</f>
        <v>6.7999001666925907E-2</v>
      </c>
      <c r="Q51" s="277">
        <f t="shared" ca="1" si="20"/>
        <v>0.17075411373631569</v>
      </c>
      <c r="R51" s="1">
        <f ca="1">P51-((0.5*PortfolioManagement!$AY$22)*(Q51^1.5))</f>
        <v>-0.10652364802472047</v>
      </c>
      <c r="S51" s="1">
        <f t="shared" ca="1" si="21"/>
        <v>-2.8218990614060399E-2</v>
      </c>
      <c r="T51" s="1">
        <f t="shared" ca="1" si="21"/>
        <v>-2.340809100001108E-2</v>
      </c>
      <c r="U51" s="1">
        <f t="shared" ca="1" si="21"/>
        <v>-1.8597191385961762E-2</v>
      </c>
      <c r="V51" s="1">
        <f t="shared" ca="1" si="21"/>
        <v>-1.3786291771912443E-2</v>
      </c>
      <c r="W51" s="1">
        <f t="shared" ca="1" si="21"/>
        <v>-8.9753921578631379E-3</v>
      </c>
      <c r="X51" s="1">
        <f t="shared" ca="1" si="21"/>
        <v>-4.1644925438138192E-3</v>
      </c>
      <c r="Y51" s="1">
        <f t="shared" ca="1" si="21"/>
        <v>6.4640707023549959E-4</v>
      </c>
      <c r="Z51" s="1">
        <f t="shared" ca="1" si="21"/>
        <v>5.4573066842848184E-3</v>
      </c>
      <c r="AA51" s="1">
        <f t="shared" ca="1" si="21"/>
        <v>1.026820629833413E-2</v>
      </c>
      <c r="AB51" s="1">
        <f t="shared" ca="1" si="21"/>
        <v>1.9890005526432754E-2</v>
      </c>
      <c r="AC51" s="1">
        <f t="shared" ca="1" si="22"/>
        <v>2.4700905140482073E-2</v>
      </c>
      <c r="AD51" s="1">
        <f t="shared" ca="1" si="22"/>
        <v>2.9511804754531384E-2</v>
      </c>
      <c r="AE51" s="1">
        <f t="shared" ca="1" si="22"/>
        <v>3.4322704368580703E-2</v>
      </c>
      <c r="AF51" s="1">
        <f t="shared" ca="1" si="22"/>
        <v>3.9133603982630022E-2</v>
      </c>
      <c r="AG51" s="1">
        <f t="shared" ca="1" si="22"/>
        <v>4.3944503596679327E-2</v>
      </c>
      <c r="AH51" s="1">
        <f t="shared" ca="1" si="22"/>
        <v>4.8755403210728646E-2</v>
      </c>
      <c r="AI51" s="1">
        <f t="shared" ca="1" si="22"/>
        <v>5.3566302824777964E-2</v>
      </c>
      <c r="AJ51" s="1">
        <f t="shared" ca="1" si="22"/>
        <v>5.8377202438827276E-2</v>
      </c>
      <c r="AK51" s="1">
        <f t="shared" ca="1" si="22"/>
        <v>6.3188102052876588E-2</v>
      </c>
    </row>
    <row r="52" spans="2:37">
      <c r="B52" s="1">
        <v>0.47</v>
      </c>
      <c r="C52" s="1">
        <f t="shared" si="15"/>
        <v>0.53</v>
      </c>
      <c r="D52" s="1">
        <f t="shared" ca="1" si="16"/>
        <v>7.1640761550254964E-2</v>
      </c>
      <c r="E52" s="1">
        <f t="shared" ca="1" si="17"/>
        <v>3.0277038521285805E-2</v>
      </c>
      <c r="F52" s="1">
        <f t="shared" ca="1" si="6"/>
        <v>2.3661746673106432</v>
      </c>
      <c r="P52" s="1">
        <f ca="1">utility!D50</f>
        <v>6.9212921628035606E-2</v>
      </c>
      <c r="Q52" s="277">
        <f t="shared" ca="1" si="20"/>
        <v>0.17463488904850472</v>
      </c>
      <c r="R52" s="1">
        <f ca="1">P52-((0.5*PortfolioManagement!$AY$22)*(Q52^1.5))</f>
        <v>-0.11129304162812192</v>
      </c>
      <c r="S52" s="1">
        <f t="shared" ca="1" si="21"/>
        <v>-3.1428315132810122E-2</v>
      </c>
      <c r="T52" s="1">
        <f t="shared" ca="1" si="21"/>
        <v>-2.639625329476783E-2</v>
      </c>
      <c r="U52" s="1">
        <f t="shared" ca="1" si="21"/>
        <v>-2.1364191456725551E-2</v>
      </c>
      <c r="V52" s="1">
        <f t="shared" ca="1" si="21"/>
        <v>-1.6332129618683258E-2</v>
      </c>
      <c r="W52" s="1">
        <f t="shared" ca="1" si="21"/>
        <v>-1.1300067780640966E-2</v>
      </c>
      <c r="X52" s="1">
        <f t="shared" ca="1" si="21"/>
        <v>-6.2680059425986867E-3</v>
      </c>
      <c r="Y52" s="1">
        <f t="shared" ca="1" si="21"/>
        <v>-1.235944104556394E-3</v>
      </c>
      <c r="Z52" s="1">
        <f t="shared" ca="1" si="21"/>
        <v>3.7961177334858848E-3</v>
      </c>
      <c r="AA52" s="1">
        <f t="shared" ca="1" si="21"/>
        <v>8.8281795715281774E-3</v>
      </c>
      <c r="AB52" s="1">
        <f t="shared" ca="1" si="21"/>
        <v>1.8892303247612742E-2</v>
      </c>
      <c r="AC52" s="1">
        <f t="shared" ca="1" si="22"/>
        <v>2.3924365085655028E-2</v>
      </c>
      <c r="AD52" s="1">
        <f t="shared" ca="1" si="22"/>
        <v>2.895642692369732E-2</v>
      </c>
      <c r="AE52" s="1">
        <f t="shared" ca="1" si="22"/>
        <v>3.3988488761739606E-2</v>
      </c>
      <c r="AF52" s="1">
        <f t="shared" ca="1" si="22"/>
        <v>3.9020550599781892E-2</v>
      </c>
      <c r="AG52" s="1">
        <f t="shared" ca="1" si="22"/>
        <v>4.4052612437824171E-2</v>
      </c>
      <c r="AH52" s="1">
        <f t="shared" ca="1" si="22"/>
        <v>4.9084674275866463E-2</v>
      </c>
      <c r="AI52" s="1">
        <f t="shared" ca="1" si="22"/>
        <v>5.4116736113908749E-2</v>
      </c>
      <c r="AJ52" s="1">
        <f t="shared" ca="1" si="22"/>
        <v>5.9148797951951035E-2</v>
      </c>
      <c r="AK52" s="1">
        <f t="shared" ca="1" si="22"/>
        <v>6.4180859789993328E-2</v>
      </c>
    </row>
    <row r="53" spans="2:37">
      <c r="B53" s="1">
        <v>0.48</v>
      </c>
      <c r="C53" s="1">
        <f t="shared" si="15"/>
        <v>0.52</v>
      </c>
      <c r="D53" s="1">
        <f t="shared" ca="1" si="16"/>
        <v>7.2854681511364663E-2</v>
      </c>
      <c r="E53" s="1">
        <f t="shared" ca="1" si="17"/>
        <v>3.0808530144975293E-2</v>
      </c>
      <c r="F53" s="1">
        <f t="shared" ca="1" si="6"/>
        <v>2.3647568114588187</v>
      </c>
      <c r="P53" s="1">
        <f ca="1">utility!D51</f>
        <v>7.0426841589145292E-2</v>
      </c>
      <c r="Q53" s="277">
        <f t="shared" ca="1" si="20"/>
        <v>0.17851566436069369</v>
      </c>
      <c r="R53" s="1">
        <f ca="1">P53-((0.5*PortfolioManagement!$AY$22)*(Q53^1.5))</f>
        <v>-0.11612929135568271</v>
      </c>
      <c r="S53" s="1">
        <f t="shared" ca="1" si="21"/>
        <v>-3.4737038403916204E-2</v>
      </c>
      <c r="T53" s="1">
        <f t="shared" ca="1" si="21"/>
        <v>-2.9478844404263127E-2</v>
      </c>
      <c r="U53" s="1">
        <f t="shared" ca="1" si="21"/>
        <v>-2.422065040461005E-2</v>
      </c>
      <c r="V53" s="1">
        <f t="shared" ca="1" si="21"/>
        <v>-1.8962456404956973E-2</v>
      </c>
      <c r="W53" s="1">
        <f t="shared" ca="1" si="21"/>
        <v>-1.3704262405303896E-2</v>
      </c>
      <c r="X53" s="1">
        <f t="shared" ca="1" si="21"/>
        <v>-8.4460684056508195E-3</v>
      </c>
      <c r="Y53" s="1">
        <f t="shared" ca="1" si="21"/>
        <v>-3.1878744059977565E-3</v>
      </c>
      <c r="Z53" s="1">
        <f t="shared" ca="1" si="21"/>
        <v>2.0703195936553204E-3</v>
      </c>
      <c r="AA53" s="1">
        <f t="shared" ca="1" si="21"/>
        <v>7.3285135933083972E-3</v>
      </c>
      <c r="AB53" s="1">
        <f t="shared" ca="1" si="21"/>
        <v>1.7844901592614544E-2</v>
      </c>
      <c r="AC53" s="1">
        <f t="shared" ca="1" si="22"/>
        <v>2.3103095592267621E-2</v>
      </c>
      <c r="AD53" s="1">
        <f t="shared" ca="1" si="22"/>
        <v>2.8361289591920698E-2</v>
      </c>
      <c r="AE53" s="1">
        <f t="shared" ca="1" si="22"/>
        <v>3.3619483591573768E-2</v>
      </c>
      <c r="AF53" s="1">
        <f t="shared" ca="1" si="22"/>
        <v>3.8877677591226845E-2</v>
      </c>
      <c r="AG53" s="1">
        <f t="shared" ca="1" si="22"/>
        <v>4.4135871590879922E-2</v>
      </c>
      <c r="AH53" s="1">
        <f t="shared" ca="1" si="22"/>
        <v>4.9394065590532998E-2</v>
      </c>
      <c r="AI53" s="1">
        <f t="shared" ca="1" si="22"/>
        <v>5.4652259590186068E-2</v>
      </c>
      <c r="AJ53" s="1">
        <f t="shared" ca="1" si="22"/>
        <v>5.9910453589839145E-2</v>
      </c>
      <c r="AK53" s="1">
        <f t="shared" ca="1" si="22"/>
        <v>6.5168647589492215E-2</v>
      </c>
    </row>
    <row r="54" spans="2:37">
      <c r="B54" s="1">
        <v>0.49</v>
      </c>
      <c r="C54" s="1">
        <f t="shared" si="15"/>
        <v>0.51</v>
      </c>
      <c r="D54" s="1">
        <f t="shared" ca="1" si="16"/>
        <v>7.4068601472474349E-2</v>
      </c>
      <c r="E54" s="1">
        <f t="shared" ca="1" si="17"/>
        <v>3.134002176866478E-2</v>
      </c>
      <c r="F54" s="1">
        <f t="shared" ca="1" si="6"/>
        <v>2.3633870460974471</v>
      </c>
      <c r="P54" s="1">
        <f ca="1">utility!D52</f>
        <v>7.1640761550254964E-2</v>
      </c>
      <c r="Q54" s="277">
        <f t="shared" ca="1" si="20"/>
        <v>0.1823964396728826</v>
      </c>
      <c r="R54" s="1">
        <f ca="1">P54-((0.5*PortfolioManagement!$AY$22)*(Q54^1.5))</f>
        <v>-0.12103166642964729</v>
      </c>
      <c r="S54" s="1">
        <f t="shared" ca="1" si="21"/>
        <v>-3.8145160427378616E-2</v>
      </c>
      <c r="T54" s="1">
        <f t="shared" ca="1" si="21"/>
        <v>-3.2655864328496931E-2</v>
      </c>
      <c r="U54" s="1">
        <f t="shared" ca="1" si="21"/>
        <v>-2.7166568229615259E-2</v>
      </c>
      <c r="V54" s="1">
        <f t="shared" ca="1" si="21"/>
        <v>-2.1677272130733574E-2</v>
      </c>
      <c r="W54" s="1">
        <f t="shared" ca="1" si="21"/>
        <v>-1.6187976031851889E-2</v>
      </c>
      <c r="X54" s="1">
        <f t="shared" ca="1" si="21"/>
        <v>-1.0698679932970218E-2</v>
      </c>
      <c r="Y54" s="1">
        <f t="shared" ca="1" si="21"/>
        <v>-5.2093838340885323E-3</v>
      </c>
      <c r="Z54" s="1">
        <f t="shared" ca="1" si="21"/>
        <v>2.7991226479313902E-4</v>
      </c>
      <c r="AA54" s="1">
        <f t="shared" ca="1" si="21"/>
        <v>5.7692083636748243E-3</v>
      </c>
      <c r="AB54" s="1">
        <f t="shared" ca="1" si="21"/>
        <v>1.6747800561438174E-2</v>
      </c>
      <c r="AC54" s="1">
        <f t="shared" ca="1" si="22"/>
        <v>2.2237096660319852E-2</v>
      </c>
      <c r="AD54" s="1">
        <f t="shared" ca="1" si="22"/>
        <v>2.7726392759201537E-2</v>
      </c>
      <c r="AE54" s="1">
        <f t="shared" ca="1" si="22"/>
        <v>3.3215688858083216E-2</v>
      </c>
      <c r="AF54" s="1">
        <f t="shared" ca="1" si="22"/>
        <v>3.8704984956964894E-2</v>
      </c>
      <c r="AG54" s="1">
        <f t="shared" ca="1" si="22"/>
        <v>4.4194281055846565E-2</v>
      </c>
      <c r="AH54" s="1">
        <f t="shared" ca="1" si="22"/>
        <v>4.9683577154728251E-2</v>
      </c>
      <c r="AI54" s="1">
        <f t="shared" ca="1" si="22"/>
        <v>5.5172873253609929E-2</v>
      </c>
      <c r="AJ54" s="1">
        <f t="shared" ca="1" si="22"/>
        <v>6.0662169352491607E-2</v>
      </c>
      <c r="AK54" s="1">
        <f t="shared" ca="1" si="22"/>
        <v>6.6151465451373292E-2</v>
      </c>
    </row>
    <row r="55" spans="2:37">
      <c r="B55" s="1">
        <v>0.5</v>
      </c>
      <c r="C55" s="1">
        <f t="shared" si="15"/>
        <v>0.5</v>
      </c>
      <c r="D55" s="1">
        <f t="shared" ca="1" si="16"/>
        <v>7.5282521433584049E-2</v>
      </c>
      <c r="E55" s="1">
        <f t="shared" ca="1" si="17"/>
        <v>3.1871513392354264E-2</v>
      </c>
      <c r="F55" s="1">
        <f t="shared" ca="1" si="6"/>
        <v>2.3620629653452152</v>
      </c>
      <c r="P55" s="1">
        <f ca="1">utility!D53</f>
        <v>7.2854681511364663E-2</v>
      </c>
      <c r="Q55" s="277">
        <f t="shared" ca="1" si="20"/>
        <v>0.18627721498507163</v>
      </c>
      <c r="R55" s="1">
        <f ca="1">P55-((0.5*PortfolioManagement!$AY$22)*(Q55^1.5))</f>
        <v>-0.12599945952535729</v>
      </c>
      <c r="S55" s="1">
        <f t="shared" ca="1" si="21"/>
        <v>-4.1652681203197511E-2</v>
      </c>
      <c r="T55" s="1">
        <f t="shared" ca="1" si="21"/>
        <v>-3.5927313067469407E-2</v>
      </c>
      <c r="U55" s="1">
        <f t="shared" ca="1" si="21"/>
        <v>-3.020194493174129E-2</v>
      </c>
      <c r="V55" s="1">
        <f t="shared" ca="1" si="21"/>
        <v>-2.4476576796013186E-2</v>
      </c>
      <c r="W55" s="1">
        <f t="shared" ca="1" si="21"/>
        <v>-1.8751208660285068E-2</v>
      </c>
      <c r="X55" s="1">
        <f t="shared" ca="1" si="21"/>
        <v>-1.3025840524556964E-2</v>
      </c>
      <c r="Y55" s="1">
        <f t="shared" ca="1" si="21"/>
        <v>-7.3004723888288603E-3</v>
      </c>
      <c r="Z55" s="1">
        <f t="shared" ca="1" si="21"/>
        <v>-1.5751042531007425E-3</v>
      </c>
      <c r="AA55" s="1">
        <f t="shared" ca="1" si="21"/>
        <v>4.1502638826273613E-3</v>
      </c>
      <c r="AB55" s="1">
        <f t="shared" ca="1" si="21"/>
        <v>1.5601000154083576E-2</v>
      </c>
      <c r="AC55" s="1">
        <f t="shared" ca="1" si="22"/>
        <v>2.1326368289811687E-2</v>
      </c>
      <c r="AD55" s="1">
        <f t="shared" ca="1" si="22"/>
        <v>2.7051736425539798E-2</v>
      </c>
      <c r="AE55" s="1">
        <f t="shared" ca="1" si="22"/>
        <v>3.2777104561267902E-2</v>
      </c>
      <c r="AF55" s="1">
        <f t="shared" ca="1" si="22"/>
        <v>3.8502472696996012E-2</v>
      </c>
      <c r="AG55" s="1">
        <f t="shared" ca="1" si="22"/>
        <v>4.4227840832724116E-2</v>
      </c>
      <c r="AH55" s="1">
        <f t="shared" ca="1" si="22"/>
        <v>4.9953208968452234E-2</v>
      </c>
      <c r="AI55" s="1">
        <f t="shared" ca="1" si="22"/>
        <v>5.5678577104180338E-2</v>
      </c>
      <c r="AJ55" s="1">
        <f t="shared" ca="1" si="22"/>
        <v>6.1403945239908449E-2</v>
      </c>
      <c r="AK55" s="1">
        <f t="shared" ca="1" si="22"/>
        <v>6.712931337563656E-2</v>
      </c>
    </row>
    <row r="56" spans="2:37">
      <c r="B56" s="1">
        <v>0.51</v>
      </c>
      <c r="C56" s="1">
        <f t="shared" si="15"/>
        <v>0.49</v>
      </c>
      <c r="D56" s="1">
        <f t="shared" ca="1" si="16"/>
        <v>7.6496441394693748E-2</v>
      </c>
      <c r="E56" s="1">
        <f t="shared" ca="1" si="17"/>
        <v>3.2403005016043748E-2</v>
      </c>
      <c r="F56" s="1">
        <f t="shared" ca="1" si="6"/>
        <v>2.360782321171075</v>
      </c>
      <c r="P56" s="1">
        <f ca="1">utility!D54</f>
        <v>7.4068601472474349E-2</v>
      </c>
      <c r="Q56" s="277">
        <f t="shared" ca="1" si="20"/>
        <v>0.1901579902972606</v>
      </c>
      <c r="R56" s="1">
        <f ca="1">P56-((0.5*PortfolioManagement!$AY$22)*(Q56^1.5))</f>
        <v>-0.13103198554293691</v>
      </c>
      <c r="S56" s="1">
        <f t="shared" ca="1" si="21"/>
        <v>-4.5259600731372765E-2</v>
      </c>
      <c r="T56" s="1">
        <f t="shared" ca="1" si="21"/>
        <v>-3.9293190621180404E-2</v>
      </c>
      <c r="U56" s="1">
        <f t="shared" ca="1" si="21"/>
        <v>-3.3326780510988044E-2</v>
      </c>
      <c r="V56" s="1">
        <f t="shared" ca="1" si="21"/>
        <v>-2.7360370400795697E-2</v>
      </c>
      <c r="W56" s="1">
        <f t="shared" ca="1" si="21"/>
        <v>-2.1393960290603337E-2</v>
      </c>
      <c r="X56" s="1">
        <f t="shared" ca="1" si="21"/>
        <v>-1.5427550180410976E-2</v>
      </c>
      <c r="Y56" s="1">
        <f t="shared" ca="1" si="21"/>
        <v>-9.4611400702186293E-3</v>
      </c>
      <c r="Z56" s="1">
        <f t="shared" ca="1" si="21"/>
        <v>-3.4947299600262688E-3</v>
      </c>
      <c r="AA56" s="1">
        <f t="shared" ca="1" si="21"/>
        <v>2.4716801501660918E-3</v>
      </c>
      <c r="AB56" s="1">
        <f t="shared" ca="1" si="21"/>
        <v>1.4404500370550792E-2</v>
      </c>
      <c r="AC56" s="1">
        <f t="shared" ca="1" si="22"/>
        <v>2.0370910480743153E-2</v>
      </c>
      <c r="AD56" s="1">
        <f t="shared" ca="1" si="22"/>
        <v>2.6337320590935506E-2</v>
      </c>
      <c r="AE56" s="1">
        <f t="shared" ca="1" si="22"/>
        <v>3.230373070112786E-2</v>
      </c>
      <c r="AF56" s="1">
        <f t="shared" ca="1" si="22"/>
        <v>3.827014081132022E-2</v>
      </c>
      <c r="AG56" s="1">
        <f t="shared" ca="1" si="22"/>
        <v>4.4236550921512574E-2</v>
      </c>
      <c r="AH56" s="1">
        <f t="shared" ca="1" si="22"/>
        <v>5.0202961031704928E-2</v>
      </c>
      <c r="AI56" s="1">
        <f t="shared" ca="1" si="22"/>
        <v>5.6169371141897281E-2</v>
      </c>
      <c r="AJ56" s="1">
        <f t="shared" ca="1" si="22"/>
        <v>6.2135781252089642E-2</v>
      </c>
      <c r="AK56" s="1">
        <f t="shared" ca="1" si="22"/>
        <v>6.8102191362281989E-2</v>
      </c>
    </row>
    <row r="57" spans="2:37">
      <c r="B57" s="1">
        <v>0.52</v>
      </c>
      <c r="C57" s="1">
        <f t="shared" si="15"/>
        <v>0.48</v>
      </c>
      <c r="D57" s="1">
        <f t="shared" ca="1" si="16"/>
        <v>7.7710361355803434E-2</v>
      </c>
      <c r="E57" s="1">
        <f t="shared" ca="1" si="17"/>
        <v>3.2934496639733239E-2</v>
      </c>
      <c r="F57" s="1">
        <f t="shared" ca="1" si="6"/>
        <v>2.3595430106574375</v>
      </c>
      <c r="P57" s="1">
        <f ca="1">utility!D55</f>
        <v>7.5282521433584049E-2</v>
      </c>
      <c r="Q57" s="277">
        <f t="shared" ca="1" si="20"/>
        <v>0.19403876560944963</v>
      </c>
      <c r="R57" s="1">
        <f ca="1">P57-((0.5*PortfolioManagement!$AY$22)*(Q57^1.5))</f>
        <v>-0.13612858046720158</v>
      </c>
      <c r="S57" s="1">
        <f t="shared" ref="S57:AB66" ca="1" si="23">$P57-(($Q$3*S$6)*($Q57^$Q$1))</f>
        <v>-4.8965919011904446E-2</v>
      </c>
      <c r="T57" s="1">
        <f t="shared" ca="1" si="23"/>
        <v>-4.2753496989630019E-2</v>
      </c>
      <c r="U57" s="1">
        <f t="shared" ca="1" si="23"/>
        <v>-3.6541074967355591E-2</v>
      </c>
      <c r="V57" s="1">
        <f t="shared" ca="1" si="23"/>
        <v>-3.0328652945081178E-2</v>
      </c>
      <c r="W57" s="1">
        <f t="shared" ca="1" si="23"/>
        <v>-2.411623092280675E-2</v>
      </c>
      <c r="X57" s="1">
        <f t="shared" ca="1" si="23"/>
        <v>-1.7903808900532323E-2</v>
      </c>
      <c r="Y57" s="1">
        <f t="shared" ca="1" si="23"/>
        <v>-1.1691386878257895E-2</v>
      </c>
      <c r="Z57" s="1">
        <f t="shared" ca="1" si="23"/>
        <v>-5.4789648559834675E-3</v>
      </c>
      <c r="AA57" s="1">
        <f t="shared" ca="1" si="23"/>
        <v>7.3345716629096003E-4</v>
      </c>
      <c r="AB57" s="1">
        <f t="shared" ca="1" si="23"/>
        <v>1.3158301210839801E-2</v>
      </c>
      <c r="AC57" s="1">
        <f t="shared" ref="AC57:AK66" ca="1" si="24">$P57-(($Q$3*AC$6)*($Q57^$Q$1))</f>
        <v>1.9370723233114229E-2</v>
      </c>
      <c r="AD57" s="1">
        <f t="shared" ca="1" si="24"/>
        <v>2.5583145255388649E-2</v>
      </c>
      <c r="AE57" s="1">
        <f t="shared" ca="1" si="24"/>
        <v>3.1795567277663077E-2</v>
      </c>
      <c r="AF57" s="1">
        <f t="shared" ca="1" si="24"/>
        <v>3.8007989299937504E-2</v>
      </c>
      <c r="AG57" s="1">
        <f t="shared" ca="1" si="24"/>
        <v>4.4220411322211925E-2</v>
      </c>
      <c r="AH57" s="1">
        <f t="shared" ca="1" si="24"/>
        <v>5.0432833344486352E-2</v>
      </c>
      <c r="AI57" s="1">
        <f t="shared" ca="1" si="24"/>
        <v>5.664525536676078E-2</v>
      </c>
      <c r="AJ57" s="1">
        <f t="shared" ca="1" si="24"/>
        <v>6.2857677389035194E-2</v>
      </c>
      <c r="AK57" s="1">
        <f t="shared" ca="1" si="24"/>
        <v>6.9070099411309621E-2</v>
      </c>
    </row>
    <row r="58" spans="2:37">
      <c r="B58" s="1">
        <v>0.53</v>
      </c>
      <c r="C58" s="1">
        <f t="shared" si="15"/>
        <v>0.47</v>
      </c>
      <c r="D58" s="1">
        <f t="shared" ca="1" si="16"/>
        <v>7.8924281316913134E-2</v>
      </c>
      <c r="E58" s="1">
        <f t="shared" ca="1" si="17"/>
        <v>3.3465988263422723E-2</v>
      </c>
      <c r="F58" s="1">
        <f t="shared" ca="1" si="6"/>
        <v>2.3583430644770442</v>
      </c>
      <c r="P58" s="1">
        <f ca="1">utility!D56</f>
        <v>7.6496441394693748E-2</v>
      </c>
      <c r="Q58" s="277">
        <f t="shared" ca="1" si="20"/>
        <v>0.19791954092163866</v>
      </c>
      <c r="R58" s="1">
        <f ca="1">P58-((0.5*PortfolioManagement!$AY$22)*(Q58^1.5))</f>
        <v>-0.14128860030780468</v>
      </c>
      <c r="S58" s="1">
        <f t="shared" ca="1" si="23"/>
        <v>-5.2771636044792514E-2</v>
      </c>
      <c r="T58" s="1">
        <f t="shared" ca="1" si="23"/>
        <v>-4.6308232172818195E-2</v>
      </c>
      <c r="U58" s="1">
        <f t="shared" ca="1" si="23"/>
        <v>-3.984482830084389E-2</v>
      </c>
      <c r="V58" s="1">
        <f t="shared" ca="1" si="23"/>
        <v>-3.3381424428869572E-2</v>
      </c>
      <c r="W58" s="1">
        <f t="shared" ca="1" si="23"/>
        <v>-2.6918020556895253E-2</v>
      </c>
      <c r="X58" s="1">
        <f t="shared" ca="1" si="23"/>
        <v>-2.0454616684920948E-2</v>
      </c>
      <c r="Y58" s="1">
        <f t="shared" ca="1" si="23"/>
        <v>-1.399121281294663E-2</v>
      </c>
      <c r="Z58" s="1">
        <f t="shared" ca="1" si="23"/>
        <v>-7.5278089409723109E-3</v>
      </c>
      <c r="AA58" s="1">
        <f t="shared" ca="1" si="23"/>
        <v>-1.0644050689980061E-3</v>
      </c>
      <c r="AB58" s="1">
        <f t="shared" ca="1" si="23"/>
        <v>1.1862402674950617E-2</v>
      </c>
      <c r="AC58" s="1">
        <f t="shared" ca="1" si="24"/>
        <v>1.8325806546924929E-2</v>
      </c>
      <c r="AD58" s="1">
        <f t="shared" ca="1" si="24"/>
        <v>2.4789210418899248E-2</v>
      </c>
      <c r="AE58" s="1">
        <f t="shared" ca="1" si="24"/>
        <v>3.1252614290873559E-2</v>
      </c>
      <c r="AF58" s="1">
        <f t="shared" ca="1" si="24"/>
        <v>3.7716018162847871E-2</v>
      </c>
      <c r="AG58" s="1">
        <f t="shared" ca="1" si="24"/>
        <v>4.4179422034822183E-2</v>
      </c>
      <c r="AH58" s="1">
        <f t="shared" ca="1" si="24"/>
        <v>5.0642825906796501E-2</v>
      </c>
      <c r="AI58" s="1">
        <f t="shared" ca="1" si="24"/>
        <v>5.7106229778770806E-2</v>
      </c>
      <c r="AJ58" s="1">
        <f t="shared" ca="1" si="24"/>
        <v>6.3569633650745125E-2</v>
      </c>
      <c r="AK58" s="1">
        <f t="shared" ca="1" si="24"/>
        <v>7.003303752271943E-2</v>
      </c>
    </row>
    <row r="59" spans="2:37">
      <c r="B59" s="1">
        <v>0.54</v>
      </c>
      <c r="C59" s="1">
        <f t="shared" si="15"/>
        <v>0.45999999999999996</v>
      </c>
      <c r="D59" s="1">
        <f t="shared" ca="1" si="16"/>
        <v>8.0138201278022805E-2</v>
      </c>
      <c r="E59" s="1">
        <f t="shared" ca="1" si="17"/>
        <v>3.3997479887112214E-2</v>
      </c>
      <c r="F59" s="1">
        <f t="shared" ca="1" si="6"/>
        <v>2.3571806364506931</v>
      </c>
      <c r="P59" s="1">
        <f ca="1">utility!D57</f>
        <v>7.7710361355803434E-2</v>
      </c>
      <c r="Q59" s="277">
        <f t="shared" ca="1" si="20"/>
        <v>0.20180031623382763</v>
      </c>
      <c r="R59" s="1">
        <f ca="1">P59-((0.5*PortfolioManagement!$AY$22)*(Q59^1.5))</f>
        <v>-0.14651142011250634</v>
      </c>
      <c r="S59" s="1">
        <f t="shared" ca="1" si="23"/>
        <v>-5.6676751830036939E-2</v>
      </c>
      <c r="T59" s="1">
        <f t="shared" ca="1" si="23"/>
        <v>-4.9957396170744919E-2</v>
      </c>
      <c r="U59" s="1">
        <f t="shared" ca="1" si="23"/>
        <v>-4.3238040511452899E-2</v>
      </c>
      <c r="V59" s="1">
        <f t="shared" ca="1" si="23"/>
        <v>-3.6518684852160879E-2</v>
      </c>
      <c r="W59" s="1">
        <f t="shared" ca="1" si="23"/>
        <v>-2.9799329192868859E-2</v>
      </c>
      <c r="X59" s="1">
        <f t="shared" ca="1" si="23"/>
        <v>-2.3079973533576839E-2</v>
      </c>
      <c r="Y59" s="1">
        <f t="shared" ca="1" si="23"/>
        <v>-1.6360617874284819E-2</v>
      </c>
      <c r="Z59" s="1">
        <f t="shared" ca="1" si="23"/>
        <v>-9.641262214992799E-3</v>
      </c>
      <c r="AA59" s="1">
        <f t="shared" ca="1" si="23"/>
        <v>-2.921906555700779E-3</v>
      </c>
      <c r="AB59" s="1">
        <f t="shared" ca="1" si="23"/>
        <v>1.0516804762883247E-2</v>
      </c>
      <c r="AC59" s="1">
        <f t="shared" ca="1" si="24"/>
        <v>1.7236160422175267E-2</v>
      </c>
      <c r="AD59" s="1">
        <f t="shared" ca="1" si="24"/>
        <v>2.3955516081467287E-2</v>
      </c>
      <c r="AE59" s="1">
        <f t="shared" ca="1" si="24"/>
        <v>3.0674871740759307E-2</v>
      </c>
      <c r="AF59" s="1">
        <f t="shared" ca="1" si="24"/>
        <v>3.7394227400051328E-2</v>
      </c>
      <c r="AG59" s="1">
        <f t="shared" ca="1" si="24"/>
        <v>4.4113583059343341E-2</v>
      </c>
      <c r="AH59" s="1">
        <f t="shared" ca="1" si="24"/>
        <v>5.0832938718635361E-2</v>
      </c>
      <c r="AI59" s="1">
        <f t="shared" ca="1" si="24"/>
        <v>5.7552294377927381E-2</v>
      </c>
      <c r="AJ59" s="1">
        <f t="shared" ca="1" si="24"/>
        <v>6.4271650037219394E-2</v>
      </c>
      <c r="AK59" s="1">
        <f t="shared" ca="1" si="24"/>
        <v>7.0991005696511414E-2</v>
      </c>
    </row>
    <row r="60" spans="2:37">
      <c r="B60" s="1">
        <v>0.55000000000000004</v>
      </c>
      <c r="C60" s="1">
        <f t="shared" si="15"/>
        <v>0.44999999999999996</v>
      </c>
      <c r="D60" s="1">
        <f t="shared" ca="1" si="16"/>
        <v>8.1352121239132505E-2</v>
      </c>
      <c r="E60" s="1">
        <f t="shared" ca="1" si="17"/>
        <v>3.4528971510801705E-2</v>
      </c>
      <c r="F60" s="1">
        <f t="shared" ca="1" si="6"/>
        <v>2.3560539940693892</v>
      </c>
      <c r="P60" s="1">
        <f ca="1">utility!D58</f>
        <v>7.8924281316913134E-2</v>
      </c>
      <c r="Q60" s="277">
        <f t="shared" ca="1" si="20"/>
        <v>0.20568109154601666</v>
      </c>
      <c r="R60" s="1">
        <f ca="1">P60-((0.5*PortfolioManagement!$AY$22)*(Q60^1.5))</f>
        <v>-0.1517964330472012</v>
      </c>
      <c r="S60" s="1">
        <f t="shared" ca="1" si="23"/>
        <v>-6.0681266367637807E-2</v>
      </c>
      <c r="T60" s="1">
        <f t="shared" ca="1" si="23"/>
        <v>-5.3700988983410261E-2</v>
      </c>
      <c r="U60" s="1">
        <f t="shared" ca="1" si="23"/>
        <v>-4.6720711599182715E-2</v>
      </c>
      <c r="V60" s="1">
        <f t="shared" ca="1" si="23"/>
        <v>-3.974043421495517E-2</v>
      </c>
      <c r="W60" s="1">
        <f t="shared" ca="1" si="23"/>
        <v>-3.276015683072761E-2</v>
      </c>
      <c r="X60" s="1">
        <f t="shared" ca="1" si="23"/>
        <v>-2.5779879446500065E-2</v>
      </c>
      <c r="Y60" s="1">
        <f t="shared" ca="1" si="23"/>
        <v>-1.8799602062272519E-2</v>
      </c>
      <c r="Z60" s="1">
        <f t="shared" ca="1" si="23"/>
        <v>-1.1819324678044973E-2</v>
      </c>
      <c r="AA60" s="1">
        <f t="shared" ca="1" si="23"/>
        <v>-4.8390472938174278E-3</v>
      </c>
      <c r="AB60" s="1">
        <f t="shared" ca="1" si="23"/>
        <v>9.1215074746376634E-3</v>
      </c>
      <c r="AC60" s="1">
        <f t="shared" ca="1" si="24"/>
        <v>1.6101784858865209E-2</v>
      </c>
      <c r="AD60" s="1">
        <f t="shared" ca="1" si="24"/>
        <v>2.3082062243092762E-2</v>
      </c>
      <c r="AE60" s="1">
        <f t="shared" ca="1" si="24"/>
        <v>3.0062339627320307E-2</v>
      </c>
      <c r="AF60" s="1">
        <f t="shared" ca="1" si="24"/>
        <v>3.7042617011547853E-2</v>
      </c>
      <c r="AG60" s="1">
        <f t="shared" ca="1" si="24"/>
        <v>4.4022894395775398E-2</v>
      </c>
      <c r="AH60" s="1">
        <f t="shared" ca="1" si="24"/>
        <v>5.1003171780002951E-2</v>
      </c>
      <c r="AI60" s="1">
        <f t="shared" ca="1" si="24"/>
        <v>5.7983449164230497E-2</v>
      </c>
      <c r="AJ60" s="1">
        <f t="shared" ca="1" si="24"/>
        <v>6.4963726548458042E-2</v>
      </c>
      <c r="AK60" s="1">
        <f t="shared" ca="1" si="24"/>
        <v>7.1944003932685588E-2</v>
      </c>
    </row>
    <row r="61" spans="2:37">
      <c r="B61" s="1">
        <v>0.56000000000000005</v>
      </c>
      <c r="C61" s="1">
        <f t="shared" si="15"/>
        <v>0.43999999999999995</v>
      </c>
      <c r="D61" s="1">
        <f t="shared" ca="1" si="16"/>
        <v>8.2566041200242205E-2</v>
      </c>
      <c r="E61" s="1">
        <f t="shared" ca="1" si="17"/>
        <v>3.5060463134491189E-2</v>
      </c>
      <c r="F61" s="1">
        <f t="shared" ca="1" si="6"/>
        <v>2.3549615098785384</v>
      </c>
      <c r="P61" s="1">
        <f ca="1">utility!D59</f>
        <v>8.0138201278022805E-2</v>
      </c>
      <c r="Q61" s="277">
        <f t="shared" ca="1" si="20"/>
        <v>0.20956186685820558</v>
      </c>
      <c r="R61" s="1">
        <f ca="1">P61-((0.5*PortfolioManagement!$AY$22)*(Q61^1.5))</f>
        <v>-0.15714304953700781</v>
      </c>
      <c r="S61" s="1">
        <f t="shared" ca="1" si="23"/>
        <v>-6.4785179657594935E-2</v>
      </c>
      <c r="T61" s="1">
        <f t="shared" ca="1" si="23"/>
        <v>-5.7539010610814054E-2</v>
      </c>
      <c r="U61" s="1">
        <f t="shared" ca="1" si="23"/>
        <v>-5.0292841564033144E-2</v>
      </c>
      <c r="V61" s="1">
        <f t="shared" ca="1" si="23"/>
        <v>-4.3046672517252263E-2</v>
      </c>
      <c r="W61" s="1">
        <f t="shared" ca="1" si="23"/>
        <v>-3.5800503470471381E-2</v>
      </c>
      <c r="X61" s="1">
        <f t="shared" ca="1" si="23"/>
        <v>-2.8554334423690486E-2</v>
      </c>
      <c r="Y61" s="1">
        <f t="shared" ca="1" si="23"/>
        <v>-2.1308165376909605E-2</v>
      </c>
      <c r="Z61" s="1">
        <f t="shared" ca="1" si="23"/>
        <v>-1.4061996330128723E-2</v>
      </c>
      <c r="AA61" s="1">
        <f t="shared" ca="1" si="23"/>
        <v>-6.8158272833478278E-3</v>
      </c>
      <c r="AB61" s="1">
        <f t="shared" ca="1" si="23"/>
        <v>7.6765108102139351E-3</v>
      </c>
      <c r="AC61" s="1">
        <f t="shared" ca="1" si="24"/>
        <v>1.492267985699483E-2</v>
      </c>
      <c r="AD61" s="1">
        <f t="shared" ca="1" si="24"/>
        <v>2.2168848903775712E-2</v>
      </c>
      <c r="AE61" s="1">
        <f t="shared" ca="1" si="24"/>
        <v>2.94150179505566E-2</v>
      </c>
      <c r="AF61" s="1">
        <f t="shared" ca="1" si="24"/>
        <v>3.6661186997337489E-2</v>
      </c>
      <c r="AG61" s="1">
        <f t="shared" ca="1" si="24"/>
        <v>4.390735604411837E-2</v>
      </c>
      <c r="AH61" s="1">
        <f t="shared" ca="1" si="24"/>
        <v>5.1153525090899259E-2</v>
      </c>
      <c r="AI61" s="1">
        <f t="shared" ca="1" si="24"/>
        <v>5.8399694137680147E-2</v>
      </c>
      <c r="AJ61" s="1">
        <f t="shared" ca="1" si="24"/>
        <v>6.5645863184461029E-2</v>
      </c>
      <c r="AK61" s="1">
        <f t="shared" ca="1" si="24"/>
        <v>7.2892032231241924E-2</v>
      </c>
    </row>
    <row r="62" spans="2:37">
      <c r="B62" s="1">
        <v>0.56999999999999995</v>
      </c>
      <c r="C62" s="1">
        <f t="shared" si="15"/>
        <v>0.43000000000000005</v>
      </c>
      <c r="D62" s="1">
        <f t="shared" ca="1" si="16"/>
        <v>8.3779961161351876E-2</v>
      </c>
      <c r="E62" s="1">
        <f t="shared" ca="1" si="17"/>
        <v>3.5591954758180666E-2</v>
      </c>
      <c r="F62" s="1">
        <f t="shared" ca="1" si="6"/>
        <v>2.3539016536341095</v>
      </c>
      <c r="P62" s="1">
        <f ca="1">utility!D60</f>
        <v>8.1352121239132505E-2</v>
      </c>
      <c r="Q62" s="277">
        <f t="shared" ca="1" si="20"/>
        <v>0.2134426421703946</v>
      </c>
      <c r="R62" s="1">
        <f ca="1">P62-((0.5*PortfolioManagement!$AY$22)*(Q62^1.5))</f>
        <v>-0.1625506964633075</v>
      </c>
      <c r="S62" s="1">
        <f t="shared" ca="1" si="23"/>
        <v>-6.8988491699908575E-2</v>
      </c>
      <c r="T62" s="1">
        <f t="shared" ca="1" si="23"/>
        <v>-6.1471461052956519E-2</v>
      </c>
      <c r="U62" s="1">
        <f t="shared" ca="1" si="23"/>
        <v>-5.3954430406004464E-2</v>
      </c>
      <c r="V62" s="1">
        <f t="shared" ca="1" si="23"/>
        <v>-4.6437399759052408E-2</v>
      </c>
      <c r="W62" s="1">
        <f t="shared" ca="1" si="23"/>
        <v>-3.8920369112100353E-2</v>
      </c>
      <c r="X62" s="1">
        <f t="shared" ca="1" si="23"/>
        <v>-3.1403338465148298E-2</v>
      </c>
      <c r="Y62" s="1">
        <f t="shared" ca="1" si="23"/>
        <v>-2.3886307818196242E-2</v>
      </c>
      <c r="Z62" s="1">
        <f t="shared" ca="1" si="23"/>
        <v>-1.6369277171244187E-2</v>
      </c>
      <c r="AA62" s="1">
        <f t="shared" ca="1" si="23"/>
        <v>-8.8522465242921317E-3</v>
      </c>
      <c r="AB62" s="1">
        <f t="shared" ca="1" si="23"/>
        <v>6.1818147696119652E-3</v>
      </c>
      <c r="AC62" s="1">
        <f t="shared" ca="1" si="24"/>
        <v>1.3698845416564021E-2</v>
      </c>
      <c r="AD62" s="1">
        <f t="shared" ca="1" si="24"/>
        <v>2.1215876063516076E-2</v>
      </c>
      <c r="AE62" s="1">
        <f t="shared" ca="1" si="24"/>
        <v>2.8732906710468131E-2</v>
      </c>
      <c r="AF62" s="1">
        <f t="shared" ca="1" si="24"/>
        <v>3.6249937357420187E-2</v>
      </c>
      <c r="AG62" s="1">
        <f t="shared" ca="1" si="24"/>
        <v>4.3766968004372235E-2</v>
      </c>
      <c r="AH62" s="1">
        <f t="shared" ca="1" si="24"/>
        <v>5.128399865132429E-2</v>
      </c>
      <c r="AI62" s="1">
        <f t="shared" ca="1" si="24"/>
        <v>5.8801029298276346E-2</v>
      </c>
      <c r="AJ62" s="1">
        <f t="shared" ca="1" si="24"/>
        <v>6.6318059945228394E-2</v>
      </c>
      <c r="AK62" s="1">
        <f t="shared" ca="1" si="24"/>
        <v>7.383509059218045E-2</v>
      </c>
    </row>
    <row r="63" spans="2:37">
      <c r="B63" s="1">
        <v>0.57999999999999996</v>
      </c>
      <c r="C63" s="1">
        <f t="shared" si="15"/>
        <v>0.42000000000000004</v>
      </c>
      <c r="D63" s="1">
        <f t="shared" ca="1" si="16"/>
        <v>8.4993881122461576E-2</v>
      </c>
      <c r="E63" s="1">
        <f t="shared" ca="1" si="17"/>
        <v>3.6123446381870157E-2</v>
      </c>
      <c r="F63" s="1">
        <f t="shared" ca="1" si="6"/>
        <v>2.3528729851512393</v>
      </c>
      <c r="P63" s="1">
        <f ca="1">utility!D61</f>
        <v>8.2566041200242205E-2</v>
      </c>
      <c r="Q63" s="277">
        <f t="shared" ca="1" si="20"/>
        <v>0.21732341748258363</v>
      </c>
      <c r="R63" s="1">
        <f ca="1">P63-((0.5*PortfolioManagement!$AY$22)*(Q63^1.5))</f>
        <v>-0.16801881641212862</v>
      </c>
      <c r="S63" s="1">
        <f t="shared" ca="1" si="23"/>
        <v>-7.3291202494578614E-2</v>
      </c>
      <c r="T63" s="1">
        <f t="shared" ca="1" si="23"/>
        <v>-6.5498340309837574E-2</v>
      </c>
      <c r="U63" s="1">
        <f t="shared" ca="1" si="23"/>
        <v>-5.7705478125096535E-2</v>
      </c>
      <c r="V63" s="1">
        <f t="shared" ca="1" si="23"/>
        <v>-4.9912615940355495E-2</v>
      </c>
      <c r="W63" s="1">
        <f t="shared" ca="1" si="23"/>
        <v>-4.2119753755614442E-2</v>
      </c>
      <c r="X63" s="1">
        <f t="shared" ca="1" si="23"/>
        <v>-3.4326891570873402E-2</v>
      </c>
      <c r="Y63" s="1">
        <f t="shared" ca="1" si="23"/>
        <v>-2.6534029386132363E-2</v>
      </c>
      <c r="Z63" s="1">
        <f t="shared" ca="1" si="23"/>
        <v>-1.8741167201391323E-2</v>
      </c>
      <c r="AA63" s="1">
        <f t="shared" ca="1" si="23"/>
        <v>-1.094830501665027E-2</v>
      </c>
      <c r="AB63" s="1">
        <f t="shared" ca="1" si="23"/>
        <v>4.6374193528317953E-3</v>
      </c>
      <c r="AC63" s="1">
        <f t="shared" ca="1" si="24"/>
        <v>1.2430281537572835E-2</v>
      </c>
      <c r="AD63" s="1">
        <f t="shared" ca="1" si="24"/>
        <v>2.0223143722313881E-2</v>
      </c>
      <c r="AE63" s="1">
        <f t="shared" ca="1" si="24"/>
        <v>2.8016005907054921E-2</v>
      </c>
      <c r="AF63" s="1">
        <f t="shared" ca="1" si="24"/>
        <v>3.5808868091795967E-2</v>
      </c>
      <c r="AG63" s="1">
        <f t="shared" ca="1" si="24"/>
        <v>4.3601730276537E-2</v>
      </c>
      <c r="AH63" s="1">
        <f t="shared" ca="1" si="24"/>
        <v>5.1394592461278046E-2</v>
      </c>
      <c r="AI63" s="1">
        <f t="shared" ca="1" si="24"/>
        <v>5.9187454646019086E-2</v>
      </c>
      <c r="AJ63" s="1">
        <f t="shared" ca="1" si="24"/>
        <v>6.6980316830760125E-2</v>
      </c>
      <c r="AK63" s="1">
        <f t="shared" ca="1" si="24"/>
        <v>7.4773179015501165E-2</v>
      </c>
    </row>
    <row r="64" spans="2:37">
      <c r="B64" s="1">
        <v>0.59</v>
      </c>
      <c r="C64" s="1">
        <f t="shared" si="15"/>
        <v>0.41000000000000003</v>
      </c>
      <c r="D64" s="1">
        <f t="shared" ca="1" si="16"/>
        <v>8.6207801083571262E-2</v>
      </c>
      <c r="E64" s="1">
        <f t="shared" ca="1" si="17"/>
        <v>3.6654938005559641E-2</v>
      </c>
      <c r="F64" s="1">
        <f t="shared" ca="1" si="6"/>
        <v>2.351874147775006</v>
      </c>
      <c r="P64" s="1">
        <f ca="1">utility!D62</f>
        <v>8.3779961161351876E-2</v>
      </c>
      <c r="Q64" s="277">
        <f t="shared" ca="1" si="20"/>
        <v>0.22120419279477255</v>
      </c>
      <c r="R64" s="1">
        <f ca="1">P64-((0.5*PortfolioManagement!$AY$22)*(Q64^1.5))</f>
        <v>-0.17354686696973332</v>
      </c>
      <c r="S64" s="1">
        <f t="shared" ca="1" si="23"/>
        <v>-7.7693312041604914E-2</v>
      </c>
      <c r="T64" s="1">
        <f t="shared" ca="1" si="23"/>
        <v>-6.961964838145708E-2</v>
      </c>
      <c r="U64" s="1">
        <f t="shared" ca="1" si="23"/>
        <v>-6.1545984721309246E-2</v>
      </c>
      <c r="V64" s="1">
        <f t="shared" ca="1" si="23"/>
        <v>-5.3472321061161412E-2</v>
      </c>
      <c r="W64" s="1">
        <f t="shared" ca="1" si="23"/>
        <v>-4.5398657401013551E-2</v>
      </c>
      <c r="X64" s="1">
        <f t="shared" ca="1" si="23"/>
        <v>-3.7324993740865717E-2</v>
      </c>
      <c r="Y64" s="1">
        <f t="shared" ca="1" si="23"/>
        <v>-2.9251330080717883E-2</v>
      </c>
      <c r="Z64" s="1">
        <f t="shared" ca="1" si="23"/>
        <v>-2.1177666420570035E-2</v>
      </c>
      <c r="AA64" s="1">
        <f t="shared" ca="1" si="23"/>
        <v>-1.3104002760422201E-2</v>
      </c>
      <c r="AB64" s="1">
        <f t="shared" ca="1" si="23"/>
        <v>3.0433245598734809E-3</v>
      </c>
      <c r="AC64" s="1">
        <f t="shared" ca="1" si="24"/>
        <v>1.1116988220021315E-2</v>
      </c>
      <c r="AD64" s="1">
        <f t="shared" ca="1" si="24"/>
        <v>1.9190651880169163E-2</v>
      </c>
      <c r="AE64" s="1">
        <f t="shared" ca="1" si="24"/>
        <v>2.7264315540316997E-2</v>
      </c>
      <c r="AF64" s="1">
        <f t="shared" ca="1" si="24"/>
        <v>3.5337979200464838E-2</v>
      </c>
      <c r="AG64" s="1">
        <f t="shared" ca="1" si="24"/>
        <v>4.3411642860612679E-2</v>
      </c>
      <c r="AH64" s="1">
        <f t="shared" ca="1" si="24"/>
        <v>5.148530652076052E-2</v>
      </c>
      <c r="AI64" s="1">
        <f t="shared" ca="1" si="24"/>
        <v>5.955897018090836E-2</v>
      </c>
      <c r="AJ64" s="1">
        <f t="shared" ca="1" si="24"/>
        <v>6.7632633841056194E-2</v>
      </c>
      <c r="AK64" s="1">
        <f t="shared" ca="1" si="24"/>
        <v>7.5706297501204042E-2</v>
      </c>
    </row>
    <row r="65" spans="2:37">
      <c r="B65" s="1">
        <v>0.6</v>
      </c>
      <c r="C65" s="1">
        <f t="shared" si="15"/>
        <v>0.4</v>
      </c>
      <c r="D65" s="1">
        <f t="shared" ca="1" si="16"/>
        <v>8.7421721044680947E-2</v>
      </c>
      <c r="E65" s="1">
        <f t="shared" ca="1" si="17"/>
        <v>3.7186429629249132E-2</v>
      </c>
      <c r="F65" s="1">
        <f t="shared" ca="1" si="6"/>
        <v>2.350903862411116</v>
      </c>
      <c r="P65" s="1">
        <f ca="1">utility!D63</f>
        <v>8.4993881122461576E-2</v>
      </c>
      <c r="Q65" s="277">
        <f t="shared" ca="1" si="20"/>
        <v>0.22508496810696157</v>
      </c>
      <c r="R65" s="1">
        <f ca="1">P65-((0.5*PortfolioManagement!$AY$22)*(Q65^1.5))</f>
        <v>-0.17913432006166224</v>
      </c>
      <c r="S65" s="1">
        <f t="shared" ca="1" si="23"/>
        <v>-8.2194820340987726E-2</v>
      </c>
      <c r="T65" s="1">
        <f t="shared" ca="1" si="23"/>
        <v>-7.3835385267815259E-2</v>
      </c>
      <c r="U65" s="1">
        <f t="shared" ca="1" si="23"/>
        <v>-6.5475950194642793E-2</v>
      </c>
      <c r="V65" s="1">
        <f t="shared" ca="1" si="23"/>
        <v>-5.7116515121470326E-2</v>
      </c>
      <c r="W65" s="1">
        <f t="shared" ca="1" si="23"/>
        <v>-4.875708004829786E-2</v>
      </c>
      <c r="X65" s="1">
        <f t="shared" ca="1" si="23"/>
        <v>-4.0397644975125394E-2</v>
      </c>
      <c r="Y65" s="1">
        <f t="shared" ca="1" si="23"/>
        <v>-3.2038209901952927E-2</v>
      </c>
      <c r="Z65" s="1">
        <f t="shared" ca="1" si="23"/>
        <v>-2.3678774828780461E-2</v>
      </c>
      <c r="AA65" s="1">
        <f t="shared" ca="1" si="23"/>
        <v>-1.5319339755607994E-2</v>
      </c>
      <c r="AB65" s="1">
        <f t="shared" ca="1" si="23"/>
        <v>1.399530390736925E-3</v>
      </c>
      <c r="AC65" s="1">
        <f t="shared" ca="1" si="24"/>
        <v>9.7589654639093915E-3</v>
      </c>
      <c r="AD65" s="1">
        <f t="shared" ca="1" si="24"/>
        <v>1.8118400537081858E-2</v>
      </c>
      <c r="AE65" s="1">
        <f t="shared" ca="1" si="24"/>
        <v>2.6477835610254324E-2</v>
      </c>
      <c r="AF65" s="1">
        <f t="shared" ca="1" si="24"/>
        <v>3.4837270683426791E-2</v>
      </c>
      <c r="AG65" s="1">
        <f t="shared" ca="1" si="24"/>
        <v>4.319670575659925E-2</v>
      </c>
      <c r="AH65" s="1">
        <f t="shared" ca="1" si="24"/>
        <v>5.1556140829771717E-2</v>
      </c>
      <c r="AI65" s="1">
        <f t="shared" ca="1" si="24"/>
        <v>5.9915575902944183E-2</v>
      </c>
      <c r="AJ65" s="1">
        <f t="shared" ca="1" si="24"/>
        <v>6.8275010976116643E-2</v>
      </c>
      <c r="AK65" s="1">
        <f t="shared" ca="1" si="24"/>
        <v>7.6634446049289109E-2</v>
      </c>
    </row>
    <row r="66" spans="2:37">
      <c r="B66" s="1">
        <v>0.61</v>
      </c>
      <c r="C66" s="1">
        <f t="shared" si="15"/>
        <v>0.39</v>
      </c>
      <c r="D66" s="1">
        <f t="shared" ca="1" si="16"/>
        <v>8.8635641005790647E-2</v>
      </c>
      <c r="E66" s="1">
        <f t="shared" ca="1" si="17"/>
        <v>3.7717921252938623E-2</v>
      </c>
      <c r="F66" s="1">
        <f t="shared" ca="1" si="6"/>
        <v>2.3499609220612867</v>
      </c>
      <c r="P66" s="1">
        <f ca="1">utility!D64</f>
        <v>8.6207801083571262E-2</v>
      </c>
      <c r="Q66" s="277">
        <f t="shared" ca="1" si="20"/>
        <v>0.22896574341915055</v>
      </c>
      <c r="R66" s="1">
        <f ca="1">P66-((0.5*PortfolioManagement!$AY$22)*(Q66^1.5))</f>
        <v>-0.18478066133184609</v>
      </c>
      <c r="S66" s="1">
        <f t="shared" ca="1" si="23"/>
        <v>-8.6795727392726896E-2</v>
      </c>
      <c r="T66" s="1">
        <f t="shared" ca="1" si="23"/>
        <v>-7.8145550968911986E-2</v>
      </c>
      <c r="U66" s="1">
        <f t="shared" ca="1" si="23"/>
        <v>-6.9495374545097077E-2</v>
      </c>
      <c r="V66" s="1">
        <f t="shared" ca="1" si="23"/>
        <v>-6.0845198121282168E-2</v>
      </c>
      <c r="W66" s="1">
        <f t="shared" ca="1" si="23"/>
        <v>-5.2195021697467259E-2</v>
      </c>
      <c r="X66" s="1">
        <f t="shared" ca="1" si="23"/>
        <v>-4.3544845273652349E-2</v>
      </c>
      <c r="Y66" s="1">
        <f t="shared" ca="1" si="23"/>
        <v>-3.4894668849837426E-2</v>
      </c>
      <c r="Z66" s="1">
        <f t="shared" ca="1" si="23"/>
        <v>-2.6244492426022517E-2</v>
      </c>
      <c r="AA66" s="1">
        <f t="shared" ca="1" si="23"/>
        <v>-1.7594316002207622E-2</v>
      </c>
      <c r="AB66" s="1">
        <f t="shared" ca="1" si="23"/>
        <v>-2.9396315457781708E-4</v>
      </c>
      <c r="AC66" s="1">
        <f t="shared" ca="1" si="24"/>
        <v>8.3562132692370922E-3</v>
      </c>
      <c r="AD66" s="1">
        <f t="shared" ca="1" si="24"/>
        <v>1.7006389693052001E-2</v>
      </c>
      <c r="AE66" s="1">
        <f t="shared" ca="1" si="24"/>
        <v>2.5656566116866918E-2</v>
      </c>
      <c r="AF66" s="1">
        <f t="shared" ca="1" si="24"/>
        <v>3.430674254068182E-2</v>
      </c>
      <c r="AG66" s="1">
        <f t="shared" ca="1" si="24"/>
        <v>4.2956918964496722E-2</v>
      </c>
      <c r="AH66" s="1">
        <f t="shared" ca="1" si="24"/>
        <v>5.1607095388311632E-2</v>
      </c>
      <c r="AI66" s="1">
        <f t="shared" ca="1" si="24"/>
        <v>6.0257271812126541E-2</v>
      </c>
      <c r="AJ66" s="1">
        <f t="shared" ca="1" si="24"/>
        <v>6.8907448235941443E-2</v>
      </c>
      <c r="AK66" s="1">
        <f t="shared" ca="1" si="24"/>
        <v>7.7557624659756352E-2</v>
      </c>
    </row>
    <row r="67" spans="2:37">
      <c r="B67" s="1">
        <v>0.62</v>
      </c>
      <c r="C67" s="1">
        <f t="shared" si="15"/>
        <v>0.38</v>
      </c>
      <c r="D67" s="1">
        <f t="shared" ca="1" si="16"/>
        <v>8.9849560966900333E-2</v>
      </c>
      <c r="E67" s="1">
        <f t="shared" ca="1" si="17"/>
        <v>3.8249412876628107E-2</v>
      </c>
      <c r="F67" s="1">
        <f t="shared" ca="1" si="6"/>
        <v>2.3490441868142229</v>
      </c>
      <c r="P67" s="1">
        <f ca="1">utility!D65</f>
        <v>8.7421721044680947E-2</v>
      </c>
      <c r="Q67" s="277">
        <f t="shared" ca="1" si="20"/>
        <v>0.23284651873133952</v>
      </c>
      <c r="R67" s="1">
        <f ca="1">P67-((0.5*PortfolioManagement!$AY$22)*(Q67^1.5))</f>
        <v>-0.19048538955871969</v>
      </c>
      <c r="S67" s="1">
        <f t="shared" ref="S67:AB76" ca="1" si="25">$P67-(($Q$3*S$6)*($Q67^$Q$1))</f>
        <v>-9.149603319682241E-2</v>
      </c>
      <c r="T67" s="1">
        <f t="shared" ca="1" si="25"/>
        <v>-8.2550145484747248E-2</v>
      </c>
      <c r="U67" s="1">
        <f t="shared" ca="1" si="25"/>
        <v>-7.3604257772672085E-2</v>
      </c>
      <c r="V67" s="1">
        <f t="shared" ca="1" si="25"/>
        <v>-6.4658370060596923E-2</v>
      </c>
      <c r="W67" s="1">
        <f t="shared" ca="1" si="25"/>
        <v>-5.5712482348521733E-2</v>
      </c>
      <c r="X67" s="1">
        <f t="shared" ca="1" si="25"/>
        <v>-4.6766594636446571E-2</v>
      </c>
      <c r="Y67" s="1">
        <f t="shared" ca="1" si="25"/>
        <v>-3.7820706924371408E-2</v>
      </c>
      <c r="Z67" s="1">
        <f t="shared" ca="1" si="25"/>
        <v>-2.8874819212296232E-2</v>
      </c>
      <c r="AA67" s="1">
        <f t="shared" ca="1" si="25"/>
        <v>-1.9928931500221056E-2</v>
      </c>
      <c r="AB67" s="1">
        <f t="shared" ca="1" si="25"/>
        <v>-2.0371560760707313E-3</v>
      </c>
      <c r="AC67" s="1">
        <f t="shared" ref="AC67:AK76" ca="1" si="26">$P67-(($Q$3*AC$6)*($Q67^$Q$1))</f>
        <v>6.908731636004431E-3</v>
      </c>
      <c r="AD67" s="1">
        <f t="shared" ca="1" si="26"/>
        <v>1.5854619348079607E-2</v>
      </c>
      <c r="AE67" s="1">
        <f t="shared" ca="1" si="26"/>
        <v>2.4800507060154769E-2</v>
      </c>
      <c r="AF67" s="1">
        <f t="shared" ca="1" si="26"/>
        <v>3.3746394772229946E-2</v>
      </c>
      <c r="AG67" s="1">
        <f t="shared" ca="1" si="26"/>
        <v>4.2692282484305108E-2</v>
      </c>
      <c r="AH67" s="1">
        <f t="shared" ca="1" si="26"/>
        <v>5.1638170196380277E-2</v>
      </c>
      <c r="AI67" s="1">
        <f t="shared" ca="1" si="26"/>
        <v>6.0584057908455446E-2</v>
      </c>
      <c r="AJ67" s="1">
        <f t="shared" ca="1" si="26"/>
        <v>6.9529945620530609E-2</v>
      </c>
      <c r="AK67" s="1">
        <f t="shared" ca="1" si="26"/>
        <v>7.8475833332605785E-2</v>
      </c>
    </row>
    <row r="68" spans="2:37">
      <c r="B68" s="1">
        <v>0.63</v>
      </c>
      <c r="C68" s="1">
        <f t="shared" si="15"/>
        <v>0.37</v>
      </c>
      <c r="D68" s="1">
        <f t="shared" ca="1" si="16"/>
        <v>9.1063480928010032E-2</v>
      </c>
      <c r="E68" s="1">
        <f t="shared" ca="1" si="17"/>
        <v>3.8780904500317591E-2</v>
      </c>
      <c r="F68" s="1">
        <f t="shared" ca="1" si="6"/>
        <v>2.3481525792484876</v>
      </c>
      <c r="P68" s="1">
        <f ca="1">utility!D66</f>
        <v>8.8635641005790647E-2</v>
      </c>
      <c r="Q68" s="277">
        <f t="shared" ca="1" si="20"/>
        <v>0.23672729404352855</v>
      </c>
      <c r="R68" s="1">
        <f ca="1">P68-((0.5*PortfolioManagement!$AY$22)*(Q68^1.5))</f>
        <v>-0.19624801610554538</v>
      </c>
      <c r="S68" s="1">
        <f t="shared" ca="1" si="25"/>
        <v>-9.6295737753274421E-2</v>
      </c>
      <c r="T68" s="1">
        <f t="shared" ca="1" si="25"/>
        <v>-8.7049168815321168E-2</v>
      </c>
      <c r="U68" s="1">
        <f t="shared" ca="1" si="25"/>
        <v>-7.7802599877367914E-2</v>
      </c>
      <c r="V68" s="1">
        <f t="shared" ca="1" si="25"/>
        <v>-6.8556030939414661E-2</v>
      </c>
      <c r="W68" s="1">
        <f t="shared" ca="1" si="25"/>
        <v>-5.9309462001461408E-2</v>
      </c>
      <c r="X68" s="1">
        <f t="shared" ca="1" si="25"/>
        <v>-5.0062893063508154E-2</v>
      </c>
      <c r="Y68" s="1">
        <f t="shared" ca="1" si="25"/>
        <v>-4.0816324125554873E-2</v>
      </c>
      <c r="Z68" s="1">
        <f t="shared" ca="1" si="25"/>
        <v>-3.1569755187601634E-2</v>
      </c>
      <c r="AA68" s="1">
        <f t="shared" ca="1" si="25"/>
        <v>-2.232318624964838E-2</v>
      </c>
      <c r="AB68" s="1">
        <f t="shared" ca="1" si="25"/>
        <v>-3.8300483737418872E-3</v>
      </c>
      <c r="AC68" s="1">
        <f t="shared" ca="1" si="26"/>
        <v>5.4165205642113662E-3</v>
      </c>
      <c r="AD68" s="1">
        <f t="shared" ca="1" si="26"/>
        <v>1.466308950216462E-2</v>
      </c>
      <c r="AE68" s="1">
        <f t="shared" ca="1" si="26"/>
        <v>2.3909658440117887E-2</v>
      </c>
      <c r="AF68" s="1">
        <f t="shared" ca="1" si="26"/>
        <v>3.3156227378071133E-2</v>
      </c>
      <c r="AG68" s="1">
        <f t="shared" ca="1" si="26"/>
        <v>4.240279631602438E-2</v>
      </c>
      <c r="AH68" s="1">
        <f t="shared" ca="1" si="26"/>
        <v>5.1649365253977633E-2</v>
      </c>
      <c r="AI68" s="1">
        <f t="shared" ca="1" si="26"/>
        <v>6.0895934191930887E-2</v>
      </c>
      <c r="AJ68" s="1">
        <f t="shared" ca="1" si="26"/>
        <v>7.014250312988414E-2</v>
      </c>
      <c r="AK68" s="1">
        <f t="shared" ca="1" si="26"/>
        <v>7.9389072067837393E-2</v>
      </c>
    </row>
    <row r="69" spans="2:37">
      <c r="B69" s="1">
        <v>0.64</v>
      </c>
      <c r="C69" s="1">
        <f t="shared" ref="C69:C100" si="27">1-B69</f>
        <v>0.36</v>
      </c>
      <c r="D69" s="1">
        <f t="shared" ref="D69:D100" ca="1" si="28">(RF*C69)+(Portfolio_Return*B69)</f>
        <v>9.2277400889119718E-2</v>
      </c>
      <c r="E69" s="1">
        <f t="shared" ref="E69:E105" ca="1" si="29">(Portfolio_Risk*B69)+(C69*RFrisk)+(C69*RFCoVar)</f>
        <v>3.9312396124007075E-2</v>
      </c>
      <c r="F69" s="1">
        <f t="shared" ca="1" si="6"/>
        <v>2.3472850802082825</v>
      </c>
      <c r="P69" s="1">
        <f ca="1">utility!D67</f>
        <v>8.9849560966900333E-2</v>
      </c>
      <c r="Q69" s="277">
        <f t="shared" ca="1" si="20"/>
        <v>0.24060806935571752</v>
      </c>
      <c r="R69" s="1">
        <f ca="1">P69-((0.5*PortfolioManagement!$AY$22)*(Q69^1.5))</f>
        <v>-0.20206806440241504</v>
      </c>
      <c r="S69" s="1">
        <f t="shared" ca="1" si="25"/>
        <v>-0.10119484106208274</v>
      </c>
      <c r="T69" s="1">
        <f t="shared" ca="1" si="25"/>
        <v>-9.1642620960633581E-2</v>
      </c>
      <c r="U69" s="1">
        <f t="shared" ca="1" si="25"/>
        <v>-8.2090400859184426E-2</v>
      </c>
      <c r="V69" s="1">
        <f t="shared" ca="1" si="25"/>
        <v>-7.2538180757735271E-2</v>
      </c>
      <c r="W69" s="1">
        <f t="shared" ca="1" si="25"/>
        <v>-6.2985960656286116E-2</v>
      </c>
      <c r="X69" s="1">
        <f t="shared" ca="1" si="25"/>
        <v>-5.3433740554836962E-2</v>
      </c>
      <c r="Y69" s="1">
        <f t="shared" ca="1" si="25"/>
        <v>-4.3881520453387807E-2</v>
      </c>
      <c r="Z69" s="1">
        <f t="shared" ca="1" si="25"/>
        <v>-3.4329300351938652E-2</v>
      </c>
      <c r="AA69" s="1">
        <f t="shared" ca="1" si="25"/>
        <v>-2.4777080250489497E-2</v>
      </c>
      <c r="AB69" s="1">
        <f t="shared" ca="1" si="25"/>
        <v>-5.6726400475912014E-3</v>
      </c>
      <c r="AC69" s="1">
        <f t="shared" ca="1" si="26"/>
        <v>3.8795800538579533E-3</v>
      </c>
      <c r="AD69" s="1">
        <f t="shared" ca="1" si="26"/>
        <v>1.3431800155307108E-2</v>
      </c>
      <c r="AE69" s="1">
        <f t="shared" ca="1" si="26"/>
        <v>2.2984020256756263E-2</v>
      </c>
      <c r="AF69" s="1">
        <f t="shared" ca="1" si="26"/>
        <v>3.2536240358205418E-2</v>
      </c>
      <c r="AG69" s="1">
        <f t="shared" ca="1" si="26"/>
        <v>4.2088460459654566E-2</v>
      </c>
      <c r="AH69" s="1">
        <f t="shared" ca="1" si="26"/>
        <v>5.164068056110372E-2</v>
      </c>
      <c r="AI69" s="1">
        <f t="shared" ca="1" si="26"/>
        <v>6.1192900662552875E-2</v>
      </c>
      <c r="AJ69" s="1">
        <f t="shared" ca="1" si="26"/>
        <v>7.0745120764002023E-2</v>
      </c>
      <c r="AK69" s="1">
        <f t="shared" ca="1" si="26"/>
        <v>8.0297340865451178E-2</v>
      </c>
    </row>
    <row r="70" spans="2:37">
      <c r="B70" s="1">
        <v>0.65</v>
      </c>
      <c r="C70" s="1">
        <f t="shared" si="27"/>
        <v>0.35</v>
      </c>
      <c r="D70" s="1">
        <f t="shared" ca="1" si="28"/>
        <v>9.3491320850229417E-2</v>
      </c>
      <c r="E70" s="1">
        <f t="shared" ca="1" si="29"/>
        <v>3.9843887747696573E-2</v>
      </c>
      <c r="F70" s="1">
        <f t="shared" ref="F70:F105" ca="1" si="30">D70/E70</f>
        <v>2.3464407249173185</v>
      </c>
      <c r="P70" s="1">
        <f ca="1">utility!D68</f>
        <v>9.1063480928010032E-2</v>
      </c>
      <c r="Q70" s="277">
        <f t="shared" ca="1" si="20"/>
        <v>0.24448884466790655</v>
      </c>
      <c r="R70" s="1">
        <f ca="1">P70-((0.5*PortfolioManagement!$AY$22)*(Q70^1.5))</f>
        <v>-0.2079450694576192</v>
      </c>
      <c r="S70" s="1">
        <f t="shared" ca="1" si="25"/>
        <v>-0.10619334312324752</v>
      </c>
      <c r="T70" s="1">
        <f t="shared" ca="1" si="25"/>
        <v>-9.6330501920684625E-2</v>
      </c>
      <c r="U70" s="1">
        <f t="shared" ca="1" si="25"/>
        <v>-8.6467660718121758E-2</v>
      </c>
      <c r="V70" s="1">
        <f t="shared" ca="1" si="25"/>
        <v>-7.6604819515558864E-2</v>
      </c>
      <c r="W70" s="1">
        <f t="shared" ca="1" si="25"/>
        <v>-6.6741978312995998E-2</v>
      </c>
      <c r="X70" s="1">
        <f t="shared" ca="1" si="25"/>
        <v>-5.6879137110433131E-2</v>
      </c>
      <c r="Y70" s="1">
        <f t="shared" ca="1" si="25"/>
        <v>-4.7016295907870237E-2</v>
      </c>
      <c r="Z70" s="1">
        <f t="shared" ca="1" si="25"/>
        <v>-3.715345470530737E-2</v>
      </c>
      <c r="AA70" s="1">
        <f t="shared" ca="1" si="25"/>
        <v>-2.7290613502744476E-2</v>
      </c>
      <c r="AB70" s="1">
        <f t="shared" ca="1" si="25"/>
        <v>-7.5649310976187434E-3</v>
      </c>
      <c r="AC70" s="1">
        <f t="shared" ca="1" si="26"/>
        <v>2.2979101049441369E-3</v>
      </c>
      <c r="AD70" s="1">
        <f t="shared" ca="1" si="26"/>
        <v>1.2160751307507017E-2</v>
      </c>
      <c r="AE70" s="1">
        <f t="shared" ca="1" si="26"/>
        <v>2.2023592510069898E-2</v>
      </c>
      <c r="AF70" s="1">
        <f t="shared" ca="1" si="26"/>
        <v>3.1886433712632778E-2</v>
      </c>
      <c r="AG70" s="1">
        <f t="shared" ca="1" si="26"/>
        <v>4.1749274915195644E-2</v>
      </c>
      <c r="AH70" s="1">
        <f t="shared" ca="1" si="26"/>
        <v>5.1612116117758525E-2</v>
      </c>
      <c r="AI70" s="1">
        <f t="shared" ca="1" si="26"/>
        <v>6.1474957320321405E-2</v>
      </c>
      <c r="AJ70" s="1">
        <f t="shared" ca="1" si="26"/>
        <v>7.1337798522884271E-2</v>
      </c>
      <c r="AK70" s="1">
        <f t="shared" ca="1" si="26"/>
        <v>8.1200639725447152E-2</v>
      </c>
    </row>
    <row r="71" spans="2:37">
      <c r="B71" s="1">
        <v>0.66</v>
      </c>
      <c r="C71" s="1">
        <f t="shared" si="27"/>
        <v>0.33999999999999997</v>
      </c>
      <c r="D71" s="1">
        <f t="shared" ca="1" si="28"/>
        <v>9.4705240811339103E-2</v>
      </c>
      <c r="E71" s="1">
        <f t="shared" ca="1" si="29"/>
        <v>4.0375379371386057E-2</v>
      </c>
      <c r="F71" s="1">
        <f t="shared" ca="1" si="30"/>
        <v>2.3456185993996259</v>
      </c>
      <c r="P71" s="1">
        <f ca="1">utility!D69</f>
        <v>9.2277400889119718E-2</v>
      </c>
      <c r="Q71" s="277">
        <f t="shared" ref="Q71:Q102" ca="1" si="31">(P71-RF)/$Q$2</f>
        <v>0.24836961998009552</v>
      </c>
      <c r="R71" s="1">
        <f ca="1">P71-((0.5*PortfolioManagement!$AY$22)*(Q71^1.5))</f>
        <v>-0.21387857739627558</v>
      </c>
      <c r="S71" s="1">
        <f t="shared" ca="1" si="25"/>
        <v>-0.11129124393676861</v>
      </c>
      <c r="T71" s="1">
        <f t="shared" ca="1" si="25"/>
        <v>-0.10111281169547419</v>
      </c>
      <c r="U71" s="1">
        <f t="shared" ca="1" si="25"/>
        <v>-9.0934379454179773E-2</v>
      </c>
      <c r="V71" s="1">
        <f t="shared" ca="1" si="25"/>
        <v>-8.0755947212885357E-2</v>
      </c>
      <c r="W71" s="1">
        <f t="shared" ca="1" si="25"/>
        <v>-7.0577514971590941E-2</v>
      </c>
      <c r="X71" s="1">
        <f t="shared" ca="1" si="25"/>
        <v>-6.0399082730296524E-2</v>
      </c>
      <c r="Y71" s="1">
        <f t="shared" ca="1" si="25"/>
        <v>-5.0220650489002108E-2</v>
      </c>
      <c r="Z71" s="1">
        <f t="shared" ca="1" si="25"/>
        <v>-4.0042218247707692E-2</v>
      </c>
      <c r="AA71" s="1">
        <f t="shared" ca="1" si="25"/>
        <v>-2.9863786006413276E-2</v>
      </c>
      <c r="AB71" s="1">
        <f t="shared" ca="1" si="25"/>
        <v>-9.5069215238244437E-3</v>
      </c>
      <c r="AC71" s="1">
        <f t="shared" ca="1" si="26"/>
        <v>6.7151071746997248E-4</v>
      </c>
      <c r="AD71" s="1">
        <f t="shared" ca="1" si="26"/>
        <v>1.0849942958764389E-2</v>
      </c>
      <c r="AE71" s="1">
        <f t="shared" ca="1" si="26"/>
        <v>2.1028375200058805E-2</v>
      </c>
      <c r="AF71" s="1">
        <f t="shared" ca="1" si="26"/>
        <v>3.1206807441353221E-2</v>
      </c>
      <c r="AG71" s="1">
        <f t="shared" ca="1" si="26"/>
        <v>4.1385239682647637E-2</v>
      </c>
      <c r="AH71" s="1">
        <f t="shared" ca="1" si="26"/>
        <v>5.1563671923942053E-2</v>
      </c>
      <c r="AI71" s="1">
        <f t="shared" ca="1" si="26"/>
        <v>6.1742104165236469E-2</v>
      </c>
      <c r="AJ71" s="1">
        <f t="shared" ca="1" si="26"/>
        <v>7.1920536406530886E-2</v>
      </c>
      <c r="AK71" s="1">
        <f t="shared" ca="1" si="26"/>
        <v>8.2098968647825302E-2</v>
      </c>
    </row>
    <row r="72" spans="2:37">
      <c r="B72" s="1">
        <v>0.67</v>
      </c>
      <c r="C72" s="1">
        <f t="shared" si="27"/>
        <v>0.32999999999999996</v>
      </c>
      <c r="D72" s="1">
        <f t="shared" ca="1" si="28"/>
        <v>9.5919160772448789E-2</v>
      </c>
      <c r="E72" s="1">
        <f t="shared" ca="1" si="29"/>
        <v>4.0906870995075541E-2</v>
      </c>
      <c r="F72" s="1">
        <f t="shared" ca="1" si="30"/>
        <v>2.3448178371793764</v>
      </c>
      <c r="P72" s="1">
        <f ca="1">utility!D70</f>
        <v>9.3491320850229417E-2</v>
      </c>
      <c r="Q72" s="277">
        <f t="shared" ca="1" si="31"/>
        <v>0.25225039529228455</v>
      </c>
      <c r="R72" s="1">
        <f ca="1">P72-((0.5*PortfolioManagement!$AY$22)*(Q72^1.5))</f>
        <v>-0.21986814502429758</v>
      </c>
      <c r="S72" s="1">
        <f t="shared" ca="1" si="25"/>
        <v>-0.11648854350264619</v>
      </c>
      <c r="T72" s="1">
        <f t="shared" ca="1" si="25"/>
        <v>-0.10598955028500241</v>
      </c>
      <c r="U72" s="1">
        <f t="shared" ca="1" si="25"/>
        <v>-9.5490557067358608E-2</v>
      </c>
      <c r="V72" s="1">
        <f t="shared" ca="1" si="25"/>
        <v>-8.4991563849714832E-2</v>
      </c>
      <c r="W72" s="1">
        <f t="shared" ca="1" si="25"/>
        <v>-7.4492570632071056E-2</v>
      </c>
      <c r="X72" s="1">
        <f t="shared" ca="1" si="25"/>
        <v>-6.399357741442728E-2</v>
      </c>
      <c r="Y72" s="1">
        <f t="shared" ca="1" si="25"/>
        <v>-5.3494584196783504E-2</v>
      </c>
      <c r="Z72" s="1">
        <f t="shared" ca="1" si="25"/>
        <v>-4.29955909791397E-2</v>
      </c>
      <c r="AA72" s="1">
        <f t="shared" ca="1" si="25"/>
        <v>-3.2496597761495924E-2</v>
      </c>
      <c r="AB72" s="1">
        <f t="shared" ca="1" si="25"/>
        <v>-1.1498611326208386E-2</v>
      </c>
      <c r="AC72" s="1">
        <f t="shared" ca="1" si="26"/>
        <v>-9.9961810856459554E-4</v>
      </c>
      <c r="AD72" s="1">
        <f t="shared" ca="1" si="26"/>
        <v>9.4993751090791806E-3</v>
      </c>
      <c r="AE72" s="1">
        <f t="shared" ca="1" si="26"/>
        <v>1.9998368326722957E-2</v>
      </c>
      <c r="AF72" s="1">
        <f t="shared" ca="1" si="26"/>
        <v>3.0497361544366747E-2</v>
      </c>
      <c r="AG72" s="1">
        <f t="shared" ca="1" si="26"/>
        <v>4.0996354762010516E-2</v>
      </c>
      <c r="AH72" s="1">
        <f t="shared" ca="1" si="26"/>
        <v>5.1495347979654299E-2</v>
      </c>
      <c r="AI72" s="1">
        <f t="shared" ca="1" si="26"/>
        <v>6.1994341197298082E-2</v>
      </c>
      <c r="AJ72" s="1">
        <f t="shared" ca="1" si="26"/>
        <v>7.2493334414941851E-2</v>
      </c>
      <c r="AK72" s="1">
        <f t="shared" ca="1" si="26"/>
        <v>8.2992327632585641E-2</v>
      </c>
    </row>
    <row r="73" spans="2:37">
      <c r="B73" s="1">
        <v>0.68</v>
      </c>
      <c r="C73" s="1">
        <f t="shared" si="27"/>
        <v>0.31999999999999995</v>
      </c>
      <c r="D73" s="1">
        <f t="shared" ca="1" si="28"/>
        <v>9.7133080733558488E-2</v>
      </c>
      <c r="E73" s="1">
        <f t="shared" ca="1" si="29"/>
        <v>4.1438362618765025E-2</v>
      </c>
      <c r="F73" s="1">
        <f t="shared" ca="1" si="30"/>
        <v>2.3440376162346861</v>
      </c>
      <c r="P73" s="1">
        <f ca="1">utility!D71</f>
        <v>9.4705240811339103E-2</v>
      </c>
      <c r="Q73" s="277">
        <f t="shared" ca="1" si="31"/>
        <v>0.25613117060447355</v>
      </c>
      <c r="R73" s="1">
        <f ca="1">P73-((0.5*PortfolioManagement!$AY$22)*(Q73^1.5))</f>
        <v>-0.22591333941593308</v>
      </c>
      <c r="S73" s="1">
        <f t="shared" ca="1" si="25"/>
        <v>-0.12178524182088013</v>
      </c>
      <c r="T73" s="1">
        <f t="shared" ca="1" si="25"/>
        <v>-0.11096071768926916</v>
      </c>
      <c r="U73" s="1">
        <f t="shared" ca="1" si="25"/>
        <v>-0.10013619355765818</v>
      </c>
      <c r="V73" s="1">
        <f t="shared" ca="1" si="25"/>
        <v>-8.9311669426047235E-2</v>
      </c>
      <c r="W73" s="1">
        <f t="shared" ca="1" si="25"/>
        <v>-7.8487145294436261E-2</v>
      </c>
      <c r="X73" s="1">
        <f t="shared" ca="1" si="25"/>
        <v>-6.7662621162825315E-2</v>
      </c>
      <c r="Y73" s="1">
        <f t="shared" ca="1" si="25"/>
        <v>-5.6838097031214341E-2</v>
      </c>
      <c r="Z73" s="1">
        <f t="shared" ca="1" si="25"/>
        <v>-4.6013572899603367E-2</v>
      </c>
      <c r="AA73" s="1">
        <f t="shared" ca="1" si="25"/>
        <v>-3.518904876799242E-2</v>
      </c>
      <c r="AB73" s="1">
        <f t="shared" ca="1" si="25"/>
        <v>-1.3540000504770514E-2</v>
      </c>
      <c r="AC73" s="1">
        <f t="shared" ca="1" si="26"/>
        <v>-2.7154763731595394E-3</v>
      </c>
      <c r="AD73" s="1">
        <f t="shared" ca="1" si="26"/>
        <v>8.1090477584514209E-3</v>
      </c>
      <c r="AE73" s="1">
        <f t="shared" ca="1" si="26"/>
        <v>1.8933571890062381E-2</v>
      </c>
      <c r="AF73" s="1">
        <f t="shared" ca="1" si="26"/>
        <v>2.9758096021673341E-2</v>
      </c>
      <c r="AG73" s="1">
        <f t="shared" ca="1" si="26"/>
        <v>4.0582620153284295E-2</v>
      </c>
      <c r="AH73" s="1">
        <f t="shared" ca="1" si="26"/>
        <v>5.1407144284895262E-2</v>
      </c>
      <c r="AI73" s="1">
        <f t="shared" ca="1" si="26"/>
        <v>6.2231668416506222E-2</v>
      </c>
      <c r="AJ73" s="1">
        <f t="shared" ca="1" si="26"/>
        <v>7.3056192548117183E-2</v>
      </c>
      <c r="AK73" s="1">
        <f t="shared" ca="1" si="26"/>
        <v>8.3880716679728143E-2</v>
      </c>
    </row>
    <row r="74" spans="2:37">
      <c r="B74" s="1">
        <v>0.69</v>
      </c>
      <c r="C74" s="1">
        <f t="shared" si="27"/>
        <v>0.31000000000000005</v>
      </c>
      <c r="D74" s="1">
        <f t="shared" ca="1" si="28"/>
        <v>9.834700069466816E-2</v>
      </c>
      <c r="E74" s="1">
        <f t="shared" ca="1" si="29"/>
        <v>4.1969854242454509E-2</v>
      </c>
      <c r="F74" s="1">
        <f t="shared" ca="1" si="30"/>
        <v>2.3432771561828654</v>
      </c>
      <c r="P74" s="1">
        <f ca="1">utility!D72</f>
        <v>9.5919160772448789E-2</v>
      </c>
      <c r="Q74" s="277">
        <f t="shared" ca="1" si="31"/>
        <v>0.26001194591666249</v>
      </c>
      <c r="R74" s="1">
        <f ca="1">P74-((0.5*PortfolioManagement!$AY$22)*(Q74^1.5))</f>
        <v>-0.23201373752326748</v>
      </c>
      <c r="S74" s="1">
        <f t="shared" ca="1" si="25"/>
        <v>-0.12718133889147032</v>
      </c>
      <c r="T74" s="1">
        <f t="shared" ca="1" si="25"/>
        <v>-0.11602631390827435</v>
      </c>
      <c r="U74" s="1">
        <f t="shared" ca="1" si="25"/>
        <v>-0.1048712889250784</v>
      </c>
      <c r="V74" s="1">
        <f t="shared" ca="1" si="25"/>
        <v>-9.3716263941882441E-2</v>
      </c>
      <c r="W74" s="1">
        <f t="shared" ca="1" si="25"/>
        <v>-8.2561238958686486E-2</v>
      </c>
      <c r="X74" s="1">
        <f t="shared" ca="1" si="25"/>
        <v>-7.1406213975490532E-2</v>
      </c>
      <c r="Y74" s="1">
        <f t="shared" ca="1" si="25"/>
        <v>-6.0251188992294577E-2</v>
      </c>
      <c r="Z74" s="1">
        <f t="shared" ca="1" si="25"/>
        <v>-4.9096164009098622E-2</v>
      </c>
      <c r="AA74" s="1">
        <f t="shared" ca="1" si="25"/>
        <v>-3.7941139025902668E-2</v>
      </c>
      <c r="AB74" s="1">
        <f t="shared" ca="1" si="25"/>
        <v>-1.5631089059510772E-2</v>
      </c>
      <c r="AC74" s="1">
        <f t="shared" ca="1" si="26"/>
        <v>-4.4760640763148035E-3</v>
      </c>
      <c r="AD74" s="1">
        <f t="shared" ca="1" si="26"/>
        <v>6.6789609068811512E-3</v>
      </c>
      <c r="AE74" s="1">
        <f t="shared" ca="1" si="26"/>
        <v>1.7833985890077106E-2</v>
      </c>
      <c r="AF74" s="1">
        <f t="shared" ca="1" si="26"/>
        <v>2.8989010873273061E-2</v>
      </c>
      <c r="AG74" s="1">
        <f t="shared" ca="1" si="26"/>
        <v>4.0144035856469008E-2</v>
      </c>
      <c r="AH74" s="1">
        <f t="shared" ca="1" si="26"/>
        <v>5.129906083966497E-2</v>
      </c>
      <c r="AI74" s="1">
        <f t="shared" ca="1" si="26"/>
        <v>6.2454085822860925E-2</v>
      </c>
      <c r="AJ74" s="1">
        <f t="shared" ca="1" si="26"/>
        <v>7.3609110806056879E-2</v>
      </c>
      <c r="AK74" s="1">
        <f t="shared" ca="1" si="26"/>
        <v>8.4764135789252834E-2</v>
      </c>
    </row>
    <row r="75" spans="2:37">
      <c r="B75" s="1">
        <v>0.7</v>
      </c>
      <c r="C75" s="1">
        <f t="shared" si="27"/>
        <v>0.30000000000000004</v>
      </c>
      <c r="D75" s="1">
        <f t="shared" ca="1" si="28"/>
        <v>9.956092065577786E-2</v>
      </c>
      <c r="E75" s="1">
        <f t="shared" ca="1" si="29"/>
        <v>4.2501345866143993E-2</v>
      </c>
      <c r="F75" s="1">
        <f t="shared" ca="1" si="30"/>
        <v>2.3425357156768714</v>
      </c>
      <c r="P75" s="1">
        <f ca="1">utility!D73</f>
        <v>9.7133080733558488E-2</v>
      </c>
      <c r="Q75" s="277">
        <f t="shared" ca="1" si="31"/>
        <v>0.26389272122885155</v>
      </c>
      <c r="R75" s="1">
        <f ca="1">P75-((0.5*PortfolioManagement!$AY$22)*(Q75^1.5))</f>
        <v>-0.23816892580620513</v>
      </c>
      <c r="S75" s="1">
        <f t="shared" ca="1" si="25"/>
        <v>-0.1326768347144171</v>
      </c>
      <c r="T75" s="1">
        <f t="shared" ca="1" si="25"/>
        <v>-0.12118633894201832</v>
      </c>
      <c r="U75" s="1">
        <f t="shared" ca="1" si="25"/>
        <v>-0.10969584316961954</v>
      </c>
      <c r="V75" s="1">
        <f t="shared" ca="1" si="25"/>
        <v>-9.8205347397220769E-2</v>
      </c>
      <c r="W75" s="1">
        <f t="shared" ca="1" si="25"/>
        <v>-8.6714851624821968E-2</v>
      </c>
      <c r="X75" s="1">
        <f t="shared" ca="1" si="25"/>
        <v>-7.5224355852423194E-2</v>
      </c>
      <c r="Y75" s="1">
        <f t="shared" ca="1" si="25"/>
        <v>-6.3733860080024421E-2</v>
      </c>
      <c r="Z75" s="1">
        <f t="shared" ca="1" si="25"/>
        <v>-5.224336430762562E-2</v>
      </c>
      <c r="AA75" s="1">
        <f t="shared" ca="1" si="25"/>
        <v>-4.0752868535226847E-2</v>
      </c>
      <c r="AB75" s="1">
        <f t="shared" ca="1" si="25"/>
        <v>-1.77718769904293E-2</v>
      </c>
      <c r="AC75" s="1">
        <f t="shared" ca="1" si="26"/>
        <v>-6.2813812180305267E-3</v>
      </c>
      <c r="AD75" s="1">
        <f t="shared" ca="1" si="26"/>
        <v>5.2091145543682604E-3</v>
      </c>
      <c r="AE75" s="1">
        <f t="shared" ca="1" si="26"/>
        <v>1.6699610326767034E-2</v>
      </c>
      <c r="AF75" s="1">
        <f t="shared" ca="1" si="26"/>
        <v>2.8190106099165821E-2</v>
      </c>
      <c r="AG75" s="1">
        <f t="shared" ca="1" si="26"/>
        <v>3.9680601871564594E-2</v>
      </c>
      <c r="AH75" s="1">
        <f t="shared" ca="1" si="26"/>
        <v>5.1171097643963374E-2</v>
      </c>
      <c r="AI75" s="1">
        <f t="shared" ca="1" si="26"/>
        <v>6.2661593416362155E-2</v>
      </c>
      <c r="AJ75" s="1">
        <f t="shared" ca="1" si="26"/>
        <v>7.4152089188760928E-2</v>
      </c>
      <c r="AK75" s="1">
        <f t="shared" ca="1" si="26"/>
        <v>8.5642584961159715E-2</v>
      </c>
    </row>
    <row r="76" spans="2:37">
      <c r="B76" s="1">
        <v>0.71</v>
      </c>
      <c r="C76" s="1">
        <f t="shared" si="27"/>
        <v>0.29000000000000004</v>
      </c>
      <c r="D76" s="1">
        <f t="shared" ca="1" si="28"/>
        <v>0.10077484061688756</v>
      </c>
      <c r="E76" s="1">
        <f t="shared" ca="1" si="29"/>
        <v>4.3032837489833484E-2</v>
      </c>
      <c r="F76" s="1">
        <f t="shared" ca="1" si="30"/>
        <v>2.3418125899946904</v>
      </c>
      <c r="P76" s="1">
        <f ca="1">utility!D74</f>
        <v>9.834700069466816E-2</v>
      </c>
      <c r="Q76" s="277">
        <f t="shared" ca="1" si="31"/>
        <v>0.26777349654104043</v>
      </c>
      <c r="R76" s="1">
        <f ca="1">P76-((0.5*PortfolioManagement!$AY$22)*(Q76^1.5))</f>
        <v>-0.24437849988157001</v>
      </c>
      <c r="S76" s="1">
        <f t="shared" ca="1" si="25"/>
        <v>-0.13827172928972004</v>
      </c>
      <c r="T76" s="1">
        <f t="shared" ca="1" si="25"/>
        <v>-0.12644079279050063</v>
      </c>
      <c r="U76" s="1">
        <f t="shared" ca="1" si="25"/>
        <v>-0.11460985629128122</v>
      </c>
      <c r="V76" s="1">
        <f t="shared" ca="1" si="25"/>
        <v>-0.10277891979206179</v>
      </c>
      <c r="W76" s="1">
        <f t="shared" ca="1" si="25"/>
        <v>-9.0947983292842385E-2</v>
      </c>
      <c r="X76" s="1">
        <f t="shared" ca="1" si="25"/>
        <v>-7.9117046793622983E-2</v>
      </c>
      <c r="Y76" s="1">
        <f t="shared" ca="1" si="25"/>
        <v>-6.7286110294403553E-2</v>
      </c>
      <c r="Z76" s="1">
        <f t="shared" ca="1" si="25"/>
        <v>-5.5455173795184151E-2</v>
      </c>
      <c r="AA76" s="1">
        <f t="shared" ca="1" si="25"/>
        <v>-4.3624237295964749E-2</v>
      </c>
      <c r="AB76" s="1">
        <f t="shared" ca="1" si="25"/>
        <v>-1.9962364297525931E-2</v>
      </c>
      <c r="AC76" s="1">
        <f t="shared" ca="1" si="26"/>
        <v>-8.1314277983065286E-3</v>
      </c>
      <c r="AD76" s="1">
        <f t="shared" ca="1" si="26"/>
        <v>3.6995087009128874E-3</v>
      </c>
      <c r="AE76" s="1">
        <f t="shared" ca="1" si="26"/>
        <v>1.5530445200132303E-2</v>
      </c>
      <c r="AF76" s="1">
        <f t="shared" ca="1" si="26"/>
        <v>2.7361381699351706E-2</v>
      </c>
      <c r="AG76" s="1">
        <f t="shared" ca="1" si="26"/>
        <v>3.9192318198571115E-2</v>
      </c>
      <c r="AH76" s="1">
        <f t="shared" ca="1" si="26"/>
        <v>5.1023254697790524E-2</v>
      </c>
      <c r="AI76" s="1">
        <f t="shared" ca="1" si="26"/>
        <v>6.285419119700994E-2</v>
      </c>
      <c r="AJ76" s="1">
        <f t="shared" ca="1" si="26"/>
        <v>7.4685127696229342E-2</v>
      </c>
      <c r="AK76" s="1">
        <f t="shared" ca="1" si="26"/>
        <v>8.6516064195448744E-2</v>
      </c>
    </row>
    <row r="77" spans="2:37">
      <c r="B77" s="1">
        <v>0.72</v>
      </c>
      <c r="C77" s="1">
        <f t="shared" si="27"/>
        <v>0.28000000000000003</v>
      </c>
      <c r="D77" s="1">
        <f t="shared" ca="1" si="28"/>
        <v>0.10198876057799723</v>
      </c>
      <c r="E77" s="1">
        <f t="shared" ca="1" si="29"/>
        <v>4.3564329113522968E-2</v>
      </c>
      <c r="F77" s="1">
        <f t="shared" ca="1" si="30"/>
        <v>2.3411071088051831</v>
      </c>
      <c r="P77" s="1">
        <f ca="1">utility!D75</f>
        <v>9.956092065577786E-2</v>
      </c>
      <c r="Q77" s="277">
        <f t="shared" ca="1" si="31"/>
        <v>0.27165427185322949</v>
      </c>
      <c r="R77" s="1">
        <f ca="1">P77-((0.5*PortfolioManagement!$AY$22)*(Q77^1.5))</f>
        <v>-0.25064206419007629</v>
      </c>
      <c r="S77" s="1">
        <f t="shared" ref="S77:AB86" ca="1" si="32">$P77-(($Q$3*S$6)*($Q77^$Q$1))</f>
        <v>-0.14396602261737956</v>
      </c>
      <c r="T77" s="1">
        <f t="shared" ca="1" si="32"/>
        <v>-0.13178967545372172</v>
      </c>
      <c r="U77" s="1">
        <f t="shared" ca="1" si="32"/>
        <v>-0.11961332829006381</v>
      </c>
      <c r="V77" s="1">
        <f t="shared" ca="1" si="32"/>
        <v>-0.10743698112640594</v>
      </c>
      <c r="W77" s="1">
        <f t="shared" ca="1" si="32"/>
        <v>-9.5260633962748073E-2</v>
      </c>
      <c r="X77" s="1">
        <f t="shared" ca="1" si="32"/>
        <v>-8.3084286799090204E-2</v>
      </c>
      <c r="Y77" s="1">
        <f t="shared" ca="1" si="32"/>
        <v>-7.0907939635432335E-2</v>
      </c>
      <c r="Z77" s="1">
        <f t="shared" ca="1" si="32"/>
        <v>-5.8731592471774466E-2</v>
      </c>
      <c r="AA77" s="1">
        <f t="shared" ca="1" si="32"/>
        <v>-4.6555245308116597E-2</v>
      </c>
      <c r="AB77" s="1">
        <f t="shared" ca="1" si="32"/>
        <v>-2.2202550980800859E-2</v>
      </c>
      <c r="AC77" s="1">
        <f t="shared" ref="AC77:AK86" ca="1" si="33">$P77-(($Q$3*AC$6)*($Q77^$Q$1))</f>
        <v>-1.0026203817142976E-2</v>
      </c>
      <c r="AD77" s="1">
        <f t="shared" ca="1" si="33"/>
        <v>2.1501433465148934E-3</v>
      </c>
      <c r="AE77" s="1">
        <f t="shared" ca="1" si="33"/>
        <v>1.4326490510172762E-2</v>
      </c>
      <c r="AF77" s="1">
        <f t="shared" ca="1" si="33"/>
        <v>2.6502837673830631E-2</v>
      </c>
      <c r="AG77" s="1">
        <f t="shared" ca="1" si="33"/>
        <v>3.8679184837488501E-2</v>
      </c>
      <c r="AH77" s="1">
        <f t="shared" ca="1" si="33"/>
        <v>5.0855532001146377E-2</v>
      </c>
      <c r="AI77" s="1">
        <f t="shared" ca="1" si="33"/>
        <v>6.3031879164804239E-2</v>
      </c>
      <c r="AJ77" s="1">
        <f t="shared" ca="1" si="33"/>
        <v>7.5208226328462122E-2</v>
      </c>
      <c r="AK77" s="1">
        <f t="shared" ca="1" si="33"/>
        <v>8.7384573492119991E-2</v>
      </c>
    </row>
    <row r="78" spans="2:37">
      <c r="B78" s="1">
        <v>0.73</v>
      </c>
      <c r="C78" s="1">
        <f t="shared" si="27"/>
        <v>0.27</v>
      </c>
      <c r="D78" s="1">
        <f t="shared" ca="1" si="28"/>
        <v>0.10320268053910693</v>
      </c>
      <c r="E78" s="1">
        <f t="shared" ca="1" si="29"/>
        <v>4.4095820737212452E-2</v>
      </c>
      <c r="F78" s="1">
        <f t="shared" ca="1" si="30"/>
        <v>2.3404186340955033</v>
      </c>
      <c r="P78" s="1">
        <f ca="1">utility!D76</f>
        <v>0.10077484061688756</v>
      </c>
      <c r="Q78" s="277">
        <f t="shared" ca="1" si="31"/>
        <v>0.27553504716541849</v>
      </c>
      <c r="R78" s="1">
        <f ca="1">P78-((0.5*PortfolioManagement!$AY$22)*(Q78^1.5))</f>
        <v>-0.25695923168000889</v>
      </c>
      <c r="S78" s="1">
        <f t="shared" ca="1" si="32"/>
        <v>-0.14975971469739546</v>
      </c>
      <c r="T78" s="1">
        <f t="shared" ca="1" si="32"/>
        <v>-0.13723298693168129</v>
      </c>
      <c r="U78" s="1">
        <f t="shared" ca="1" si="32"/>
        <v>-0.12470625916596716</v>
      </c>
      <c r="V78" s="1">
        <f t="shared" ca="1" si="32"/>
        <v>-0.11217953140025301</v>
      </c>
      <c r="W78" s="1">
        <f t="shared" ca="1" si="32"/>
        <v>-9.9652803634538864E-2</v>
      </c>
      <c r="X78" s="1">
        <f t="shared" ca="1" si="32"/>
        <v>-8.712607586882469E-2</v>
      </c>
      <c r="Y78" s="1">
        <f t="shared" ca="1" si="32"/>
        <v>-7.4599348103110544E-2</v>
      </c>
      <c r="Z78" s="1">
        <f t="shared" ca="1" si="32"/>
        <v>-6.2072620337396398E-2</v>
      </c>
      <c r="AA78" s="1">
        <f t="shared" ca="1" si="32"/>
        <v>-4.9545892571682251E-2</v>
      </c>
      <c r="AB78" s="1">
        <f t="shared" ca="1" si="32"/>
        <v>-2.4492437040253959E-2</v>
      </c>
      <c r="AC78" s="1">
        <f t="shared" ca="1" si="33"/>
        <v>-1.1965709274539799E-2</v>
      </c>
      <c r="AD78" s="1">
        <f t="shared" ca="1" si="33"/>
        <v>5.6101849117434766E-4</v>
      </c>
      <c r="AE78" s="1">
        <f t="shared" ca="1" si="33"/>
        <v>1.3087746256888508E-2</v>
      </c>
      <c r="AF78" s="1">
        <f t="shared" ca="1" si="33"/>
        <v>2.5614474022602654E-2</v>
      </c>
      <c r="AG78" s="1">
        <f t="shared" ca="1" si="33"/>
        <v>3.81412017883168E-2</v>
      </c>
      <c r="AH78" s="1">
        <f t="shared" ca="1" si="33"/>
        <v>5.0667929554030953E-2</v>
      </c>
      <c r="AI78" s="1">
        <f t="shared" ca="1" si="33"/>
        <v>6.3194657319745107E-2</v>
      </c>
      <c r="AJ78" s="1">
        <f t="shared" ca="1" si="33"/>
        <v>7.5721385085459253E-2</v>
      </c>
      <c r="AK78" s="1">
        <f t="shared" ca="1" si="33"/>
        <v>8.8248112851173413E-2</v>
      </c>
    </row>
    <row r="79" spans="2:37">
      <c r="B79" s="1">
        <v>0.74</v>
      </c>
      <c r="C79" s="1">
        <f t="shared" si="27"/>
        <v>0.26</v>
      </c>
      <c r="D79" s="1">
        <f t="shared" ca="1" si="28"/>
        <v>0.10441660050021662</v>
      </c>
      <c r="E79" s="1">
        <f t="shared" ca="1" si="29"/>
        <v>4.4627312360901943E-2</v>
      </c>
      <c r="F79" s="1">
        <f t="shared" ca="1" si="30"/>
        <v>2.3397465582466079</v>
      </c>
      <c r="P79" s="1">
        <f ca="1">utility!D77</f>
        <v>0.10198876057799723</v>
      </c>
      <c r="Q79" s="277">
        <f t="shared" ca="1" si="31"/>
        <v>0.27941582247760743</v>
      </c>
      <c r="R79" s="1">
        <f ca="1">P79-((0.5*PortfolioManagement!$AY$22)*(Q79^1.5))</f>
        <v>-0.26332962350656031</v>
      </c>
      <c r="S79" s="1">
        <f t="shared" ca="1" si="32"/>
        <v>-0.15565280552976762</v>
      </c>
      <c r="T79" s="1">
        <f t="shared" ca="1" si="32"/>
        <v>-0.14277072722437939</v>
      </c>
      <c r="U79" s="1">
        <f t="shared" ca="1" si="32"/>
        <v>-0.1298886489189911</v>
      </c>
      <c r="V79" s="1">
        <f t="shared" ca="1" si="32"/>
        <v>-0.11700657061360288</v>
      </c>
      <c r="W79" s="1">
        <f t="shared" ca="1" si="32"/>
        <v>-0.10412449230821465</v>
      </c>
      <c r="X79" s="1">
        <f t="shared" ca="1" si="32"/>
        <v>-9.1242414002826386E-2</v>
      </c>
      <c r="Y79" s="1">
        <f t="shared" ca="1" si="32"/>
        <v>-7.8360335697438152E-2</v>
      </c>
      <c r="Z79" s="1">
        <f t="shared" ca="1" si="32"/>
        <v>-6.5478257392049918E-2</v>
      </c>
      <c r="AA79" s="1">
        <f t="shared" ca="1" si="32"/>
        <v>-5.2596179086661657E-2</v>
      </c>
      <c r="AB79" s="1">
        <f t="shared" ca="1" si="32"/>
        <v>-2.6832022475885189E-2</v>
      </c>
      <c r="AC79" s="1">
        <f t="shared" ca="1" si="33"/>
        <v>-1.3949944170496942E-2</v>
      </c>
      <c r="AD79" s="1">
        <f t="shared" ca="1" si="33"/>
        <v>-1.0678658651087081E-3</v>
      </c>
      <c r="AE79" s="1">
        <f t="shared" ca="1" si="33"/>
        <v>1.181421244027954E-2</v>
      </c>
      <c r="AF79" s="1">
        <f t="shared" ca="1" si="33"/>
        <v>2.4696290745667787E-2</v>
      </c>
      <c r="AG79" s="1">
        <f t="shared" ca="1" si="33"/>
        <v>3.7578369051056021E-2</v>
      </c>
      <c r="AH79" s="1">
        <f t="shared" ca="1" si="33"/>
        <v>5.0460447356444262E-2</v>
      </c>
      <c r="AI79" s="1">
        <f t="shared" ca="1" si="33"/>
        <v>6.3342525661832516E-2</v>
      </c>
      <c r="AJ79" s="1">
        <f t="shared" ca="1" si="33"/>
        <v>7.622460396722075E-2</v>
      </c>
      <c r="AK79" s="1">
        <f t="shared" ca="1" si="33"/>
        <v>8.9106682272608984E-2</v>
      </c>
    </row>
    <row r="80" spans="2:37">
      <c r="B80" s="1">
        <v>0.75</v>
      </c>
      <c r="C80" s="1">
        <f t="shared" si="27"/>
        <v>0.25</v>
      </c>
      <c r="D80" s="1">
        <f t="shared" ca="1" si="28"/>
        <v>0.10563052046132632</v>
      </c>
      <c r="E80" s="1">
        <f t="shared" ca="1" si="29"/>
        <v>4.5158803984591434E-2</v>
      </c>
      <c r="F80" s="1">
        <f t="shared" ca="1" si="30"/>
        <v>2.3390903022446818</v>
      </c>
      <c r="P80" s="1">
        <f ca="1">utility!D78</f>
        <v>0.10320268053910693</v>
      </c>
      <c r="Q80" s="277">
        <f t="shared" ca="1" si="31"/>
        <v>0.28329659778979643</v>
      </c>
      <c r="R80" s="1">
        <f ca="1">P80-((0.5*PortfolioManagement!$AY$22)*(Q80^1.5))</f>
        <v>-0.26975286874583304</v>
      </c>
      <c r="S80" s="1">
        <f t="shared" ca="1" si="32"/>
        <v>-0.16164529511449627</v>
      </c>
      <c r="T80" s="1">
        <f t="shared" ca="1" si="32"/>
        <v>-0.14840289633181614</v>
      </c>
      <c r="U80" s="1">
        <f t="shared" ca="1" si="32"/>
        <v>-0.13516049754913595</v>
      </c>
      <c r="V80" s="1">
        <f t="shared" ca="1" si="32"/>
        <v>-0.12191809876645578</v>
      </c>
      <c r="W80" s="1">
        <f t="shared" ca="1" si="32"/>
        <v>-0.10867569998377562</v>
      </c>
      <c r="X80" s="1">
        <f t="shared" ca="1" si="32"/>
        <v>-9.5433301201095458E-2</v>
      </c>
      <c r="Y80" s="1">
        <f t="shared" ca="1" si="32"/>
        <v>-8.2190902418415299E-2</v>
      </c>
      <c r="Z80" s="1">
        <f t="shared" ca="1" si="32"/>
        <v>-6.8948503635735139E-2</v>
      </c>
      <c r="AA80" s="1">
        <f t="shared" ca="1" si="32"/>
        <v>-5.570610485305498E-2</v>
      </c>
      <c r="AB80" s="1">
        <f t="shared" ca="1" si="32"/>
        <v>-2.9221307287694662E-2</v>
      </c>
      <c r="AC80" s="1">
        <f t="shared" ca="1" si="33"/>
        <v>-1.5978908505014516E-2</v>
      </c>
      <c r="AD80" s="1">
        <f t="shared" ca="1" si="33"/>
        <v>-2.7365097223343432E-3</v>
      </c>
      <c r="AE80" s="1">
        <f t="shared" ca="1" si="33"/>
        <v>1.0505889060345816E-2</v>
      </c>
      <c r="AF80" s="1">
        <f t="shared" ca="1" si="33"/>
        <v>2.3748287843025975E-2</v>
      </c>
      <c r="AG80" s="1">
        <f t="shared" ca="1" si="33"/>
        <v>3.6990686625706135E-2</v>
      </c>
      <c r="AH80" s="1">
        <f t="shared" ca="1" si="33"/>
        <v>5.0233085408386294E-2</v>
      </c>
      <c r="AI80" s="1">
        <f t="shared" ca="1" si="33"/>
        <v>6.3475484191066453E-2</v>
      </c>
      <c r="AJ80" s="1">
        <f t="shared" ca="1" si="33"/>
        <v>7.6717882973746612E-2</v>
      </c>
      <c r="AK80" s="1">
        <f t="shared" ca="1" si="33"/>
        <v>8.9960281756426771E-2</v>
      </c>
    </row>
    <row r="81" spans="2:37">
      <c r="B81" s="1">
        <v>0.76</v>
      </c>
      <c r="C81" s="1">
        <f t="shared" si="27"/>
        <v>0.24</v>
      </c>
      <c r="D81" s="1">
        <f t="shared" ca="1" si="28"/>
        <v>0.10684444042243602</v>
      </c>
      <c r="E81" s="1">
        <f t="shared" ca="1" si="29"/>
        <v>4.5690295608280918E-2</v>
      </c>
      <c r="F81" s="1">
        <f t="shared" ca="1" si="30"/>
        <v>2.3384493140173843</v>
      </c>
      <c r="P81" s="1">
        <f ca="1">utility!D79</f>
        <v>0.10441660050021662</v>
      </c>
      <c r="Q81" s="277">
        <f t="shared" ca="1" si="31"/>
        <v>0.28717737310198543</v>
      </c>
      <c r="R81" s="1">
        <f ca="1">P81-((0.5*PortfolioManagement!$AY$22)*(Q81^1.5))</f>
        <v>-0.27622860412260591</v>
      </c>
      <c r="S81" s="1">
        <f t="shared" ca="1" si="32"/>
        <v>-0.16773718345158134</v>
      </c>
      <c r="T81" s="1">
        <f t="shared" ca="1" si="32"/>
        <v>-0.15412949425399147</v>
      </c>
      <c r="U81" s="1">
        <f t="shared" ca="1" si="32"/>
        <v>-0.14052180505640155</v>
      </c>
      <c r="V81" s="1">
        <f t="shared" ca="1" si="32"/>
        <v>-0.12691411585881165</v>
      </c>
      <c r="W81" s="1">
        <f t="shared" ca="1" si="32"/>
        <v>-0.11330642666122176</v>
      </c>
      <c r="X81" s="1">
        <f t="shared" ca="1" si="32"/>
        <v>-9.9698737463631865E-2</v>
      </c>
      <c r="Y81" s="1">
        <f t="shared" ca="1" si="32"/>
        <v>-8.6091048266041942E-2</v>
      </c>
      <c r="Z81" s="1">
        <f t="shared" ca="1" si="32"/>
        <v>-7.2483359068452047E-2</v>
      </c>
      <c r="AA81" s="1">
        <f t="shared" ca="1" si="32"/>
        <v>-5.8875669870862152E-2</v>
      </c>
      <c r="AB81" s="1">
        <f t="shared" ca="1" si="32"/>
        <v>-3.1660291475682362E-2</v>
      </c>
      <c r="AC81" s="1">
        <f t="shared" ca="1" si="33"/>
        <v>-1.8052602278092467E-2</v>
      </c>
      <c r="AD81" s="1">
        <f t="shared" ca="1" si="33"/>
        <v>-4.4449130805025716E-3</v>
      </c>
      <c r="AE81" s="1">
        <f t="shared" ca="1" si="33"/>
        <v>9.1627761170873373E-3</v>
      </c>
      <c r="AF81" s="1">
        <f t="shared" ca="1" si="33"/>
        <v>2.2770465314677232E-2</v>
      </c>
      <c r="AG81" s="1">
        <f t="shared" ca="1" si="33"/>
        <v>3.6378154512267127E-2</v>
      </c>
      <c r="AH81" s="1">
        <f t="shared" ca="1" si="33"/>
        <v>4.9985843709857022E-2</v>
      </c>
      <c r="AI81" s="1">
        <f t="shared" ca="1" si="33"/>
        <v>6.3593532907446931E-2</v>
      </c>
      <c r="AJ81" s="1">
        <f t="shared" ca="1" si="33"/>
        <v>7.7201222105036826E-2</v>
      </c>
      <c r="AK81" s="1">
        <f t="shared" ca="1" si="33"/>
        <v>9.0808911302626721E-2</v>
      </c>
    </row>
    <row r="82" spans="2:37">
      <c r="B82" s="1">
        <v>0.77</v>
      </c>
      <c r="C82" s="1">
        <f t="shared" si="27"/>
        <v>0.22999999999999998</v>
      </c>
      <c r="D82" s="1">
        <f t="shared" ca="1" si="28"/>
        <v>0.1080583603835457</v>
      </c>
      <c r="E82" s="1">
        <f t="shared" ca="1" si="29"/>
        <v>4.6221787231970402E-2</v>
      </c>
      <c r="F82" s="1">
        <f t="shared" ca="1" si="30"/>
        <v>2.3378230668848858</v>
      </c>
      <c r="P82" s="1">
        <f ca="1">utility!D80</f>
        <v>0.10563052046132632</v>
      </c>
      <c r="Q82" s="277">
        <f t="shared" ca="1" si="31"/>
        <v>0.29105814841417443</v>
      </c>
      <c r="R82" s="1">
        <f ca="1">P82-((0.5*PortfolioManagement!$AY$22)*(Q82^1.5))</f>
        <v>-0.28275647375102131</v>
      </c>
      <c r="S82" s="1">
        <f t="shared" ca="1" si="32"/>
        <v>-0.17392847054102278</v>
      </c>
      <c r="T82" s="1">
        <f t="shared" ca="1" si="32"/>
        <v>-0.15995052099090534</v>
      </c>
      <c r="U82" s="1">
        <f t="shared" ca="1" si="32"/>
        <v>-0.14597257144078785</v>
      </c>
      <c r="V82" s="1">
        <f t="shared" ca="1" si="32"/>
        <v>-0.1319946218906704</v>
      </c>
      <c r="W82" s="1">
        <f t="shared" ca="1" si="32"/>
        <v>-0.11801667234055294</v>
      </c>
      <c r="X82" s="1">
        <f t="shared" ca="1" si="32"/>
        <v>-0.10403872279043549</v>
      </c>
      <c r="Y82" s="1">
        <f t="shared" ca="1" si="32"/>
        <v>-9.0060773240318026E-2</v>
      </c>
      <c r="Z82" s="1">
        <f t="shared" ca="1" si="32"/>
        <v>-7.6082823690200585E-2</v>
      </c>
      <c r="AA82" s="1">
        <f t="shared" ca="1" si="32"/>
        <v>-6.2104874140083116E-2</v>
      </c>
      <c r="AB82" s="1">
        <f t="shared" ca="1" si="32"/>
        <v>-3.4148975039848234E-2</v>
      </c>
      <c r="AC82" s="1">
        <f t="shared" ca="1" si="33"/>
        <v>-2.0171025489730765E-2</v>
      </c>
      <c r="AD82" s="1">
        <f t="shared" ca="1" si="33"/>
        <v>-6.19307593961331E-3</v>
      </c>
      <c r="AE82" s="1">
        <f t="shared" ca="1" si="33"/>
        <v>7.7848736105041449E-3</v>
      </c>
      <c r="AF82" s="1">
        <f t="shared" ca="1" si="33"/>
        <v>2.17628231606216E-2</v>
      </c>
      <c r="AG82" s="1">
        <f t="shared" ca="1" si="33"/>
        <v>3.5740772710739041E-2</v>
      </c>
      <c r="AH82" s="1">
        <f t="shared" ca="1" si="33"/>
        <v>4.9718722260856503E-2</v>
      </c>
      <c r="AI82" s="1">
        <f t="shared" ca="1" si="33"/>
        <v>6.3696671810973965E-2</v>
      </c>
      <c r="AJ82" s="1">
        <f t="shared" ca="1" si="33"/>
        <v>7.7674621361091406E-2</v>
      </c>
      <c r="AK82" s="1">
        <f t="shared" ca="1" si="33"/>
        <v>9.1652570911208861E-2</v>
      </c>
    </row>
    <row r="83" spans="2:37">
      <c r="B83" s="1">
        <v>0.78</v>
      </c>
      <c r="C83" s="1">
        <f t="shared" si="27"/>
        <v>0.21999999999999997</v>
      </c>
      <c r="D83" s="1">
        <f t="shared" ca="1" si="28"/>
        <v>0.1092722803446554</v>
      </c>
      <c r="E83" s="1">
        <f t="shared" ca="1" si="29"/>
        <v>4.6753278855659892E-2</v>
      </c>
      <c r="F83" s="1">
        <f t="shared" ca="1" si="30"/>
        <v>2.337211058116559</v>
      </c>
      <c r="P83" s="1">
        <f ca="1">utility!D81</f>
        <v>0.10684444042243602</v>
      </c>
      <c r="Q83" s="277">
        <f t="shared" ca="1" si="31"/>
        <v>0.29493892372636349</v>
      </c>
      <c r="R83" s="1">
        <f ca="1">P83-((0.5*PortfolioManagement!$AY$22)*(Q83^1.5))</f>
        <v>-0.2893361288874165</v>
      </c>
      <c r="S83" s="1">
        <f t="shared" ca="1" si="32"/>
        <v>-0.18021915638282071</v>
      </c>
      <c r="T83" s="1">
        <f t="shared" ca="1" si="32"/>
        <v>-0.16586597654255786</v>
      </c>
      <c r="U83" s="1">
        <f t="shared" ca="1" si="32"/>
        <v>-0.15151279670229501</v>
      </c>
      <c r="V83" s="1">
        <f t="shared" ca="1" si="32"/>
        <v>-0.13715961686203218</v>
      </c>
      <c r="W83" s="1">
        <f t="shared" ca="1" si="32"/>
        <v>-0.12280643702176935</v>
      </c>
      <c r="X83" s="1">
        <f t="shared" ca="1" si="32"/>
        <v>-0.1084532571815065</v>
      </c>
      <c r="Y83" s="1">
        <f t="shared" ca="1" si="32"/>
        <v>-9.4100077341243676E-2</v>
      </c>
      <c r="Z83" s="1">
        <f t="shared" ca="1" si="32"/>
        <v>-7.9746897500980823E-2</v>
      </c>
      <c r="AA83" s="1">
        <f t="shared" ca="1" si="32"/>
        <v>-6.5393717660717998E-2</v>
      </c>
      <c r="AB83" s="1">
        <f t="shared" ca="1" si="32"/>
        <v>-3.6687357980192348E-2</v>
      </c>
      <c r="AC83" s="1">
        <f t="shared" ca="1" si="33"/>
        <v>-2.2334178139929495E-2</v>
      </c>
      <c r="AD83" s="1">
        <f t="shared" ca="1" si="33"/>
        <v>-7.9809982996666695E-3</v>
      </c>
      <c r="AE83" s="1">
        <f t="shared" ca="1" si="33"/>
        <v>6.3721815405961696E-3</v>
      </c>
      <c r="AF83" s="1">
        <f t="shared" ca="1" si="33"/>
        <v>2.0725361380859009E-2</v>
      </c>
      <c r="AG83" s="1">
        <f t="shared" ca="1" si="33"/>
        <v>3.5078541221121834E-2</v>
      </c>
      <c r="AH83" s="1">
        <f t="shared" ca="1" si="33"/>
        <v>4.9431721061384673E-2</v>
      </c>
      <c r="AI83" s="1">
        <f t="shared" ca="1" si="33"/>
        <v>6.3784900901647512E-2</v>
      </c>
      <c r="AJ83" s="1">
        <f t="shared" ca="1" si="33"/>
        <v>7.8138080741910337E-2</v>
      </c>
      <c r="AK83" s="1">
        <f t="shared" ca="1" si="33"/>
        <v>9.2491260582173176E-2</v>
      </c>
    </row>
    <row r="84" spans="2:37">
      <c r="B84" s="1">
        <v>0.79</v>
      </c>
      <c r="C84" s="1">
        <f t="shared" si="27"/>
        <v>0.20999999999999996</v>
      </c>
      <c r="D84" s="1">
        <f t="shared" ca="1" si="28"/>
        <v>0.11048620030576507</v>
      </c>
      <c r="E84" s="1">
        <f t="shared" ca="1" si="29"/>
        <v>4.7284770479349383E-2</v>
      </c>
      <c r="F84" s="1">
        <f t="shared" ca="1" si="30"/>
        <v>2.3366128075850039</v>
      </c>
      <c r="P84" s="1">
        <f ca="1">utility!D82</f>
        <v>0.1080583603835457</v>
      </c>
      <c r="Q84" s="277">
        <f t="shared" ca="1" si="31"/>
        <v>0.29881969903855243</v>
      </c>
      <c r="R84" s="1">
        <f ca="1">P84-((0.5*PortfolioManagement!$AY$22)*(Q84^1.5))</f>
        <v>-0.29596722769457656</v>
      </c>
      <c r="S84" s="1">
        <f t="shared" ca="1" si="32"/>
        <v>-0.18660924097697479</v>
      </c>
      <c r="T84" s="1">
        <f t="shared" ca="1" si="32"/>
        <v>-0.17187586090894874</v>
      </c>
      <c r="U84" s="1">
        <f t="shared" ca="1" si="32"/>
        <v>-0.15714248084092275</v>
      </c>
      <c r="V84" s="1">
        <f t="shared" ca="1" si="32"/>
        <v>-0.1424091007728967</v>
      </c>
      <c r="W84" s="1">
        <f t="shared" ca="1" si="32"/>
        <v>-0.12767572070487071</v>
      </c>
      <c r="X84" s="1">
        <f t="shared" ca="1" si="32"/>
        <v>-0.11294234063684468</v>
      </c>
      <c r="Y84" s="1">
        <f t="shared" ca="1" si="32"/>
        <v>-9.8208960568818629E-2</v>
      </c>
      <c r="Z84" s="1">
        <f t="shared" ca="1" si="32"/>
        <v>-8.3475580500792609E-2</v>
      </c>
      <c r="AA84" s="1">
        <f t="shared" ca="1" si="32"/>
        <v>-6.874220043276659E-2</v>
      </c>
      <c r="AB84" s="1">
        <f t="shared" ca="1" si="32"/>
        <v>-3.9275440296714551E-2</v>
      </c>
      <c r="AC84" s="1">
        <f t="shared" ca="1" si="33"/>
        <v>-2.4542060228688531E-2</v>
      </c>
      <c r="AD84" s="1">
        <f t="shared" ca="1" si="33"/>
        <v>-9.8086801606624974E-3</v>
      </c>
      <c r="AE84" s="1">
        <f t="shared" ca="1" si="33"/>
        <v>4.9246999073635361E-3</v>
      </c>
      <c r="AF84" s="1">
        <f t="shared" ca="1" si="33"/>
        <v>1.9658079975389556E-2</v>
      </c>
      <c r="AG84" s="1">
        <f t="shared" ca="1" si="33"/>
        <v>3.4391460043415575E-2</v>
      </c>
      <c r="AH84" s="1">
        <f t="shared" ca="1" si="33"/>
        <v>4.9124840111441602E-2</v>
      </c>
      <c r="AI84" s="1">
        <f t="shared" ca="1" si="33"/>
        <v>6.3858220179467629E-2</v>
      </c>
      <c r="AJ84" s="1">
        <f t="shared" ca="1" si="33"/>
        <v>7.8591600247493648E-2</v>
      </c>
      <c r="AK84" s="1">
        <f t="shared" ca="1" si="33"/>
        <v>9.3324980315519682E-2</v>
      </c>
    </row>
    <row r="85" spans="2:37">
      <c r="B85" s="1">
        <v>0.8</v>
      </c>
      <c r="C85" s="1">
        <f t="shared" si="27"/>
        <v>0.19999999999999996</v>
      </c>
      <c r="D85" s="1">
        <f t="shared" ca="1" si="28"/>
        <v>0.11170012026687477</v>
      </c>
      <c r="E85" s="1">
        <f t="shared" ca="1" si="29"/>
        <v>4.7816262103038867E-2</v>
      </c>
      <c r="F85" s="1">
        <f t="shared" ca="1" si="30"/>
        <v>2.336027856509844</v>
      </c>
      <c r="P85" s="1">
        <f ca="1">utility!D83</f>
        <v>0.1092722803446554</v>
      </c>
      <c r="Q85" s="277">
        <f t="shared" ca="1" si="31"/>
        <v>0.30270047435074149</v>
      </c>
      <c r="R85" s="1">
        <f ca="1">P85-((0.5*PortfolioManagement!$AY$22)*(Q85^1.5))</f>
        <v>-0.30264943501674169</v>
      </c>
      <c r="S85" s="1">
        <f t="shared" ca="1" si="32"/>
        <v>-0.19309872432348552</v>
      </c>
      <c r="T85" s="1">
        <f t="shared" ca="1" si="32"/>
        <v>-0.17798017409007849</v>
      </c>
      <c r="U85" s="1">
        <f t="shared" ca="1" si="32"/>
        <v>-0.16286162385667141</v>
      </c>
      <c r="V85" s="1">
        <f t="shared" ca="1" si="32"/>
        <v>-0.14774307362326439</v>
      </c>
      <c r="W85" s="1">
        <f t="shared" ca="1" si="32"/>
        <v>-0.13262452338985731</v>
      </c>
      <c r="X85" s="1">
        <f t="shared" ca="1" si="32"/>
        <v>-0.1175059731564503</v>
      </c>
      <c r="Y85" s="1">
        <f t="shared" ca="1" si="32"/>
        <v>-0.10238742292304324</v>
      </c>
      <c r="Z85" s="1">
        <f t="shared" ca="1" si="32"/>
        <v>-8.7268872689636193E-2</v>
      </c>
      <c r="AA85" s="1">
        <f t="shared" ca="1" si="32"/>
        <v>-7.2150322456229141E-2</v>
      </c>
      <c r="AB85" s="1">
        <f t="shared" ca="1" si="32"/>
        <v>-4.1913221989415064E-2</v>
      </c>
      <c r="AC85" s="1">
        <f t="shared" ca="1" si="33"/>
        <v>-2.6794671756008012E-2</v>
      </c>
      <c r="AD85" s="1">
        <f t="shared" ca="1" si="33"/>
        <v>-1.167612152260096E-2</v>
      </c>
      <c r="AE85" s="1">
        <f t="shared" ca="1" si="33"/>
        <v>3.442428710806078E-3</v>
      </c>
      <c r="AF85" s="1">
        <f t="shared" ca="1" si="33"/>
        <v>1.856097894421313E-2</v>
      </c>
      <c r="AG85" s="1">
        <f t="shared" ca="1" si="33"/>
        <v>3.3679529177620168E-2</v>
      </c>
      <c r="AH85" s="1">
        <f t="shared" ca="1" si="33"/>
        <v>4.879807941102722E-2</v>
      </c>
      <c r="AI85" s="1">
        <f t="shared" ca="1" si="33"/>
        <v>6.3916629644434259E-2</v>
      </c>
      <c r="AJ85" s="1">
        <f t="shared" ca="1" si="33"/>
        <v>7.9035179877841311E-2</v>
      </c>
      <c r="AK85" s="1">
        <f t="shared" ca="1" si="33"/>
        <v>9.4153730111248363E-2</v>
      </c>
    </row>
    <row r="86" spans="2:37">
      <c r="B86" s="1">
        <v>0.81</v>
      </c>
      <c r="C86" s="1">
        <f t="shared" si="27"/>
        <v>0.18999999999999995</v>
      </c>
      <c r="D86" s="1">
        <f t="shared" ca="1" si="28"/>
        <v>0.11291404022798447</v>
      </c>
      <c r="E86" s="1">
        <f t="shared" ca="1" si="29"/>
        <v>4.8347753726728351E-2</v>
      </c>
      <c r="F86" s="1">
        <f t="shared" ca="1" si="30"/>
        <v>2.335455766284372</v>
      </c>
      <c r="P86" s="1">
        <f ca="1">utility!D84</f>
        <v>0.11048620030576507</v>
      </c>
      <c r="Q86" s="277">
        <f t="shared" ca="1" si="31"/>
        <v>0.30658124966293038</v>
      </c>
      <c r="R86" s="1">
        <f ca="1">P86-((0.5*PortfolioManagement!$AY$22)*(Q86^1.5))</f>
        <v>-0.30938242216474166</v>
      </c>
      <c r="S86" s="1">
        <f t="shared" ca="1" si="32"/>
        <v>-0.19968760642235234</v>
      </c>
      <c r="T86" s="1">
        <f t="shared" ca="1" si="32"/>
        <v>-0.18417891608594644</v>
      </c>
      <c r="U86" s="1">
        <f t="shared" ca="1" si="32"/>
        <v>-0.1686702257495406</v>
      </c>
      <c r="V86" s="1">
        <f t="shared" ca="1" si="32"/>
        <v>-0.15316153541313471</v>
      </c>
      <c r="W86" s="1">
        <f t="shared" ca="1" si="32"/>
        <v>-0.13765284507672881</v>
      </c>
      <c r="X86" s="1">
        <f t="shared" ca="1" si="32"/>
        <v>-0.12214415474032296</v>
      </c>
      <c r="Y86" s="1">
        <f t="shared" ca="1" si="32"/>
        <v>-0.10663546440391709</v>
      </c>
      <c r="Z86" s="1">
        <f t="shared" ca="1" si="32"/>
        <v>-9.1126774067511226E-2</v>
      </c>
      <c r="AA86" s="1">
        <f t="shared" ca="1" si="32"/>
        <v>-7.5618083731105332E-2</v>
      </c>
      <c r="AB86" s="1">
        <f t="shared" ca="1" si="32"/>
        <v>-4.4600703058293625E-2</v>
      </c>
      <c r="AC86" s="1">
        <f t="shared" ca="1" si="33"/>
        <v>-2.9092012721887758E-2</v>
      </c>
      <c r="AD86" s="1">
        <f t="shared" ca="1" si="33"/>
        <v>-1.3583322385481877E-2</v>
      </c>
      <c r="AE86" s="1">
        <f t="shared" ca="1" si="33"/>
        <v>1.9253679509239896E-3</v>
      </c>
      <c r="AF86" s="1">
        <f t="shared" ca="1" si="33"/>
        <v>1.7434058287329871E-2</v>
      </c>
      <c r="AG86" s="1">
        <f t="shared" ca="1" si="33"/>
        <v>3.2942748623735724E-2</v>
      </c>
      <c r="AH86" s="1">
        <f t="shared" ca="1" si="33"/>
        <v>4.8451438960141598E-2</v>
      </c>
      <c r="AI86" s="1">
        <f t="shared" ca="1" si="33"/>
        <v>6.3960129296547472E-2</v>
      </c>
      <c r="AJ86" s="1">
        <f t="shared" ca="1" si="33"/>
        <v>7.9468819632953339E-2</v>
      </c>
      <c r="AK86" s="1">
        <f t="shared" ca="1" si="33"/>
        <v>9.4977509969359206E-2</v>
      </c>
    </row>
    <row r="87" spans="2:37">
      <c r="B87" s="1">
        <v>0.82</v>
      </c>
      <c r="C87" s="1">
        <f t="shared" si="27"/>
        <v>0.18000000000000005</v>
      </c>
      <c r="D87" s="1">
        <f t="shared" ca="1" si="28"/>
        <v>0.11412796018909414</v>
      </c>
      <c r="E87" s="1">
        <f t="shared" ca="1" si="29"/>
        <v>4.8879245350417835E-2</v>
      </c>
      <c r="F87" s="1">
        <f t="shared" ca="1" si="30"/>
        <v>2.3348961173787544</v>
      </c>
      <c r="P87" s="1">
        <f ca="1">utility!D85</f>
        <v>0.11170012026687477</v>
      </c>
      <c r="Q87" s="277">
        <f t="shared" ca="1" si="31"/>
        <v>0.31046202497511943</v>
      </c>
      <c r="R87" s="1">
        <f ca="1">P87-((0.5*PortfolioManagement!$AY$22)*(Q87^1.5))</f>
        <v>-0.31616586671068364</v>
      </c>
      <c r="S87" s="1">
        <f t="shared" ref="S87:AB96" ca="1" si="34">$P87-(($Q$3*S$6)*($Q87^$Q$1))</f>
        <v>-0.20637588727357581</v>
      </c>
      <c r="T87" s="1">
        <f t="shared" ca="1" si="34"/>
        <v>-0.19047208689655332</v>
      </c>
      <c r="U87" s="1">
        <f t="shared" ca="1" si="34"/>
        <v>-0.17456828651953077</v>
      </c>
      <c r="V87" s="1">
        <f t="shared" ca="1" si="34"/>
        <v>-0.15866448614250822</v>
      </c>
      <c r="W87" s="1">
        <f t="shared" ca="1" si="34"/>
        <v>-0.14276068576548567</v>
      </c>
      <c r="X87" s="1">
        <f t="shared" ca="1" si="34"/>
        <v>-0.12685688538846313</v>
      </c>
      <c r="Y87" s="1">
        <f t="shared" ca="1" si="34"/>
        <v>-0.11095308501144062</v>
      </c>
      <c r="Z87" s="1">
        <f t="shared" ca="1" si="34"/>
        <v>-9.5049284634418099E-2</v>
      </c>
      <c r="AA87" s="1">
        <f t="shared" ca="1" si="34"/>
        <v>-7.9145484257395551E-2</v>
      </c>
      <c r="AB87" s="1">
        <f t="shared" ca="1" si="34"/>
        <v>-4.7337883503350511E-2</v>
      </c>
      <c r="AC87" s="1">
        <f t="shared" ref="AC87:AK96" ca="1" si="35">$P87-(($Q$3*AC$6)*($Q87^$Q$1))</f>
        <v>-3.1434083126327991E-2</v>
      </c>
      <c r="AD87" s="1">
        <f t="shared" ca="1" si="35"/>
        <v>-1.5530282749305444E-2</v>
      </c>
      <c r="AE87" s="1">
        <f t="shared" ca="1" si="35"/>
        <v>3.7351762771707653E-4</v>
      </c>
      <c r="AF87" s="1">
        <f t="shared" ca="1" si="35"/>
        <v>1.627731800473961E-2</v>
      </c>
      <c r="AG87" s="1">
        <f t="shared" ca="1" si="35"/>
        <v>3.218111838176213E-2</v>
      </c>
      <c r="AH87" s="1">
        <f t="shared" ca="1" si="35"/>
        <v>4.8084918758784664E-2</v>
      </c>
      <c r="AI87" s="1">
        <f t="shared" ca="1" si="35"/>
        <v>6.3988719135807198E-2</v>
      </c>
      <c r="AJ87" s="1">
        <f t="shared" ca="1" si="35"/>
        <v>7.9892519512829718E-2</v>
      </c>
      <c r="AK87" s="1">
        <f t="shared" ca="1" si="35"/>
        <v>9.5796319889852238E-2</v>
      </c>
    </row>
    <row r="88" spans="2:37">
      <c r="B88" s="1">
        <v>0.83</v>
      </c>
      <c r="C88" s="1">
        <f t="shared" si="27"/>
        <v>0.17000000000000004</v>
      </c>
      <c r="D88" s="1">
        <f t="shared" ca="1" si="28"/>
        <v>0.11534188015020384</v>
      </c>
      <c r="E88" s="1">
        <f t="shared" ca="1" si="29"/>
        <v>4.9410736974107319E-2</v>
      </c>
      <c r="F88" s="1">
        <f t="shared" ca="1" si="30"/>
        <v>2.3343485083140205</v>
      </c>
      <c r="P88" s="1">
        <f ca="1">utility!D86</f>
        <v>0.11291404022798447</v>
      </c>
      <c r="Q88" s="277">
        <f t="shared" ca="1" si="31"/>
        <v>0.31434280028730843</v>
      </c>
      <c r="R88" s="1">
        <f ca="1">P88-((0.5*PortfolioManagement!$AY$22)*(Q88^1.5))</f>
        <v>-0.32299945229165078</v>
      </c>
      <c r="S88" s="1">
        <f t="shared" ca="1" si="34"/>
        <v>-0.2131635668771556</v>
      </c>
      <c r="T88" s="1">
        <f t="shared" ca="1" si="34"/>
        <v>-0.19685968652189856</v>
      </c>
      <c r="U88" s="1">
        <f t="shared" ca="1" si="34"/>
        <v>-0.18055580616664157</v>
      </c>
      <c r="V88" s="1">
        <f t="shared" ca="1" si="34"/>
        <v>-0.16425192581138459</v>
      </c>
      <c r="W88" s="1">
        <f t="shared" ca="1" si="34"/>
        <v>-0.14794804545612755</v>
      </c>
      <c r="X88" s="1">
        <f t="shared" ca="1" si="34"/>
        <v>-0.13164416510087057</v>
      </c>
      <c r="Y88" s="1">
        <f t="shared" ca="1" si="34"/>
        <v>-0.11534028474561354</v>
      </c>
      <c r="Z88" s="1">
        <f t="shared" ca="1" si="34"/>
        <v>-9.9036404390356533E-2</v>
      </c>
      <c r="AA88" s="1">
        <f t="shared" ca="1" si="34"/>
        <v>-8.2732524035099522E-2</v>
      </c>
      <c r="AB88" s="1">
        <f t="shared" ca="1" si="34"/>
        <v>-5.0124763324585556E-2</v>
      </c>
      <c r="AC88" s="1">
        <f t="shared" ca="1" si="35"/>
        <v>-3.3820882969328545E-2</v>
      </c>
      <c r="AD88" s="1">
        <f t="shared" ca="1" si="35"/>
        <v>-1.7517002614071533E-2</v>
      </c>
      <c r="AE88" s="1">
        <f t="shared" ca="1" si="35"/>
        <v>-1.2131222588145363E-3</v>
      </c>
      <c r="AF88" s="1">
        <f t="shared" ca="1" si="35"/>
        <v>1.5090758096442475E-2</v>
      </c>
      <c r="AG88" s="1">
        <f t="shared" ca="1" si="35"/>
        <v>3.1394638451699458E-2</v>
      </c>
      <c r="AH88" s="1">
        <f t="shared" ca="1" si="35"/>
        <v>4.7698518806956469E-2</v>
      </c>
      <c r="AI88" s="1">
        <f t="shared" ca="1" si="35"/>
        <v>6.400239916221348E-2</v>
      </c>
      <c r="AJ88" s="1">
        <f t="shared" ca="1" si="35"/>
        <v>8.0306279517470464E-2</v>
      </c>
      <c r="AK88" s="1">
        <f t="shared" ca="1" si="35"/>
        <v>9.6610159872727475E-2</v>
      </c>
    </row>
    <row r="89" spans="2:37">
      <c r="B89" s="1">
        <v>0.84</v>
      </c>
      <c r="C89" s="1">
        <f t="shared" si="27"/>
        <v>0.16000000000000003</v>
      </c>
      <c r="D89" s="1">
        <f t="shared" ca="1" si="28"/>
        <v>0.11655580011131353</v>
      </c>
      <c r="E89" s="1">
        <f t="shared" ca="1" si="29"/>
        <v>4.994222859779681E-2</v>
      </c>
      <c r="F89" s="1">
        <f t="shared" ca="1" si="30"/>
        <v>2.3338125547015611</v>
      </c>
      <c r="P89" s="1">
        <f ca="1">utility!D87</f>
        <v>0.11412796018909414</v>
      </c>
      <c r="Q89" s="277">
        <f t="shared" ca="1" si="31"/>
        <v>0.31822357559949738</v>
      </c>
      <c r="R89" s="1">
        <f ca="1">P89-((0.5*PortfolioManagement!$AY$22)*(Q89^1.5))</f>
        <v>-0.32988286842191022</v>
      </c>
      <c r="S89" s="1">
        <f t="shared" ca="1" si="34"/>
        <v>-0.22005064523309165</v>
      </c>
      <c r="T89" s="1">
        <f t="shared" ca="1" si="34"/>
        <v>-0.20334171496198233</v>
      </c>
      <c r="U89" s="1">
        <f t="shared" ca="1" si="34"/>
        <v>-0.18663278469087308</v>
      </c>
      <c r="V89" s="1">
        <f t="shared" ca="1" si="34"/>
        <v>-0.16992385441976376</v>
      </c>
      <c r="W89" s="1">
        <f t="shared" ca="1" si="34"/>
        <v>-0.15321492414865445</v>
      </c>
      <c r="X89" s="1">
        <f t="shared" ca="1" si="34"/>
        <v>-0.1365059938775452</v>
      </c>
      <c r="Y89" s="1">
        <f t="shared" ca="1" si="34"/>
        <v>-0.1197970636064359</v>
      </c>
      <c r="Z89" s="1">
        <f t="shared" ca="1" si="34"/>
        <v>-0.10308813333532661</v>
      </c>
      <c r="AA89" s="1">
        <f t="shared" ca="1" si="34"/>
        <v>-8.6379203064217328E-2</v>
      </c>
      <c r="AB89" s="1">
        <f t="shared" ca="1" si="34"/>
        <v>-5.2961342521998758E-2</v>
      </c>
      <c r="AC89" s="1">
        <f t="shared" ca="1" si="35"/>
        <v>-3.6252412250889474E-2</v>
      </c>
      <c r="AD89" s="1">
        <f t="shared" ca="1" si="35"/>
        <v>-1.9543481979780161E-2</v>
      </c>
      <c r="AE89" s="1">
        <f t="shared" ca="1" si="35"/>
        <v>-2.8345517086708766E-3</v>
      </c>
      <c r="AF89" s="1">
        <f t="shared" ca="1" si="35"/>
        <v>1.3874378562438408E-2</v>
      </c>
      <c r="AG89" s="1">
        <f t="shared" ca="1" si="35"/>
        <v>3.0583308833547693E-2</v>
      </c>
      <c r="AH89" s="1">
        <f t="shared" ca="1" si="35"/>
        <v>4.7292239104656991E-2</v>
      </c>
      <c r="AI89" s="1">
        <f t="shared" ca="1" si="35"/>
        <v>6.4001169375766276E-2</v>
      </c>
      <c r="AJ89" s="1">
        <f t="shared" ca="1" si="35"/>
        <v>8.071009964687556E-2</v>
      </c>
      <c r="AK89" s="1">
        <f t="shared" ca="1" si="35"/>
        <v>9.7419029917984859E-2</v>
      </c>
    </row>
    <row r="90" spans="2:37">
      <c r="B90" s="1">
        <v>0.85</v>
      </c>
      <c r="C90" s="1">
        <f t="shared" si="27"/>
        <v>0.15000000000000002</v>
      </c>
      <c r="D90" s="1">
        <f t="shared" ca="1" si="28"/>
        <v>0.11776972007242321</v>
      </c>
      <c r="E90" s="1">
        <f t="shared" ca="1" si="29"/>
        <v>5.0473720221486301E-2</v>
      </c>
      <c r="F90" s="1">
        <f t="shared" ca="1" si="30"/>
        <v>2.3332878883433184</v>
      </c>
      <c r="P90" s="1">
        <f ca="1">utility!D88</f>
        <v>0.11534188015020384</v>
      </c>
      <c r="Q90" s="277">
        <f t="shared" ca="1" si="31"/>
        <v>0.32210435091168638</v>
      </c>
      <c r="R90" s="1">
        <f ca="1">P90-((0.5*PortfolioManagement!$AY$22)*(Q90^1.5))</f>
        <v>-0.33681581031316382</v>
      </c>
      <c r="S90" s="1">
        <f t="shared" ca="1" si="34"/>
        <v>-0.22703712234138423</v>
      </c>
      <c r="T90" s="1">
        <f t="shared" ca="1" si="34"/>
        <v>-0.20991817221680481</v>
      </c>
      <c r="U90" s="1">
        <f t="shared" ca="1" si="34"/>
        <v>-0.19279922209222539</v>
      </c>
      <c r="V90" s="1">
        <f t="shared" ca="1" si="34"/>
        <v>-0.17568027196764602</v>
      </c>
      <c r="W90" s="1">
        <f t="shared" ca="1" si="34"/>
        <v>-0.15856132184306659</v>
      </c>
      <c r="X90" s="1">
        <f t="shared" ca="1" si="34"/>
        <v>-0.14144237171848717</v>
      </c>
      <c r="Y90" s="1">
        <f t="shared" ca="1" si="34"/>
        <v>-0.12432342159390779</v>
      </c>
      <c r="Z90" s="1">
        <f t="shared" ca="1" si="34"/>
        <v>-0.10720447146932839</v>
      </c>
      <c r="AA90" s="1">
        <f t="shared" ca="1" si="34"/>
        <v>-9.0085521344748967E-2</v>
      </c>
      <c r="AB90" s="1">
        <f t="shared" ca="1" si="34"/>
        <v>-5.5847621095590202E-2</v>
      </c>
      <c r="AC90" s="1">
        <f t="shared" ca="1" si="35"/>
        <v>-3.8728670971010778E-2</v>
      </c>
      <c r="AD90" s="1">
        <f t="shared" ca="1" si="35"/>
        <v>-2.1609720846431382E-2</v>
      </c>
      <c r="AE90" s="1">
        <f t="shared" ca="1" si="35"/>
        <v>-4.4907707218519721E-3</v>
      </c>
      <c r="AF90" s="1">
        <f t="shared" ca="1" si="35"/>
        <v>1.2628179402727438E-2</v>
      </c>
      <c r="AG90" s="1">
        <f t="shared" ca="1" si="35"/>
        <v>2.974712952730682E-2</v>
      </c>
      <c r="AH90" s="1">
        <f t="shared" ca="1" si="35"/>
        <v>4.686607965188623E-2</v>
      </c>
      <c r="AI90" s="1">
        <f t="shared" ca="1" si="35"/>
        <v>6.3985029776465641E-2</v>
      </c>
      <c r="AJ90" s="1">
        <f t="shared" ca="1" si="35"/>
        <v>8.1103979901045037E-2</v>
      </c>
      <c r="AK90" s="1">
        <f t="shared" ca="1" si="35"/>
        <v>9.8222930025624433E-2</v>
      </c>
    </row>
    <row r="91" spans="2:37">
      <c r="B91" s="1">
        <v>0.86</v>
      </c>
      <c r="C91" s="1">
        <f t="shared" si="27"/>
        <v>0.14000000000000001</v>
      </c>
      <c r="D91" s="1">
        <f t="shared" ca="1" si="28"/>
        <v>0.11898364003353291</v>
      </c>
      <c r="E91" s="1">
        <f t="shared" ca="1" si="29"/>
        <v>5.1005211845175785E-2</v>
      </c>
      <c r="F91" s="1">
        <f t="shared" ca="1" si="30"/>
        <v>2.3327741563882305</v>
      </c>
      <c r="P91" s="1">
        <f ca="1">utility!D89</f>
        <v>0.11655580011131353</v>
      </c>
      <c r="Q91" s="277">
        <f t="shared" ca="1" si="31"/>
        <v>0.32598512622387538</v>
      </c>
      <c r="R91" s="1">
        <f ca="1">P91-((0.5*PortfolioManagement!$AY$22)*(Q91^1.5))</f>
        <v>-0.34379797870240036</v>
      </c>
      <c r="S91" s="1">
        <f t="shared" ca="1" si="34"/>
        <v>-0.23412299820203317</v>
      </c>
      <c r="T91" s="1">
        <f t="shared" ca="1" si="34"/>
        <v>-0.21658905828636585</v>
      </c>
      <c r="U91" s="1">
        <f t="shared" ca="1" si="34"/>
        <v>-0.19905511837069848</v>
      </c>
      <c r="V91" s="1">
        <f t="shared" ca="1" si="34"/>
        <v>-0.18152117845503116</v>
      </c>
      <c r="W91" s="1">
        <f t="shared" ca="1" si="34"/>
        <v>-0.16398723853936378</v>
      </c>
      <c r="X91" s="1">
        <f t="shared" ca="1" si="34"/>
        <v>-0.14645329862369647</v>
      </c>
      <c r="Y91" s="1">
        <f t="shared" ca="1" si="34"/>
        <v>-0.12891935870802915</v>
      </c>
      <c r="Z91" s="1">
        <f t="shared" ca="1" si="34"/>
        <v>-0.1113854187923618</v>
      </c>
      <c r="AA91" s="1">
        <f t="shared" ca="1" si="34"/>
        <v>-9.3851478876694455E-2</v>
      </c>
      <c r="AB91" s="1">
        <f t="shared" ca="1" si="34"/>
        <v>-5.8783599045359819E-2</v>
      </c>
      <c r="AC91" s="1">
        <f t="shared" ca="1" si="35"/>
        <v>-4.1249659129692473E-2</v>
      </c>
      <c r="AD91" s="1">
        <f t="shared" ca="1" si="35"/>
        <v>-2.3715719214025127E-2</v>
      </c>
      <c r="AE91" s="1">
        <f t="shared" ca="1" si="35"/>
        <v>-6.181779298357809E-3</v>
      </c>
      <c r="AF91" s="1">
        <f t="shared" ca="1" si="35"/>
        <v>1.1352160617309537E-2</v>
      </c>
      <c r="AG91" s="1">
        <f t="shared" ca="1" si="35"/>
        <v>2.8886100532976855E-2</v>
      </c>
      <c r="AH91" s="1">
        <f t="shared" ca="1" si="35"/>
        <v>4.6420040448644201E-2</v>
      </c>
      <c r="AI91" s="1">
        <f t="shared" ca="1" si="35"/>
        <v>6.3953980364311533E-2</v>
      </c>
      <c r="AJ91" s="1">
        <f t="shared" ca="1" si="35"/>
        <v>8.1487920279978865E-2</v>
      </c>
      <c r="AK91" s="1">
        <f t="shared" ca="1" si="35"/>
        <v>9.9021860195646197E-2</v>
      </c>
    </row>
    <row r="92" spans="2:37">
      <c r="B92" s="1">
        <v>0.87</v>
      </c>
      <c r="C92" s="1">
        <f t="shared" si="27"/>
        <v>0.13</v>
      </c>
      <c r="D92" s="1">
        <f t="shared" ca="1" si="28"/>
        <v>0.1201975599946426</v>
      </c>
      <c r="E92" s="1">
        <f t="shared" ca="1" si="29"/>
        <v>5.1536703468865269E-2</v>
      </c>
      <c r="F92" s="1">
        <f t="shared" ca="1" si="30"/>
        <v>2.3322710205408699</v>
      </c>
      <c r="P92" s="1">
        <f ca="1">utility!D90</f>
        <v>0.11776972007242321</v>
      </c>
      <c r="Q92" s="277">
        <f t="shared" ca="1" si="31"/>
        <v>0.32986590153606432</v>
      </c>
      <c r="R92" s="1">
        <f ca="1">P92-((0.5*PortfolioManagement!$AY$22)*(Q92^1.5))</f>
        <v>-0.3508290796869456</v>
      </c>
      <c r="S92" s="1">
        <f t="shared" ca="1" si="34"/>
        <v>-0.24130827281503842</v>
      </c>
      <c r="T92" s="1">
        <f t="shared" ca="1" si="34"/>
        <v>-0.22335437317066531</v>
      </c>
      <c r="U92" s="1">
        <f t="shared" ca="1" si="34"/>
        <v>-0.20540047352629226</v>
      </c>
      <c r="V92" s="1">
        <f t="shared" ca="1" si="34"/>
        <v>-0.18744657388191915</v>
      </c>
      <c r="W92" s="1">
        <f t="shared" ca="1" si="34"/>
        <v>-0.1694926742375461</v>
      </c>
      <c r="X92" s="1">
        <f t="shared" ca="1" si="34"/>
        <v>-0.151538774593173</v>
      </c>
      <c r="Y92" s="1">
        <f t="shared" ca="1" si="34"/>
        <v>-0.13358487494879989</v>
      </c>
      <c r="Z92" s="1">
        <f t="shared" ca="1" si="34"/>
        <v>-0.11563097530442683</v>
      </c>
      <c r="AA92" s="1">
        <f t="shared" ca="1" si="34"/>
        <v>-9.767707566005375E-2</v>
      </c>
      <c r="AB92" s="1">
        <f t="shared" ca="1" si="34"/>
        <v>-6.1769276371307594E-2</v>
      </c>
      <c r="AC92" s="1">
        <f t="shared" ca="1" si="35"/>
        <v>-4.3815376726934516E-2</v>
      </c>
      <c r="AD92" s="1">
        <f t="shared" ca="1" si="35"/>
        <v>-2.5861477082561438E-2</v>
      </c>
      <c r="AE92" s="1">
        <f t="shared" ca="1" si="35"/>
        <v>-7.9075774381883318E-3</v>
      </c>
      <c r="AF92" s="1">
        <f t="shared" ca="1" si="35"/>
        <v>1.0046322206184732E-2</v>
      </c>
      <c r="AG92" s="1">
        <f t="shared" ca="1" si="35"/>
        <v>2.800022185055781E-2</v>
      </c>
      <c r="AH92" s="1">
        <f t="shared" ca="1" si="35"/>
        <v>4.5954121494930888E-2</v>
      </c>
      <c r="AI92" s="1">
        <f t="shared" ca="1" si="35"/>
        <v>6.3908021139303967E-2</v>
      </c>
      <c r="AJ92" s="1">
        <f t="shared" ca="1" si="35"/>
        <v>8.1861920783677045E-2</v>
      </c>
      <c r="AK92" s="1">
        <f t="shared" ca="1" si="35"/>
        <v>9.9815820428050137E-2</v>
      </c>
    </row>
    <row r="93" spans="2:37">
      <c r="B93" s="1">
        <v>0.88</v>
      </c>
      <c r="C93" s="1">
        <f t="shared" si="27"/>
        <v>0.12</v>
      </c>
      <c r="D93" s="1">
        <f t="shared" ca="1" si="28"/>
        <v>0.1214114799557523</v>
      </c>
      <c r="E93" s="1">
        <f t="shared" ca="1" si="29"/>
        <v>5.2068195092554753E-2</v>
      </c>
      <c r="F93" s="1">
        <f t="shared" ca="1" si="30"/>
        <v>2.3317781563185576</v>
      </c>
      <c r="P93" s="1">
        <f ca="1">utility!D91</f>
        <v>0.11898364003353291</v>
      </c>
      <c r="Q93" s="277">
        <f t="shared" ca="1" si="31"/>
        <v>0.33374667684825338</v>
      </c>
      <c r="R93" s="1">
        <f ca="1">P93-((0.5*PortfolioManagement!$AY$22)*(Q93^1.5))</f>
        <v>-0.3579088245663225</v>
      </c>
      <c r="S93" s="1">
        <f t="shared" ca="1" si="34"/>
        <v>-0.24859294618040029</v>
      </c>
      <c r="T93" s="1">
        <f t="shared" ca="1" si="34"/>
        <v>-0.23021411686970361</v>
      </c>
      <c r="U93" s="1">
        <f t="shared" ca="1" si="34"/>
        <v>-0.21183528755900699</v>
      </c>
      <c r="V93" s="1">
        <f t="shared" ca="1" si="34"/>
        <v>-0.19345645824831031</v>
      </c>
      <c r="W93" s="1">
        <f t="shared" ca="1" si="34"/>
        <v>-0.17507762893761364</v>
      </c>
      <c r="X93" s="1">
        <f t="shared" ca="1" si="34"/>
        <v>-0.15669879962691696</v>
      </c>
      <c r="Y93" s="1">
        <f t="shared" ca="1" si="34"/>
        <v>-0.13831997031622034</v>
      </c>
      <c r="Z93" s="1">
        <f t="shared" ca="1" si="34"/>
        <v>-0.11994114100552365</v>
      </c>
      <c r="AA93" s="1">
        <f t="shared" ca="1" si="34"/>
        <v>-0.10156231169482698</v>
      </c>
      <c r="AB93" s="1">
        <f t="shared" ca="1" si="34"/>
        <v>-6.480465307343368E-2</v>
      </c>
      <c r="AC93" s="1">
        <f t="shared" ca="1" si="35"/>
        <v>-4.6425823762737031E-2</v>
      </c>
      <c r="AD93" s="1">
        <f t="shared" ca="1" si="35"/>
        <v>-2.8046994452040355E-2</v>
      </c>
      <c r="AE93" s="1">
        <f t="shared" ca="1" si="35"/>
        <v>-9.668165141343707E-3</v>
      </c>
      <c r="AF93" s="1">
        <f t="shared" ca="1" si="35"/>
        <v>8.7106641693529691E-3</v>
      </c>
      <c r="AG93" s="1">
        <f t="shared" ca="1" si="35"/>
        <v>2.7089493480049617E-2</v>
      </c>
      <c r="AH93" s="1">
        <f t="shared" ca="1" si="35"/>
        <v>4.5468322790746279E-2</v>
      </c>
      <c r="AI93" s="1">
        <f t="shared" ca="1" si="35"/>
        <v>6.3847152101442942E-2</v>
      </c>
      <c r="AJ93" s="1">
        <f t="shared" ca="1" si="35"/>
        <v>8.2225981412139604E-2</v>
      </c>
      <c r="AK93" s="1">
        <f t="shared" ca="1" si="35"/>
        <v>0.10060481072283625</v>
      </c>
    </row>
    <row r="94" spans="2:37">
      <c r="B94" s="1">
        <v>0.89</v>
      </c>
      <c r="C94" s="1">
        <f t="shared" si="27"/>
        <v>0.10999999999999999</v>
      </c>
      <c r="D94" s="1">
        <f t="shared" ca="1" si="28"/>
        <v>0.12262539991686199</v>
      </c>
      <c r="E94" s="1">
        <f t="shared" ca="1" si="29"/>
        <v>5.2599686716244251E-2</v>
      </c>
      <c r="F94" s="1">
        <f t="shared" ca="1" si="30"/>
        <v>2.3312952523535055</v>
      </c>
      <c r="P94" s="1">
        <f ca="1">utility!D92</f>
        <v>0.1201975599946426</v>
      </c>
      <c r="Q94" s="277">
        <f t="shared" ca="1" si="31"/>
        <v>0.33762745216044232</v>
      </c>
      <c r="R94" s="1">
        <f ca="1">P94-((0.5*PortfolioManagement!$AY$22)*(Q94^1.5))</f>
        <v>-0.36503692969056961</v>
      </c>
      <c r="S94" s="1">
        <f t="shared" ca="1" si="34"/>
        <v>-0.25597701829811831</v>
      </c>
      <c r="T94" s="1">
        <f t="shared" ca="1" si="34"/>
        <v>-0.23716828938348022</v>
      </c>
      <c r="U94" s="1">
        <f t="shared" ca="1" si="34"/>
        <v>-0.2183595604688422</v>
      </c>
      <c r="V94" s="1">
        <f t="shared" ca="1" si="34"/>
        <v>-0.19955083155420417</v>
      </c>
      <c r="W94" s="1">
        <f t="shared" ca="1" si="34"/>
        <v>-0.18074210263956608</v>
      </c>
      <c r="X94" s="1">
        <f t="shared" ca="1" si="34"/>
        <v>-0.16193337372492805</v>
      </c>
      <c r="Y94" s="1">
        <f t="shared" ca="1" si="34"/>
        <v>-0.14312464481029002</v>
      </c>
      <c r="Z94" s="1">
        <f t="shared" ca="1" si="34"/>
        <v>-0.12431591589565197</v>
      </c>
      <c r="AA94" s="1">
        <f t="shared" ca="1" si="34"/>
        <v>-0.10550718698101391</v>
      </c>
      <c r="AB94" s="1">
        <f t="shared" ca="1" si="34"/>
        <v>-6.7889729151737854E-2</v>
      </c>
      <c r="AC94" s="1">
        <f t="shared" ca="1" si="35"/>
        <v>-4.9081000237099798E-2</v>
      </c>
      <c r="AD94" s="1">
        <f t="shared" ca="1" si="35"/>
        <v>-3.0272271322461741E-2</v>
      </c>
      <c r="AE94" s="1">
        <f t="shared" ca="1" si="35"/>
        <v>-1.1463542407823712E-2</v>
      </c>
      <c r="AF94" s="1">
        <f t="shared" ca="1" si="35"/>
        <v>7.345186506814344E-3</v>
      </c>
      <c r="AG94" s="1">
        <f t="shared" ca="1" si="35"/>
        <v>2.6153915421452373E-2</v>
      </c>
      <c r="AH94" s="1">
        <f t="shared" ca="1" si="35"/>
        <v>4.4962644336090429E-2</v>
      </c>
      <c r="AI94" s="1">
        <f t="shared" ca="1" si="35"/>
        <v>6.3771373250728472E-2</v>
      </c>
      <c r="AJ94" s="1">
        <f t="shared" ca="1" si="35"/>
        <v>8.2580102165366515E-2</v>
      </c>
      <c r="AK94" s="1">
        <f t="shared" ca="1" si="35"/>
        <v>0.10138883108000456</v>
      </c>
    </row>
    <row r="95" spans="2:37">
      <c r="B95" s="1">
        <v>0.9</v>
      </c>
      <c r="C95" s="1">
        <f t="shared" si="27"/>
        <v>9.9999999999999978E-2</v>
      </c>
      <c r="D95" s="1">
        <f t="shared" ca="1" si="28"/>
        <v>0.12383931987797168</v>
      </c>
      <c r="E95" s="1">
        <f t="shared" ca="1" si="29"/>
        <v>5.3131178339933728E-2</v>
      </c>
      <c r="F95" s="1">
        <f t="shared" ca="1" si="30"/>
        <v>2.3308220097368566</v>
      </c>
      <c r="P95" s="1">
        <f ca="1">utility!D93</f>
        <v>0.1214114799557523</v>
      </c>
      <c r="Q95" s="277">
        <f t="shared" ca="1" si="31"/>
        <v>0.34150822747263138</v>
      </c>
      <c r="R95" s="1">
        <f ca="1">P95-((0.5*PortfolioManagement!$AY$22)*(Q95^1.5))</f>
        <v>-0.37221311631467774</v>
      </c>
      <c r="S95" s="1">
        <f t="shared" ca="1" si="34"/>
        <v>-0.26346048916819292</v>
      </c>
      <c r="T95" s="1">
        <f t="shared" ca="1" si="34"/>
        <v>-0.24421689071199565</v>
      </c>
      <c r="U95" s="1">
        <f t="shared" ca="1" si="34"/>
        <v>-0.22497329225579837</v>
      </c>
      <c r="V95" s="1">
        <f t="shared" ca="1" si="34"/>
        <v>-0.2057296937996011</v>
      </c>
      <c r="W95" s="1">
        <f t="shared" ca="1" si="34"/>
        <v>-0.18648609534340388</v>
      </c>
      <c r="X95" s="1">
        <f t="shared" ca="1" si="34"/>
        <v>-0.1672424968872066</v>
      </c>
      <c r="Y95" s="1">
        <f t="shared" ca="1" si="34"/>
        <v>-0.14799889843100933</v>
      </c>
      <c r="Z95" s="1">
        <f t="shared" ca="1" si="34"/>
        <v>-0.12875529997481205</v>
      </c>
      <c r="AA95" s="1">
        <f t="shared" ca="1" si="34"/>
        <v>-0.10951170151861481</v>
      </c>
      <c r="AB95" s="1">
        <f t="shared" ca="1" si="34"/>
        <v>-7.1024504606220312E-2</v>
      </c>
      <c r="AC95" s="1">
        <f t="shared" ca="1" si="35"/>
        <v>-5.1780906150023037E-2</v>
      </c>
      <c r="AD95" s="1">
        <f t="shared" ca="1" si="35"/>
        <v>-3.253730769382579E-2</v>
      </c>
      <c r="AE95" s="1">
        <f t="shared" ca="1" si="35"/>
        <v>-1.3293709237628515E-2</v>
      </c>
      <c r="AF95" s="1">
        <f t="shared" ca="1" si="35"/>
        <v>5.9498892185687463E-3</v>
      </c>
      <c r="AG95" s="1">
        <f t="shared" ca="1" si="35"/>
        <v>2.5193487674765994E-2</v>
      </c>
      <c r="AH95" s="1">
        <f t="shared" ca="1" si="35"/>
        <v>4.4437086130963255E-2</v>
      </c>
      <c r="AI95" s="1">
        <f t="shared" ca="1" si="35"/>
        <v>6.368068458716053E-2</v>
      </c>
      <c r="AJ95" s="1">
        <f t="shared" ca="1" si="35"/>
        <v>8.2924283043357777E-2</v>
      </c>
      <c r="AK95" s="1">
        <f t="shared" ca="1" si="35"/>
        <v>0.10216788149955504</v>
      </c>
    </row>
    <row r="96" spans="2:37">
      <c r="B96" s="1">
        <v>0.91</v>
      </c>
      <c r="C96" s="1">
        <f t="shared" si="27"/>
        <v>8.9999999999999969E-2</v>
      </c>
      <c r="D96" s="1">
        <f t="shared" ca="1" si="28"/>
        <v>0.12505323983908137</v>
      </c>
      <c r="E96" s="1">
        <f t="shared" ca="1" si="29"/>
        <v>5.3662669963623212E-2</v>
      </c>
      <c r="F96" s="1">
        <f t="shared" ca="1" si="30"/>
        <v>2.3303581414016916</v>
      </c>
      <c r="P96" s="1">
        <f ca="1">utility!D94</f>
        <v>0.12262539991686199</v>
      </c>
      <c r="Q96" s="277">
        <f t="shared" ca="1" si="31"/>
        <v>0.34538900278482032</v>
      </c>
      <c r="R96" s="1">
        <f ca="1">P96-((0.5*PortfolioManagement!$AY$22)*(Q96^1.5))</f>
        <v>-0.37943711045883494</v>
      </c>
      <c r="S96" s="1">
        <f t="shared" ca="1" si="34"/>
        <v>-0.27104335879062369</v>
      </c>
      <c r="T96" s="1">
        <f t="shared" ca="1" si="34"/>
        <v>-0.25135992085524939</v>
      </c>
      <c r="U96" s="1">
        <f t="shared" ca="1" si="34"/>
        <v>-0.23167648291987508</v>
      </c>
      <c r="V96" s="1">
        <f t="shared" ca="1" si="34"/>
        <v>-0.21199304498450083</v>
      </c>
      <c r="W96" s="1">
        <f t="shared" ca="1" si="34"/>
        <v>-0.19230960704912653</v>
      </c>
      <c r="X96" s="1">
        <f t="shared" ca="1" si="34"/>
        <v>-0.17262616911375223</v>
      </c>
      <c r="Y96" s="1">
        <f t="shared" ca="1" si="34"/>
        <v>-0.15294273117837798</v>
      </c>
      <c r="Z96" s="1">
        <f t="shared" ca="1" si="34"/>
        <v>-0.13325929324300367</v>
      </c>
      <c r="AA96" s="1">
        <f t="shared" ca="1" si="34"/>
        <v>-0.11357585530762941</v>
      </c>
      <c r="AB96" s="1">
        <f t="shared" ca="1" si="34"/>
        <v>-7.4208979436880859E-2</v>
      </c>
      <c r="AC96" s="1">
        <f t="shared" ca="1" si="35"/>
        <v>-5.4525541501506555E-2</v>
      </c>
      <c r="AD96" s="1">
        <f t="shared" ca="1" si="35"/>
        <v>-3.4842103566132279E-2</v>
      </c>
      <c r="AE96" s="1">
        <f t="shared" ca="1" si="35"/>
        <v>-1.5158665630758003E-2</v>
      </c>
      <c r="AF96" s="1">
        <f t="shared" ca="1" si="35"/>
        <v>4.5247723046162869E-3</v>
      </c>
      <c r="AG96" s="1">
        <f t="shared" ca="1" si="35"/>
        <v>2.4208210239990563E-2</v>
      </c>
      <c r="AH96" s="1">
        <f t="shared" ca="1" si="35"/>
        <v>4.3891648175364853E-2</v>
      </c>
      <c r="AI96" s="1">
        <f t="shared" ca="1" si="35"/>
        <v>6.3575086110739143E-2</v>
      </c>
      <c r="AJ96" s="1">
        <f t="shared" ca="1" si="35"/>
        <v>8.3258524046113419E-2</v>
      </c>
      <c r="AK96" s="1">
        <f t="shared" ca="1" si="35"/>
        <v>0.1029419619814877</v>
      </c>
    </row>
    <row r="97" spans="2:37">
      <c r="B97" s="1">
        <v>0.92</v>
      </c>
      <c r="C97" s="1">
        <f t="shared" si="27"/>
        <v>7.999999999999996E-2</v>
      </c>
      <c r="D97" s="1">
        <f t="shared" ca="1" si="28"/>
        <v>0.12626715980019107</v>
      </c>
      <c r="E97" s="1">
        <f t="shared" ca="1" si="29"/>
        <v>5.4194161587312703E-2</v>
      </c>
      <c r="F97" s="1">
        <f t="shared" ca="1" si="30"/>
        <v>2.3299033715423554</v>
      </c>
      <c r="P97" s="1">
        <f ca="1">utility!D95</f>
        <v>0.12383931987797168</v>
      </c>
      <c r="Q97" s="277">
        <f t="shared" ca="1" si="31"/>
        <v>0.34926977809700938</v>
      </c>
      <c r="R97" s="1">
        <f ca="1">P97-((0.5*PortfolioManagement!$AY$22)*(Q97^1.5))</f>
        <v>-0.38670864277418326</v>
      </c>
      <c r="S97" s="1">
        <f t="shared" ref="S97:AB107" ca="1" si="36">$P97-(($Q$3*S$6)*($Q97^$Q$1))</f>
        <v>-0.27872562716541111</v>
      </c>
      <c r="T97" s="1">
        <f t="shared" ca="1" si="36"/>
        <v>-0.25859737981324199</v>
      </c>
      <c r="U97" s="1">
        <f t="shared" ca="1" si="36"/>
        <v>-0.23846913246107282</v>
      </c>
      <c r="V97" s="1">
        <f t="shared" ca="1" si="36"/>
        <v>-0.2183408851089037</v>
      </c>
      <c r="W97" s="1">
        <f t="shared" ca="1" si="36"/>
        <v>-0.19821263775673453</v>
      </c>
      <c r="X97" s="1">
        <f t="shared" ca="1" si="36"/>
        <v>-0.17808439040456542</v>
      </c>
      <c r="Y97" s="1">
        <f t="shared" ca="1" si="36"/>
        <v>-0.15795614305239625</v>
      </c>
      <c r="Z97" s="1">
        <f t="shared" ca="1" si="36"/>
        <v>-0.13782789570022713</v>
      </c>
      <c r="AA97" s="1">
        <f t="shared" ca="1" si="36"/>
        <v>-0.11769964834805798</v>
      </c>
      <c r="AB97" s="1">
        <f t="shared" ca="1" si="36"/>
        <v>-7.7443153643719717E-2</v>
      </c>
      <c r="AC97" s="1">
        <f t="shared" ref="AC97:AK107" ca="1" si="37">$P97-(($Q$3*AC$6)*($Q97^$Q$1))</f>
        <v>-5.7314906291550574E-2</v>
      </c>
      <c r="AD97" s="1">
        <f t="shared" ca="1" si="37"/>
        <v>-3.7186658939381431E-2</v>
      </c>
      <c r="AE97" s="1">
        <f t="shared" ca="1" si="37"/>
        <v>-1.7058411587212288E-2</v>
      </c>
      <c r="AF97" s="1">
        <f t="shared" ca="1" si="37"/>
        <v>3.0698357649568547E-3</v>
      </c>
      <c r="AG97" s="1">
        <f t="shared" ca="1" si="37"/>
        <v>2.3198083117125984E-2</v>
      </c>
      <c r="AH97" s="1">
        <f t="shared" ca="1" si="37"/>
        <v>4.3326330469295127E-2</v>
      </c>
      <c r="AI97" s="1">
        <f t="shared" ca="1" si="37"/>
        <v>6.345457782146427E-2</v>
      </c>
      <c r="AJ97" s="1">
        <f t="shared" ca="1" si="37"/>
        <v>8.3582825173633413E-2</v>
      </c>
      <c r="AK97" s="1">
        <f t="shared" ca="1" si="37"/>
        <v>0.10371107252580254</v>
      </c>
    </row>
    <row r="98" spans="2:37">
      <c r="B98" s="1">
        <v>0.93</v>
      </c>
      <c r="C98" s="1">
        <f t="shared" si="27"/>
        <v>6.9999999999999951E-2</v>
      </c>
      <c r="D98" s="1">
        <f t="shared" ca="1" si="28"/>
        <v>0.12748107976130074</v>
      </c>
      <c r="E98" s="1">
        <f t="shared" ca="1" si="29"/>
        <v>5.4725653211002194E-2</v>
      </c>
      <c r="F98" s="1">
        <f t="shared" ca="1" si="30"/>
        <v>2.3294574350676109</v>
      </c>
      <c r="P98" s="1">
        <f ca="1">utility!D96</f>
        <v>0.12505323983908137</v>
      </c>
      <c r="Q98" s="277">
        <f t="shared" ca="1" si="31"/>
        <v>0.35315055340919832</v>
      </c>
      <c r="R98" s="1">
        <f ca="1">P98-((0.5*PortfolioManagement!$AY$22)*(Q98^1.5))</f>
        <v>-0.39402744841380988</v>
      </c>
      <c r="S98" s="1">
        <f t="shared" ca="1" si="36"/>
        <v>-0.28650729429255462</v>
      </c>
      <c r="T98" s="1">
        <f t="shared" ca="1" si="36"/>
        <v>-0.26592926758597291</v>
      </c>
      <c r="U98" s="1">
        <f t="shared" ca="1" si="36"/>
        <v>-0.24535124087939106</v>
      </c>
      <c r="V98" s="1">
        <f t="shared" ca="1" si="36"/>
        <v>-0.22477321417280924</v>
      </c>
      <c r="W98" s="1">
        <f t="shared" ca="1" si="36"/>
        <v>-0.20419518746622742</v>
      </c>
      <c r="X98" s="1">
        <f t="shared" ca="1" si="36"/>
        <v>-0.18361716075964565</v>
      </c>
      <c r="Y98" s="1">
        <f t="shared" ca="1" si="36"/>
        <v>-0.16303913405306383</v>
      </c>
      <c r="Z98" s="1">
        <f t="shared" ca="1" si="36"/>
        <v>-0.14246110734648201</v>
      </c>
      <c r="AA98" s="1">
        <f t="shared" ca="1" si="36"/>
        <v>-0.12188308063990022</v>
      </c>
      <c r="AB98" s="1">
        <f t="shared" ca="1" si="36"/>
        <v>-8.0727027226736636E-2</v>
      </c>
      <c r="AC98" s="1">
        <f t="shared" ca="1" si="37"/>
        <v>-6.0149000520154844E-2</v>
      </c>
      <c r="AD98" s="1">
        <f t="shared" ca="1" si="37"/>
        <v>-3.9570973813573024E-2</v>
      </c>
      <c r="AE98" s="1">
        <f t="shared" ca="1" si="37"/>
        <v>-1.8992947106991231E-2</v>
      </c>
      <c r="AF98" s="1">
        <f t="shared" ca="1" si="37"/>
        <v>1.5850795995905748E-3</v>
      </c>
      <c r="AG98" s="1">
        <f t="shared" ca="1" si="37"/>
        <v>2.2163106306172367E-2</v>
      </c>
      <c r="AH98" s="1">
        <f t="shared" ca="1" si="37"/>
        <v>4.2741133012754173E-2</v>
      </c>
      <c r="AI98" s="1">
        <f t="shared" ca="1" si="37"/>
        <v>6.3319159719335966E-2</v>
      </c>
      <c r="AJ98" s="1">
        <f t="shared" ca="1" si="37"/>
        <v>8.3897186425917772E-2</v>
      </c>
      <c r="AK98" s="1">
        <f t="shared" ca="1" si="37"/>
        <v>0.10447521313249958</v>
      </c>
    </row>
    <row r="99" spans="2:37">
      <c r="B99" s="1">
        <v>0.94</v>
      </c>
      <c r="C99" s="1">
        <f t="shared" si="27"/>
        <v>6.0000000000000053E-2</v>
      </c>
      <c r="D99" s="1">
        <f t="shared" ca="1" si="28"/>
        <v>0.12869499972241041</v>
      </c>
      <c r="E99" s="1">
        <f t="shared" ca="1" si="29"/>
        <v>5.5257144834691671E-2</v>
      </c>
      <c r="F99" s="1">
        <f t="shared" ca="1" si="30"/>
        <v>2.3290200770853584</v>
      </c>
      <c r="P99" s="1">
        <f ca="1">utility!D97</f>
        <v>0.12626715980019107</v>
      </c>
      <c r="Q99" s="277">
        <f t="shared" ca="1" si="31"/>
        <v>0.35703132872138738</v>
      </c>
      <c r="R99" s="1">
        <f ca="1">P99-((0.5*PortfolioManagement!$AY$22)*(Q99^1.5))</f>
        <v>-0.40139326690871691</v>
      </c>
      <c r="S99" s="1">
        <f t="shared" ca="1" si="36"/>
        <v>-0.29438836017205494</v>
      </c>
      <c r="T99" s="1">
        <f t="shared" ca="1" si="36"/>
        <v>-0.27335558417344263</v>
      </c>
      <c r="U99" s="1">
        <f t="shared" ca="1" si="36"/>
        <v>-0.25232280817483033</v>
      </c>
      <c r="V99" s="1">
        <f t="shared" ca="1" si="36"/>
        <v>-0.23129003217621799</v>
      </c>
      <c r="W99" s="1">
        <f t="shared" ca="1" si="36"/>
        <v>-0.21025725617760568</v>
      </c>
      <c r="X99" s="1">
        <f t="shared" ca="1" si="36"/>
        <v>-0.18922448017899338</v>
      </c>
      <c r="Y99" s="1">
        <f t="shared" ca="1" si="36"/>
        <v>-0.16819170418038112</v>
      </c>
      <c r="Z99" s="1">
        <f t="shared" ca="1" si="36"/>
        <v>-0.14715892818176882</v>
      </c>
      <c r="AA99" s="1">
        <f t="shared" ca="1" si="36"/>
        <v>-0.12612615218315651</v>
      </c>
      <c r="AB99" s="1">
        <f t="shared" ca="1" si="36"/>
        <v>-8.4060600185931922E-2</v>
      </c>
      <c r="AC99" s="1">
        <f t="shared" ca="1" si="37"/>
        <v>-6.3027824187319614E-2</v>
      </c>
      <c r="AD99" s="1">
        <f t="shared" ca="1" si="37"/>
        <v>-4.1995048188707307E-2</v>
      </c>
      <c r="AE99" s="1">
        <f t="shared" ca="1" si="37"/>
        <v>-2.0962272190095027E-2</v>
      </c>
      <c r="AF99" s="1">
        <f t="shared" ca="1" si="37"/>
        <v>7.0503808517280442E-5</v>
      </c>
      <c r="AG99" s="1">
        <f t="shared" ca="1" si="37"/>
        <v>2.1103279807129574E-2</v>
      </c>
      <c r="AH99" s="1">
        <f t="shared" ca="1" si="37"/>
        <v>4.2136055805741882E-2</v>
      </c>
      <c r="AI99" s="1">
        <f t="shared" ca="1" si="37"/>
        <v>6.3168831804354175E-2</v>
      </c>
      <c r="AJ99" s="1">
        <f t="shared" ca="1" si="37"/>
        <v>8.4201607802966483E-2</v>
      </c>
      <c r="AK99" s="1">
        <f t="shared" ca="1" si="37"/>
        <v>0.10523438380157878</v>
      </c>
    </row>
    <row r="100" spans="2:37">
      <c r="B100" s="1">
        <v>0.95</v>
      </c>
      <c r="C100" s="1">
        <f t="shared" si="27"/>
        <v>5.0000000000000044E-2</v>
      </c>
      <c r="D100" s="1">
        <f t="shared" ca="1" si="28"/>
        <v>0.12990891968352011</v>
      </c>
      <c r="E100" s="1">
        <f t="shared" ca="1" si="29"/>
        <v>5.5788636458381162E-2</v>
      </c>
      <c r="F100" s="1">
        <f t="shared" ca="1" si="30"/>
        <v>2.328591052416801</v>
      </c>
      <c r="P100" s="1">
        <f ca="1">utility!D98</f>
        <v>0.12748107976130074</v>
      </c>
      <c r="Q100" s="277">
        <f t="shared" ca="1" si="31"/>
        <v>0.36091210403357632</v>
      </c>
      <c r="R100" s="1">
        <f ca="1">P100-((0.5*PortfolioManagement!$AY$22)*(Q100^1.5))</f>
        <v>-0.40880584204851977</v>
      </c>
      <c r="S100" s="1">
        <f t="shared" ca="1" si="36"/>
        <v>-0.30236882480391125</v>
      </c>
      <c r="T100" s="1">
        <f t="shared" ca="1" si="36"/>
        <v>-0.28087632957565067</v>
      </c>
      <c r="U100" s="1">
        <f t="shared" ca="1" si="36"/>
        <v>-0.25938383434739004</v>
      </c>
      <c r="V100" s="1">
        <f t="shared" ca="1" si="36"/>
        <v>-0.23789133911912946</v>
      </c>
      <c r="W100" s="1">
        <f t="shared" ca="1" si="36"/>
        <v>-0.21639884389086883</v>
      </c>
      <c r="X100" s="1">
        <f t="shared" ca="1" si="36"/>
        <v>-0.19490634866260825</v>
      </c>
      <c r="Y100" s="1">
        <f t="shared" ca="1" si="36"/>
        <v>-0.17341385343434762</v>
      </c>
      <c r="Z100" s="1">
        <f t="shared" ca="1" si="36"/>
        <v>-0.15192135820608704</v>
      </c>
      <c r="AA100" s="1">
        <f t="shared" ca="1" si="36"/>
        <v>-0.13042886297782647</v>
      </c>
      <c r="AB100" s="1">
        <f t="shared" ca="1" si="36"/>
        <v>-8.7443872521305255E-2</v>
      </c>
      <c r="AC100" s="1">
        <f t="shared" ca="1" si="37"/>
        <v>-6.595137729304465E-2</v>
      </c>
      <c r="AD100" s="1">
        <f t="shared" ca="1" si="37"/>
        <v>-4.4458882064784044E-2</v>
      </c>
      <c r="AE100" s="1">
        <f t="shared" ca="1" si="37"/>
        <v>-2.2966386836523439E-2</v>
      </c>
      <c r="AF100" s="1">
        <f t="shared" ca="1" si="37"/>
        <v>-1.4738916082628617E-3</v>
      </c>
      <c r="AG100" s="1">
        <f t="shared" ca="1" si="37"/>
        <v>2.0018603619997744E-2</v>
      </c>
      <c r="AH100" s="1">
        <f t="shared" ca="1" si="37"/>
        <v>4.1511098848258349E-2</v>
      </c>
      <c r="AI100" s="1">
        <f t="shared" ca="1" si="37"/>
        <v>6.300359407651894E-2</v>
      </c>
      <c r="AJ100" s="1">
        <f t="shared" ca="1" si="37"/>
        <v>8.4496089304779545E-2</v>
      </c>
      <c r="AK100" s="1">
        <f t="shared" ca="1" si="37"/>
        <v>0.10598858453304014</v>
      </c>
    </row>
    <row r="101" spans="2:37">
      <c r="B101" s="1">
        <v>0.96</v>
      </c>
      <c r="C101" s="1">
        <f t="shared" ref="C101:C105" si="38">1-B101</f>
        <v>4.0000000000000036E-2</v>
      </c>
      <c r="D101" s="1">
        <f t="shared" ref="D101:D105" ca="1" si="39">(RF*C101)+(Portfolio_Return*B101)</f>
        <v>0.13112283964462981</v>
      </c>
      <c r="E101" s="1">
        <f t="shared" ca="1" si="29"/>
        <v>5.6320128082070646E-2</v>
      </c>
      <c r="F101" s="1">
        <f t="shared" ca="1" si="30"/>
        <v>2.3281701251381279</v>
      </c>
      <c r="P101" s="1">
        <f ca="1">utility!D99</f>
        <v>0.12869499972241041</v>
      </c>
      <c r="Q101" s="277">
        <f t="shared" ca="1" si="31"/>
        <v>0.36479287934576521</v>
      </c>
      <c r="R101" s="1">
        <f ca="1">P101-((0.5*PortfolioManagement!$AY$22)*(Q101^1.5))</f>
        <v>-0.41626492176665186</v>
      </c>
      <c r="S101" s="1">
        <f t="shared" ca="1" si="36"/>
        <v>-0.31044868818812388</v>
      </c>
      <c r="T101" s="1">
        <f t="shared" ca="1" si="36"/>
        <v>-0.28849150379259714</v>
      </c>
      <c r="U101" s="1">
        <f t="shared" ca="1" si="36"/>
        <v>-0.26653431939707051</v>
      </c>
      <c r="V101" s="1">
        <f t="shared" ca="1" si="36"/>
        <v>-0.24457713500154374</v>
      </c>
      <c r="W101" s="1">
        <f t="shared" ca="1" si="36"/>
        <v>-0.222619950606017</v>
      </c>
      <c r="X101" s="1">
        <f t="shared" ca="1" si="36"/>
        <v>-0.20066276621049031</v>
      </c>
      <c r="Y101" s="1">
        <f t="shared" ca="1" si="36"/>
        <v>-0.17870558181496357</v>
      </c>
      <c r="Z101" s="1">
        <f t="shared" ca="1" si="36"/>
        <v>-0.15674839741943689</v>
      </c>
      <c r="AA101" s="1">
        <f t="shared" ca="1" si="36"/>
        <v>-0.13479121302391014</v>
      </c>
      <c r="AB101" s="1">
        <f t="shared" ca="1" si="36"/>
        <v>-9.0876844232856746E-2</v>
      </c>
      <c r="AC101" s="1">
        <f t="shared" ca="1" si="37"/>
        <v>-6.8919659837330033E-2</v>
      </c>
      <c r="AD101" s="1">
        <f t="shared" ca="1" si="37"/>
        <v>-4.6962475441803292E-2</v>
      </c>
      <c r="AE101" s="1">
        <f t="shared" ca="1" si="37"/>
        <v>-2.5005291046276579E-2</v>
      </c>
      <c r="AF101" s="1">
        <f t="shared" ca="1" si="37"/>
        <v>-3.0481066507498655E-3</v>
      </c>
      <c r="AG101" s="1">
        <f t="shared" ca="1" si="37"/>
        <v>1.8909077744776834E-2</v>
      </c>
      <c r="AH101" s="1">
        <f t="shared" ca="1" si="37"/>
        <v>4.0866262140303561E-2</v>
      </c>
      <c r="AI101" s="1">
        <f t="shared" ca="1" si="37"/>
        <v>6.2823446535830274E-2</v>
      </c>
      <c r="AJ101" s="1">
        <f t="shared" ca="1" si="37"/>
        <v>8.4780630931356987E-2</v>
      </c>
      <c r="AK101" s="1">
        <f t="shared" ca="1" si="37"/>
        <v>0.1067378153268837</v>
      </c>
    </row>
    <row r="102" spans="2:37">
      <c r="B102" s="1">
        <v>0.97</v>
      </c>
      <c r="C102" s="1">
        <f t="shared" si="38"/>
        <v>3.0000000000000027E-2</v>
      </c>
      <c r="D102" s="1">
        <f t="shared" ca="1" si="39"/>
        <v>0.13233675960573951</v>
      </c>
      <c r="E102" s="1">
        <f t="shared" ca="1" si="29"/>
        <v>5.685161970576013E-2</v>
      </c>
      <c r="F102" s="1">
        <f t="shared" ca="1" si="30"/>
        <v>2.327757068147899</v>
      </c>
      <c r="P102" s="1">
        <f ca="1">utility!D100</f>
        <v>0.12990891968352011</v>
      </c>
      <c r="Q102" s="277">
        <f t="shared" ca="1" si="31"/>
        <v>0.36867365465795426</v>
      </c>
      <c r="R102" s="1">
        <f ca="1">P102-((0.5*PortfolioManagement!$AY$22)*(Q102^1.5))</f>
        <v>-0.42377025802985291</v>
      </c>
      <c r="S102" s="1">
        <f t="shared" ca="1" si="36"/>
        <v>-0.31862795032469327</v>
      </c>
      <c r="T102" s="1">
        <f t="shared" ca="1" si="36"/>
        <v>-0.29620110682428258</v>
      </c>
      <c r="U102" s="1">
        <f t="shared" ca="1" si="36"/>
        <v>-0.27377426332387189</v>
      </c>
      <c r="V102" s="1">
        <f t="shared" ca="1" si="36"/>
        <v>-0.2513474198234612</v>
      </c>
      <c r="W102" s="1">
        <f t="shared" ca="1" si="36"/>
        <v>-0.22892057632305055</v>
      </c>
      <c r="X102" s="1">
        <f t="shared" ca="1" si="36"/>
        <v>-0.20649373282263986</v>
      </c>
      <c r="Y102" s="1">
        <f t="shared" ca="1" si="36"/>
        <v>-0.18406688932222917</v>
      </c>
      <c r="Z102" s="1">
        <f t="shared" ca="1" si="36"/>
        <v>-0.16164004582181854</v>
      </c>
      <c r="AA102" s="1">
        <f t="shared" ca="1" si="36"/>
        <v>-0.13921320232140785</v>
      </c>
      <c r="AB102" s="1">
        <f t="shared" ca="1" si="36"/>
        <v>-9.4359515320586562E-2</v>
      </c>
      <c r="AC102" s="1">
        <f t="shared" ca="1" si="37"/>
        <v>-7.1932671820175875E-2</v>
      </c>
      <c r="AD102" s="1">
        <f t="shared" ca="1" si="37"/>
        <v>-4.9505828319765216E-2</v>
      </c>
      <c r="AE102" s="1">
        <f t="shared" ca="1" si="37"/>
        <v>-2.7078984819354529E-2</v>
      </c>
      <c r="AF102" s="1">
        <f t="shared" ca="1" si="37"/>
        <v>-4.6521413189438698E-3</v>
      </c>
      <c r="AG102" s="1">
        <f t="shared" ca="1" si="37"/>
        <v>1.7774702181466775E-2</v>
      </c>
      <c r="AH102" s="1">
        <f t="shared" ca="1" si="37"/>
        <v>4.0201545681877449E-2</v>
      </c>
      <c r="AI102" s="1">
        <f t="shared" ca="1" si="37"/>
        <v>6.2628389182288122E-2</v>
      </c>
      <c r="AJ102" s="1">
        <f t="shared" ca="1" si="37"/>
        <v>8.5055232682698781E-2</v>
      </c>
      <c r="AK102" s="1">
        <f t="shared" ca="1" si="37"/>
        <v>0.10748207618310945</v>
      </c>
    </row>
    <row r="103" spans="2:37">
      <c r="B103" s="1">
        <v>0.98</v>
      </c>
      <c r="C103" s="1">
        <f t="shared" si="38"/>
        <v>2.0000000000000018E-2</v>
      </c>
      <c r="D103" s="1">
        <f t="shared" ca="1" si="39"/>
        <v>0.13355067956684918</v>
      </c>
      <c r="E103" s="1">
        <f t="shared" ca="1" si="29"/>
        <v>5.7383111329449621E-2</v>
      </c>
      <c r="F103" s="1">
        <f t="shared" ca="1" si="30"/>
        <v>2.3273516627584736</v>
      </c>
      <c r="P103" s="1">
        <f ca="1">utility!D101</f>
        <v>0.13112283964462981</v>
      </c>
      <c r="Q103" s="277">
        <f t="shared" ref="Q103:Q107" ca="1" si="40">(P103-RF)/$Q$2</f>
        <v>0.37255442997014326</v>
      </c>
      <c r="R103" s="1">
        <f ca="1">P103-((0.5*PortfolioManagement!$AY$22)*(Q103^1.5))</f>
        <v>-0.43132160673173914</v>
      </c>
      <c r="S103" s="1">
        <f t="shared" ca="1" si="36"/>
        <v>-0.32690661121361886</v>
      </c>
      <c r="T103" s="1">
        <f t="shared" ca="1" si="36"/>
        <v>-0.30400513867070644</v>
      </c>
      <c r="U103" s="1">
        <f t="shared" ca="1" si="36"/>
        <v>-0.28110366612779403</v>
      </c>
      <c r="V103" s="1">
        <f t="shared" ca="1" si="36"/>
        <v>-0.25820219358488161</v>
      </c>
      <c r="W103" s="1">
        <f t="shared" ca="1" si="36"/>
        <v>-0.23530072104196911</v>
      </c>
      <c r="X103" s="1">
        <f t="shared" ca="1" si="36"/>
        <v>-0.2123992484990567</v>
      </c>
      <c r="Y103" s="1">
        <f t="shared" ca="1" si="36"/>
        <v>-0.18949777595614428</v>
      </c>
      <c r="Z103" s="1">
        <f t="shared" ca="1" si="36"/>
        <v>-0.16659630341323181</v>
      </c>
      <c r="AA103" s="1">
        <f t="shared" ca="1" si="36"/>
        <v>-0.1436948308703194</v>
      </c>
      <c r="AB103" s="1">
        <f t="shared" ca="1" si="36"/>
        <v>-9.7891885784494537E-2</v>
      </c>
      <c r="AC103" s="1">
        <f t="shared" ca="1" si="37"/>
        <v>-7.4990413241582093E-2</v>
      </c>
      <c r="AD103" s="1">
        <f t="shared" ca="1" si="37"/>
        <v>-5.208894069866965E-2</v>
      </c>
      <c r="AE103" s="1">
        <f t="shared" ca="1" si="37"/>
        <v>-2.9187468155757235E-2</v>
      </c>
      <c r="AF103" s="1">
        <f t="shared" ca="1" si="37"/>
        <v>-6.2859956128447914E-3</v>
      </c>
      <c r="AG103" s="1">
        <f t="shared" ca="1" si="37"/>
        <v>1.6615476930067638E-2</v>
      </c>
      <c r="AH103" s="1">
        <f t="shared" ca="1" si="37"/>
        <v>3.9516949472980081E-2</v>
      </c>
      <c r="AI103" s="1">
        <f t="shared" ca="1" si="37"/>
        <v>6.2418422015892511E-2</v>
      </c>
      <c r="AJ103" s="1">
        <f t="shared" ca="1" si="37"/>
        <v>8.5319894558804954E-2</v>
      </c>
      <c r="AK103" s="1">
        <f t="shared" ca="1" si="37"/>
        <v>0.10822136710171738</v>
      </c>
    </row>
    <row r="104" spans="2:37">
      <c r="B104" s="1">
        <v>0.99</v>
      </c>
      <c r="C104" s="1">
        <f t="shared" si="38"/>
        <v>1.0000000000000009E-2</v>
      </c>
      <c r="D104" s="1">
        <f t="shared" ca="1" si="39"/>
        <v>0.13476459952795888</v>
      </c>
      <c r="E104" s="1">
        <f t="shared" ca="1" si="29"/>
        <v>5.7914602953139112E-2</v>
      </c>
      <c r="F104" s="1">
        <f t="shared" ca="1" si="30"/>
        <v>2.326953698309941</v>
      </c>
      <c r="P104" s="1">
        <f ca="1">utility!D102</f>
        <v>0.13233675960573951</v>
      </c>
      <c r="Q104" s="277">
        <f t="shared" ca="1" si="40"/>
        <v>0.37643520528233226</v>
      </c>
      <c r="R104" s="1">
        <f ca="1">P104-((0.5*PortfolioManagement!$AY$22)*(Q104^1.5))</f>
        <v>-0.43891872759026751</v>
      </c>
      <c r="S104" s="1">
        <f t="shared" ca="1" si="36"/>
        <v>-0.33528467085490088</v>
      </c>
      <c r="T104" s="1">
        <f t="shared" ca="1" si="36"/>
        <v>-0.31190359933186895</v>
      </c>
      <c r="U104" s="1">
        <f t="shared" ca="1" si="36"/>
        <v>-0.28852252780883691</v>
      </c>
      <c r="V104" s="1">
        <f t="shared" ca="1" si="36"/>
        <v>-0.26514145628580488</v>
      </c>
      <c r="W104" s="1">
        <f t="shared" ca="1" si="36"/>
        <v>-0.24176038476277281</v>
      </c>
      <c r="X104" s="1">
        <f t="shared" ca="1" si="36"/>
        <v>-0.21837931323974083</v>
      </c>
      <c r="Y104" s="1">
        <f t="shared" ca="1" si="36"/>
        <v>-0.19499824171670879</v>
      </c>
      <c r="Z104" s="1">
        <f t="shared" ca="1" si="36"/>
        <v>-0.17161717019367675</v>
      </c>
      <c r="AA104" s="1">
        <f t="shared" ca="1" si="36"/>
        <v>-0.14823609867064472</v>
      </c>
      <c r="AB104" s="1">
        <f t="shared" ca="1" si="36"/>
        <v>-0.1014739556245807</v>
      </c>
      <c r="AC104" s="1">
        <f t="shared" ca="1" si="37"/>
        <v>-7.8092884101548687E-2</v>
      </c>
      <c r="AD104" s="1">
        <f t="shared" ca="1" si="37"/>
        <v>-5.471181257851665E-2</v>
      </c>
      <c r="AE104" s="1">
        <f t="shared" ca="1" si="37"/>
        <v>-3.133074105548464E-2</v>
      </c>
      <c r="AF104" s="1">
        <f t="shared" ca="1" si="37"/>
        <v>-7.9496695324526023E-3</v>
      </c>
      <c r="AG104" s="1">
        <f t="shared" ca="1" si="37"/>
        <v>1.5431401990579408E-2</v>
      </c>
      <c r="AH104" s="1">
        <f t="shared" ca="1" si="37"/>
        <v>3.8812473513611431E-2</v>
      </c>
      <c r="AI104" s="1">
        <f t="shared" ca="1" si="37"/>
        <v>6.2193545036643455E-2</v>
      </c>
      <c r="AJ104" s="1">
        <f t="shared" ca="1" si="37"/>
        <v>8.5574616559675465E-2</v>
      </c>
      <c r="AK104" s="1">
        <f t="shared" ca="1" si="37"/>
        <v>0.10895568808270749</v>
      </c>
    </row>
    <row r="105" spans="2:37">
      <c r="B105" s="1">
        <v>1</v>
      </c>
      <c r="C105" s="1">
        <f t="shared" si="38"/>
        <v>0</v>
      </c>
      <c r="D105" s="1">
        <f t="shared" ca="1" si="39"/>
        <v>0.13597851948906858</v>
      </c>
      <c r="E105" s="1">
        <f t="shared" ca="1" si="29"/>
        <v>5.8446094576828596E-2</v>
      </c>
      <c r="F105" s="1">
        <f t="shared" ca="1" si="30"/>
        <v>2.3265629718051053</v>
      </c>
      <c r="P105" s="1">
        <f ca="1">utility!D103</f>
        <v>0.13355067956684918</v>
      </c>
      <c r="Q105" s="277">
        <f t="shared" ca="1" si="40"/>
        <v>0.38031598059452121</v>
      </c>
      <c r="R105" s="1">
        <f ca="1">P105-((0.5*PortfolioManagement!$AY$22)*(Q105^1.5))</f>
        <v>-0.44656138404890633</v>
      </c>
      <c r="S105" s="1">
        <f t="shared" ca="1" si="36"/>
        <v>-0.34376212924853927</v>
      </c>
      <c r="T105" s="1">
        <f t="shared" ca="1" si="36"/>
        <v>-0.31989648880776983</v>
      </c>
      <c r="U105" s="1">
        <f t="shared" ca="1" si="36"/>
        <v>-0.29603084836700039</v>
      </c>
      <c r="V105" s="1">
        <f t="shared" ca="1" si="36"/>
        <v>-0.272165207926231</v>
      </c>
      <c r="W105" s="1">
        <f t="shared" ca="1" si="36"/>
        <v>-0.24829956748546156</v>
      </c>
      <c r="X105" s="1">
        <f t="shared" ca="1" si="36"/>
        <v>-0.22443392704469212</v>
      </c>
      <c r="Y105" s="1">
        <f t="shared" ca="1" si="36"/>
        <v>-0.20056828660392273</v>
      </c>
      <c r="Z105" s="1">
        <f t="shared" ca="1" si="36"/>
        <v>-0.17670264616315329</v>
      </c>
      <c r="AA105" s="1">
        <f t="shared" ca="1" si="36"/>
        <v>-0.15283700572238385</v>
      </c>
      <c r="AB105" s="1">
        <f t="shared" ca="1" si="36"/>
        <v>-0.10510572484084504</v>
      </c>
      <c r="AC105" s="1">
        <f t="shared" ca="1" si="37"/>
        <v>-8.1240084400075602E-2</v>
      </c>
      <c r="AD105" s="1">
        <f t="shared" ca="1" si="37"/>
        <v>-5.7374443959306187E-2</v>
      </c>
      <c r="AE105" s="1">
        <f t="shared" ca="1" si="37"/>
        <v>-3.3508803518536773E-2</v>
      </c>
      <c r="AF105" s="1">
        <f t="shared" ca="1" si="37"/>
        <v>-9.6431630777673305E-3</v>
      </c>
      <c r="AG105" s="1">
        <f t="shared" ca="1" si="37"/>
        <v>1.422247736300207E-2</v>
      </c>
      <c r="AH105" s="1">
        <f t="shared" ca="1" si="37"/>
        <v>3.8088117803771498E-2</v>
      </c>
      <c r="AI105" s="1">
        <f t="shared" ca="1" si="37"/>
        <v>6.1953758244540927E-2</v>
      </c>
      <c r="AJ105" s="1">
        <f t="shared" ca="1" si="37"/>
        <v>8.5819398685310341E-2</v>
      </c>
      <c r="AK105" s="1">
        <f t="shared" ca="1" si="37"/>
        <v>0.10968503912607977</v>
      </c>
    </row>
    <row r="106" spans="2:37">
      <c r="P106" s="1">
        <f ca="1">utility!D104</f>
        <v>0.13476459952795888</v>
      </c>
      <c r="Q106" s="277">
        <f t="shared" ca="1" si="40"/>
        <v>0.38419675590671026</v>
      </c>
      <c r="R106" s="1">
        <f ca="1">P106-((0.5*PortfolioManagement!$AY$22)*(Q106^1.5))</f>
        <v>-0.45424934318134774</v>
      </c>
      <c r="S106" s="1">
        <f t="shared" ca="1" si="36"/>
        <v>-0.3523389863945342</v>
      </c>
      <c r="T106" s="1">
        <f t="shared" ca="1" si="36"/>
        <v>-0.32798380709840952</v>
      </c>
      <c r="U106" s="1">
        <f t="shared" ca="1" si="36"/>
        <v>-0.30362862780228489</v>
      </c>
      <c r="V106" s="1">
        <f t="shared" ca="1" si="36"/>
        <v>-0.2792734485061602</v>
      </c>
      <c r="W106" s="1">
        <f t="shared" ca="1" si="36"/>
        <v>-0.25491826921003558</v>
      </c>
      <c r="X106" s="1">
        <f t="shared" ca="1" si="36"/>
        <v>-0.23056308991391089</v>
      </c>
      <c r="Y106" s="1">
        <f t="shared" ca="1" si="36"/>
        <v>-0.20620791061778626</v>
      </c>
      <c r="Z106" s="1">
        <f t="shared" ca="1" si="36"/>
        <v>-0.18185273132166158</v>
      </c>
      <c r="AA106" s="1">
        <f t="shared" ca="1" si="36"/>
        <v>-0.15749755202553695</v>
      </c>
      <c r="AB106" s="1">
        <f t="shared" ca="1" si="36"/>
        <v>-0.10878719343328766</v>
      </c>
      <c r="AC106" s="1">
        <f t="shared" ca="1" si="37"/>
        <v>-8.4432014137163003E-2</v>
      </c>
      <c r="AD106" s="1">
        <f t="shared" ca="1" si="37"/>
        <v>-6.0076834841038346E-2</v>
      </c>
      <c r="AE106" s="1">
        <f t="shared" ca="1" si="37"/>
        <v>-3.5721655544913689E-2</v>
      </c>
      <c r="AF106" s="1">
        <f t="shared" ca="1" si="37"/>
        <v>-1.1366476248789031E-2</v>
      </c>
      <c r="AG106" s="1">
        <f t="shared" ca="1" si="37"/>
        <v>1.2988703047335612E-2</v>
      </c>
      <c r="AH106" s="1">
        <f t="shared" ca="1" si="37"/>
        <v>3.7343882343460269E-2</v>
      </c>
      <c r="AI106" s="1">
        <f t="shared" ca="1" si="37"/>
        <v>6.1699061639584926E-2</v>
      </c>
      <c r="AJ106" s="1">
        <f t="shared" ca="1" si="37"/>
        <v>8.6054240935709569E-2</v>
      </c>
      <c r="AK106" s="1">
        <f t="shared" ca="1" si="37"/>
        <v>0.11040942023183423</v>
      </c>
    </row>
    <row r="107" spans="2:37">
      <c r="P107" s="1">
        <f ca="1">utility!D105</f>
        <v>0.13597851948906858</v>
      </c>
      <c r="Q107" s="277">
        <f t="shared" ca="1" si="40"/>
        <v>0.38807753121889926</v>
      </c>
      <c r="R107" s="1">
        <f ca="1">P107-((0.5*PortfolioManagement!$AY$22)*(Q107^1.5))</f>
        <v>-0.46198237559959432</v>
      </c>
      <c r="S107" s="1">
        <f t="shared" ca="1" si="36"/>
        <v>-0.3610152422928854</v>
      </c>
      <c r="T107" s="1">
        <f t="shared" ca="1" si="36"/>
        <v>-0.33616555420378769</v>
      </c>
      <c r="U107" s="1">
        <f t="shared" ca="1" si="36"/>
        <v>-0.31131586611468998</v>
      </c>
      <c r="V107" s="1">
        <f t="shared" ca="1" si="36"/>
        <v>-0.28646617802559232</v>
      </c>
      <c r="W107" s="1">
        <f t="shared" ca="1" si="36"/>
        <v>-0.26161648993649461</v>
      </c>
      <c r="X107" s="1">
        <f t="shared" ca="1" si="36"/>
        <v>-0.2367668018473969</v>
      </c>
      <c r="Y107" s="1">
        <f t="shared" ca="1" si="36"/>
        <v>-0.21191711375829919</v>
      </c>
      <c r="Z107" s="1">
        <f t="shared" ca="1" si="36"/>
        <v>-0.18706742566920148</v>
      </c>
      <c r="AA107" s="1">
        <f t="shared" ca="1" si="36"/>
        <v>-0.16221773758010377</v>
      </c>
      <c r="AB107" s="1">
        <f t="shared" ca="1" si="36"/>
        <v>-0.11251836140190841</v>
      </c>
      <c r="AC107" s="1">
        <f t="shared" ca="1" si="37"/>
        <v>-8.7668673312810697E-2</v>
      </c>
      <c r="AD107" s="1">
        <f t="shared" ca="1" si="37"/>
        <v>-6.2818985223713014E-2</v>
      </c>
      <c r="AE107" s="1">
        <f t="shared" ca="1" si="37"/>
        <v>-3.7969297134615304E-2</v>
      </c>
      <c r="AF107" s="1">
        <f t="shared" ca="1" si="37"/>
        <v>-1.3119609045517594E-2</v>
      </c>
      <c r="AG107" s="1">
        <f t="shared" ca="1" si="37"/>
        <v>1.1730079043580088E-2</v>
      </c>
      <c r="AH107" s="1">
        <f t="shared" ca="1" si="37"/>
        <v>3.6579767132677785E-2</v>
      </c>
      <c r="AI107" s="1">
        <f t="shared" ca="1" si="37"/>
        <v>6.1429455221775495E-2</v>
      </c>
      <c r="AJ107" s="1">
        <f t="shared" ca="1" si="37"/>
        <v>8.6279143310873191E-2</v>
      </c>
      <c r="AK107" s="1">
        <f t="shared" ca="1" si="37"/>
        <v>0.11112883139997089</v>
      </c>
    </row>
  </sheetData>
  <conditionalFormatting sqref="P108:AD1048576 Q1:Q2">
    <cfRule type="containsBlanks" dxfId="1" priority="2">
      <formula>LEN(TRIM(P1))=0</formula>
    </cfRule>
  </conditionalFormatting>
  <conditionalFormatting sqref="B106:F1048576">
    <cfRule type="containsBlanks" dxfId="0" priority="1">
      <formula>LEN(TRIM(B106))=0</formula>
    </cfRule>
  </conditionalFormatting>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58</vt:i4>
      </vt:variant>
    </vt:vector>
  </HeadingPairs>
  <TitlesOfParts>
    <vt:vector size="66" baseType="lpstr">
      <vt:lpstr>PortfolioManagement</vt:lpstr>
      <vt:lpstr>RiskTolerance</vt:lpstr>
      <vt:lpstr>Output</vt:lpstr>
      <vt:lpstr>Database</vt:lpstr>
      <vt:lpstr>Edits</vt:lpstr>
      <vt:lpstr>ETF</vt:lpstr>
      <vt:lpstr>Notes</vt:lpstr>
      <vt:lpstr>utility</vt:lpstr>
      <vt:lpstr>age</vt:lpstr>
      <vt:lpstr>age_adjustment</vt:lpstr>
      <vt:lpstr>age_lowerbound</vt:lpstr>
      <vt:lpstr>age_upperbound</vt:lpstr>
      <vt:lpstr>AI_beta</vt:lpstr>
      <vt:lpstr>AI_intercept</vt:lpstr>
      <vt:lpstr>AI_LowerBound</vt:lpstr>
      <vt:lpstr>AI_upperbound</vt:lpstr>
      <vt:lpstr>alphabet_soup</vt:lpstr>
      <vt:lpstr>Annualized_Vol</vt:lpstr>
      <vt:lpstr>Asset_Weights_1</vt:lpstr>
      <vt:lpstr>Avg_Annualized</vt:lpstr>
      <vt:lpstr>cash</vt:lpstr>
      <vt:lpstr>Cash_Allocation</vt:lpstr>
      <vt:lpstr>cash_beta</vt:lpstr>
      <vt:lpstr>cash_intercept</vt:lpstr>
      <vt:lpstr>cash_lowerbound</vt:lpstr>
      <vt:lpstr>cash_upperbound</vt:lpstr>
      <vt:lpstr>Date_Range</vt:lpstr>
      <vt:lpstr>Divisor</vt:lpstr>
      <vt:lpstr>equities_intercept</vt:lpstr>
      <vt:lpstr>Equities_LowerBound</vt:lpstr>
      <vt:lpstr>Equities_UpperBound</vt:lpstr>
      <vt:lpstr>equity_beta</vt:lpstr>
      <vt:lpstr>ETF_Data</vt:lpstr>
      <vt:lpstr>ETF_Parameters</vt:lpstr>
      <vt:lpstr>ETF_Profiles</vt:lpstr>
      <vt:lpstr>ETFs</vt:lpstr>
      <vt:lpstr>FI_beta</vt:lpstr>
      <vt:lpstr>FI_intercept</vt:lpstr>
      <vt:lpstr>FI_Lowerbound</vt:lpstr>
      <vt:lpstr>FI_upperbound</vt:lpstr>
      <vt:lpstr>Geo_Annualized</vt:lpstr>
      <vt:lpstr>income</vt:lpstr>
      <vt:lpstr>income_adjustment</vt:lpstr>
      <vt:lpstr>Income_Thresholds</vt:lpstr>
      <vt:lpstr>letters</vt:lpstr>
      <vt:lpstr>Market</vt:lpstr>
      <vt:lpstr>NW</vt:lpstr>
      <vt:lpstr>nw_adjustment</vt:lpstr>
      <vt:lpstr>NW_Threshholds</vt:lpstr>
      <vt:lpstr>NW_Thresholds</vt:lpstr>
      <vt:lpstr>Portfolio_Return</vt:lpstr>
      <vt:lpstr>Portfolio_Risk</vt:lpstr>
      <vt:lpstr>Portfolio_SR</vt:lpstr>
      <vt:lpstr>RF</vt:lpstr>
      <vt:lpstr>RFCoVar</vt:lpstr>
      <vt:lpstr>RFrisk</vt:lpstr>
      <vt:lpstr>Risk</vt:lpstr>
      <vt:lpstr>Risk_LowerBound</vt:lpstr>
      <vt:lpstr>Risk_Tolerance</vt:lpstr>
      <vt:lpstr>Risk_Upperbound</vt:lpstr>
      <vt:lpstr>RT_lowerbound</vt:lpstr>
      <vt:lpstr>RT_upperbound</vt:lpstr>
      <vt:lpstr>SR_Annualized</vt:lpstr>
      <vt:lpstr>Universe</vt:lpstr>
      <vt:lpstr>utility_universe</vt:lpstr>
      <vt:lpstr>Variables</vt:lpstr>
    </vt:vector>
  </TitlesOfParts>
  <Company>Columbia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Arash Asady</dc:creator>
  <cp:lastModifiedBy>Arash Asady</cp:lastModifiedBy>
  <cp:lastPrinted>2016-08-24T18:43:02Z</cp:lastPrinted>
  <dcterms:created xsi:type="dcterms:W3CDTF">2016-04-22T14:49:26Z</dcterms:created>
  <dcterms:modified xsi:type="dcterms:W3CDTF">2017-07-25T18:23:17Z</dcterms:modified>
</cp:coreProperties>
</file>